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omments1.xml" ContentType="application/vnd.openxmlformats-officedocument.spreadsheetml.comments+xml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omments2.xml" ContentType="application/vnd.openxmlformats-officedocument.spreadsheetml.comments+xml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xl/comments3.xml" ContentType="application/vnd.openxmlformats-officedocument.spreadsheetml.comments+xml"/>
  <Override PartName="/xl/threadedComments/threadedComment1.xml" ContentType="application/vnd.ms-excel.threadedcomments+xml"/>
  <Override PartName="/xl/customProperty9.bin" ContentType="application/vnd.openxmlformats-officedocument.spreadsheetml.customProperty"/>
  <Override PartName="/xl/comments4.xml" ContentType="application/vnd.openxmlformats-officedocument.spreadsheetml.comments+xml"/>
  <Override PartName="/xl/customProperty10.bin" ContentType="application/vnd.openxmlformats-officedocument.spreadsheetml.customProperty"/>
  <Override PartName="/xl/customProperty11.bin" ContentType="application/vnd.openxmlformats-officedocument.spreadsheetml.customProperty"/>
  <Override PartName="/xl/comments5.xml" ContentType="application/vnd.openxmlformats-officedocument.spreadsheetml.comments+xml"/>
  <Override PartName="/xl/customProperty12.bin" ContentType="application/vnd.openxmlformats-officedocument.spreadsheetml.customProperty"/>
  <Override PartName="/xl/customProperty13.bin" ContentType="application/vnd.openxmlformats-officedocument.spreadsheetml.customProperty"/>
  <Override PartName="/xl/customProperty14.bin" ContentType="application/vnd.openxmlformats-officedocument.spreadsheetml.customProperty"/>
  <Override PartName="/xl/comments6.xml" ContentType="application/vnd.openxmlformats-officedocument.spreadsheetml.comments+xml"/>
  <Override PartName="/xl/customProperty15.bin" ContentType="application/vnd.openxmlformats-officedocument.spreadsheetml.customProperty"/>
  <Override PartName="/xl/customProperty16.bin" ContentType="application/vnd.openxmlformats-officedocument.spreadsheetml.customProperty"/>
  <Override PartName="/xl/customProperty17.bin" ContentType="application/vnd.openxmlformats-officedocument.spreadsheetml.customProperty"/>
  <Override PartName="/xl/comments7.xml" ContentType="application/vnd.openxmlformats-officedocument.spreadsheetml.comments+xml"/>
  <Override PartName="/xl/customProperty18.bin" ContentType="application/vnd.openxmlformats-officedocument.spreadsheetml.customProperty"/>
  <Override PartName="/xl/comments8.xml" ContentType="application/vnd.openxmlformats-officedocument.spreadsheetml.comments+xml"/>
  <Override PartName="/xl/customProperty19.bin" ContentType="application/vnd.openxmlformats-officedocument.spreadsheetml.customProperty"/>
  <Override PartName="/xl/comments9.xml" ContentType="application/vnd.openxmlformats-officedocument.spreadsheetml.comments+xml"/>
  <Override PartName="/xl/customProperty20.bin" ContentType="application/vnd.openxmlformats-officedocument.spreadsheetml.customProperty"/>
  <Override PartName="/xl/comments10.xml" ContentType="application/vnd.openxmlformats-officedocument.spreadsheetml.comments+xml"/>
  <Override PartName="/xl/customProperty21.bin" ContentType="application/vnd.openxmlformats-officedocument.spreadsheetml.customProperty"/>
  <Override PartName="/xl/customProperty22.bin" ContentType="application/vnd.openxmlformats-officedocument.spreadsheetml.customProperty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ASC Forecast Modeling\RC Forecast model\Sans Macros\Template\"/>
    </mc:Choice>
  </mc:AlternateContent>
  <xr:revisionPtr revIDLastSave="0" documentId="13_ncr:1_{95D8BB0A-A907-4AC3-95F2-701760ED9A00}" xr6:coauthVersionLast="47" xr6:coauthVersionMax="47" xr10:uidLastSave="{00000000-0000-0000-0000-000000000000}"/>
  <bookViews>
    <workbookView xWindow="-120" yWindow="-120" windowWidth="25440" windowHeight="15270" tabRatio="833" firstSheet="12" activeTab="19" xr2:uid="{0B2EEDAA-2C16-40CA-B234-A298A6795CA3}"/>
  </bookViews>
  <sheets>
    <sheet name="Revisions_2026-28" sheetId="89" state="hidden" r:id="rId1"/>
    <sheet name="TOC" sheetId="81" r:id="rId2"/>
    <sheet name="Sch 1- Rate Base " sheetId="13" r:id="rId3"/>
    <sheet name="Sch 1A - Cash Working Capital" sheetId="32" r:id="rId4"/>
    <sheet name="Sch 2 -Rate of Return" sheetId="36" r:id="rId5"/>
    <sheet name="Sch 3 - Expenses" sheetId="26" r:id="rId6"/>
    <sheet name="Sch 3A - Taxes" sheetId="31" r:id="rId7"/>
    <sheet name="Sch 3B - Other Items" sheetId="27" r:id="rId8"/>
    <sheet name="Sch 4 - Average System Cost" sheetId="7" r:id="rId9"/>
    <sheet name="5-YEAR PP &amp; OSS Worksheet" sheetId="37" r:id="rId10"/>
    <sheet name="Load Forecast" sheetId="69" r:id="rId11"/>
    <sheet name="Distribution Loss Calc" sheetId="68" r:id="rId12"/>
    <sheet name="Salaries" sheetId="33" r:id="rId13"/>
    <sheet name="Ratios" sheetId="35" r:id="rId14"/>
    <sheet name="New Resources - Individual" sheetId="76" r:id="rId15"/>
    <sheet name="New Resources - Group" sheetId="70" r:id="rId16"/>
    <sheet name="Materiality - Individual" sheetId="79" r:id="rId17"/>
    <sheet name="Materiality -  Group" sheetId="80" r:id="rId18"/>
    <sheet name="Wind_Resources_Costs" sheetId="84" r:id="rId19"/>
    <sheet name="NLSL_Base_New-Calc" sheetId="77" r:id="rId20"/>
    <sheet name="ForecastImport" sheetId="85" state="hidden" r:id="rId21"/>
    <sheet name="DataImport" sheetId="90" state="hidden" r:id="rId22"/>
  </sheets>
  <definedNames>
    <definedName name="_56F9DC9755BA473782653E2940F9FormId">"79XIZPe22EO4S40ETtyQHR6SSzqw2MZMgX2hLKkxMm5UNkJBVThJMThQWTFKRURLNzJTNDU4VExQNSQlQCN0PWcu"</definedName>
    <definedName name="_56F9DC9755BA473782653E2940F9ResponseSheet">"Form1"</definedName>
    <definedName name="_56F9DC9755BA473782653E2940F9SourceDocId">"{e50dfd7f-ac2f-40a5-b514-1bf91148ed70}"</definedName>
    <definedName name="_PTD1">#REF!</definedName>
    <definedName name="_PTD2">#REF!</definedName>
    <definedName name="_PTD3">#REF!</definedName>
    <definedName name="_WNP2">#REF!</definedName>
    <definedName name="Alt_Load_Switch">#REF!</definedName>
    <definedName name="BlockSales">#REF!</definedName>
    <definedName name="CompleAugHLH">#REF!</definedName>
    <definedName name="CompleAugLLH">#REF!</definedName>
    <definedName name="contr_time_period_default">#REF!</definedName>
    <definedName name="DIST">'Sch 1- Rate Base '!$Q$1:$Q$3</definedName>
    <definedName name="DIST1">#REF!</definedName>
    <definedName name="DIST2">#REF!</definedName>
    <definedName name="DIST3">#REF!</definedName>
    <definedName name="DSIHLH">#REF!</definedName>
    <definedName name="DSILLH">#REF!</definedName>
    <definedName name="FedGenSliceHLH">#REF!</definedName>
    <definedName name="FedGenSliceLLH">#REF!</definedName>
    <definedName name="FirmConHLH">#REF!</definedName>
    <definedName name="FirmConLLH">#REF!</definedName>
    <definedName name="FPSPFHLH">#REF!</definedName>
    <definedName name="FPSPFLLH">#REF!</definedName>
    <definedName name="HydroGenHossHLH">#REF!</definedName>
    <definedName name="HydroGenHOSSLLH">#REF!</definedName>
    <definedName name="ine">#REF!</definedName>
    <definedName name="INFL">#REF!</definedName>
    <definedName name="IOUHLH">#REF!</definedName>
    <definedName name="IOULLH">#REF!</definedName>
    <definedName name="Logo">"Picture 6"</definedName>
    <definedName name="months">#REF!</definedName>
    <definedName name="NRHLH">#REF!</definedName>
    <definedName name="NRLLH">#REF!</definedName>
    <definedName name="OthResourceHLH">#REF!</definedName>
    <definedName name="OthResourceLLH">#REF!</definedName>
    <definedName name="PFHLH">#REF!</definedName>
    <definedName name="PFHLHAftSlice">#REF!</definedName>
    <definedName name="PFLLH">#REF!</definedName>
    <definedName name="PFLLHAftSlice">#REF!</definedName>
    <definedName name="PreHLH">#REF!</definedName>
    <definedName name="PreLLH">#REF!</definedName>
    <definedName name="_xlnm.Print_Area" localSheetId="9">'5-YEAR PP &amp; OSS Worksheet'!$A$1:$K$75</definedName>
    <definedName name="_xlnm.Print_Area" localSheetId="10">'Load Forecast'!$A$1:$G$28</definedName>
    <definedName name="_xlnm.Print_Area" localSheetId="15">'New Resources - Group'!$B$1:$H$131</definedName>
    <definedName name="_xlnm.Print_Area" localSheetId="14">'New Resources - Individual'!$B$1:$H$131</definedName>
    <definedName name="_xlnm.Print_Area" localSheetId="19">'NLSL_Base_New-Calc'!$A$4:$AA$58</definedName>
    <definedName name="_xlnm.Print_Area" localSheetId="13">Ratios!$A$1:$G$88</definedName>
    <definedName name="_xlnm.Print_Area" localSheetId="12">Salaries!$A$1:$D$41</definedName>
    <definedName name="_xlnm.Print_Area" localSheetId="2">'Sch 1- Rate Base '!$A$1:$J$168</definedName>
    <definedName name="_xlnm.Print_Area" localSheetId="4">'Sch 2 -Rate of Return'!$A$1:$H$128</definedName>
    <definedName name="_xlnm.Print_Area" localSheetId="5">'Sch 3 - Expenses'!$A$1:$J$104</definedName>
    <definedName name="_xlnm.Print_Area" localSheetId="6">'Sch 3A - Taxes'!$A$1:$I$33</definedName>
    <definedName name="_xlnm.Print_Area" localSheetId="7">'Sch 3B - Other Items'!$A$1:$J$43</definedName>
    <definedName name="_xlnm.Print_Area" localSheetId="8">'Sch 4 - Average System Cost'!$A$1:$F$49</definedName>
    <definedName name="_xlnm.Print_Titles" localSheetId="13">Ratios!$1:$9</definedName>
    <definedName name="_xlnm.Print_Titles" localSheetId="2">'Sch 1- Rate Base '!$1:$14</definedName>
    <definedName name="_xlnm.Print_Titles" localSheetId="4">'Sch 2 -Rate of Return'!$1:$9</definedName>
    <definedName name="_xlnm.Print_Titles" localSheetId="5">'Sch 3 - Expenses'!$1:$13</definedName>
    <definedName name="_xlnm.Print_Titles" localSheetId="6">'Sch 3A - Taxes'!$1:$14</definedName>
    <definedName name="_xlnm.Print_Titles" localSheetId="8">'Sch 4 - Average System Cost'!$1:$9</definedName>
    <definedName name="PROD">'Sch 1- Rate Base '!$R$1:$R$3</definedName>
    <definedName name="PROD1">#REF!</definedName>
    <definedName name="PROD2">#REF!</definedName>
    <definedName name="PROD3">#REF!</definedName>
    <definedName name="PTD">'Sch 1- Rate Base '!$P$1:$P$3</definedName>
    <definedName name="Ratio">Ratios!$D$77:$G$87</definedName>
    <definedName name="RATIO1">#REF!</definedName>
    <definedName name="RATIO2">#REF!</definedName>
    <definedName name="RATIO3">#REF!</definedName>
    <definedName name="rbcalc">#REF!</definedName>
    <definedName name="rbcalc_heading">#REF!</definedName>
    <definedName name="retail_access_mitigation">#REF!</definedName>
    <definedName name="Sandpoint">#REF!</definedName>
    <definedName name="SlicetoPurchHLH">#REF!</definedName>
    <definedName name="SlicetoPurchLLH">#REF!</definedName>
    <definedName name="SpillHLH">#REF!</definedName>
    <definedName name="SpillLLH">#REF!</definedName>
    <definedName name="start_acct_exec">#REF!</definedName>
    <definedName name="start_block_request_hlh">#REF!</definedName>
    <definedName name="start_block_request_llh">#REF!</definedName>
    <definedName name="start_chkBillingMonths">#REF!</definedName>
    <definedName name="start_chkIndexPricing">#REF!</definedName>
    <definedName name="start_chkRAInsurance">#REF!</definedName>
    <definedName name="start_chkRAReMarketing">#REF!</definedName>
    <definedName name="start_chkRenewable">#REF!</definedName>
    <definedName name="start_cmbProdType">#REF!</definedName>
    <definedName name="start_ContractPeriod">#REF!</definedName>
    <definedName name="start_ContractPeriod_rounded">#REF!</definedName>
    <definedName name="start_Customer">#REF!</definedName>
    <definedName name="Start_Date">#REF!</definedName>
    <definedName name="start_EndDate">#REF!</definedName>
    <definedName name="start_rowcount">#REF!</definedName>
    <definedName name="start_StartDate">#REF!</definedName>
    <definedName name="start_startrow">#REF!</definedName>
    <definedName name="start_startrow_b">#REF!</definedName>
    <definedName name="start_stoprow">#REF!</definedName>
    <definedName name="start_stoprow_b">#REF!</definedName>
    <definedName name="start_stoprowA">#REF!</definedName>
    <definedName name="start_str_block_stpl_on_elect">#REF!</definedName>
    <definedName name="start_str_indexpricing">#REF!</definedName>
    <definedName name="start_str_res_hlh_nrg">#REF!</definedName>
    <definedName name="start_str_vlf1">#REF!</definedName>
    <definedName name="start_str_vlf2">#REF!</definedName>
    <definedName name="start_strDates">#REF!</definedName>
    <definedName name="start_strLDD">#REF!</definedName>
    <definedName name="start_strMaxDemHLHBlk">#REF!</definedName>
    <definedName name="start_strMaxLLHBlk">#REF!</definedName>
    <definedName name="start_strMinDemHLHBlk">#REF!</definedName>
    <definedName name="start_strMinLLHBlk">#REF!</definedName>
    <definedName name="start_strRenewRes">#REF!</definedName>
    <definedName name="start_strRetailAccessMitigationI">#REF!</definedName>
    <definedName name="SurSalHLH">#REF!</definedName>
    <definedName name="SurSalLLH">#REF!</definedName>
    <definedName name="SysObliHLH">#REF!</definedName>
    <definedName name="SysObliLLH">#REF!</definedName>
    <definedName name="TableName">"Dummy"</definedName>
    <definedName name="test">#REF!</definedName>
    <definedName name="test2">#REF!</definedName>
    <definedName name="tp_heading">#REF!</definedName>
    <definedName name="USBRHLH">#REF!</definedName>
    <definedName name="USBRLLH">#REF!</definedName>
    <definedName name="WNP2Slic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09" i="80" l="1"/>
  <c r="Z309" i="80" s="1"/>
  <c r="AH309" i="80" s="1"/>
  <c r="AP309" i="80" s="1"/>
  <c r="AX309" i="80" s="1"/>
  <c r="BF309" i="80" s="1"/>
  <c r="BN309" i="80" s="1"/>
  <c r="BV309" i="80" s="1"/>
  <c r="CD309" i="80" s="1"/>
  <c r="CL309" i="80" s="1"/>
  <c r="CT309" i="80" s="1"/>
  <c r="DB309" i="80" s="1"/>
  <c r="DJ309" i="80" s="1"/>
  <c r="DR309" i="80" s="1"/>
  <c r="DZ309" i="80" s="1"/>
  <c r="EH309" i="80" s="1"/>
  <c r="EP309" i="80" s="1"/>
  <c r="EX309" i="80" s="1"/>
  <c r="FF309" i="80" s="1"/>
  <c r="FN309" i="80" s="1"/>
  <c r="Q309" i="80"/>
  <c r="Y309" i="80" s="1"/>
  <c r="AG309" i="80" s="1"/>
  <c r="AO309" i="80" s="1"/>
  <c r="AW309" i="80" s="1"/>
  <c r="BE309" i="80" s="1"/>
  <c r="BM309" i="80" s="1"/>
  <c r="BU309" i="80" s="1"/>
  <c r="CC309" i="80" s="1"/>
  <c r="CK309" i="80" s="1"/>
  <c r="CS309" i="80" s="1"/>
  <c r="DA309" i="80" s="1"/>
  <c r="DI309" i="80" s="1"/>
  <c r="DQ309" i="80" s="1"/>
  <c r="DY309" i="80" s="1"/>
  <c r="EG309" i="80" s="1"/>
  <c r="EO309" i="80" s="1"/>
  <c r="EW309" i="80" s="1"/>
  <c r="FE309" i="80" s="1"/>
  <c r="FM309" i="80" s="1"/>
  <c r="P309" i="80"/>
  <c r="X309" i="80" s="1"/>
  <c r="AF309" i="80" s="1"/>
  <c r="AN309" i="80" s="1"/>
  <c r="AV309" i="80" s="1"/>
  <c r="BD309" i="80" s="1"/>
  <c r="BL309" i="80" s="1"/>
  <c r="BT309" i="80" s="1"/>
  <c r="CB309" i="80" s="1"/>
  <c r="CJ309" i="80" s="1"/>
  <c r="CR309" i="80" s="1"/>
  <c r="CZ309" i="80" s="1"/>
  <c r="DH309" i="80" s="1"/>
  <c r="DP309" i="80" s="1"/>
  <c r="DX309" i="80" s="1"/>
  <c r="EF309" i="80" s="1"/>
  <c r="EN309" i="80" s="1"/>
  <c r="EV309" i="80" s="1"/>
  <c r="FD309" i="80" s="1"/>
  <c r="FL309" i="80" s="1"/>
  <c r="O309" i="80"/>
  <c r="W309" i="80" s="1"/>
  <c r="AE309" i="80" s="1"/>
  <c r="AM309" i="80" s="1"/>
  <c r="AU309" i="80" s="1"/>
  <c r="BC309" i="80" s="1"/>
  <c r="BK309" i="80" s="1"/>
  <c r="BS309" i="80" s="1"/>
  <c r="CA309" i="80" s="1"/>
  <c r="CI309" i="80" s="1"/>
  <c r="CQ309" i="80" s="1"/>
  <c r="CY309" i="80" s="1"/>
  <c r="DG309" i="80" s="1"/>
  <c r="DO309" i="80" s="1"/>
  <c r="DW309" i="80" s="1"/>
  <c r="EE309" i="80" s="1"/>
  <c r="EM309" i="80" s="1"/>
  <c r="EU309" i="80" s="1"/>
  <c r="FC309" i="80" s="1"/>
  <c r="FK309" i="80" s="1"/>
  <c r="FN309" i="79"/>
  <c r="FM309" i="79"/>
  <c r="FL309" i="79"/>
  <c r="FK309" i="79"/>
  <c r="FF309" i="79"/>
  <c r="FE309" i="79"/>
  <c r="FD309" i="79"/>
  <c r="FC309" i="79"/>
  <c r="EX309" i="79"/>
  <c r="EW309" i="79"/>
  <c r="EV309" i="79"/>
  <c r="EU309" i="79"/>
  <c r="EP309" i="79"/>
  <c r="EO309" i="79"/>
  <c r="EN309" i="79"/>
  <c r="EM309" i="79"/>
  <c r="EH309" i="79"/>
  <c r="EG309" i="79"/>
  <c r="EF309" i="79"/>
  <c r="EE309" i="79"/>
  <c r="DZ309" i="79"/>
  <c r="DY309" i="79"/>
  <c r="DX309" i="79"/>
  <c r="DW309" i="79"/>
  <c r="DR309" i="79"/>
  <c r="DQ309" i="79"/>
  <c r="DP309" i="79"/>
  <c r="DO309" i="79"/>
  <c r="DJ309" i="79"/>
  <c r="DI309" i="79"/>
  <c r="DH309" i="79"/>
  <c r="DG309" i="79"/>
  <c r="DB309" i="79"/>
  <c r="DA309" i="79"/>
  <c r="CZ309" i="79"/>
  <c r="CY309" i="79"/>
  <c r="CT309" i="79"/>
  <c r="CS309" i="79"/>
  <c r="CR309" i="79"/>
  <c r="CQ309" i="79"/>
  <c r="CL309" i="79"/>
  <c r="CK309" i="79"/>
  <c r="CJ309" i="79"/>
  <c r="CI309" i="79"/>
  <c r="CD309" i="79"/>
  <c r="CC309" i="79"/>
  <c r="CB309" i="79"/>
  <c r="CA309" i="79"/>
  <c r="BV309" i="79"/>
  <c r="BU309" i="79"/>
  <c r="BT309" i="79"/>
  <c r="BS309" i="79"/>
  <c r="BN309" i="79"/>
  <c r="BM309" i="79"/>
  <c r="BL309" i="79"/>
  <c r="BK309" i="79"/>
  <c r="BF309" i="79"/>
  <c r="BE309" i="79"/>
  <c r="BD309" i="79"/>
  <c r="BC309" i="79"/>
  <c r="AX309" i="79"/>
  <c r="AW309" i="79"/>
  <c r="AV309" i="79"/>
  <c r="AU309" i="79"/>
  <c r="AP309" i="79"/>
  <c r="AO309" i="79"/>
  <c r="AN309" i="79"/>
  <c r="AM309" i="79"/>
  <c r="AH309" i="79"/>
  <c r="AG309" i="79"/>
  <c r="AF309" i="79"/>
  <c r="AE309" i="79"/>
  <c r="Z309" i="79"/>
  <c r="Y309" i="79"/>
  <c r="X309" i="79"/>
  <c r="W309" i="79"/>
  <c r="O309" i="79"/>
  <c r="R309" i="79"/>
  <c r="Q309" i="79"/>
  <c r="P309" i="79"/>
  <c r="FN310" i="79"/>
  <c r="FM310" i="79"/>
  <c r="FL310" i="79"/>
  <c r="FK310" i="79"/>
  <c r="FF310" i="79"/>
  <c r="FE310" i="79"/>
  <c r="FD310" i="79"/>
  <c r="FC310" i="79"/>
  <c r="EX310" i="79"/>
  <c r="EW310" i="79"/>
  <c r="EV310" i="79"/>
  <c r="EU310" i="79"/>
  <c r="EP310" i="79"/>
  <c r="EO310" i="79"/>
  <c r="EN310" i="79"/>
  <c r="EM310" i="79"/>
  <c r="EH310" i="79"/>
  <c r="EG310" i="79"/>
  <c r="EF310" i="79"/>
  <c r="EE310" i="79"/>
  <c r="DZ310" i="79"/>
  <c r="DY310" i="79"/>
  <c r="DX310" i="79"/>
  <c r="DW310" i="79"/>
  <c r="DR310" i="79"/>
  <c r="DQ310" i="79"/>
  <c r="DP310" i="79"/>
  <c r="DO310" i="79"/>
  <c r="DJ310" i="79"/>
  <c r="DI310" i="79"/>
  <c r="DH310" i="79"/>
  <c r="DG310" i="79"/>
  <c r="DB310" i="79"/>
  <c r="DA310" i="79"/>
  <c r="CZ310" i="79"/>
  <c r="CY310" i="79"/>
  <c r="CT310" i="79"/>
  <c r="CS310" i="79"/>
  <c r="CR310" i="79"/>
  <c r="CQ310" i="79"/>
  <c r="CL310" i="79"/>
  <c r="CK310" i="79"/>
  <c r="CJ310" i="79"/>
  <c r="CI310" i="79"/>
  <c r="CD310" i="79"/>
  <c r="CC310" i="79"/>
  <c r="CB310" i="79"/>
  <c r="CA310" i="79"/>
  <c r="BV310" i="79"/>
  <c r="BU310" i="79"/>
  <c r="BT310" i="79"/>
  <c r="BS310" i="79"/>
  <c r="BN310" i="79"/>
  <c r="BM310" i="79"/>
  <c r="BL310" i="79"/>
  <c r="BK310" i="79"/>
  <c r="BF310" i="79"/>
  <c r="BE310" i="79"/>
  <c r="BD310" i="79"/>
  <c r="BC310" i="79"/>
  <c r="AX310" i="79"/>
  <c r="AW310" i="79"/>
  <c r="AV310" i="79"/>
  <c r="AU310" i="79"/>
  <c r="AP310" i="79"/>
  <c r="AO310" i="79"/>
  <c r="AN310" i="79"/>
  <c r="AM310" i="79"/>
  <c r="AH310" i="79"/>
  <c r="AG310" i="79"/>
  <c r="AF310" i="79"/>
  <c r="AE310" i="79"/>
  <c r="Z310" i="79"/>
  <c r="Y310" i="79"/>
  <c r="X310" i="79"/>
  <c r="W310" i="79"/>
  <c r="R310" i="79"/>
  <c r="Q310" i="79"/>
  <c r="P310" i="79"/>
  <c r="O310" i="79"/>
  <c r="J310" i="80"/>
  <c r="I310" i="80"/>
  <c r="H310" i="80"/>
  <c r="G310" i="80"/>
  <c r="J309" i="80"/>
  <c r="I309" i="80"/>
  <c r="H309" i="80"/>
  <c r="G309" i="80"/>
  <c r="J310" i="79"/>
  <c r="I310" i="79"/>
  <c r="H310" i="79"/>
  <c r="G310" i="79"/>
  <c r="J309" i="79"/>
  <c r="I309" i="79"/>
  <c r="H309" i="79"/>
  <c r="G309" i="79"/>
  <c r="G14" i="69"/>
  <c r="F14" i="69"/>
  <c r="E14" i="69"/>
  <c r="D14" i="69"/>
  <c r="C14" i="69"/>
  <c r="D11" i="69"/>
  <c r="E11" i="69" s="1"/>
  <c r="F11" i="69" s="1"/>
  <c r="G11" i="69" s="1"/>
  <c r="C11" i="69"/>
  <c r="B11" i="69"/>
  <c r="G7" i="69"/>
  <c r="F7" i="69"/>
  <c r="E7" i="69"/>
  <c r="D7" i="69"/>
  <c r="C7" i="69"/>
  <c r="G6" i="69"/>
  <c r="F6" i="69"/>
  <c r="E6" i="69"/>
  <c r="D6" i="69"/>
  <c r="C6" i="69"/>
  <c r="B6" i="69"/>
  <c r="B4" i="69"/>
  <c r="B7" i="69" s="1"/>
  <c r="B5" i="69"/>
  <c r="B9" i="69"/>
  <c r="B16" i="69"/>
  <c r="BK75" i="80" l="1"/>
  <c r="BC75" i="80"/>
  <c r="AU75" i="80"/>
  <c r="AE75" i="80"/>
  <c r="W75" i="80"/>
  <c r="O75" i="80"/>
  <c r="J75" i="80"/>
  <c r="I75" i="80"/>
  <c r="H75" i="80"/>
  <c r="G75" i="80"/>
  <c r="FK75" i="80" s="1"/>
  <c r="DG71" i="80"/>
  <c r="DH71" i="80" s="1"/>
  <c r="CQ71" i="80"/>
  <c r="CI71" i="80"/>
  <c r="CK71" i="80" s="1"/>
  <c r="CA71" i="80"/>
  <c r="CC71" i="80" s="1"/>
  <c r="BK71" i="80"/>
  <c r="BC71" i="80"/>
  <c r="AU71" i="80"/>
  <c r="AE71" i="80"/>
  <c r="W71" i="80"/>
  <c r="O71" i="80"/>
  <c r="K71" i="80"/>
  <c r="J71" i="80"/>
  <c r="I71" i="80"/>
  <c r="H71" i="80"/>
  <c r="G71" i="80"/>
  <c r="FK71" i="80" s="1"/>
  <c r="DO70" i="80"/>
  <c r="DG70" i="80"/>
  <c r="DH70" i="80" s="1"/>
  <c r="CQ70" i="80"/>
  <c r="CI70" i="80"/>
  <c r="K70" i="80"/>
  <c r="J70" i="80"/>
  <c r="I70" i="80"/>
  <c r="H70" i="80"/>
  <c r="G70" i="80"/>
  <c r="FK70" i="80" s="1"/>
  <c r="K69" i="80"/>
  <c r="J69" i="80"/>
  <c r="I69" i="80"/>
  <c r="H69" i="80"/>
  <c r="G69" i="80"/>
  <c r="FK69" i="80" s="1"/>
  <c r="BK72" i="80"/>
  <c r="BC72" i="80"/>
  <c r="AU72" i="80"/>
  <c r="AE72" i="80"/>
  <c r="W72" i="80"/>
  <c r="O72" i="80"/>
  <c r="J72" i="80"/>
  <c r="I72" i="80"/>
  <c r="H72" i="80"/>
  <c r="G72" i="80"/>
  <c r="FK72" i="80" s="1"/>
  <c r="BS254" i="80"/>
  <c r="BC254" i="80"/>
  <c r="AU254" i="80"/>
  <c r="W254" i="80"/>
  <c r="J254" i="80"/>
  <c r="I254" i="80"/>
  <c r="H254" i="80"/>
  <c r="G254" i="80"/>
  <c r="DO254" i="80" s="1"/>
  <c r="J253" i="80"/>
  <c r="I253" i="80"/>
  <c r="H253" i="80"/>
  <c r="G253" i="80"/>
  <c r="CQ253" i="80" s="1"/>
  <c r="EU252" i="80"/>
  <c r="J252" i="80"/>
  <c r="I252" i="80"/>
  <c r="H252" i="80"/>
  <c r="G252" i="80"/>
  <c r="CQ252" i="80" s="1"/>
  <c r="E4" i="76"/>
  <c r="B3" i="69"/>
  <c r="DW69" i="80" l="1"/>
  <c r="DX69" i="80" s="1"/>
  <c r="W69" i="80"/>
  <c r="AU253" i="80"/>
  <c r="CA254" i="80"/>
  <c r="CA72" i="80"/>
  <c r="AE69" i="80"/>
  <c r="AG69" i="80" s="1"/>
  <c r="FC70" i="80"/>
  <c r="FD70" i="80" s="1"/>
  <c r="DO71" i="80"/>
  <c r="DQ71" i="80" s="1"/>
  <c r="CA75" i="80"/>
  <c r="EU69" i="80"/>
  <c r="EV69" i="80" s="1"/>
  <c r="EX69" i="80" s="1"/>
  <c r="EU70" i="80"/>
  <c r="EV70" i="80" s="1"/>
  <c r="BC253" i="80"/>
  <c r="CQ254" i="80"/>
  <c r="CI72" i="80"/>
  <c r="AU69" i="80"/>
  <c r="AW69" i="80" s="1"/>
  <c r="DW71" i="80"/>
  <c r="DX71" i="80" s="1"/>
  <c r="CI75" i="80"/>
  <c r="W252" i="80"/>
  <c r="BS253" i="80"/>
  <c r="CY254" i="80"/>
  <c r="CQ72" i="80"/>
  <c r="BC69" i="80"/>
  <c r="O70" i="80"/>
  <c r="Q70" i="80" s="1"/>
  <c r="R70" i="80" s="1"/>
  <c r="EM71" i="80"/>
  <c r="EO71" i="80" s="1"/>
  <c r="CQ75" i="80"/>
  <c r="AU252" i="80"/>
  <c r="CA253" i="80"/>
  <c r="DW254" i="80"/>
  <c r="DG72" i="80"/>
  <c r="BK69" i="80"/>
  <c r="W70" i="80"/>
  <c r="EU71" i="80"/>
  <c r="DG75" i="80"/>
  <c r="O69" i="80"/>
  <c r="P69" i="80" s="1"/>
  <c r="BC252" i="80"/>
  <c r="CY253" i="80"/>
  <c r="EU254" i="80"/>
  <c r="DO72" i="80"/>
  <c r="CA69" i="80"/>
  <c r="CB69" i="80" s="1"/>
  <c r="CD69" i="80" s="1"/>
  <c r="AE70" i="80"/>
  <c r="AF70" i="80" s="1"/>
  <c r="FC71" i="80"/>
  <c r="FE71" i="80" s="1"/>
  <c r="DO75" i="80"/>
  <c r="W253" i="80"/>
  <c r="DW253" i="80"/>
  <c r="DW72" i="80"/>
  <c r="CI69" i="80"/>
  <c r="CJ69" i="80" s="1"/>
  <c r="AU70" i="80"/>
  <c r="AW70" i="80" s="1"/>
  <c r="DW75" i="80"/>
  <c r="FC69" i="80"/>
  <c r="FE69" i="80" s="1"/>
  <c r="DW70" i="80"/>
  <c r="DY70" i="80" s="1"/>
  <c r="BS252" i="80"/>
  <c r="CA252" i="80"/>
  <c r="EU253" i="80"/>
  <c r="EM72" i="80"/>
  <c r="CQ69" i="80"/>
  <c r="CR69" i="80" s="1"/>
  <c r="BC70" i="80"/>
  <c r="BE70" i="80" s="1"/>
  <c r="P71" i="80"/>
  <c r="EM75" i="80"/>
  <c r="EM69" i="80"/>
  <c r="EO69" i="80" s="1"/>
  <c r="EM70" i="80"/>
  <c r="EO70" i="80" s="1"/>
  <c r="EU72" i="80"/>
  <c r="DG69" i="80"/>
  <c r="DI69" i="80" s="1"/>
  <c r="BK70" i="80"/>
  <c r="EU75" i="80"/>
  <c r="CY252" i="80"/>
  <c r="DW252" i="80"/>
  <c r="FC72" i="80"/>
  <c r="DO69" i="80"/>
  <c r="DP69" i="80" s="1"/>
  <c r="DR69" i="80" s="1"/>
  <c r="CA70" i="80"/>
  <c r="CB70" i="80" s="1"/>
  <c r="AG71" i="80"/>
  <c r="FC75" i="80"/>
  <c r="AM75" i="80"/>
  <c r="BS75" i="80"/>
  <c r="CY75" i="80"/>
  <c r="EE75" i="80"/>
  <c r="FM71" i="80"/>
  <c r="FL71" i="80"/>
  <c r="FN71" i="80" s="1"/>
  <c r="Q71" i="80"/>
  <c r="CD71" i="80"/>
  <c r="X71" i="80"/>
  <c r="CJ71" i="80"/>
  <c r="CL71" i="80" s="1"/>
  <c r="Y71" i="80"/>
  <c r="BE71" i="80"/>
  <c r="BL71" i="80"/>
  <c r="BN71" i="80" s="1"/>
  <c r="DY71" i="80"/>
  <c r="DZ71" i="80" s="1"/>
  <c r="AM71" i="80"/>
  <c r="BS71" i="80"/>
  <c r="CY71" i="80"/>
  <c r="EE71" i="80"/>
  <c r="AV71" i="80"/>
  <c r="DI71" i="80"/>
  <c r="DJ71" i="80"/>
  <c r="CS71" i="80"/>
  <c r="CB71" i="80"/>
  <c r="EV71" i="80"/>
  <c r="EX71" i="80" s="1"/>
  <c r="EW71" i="80"/>
  <c r="AF71" i="80"/>
  <c r="AH71" i="80" s="1"/>
  <c r="CR71" i="80"/>
  <c r="CT71" i="80" s="1"/>
  <c r="BM71" i="80"/>
  <c r="AW71" i="80"/>
  <c r="BD71" i="80"/>
  <c r="BF71" i="80" s="1"/>
  <c r="FD71" i="80"/>
  <c r="FF71" i="80" s="1"/>
  <c r="FM70" i="80"/>
  <c r="FL70" i="80"/>
  <c r="AV70" i="80"/>
  <c r="AX70" i="80" s="1"/>
  <c r="DI70" i="80"/>
  <c r="DJ70" i="80" s="1"/>
  <c r="CJ70" i="80"/>
  <c r="CL70" i="80" s="1"/>
  <c r="CK70" i="80"/>
  <c r="DX70" i="80"/>
  <c r="DZ70" i="80" s="1"/>
  <c r="FE70" i="80"/>
  <c r="FF70" i="80" s="1"/>
  <c r="AM70" i="80"/>
  <c r="BS70" i="80"/>
  <c r="CY70" i="80"/>
  <c r="EE70" i="80"/>
  <c r="DP70" i="80"/>
  <c r="Y70" i="80"/>
  <c r="DQ70" i="80"/>
  <c r="CR70" i="80"/>
  <c r="BM70" i="80"/>
  <c r="P70" i="80"/>
  <c r="EN70" i="80"/>
  <c r="EP70" i="80" s="1"/>
  <c r="BL70" i="80"/>
  <c r="BN70" i="80" s="1"/>
  <c r="AG70" i="80"/>
  <c r="CS70" i="80"/>
  <c r="CT70" i="80" s="1"/>
  <c r="X70" i="80"/>
  <c r="Z70" i="80" s="1"/>
  <c r="FM69" i="80"/>
  <c r="FL69" i="80"/>
  <c r="Q69" i="80"/>
  <c r="R69" i="80" s="1"/>
  <c r="X69" i="80"/>
  <c r="DQ69" i="80"/>
  <c r="BL69" i="80"/>
  <c r="BM69" i="80"/>
  <c r="AV69" i="80"/>
  <c r="AX69" i="80" s="1"/>
  <c r="CC69" i="80"/>
  <c r="BD69" i="80"/>
  <c r="BF69" i="80" s="1"/>
  <c r="CK69" i="80"/>
  <c r="CL69" i="80" s="1"/>
  <c r="AF69" i="80"/>
  <c r="AH69" i="80" s="1"/>
  <c r="DY69" i="80"/>
  <c r="DZ69" i="80" s="1"/>
  <c r="AM69" i="80"/>
  <c r="BS69" i="80"/>
  <c r="CY69" i="80"/>
  <c r="EE69" i="80"/>
  <c r="Y69" i="80"/>
  <c r="FD69" i="80"/>
  <c r="FF69" i="80" s="1"/>
  <c r="CS69" i="80"/>
  <c r="CT69" i="80" s="1"/>
  <c r="BE69" i="80"/>
  <c r="DH69" i="80"/>
  <c r="DJ69" i="80" s="1"/>
  <c r="EW69" i="80"/>
  <c r="CY72" i="80"/>
  <c r="EE72" i="80"/>
  <c r="AM72" i="80"/>
  <c r="BS72" i="80"/>
  <c r="EE254" i="80"/>
  <c r="FK254" i="80"/>
  <c r="FC254" i="80"/>
  <c r="DG254" i="80"/>
  <c r="CI254" i="80"/>
  <c r="O254" i="80"/>
  <c r="EM254" i="80"/>
  <c r="AE254" i="80"/>
  <c r="BK254" i="80"/>
  <c r="AM254" i="80"/>
  <c r="AE253" i="80"/>
  <c r="DG253" i="80"/>
  <c r="BK253" i="80"/>
  <c r="AM253" i="80"/>
  <c r="FK253" i="80"/>
  <c r="O253" i="80"/>
  <c r="EM253" i="80"/>
  <c r="EE253" i="80"/>
  <c r="CI253" i="80"/>
  <c r="DO253" i="80"/>
  <c r="FC253" i="80"/>
  <c r="AE252" i="80"/>
  <c r="FC252" i="80"/>
  <c r="AM252" i="80"/>
  <c r="FK252" i="80"/>
  <c r="CI252" i="80"/>
  <c r="EM252" i="80"/>
  <c r="EE252" i="80"/>
  <c r="DO252" i="80"/>
  <c r="DG252" i="80"/>
  <c r="BK252" i="80"/>
  <c r="O252" i="80"/>
  <c r="F42" i="7"/>
  <c r="C55" i="36"/>
  <c r="C54" i="36"/>
  <c r="C56" i="36" s="1"/>
  <c r="F53" i="36"/>
  <c r="E53" i="36"/>
  <c r="C53" i="36"/>
  <c r="C63" i="36"/>
  <c r="C62" i="36"/>
  <c r="F61" i="36"/>
  <c r="C61" i="36"/>
  <c r="C20" i="32"/>
  <c r="G55" i="26"/>
  <c r="H56" i="13"/>
  <c r="I56" i="13"/>
  <c r="J56" i="13"/>
  <c r="BD70" i="80" l="1"/>
  <c r="AH70" i="80"/>
  <c r="EN69" i="80"/>
  <c r="EP69" i="80" s="1"/>
  <c r="BN69" i="80"/>
  <c r="Z69" i="80"/>
  <c r="BF70" i="80"/>
  <c r="Z71" i="80"/>
  <c r="DR71" i="80"/>
  <c r="FN69" i="80"/>
  <c r="DP71" i="80"/>
  <c r="R71" i="80"/>
  <c r="DR70" i="80"/>
  <c r="EN71" i="80"/>
  <c r="EP71" i="80" s="1"/>
  <c r="EW70" i="80"/>
  <c r="EX70" i="80" s="1"/>
  <c r="CC70" i="80"/>
  <c r="CD70" i="80" s="1"/>
  <c r="FN70" i="80"/>
  <c r="AX71" i="80"/>
  <c r="BU71" i="80"/>
  <c r="BT71" i="80"/>
  <c r="BV71" i="80" s="1"/>
  <c r="AO71" i="80"/>
  <c r="AN71" i="80"/>
  <c r="AP71" i="80" s="1"/>
  <c r="EG71" i="80"/>
  <c r="EF71" i="80"/>
  <c r="EH71" i="80" s="1"/>
  <c r="DA71" i="80"/>
  <c r="CZ71" i="80"/>
  <c r="DB71" i="80" s="1"/>
  <c r="BU70" i="80"/>
  <c r="BT70" i="80"/>
  <c r="BV70" i="80" s="1"/>
  <c r="EG70" i="80"/>
  <c r="EF70" i="80"/>
  <c r="EH70" i="80" s="1"/>
  <c r="DA70" i="80"/>
  <c r="CZ70" i="80"/>
  <c r="DB70" i="80" s="1"/>
  <c r="AO70" i="80"/>
  <c r="AN70" i="80"/>
  <c r="AP70" i="80" s="1"/>
  <c r="EG69" i="80"/>
  <c r="EF69" i="80"/>
  <c r="EH69" i="80" s="1"/>
  <c r="BU69" i="80"/>
  <c r="BT69" i="80"/>
  <c r="BV69" i="80" s="1"/>
  <c r="AO69" i="80"/>
  <c r="AN69" i="80"/>
  <c r="AP69" i="80" s="1"/>
  <c r="DA69" i="80"/>
  <c r="CZ69" i="80"/>
  <c r="DB69" i="80" s="1"/>
  <c r="E54" i="36"/>
  <c r="E55" i="36"/>
  <c r="E61" i="36"/>
  <c r="E63" i="36"/>
  <c r="C64" i="36"/>
  <c r="E62" i="36"/>
  <c r="E56" i="36" l="1"/>
  <c r="E64" i="36"/>
  <c r="K27" i="80" l="1"/>
  <c r="G27" i="80"/>
  <c r="CQ27" i="80" s="1"/>
  <c r="K26" i="80"/>
  <c r="G26" i="80"/>
  <c r="CQ26" i="80" s="1"/>
  <c r="K25" i="80"/>
  <c r="G25" i="80"/>
  <c r="CQ25" i="80" s="1"/>
  <c r="FJ28" i="79"/>
  <c r="FB28" i="79"/>
  <c r="ET28" i="79"/>
  <c r="EL28" i="79"/>
  <c r="ED28" i="79"/>
  <c r="DV28" i="79"/>
  <c r="DN28" i="79"/>
  <c r="DF28" i="79"/>
  <c r="CX28" i="79"/>
  <c r="CP28" i="79"/>
  <c r="CH28" i="79"/>
  <c r="BZ28" i="79"/>
  <c r="BR28" i="79"/>
  <c r="BJ28" i="79"/>
  <c r="BB28" i="79"/>
  <c r="AT28" i="79"/>
  <c r="AL28" i="79"/>
  <c r="AD28" i="79"/>
  <c r="V28" i="79"/>
  <c r="N28" i="79"/>
  <c r="FC26" i="79"/>
  <c r="EM26" i="79"/>
  <c r="CQ26" i="79"/>
  <c r="CA26" i="79"/>
  <c r="BS26" i="79"/>
  <c r="BK26" i="79"/>
  <c r="AE26" i="79"/>
  <c r="O26" i="79"/>
  <c r="DO71" i="79"/>
  <c r="DQ71" i="79" s="1"/>
  <c r="DG71" i="79"/>
  <c r="DH71" i="79" s="1"/>
  <c r="CY71" i="79"/>
  <c r="FK70" i="79"/>
  <c r="EU70" i="79"/>
  <c r="EM70" i="79"/>
  <c r="EO70" i="79" s="1"/>
  <c r="EE70" i="79"/>
  <c r="CI70" i="79"/>
  <c r="CJ70" i="79" s="1"/>
  <c r="BS70" i="79"/>
  <c r="AM70" i="79"/>
  <c r="W70" i="79"/>
  <c r="O70" i="79"/>
  <c r="Q70" i="79" s="1"/>
  <c r="FK69" i="79"/>
  <c r="BC69" i="79"/>
  <c r="AU69" i="79"/>
  <c r="AV69" i="79" s="1"/>
  <c r="AM69" i="79"/>
  <c r="G27" i="79"/>
  <c r="DO27" i="79" s="1"/>
  <c r="E27" i="79"/>
  <c r="K26" i="79"/>
  <c r="G26" i="79"/>
  <c r="BC26" i="79" s="1"/>
  <c r="BD26" i="79" s="1"/>
  <c r="E26" i="79"/>
  <c r="G25" i="79"/>
  <c r="DO25" i="79" s="1"/>
  <c r="E25" i="79"/>
  <c r="E255" i="80"/>
  <c r="E256" i="80"/>
  <c r="E257" i="80"/>
  <c r="E258" i="80"/>
  <c r="E259" i="80"/>
  <c r="E260" i="80"/>
  <c r="E261" i="80"/>
  <c r="E262" i="80"/>
  <c r="E263" i="80"/>
  <c r="E254" i="80"/>
  <c r="E253" i="80"/>
  <c r="E252" i="80"/>
  <c r="E69" i="79"/>
  <c r="G69" i="79"/>
  <c r="FC69" i="79" s="1"/>
  <c r="E70" i="79"/>
  <c r="G70" i="79"/>
  <c r="DW70" i="79" s="1"/>
  <c r="E71" i="79"/>
  <c r="G71" i="79"/>
  <c r="CQ71" i="79" s="1"/>
  <c r="E17" i="79"/>
  <c r="E18" i="79"/>
  <c r="K229" i="80"/>
  <c r="G229" i="80"/>
  <c r="FK229" i="80" s="1"/>
  <c r="G105" i="80"/>
  <c r="BS105" i="80" s="1"/>
  <c r="E105" i="80"/>
  <c r="K105" i="80" s="1"/>
  <c r="K105" i="79"/>
  <c r="G105" i="79"/>
  <c r="FK105" i="79" s="1"/>
  <c r="G54" i="80"/>
  <c r="G53" i="80"/>
  <c r="E54" i="80"/>
  <c r="K54" i="80" s="1"/>
  <c r="E53" i="80"/>
  <c r="K53" i="80" s="1"/>
  <c r="D40" i="80"/>
  <c r="G40" i="80"/>
  <c r="CY40" i="80" s="1"/>
  <c r="CY41" i="80" s="1"/>
  <c r="E40" i="80"/>
  <c r="G229" i="79"/>
  <c r="BK229" i="79" s="1"/>
  <c r="K253" i="80" l="1"/>
  <c r="CR253" i="80"/>
  <c r="BU253" i="80"/>
  <c r="X253" i="80"/>
  <c r="EW253" i="80"/>
  <c r="EX253" i="80" s="1"/>
  <c r="BE253" i="80"/>
  <c r="CZ253" i="80"/>
  <c r="BD253" i="80"/>
  <c r="BF253" i="80" s="1"/>
  <c r="CB253" i="80"/>
  <c r="AW253" i="80"/>
  <c r="CS253" i="80"/>
  <c r="CC253" i="80"/>
  <c r="DY253" i="80"/>
  <c r="BT253" i="80"/>
  <c r="BV253" i="80" s="1"/>
  <c r="Y253" i="80"/>
  <c r="DA253" i="80"/>
  <c r="DX253" i="80"/>
  <c r="AV253" i="80"/>
  <c r="EV253" i="80"/>
  <c r="CK253" i="80"/>
  <c r="Q253" i="80"/>
  <c r="CJ253" i="80"/>
  <c r="CL253" i="80" s="1"/>
  <c r="P253" i="80"/>
  <c r="R253" i="80" s="1"/>
  <c r="FM253" i="80"/>
  <c r="AO253" i="80"/>
  <c r="BL253" i="80"/>
  <c r="EG253" i="80"/>
  <c r="EN253" i="80"/>
  <c r="EP253" i="80" s="1"/>
  <c r="DP253" i="80"/>
  <c r="DR253" i="80" s="1"/>
  <c r="FL253" i="80"/>
  <c r="FN253" i="80" s="1"/>
  <c r="BM253" i="80"/>
  <c r="EF253" i="80"/>
  <c r="EH253" i="80" s="1"/>
  <c r="AN253" i="80"/>
  <c r="AF253" i="80"/>
  <c r="FD253" i="80"/>
  <c r="AG253" i="80"/>
  <c r="AH253" i="80" s="1"/>
  <c r="EO253" i="80"/>
  <c r="DI253" i="80"/>
  <c r="DJ253" i="80" s="1"/>
  <c r="FE253" i="80"/>
  <c r="FF253" i="80" s="1"/>
  <c r="DQ253" i="80"/>
  <c r="DH253" i="80"/>
  <c r="W26" i="80"/>
  <c r="Y26" i="80" s="1"/>
  <c r="AU26" i="80"/>
  <c r="BC26" i="80"/>
  <c r="BS26" i="80"/>
  <c r="BU26" i="80" s="1"/>
  <c r="CA26" i="80"/>
  <c r="CC26" i="80" s="1"/>
  <c r="CY26" i="80"/>
  <c r="CZ26" i="80" s="1"/>
  <c r="K252" i="80"/>
  <c r="Y252" i="80"/>
  <c r="DA252" i="80"/>
  <c r="AV252" i="80"/>
  <c r="AX252" i="80" s="1"/>
  <c r="X252" i="80"/>
  <c r="Z252" i="80" s="1"/>
  <c r="DY252" i="80"/>
  <c r="CC252" i="80"/>
  <c r="EV252" i="80"/>
  <c r="EX252" i="80" s="1"/>
  <c r="BE252" i="80"/>
  <c r="CB252" i="80"/>
  <c r="EW252" i="80"/>
  <c r="CR252" i="80"/>
  <c r="CS252" i="80"/>
  <c r="BT252" i="80"/>
  <c r="BV252" i="80" s="1"/>
  <c r="BD252" i="80"/>
  <c r="BF252" i="80" s="1"/>
  <c r="CZ252" i="80"/>
  <c r="DB252" i="80" s="1"/>
  <c r="DX252" i="80"/>
  <c r="AW252" i="80"/>
  <c r="AN252" i="80"/>
  <c r="AG252" i="80"/>
  <c r="EO252" i="80"/>
  <c r="AF252" i="80"/>
  <c r="AH252" i="80" s="1"/>
  <c r="DP252" i="80"/>
  <c r="DQ252" i="80"/>
  <c r="FF252" i="80"/>
  <c r="Q252" i="80"/>
  <c r="DH252" i="80"/>
  <c r="BM252" i="80"/>
  <c r="BL252" i="80"/>
  <c r="BN252" i="80" s="1"/>
  <c r="EF252" i="80"/>
  <c r="EH252" i="80" s="1"/>
  <c r="EN252" i="80"/>
  <c r="EP252" i="80" s="1"/>
  <c r="CJ252" i="80"/>
  <c r="FE252" i="80"/>
  <c r="FL252" i="80"/>
  <c r="CK252" i="80"/>
  <c r="FD252" i="80"/>
  <c r="P252" i="80"/>
  <c r="BU252" i="80"/>
  <c r="EG252" i="80"/>
  <c r="DI252" i="80"/>
  <c r="FM252" i="80"/>
  <c r="FN252" i="80" s="1"/>
  <c r="AO252" i="80"/>
  <c r="DR252" i="80"/>
  <c r="DJ252" i="80"/>
  <c r="DW26" i="80"/>
  <c r="DX26" i="80" s="1"/>
  <c r="EU26" i="80"/>
  <c r="K254" i="80"/>
  <c r="X254" i="80" s="1"/>
  <c r="Z254" i="80" s="1"/>
  <c r="EW254" i="80"/>
  <c r="CC254" i="80"/>
  <c r="BE254" i="80"/>
  <c r="EV254" i="80"/>
  <c r="EX254" i="80" s="1"/>
  <c r="BD254" i="80"/>
  <c r="BF254" i="80" s="1"/>
  <c r="AV254" i="80"/>
  <c r="DX254" i="80"/>
  <c r="DZ254" i="80" s="1"/>
  <c r="BU254" i="80"/>
  <c r="AW254" i="80"/>
  <c r="DQ254" i="80"/>
  <c r="DY254" i="80"/>
  <c r="BT254" i="80"/>
  <c r="BV254" i="80" s="1"/>
  <c r="DP254" i="80"/>
  <c r="DA254" i="80"/>
  <c r="CZ254" i="80"/>
  <c r="Y254" i="80"/>
  <c r="CB254" i="80"/>
  <c r="CD254" i="80" s="1"/>
  <c r="CR254" i="80"/>
  <c r="FD254" i="80"/>
  <c r="FE254" i="80"/>
  <c r="EG254" i="80"/>
  <c r="EF254" i="80"/>
  <c r="CJ254" i="80"/>
  <c r="CL254" i="80" s="1"/>
  <c r="BM254" i="80"/>
  <c r="CK254" i="80"/>
  <c r="BL254" i="80"/>
  <c r="BN254" i="80" s="1"/>
  <c r="AO254" i="80"/>
  <c r="FL254" i="80"/>
  <c r="FN254" i="80" s="1"/>
  <c r="EO254" i="80"/>
  <c r="EN254" i="80"/>
  <c r="AF254" i="80"/>
  <c r="P254" i="80"/>
  <c r="FM254" i="80"/>
  <c r="DH254" i="80"/>
  <c r="DI254" i="80"/>
  <c r="AG254" i="80"/>
  <c r="CS254" i="80"/>
  <c r="Q254" i="80"/>
  <c r="FF254" i="80"/>
  <c r="EP254" i="80"/>
  <c r="DJ254" i="80"/>
  <c r="AH254" i="80"/>
  <c r="BK69" i="79"/>
  <c r="AE70" i="79"/>
  <c r="AG70" i="79" s="1"/>
  <c r="FC70" i="79"/>
  <c r="FE70" i="79" s="1"/>
  <c r="DW71" i="79"/>
  <c r="CI26" i="79"/>
  <c r="EE71" i="79"/>
  <c r="CA69" i="79"/>
  <c r="CC69" i="79" s="1"/>
  <c r="AU70" i="79"/>
  <c r="O71" i="79"/>
  <c r="Q71" i="79" s="1"/>
  <c r="EM71" i="79"/>
  <c r="CY26" i="79"/>
  <c r="CI69" i="79"/>
  <c r="CJ69" i="79" s="1"/>
  <c r="BC70" i="79"/>
  <c r="BD70" i="79" s="1"/>
  <c r="W71" i="79"/>
  <c r="X71" i="79" s="1"/>
  <c r="EU71" i="79"/>
  <c r="EW71" i="79" s="1"/>
  <c r="DG26" i="79"/>
  <c r="DI26" i="79" s="1"/>
  <c r="BS69" i="79"/>
  <c r="CQ69" i="79"/>
  <c r="BK70" i="79"/>
  <c r="BM70" i="79" s="1"/>
  <c r="AE71" i="79"/>
  <c r="FC71" i="79"/>
  <c r="FD71" i="79" s="1"/>
  <c r="DO26" i="79"/>
  <c r="AM71" i="79"/>
  <c r="FK71" i="79"/>
  <c r="DW26" i="79"/>
  <c r="CY69" i="79"/>
  <c r="DG69" i="79"/>
  <c r="DI69" i="79" s="1"/>
  <c r="CA70" i="79"/>
  <c r="AU71" i="79"/>
  <c r="AW71" i="79" s="1"/>
  <c r="O25" i="79"/>
  <c r="P25" i="79" s="1"/>
  <c r="EE26" i="79"/>
  <c r="EG26" i="79" s="1"/>
  <c r="DW69" i="79"/>
  <c r="DY69" i="79" s="1"/>
  <c r="CQ70" i="79"/>
  <c r="BK71" i="79"/>
  <c r="BM71" i="79" s="1"/>
  <c r="W26" i="79"/>
  <c r="EU26" i="79"/>
  <c r="DO69" i="79"/>
  <c r="BC71" i="79"/>
  <c r="O69" i="79"/>
  <c r="Q69" i="79" s="1"/>
  <c r="EM69" i="79"/>
  <c r="EN69" i="79" s="1"/>
  <c r="DG70" i="79"/>
  <c r="DI70" i="79" s="1"/>
  <c r="CA71" i="79"/>
  <c r="CB71" i="79" s="1"/>
  <c r="AM26" i="79"/>
  <c r="FK26" i="79"/>
  <c r="EE69" i="79"/>
  <c r="BS71" i="79"/>
  <c r="BU71" i="79" s="1"/>
  <c r="AG26" i="79"/>
  <c r="W69" i="79"/>
  <c r="Y69" i="79" s="1"/>
  <c r="EU69" i="79"/>
  <c r="EW69" i="79" s="1"/>
  <c r="DO70" i="79"/>
  <c r="CI71" i="79"/>
  <c r="CJ71" i="79" s="1"/>
  <c r="AU26" i="79"/>
  <c r="CY70" i="79"/>
  <c r="FD26" i="79"/>
  <c r="AE69" i="79"/>
  <c r="AF69" i="79" s="1"/>
  <c r="DG105" i="79"/>
  <c r="DW105" i="79"/>
  <c r="CQ105" i="79"/>
  <c r="CS105" i="79" s="1"/>
  <c r="AM27" i="79"/>
  <c r="W27" i="80"/>
  <c r="Y27" i="80" s="1"/>
  <c r="CA27" i="79"/>
  <c r="CB27" i="79" s="1"/>
  <c r="BC27" i="80"/>
  <c r="BD27" i="80" s="1"/>
  <c r="EM27" i="79"/>
  <c r="EN27" i="79" s="1"/>
  <c r="BK27" i="79"/>
  <c r="BL27" i="79" s="1"/>
  <c r="CI27" i="79"/>
  <c r="BS27" i="80"/>
  <c r="BT27" i="80" s="1"/>
  <c r="DW27" i="79"/>
  <c r="W27" i="79"/>
  <c r="FC27" i="79"/>
  <c r="BS27" i="79"/>
  <c r="BU27" i="79" s="1"/>
  <c r="CQ27" i="79"/>
  <c r="CA27" i="80"/>
  <c r="CC27" i="80" s="1"/>
  <c r="EE27" i="79"/>
  <c r="FK27" i="79"/>
  <c r="BC27" i="79"/>
  <c r="CY27" i="79"/>
  <c r="CZ27" i="79" s="1"/>
  <c r="CY27" i="80"/>
  <c r="DA27" i="80" s="1"/>
  <c r="AU27" i="80"/>
  <c r="AV27" i="80" s="1"/>
  <c r="DG27" i="79"/>
  <c r="DH27" i="79" s="1"/>
  <c r="DW27" i="80"/>
  <c r="O27" i="79"/>
  <c r="EU27" i="79"/>
  <c r="AE27" i="79"/>
  <c r="AU27" i="79"/>
  <c r="EU27" i="80"/>
  <c r="EW27" i="80" s="1"/>
  <c r="DW25" i="79"/>
  <c r="DX25" i="79" s="1"/>
  <c r="W25" i="80"/>
  <c r="Y25" i="80" s="1"/>
  <c r="AU25" i="80"/>
  <c r="AV25" i="80" s="1"/>
  <c r="BS25" i="80"/>
  <c r="CI25" i="79"/>
  <c r="EU25" i="80"/>
  <c r="EW25" i="80" s="1"/>
  <c r="EE25" i="79"/>
  <c r="EM25" i="79"/>
  <c r="W25" i="79"/>
  <c r="FK25" i="79"/>
  <c r="BC25" i="79"/>
  <c r="BD25" i="79" s="1"/>
  <c r="CQ25" i="79"/>
  <c r="EU25" i="79"/>
  <c r="FC25" i="79"/>
  <c r="CA25" i="80"/>
  <c r="CC25" i="80" s="1"/>
  <c r="DW25" i="80"/>
  <c r="DX25" i="80" s="1"/>
  <c r="CY25" i="79"/>
  <c r="DA25" i="79" s="1"/>
  <c r="AU25" i="79"/>
  <c r="AW25" i="79" s="1"/>
  <c r="BK25" i="79"/>
  <c r="BS25" i="79"/>
  <c r="CA25" i="79"/>
  <c r="CB25" i="79" s="1"/>
  <c r="DG25" i="79"/>
  <c r="AE25" i="79"/>
  <c r="AM25" i="79"/>
  <c r="BC25" i="80"/>
  <c r="BD25" i="80" s="1"/>
  <c r="CY25" i="80"/>
  <c r="CZ25" i="80" s="1"/>
  <c r="CS27" i="80"/>
  <c r="CR27" i="80"/>
  <c r="DY27" i="80"/>
  <c r="DX27" i="80"/>
  <c r="EE27" i="80"/>
  <c r="FK27" i="80"/>
  <c r="BU27" i="80"/>
  <c r="AE27" i="80"/>
  <c r="FC27" i="80"/>
  <c r="O27" i="80"/>
  <c r="EM27" i="80"/>
  <c r="CI27" i="80"/>
  <c r="BK27" i="80"/>
  <c r="AM27" i="80"/>
  <c r="DO27" i="80"/>
  <c r="DG27" i="80"/>
  <c r="BE26" i="80"/>
  <c r="BD26" i="80"/>
  <c r="CS26" i="80"/>
  <c r="CR26" i="80"/>
  <c r="DY26" i="80"/>
  <c r="EW26" i="80"/>
  <c r="EV26" i="80"/>
  <c r="AV26" i="80"/>
  <c r="AW26" i="80"/>
  <c r="BT26" i="80"/>
  <c r="BV26" i="80" s="1"/>
  <c r="EE26" i="80"/>
  <c r="DG26" i="80"/>
  <c r="BK26" i="80"/>
  <c r="AM26" i="80"/>
  <c r="FK26" i="80"/>
  <c r="O26" i="80"/>
  <c r="EM26" i="80"/>
  <c r="AE26" i="80"/>
  <c r="FC26" i="80"/>
  <c r="CI26" i="80"/>
  <c r="DO26" i="80"/>
  <c r="EV25" i="80"/>
  <c r="CS25" i="80"/>
  <c r="CR25" i="80"/>
  <c r="AW25" i="80"/>
  <c r="BU25" i="80"/>
  <c r="AE25" i="80"/>
  <c r="CI25" i="80"/>
  <c r="BK25" i="80"/>
  <c r="FC25" i="80"/>
  <c r="EE25" i="80"/>
  <c r="DG25" i="80"/>
  <c r="AM25" i="80"/>
  <c r="FK25" i="80"/>
  <c r="O25" i="80"/>
  <c r="EM25" i="80"/>
  <c r="BT25" i="80"/>
  <c r="DO25" i="80"/>
  <c r="AW26" i="79"/>
  <c r="AV26" i="79"/>
  <c r="BE26" i="79"/>
  <c r="BF26" i="79" s="1"/>
  <c r="BM26" i="79"/>
  <c r="BL26" i="79"/>
  <c r="CK26" i="79"/>
  <c r="CJ26" i="79"/>
  <c r="DA27" i="79"/>
  <c r="EV26" i="79"/>
  <c r="EW26" i="79"/>
  <c r="CC26" i="79"/>
  <c r="CB26" i="79"/>
  <c r="FM26" i="79"/>
  <c r="FL26" i="79"/>
  <c r="X26" i="79"/>
  <c r="Y26" i="79"/>
  <c r="CZ25" i="79"/>
  <c r="AF26" i="79"/>
  <c r="DP26" i="79"/>
  <c r="DQ26" i="79"/>
  <c r="BT26" i="79"/>
  <c r="BU26" i="79"/>
  <c r="FE26" i="79"/>
  <c r="CS26" i="79"/>
  <c r="CR26" i="79"/>
  <c r="DA26" i="79"/>
  <c r="CZ26" i="79"/>
  <c r="EO26" i="79"/>
  <c r="EN26" i="79"/>
  <c r="BU25" i="79"/>
  <c r="Q26" i="79"/>
  <c r="P26" i="79"/>
  <c r="DX26" i="79"/>
  <c r="DY26" i="79"/>
  <c r="AN26" i="79"/>
  <c r="AO26" i="79"/>
  <c r="AV70" i="79"/>
  <c r="P71" i="79"/>
  <c r="BE71" i="79"/>
  <c r="CB69" i="79"/>
  <c r="CD69" i="79" s="1"/>
  <c r="DH70" i="79"/>
  <c r="DJ70" i="79" s="1"/>
  <c r="EN71" i="79"/>
  <c r="AW69" i="79"/>
  <c r="AX69" i="79" s="1"/>
  <c r="CC70" i="79"/>
  <c r="EO71" i="79"/>
  <c r="DP69" i="79"/>
  <c r="DP70" i="79"/>
  <c r="CK69" i="79"/>
  <c r="CL69" i="79" s="1"/>
  <c r="CK70" i="79"/>
  <c r="CL70" i="79" s="1"/>
  <c r="CK71" i="79"/>
  <c r="CL71" i="79" s="1"/>
  <c r="CR70" i="79"/>
  <c r="P70" i="79"/>
  <c r="R70" i="79" s="1"/>
  <c r="EO69" i="79"/>
  <c r="EP69" i="79" s="1"/>
  <c r="DI71" i="79"/>
  <c r="DJ71" i="79" s="1"/>
  <c r="X70" i="79"/>
  <c r="DQ69" i="79"/>
  <c r="DQ70" i="79"/>
  <c r="EW70" i="79"/>
  <c r="FD70" i="79"/>
  <c r="FF70" i="79" s="1"/>
  <c r="CR71" i="79"/>
  <c r="AG69" i="79"/>
  <c r="AH69" i="79" s="1"/>
  <c r="FE69" i="79"/>
  <c r="DY70" i="79"/>
  <c r="DY71" i="79"/>
  <c r="CB70" i="79"/>
  <c r="EV69" i="79"/>
  <c r="EX69" i="79" s="1"/>
  <c r="EV70" i="79"/>
  <c r="DP71" i="79"/>
  <c r="DR71" i="79" s="1"/>
  <c r="BE70" i="79"/>
  <c r="BF70" i="79" s="1"/>
  <c r="BL69" i="79"/>
  <c r="AF70" i="79"/>
  <c r="AH70" i="79" s="1"/>
  <c r="AF71" i="79"/>
  <c r="DX71" i="79"/>
  <c r="CS69" i="79"/>
  <c r="CS70" i="79"/>
  <c r="FE71" i="79"/>
  <c r="FF71" i="79" s="1"/>
  <c r="AN69" i="79"/>
  <c r="BT69" i="79"/>
  <c r="CZ69" i="79"/>
  <c r="EF69" i="79"/>
  <c r="FL69" i="79"/>
  <c r="AN70" i="79"/>
  <c r="BT70" i="79"/>
  <c r="CZ70" i="79"/>
  <c r="EF70" i="79"/>
  <c r="FL70" i="79"/>
  <c r="AN71" i="79"/>
  <c r="CZ71" i="79"/>
  <c r="EF71" i="79"/>
  <c r="FL71" i="79"/>
  <c r="P69" i="79"/>
  <c r="R69" i="79" s="1"/>
  <c r="EN70" i="79"/>
  <c r="EP70" i="79" s="1"/>
  <c r="AW70" i="79"/>
  <c r="CC71" i="79"/>
  <c r="CD71" i="79" s="1"/>
  <c r="BD69" i="79"/>
  <c r="BD71" i="79"/>
  <c r="BE69" i="79"/>
  <c r="Y70" i="79"/>
  <c r="CR69" i="79"/>
  <c r="BL70" i="79"/>
  <c r="BN70" i="79" s="1"/>
  <c r="BL71" i="79"/>
  <c r="BN71" i="79" s="1"/>
  <c r="BM69" i="79"/>
  <c r="CS71" i="79"/>
  <c r="AO69" i="79"/>
  <c r="BU69" i="79"/>
  <c r="DA69" i="79"/>
  <c r="EG69" i="79"/>
  <c r="FM69" i="79"/>
  <c r="AO70" i="79"/>
  <c r="BU70" i="79"/>
  <c r="DA70" i="79"/>
  <c r="EG70" i="79"/>
  <c r="FM70" i="79"/>
  <c r="AO71" i="79"/>
  <c r="DA71" i="79"/>
  <c r="EG71" i="79"/>
  <c r="FM71" i="79"/>
  <c r="DH69" i="79"/>
  <c r="FD69" i="79"/>
  <c r="DX70" i="79"/>
  <c r="AG71" i="79"/>
  <c r="K27" i="79"/>
  <c r="DQ27" i="79" s="1"/>
  <c r="K25" i="79"/>
  <c r="CK25" i="79" s="1"/>
  <c r="BC229" i="80"/>
  <c r="CQ229" i="80"/>
  <c r="BK229" i="80"/>
  <c r="CA229" i="80"/>
  <c r="CI229" i="80"/>
  <c r="DG229" i="80"/>
  <c r="AU229" i="80"/>
  <c r="DO229" i="80"/>
  <c r="AE229" i="80"/>
  <c r="O229" i="80"/>
  <c r="DW229" i="80"/>
  <c r="EM229" i="80"/>
  <c r="EU229" i="80"/>
  <c r="FC229" i="80"/>
  <c r="W229" i="80"/>
  <c r="CA105" i="79"/>
  <c r="CB105" i="79" s="1"/>
  <c r="CI105" i="79"/>
  <c r="CK105" i="79" s="1"/>
  <c r="AM229" i="80"/>
  <c r="BS229" i="80"/>
  <c r="CY229" i="80"/>
  <c r="EE229" i="80"/>
  <c r="W105" i="80"/>
  <c r="X105" i="80" s="1"/>
  <c r="AU105" i="80"/>
  <c r="AW105" i="80" s="1"/>
  <c r="CA105" i="80"/>
  <c r="CB105" i="80" s="1"/>
  <c r="O105" i="80"/>
  <c r="P105" i="80" s="1"/>
  <c r="AE105" i="80"/>
  <c r="AF105" i="80" s="1"/>
  <c r="BC105" i="80"/>
  <c r="BE105" i="80" s="1"/>
  <c r="BK105" i="80"/>
  <c r="BM105" i="80" s="1"/>
  <c r="CI105" i="80"/>
  <c r="CK105" i="80" s="1"/>
  <c r="CQ105" i="80"/>
  <c r="CS105" i="80" s="1"/>
  <c r="DG105" i="80"/>
  <c r="DI105" i="80" s="1"/>
  <c r="DO105" i="80"/>
  <c r="DQ105" i="80" s="1"/>
  <c r="DW105" i="80"/>
  <c r="DY105" i="80" s="1"/>
  <c r="EM105" i="80"/>
  <c r="EN105" i="80" s="1"/>
  <c r="EU105" i="80"/>
  <c r="EW105" i="80" s="1"/>
  <c r="FC105" i="80"/>
  <c r="FE105" i="80" s="1"/>
  <c r="FC105" i="79"/>
  <c r="FE105" i="79" s="1"/>
  <c r="O105" i="79"/>
  <c r="P105" i="79" s="1"/>
  <c r="AE105" i="79"/>
  <c r="AG105" i="79" s="1"/>
  <c r="BC105" i="79"/>
  <c r="BE105" i="79" s="1"/>
  <c r="DO105" i="79"/>
  <c r="DP105" i="79" s="1"/>
  <c r="EM105" i="79"/>
  <c r="EO105" i="79" s="1"/>
  <c r="EU105" i="79"/>
  <c r="EV105" i="79" s="1"/>
  <c r="W105" i="79"/>
  <c r="Y105" i="79" s="1"/>
  <c r="AU105" i="79"/>
  <c r="AV105" i="79" s="1"/>
  <c r="BK105" i="79"/>
  <c r="BM105" i="79" s="1"/>
  <c r="BU105" i="80"/>
  <c r="BT105" i="80"/>
  <c r="AM105" i="80"/>
  <c r="FK105" i="80"/>
  <c r="EE105" i="80"/>
  <c r="FD105" i="80"/>
  <c r="CY105" i="80"/>
  <c r="FM105" i="79"/>
  <c r="FL105" i="79"/>
  <c r="DH105" i="79"/>
  <c r="EW105" i="79"/>
  <c r="CR105" i="79"/>
  <c r="CT105" i="79" s="1"/>
  <c r="DX105" i="79"/>
  <c r="DY105" i="79"/>
  <c r="DI105" i="79"/>
  <c r="AM105" i="79"/>
  <c r="BS105" i="79"/>
  <c r="CY105" i="79"/>
  <c r="EE105" i="79"/>
  <c r="BC40" i="80"/>
  <c r="BC41" i="80" s="1"/>
  <c r="BK40" i="80"/>
  <c r="BK41" i="80" s="1"/>
  <c r="CI40" i="80"/>
  <c r="CI41" i="80" s="1"/>
  <c r="CQ40" i="80"/>
  <c r="CQ41" i="80" s="1"/>
  <c r="AE40" i="80"/>
  <c r="AE41" i="80" s="1"/>
  <c r="DO40" i="80"/>
  <c r="DO41" i="80" s="1"/>
  <c r="DW40" i="80"/>
  <c r="DW41" i="80" s="1"/>
  <c r="W40" i="80"/>
  <c r="W41" i="80" s="1"/>
  <c r="EU40" i="80"/>
  <c r="EU41" i="80" s="1"/>
  <c r="FC40" i="80"/>
  <c r="FC41" i="80" s="1"/>
  <c r="EE40" i="80"/>
  <c r="EE41" i="80" s="1"/>
  <c r="AM40" i="80"/>
  <c r="AM41" i="80" s="1"/>
  <c r="FK40" i="80"/>
  <c r="FK41" i="80" s="1"/>
  <c r="O40" i="80"/>
  <c r="O41" i="80" s="1"/>
  <c r="AU40" i="80"/>
  <c r="AU41" i="80" s="1"/>
  <c r="CA40" i="80"/>
  <c r="CA41" i="80" s="1"/>
  <c r="DG40" i="80"/>
  <c r="DG41" i="80" s="1"/>
  <c r="EM40" i="80"/>
  <c r="EM41" i="80" s="1"/>
  <c r="G41" i="80"/>
  <c r="BS40" i="80"/>
  <c r="BS41" i="80" s="1"/>
  <c r="K40" i="80"/>
  <c r="CI229" i="79"/>
  <c r="DG229" i="79"/>
  <c r="BS229" i="79"/>
  <c r="DO229" i="79"/>
  <c r="CA229" i="79"/>
  <c r="DW229" i="79"/>
  <c r="CY229" i="79"/>
  <c r="CQ229" i="79"/>
  <c r="EE229" i="79"/>
  <c r="O229" i="79"/>
  <c r="EM229" i="79"/>
  <c r="FC229" i="79"/>
  <c r="EU229" i="79"/>
  <c r="AM229" i="79"/>
  <c r="AU229" i="79"/>
  <c r="FK229" i="79"/>
  <c r="AE229" i="79"/>
  <c r="BC229" i="79"/>
  <c r="W229" i="79"/>
  <c r="DA26" i="80" l="1"/>
  <c r="CB26" i="80"/>
  <c r="CD26" i="80" s="1"/>
  <c r="DR254" i="80"/>
  <c r="CT252" i="80"/>
  <c r="BL105" i="80"/>
  <c r="AW27" i="80"/>
  <c r="EH254" i="80"/>
  <c r="CD252" i="80"/>
  <c r="BN253" i="80"/>
  <c r="X27" i="80"/>
  <c r="Z27" i="80" s="1"/>
  <c r="CD253" i="80"/>
  <c r="AX254" i="80"/>
  <c r="R252" i="80"/>
  <c r="DB253" i="80"/>
  <c r="CZ27" i="80"/>
  <c r="DB27" i="80" s="1"/>
  <c r="X25" i="80"/>
  <c r="Z25" i="80" s="1"/>
  <c r="CT254" i="80"/>
  <c r="AP252" i="80"/>
  <c r="Z253" i="80"/>
  <c r="X26" i="80"/>
  <c r="BE27" i="80"/>
  <c r="AG105" i="80"/>
  <c r="AH105" i="80" s="1"/>
  <c r="DB254" i="80"/>
  <c r="DZ252" i="80"/>
  <c r="AX253" i="80"/>
  <c r="CT253" i="80"/>
  <c r="R254" i="80"/>
  <c r="AN254" i="80"/>
  <c r="AP254" i="80" s="1"/>
  <c r="CL252" i="80"/>
  <c r="AP253" i="80"/>
  <c r="DZ253" i="80"/>
  <c r="FE27" i="79"/>
  <c r="AG27" i="79"/>
  <c r="BM25" i="79"/>
  <c r="Q25" i="79"/>
  <c r="AN25" i="79"/>
  <c r="EO25" i="79"/>
  <c r="X25" i="79"/>
  <c r="Z25" i="79" s="1"/>
  <c r="Y25" i="79"/>
  <c r="EV71" i="79"/>
  <c r="AV25" i="79"/>
  <c r="AX25" i="79" s="1"/>
  <c r="EF25" i="79"/>
  <c r="EH25" i="79" s="1"/>
  <c r="AF27" i="79"/>
  <c r="EF26" i="79"/>
  <c r="EG25" i="79"/>
  <c r="CC27" i="79"/>
  <c r="CD27" i="79" s="1"/>
  <c r="FL25" i="79"/>
  <c r="AG25" i="79"/>
  <c r="DP25" i="79"/>
  <c r="BM27" i="79"/>
  <c r="DY25" i="79"/>
  <c r="DZ25" i="79" s="1"/>
  <c r="CJ25" i="79"/>
  <c r="FM27" i="79"/>
  <c r="DX69" i="79"/>
  <c r="DZ69" i="79" s="1"/>
  <c r="AF25" i="79"/>
  <c r="DQ25" i="79"/>
  <c r="DR25" i="79" s="1"/>
  <c r="EO27" i="79"/>
  <c r="DH26" i="79"/>
  <c r="EG27" i="79"/>
  <c r="BT71" i="79"/>
  <c r="DI27" i="79"/>
  <c r="DH25" i="79"/>
  <c r="DJ25" i="79" s="1"/>
  <c r="BE27" i="79"/>
  <c r="BF27" i="79" s="1"/>
  <c r="BL25" i="79"/>
  <c r="FD27" i="79"/>
  <c r="DI25" i="79"/>
  <c r="BD27" i="79"/>
  <c r="CR27" i="79"/>
  <c r="Y27" i="79"/>
  <c r="AN27" i="79"/>
  <c r="EV25" i="79"/>
  <c r="AO27" i="79"/>
  <c r="EN25" i="79"/>
  <c r="EP25" i="79" s="1"/>
  <c r="Y71" i="79"/>
  <c r="Z71" i="79" s="1"/>
  <c r="AW27" i="79"/>
  <c r="X27" i="79"/>
  <c r="BT25" i="79"/>
  <c r="BV25" i="79" s="1"/>
  <c r="CR25" i="79"/>
  <c r="CT25" i="79" s="1"/>
  <c r="BT27" i="79"/>
  <c r="BV27" i="79" s="1"/>
  <c r="FD25" i="79"/>
  <c r="DY27" i="79"/>
  <c r="AV71" i="79"/>
  <c r="AX71" i="79" s="1"/>
  <c r="CC25" i="79"/>
  <c r="AH26" i="79"/>
  <c r="DP27" i="79"/>
  <c r="EW25" i="79"/>
  <c r="EV27" i="79"/>
  <c r="X69" i="79"/>
  <c r="Z69" i="79" s="1"/>
  <c r="FF26" i="79"/>
  <c r="CS25" i="79"/>
  <c r="P27" i="79"/>
  <c r="CK27" i="79"/>
  <c r="Z27" i="79"/>
  <c r="AX25" i="80"/>
  <c r="Z26" i="80"/>
  <c r="Y105" i="80"/>
  <c r="Z105" i="80" s="1"/>
  <c r="CC105" i="79"/>
  <c r="CD105" i="79" s="1"/>
  <c r="CJ105" i="79"/>
  <c r="CL105" i="79" s="1"/>
  <c r="R25" i="79"/>
  <c r="BF71" i="79"/>
  <c r="BF26" i="80"/>
  <c r="DB26" i="79"/>
  <c r="DB69" i="79"/>
  <c r="AX26" i="79"/>
  <c r="R26" i="79"/>
  <c r="DR26" i="79"/>
  <c r="DZ27" i="80"/>
  <c r="BV70" i="79"/>
  <c r="AP70" i="79"/>
  <c r="BF27" i="80"/>
  <c r="EP26" i="79"/>
  <c r="EX26" i="80"/>
  <c r="EF27" i="79"/>
  <c r="EH27" i="79" s="1"/>
  <c r="CB27" i="80"/>
  <c r="CD27" i="80" s="1"/>
  <c r="AV27" i="79"/>
  <c r="AX27" i="79" s="1"/>
  <c r="CS27" i="79"/>
  <c r="CT27" i="79" s="1"/>
  <c r="DX27" i="79"/>
  <c r="DZ27" i="79" s="1"/>
  <c r="CL25" i="79"/>
  <c r="CT25" i="80"/>
  <c r="FL27" i="79"/>
  <c r="FN27" i="79" s="1"/>
  <c r="Q27" i="79"/>
  <c r="CJ27" i="79"/>
  <c r="EV27" i="80"/>
  <c r="EX27" i="80" s="1"/>
  <c r="BN25" i="79"/>
  <c r="EW27" i="79"/>
  <c r="EX26" i="79"/>
  <c r="CB25" i="80"/>
  <c r="CD25" i="80" s="1"/>
  <c r="BE25" i="80"/>
  <c r="BF25" i="80" s="1"/>
  <c r="DA25" i="80"/>
  <c r="DB25" i="80" s="1"/>
  <c r="BE25" i="79"/>
  <c r="BF25" i="79" s="1"/>
  <c r="FE25" i="79"/>
  <c r="FF25" i="79" s="1"/>
  <c r="DY25" i="80"/>
  <c r="DZ25" i="80" s="1"/>
  <c r="FM25" i="79"/>
  <c r="AO25" i="79"/>
  <c r="AP25" i="79" s="1"/>
  <c r="DB25" i="79"/>
  <c r="DJ26" i="79"/>
  <c r="DR27" i="79"/>
  <c r="FF27" i="79"/>
  <c r="CT27" i="80"/>
  <c r="DB27" i="79"/>
  <c r="EP71" i="79"/>
  <c r="CT26" i="79"/>
  <c r="DB26" i="80"/>
  <c r="AP71" i="79"/>
  <c r="Z70" i="79"/>
  <c r="FN70" i="79"/>
  <c r="EH70" i="79"/>
  <c r="Z26" i="79"/>
  <c r="DB70" i="79"/>
  <c r="CT26" i="80"/>
  <c r="EP27" i="79"/>
  <c r="DZ70" i="79"/>
  <c r="AH27" i="79"/>
  <c r="FN26" i="79"/>
  <c r="AP26" i="79"/>
  <c r="DZ26" i="80"/>
  <c r="DB71" i="79"/>
  <c r="DZ71" i="79"/>
  <c r="BV71" i="79"/>
  <c r="DR69" i="79"/>
  <c r="DJ27" i="79"/>
  <c r="AP27" i="79"/>
  <c r="CL26" i="79"/>
  <c r="AX27" i="80"/>
  <c r="BV27" i="80"/>
  <c r="FE27" i="80"/>
  <c r="FD27" i="80"/>
  <c r="DI27" i="80"/>
  <c r="DH27" i="80"/>
  <c r="BL27" i="80"/>
  <c r="BM27" i="80"/>
  <c r="AF27" i="80"/>
  <c r="AG27" i="80"/>
  <c r="FM27" i="80"/>
  <c r="FL27" i="80"/>
  <c r="AX26" i="80"/>
  <c r="AO27" i="80"/>
  <c r="AN27" i="80"/>
  <c r="CK27" i="80"/>
  <c r="CJ27" i="80"/>
  <c r="Q27" i="80"/>
  <c r="P27" i="80"/>
  <c r="EG27" i="80"/>
  <c r="EF27" i="80"/>
  <c r="DP27" i="80"/>
  <c r="DQ27" i="80"/>
  <c r="EX25" i="80"/>
  <c r="EO27" i="80"/>
  <c r="EN27" i="80"/>
  <c r="FM26" i="80"/>
  <c r="FL26" i="80"/>
  <c r="AO26" i="80"/>
  <c r="AN26" i="80"/>
  <c r="BM26" i="80"/>
  <c r="BL26" i="80"/>
  <c r="DH26" i="80"/>
  <c r="DI26" i="80"/>
  <c r="EG26" i="80"/>
  <c r="EF26" i="80"/>
  <c r="DP26" i="80"/>
  <c r="DQ26" i="80"/>
  <c r="Q26" i="80"/>
  <c r="P26" i="80"/>
  <c r="CK26" i="80"/>
  <c r="CJ26" i="80"/>
  <c r="BV25" i="80"/>
  <c r="FD26" i="80"/>
  <c r="FE26" i="80"/>
  <c r="AG26" i="80"/>
  <c r="AF26" i="80"/>
  <c r="EO26" i="80"/>
  <c r="EN26" i="80"/>
  <c r="DP25" i="80"/>
  <c r="DQ25" i="80"/>
  <c r="DI25" i="80"/>
  <c r="DH25" i="80"/>
  <c r="FE25" i="80"/>
  <c r="FD25" i="80"/>
  <c r="EO25" i="80"/>
  <c r="EN25" i="80"/>
  <c r="BM25" i="80"/>
  <c r="BL25" i="80"/>
  <c r="Q25" i="80"/>
  <c r="P25" i="80"/>
  <c r="EF25" i="80"/>
  <c r="EG25" i="80"/>
  <c r="AG25" i="80"/>
  <c r="AF25" i="80"/>
  <c r="FM25" i="80"/>
  <c r="FL25" i="80"/>
  <c r="CK25" i="80"/>
  <c r="CJ25" i="80"/>
  <c r="AO25" i="80"/>
  <c r="AN25" i="80"/>
  <c r="FN69" i="79"/>
  <c r="FF69" i="79"/>
  <c r="EX25" i="79"/>
  <c r="EX71" i="79"/>
  <c r="EH69" i="79"/>
  <c r="EH71" i="79"/>
  <c r="EH26" i="79"/>
  <c r="DZ26" i="79"/>
  <c r="DR70" i="79"/>
  <c r="CT69" i="79"/>
  <c r="CD26" i="79"/>
  <c r="CD25" i="79"/>
  <c r="CD70" i="79"/>
  <c r="BV26" i="79"/>
  <c r="BN27" i="79"/>
  <c r="BN26" i="79"/>
  <c r="AX70" i="79"/>
  <c r="AH71" i="79"/>
  <c r="AH25" i="79"/>
  <c r="R71" i="79"/>
  <c r="CT71" i="79"/>
  <c r="BN69" i="79"/>
  <c r="BV69" i="79"/>
  <c r="AP69" i="79"/>
  <c r="EX70" i="79"/>
  <c r="BF69" i="79"/>
  <c r="CT70" i="79"/>
  <c r="DJ69" i="79"/>
  <c r="FN71" i="79"/>
  <c r="BD105" i="80"/>
  <c r="BF105" i="80" s="1"/>
  <c r="AV105" i="80"/>
  <c r="AX105" i="80" s="1"/>
  <c r="CJ105" i="80"/>
  <c r="CL105" i="80" s="1"/>
  <c r="Q105" i="80"/>
  <c r="R105" i="80" s="1"/>
  <c r="DH105" i="80"/>
  <c r="DJ105" i="80" s="1"/>
  <c r="CC105" i="80"/>
  <c r="CD105" i="80" s="1"/>
  <c r="AF105" i="79"/>
  <c r="AH105" i="79" s="1"/>
  <c r="Q105" i="79"/>
  <c r="R105" i="79" s="1"/>
  <c r="DQ105" i="79"/>
  <c r="DR105" i="79" s="1"/>
  <c r="BD105" i="79"/>
  <c r="BF105" i="79" s="1"/>
  <c r="FD105" i="79"/>
  <c r="FF105" i="79" s="1"/>
  <c r="FN105" i="79"/>
  <c r="EX105" i="79"/>
  <c r="DZ105" i="79"/>
  <c r="EO105" i="80"/>
  <c r="EP105" i="80" s="1"/>
  <c r="BN105" i="80"/>
  <c r="CR105" i="80"/>
  <c r="CT105" i="80" s="1"/>
  <c r="DP105" i="80"/>
  <c r="DR105" i="80" s="1"/>
  <c r="EV105" i="80"/>
  <c r="EX105" i="80" s="1"/>
  <c r="BV105" i="80"/>
  <c r="FF105" i="80"/>
  <c r="DX105" i="80"/>
  <c r="DZ105" i="80" s="1"/>
  <c r="DJ105" i="79"/>
  <c r="AW105" i="79"/>
  <c r="AX105" i="79" s="1"/>
  <c r="X105" i="79"/>
  <c r="Z105" i="79" s="1"/>
  <c r="BL105" i="79"/>
  <c r="BN105" i="79" s="1"/>
  <c r="EN105" i="79"/>
  <c r="EP105" i="79" s="1"/>
  <c r="EG105" i="80"/>
  <c r="EF105" i="80"/>
  <c r="DA105" i="80"/>
  <c r="CZ105" i="80"/>
  <c r="FM105" i="80"/>
  <c r="FL105" i="80"/>
  <c r="AO105" i="80"/>
  <c r="AN105" i="80"/>
  <c r="AO105" i="79"/>
  <c r="AN105" i="79"/>
  <c r="EG105" i="79"/>
  <c r="EF105" i="79"/>
  <c r="DA105" i="79"/>
  <c r="CZ105" i="79"/>
  <c r="BU105" i="79"/>
  <c r="BT105" i="79"/>
  <c r="G254" i="79"/>
  <c r="E254" i="79"/>
  <c r="G253" i="79"/>
  <c r="E253" i="79"/>
  <c r="G252" i="79"/>
  <c r="E252" i="79"/>
  <c r="E83" i="79"/>
  <c r="E82" i="79"/>
  <c r="E81" i="79"/>
  <c r="E80" i="79"/>
  <c r="E79" i="79"/>
  <c r="E78" i="79"/>
  <c r="E77" i="79"/>
  <c r="G76" i="79"/>
  <c r="E76" i="79"/>
  <c r="E75" i="79"/>
  <c r="E74" i="79"/>
  <c r="E73" i="79"/>
  <c r="E72" i="79"/>
  <c r="E68" i="79"/>
  <c r="E67" i="79"/>
  <c r="G54" i="79"/>
  <c r="G53" i="79"/>
  <c r="G40" i="79"/>
  <c r="G41" i="79" s="1"/>
  <c r="FN25" i="79" l="1"/>
  <c r="EX27" i="79"/>
  <c r="CL27" i="79"/>
  <c r="R27" i="79"/>
  <c r="R27" i="80"/>
  <c r="DJ26" i="80"/>
  <c r="CL26" i="80"/>
  <c r="FF27" i="80"/>
  <c r="DJ25" i="80"/>
  <c r="DB105" i="79"/>
  <c r="DR27" i="80"/>
  <c r="FF25" i="80"/>
  <c r="R26" i="80"/>
  <c r="BV105" i="79"/>
  <c r="EP25" i="80"/>
  <c r="EP27" i="80"/>
  <c r="AH26" i="80"/>
  <c r="FN26" i="80"/>
  <c r="CL27" i="80"/>
  <c r="FF26" i="80"/>
  <c r="AP26" i="80"/>
  <c r="R25" i="80"/>
  <c r="FN27" i="80"/>
  <c r="EH26" i="80"/>
  <c r="EH27" i="80"/>
  <c r="FN25" i="80"/>
  <c r="CL25" i="80"/>
  <c r="AP27" i="80"/>
  <c r="EP26" i="80"/>
  <c r="DJ27" i="80"/>
  <c r="BN27" i="80"/>
  <c r="BN26" i="80"/>
  <c r="AH25" i="80"/>
  <c r="AH27" i="80"/>
  <c r="DR26" i="80"/>
  <c r="BN25" i="80"/>
  <c r="AP25" i="80"/>
  <c r="DR25" i="80"/>
  <c r="EH25" i="80"/>
  <c r="AP105" i="79"/>
  <c r="DB105" i="80"/>
  <c r="AP105" i="80"/>
  <c r="EH105" i="80"/>
  <c r="FN105" i="80"/>
  <c r="EH105" i="79"/>
  <c r="H88" i="26"/>
  <c r="I88" i="26"/>
  <c r="J88" i="26"/>
  <c r="H89" i="26"/>
  <c r="I89" i="26"/>
  <c r="J89" i="26"/>
  <c r="H90" i="26"/>
  <c r="I90" i="26"/>
  <c r="J90" i="26"/>
  <c r="I254" i="79" l="1"/>
  <c r="J252" i="79"/>
  <c r="J254" i="79"/>
  <c r="H252" i="79"/>
  <c r="H254" i="79"/>
  <c r="J253" i="79"/>
  <c r="I253" i="79"/>
  <c r="H253" i="79"/>
  <c r="I252" i="79"/>
  <c r="J71" i="13"/>
  <c r="I71" i="13"/>
  <c r="H71" i="13"/>
  <c r="J70" i="13"/>
  <c r="I70" i="13"/>
  <c r="H70" i="13"/>
  <c r="J69" i="13"/>
  <c r="I69" i="13"/>
  <c r="H69" i="13"/>
  <c r="J69" i="79" l="1"/>
  <c r="I70" i="79"/>
  <c r="J70" i="79"/>
  <c r="I71" i="79"/>
  <c r="H69" i="79"/>
  <c r="H70" i="79"/>
  <c r="H71" i="79"/>
  <c r="J71" i="79"/>
  <c r="I69" i="79"/>
  <c r="J27" i="13"/>
  <c r="I27" i="13"/>
  <c r="H27" i="13"/>
  <c r="J26" i="13"/>
  <c r="I26" i="13"/>
  <c r="H26" i="13"/>
  <c r="J25" i="13"/>
  <c r="I25" i="13"/>
  <c r="H25" i="13"/>
  <c r="I105" i="13"/>
  <c r="H105" i="13"/>
  <c r="J108" i="13"/>
  <c r="I108" i="13"/>
  <c r="H108" i="13"/>
  <c r="J107" i="13"/>
  <c r="I107" i="13"/>
  <c r="H107" i="13"/>
  <c r="H26" i="80" l="1"/>
  <c r="H26" i="79"/>
  <c r="H27" i="80"/>
  <c r="H27" i="79"/>
  <c r="J25" i="79"/>
  <c r="J25" i="80"/>
  <c r="J26" i="80"/>
  <c r="J26" i="79"/>
  <c r="H25" i="79"/>
  <c r="H25" i="80"/>
  <c r="I26" i="79"/>
  <c r="I26" i="80"/>
  <c r="I27" i="79"/>
  <c r="I27" i="80"/>
  <c r="J27" i="79"/>
  <c r="J27" i="80"/>
  <c r="H105" i="80"/>
  <c r="H105" i="79"/>
  <c r="I105" i="80"/>
  <c r="I105" i="79"/>
  <c r="I25" i="80"/>
  <c r="I25" i="79"/>
  <c r="AA38" i="77"/>
  <c r="AA45" i="77" l="1"/>
  <c r="AA44" i="77"/>
  <c r="N105" i="13"/>
  <c r="J105" i="13" s="1"/>
  <c r="AA21" i="77"/>
  <c r="J105" i="79" l="1"/>
  <c r="J105" i="80"/>
  <c r="N104" i="13"/>
  <c r="J26" i="27"/>
  <c r="I26" i="27"/>
  <c r="H26" i="27"/>
  <c r="I70" i="37" l="1"/>
  <c r="I69" i="37"/>
  <c r="I72" i="37" s="1"/>
  <c r="I73" i="37" s="1"/>
  <c r="H70" i="37"/>
  <c r="H69" i="37"/>
  <c r="Q36" i="37"/>
  <c r="P36" i="37"/>
  <c r="Q21" i="37"/>
  <c r="P21" i="37"/>
  <c r="N36" i="37"/>
  <c r="M36" i="37"/>
  <c r="N21" i="37"/>
  <c r="M21" i="37"/>
  <c r="H72" i="37" l="1"/>
  <c r="H73" i="37" s="1"/>
  <c r="I71" i="37"/>
  <c r="H71" i="37"/>
  <c r="S41" i="84" l="1"/>
  <c r="AE41" i="84"/>
  <c r="G41" i="13"/>
  <c r="J124" i="13" l="1"/>
  <c r="I124" i="13"/>
  <c r="H124" i="13"/>
  <c r="J123" i="13"/>
  <c r="I123" i="13"/>
  <c r="H123" i="13"/>
  <c r="J122" i="13"/>
  <c r="I122" i="13"/>
  <c r="H122" i="13"/>
  <c r="J148" i="13" l="1"/>
  <c r="J149" i="13"/>
  <c r="I146" i="13"/>
  <c r="J121" i="13"/>
  <c r="H147" i="13"/>
  <c r="H121" i="13"/>
  <c r="I121" i="13"/>
  <c r="J146" i="13"/>
  <c r="H148" i="13"/>
  <c r="H146" i="13"/>
  <c r="I147" i="13"/>
  <c r="I148" i="13"/>
  <c r="J147" i="13"/>
  <c r="H149" i="13"/>
  <c r="I149" i="13"/>
  <c r="G150" i="13" l="1"/>
  <c r="H150" i="13" l="1"/>
  <c r="J150" i="13"/>
  <c r="I150" i="13" l="1"/>
  <c r="Y4" i="76" l="1"/>
  <c r="X4" i="76"/>
  <c r="W4" i="76"/>
  <c r="V4" i="76"/>
  <c r="U4" i="76"/>
  <c r="T4" i="76"/>
  <c r="S4" i="76"/>
  <c r="R4" i="76"/>
  <c r="Q4" i="76"/>
  <c r="P4" i="76"/>
  <c r="O4" i="76"/>
  <c r="N4" i="76"/>
  <c r="M4" i="76"/>
  <c r="L4" i="76"/>
  <c r="K4" i="76"/>
  <c r="J4" i="76"/>
  <c r="I4" i="76"/>
  <c r="G4" i="76"/>
  <c r="F4" i="76"/>
  <c r="H4" i="76"/>
  <c r="B1" i="76"/>
  <c r="F4" i="70" l="1" a="1"/>
  <c r="F4" i="70" s="1"/>
  <c r="F2" i="70" s="1"/>
  <c r="G69" i="37" l="1"/>
  <c r="F69" i="37"/>
  <c r="J52" i="26" l="1"/>
  <c r="G135" i="79" l="1"/>
  <c r="G79" i="79"/>
  <c r="G67" i="79"/>
  <c r="G134" i="79"/>
  <c r="G82" i="79"/>
  <c r="G132" i="79"/>
  <c r="G80" i="79"/>
  <c r="G130" i="79"/>
  <c r="G72" i="79"/>
  <c r="G129" i="79"/>
  <c r="G73" i="79"/>
  <c r="G74" i="79"/>
  <c r="G83" i="79"/>
  <c r="G68" i="79"/>
  <c r="G139" i="79"/>
  <c r="G136" i="79"/>
  <c r="G133" i="79"/>
  <c r="G131" i="79"/>
  <c r="G75" i="79"/>
  <c r="G138" i="79"/>
  <c r="G137" i="79"/>
  <c r="G125" i="13"/>
  <c r="G81" i="79" l="1"/>
  <c r="G77" i="79"/>
  <c r="G78" i="79" l="1"/>
  <c r="G85" i="13"/>
  <c r="G85" i="79" s="1"/>
  <c r="H20" i="26" l="1"/>
  <c r="I20" i="26"/>
  <c r="J20" i="26"/>
  <c r="H21" i="26"/>
  <c r="I21" i="26"/>
  <c r="J21" i="26"/>
  <c r="H22" i="26"/>
  <c r="I22" i="26"/>
  <c r="J22" i="26"/>
  <c r="G232" i="79" l="1"/>
  <c r="G235" i="79"/>
  <c r="G231" i="79"/>
  <c r="G236" i="79"/>
  <c r="G230" i="79"/>
  <c r="G233" i="79"/>
  <c r="G234" i="79"/>
  <c r="E70" i="37"/>
  <c r="E69" i="37"/>
  <c r="G22" i="27"/>
  <c r="J16" i="26"/>
  <c r="I70" i="26"/>
  <c r="H71" i="26"/>
  <c r="H72" i="26"/>
  <c r="I72" i="26"/>
  <c r="J71" i="26"/>
  <c r="H70" i="26"/>
  <c r="I16" i="26"/>
  <c r="I71" i="26"/>
  <c r="J70" i="26"/>
  <c r="J53" i="26"/>
  <c r="J72" i="26"/>
  <c r="H68" i="26"/>
  <c r="H67" i="26"/>
  <c r="H27" i="26"/>
  <c r="H16" i="26"/>
  <c r="I68" i="26"/>
  <c r="J68" i="26"/>
  <c r="J67" i="26"/>
  <c r="I67" i="26"/>
  <c r="I27" i="26"/>
  <c r="J27" i="26"/>
  <c r="AA47" i="77" l="1"/>
  <c r="I236" i="79"/>
  <c r="J231" i="79"/>
  <c r="I232" i="79"/>
  <c r="I231" i="79"/>
  <c r="J234" i="79"/>
  <c r="J235" i="79"/>
  <c r="H235" i="79"/>
  <c r="J232" i="79"/>
  <c r="H232" i="79"/>
  <c r="H236" i="79"/>
  <c r="I234" i="79"/>
  <c r="H231" i="79"/>
  <c r="J236" i="79"/>
  <c r="I235" i="79"/>
  <c r="H234" i="79"/>
  <c r="G52" i="79" l="1"/>
  <c r="G55" i="79"/>
  <c r="H18" i="26"/>
  <c r="I18" i="26"/>
  <c r="J18" i="26"/>
  <c r="H25" i="26"/>
  <c r="I25" i="26"/>
  <c r="J25" i="26"/>
  <c r="H24" i="26"/>
  <c r="I24" i="26"/>
  <c r="J24" i="26"/>
  <c r="G28" i="79" l="1"/>
  <c r="G59" i="13"/>
  <c r="D25" i="35"/>
  <c r="H17" i="26"/>
  <c r="I17" i="26"/>
  <c r="J17" i="26"/>
  <c r="H29" i="26"/>
  <c r="J29" i="26"/>
  <c r="I29" i="26"/>
  <c r="I28" i="26"/>
  <c r="H28" i="26"/>
  <c r="J28" i="26"/>
  <c r="B3" i="70"/>
  <c r="BS28" i="79" l="1"/>
  <c r="FC28" i="79"/>
  <c r="EM28" i="79"/>
  <c r="DG28" i="79"/>
  <c r="CA28" i="79"/>
  <c r="AE28" i="79"/>
  <c r="O28" i="79"/>
  <c r="BC28" i="79"/>
  <c r="EU28" i="79"/>
  <c r="FK28" i="79"/>
  <c r="CY28" i="79"/>
  <c r="BK28" i="79"/>
  <c r="EE28" i="79"/>
  <c r="AM28" i="79"/>
  <c r="CQ28" i="79"/>
  <c r="DW28" i="79"/>
  <c r="CI28" i="79"/>
  <c r="AU28" i="79"/>
  <c r="W28" i="79"/>
  <c r="DO28" i="79"/>
  <c r="H16" i="13"/>
  <c r="I16" i="13"/>
  <c r="D3" i="90" l="1"/>
  <c r="D4" i="90"/>
  <c r="D5" i="90"/>
  <c r="D6" i="90"/>
  <c r="D7" i="90"/>
  <c r="D8" i="90"/>
  <c r="D9" i="90"/>
  <c r="D10" i="90"/>
  <c r="D11" i="90"/>
  <c r="D12" i="90"/>
  <c r="D13" i="90"/>
  <c r="D14" i="90"/>
  <c r="D15" i="90"/>
  <c r="D16" i="90"/>
  <c r="D17" i="90"/>
  <c r="D18" i="90"/>
  <c r="D19" i="90"/>
  <c r="D20" i="90"/>
  <c r="D21" i="90"/>
  <c r="D22" i="90"/>
  <c r="D23" i="90"/>
  <c r="D24" i="90"/>
  <c r="D25" i="90"/>
  <c r="D26" i="90"/>
  <c r="D27" i="90"/>
  <c r="D28" i="90"/>
  <c r="D29" i="90"/>
  <c r="D30" i="90"/>
  <c r="D31" i="90"/>
  <c r="D32" i="90"/>
  <c r="D33" i="90"/>
  <c r="D34" i="90"/>
  <c r="D35" i="90"/>
  <c r="D36" i="90"/>
  <c r="D37" i="90"/>
  <c r="D38" i="90"/>
  <c r="D39" i="90"/>
  <c r="D40" i="90"/>
  <c r="D41" i="90"/>
  <c r="D42" i="90"/>
  <c r="D43" i="90"/>
  <c r="D44" i="90"/>
  <c r="D45" i="90"/>
  <c r="D46" i="90"/>
  <c r="D47" i="90"/>
  <c r="D48" i="90"/>
  <c r="D49" i="90"/>
  <c r="D50" i="90"/>
  <c r="D51" i="90"/>
  <c r="D52" i="90"/>
  <c r="D53" i="90"/>
  <c r="D54" i="90"/>
  <c r="D55" i="90"/>
  <c r="D56" i="90"/>
  <c r="D57" i="90"/>
  <c r="D58" i="90"/>
  <c r="D59" i="90"/>
  <c r="D60" i="90"/>
  <c r="D61" i="90"/>
  <c r="D62" i="90"/>
  <c r="D63" i="90"/>
  <c r="D64" i="90"/>
  <c r="D65" i="90"/>
  <c r="D66" i="90"/>
  <c r="D67" i="90"/>
  <c r="D68" i="90"/>
  <c r="D69" i="90"/>
  <c r="D70" i="90"/>
  <c r="D71" i="90"/>
  <c r="D72" i="90"/>
  <c r="D73" i="90"/>
  <c r="D74" i="90"/>
  <c r="D75" i="90"/>
  <c r="D76" i="90"/>
  <c r="D77" i="90"/>
  <c r="D78" i="90"/>
  <c r="D79" i="90"/>
  <c r="D80" i="90"/>
  <c r="D81" i="90"/>
  <c r="D82" i="90"/>
  <c r="D83" i="90"/>
  <c r="D84" i="90"/>
  <c r="D85" i="90"/>
  <c r="D86" i="90"/>
  <c r="D87" i="90"/>
  <c r="D88" i="90"/>
  <c r="D89" i="90"/>
  <c r="D90" i="90"/>
  <c r="D91" i="90"/>
  <c r="D92" i="90"/>
  <c r="D93" i="90"/>
  <c r="D94" i="90"/>
  <c r="D95" i="90"/>
  <c r="D96" i="90"/>
  <c r="D97" i="90"/>
  <c r="D98" i="90"/>
  <c r="D99" i="90"/>
  <c r="D100" i="90"/>
  <c r="D101" i="90"/>
  <c r="D102" i="90"/>
  <c r="D103" i="90"/>
  <c r="D104" i="90"/>
  <c r="D105" i="90"/>
  <c r="D106" i="90"/>
  <c r="D107" i="90"/>
  <c r="D108" i="90"/>
  <c r="D109" i="90"/>
  <c r="D110" i="90"/>
  <c r="D111" i="90"/>
  <c r="D112" i="90"/>
  <c r="D113" i="90"/>
  <c r="D114" i="90"/>
  <c r="D115" i="90"/>
  <c r="D116" i="90"/>
  <c r="D117" i="90"/>
  <c r="D118" i="90"/>
  <c r="D119" i="90"/>
  <c r="D120" i="90"/>
  <c r="D121" i="90"/>
  <c r="D122" i="90"/>
  <c r="D123" i="90"/>
  <c r="D124" i="90"/>
  <c r="D125" i="90"/>
  <c r="D126" i="90"/>
  <c r="D127" i="90"/>
  <c r="D128" i="90"/>
  <c r="D129" i="90"/>
  <c r="D130" i="90"/>
  <c r="D131" i="90"/>
  <c r="D132" i="90"/>
  <c r="D133" i="90"/>
  <c r="D134" i="90"/>
  <c r="D135" i="90"/>
  <c r="D136" i="90"/>
  <c r="D137" i="90"/>
  <c r="D138" i="90"/>
  <c r="D139" i="90"/>
  <c r="D140" i="90"/>
  <c r="D141" i="90"/>
  <c r="D142" i="90"/>
  <c r="D143" i="90"/>
  <c r="D144" i="90"/>
  <c r="D145" i="90"/>
  <c r="D146" i="90"/>
  <c r="D147" i="90"/>
  <c r="D148" i="90"/>
  <c r="D149" i="90"/>
  <c r="D150" i="90"/>
  <c r="D151" i="90"/>
  <c r="D152" i="90"/>
  <c r="D153" i="90"/>
  <c r="D154" i="90"/>
  <c r="D155" i="90"/>
  <c r="D156" i="90"/>
  <c r="D157" i="90"/>
  <c r="D158" i="90"/>
  <c r="D159" i="90"/>
  <c r="D160" i="90"/>
  <c r="D161" i="90"/>
  <c r="D162" i="90"/>
  <c r="D163" i="90"/>
  <c r="D164" i="90"/>
  <c r="D165" i="90"/>
  <c r="D166" i="90"/>
  <c r="D167" i="90"/>
  <c r="D168" i="90"/>
  <c r="D169" i="90"/>
  <c r="D170" i="90"/>
  <c r="D171" i="90"/>
  <c r="D172" i="90"/>
  <c r="D173" i="90"/>
  <c r="D174" i="90"/>
  <c r="D175" i="90"/>
  <c r="D176" i="90"/>
  <c r="D177" i="90"/>
  <c r="D178" i="90"/>
  <c r="D179" i="90"/>
  <c r="D180" i="90"/>
  <c r="D181" i="90"/>
  <c r="D182" i="90"/>
  <c r="D183" i="90"/>
  <c r="D184" i="90"/>
  <c r="D185" i="90"/>
  <c r="D2" i="90"/>
  <c r="H182" i="90" l="1"/>
  <c r="F182" i="90"/>
  <c r="E182" i="90"/>
  <c r="H181" i="90"/>
  <c r="F181" i="90"/>
  <c r="E181" i="90"/>
  <c r="H180" i="90"/>
  <c r="G180" i="90"/>
  <c r="F180" i="90"/>
  <c r="E180" i="90"/>
  <c r="H179" i="90"/>
  <c r="F179" i="90"/>
  <c r="E179" i="90"/>
  <c r="H178" i="90"/>
  <c r="F178" i="90"/>
  <c r="E178" i="90"/>
  <c r="H177" i="90"/>
  <c r="G177" i="90"/>
  <c r="F177" i="90"/>
  <c r="E177" i="90"/>
  <c r="H176" i="90"/>
  <c r="F176" i="90"/>
  <c r="E176" i="90"/>
  <c r="H173" i="90"/>
  <c r="F163" i="90"/>
  <c r="H160" i="90"/>
  <c r="H159" i="90"/>
  <c r="G159" i="90"/>
  <c r="H158" i="90"/>
  <c r="F158" i="90"/>
  <c r="H157" i="90"/>
  <c r="H156" i="90"/>
  <c r="G156" i="90"/>
  <c r="F156" i="90"/>
  <c r="H155" i="90"/>
  <c r="H154" i="90"/>
  <c r="F154" i="90"/>
  <c r="I153" i="90"/>
  <c r="H153" i="90"/>
  <c r="G153" i="90"/>
  <c r="F153" i="90"/>
  <c r="H152" i="90"/>
  <c r="H151" i="90"/>
  <c r="H150" i="90"/>
  <c r="H149" i="90"/>
  <c r="H148" i="90"/>
  <c r="H147" i="90"/>
  <c r="H146" i="90"/>
  <c r="H145" i="90"/>
  <c r="H144" i="90"/>
  <c r="H143" i="90"/>
  <c r="H142" i="90"/>
  <c r="H141" i="90"/>
  <c r="H140" i="90"/>
  <c r="H139" i="90"/>
  <c r="H138" i="90"/>
  <c r="H134" i="90"/>
  <c r="H133" i="90"/>
  <c r="H132" i="90"/>
  <c r="H129" i="90"/>
  <c r="H128" i="90"/>
  <c r="H127" i="90"/>
  <c r="H126" i="90"/>
  <c r="H125" i="90"/>
  <c r="H124" i="90"/>
  <c r="H123" i="90"/>
  <c r="H122" i="90"/>
  <c r="H121" i="90"/>
  <c r="H120" i="90"/>
  <c r="H118" i="90"/>
  <c r="H117" i="90"/>
  <c r="H115" i="90"/>
  <c r="H114" i="90"/>
  <c r="H113" i="90"/>
  <c r="H112" i="90"/>
  <c r="H110" i="90"/>
  <c r="H109" i="90"/>
  <c r="H108" i="90"/>
  <c r="H107" i="90"/>
  <c r="H106" i="90"/>
  <c r="H105" i="90"/>
  <c r="H104" i="90"/>
  <c r="H103" i="90"/>
  <c r="H102" i="90"/>
  <c r="H101" i="90"/>
  <c r="H100" i="90"/>
  <c r="H99" i="90"/>
  <c r="H98" i="90"/>
  <c r="H97" i="90"/>
  <c r="H96" i="90"/>
  <c r="H95" i="90"/>
  <c r="G95" i="90"/>
  <c r="F95" i="90"/>
  <c r="E95" i="90"/>
  <c r="H94" i="90"/>
  <c r="G94" i="90"/>
  <c r="F94" i="90"/>
  <c r="E94" i="90"/>
  <c r="H93" i="90"/>
  <c r="H92" i="90"/>
  <c r="H91" i="90"/>
  <c r="H90" i="90"/>
  <c r="H89" i="90"/>
  <c r="H88" i="90"/>
  <c r="H85" i="90"/>
  <c r="H84" i="90"/>
  <c r="H83" i="90"/>
  <c r="H82" i="90"/>
  <c r="H81" i="90"/>
  <c r="H80" i="90"/>
  <c r="H79" i="90"/>
  <c r="H78" i="90"/>
  <c r="H77" i="90"/>
  <c r="H76" i="90"/>
  <c r="H75" i="90"/>
  <c r="H73" i="90"/>
  <c r="H72" i="90"/>
  <c r="H71" i="90"/>
  <c r="H70" i="90"/>
  <c r="H69" i="90"/>
  <c r="H65" i="90"/>
  <c r="H64" i="90"/>
  <c r="H63" i="90"/>
  <c r="H62" i="90"/>
  <c r="H61" i="90"/>
  <c r="H60" i="90"/>
  <c r="H59" i="90"/>
  <c r="H58" i="90"/>
  <c r="H57" i="90"/>
  <c r="H56" i="90"/>
  <c r="H55" i="90"/>
  <c r="H54" i="90"/>
  <c r="H53" i="90"/>
  <c r="H52" i="90"/>
  <c r="H51" i="90"/>
  <c r="H50" i="90"/>
  <c r="H49" i="90"/>
  <c r="H46" i="90"/>
  <c r="H45" i="90"/>
  <c r="H44" i="90"/>
  <c r="H43" i="90"/>
  <c r="H42" i="90"/>
  <c r="L41" i="90"/>
  <c r="K41" i="90"/>
  <c r="H41" i="90"/>
  <c r="G41" i="90"/>
  <c r="F41" i="90"/>
  <c r="E41" i="90"/>
  <c r="H40" i="90"/>
  <c r="G40" i="90"/>
  <c r="F40" i="90"/>
  <c r="H34" i="90"/>
  <c r="H33" i="90"/>
  <c r="H29" i="90"/>
  <c r="H27" i="90"/>
  <c r="H26" i="90"/>
  <c r="H25" i="90"/>
  <c r="H24" i="90"/>
  <c r="H23" i="90"/>
  <c r="H22" i="90"/>
  <c r="H20" i="90"/>
  <c r="H19" i="90"/>
  <c r="H18" i="90"/>
  <c r="H17" i="90"/>
  <c r="H16" i="90"/>
  <c r="H15" i="90"/>
  <c r="H14" i="90"/>
  <c r="H13" i="90"/>
  <c r="H12" i="90"/>
  <c r="H11" i="90"/>
  <c r="D389" i="85"/>
  <c r="D388" i="85"/>
  <c r="D387" i="85"/>
  <c r="D386" i="85"/>
  <c r="D385" i="85"/>
  <c r="D384" i="85"/>
  <c r="G383" i="85"/>
  <c r="F383" i="85"/>
  <c r="E383" i="85"/>
  <c r="D383" i="85"/>
  <c r="G382" i="85"/>
  <c r="F382" i="85"/>
  <c r="E382" i="85"/>
  <c r="D382" i="85"/>
  <c r="G381" i="85"/>
  <c r="F381" i="85"/>
  <c r="E381" i="85"/>
  <c r="D381" i="85"/>
  <c r="G380" i="85"/>
  <c r="F380" i="85"/>
  <c r="E380" i="85"/>
  <c r="D380" i="85"/>
  <c r="E371" i="85"/>
  <c r="G182" i="90" s="1"/>
  <c r="E370" i="85"/>
  <c r="G181" i="90" s="1"/>
  <c r="E369" i="85"/>
  <c r="E368" i="85"/>
  <c r="G179" i="90" s="1"/>
  <c r="E367" i="85"/>
  <c r="G178" i="90" s="1"/>
  <c r="E366" i="85"/>
  <c r="E365" i="85"/>
  <c r="G176" i="90" s="1"/>
  <c r="J350" i="85"/>
  <c r="J347" i="85"/>
  <c r="H346" i="85"/>
  <c r="J321" i="85"/>
  <c r="I321" i="85"/>
  <c r="H321" i="85"/>
  <c r="G321" i="85"/>
  <c r="G311" i="85"/>
  <c r="I175" i="90" s="1"/>
  <c r="F311" i="85"/>
  <c r="H175" i="90" s="1"/>
  <c r="E311" i="85"/>
  <c r="G175" i="90" s="1"/>
  <c r="D311" i="85"/>
  <c r="F175" i="90" s="1"/>
  <c r="C311" i="85"/>
  <c r="E175" i="90" s="1"/>
  <c r="G310" i="85"/>
  <c r="I174" i="90" s="1"/>
  <c r="F310" i="85"/>
  <c r="H174" i="90" s="1"/>
  <c r="E310" i="85"/>
  <c r="G174" i="90" s="1"/>
  <c r="D310" i="85"/>
  <c r="F174" i="90" s="1"/>
  <c r="C310" i="85"/>
  <c r="E174" i="90" s="1"/>
  <c r="G309" i="85"/>
  <c r="I173" i="90" s="1"/>
  <c r="F309" i="85"/>
  <c r="E309" i="85"/>
  <c r="G173" i="90" s="1"/>
  <c r="D309" i="85"/>
  <c r="F173" i="90" s="1"/>
  <c r="C309" i="85"/>
  <c r="E173" i="90" s="1"/>
  <c r="G308" i="85"/>
  <c r="I172" i="90" s="1"/>
  <c r="F308" i="85"/>
  <c r="H172" i="90" s="1"/>
  <c r="E308" i="85"/>
  <c r="G172" i="90" s="1"/>
  <c r="D308" i="85"/>
  <c r="F172" i="90" s="1"/>
  <c r="C308" i="85"/>
  <c r="E172" i="90" s="1"/>
  <c r="G307" i="85"/>
  <c r="I171" i="90" s="1"/>
  <c r="F307" i="85"/>
  <c r="H171" i="90" s="1"/>
  <c r="E307" i="85"/>
  <c r="G171" i="90" s="1"/>
  <c r="D307" i="85"/>
  <c r="F171" i="90" s="1"/>
  <c r="C307" i="85"/>
  <c r="E171" i="90" s="1"/>
  <c r="G306" i="85"/>
  <c r="I170" i="90" s="1"/>
  <c r="F306" i="85"/>
  <c r="H170" i="90" s="1"/>
  <c r="E306" i="85"/>
  <c r="G170" i="90" s="1"/>
  <c r="D306" i="85"/>
  <c r="F170" i="90" s="1"/>
  <c r="C306" i="85"/>
  <c r="E170" i="90" s="1"/>
  <c r="G305" i="85"/>
  <c r="I169" i="90" s="1"/>
  <c r="F305" i="85"/>
  <c r="H169" i="90" s="1"/>
  <c r="E305" i="85"/>
  <c r="G169" i="90" s="1"/>
  <c r="D305" i="85"/>
  <c r="F169" i="90" s="1"/>
  <c r="C305" i="85"/>
  <c r="E169" i="90" s="1"/>
  <c r="F301" i="85"/>
  <c r="H168" i="90" s="1"/>
  <c r="E301" i="85"/>
  <c r="G168" i="90" s="1"/>
  <c r="D301" i="85"/>
  <c r="F168" i="90" s="1"/>
  <c r="C301" i="85"/>
  <c r="E168" i="90" s="1"/>
  <c r="G297" i="85"/>
  <c r="I167" i="90" s="1"/>
  <c r="F297" i="85"/>
  <c r="H167" i="90" s="1"/>
  <c r="E297" i="85"/>
  <c r="G167" i="90" s="1"/>
  <c r="D297" i="85"/>
  <c r="F167" i="90" s="1"/>
  <c r="C297" i="85"/>
  <c r="E167" i="90" s="1"/>
  <c r="G296" i="85"/>
  <c r="I166" i="90" s="1"/>
  <c r="F296" i="85"/>
  <c r="H166" i="90" s="1"/>
  <c r="E296" i="85"/>
  <c r="G166" i="90" s="1"/>
  <c r="D296" i="85"/>
  <c r="F166" i="90" s="1"/>
  <c r="C296" i="85"/>
  <c r="E166" i="90" s="1"/>
  <c r="G295" i="85"/>
  <c r="I165" i="90" s="1"/>
  <c r="F295" i="85"/>
  <c r="H165" i="90" s="1"/>
  <c r="E295" i="85"/>
  <c r="G165" i="90" s="1"/>
  <c r="D295" i="85"/>
  <c r="F165" i="90" s="1"/>
  <c r="C295" i="85"/>
  <c r="E165" i="90" s="1"/>
  <c r="G294" i="85"/>
  <c r="I164" i="90" s="1"/>
  <c r="F294" i="85"/>
  <c r="H164" i="90" s="1"/>
  <c r="E294" i="85"/>
  <c r="G164" i="90" s="1"/>
  <c r="D294" i="85"/>
  <c r="F164" i="90" s="1"/>
  <c r="C294" i="85"/>
  <c r="E164" i="90" s="1"/>
  <c r="G293" i="85"/>
  <c r="I163" i="90" s="1"/>
  <c r="F293" i="85"/>
  <c r="H163" i="90" s="1"/>
  <c r="E293" i="85"/>
  <c r="G163" i="90" s="1"/>
  <c r="D293" i="85"/>
  <c r="C293" i="85"/>
  <c r="E163" i="90" s="1"/>
  <c r="G292" i="85"/>
  <c r="I162" i="90" s="1"/>
  <c r="F292" i="85"/>
  <c r="H162" i="90" s="1"/>
  <c r="E292" i="85"/>
  <c r="G162" i="90" s="1"/>
  <c r="D292" i="85"/>
  <c r="F162" i="90" s="1"/>
  <c r="C292" i="85"/>
  <c r="E162" i="90" s="1"/>
  <c r="G291" i="85"/>
  <c r="I161" i="90" s="1"/>
  <c r="F291" i="85"/>
  <c r="H161" i="90" s="1"/>
  <c r="E291" i="85"/>
  <c r="G161" i="90" s="1"/>
  <c r="D291" i="85"/>
  <c r="F161" i="90" s="1"/>
  <c r="C291" i="85"/>
  <c r="E161" i="90" s="1"/>
  <c r="G280" i="85"/>
  <c r="I160" i="90" s="1"/>
  <c r="E280" i="85"/>
  <c r="G160" i="90" s="1"/>
  <c r="D280" i="85"/>
  <c r="F160" i="90" s="1"/>
  <c r="C280" i="85"/>
  <c r="E160" i="90" s="1"/>
  <c r="G279" i="85"/>
  <c r="I159" i="90" s="1"/>
  <c r="E279" i="85"/>
  <c r="D279" i="85"/>
  <c r="F159" i="90" s="1"/>
  <c r="C279" i="85"/>
  <c r="E159" i="90" s="1"/>
  <c r="G278" i="85"/>
  <c r="I158" i="90" s="1"/>
  <c r="E278" i="85"/>
  <c r="G158" i="90" s="1"/>
  <c r="D278" i="85"/>
  <c r="C278" i="85"/>
  <c r="E158" i="90" s="1"/>
  <c r="G277" i="85"/>
  <c r="I157" i="90" s="1"/>
  <c r="E277" i="85"/>
  <c r="G157" i="90" s="1"/>
  <c r="D277" i="85"/>
  <c r="F157" i="90" s="1"/>
  <c r="C277" i="85"/>
  <c r="E157" i="90" s="1"/>
  <c r="G276" i="85"/>
  <c r="I156" i="90" s="1"/>
  <c r="E276" i="85"/>
  <c r="D276" i="85"/>
  <c r="C276" i="85"/>
  <c r="E156" i="90" s="1"/>
  <c r="G275" i="85"/>
  <c r="I155" i="90" s="1"/>
  <c r="E275" i="85"/>
  <c r="G155" i="90" s="1"/>
  <c r="D275" i="85"/>
  <c r="F155" i="90" s="1"/>
  <c r="C275" i="85"/>
  <c r="E155" i="90" s="1"/>
  <c r="G274" i="85"/>
  <c r="I154" i="90" s="1"/>
  <c r="E274" i="85"/>
  <c r="G154" i="90" s="1"/>
  <c r="D274" i="85"/>
  <c r="C274" i="85"/>
  <c r="E154" i="90" s="1"/>
  <c r="G270" i="85"/>
  <c r="E270" i="85"/>
  <c r="D270" i="85"/>
  <c r="C270" i="85"/>
  <c r="E153" i="90" s="1"/>
  <c r="G269" i="85"/>
  <c r="I152" i="90" s="1"/>
  <c r="E269" i="85"/>
  <c r="G152" i="90" s="1"/>
  <c r="D269" i="85"/>
  <c r="F152" i="90" s="1"/>
  <c r="C269" i="85"/>
  <c r="E152" i="90" s="1"/>
  <c r="G268" i="85"/>
  <c r="I151" i="90" s="1"/>
  <c r="E268" i="85"/>
  <c r="G151" i="90" s="1"/>
  <c r="D268" i="85"/>
  <c r="F151" i="90" s="1"/>
  <c r="C268" i="85"/>
  <c r="E151" i="90" s="1"/>
  <c r="G256" i="85"/>
  <c r="I150" i="90" s="1"/>
  <c r="E256" i="85"/>
  <c r="G150" i="90" s="1"/>
  <c r="D256" i="85"/>
  <c r="F150" i="90" s="1"/>
  <c r="C256" i="85"/>
  <c r="E150" i="90" s="1"/>
  <c r="G255" i="85"/>
  <c r="I149" i="90" s="1"/>
  <c r="E255" i="85"/>
  <c r="G149" i="90" s="1"/>
  <c r="D255" i="85"/>
  <c r="F149" i="90" s="1"/>
  <c r="C255" i="85"/>
  <c r="E149" i="90" s="1"/>
  <c r="G254" i="85"/>
  <c r="I148" i="90" s="1"/>
  <c r="E254" i="85"/>
  <c r="G148" i="90" s="1"/>
  <c r="D254" i="85"/>
  <c r="F148" i="90" s="1"/>
  <c r="C254" i="85"/>
  <c r="E148" i="90" s="1"/>
  <c r="G253" i="85"/>
  <c r="I147" i="90" s="1"/>
  <c r="E253" i="85"/>
  <c r="G147" i="90" s="1"/>
  <c r="D253" i="85"/>
  <c r="F147" i="90" s="1"/>
  <c r="C253" i="85"/>
  <c r="E147" i="90" s="1"/>
  <c r="G252" i="85"/>
  <c r="I146" i="90" s="1"/>
  <c r="E252" i="85"/>
  <c r="G146" i="90" s="1"/>
  <c r="D252" i="85"/>
  <c r="F146" i="90" s="1"/>
  <c r="C252" i="85"/>
  <c r="E146" i="90" s="1"/>
  <c r="G251" i="85"/>
  <c r="I145" i="90" s="1"/>
  <c r="E251" i="85"/>
  <c r="G145" i="90" s="1"/>
  <c r="D251" i="85"/>
  <c r="F145" i="90" s="1"/>
  <c r="C251" i="85"/>
  <c r="E145" i="90" s="1"/>
  <c r="G250" i="85"/>
  <c r="I144" i="90" s="1"/>
  <c r="E250" i="85"/>
  <c r="G144" i="90" s="1"/>
  <c r="D250" i="85"/>
  <c r="F144" i="90" s="1"/>
  <c r="C250" i="85"/>
  <c r="E144" i="90" s="1"/>
  <c r="G249" i="85"/>
  <c r="I143" i="90" s="1"/>
  <c r="E249" i="85"/>
  <c r="G143" i="90" s="1"/>
  <c r="D249" i="85"/>
  <c r="F143" i="90" s="1"/>
  <c r="C249" i="85"/>
  <c r="E143" i="90" s="1"/>
  <c r="G248" i="85"/>
  <c r="I142" i="90" s="1"/>
  <c r="E248" i="85"/>
  <c r="G142" i="90" s="1"/>
  <c r="D248" i="85"/>
  <c r="F142" i="90" s="1"/>
  <c r="C248" i="85"/>
  <c r="E142" i="90" s="1"/>
  <c r="G247" i="85"/>
  <c r="I141" i="90" s="1"/>
  <c r="E247" i="85"/>
  <c r="G141" i="90" s="1"/>
  <c r="D247" i="85"/>
  <c r="F141" i="90" s="1"/>
  <c r="C247" i="85"/>
  <c r="E141" i="90" s="1"/>
  <c r="G246" i="85"/>
  <c r="I140" i="90" s="1"/>
  <c r="E246" i="85"/>
  <c r="G140" i="90" s="1"/>
  <c r="D246" i="85"/>
  <c r="F140" i="90" s="1"/>
  <c r="C246" i="85"/>
  <c r="E140" i="90" s="1"/>
  <c r="G245" i="85"/>
  <c r="I139" i="90" s="1"/>
  <c r="E245" i="85"/>
  <c r="G139" i="90" s="1"/>
  <c r="D245" i="85"/>
  <c r="F139" i="90" s="1"/>
  <c r="C245" i="85"/>
  <c r="E139" i="90" s="1"/>
  <c r="G244" i="85"/>
  <c r="I138" i="90" s="1"/>
  <c r="E244" i="85"/>
  <c r="G138" i="90" s="1"/>
  <c r="D244" i="85"/>
  <c r="F138" i="90" s="1"/>
  <c r="C244" i="85"/>
  <c r="E138" i="90" s="1"/>
  <c r="G243" i="85"/>
  <c r="I137" i="90" s="1"/>
  <c r="F243" i="85"/>
  <c r="H137" i="90" s="1"/>
  <c r="E243" i="85"/>
  <c r="G137" i="90" s="1"/>
  <c r="D243" i="85"/>
  <c r="F137" i="90" s="1"/>
  <c r="C243" i="85"/>
  <c r="E137" i="90" s="1"/>
  <c r="G242" i="85"/>
  <c r="I136" i="90" s="1"/>
  <c r="F242" i="85"/>
  <c r="H136" i="90" s="1"/>
  <c r="E242" i="85"/>
  <c r="G136" i="90" s="1"/>
  <c r="D242" i="85"/>
  <c r="F136" i="90" s="1"/>
  <c r="C242" i="85"/>
  <c r="E136" i="90" s="1"/>
  <c r="G241" i="85"/>
  <c r="I135" i="90" s="1"/>
  <c r="F241" i="85"/>
  <c r="H135" i="90" s="1"/>
  <c r="E241" i="85"/>
  <c r="G135" i="90" s="1"/>
  <c r="D241" i="85"/>
  <c r="F135" i="90" s="1"/>
  <c r="C241" i="85"/>
  <c r="E135" i="90" s="1"/>
  <c r="G234" i="85"/>
  <c r="I134" i="90" s="1"/>
  <c r="E234" i="85"/>
  <c r="G134" i="90" s="1"/>
  <c r="D234" i="85"/>
  <c r="F134" i="90" s="1"/>
  <c r="C234" i="85"/>
  <c r="E134" i="90" s="1"/>
  <c r="G232" i="85"/>
  <c r="I133" i="90" s="1"/>
  <c r="E232" i="85"/>
  <c r="G133" i="90" s="1"/>
  <c r="D232" i="85"/>
  <c r="F133" i="90" s="1"/>
  <c r="C232" i="85"/>
  <c r="E133" i="90" s="1"/>
  <c r="G231" i="85"/>
  <c r="I132" i="90" s="1"/>
  <c r="E231" i="85"/>
  <c r="G132" i="90" s="1"/>
  <c r="D231" i="85"/>
  <c r="F132" i="90" s="1"/>
  <c r="C231" i="85"/>
  <c r="E132" i="90" s="1"/>
  <c r="G230" i="85"/>
  <c r="I131" i="90" s="1"/>
  <c r="F230" i="85"/>
  <c r="H131" i="90" s="1"/>
  <c r="E230" i="85"/>
  <c r="G131" i="90" s="1"/>
  <c r="D230" i="85"/>
  <c r="F131" i="90" s="1"/>
  <c r="C230" i="85"/>
  <c r="E131" i="90" s="1"/>
  <c r="G229" i="85"/>
  <c r="I130" i="90" s="1"/>
  <c r="F229" i="85"/>
  <c r="H130" i="90" s="1"/>
  <c r="E229" i="85"/>
  <c r="G130" i="90" s="1"/>
  <c r="D229" i="85"/>
  <c r="F130" i="90" s="1"/>
  <c r="C229" i="85"/>
  <c r="E130" i="90" s="1"/>
  <c r="G228" i="85"/>
  <c r="I129" i="90" s="1"/>
  <c r="E228" i="85"/>
  <c r="G129" i="90" s="1"/>
  <c r="D228" i="85"/>
  <c r="F129" i="90" s="1"/>
  <c r="C228" i="85"/>
  <c r="E129" i="90" s="1"/>
  <c r="G227" i="85"/>
  <c r="I128" i="90" s="1"/>
  <c r="E227" i="85"/>
  <c r="G128" i="90" s="1"/>
  <c r="D227" i="85"/>
  <c r="F128" i="90" s="1"/>
  <c r="C227" i="85"/>
  <c r="E128" i="90" s="1"/>
  <c r="G226" i="85"/>
  <c r="I127" i="90" s="1"/>
  <c r="E226" i="85"/>
  <c r="G127" i="90" s="1"/>
  <c r="D226" i="85"/>
  <c r="F127" i="90" s="1"/>
  <c r="C226" i="85"/>
  <c r="E127" i="90" s="1"/>
  <c r="G225" i="85"/>
  <c r="I126" i="90" s="1"/>
  <c r="E225" i="85"/>
  <c r="G126" i="90" s="1"/>
  <c r="D225" i="85"/>
  <c r="F126" i="90" s="1"/>
  <c r="C225" i="85"/>
  <c r="E126" i="90" s="1"/>
  <c r="G224" i="85"/>
  <c r="I125" i="90" s="1"/>
  <c r="E224" i="85"/>
  <c r="G125" i="90" s="1"/>
  <c r="D224" i="85"/>
  <c r="F125" i="90" s="1"/>
  <c r="C224" i="85"/>
  <c r="E125" i="90" s="1"/>
  <c r="G223" i="85"/>
  <c r="I124" i="90" s="1"/>
  <c r="E223" i="85"/>
  <c r="G124" i="90" s="1"/>
  <c r="D223" i="85"/>
  <c r="F124" i="90" s="1"/>
  <c r="C223" i="85"/>
  <c r="E124" i="90" s="1"/>
  <c r="G222" i="85"/>
  <c r="I123" i="90" s="1"/>
  <c r="E222" i="85"/>
  <c r="G123" i="90" s="1"/>
  <c r="D222" i="85"/>
  <c r="F123" i="90" s="1"/>
  <c r="C222" i="85"/>
  <c r="E123" i="90" s="1"/>
  <c r="G221" i="85"/>
  <c r="I122" i="90" s="1"/>
  <c r="E221" i="85"/>
  <c r="G122" i="90" s="1"/>
  <c r="D221" i="85"/>
  <c r="F122" i="90" s="1"/>
  <c r="C221" i="85"/>
  <c r="E122" i="90" s="1"/>
  <c r="G220" i="85"/>
  <c r="I121" i="90" s="1"/>
  <c r="E220" i="85"/>
  <c r="G121" i="90" s="1"/>
  <c r="D220" i="85"/>
  <c r="F121" i="90" s="1"/>
  <c r="C220" i="85"/>
  <c r="E121" i="90" s="1"/>
  <c r="G219" i="85"/>
  <c r="I120" i="90" s="1"/>
  <c r="E219" i="85"/>
  <c r="G120" i="90" s="1"/>
  <c r="D219" i="85"/>
  <c r="F120" i="90" s="1"/>
  <c r="C219" i="85"/>
  <c r="E120" i="90" s="1"/>
  <c r="G214" i="85"/>
  <c r="I118" i="90" s="1"/>
  <c r="E214" i="85"/>
  <c r="G118" i="90" s="1"/>
  <c r="D214" i="85"/>
  <c r="F118" i="90" s="1"/>
  <c r="C214" i="85"/>
  <c r="E118" i="90" s="1"/>
  <c r="G213" i="85"/>
  <c r="I119" i="90" s="1"/>
  <c r="F213" i="85"/>
  <c r="H119" i="90" s="1"/>
  <c r="E213" i="85"/>
  <c r="G119" i="90" s="1"/>
  <c r="D213" i="85"/>
  <c r="F119" i="90" s="1"/>
  <c r="C213" i="85"/>
  <c r="E119" i="90" s="1"/>
  <c r="G212" i="85"/>
  <c r="I116" i="90" s="1"/>
  <c r="F212" i="85"/>
  <c r="H116" i="90" s="1"/>
  <c r="E212" i="85"/>
  <c r="G116" i="90" s="1"/>
  <c r="D212" i="85"/>
  <c r="F116" i="90" s="1"/>
  <c r="C212" i="85"/>
  <c r="E116" i="90" s="1"/>
  <c r="G211" i="85"/>
  <c r="I117" i="90" s="1"/>
  <c r="E211" i="85"/>
  <c r="G117" i="90" s="1"/>
  <c r="D211" i="85"/>
  <c r="F117" i="90" s="1"/>
  <c r="C211" i="85"/>
  <c r="E117" i="90" s="1"/>
  <c r="G210" i="85"/>
  <c r="I115" i="90" s="1"/>
  <c r="E210" i="85"/>
  <c r="G115" i="90" s="1"/>
  <c r="D210" i="85"/>
  <c r="F115" i="90" s="1"/>
  <c r="C210" i="85"/>
  <c r="E115" i="90" s="1"/>
  <c r="G206" i="85"/>
  <c r="E206" i="85"/>
  <c r="D206" i="85"/>
  <c r="C206" i="85"/>
  <c r="G205" i="85"/>
  <c r="E205" i="85"/>
  <c r="D205" i="85"/>
  <c r="C205" i="85"/>
  <c r="G201" i="85"/>
  <c r="I114" i="90" s="1"/>
  <c r="E201" i="85"/>
  <c r="G114" i="90" s="1"/>
  <c r="D201" i="85"/>
  <c r="F114" i="90" s="1"/>
  <c r="C201" i="85"/>
  <c r="E114" i="90" s="1"/>
  <c r="G200" i="85"/>
  <c r="I113" i="90" s="1"/>
  <c r="E200" i="85"/>
  <c r="G113" i="90" s="1"/>
  <c r="D200" i="85"/>
  <c r="F113" i="90" s="1"/>
  <c r="C200" i="85"/>
  <c r="E113" i="90" s="1"/>
  <c r="G199" i="85"/>
  <c r="I112" i="90" s="1"/>
  <c r="E199" i="85"/>
  <c r="G112" i="90" s="1"/>
  <c r="D199" i="85"/>
  <c r="F112" i="90" s="1"/>
  <c r="C199" i="85"/>
  <c r="E112" i="90" s="1"/>
  <c r="G195" i="85"/>
  <c r="I111" i="90" s="1"/>
  <c r="F195" i="85"/>
  <c r="H111" i="90" s="1"/>
  <c r="E195" i="85"/>
  <c r="G111" i="90" s="1"/>
  <c r="D195" i="85"/>
  <c r="F111" i="90" s="1"/>
  <c r="C195" i="85"/>
  <c r="E111" i="90" s="1"/>
  <c r="G194" i="85"/>
  <c r="I110" i="90" s="1"/>
  <c r="E194" i="85"/>
  <c r="G110" i="90" s="1"/>
  <c r="D194" i="85"/>
  <c r="F110" i="90" s="1"/>
  <c r="C194" i="85"/>
  <c r="E110" i="90" s="1"/>
  <c r="G193" i="85"/>
  <c r="I109" i="90" s="1"/>
  <c r="E193" i="85"/>
  <c r="G109" i="90" s="1"/>
  <c r="D193" i="85"/>
  <c r="F109" i="90" s="1"/>
  <c r="C193" i="85"/>
  <c r="E109" i="90" s="1"/>
  <c r="G192" i="85"/>
  <c r="I108" i="90" s="1"/>
  <c r="E192" i="85"/>
  <c r="G108" i="90" s="1"/>
  <c r="D192" i="85"/>
  <c r="F108" i="90" s="1"/>
  <c r="C192" i="85"/>
  <c r="E108" i="90" s="1"/>
  <c r="E191" i="85"/>
  <c r="G107" i="90" s="1"/>
  <c r="D191" i="85"/>
  <c r="F107" i="90" s="1"/>
  <c r="C191" i="85"/>
  <c r="E107" i="90" s="1"/>
  <c r="G189" i="85"/>
  <c r="I106" i="90" s="1"/>
  <c r="E189" i="85"/>
  <c r="G106" i="90" s="1"/>
  <c r="D189" i="85"/>
  <c r="F106" i="90" s="1"/>
  <c r="C189" i="85"/>
  <c r="E106" i="90" s="1"/>
  <c r="G188" i="85"/>
  <c r="I105" i="90" s="1"/>
  <c r="E188" i="85"/>
  <c r="G105" i="90" s="1"/>
  <c r="D188" i="85"/>
  <c r="F105" i="90" s="1"/>
  <c r="C188" i="85"/>
  <c r="E105" i="90" s="1"/>
  <c r="G187" i="85"/>
  <c r="I104" i="90" s="1"/>
  <c r="E187" i="85"/>
  <c r="G104" i="90" s="1"/>
  <c r="D187" i="85"/>
  <c r="F104" i="90" s="1"/>
  <c r="C187" i="85"/>
  <c r="E104" i="90" s="1"/>
  <c r="G185" i="85"/>
  <c r="I103" i="90" s="1"/>
  <c r="E185" i="85"/>
  <c r="G103" i="90" s="1"/>
  <c r="D185" i="85"/>
  <c r="F103" i="90" s="1"/>
  <c r="C185" i="85"/>
  <c r="E103" i="90" s="1"/>
  <c r="G184" i="85"/>
  <c r="I102" i="90" s="1"/>
  <c r="E184" i="85"/>
  <c r="G102" i="90" s="1"/>
  <c r="D184" i="85"/>
  <c r="F102" i="90" s="1"/>
  <c r="C184" i="85"/>
  <c r="E102" i="90" s="1"/>
  <c r="G182" i="85"/>
  <c r="I101" i="90" s="1"/>
  <c r="E182" i="85"/>
  <c r="G101" i="90" s="1"/>
  <c r="D182" i="85"/>
  <c r="F101" i="90" s="1"/>
  <c r="C182" i="85"/>
  <c r="E101" i="90" s="1"/>
  <c r="G181" i="85"/>
  <c r="I100" i="90" s="1"/>
  <c r="E181" i="85"/>
  <c r="G100" i="90" s="1"/>
  <c r="D181" i="85"/>
  <c r="F100" i="90" s="1"/>
  <c r="C181" i="85"/>
  <c r="E100" i="90" s="1"/>
  <c r="G180" i="85"/>
  <c r="I99" i="90" s="1"/>
  <c r="E180" i="85"/>
  <c r="G99" i="90" s="1"/>
  <c r="D180" i="85"/>
  <c r="F99" i="90" s="1"/>
  <c r="C180" i="85"/>
  <c r="E99" i="90" s="1"/>
  <c r="G178" i="85"/>
  <c r="I98" i="90" s="1"/>
  <c r="E178" i="85"/>
  <c r="G98" i="90" s="1"/>
  <c r="D178" i="85"/>
  <c r="F98" i="90" s="1"/>
  <c r="C178" i="85"/>
  <c r="E98" i="90" s="1"/>
  <c r="G177" i="85"/>
  <c r="I97" i="90" s="1"/>
  <c r="E177" i="85"/>
  <c r="G97" i="90" s="1"/>
  <c r="D177" i="85"/>
  <c r="F97" i="90" s="1"/>
  <c r="C177" i="85"/>
  <c r="E97" i="90" s="1"/>
  <c r="G176" i="85"/>
  <c r="I96" i="90" s="1"/>
  <c r="E176" i="85"/>
  <c r="G96" i="90" s="1"/>
  <c r="D176" i="85"/>
  <c r="F96" i="90" s="1"/>
  <c r="C176" i="85"/>
  <c r="E96" i="90" s="1"/>
  <c r="G155" i="85"/>
  <c r="I93" i="90" s="1"/>
  <c r="E155" i="85"/>
  <c r="G93" i="90" s="1"/>
  <c r="D155" i="85"/>
  <c r="F93" i="90" s="1"/>
  <c r="C155" i="85"/>
  <c r="E93" i="90" s="1"/>
  <c r="G154" i="85"/>
  <c r="I92" i="90" s="1"/>
  <c r="E154" i="85"/>
  <c r="G92" i="90" s="1"/>
  <c r="D154" i="85"/>
  <c r="F92" i="90" s="1"/>
  <c r="C154" i="85"/>
  <c r="E92" i="90" s="1"/>
  <c r="G153" i="85"/>
  <c r="I91" i="90" s="1"/>
  <c r="E153" i="85"/>
  <c r="G91" i="90" s="1"/>
  <c r="D153" i="85"/>
  <c r="F91" i="90" s="1"/>
  <c r="C153" i="85"/>
  <c r="E91" i="90" s="1"/>
  <c r="G152" i="85"/>
  <c r="I90" i="90" s="1"/>
  <c r="E152" i="85"/>
  <c r="G90" i="90" s="1"/>
  <c r="D152" i="85"/>
  <c r="F90" i="90" s="1"/>
  <c r="C152" i="85"/>
  <c r="E90" i="90" s="1"/>
  <c r="G151" i="85"/>
  <c r="I89" i="90" s="1"/>
  <c r="E151" i="85"/>
  <c r="G89" i="90" s="1"/>
  <c r="D151" i="85"/>
  <c r="F89" i="90" s="1"/>
  <c r="C151" i="85"/>
  <c r="E89" i="90" s="1"/>
  <c r="G150" i="85"/>
  <c r="I88" i="90" s="1"/>
  <c r="E150" i="85"/>
  <c r="G88" i="90" s="1"/>
  <c r="D150" i="85"/>
  <c r="F88" i="90" s="1"/>
  <c r="C150" i="85"/>
  <c r="E88" i="90" s="1"/>
  <c r="G149" i="85"/>
  <c r="I87" i="90" s="1"/>
  <c r="F149" i="85"/>
  <c r="H87" i="90" s="1"/>
  <c r="E149" i="85"/>
  <c r="G87" i="90" s="1"/>
  <c r="D149" i="85"/>
  <c r="F87" i="90" s="1"/>
  <c r="C149" i="85"/>
  <c r="E87" i="90" s="1"/>
  <c r="G148" i="85"/>
  <c r="I86" i="90" s="1"/>
  <c r="F148" i="85"/>
  <c r="H86" i="90" s="1"/>
  <c r="E148" i="85"/>
  <c r="G86" i="90" s="1"/>
  <c r="D148" i="85"/>
  <c r="F86" i="90" s="1"/>
  <c r="C148" i="85"/>
  <c r="E86" i="90" s="1"/>
  <c r="G147" i="85"/>
  <c r="I85" i="90" s="1"/>
  <c r="E147" i="85"/>
  <c r="G85" i="90" s="1"/>
  <c r="D147" i="85"/>
  <c r="F85" i="90" s="1"/>
  <c r="C147" i="85"/>
  <c r="E85" i="90" s="1"/>
  <c r="G146" i="85"/>
  <c r="I84" i="90" s="1"/>
  <c r="E146" i="85"/>
  <c r="G84" i="90" s="1"/>
  <c r="D146" i="85"/>
  <c r="F84" i="90" s="1"/>
  <c r="C146" i="85"/>
  <c r="E84" i="90" s="1"/>
  <c r="G145" i="85"/>
  <c r="I83" i="90" s="1"/>
  <c r="E145" i="85"/>
  <c r="G83" i="90" s="1"/>
  <c r="D145" i="85"/>
  <c r="F83" i="90" s="1"/>
  <c r="C145" i="85"/>
  <c r="E83" i="90" s="1"/>
  <c r="G142" i="85"/>
  <c r="I82" i="90" s="1"/>
  <c r="E142" i="85"/>
  <c r="G82" i="90" s="1"/>
  <c r="D142" i="85"/>
  <c r="F82" i="90" s="1"/>
  <c r="C142" i="85"/>
  <c r="E82" i="90" s="1"/>
  <c r="G141" i="85"/>
  <c r="I81" i="90" s="1"/>
  <c r="E141" i="85"/>
  <c r="G81" i="90" s="1"/>
  <c r="D141" i="85"/>
  <c r="F81" i="90" s="1"/>
  <c r="C141" i="85"/>
  <c r="E81" i="90" s="1"/>
  <c r="G140" i="85"/>
  <c r="I80" i="90" s="1"/>
  <c r="E140" i="85"/>
  <c r="G80" i="90" s="1"/>
  <c r="D140" i="85"/>
  <c r="F80" i="90" s="1"/>
  <c r="C140" i="85"/>
  <c r="E80" i="90" s="1"/>
  <c r="G139" i="85"/>
  <c r="I79" i="90" s="1"/>
  <c r="E139" i="85"/>
  <c r="G79" i="90" s="1"/>
  <c r="D139" i="85"/>
  <c r="F79" i="90" s="1"/>
  <c r="C139" i="85"/>
  <c r="E79" i="90" s="1"/>
  <c r="G132" i="85"/>
  <c r="I78" i="90" s="1"/>
  <c r="E132" i="85"/>
  <c r="G78" i="90" s="1"/>
  <c r="D132" i="85"/>
  <c r="F78" i="90" s="1"/>
  <c r="C132" i="85"/>
  <c r="E78" i="90" s="1"/>
  <c r="G131" i="85"/>
  <c r="I77" i="90" s="1"/>
  <c r="E131" i="85"/>
  <c r="G77" i="90" s="1"/>
  <c r="D131" i="85"/>
  <c r="F77" i="90" s="1"/>
  <c r="C131" i="85"/>
  <c r="E77" i="90" s="1"/>
  <c r="G130" i="85"/>
  <c r="I76" i="90" s="1"/>
  <c r="E130" i="85"/>
  <c r="G76" i="90" s="1"/>
  <c r="D130" i="85"/>
  <c r="F76" i="90" s="1"/>
  <c r="C130" i="85"/>
  <c r="E76" i="90" s="1"/>
  <c r="G129" i="85"/>
  <c r="I75" i="90" s="1"/>
  <c r="E129" i="85"/>
  <c r="G75" i="90" s="1"/>
  <c r="D129" i="85"/>
  <c r="F75" i="90" s="1"/>
  <c r="C129" i="85"/>
  <c r="E75" i="90" s="1"/>
  <c r="G128" i="85"/>
  <c r="I74" i="90" s="1"/>
  <c r="F128" i="85"/>
  <c r="H74" i="90" s="1"/>
  <c r="E128" i="85"/>
  <c r="G74" i="90" s="1"/>
  <c r="D128" i="85"/>
  <c r="F74" i="90" s="1"/>
  <c r="C128" i="85"/>
  <c r="E74" i="90" s="1"/>
  <c r="G127" i="85"/>
  <c r="I73" i="90" s="1"/>
  <c r="E127" i="85"/>
  <c r="G73" i="90" s="1"/>
  <c r="D127" i="85"/>
  <c r="F73" i="90" s="1"/>
  <c r="C127" i="85"/>
  <c r="E73" i="90" s="1"/>
  <c r="G126" i="85"/>
  <c r="I72" i="90" s="1"/>
  <c r="E126" i="85"/>
  <c r="G72" i="90" s="1"/>
  <c r="D126" i="85"/>
  <c r="F72" i="90" s="1"/>
  <c r="C126" i="85"/>
  <c r="E72" i="90" s="1"/>
  <c r="G125" i="85"/>
  <c r="I71" i="90" s="1"/>
  <c r="E125" i="85"/>
  <c r="G71" i="90" s="1"/>
  <c r="D125" i="85"/>
  <c r="F71" i="90" s="1"/>
  <c r="C125" i="85"/>
  <c r="E71" i="90" s="1"/>
  <c r="G124" i="85"/>
  <c r="I70" i="90" s="1"/>
  <c r="E124" i="85"/>
  <c r="G70" i="90" s="1"/>
  <c r="D124" i="85"/>
  <c r="F70" i="90" s="1"/>
  <c r="C124" i="85"/>
  <c r="E70" i="90" s="1"/>
  <c r="G123" i="85"/>
  <c r="I69" i="90" s="1"/>
  <c r="E123" i="85"/>
  <c r="G69" i="90" s="1"/>
  <c r="D123" i="85"/>
  <c r="F69" i="90" s="1"/>
  <c r="C123" i="85"/>
  <c r="E69" i="90" s="1"/>
  <c r="G122" i="85"/>
  <c r="I68" i="90" s="1"/>
  <c r="F122" i="85"/>
  <c r="H68" i="90" s="1"/>
  <c r="E122" i="85"/>
  <c r="G68" i="90" s="1"/>
  <c r="D122" i="85"/>
  <c r="F68" i="90" s="1"/>
  <c r="C122" i="85"/>
  <c r="E68" i="90" s="1"/>
  <c r="G121" i="85"/>
  <c r="I67" i="90" s="1"/>
  <c r="F121" i="85"/>
  <c r="H67" i="90" s="1"/>
  <c r="E121" i="85"/>
  <c r="G67" i="90" s="1"/>
  <c r="D121" i="85"/>
  <c r="F67" i="90" s="1"/>
  <c r="C121" i="85"/>
  <c r="E67" i="90" s="1"/>
  <c r="G120" i="85"/>
  <c r="I66" i="90" s="1"/>
  <c r="F120" i="85"/>
  <c r="H66" i="90" s="1"/>
  <c r="E120" i="85"/>
  <c r="G66" i="90" s="1"/>
  <c r="D120" i="85"/>
  <c r="F66" i="90" s="1"/>
  <c r="C120" i="85"/>
  <c r="E66" i="90" s="1"/>
  <c r="G119" i="85"/>
  <c r="I65" i="90" s="1"/>
  <c r="E119" i="85"/>
  <c r="G65" i="90" s="1"/>
  <c r="D119" i="85"/>
  <c r="F65" i="90" s="1"/>
  <c r="C119" i="85"/>
  <c r="E65" i="90" s="1"/>
  <c r="G115" i="85"/>
  <c r="I64" i="90" s="1"/>
  <c r="E115" i="85"/>
  <c r="G64" i="90" s="1"/>
  <c r="D115" i="85"/>
  <c r="F64" i="90" s="1"/>
  <c r="C115" i="85"/>
  <c r="E64" i="90" s="1"/>
  <c r="G114" i="85"/>
  <c r="I63" i="90" s="1"/>
  <c r="E114" i="85"/>
  <c r="G63" i="90" s="1"/>
  <c r="D114" i="85"/>
  <c r="F63" i="90" s="1"/>
  <c r="C114" i="85"/>
  <c r="E63" i="90" s="1"/>
  <c r="G113" i="85"/>
  <c r="I62" i="90" s="1"/>
  <c r="E113" i="85"/>
  <c r="G62" i="90" s="1"/>
  <c r="D113" i="85"/>
  <c r="F62" i="90" s="1"/>
  <c r="C113" i="85"/>
  <c r="E62" i="90" s="1"/>
  <c r="G112" i="85"/>
  <c r="I61" i="90" s="1"/>
  <c r="E112" i="85"/>
  <c r="G61" i="90" s="1"/>
  <c r="D112" i="85"/>
  <c r="F61" i="90" s="1"/>
  <c r="C112" i="85"/>
  <c r="E61" i="90" s="1"/>
  <c r="G111" i="85"/>
  <c r="I60" i="90" s="1"/>
  <c r="E111" i="85"/>
  <c r="G60" i="90" s="1"/>
  <c r="D111" i="85"/>
  <c r="F60" i="90" s="1"/>
  <c r="C111" i="85"/>
  <c r="E60" i="90" s="1"/>
  <c r="G110" i="85"/>
  <c r="I59" i="90" s="1"/>
  <c r="E110" i="85"/>
  <c r="G59" i="90" s="1"/>
  <c r="D110" i="85"/>
  <c r="F59" i="90" s="1"/>
  <c r="C110" i="85"/>
  <c r="E59" i="90" s="1"/>
  <c r="G109" i="85"/>
  <c r="I58" i="90" s="1"/>
  <c r="E109" i="85"/>
  <c r="G58" i="90" s="1"/>
  <c r="D109" i="85"/>
  <c r="F58" i="90" s="1"/>
  <c r="C109" i="85"/>
  <c r="E58" i="90" s="1"/>
  <c r="G108" i="85"/>
  <c r="I57" i="90" s="1"/>
  <c r="E108" i="85"/>
  <c r="G57" i="90" s="1"/>
  <c r="D108" i="85"/>
  <c r="F57" i="90" s="1"/>
  <c r="C108" i="85"/>
  <c r="E57" i="90" s="1"/>
  <c r="G107" i="85"/>
  <c r="I56" i="90" s="1"/>
  <c r="E107" i="85"/>
  <c r="G56" i="90" s="1"/>
  <c r="D107" i="85"/>
  <c r="F56" i="90" s="1"/>
  <c r="C107" i="85"/>
  <c r="E56" i="90" s="1"/>
  <c r="G106" i="85"/>
  <c r="I55" i="90" s="1"/>
  <c r="E106" i="85"/>
  <c r="G55" i="90" s="1"/>
  <c r="D106" i="85"/>
  <c r="F55" i="90" s="1"/>
  <c r="C106" i="85"/>
  <c r="E55" i="90" s="1"/>
  <c r="G105" i="85"/>
  <c r="I54" i="90" s="1"/>
  <c r="E105" i="85"/>
  <c r="G54" i="90" s="1"/>
  <c r="D105" i="85"/>
  <c r="F54" i="90" s="1"/>
  <c r="C105" i="85"/>
  <c r="E54" i="90" s="1"/>
  <c r="G104" i="85"/>
  <c r="I53" i="90" s="1"/>
  <c r="E104" i="85"/>
  <c r="G53" i="90" s="1"/>
  <c r="D104" i="85"/>
  <c r="F53" i="90" s="1"/>
  <c r="C104" i="85"/>
  <c r="E53" i="90" s="1"/>
  <c r="G103" i="85"/>
  <c r="I52" i="90" s="1"/>
  <c r="E103" i="85"/>
  <c r="G52" i="90" s="1"/>
  <c r="D103" i="85"/>
  <c r="F52" i="90" s="1"/>
  <c r="C103" i="85"/>
  <c r="E52" i="90" s="1"/>
  <c r="G99" i="85"/>
  <c r="I51" i="90" s="1"/>
  <c r="E99" i="85"/>
  <c r="G51" i="90" s="1"/>
  <c r="D99" i="85"/>
  <c r="F51" i="90" s="1"/>
  <c r="C99" i="85"/>
  <c r="E51" i="90" s="1"/>
  <c r="G98" i="85"/>
  <c r="I50" i="90" s="1"/>
  <c r="E98" i="85"/>
  <c r="G50" i="90" s="1"/>
  <c r="D98" i="85"/>
  <c r="F50" i="90" s="1"/>
  <c r="C98" i="85"/>
  <c r="E50" i="90" s="1"/>
  <c r="G97" i="85"/>
  <c r="I49" i="90" s="1"/>
  <c r="E97" i="85"/>
  <c r="G49" i="90" s="1"/>
  <c r="D97" i="85"/>
  <c r="F49" i="90" s="1"/>
  <c r="C97" i="85"/>
  <c r="E49" i="90" s="1"/>
  <c r="G96" i="85"/>
  <c r="I48" i="90" s="1"/>
  <c r="F96" i="85"/>
  <c r="H48" i="90" s="1"/>
  <c r="E96" i="85"/>
  <c r="G48" i="90" s="1"/>
  <c r="D96" i="85"/>
  <c r="F48" i="90" s="1"/>
  <c r="C96" i="85"/>
  <c r="E48" i="90" s="1"/>
  <c r="G92" i="85"/>
  <c r="I47" i="90" s="1"/>
  <c r="F92" i="85"/>
  <c r="H47" i="90" s="1"/>
  <c r="E92" i="85"/>
  <c r="G47" i="90" s="1"/>
  <c r="D92" i="85"/>
  <c r="F47" i="90" s="1"/>
  <c r="C92" i="85"/>
  <c r="E47" i="90" s="1"/>
  <c r="G91" i="85"/>
  <c r="I46" i="90" s="1"/>
  <c r="E91" i="85"/>
  <c r="G46" i="90" s="1"/>
  <c r="D91" i="85"/>
  <c r="F46" i="90" s="1"/>
  <c r="C91" i="85"/>
  <c r="E46" i="90" s="1"/>
  <c r="G90" i="85"/>
  <c r="I45" i="90" s="1"/>
  <c r="E90" i="85"/>
  <c r="G45" i="90" s="1"/>
  <c r="D90" i="85"/>
  <c r="F45" i="90" s="1"/>
  <c r="C90" i="85"/>
  <c r="E45" i="90" s="1"/>
  <c r="G89" i="85"/>
  <c r="I44" i="90" s="1"/>
  <c r="E89" i="85"/>
  <c r="G44" i="90" s="1"/>
  <c r="D89" i="85"/>
  <c r="F44" i="90" s="1"/>
  <c r="C89" i="85"/>
  <c r="E44" i="90" s="1"/>
  <c r="G88" i="85"/>
  <c r="I43" i="90" s="1"/>
  <c r="E88" i="85"/>
  <c r="G43" i="90" s="1"/>
  <c r="D88" i="85"/>
  <c r="F43" i="90" s="1"/>
  <c r="C88" i="85"/>
  <c r="E43" i="90" s="1"/>
  <c r="G87" i="85"/>
  <c r="I42" i="90" s="1"/>
  <c r="E87" i="85"/>
  <c r="G42" i="90" s="1"/>
  <c r="D87" i="85"/>
  <c r="F42" i="90" s="1"/>
  <c r="C87" i="85"/>
  <c r="E42" i="90" s="1"/>
  <c r="G85" i="85"/>
  <c r="I41" i="90" s="1"/>
  <c r="G75" i="85"/>
  <c r="F75" i="85"/>
  <c r="E75" i="85"/>
  <c r="G73" i="85"/>
  <c r="I39" i="90" s="1"/>
  <c r="F73" i="85"/>
  <c r="H39" i="90" s="1"/>
  <c r="E73" i="85"/>
  <c r="G39" i="90" s="1"/>
  <c r="D73" i="85"/>
  <c r="F39" i="90" s="1"/>
  <c r="C73" i="85"/>
  <c r="E39" i="90" s="1"/>
  <c r="G72" i="85"/>
  <c r="I38" i="90" s="1"/>
  <c r="F72" i="85"/>
  <c r="H38" i="90" s="1"/>
  <c r="E72" i="85"/>
  <c r="G38" i="90" s="1"/>
  <c r="D72" i="85"/>
  <c r="F38" i="90" s="1"/>
  <c r="C72" i="85"/>
  <c r="E38" i="90" s="1"/>
  <c r="G71" i="85"/>
  <c r="I37" i="90" s="1"/>
  <c r="F71" i="85"/>
  <c r="H37" i="90" s="1"/>
  <c r="E71" i="85"/>
  <c r="G37" i="90" s="1"/>
  <c r="D71" i="85"/>
  <c r="F37" i="90" s="1"/>
  <c r="C71" i="85"/>
  <c r="E37" i="90" s="1"/>
  <c r="G70" i="85"/>
  <c r="I36" i="90" s="1"/>
  <c r="F70" i="85"/>
  <c r="H36" i="90" s="1"/>
  <c r="E70" i="85"/>
  <c r="G36" i="90" s="1"/>
  <c r="D70" i="85"/>
  <c r="F36" i="90" s="1"/>
  <c r="C70" i="85"/>
  <c r="E36" i="90" s="1"/>
  <c r="G69" i="85"/>
  <c r="I35" i="90" s="1"/>
  <c r="F69" i="85"/>
  <c r="H35" i="90" s="1"/>
  <c r="E69" i="85"/>
  <c r="G35" i="90" s="1"/>
  <c r="D69" i="85"/>
  <c r="F35" i="90" s="1"/>
  <c r="C69" i="85"/>
  <c r="E35" i="90" s="1"/>
  <c r="G68" i="85"/>
  <c r="I34" i="90" s="1"/>
  <c r="E68" i="85"/>
  <c r="G34" i="90" s="1"/>
  <c r="D68" i="85"/>
  <c r="F34" i="90" s="1"/>
  <c r="C68" i="85"/>
  <c r="E34" i="90" s="1"/>
  <c r="G67" i="85"/>
  <c r="I33" i="90" s="1"/>
  <c r="E67" i="85"/>
  <c r="G33" i="90" s="1"/>
  <c r="D67" i="85"/>
  <c r="F33" i="90" s="1"/>
  <c r="C67" i="85"/>
  <c r="E33" i="90" s="1"/>
  <c r="G66" i="85"/>
  <c r="I32" i="90" s="1"/>
  <c r="F66" i="85"/>
  <c r="H32" i="90" s="1"/>
  <c r="E66" i="85"/>
  <c r="G32" i="90" s="1"/>
  <c r="D66" i="85"/>
  <c r="F32" i="90" s="1"/>
  <c r="C66" i="85"/>
  <c r="E32" i="90" s="1"/>
  <c r="G65" i="85"/>
  <c r="I31" i="90" s="1"/>
  <c r="F65" i="85"/>
  <c r="H31" i="90" s="1"/>
  <c r="E65" i="85"/>
  <c r="G31" i="90" s="1"/>
  <c r="D65" i="85"/>
  <c r="F31" i="90" s="1"/>
  <c r="C65" i="85"/>
  <c r="E31" i="90" s="1"/>
  <c r="G64" i="85"/>
  <c r="I30" i="90" s="1"/>
  <c r="F64" i="85"/>
  <c r="H30" i="90" s="1"/>
  <c r="E64" i="85"/>
  <c r="G30" i="90" s="1"/>
  <c r="D64" i="85"/>
  <c r="F30" i="90" s="1"/>
  <c r="C64" i="85"/>
  <c r="E30" i="90" s="1"/>
  <c r="G63" i="85"/>
  <c r="I29" i="90" s="1"/>
  <c r="E63" i="85"/>
  <c r="G29" i="90" s="1"/>
  <c r="D63" i="85"/>
  <c r="F29" i="90" s="1"/>
  <c r="C63" i="85"/>
  <c r="E29" i="90" s="1"/>
  <c r="G62" i="85"/>
  <c r="E62" i="85"/>
  <c r="D62" i="85"/>
  <c r="C62" i="85"/>
  <c r="G61" i="85"/>
  <c r="I27" i="90" s="1"/>
  <c r="E61" i="85"/>
  <c r="G27" i="90" s="1"/>
  <c r="D61" i="85"/>
  <c r="F27" i="90" s="1"/>
  <c r="C61" i="85"/>
  <c r="E27" i="90" s="1"/>
  <c r="G60" i="85"/>
  <c r="I26" i="90" s="1"/>
  <c r="E60" i="85"/>
  <c r="G26" i="90" s="1"/>
  <c r="D60" i="85"/>
  <c r="F26" i="90" s="1"/>
  <c r="C60" i="85"/>
  <c r="E26" i="90" s="1"/>
  <c r="G59" i="85"/>
  <c r="I25" i="90" s="1"/>
  <c r="E59" i="85"/>
  <c r="G25" i="90" s="1"/>
  <c r="D59" i="85"/>
  <c r="F25" i="90" s="1"/>
  <c r="C59" i="85"/>
  <c r="E25" i="90" s="1"/>
  <c r="G58" i="85"/>
  <c r="I24" i="90" s="1"/>
  <c r="E58" i="85"/>
  <c r="G24" i="90" s="1"/>
  <c r="D58" i="85"/>
  <c r="F24" i="90" s="1"/>
  <c r="C58" i="85"/>
  <c r="E24" i="90" s="1"/>
  <c r="G57" i="85"/>
  <c r="I23" i="90" s="1"/>
  <c r="E57" i="85"/>
  <c r="G23" i="90" s="1"/>
  <c r="D57" i="85"/>
  <c r="F23" i="90" s="1"/>
  <c r="C57" i="85"/>
  <c r="E23" i="90" s="1"/>
  <c r="G48" i="85"/>
  <c r="I22" i="90" s="1"/>
  <c r="E48" i="85"/>
  <c r="G22" i="90" s="1"/>
  <c r="D48" i="85"/>
  <c r="F22" i="90" s="1"/>
  <c r="C48" i="85"/>
  <c r="E22" i="90" s="1"/>
  <c r="G47" i="85"/>
  <c r="I21" i="90" s="1"/>
  <c r="F47" i="85"/>
  <c r="H21" i="90" s="1"/>
  <c r="E47" i="85"/>
  <c r="G21" i="90" s="1"/>
  <c r="D47" i="85"/>
  <c r="F21" i="90" s="1"/>
  <c r="C47" i="85"/>
  <c r="E21" i="90" s="1"/>
  <c r="G46" i="85"/>
  <c r="I20" i="90" s="1"/>
  <c r="E46" i="85"/>
  <c r="G20" i="90" s="1"/>
  <c r="D46" i="85"/>
  <c r="F20" i="90" s="1"/>
  <c r="C46" i="85"/>
  <c r="E20" i="90" s="1"/>
  <c r="G45" i="85"/>
  <c r="I19" i="90" s="1"/>
  <c r="E45" i="85"/>
  <c r="G19" i="90" s="1"/>
  <c r="D45" i="85"/>
  <c r="F19" i="90" s="1"/>
  <c r="C45" i="85"/>
  <c r="E19" i="90" s="1"/>
  <c r="G44" i="85"/>
  <c r="I18" i="90" s="1"/>
  <c r="E44" i="85"/>
  <c r="G18" i="90" s="1"/>
  <c r="D44" i="85"/>
  <c r="F18" i="90" s="1"/>
  <c r="C44" i="85"/>
  <c r="E18" i="90" s="1"/>
  <c r="G43" i="85"/>
  <c r="I17" i="90" s="1"/>
  <c r="E43" i="85"/>
  <c r="G17" i="90" s="1"/>
  <c r="D43" i="85"/>
  <c r="F17" i="90" s="1"/>
  <c r="C43" i="85"/>
  <c r="E17" i="90" s="1"/>
  <c r="G42" i="85"/>
  <c r="I16" i="90" s="1"/>
  <c r="E42" i="85"/>
  <c r="G16" i="90" s="1"/>
  <c r="D42" i="85"/>
  <c r="F16" i="90" s="1"/>
  <c r="C42" i="85"/>
  <c r="E16" i="90" s="1"/>
  <c r="G41" i="85"/>
  <c r="I15" i="90" s="1"/>
  <c r="E41" i="85"/>
  <c r="G15" i="90" s="1"/>
  <c r="D41" i="85"/>
  <c r="F15" i="90" s="1"/>
  <c r="C41" i="85"/>
  <c r="E15" i="90" s="1"/>
  <c r="G40" i="85"/>
  <c r="I14" i="90" s="1"/>
  <c r="E40" i="85"/>
  <c r="G14" i="90" s="1"/>
  <c r="D40" i="85"/>
  <c r="F14" i="90" s="1"/>
  <c r="C40" i="85"/>
  <c r="E14" i="90" s="1"/>
  <c r="G39" i="85"/>
  <c r="I13" i="90" s="1"/>
  <c r="E39" i="85"/>
  <c r="G13" i="90" s="1"/>
  <c r="D39" i="85"/>
  <c r="F13" i="90" s="1"/>
  <c r="C39" i="85"/>
  <c r="E13" i="90" s="1"/>
  <c r="G38" i="85"/>
  <c r="I12" i="90" s="1"/>
  <c r="E38" i="85"/>
  <c r="G12" i="90" s="1"/>
  <c r="D38" i="85"/>
  <c r="F12" i="90" s="1"/>
  <c r="C38" i="85"/>
  <c r="E12" i="90" s="1"/>
  <c r="G37" i="85"/>
  <c r="I11" i="90" s="1"/>
  <c r="E37" i="85"/>
  <c r="G11" i="90" s="1"/>
  <c r="D37" i="85"/>
  <c r="F11" i="90" s="1"/>
  <c r="C37" i="85"/>
  <c r="E11" i="90" s="1"/>
  <c r="G33" i="85"/>
  <c r="I28" i="90" s="1"/>
  <c r="F33" i="85"/>
  <c r="H28" i="90" s="1"/>
  <c r="E33" i="85"/>
  <c r="G28" i="90" s="1"/>
  <c r="D33" i="85"/>
  <c r="F28" i="90" s="1"/>
  <c r="C33" i="85"/>
  <c r="E28" i="90" s="1"/>
  <c r="G29" i="85"/>
  <c r="I9" i="90" s="1"/>
  <c r="F29" i="85"/>
  <c r="H9" i="90" s="1"/>
  <c r="E29" i="85"/>
  <c r="G9" i="90" s="1"/>
  <c r="D29" i="85"/>
  <c r="F9" i="90" s="1"/>
  <c r="C29" i="85"/>
  <c r="E9" i="90" s="1"/>
  <c r="G25" i="85"/>
  <c r="I8" i="90" s="1"/>
  <c r="F25" i="85"/>
  <c r="H8" i="90" s="1"/>
  <c r="E25" i="85"/>
  <c r="G8" i="90" s="1"/>
  <c r="D25" i="85"/>
  <c r="F8" i="90" s="1"/>
  <c r="C25" i="85"/>
  <c r="E8" i="90" s="1"/>
  <c r="G24" i="85"/>
  <c r="I7" i="90" s="1"/>
  <c r="F24" i="85"/>
  <c r="H7" i="90" s="1"/>
  <c r="E24" i="85"/>
  <c r="G7" i="90" s="1"/>
  <c r="D24" i="85"/>
  <c r="F7" i="90" s="1"/>
  <c r="C24" i="85"/>
  <c r="E7" i="90" s="1"/>
  <c r="G23" i="85"/>
  <c r="I6" i="90" s="1"/>
  <c r="F23" i="85"/>
  <c r="H6" i="90" s="1"/>
  <c r="E23" i="85"/>
  <c r="G6" i="90" s="1"/>
  <c r="D23" i="85"/>
  <c r="F6" i="90" s="1"/>
  <c r="C23" i="85"/>
  <c r="E6" i="90" s="1"/>
  <c r="G22" i="85"/>
  <c r="I5" i="90" s="1"/>
  <c r="F22" i="85"/>
  <c r="H5" i="90" s="1"/>
  <c r="E22" i="85"/>
  <c r="G5" i="90" s="1"/>
  <c r="D22" i="85"/>
  <c r="F5" i="90" s="1"/>
  <c r="C22" i="85"/>
  <c r="E5" i="90" s="1"/>
  <c r="G18" i="85"/>
  <c r="I4" i="90" s="1"/>
  <c r="F18" i="85"/>
  <c r="H4" i="90" s="1"/>
  <c r="E18" i="85"/>
  <c r="G4" i="90" s="1"/>
  <c r="D18" i="85"/>
  <c r="F4" i="90" s="1"/>
  <c r="C18" i="85"/>
  <c r="E4" i="90" s="1"/>
  <c r="G17" i="85"/>
  <c r="I3" i="90" s="1"/>
  <c r="F17" i="85"/>
  <c r="H3" i="90" s="1"/>
  <c r="E17" i="85"/>
  <c r="G3" i="90" s="1"/>
  <c r="D17" i="85"/>
  <c r="F3" i="90" s="1"/>
  <c r="C17" i="85"/>
  <c r="E3" i="90" s="1"/>
  <c r="G16" i="85"/>
  <c r="I2" i="90" s="1"/>
  <c r="F16" i="85"/>
  <c r="H2" i="90" s="1"/>
  <c r="E16" i="85"/>
  <c r="G2" i="90" s="1"/>
  <c r="D16" i="85"/>
  <c r="F2" i="90" s="1"/>
  <c r="C16" i="85"/>
  <c r="E2" i="90" s="1"/>
  <c r="E7" i="85"/>
  <c r="D7" i="85"/>
  <c r="E6" i="85"/>
  <c r="H10" i="85" s="1"/>
  <c r="I10" i="85" s="1"/>
  <c r="D6" i="85"/>
  <c r="E5" i="85"/>
  <c r="D5" i="85"/>
  <c r="A3" i="85"/>
  <c r="A2" i="85"/>
  <c r="A1" i="85"/>
  <c r="E10" i="90" l="1"/>
  <c r="F10" i="90"/>
  <c r="G10" i="90"/>
  <c r="H10" i="90"/>
  <c r="I10" i="90"/>
  <c r="E4" i="70" l="1"/>
  <c r="E384" i="80" l="1"/>
  <c r="E383" i="80"/>
  <c r="E382" i="80"/>
  <c r="E381" i="80"/>
  <c r="E380" i="80"/>
  <c r="E379" i="80"/>
  <c r="E378" i="80"/>
  <c r="E384" i="79" l="1"/>
  <c r="E383" i="79"/>
  <c r="E382" i="79"/>
  <c r="E381" i="79"/>
  <c r="E380" i="79"/>
  <c r="E379" i="79"/>
  <c r="E378" i="79"/>
  <c r="K437" i="80" l="1"/>
  <c r="K433" i="80"/>
  <c r="K432" i="80"/>
  <c r="K437" i="79"/>
  <c r="K433" i="79"/>
  <c r="K432" i="79"/>
  <c r="K384" i="80"/>
  <c r="K383" i="80"/>
  <c r="K382" i="80"/>
  <c r="K381" i="80"/>
  <c r="K380" i="80"/>
  <c r="K379" i="80"/>
  <c r="K378" i="80"/>
  <c r="K384" i="79"/>
  <c r="K383" i="79"/>
  <c r="K382" i="79"/>
  <c r="K381" i="79"/>
  <c r="K380" i="79"/>
  <c r="K379" i="79"/>
  <c r="K378" i="79"/>
  <c r="G93" i="80" l="1"/>
  <c r="G93" i="79"/>
  <c r="F9" i="70" l="1"/>
  <c r="AD41" i="84" l="1"/>
  <c r="D41" i="84"/>
  <c r="F109" i="36" l="1"/>
  <c r="D20" i="32" l="1"/>
  <c r="H85" i="85" l="1"/>
  <c r="J41" i="90" s="1"/>
  <c r="H93" i="80"/>
  <c r="H93" i="79"/>
  <c r="B1" i="70" l="1"/>
  <c r="B9" i="84"/>
  <c r="C72" i="35" l="1"/>
  <c r="C71" i="35"/>
  <c r="C70" i="35"/>
  <c r="C69" i="35"/>
  <c r="C35" i="35"/>
  <c r="AD42" i="84" l="1"/>
  <c r="AA42" i="84"/>
  <c r="K42" i="84"/>
  <c r="H42" i="84"/>
  <c r="G42" i="84"/>
  <c r="D42" i="84"/>
  <c r="AC41" i="84"/>
  <c r="AC42" i="84" s="1"/>
  <c r="AB41" i="84"/>
  <c r="AB42" i="84" s="1"/>
  <c r="AA41" i="84"/>
  <c r="Z41" i="84"/>
  <c r="Z42" i="84" s="1"/>
  <c r="Y41" i="84"/>
  <c r="Y42" i="84" s="1"/>
  <c r="X41" i="84"/>
  <c r="X42" i="84" s="1"/>
  <c r="W41" i="84"/>
  <c r="W42" i="84" s="1"/>
  <c r="V41" i="84"/>
  <c r="V42" i="84" s="1"/>
  <c r="U41" i="84"/>
  <c r="U42" i="84" s="1"/>
  <c r="T41" i="84"/>
  <c r="T42" i="84" s="1"/>
  <c r="S42" i="84"/>
  <c r="R41" i="84"/>
  <c r="R42" i="84" s="1"/>
  <c r="Q41" i="84"/>
  <c r="Q42" i="84" s="1"/>
  <c r="P41" i="84"/>
  <c r="P42" i="84" s="1"/>
  <c r="O41" i="84"/>
  <c r="O42" i="84" s="1"/>
  <c r="N41" i="84"/>
  <c r="N42" i="84" s="1"/>
  <c r="M41" i="84"/>
  <c r="M42" i="84" s="1"/>
  <c r="L41" i="84"/>
  <c r="L42" i="84" s="1"/>
  <c r="K41" i="84"/>
  <c r="J41" i="84"/>
  <c r="J42" i="84" s="1"/>
  <c r="I41" i="84"/>
  <c r="I42" i="84" s="1"/>
  <c r="H41" i="84"/>
  <c r="G41" i="84"/>
  <c r="F41" i="84"/>
  <c r="F42" i="84" s="1"/>
  <c r="E41" i="84"/>
  <c r="E42" i="84" s="1"/>
  <c r="X29" i="84"/>
  <c r="Q29" i="84"/>
  <c r="D29" i="84"/>
  <c r="AD28" i="84"/>
  <c r="AD29" i="84" s="1"/>
  <c r="AC28" i="84"/>
  <c r="AC29" i="84" s="1"/>
  <c r="AB28" i="84"/>
  <c r="AB29" i="84" s="1"/>
  <c r="AA28" i="84"/>
  <c r="AA29" i="84" s="1"/>
  <c r="Z28" i="84"/>
  <c r="Z29" i="84" s="1"/>
  <c r="Y28" i="84"/>
  <c r="Y29" i="84" s="1"/>
  <c r="X28" i="84"/>
  <c r="W28" i="84"/>
  <c r="W29" i="84" s="1"/>
  <c r="V28" i="84"/>
  <c r="V29" i="84" s="1"/>
  <c r="U28" i="84"/>
  <c r="U29" i="84" s="1"/>
  <c r="T28" i="84"/>
  <c r="T29" i="84" s="1"/>
  <c r="S28" i="84"/>
  <c r="S29" i="84" s="1"/>
  <c r="R28" i="84"/>
  <c r="R29" i="84" s="1"/>
  <c r="Q28" i="84"/>
  <c r="P28" i="84"/>
  <c r="P29" i="84" s="1"/>
  <c r="O28" i="84"/>
  <c r="O29" i="84" s="1"/>
  <c r="N28" i="84"/>
  <c r="N29" i="84" s="1"/>
  <c r="M28" i="84"/>
  <c r="M29" i="84" s="1"/>
  <c r="L28" i="84"/>
  <c r="L29" i="84" s="1"/>
  <c r="K28" i="84"/>
  <c r="K29" i="84" s="1"/>
  <c r="J28" i="84"/>
  <c r="J29" i="84" s="1"/>
  <c r="I28" i="84"/>
  <c r="I29" i="84" s="1"/>
  <c r="H28" i="84"/>
  <c r="H29" i="84" s="1"/>
  <c r="G28" i="84"/>
  <c r="G29" i="84" s="1"/>
  <c r="F28" i="84"/>
  <c r="F29" i="84" s="1"/>
  <c r="E28" i="84"/>
  <c r="E29" i="84" s="1"/>
  <c r="D28" i="84"/>
  <c r="C41" i="84"/>
  <c r="C42" i="84" s="1"/>
  <c r="C28" i="84"/>
  <c r="C9" i="84"/>
  <c r="AE40" i="84"/>
  <c r="AE39" i="84"/>
  <c r="AE38" i="84"/>
  <c r="AE37" i="84"/>
  <c r="AE36" i="84"/>
  <c r="AE35" i="84"/>
  <c r="AE34" i="84"/>
  <c r="AE32" i="84"/>
  <c r="AE31" i="84"/>
  <c r="AE27" i="84"/>
  <c r="AE26" i="84"/>
  <c r="AE25" i="84"/>
  <c r="AE24" i="84"/>
  <c r="AE22" i="84"/>
  <c r="AE17" i="84"/>
  <c r="AA18" i="77" l="1"/>
  <c r="AA15" i="77"/>
  <c r="AE42" i="84"/>
  <c r="C29" i="84"/>
  <c r="AE28" i="84"/>
  <c r="AE29" i="84" l="1"/>
  <c r="AA17" i="77" l="1"/>
  <c r="H189" i="85"/>
  <c r="J106" i="90" s="1"/>
  <c r="H188" i="85"/>
  <c r="J105" i="90" s="1"/>
  <c r="H187" i="85"/>
  <c r="J104" i="90" s="1"/>
  <c r="AA20" i="77" l="1"/>
  <c r="J212" i="85"/>
  <c r="L116" i="90" s="1"/>
  <c r="I52" i="26"/>
  <c r="H212" i="85"/>
  <c r="J116" i="90" s="1"/>
  <c r="I212" i="85" l="1"/>
  <c r="K116" i="90" s="1"/>
  <c r="D42" i="7" l="1"/>
  <c r="H349" i="85" l="1"/>
  <c r="H356" i="79"/>
  <c r="H356" i="80"/>
  <c r="I40" i="7"/>
  <c r="I39" i="7"/>
  <c r="H39" i="7"/>
  <c r="P356" i="80" l="1"/>
  <c r="EF356" i="80"/>
  <c r="DP356" i="80"/>
  <c r="CJ356" i="80"/>
  <c r="BT356" i="80"/>
  <c r="BD356" i="80"/>
  <c r="AN356" i="80"/>
  <c r="EN356" i="80"/>
  <c r="CR356" i="80"/>
  <c r="AV356" i="80"/>
  <c r="FL356" i="80"/>
  <c r="EV356" i="80"/>
  <c r="CZ356" i="80"/>
  <c r="X356" i="80"/>
  <c r="DX356" i="80"/>
  <c r="CB356" i="80"/>
  <c r="FD356" i="80"/>
  <c r="DH356" i="80"/>
  <c r="BL356" i="80"/>
  <c r="AF356" i="80"/>
  <c r="FL356" i="79"/>
  <c r="EV356" i="79"/>
  <c r="EF356" i="79"/>
  <c r="DP356" i="79"/>
  <c r="CZ356" i="79"/>
  <c r="CJ356" i="79"/>
  <c r="BT356" i="79"/>
  <c r="BD356" i="79"/>
  <c r="AN356" i="79"/>
  <c r="X356" i="79"/>
  <c r="P356" i="79"/>
  <c r="FD356" i="79"/>
  <c r="EN356" i="79"/>
  <c r="DX356" i="79"/>
  <c r="DH356" i="79"/>
  <c r="CR356" i="79"/>
  <c r="CB356" i="79"/>
  <c r="BL356" i="79"/>
  <c r="AV356" i="79"/>
  <c r="AF356" i="79"/>
  <c r="H41" i="7"/>
  <c r="H42" i="7"/>
  <c r="I42" i="7"/>
  <c r="I41" i="7"/>
  <c r="H44" i="7" l="1"/>
  <c r="I44" i="7"/>
  <c r="G70" i="37"/>
  <c r="M81" i="70"/>
  <c r="M80" i="70"/>
  <c r="L81" i="70"/>
  <c r="L80" i="70"/>
  <c r="K81" i="70"/>
  <c r="K80" i="70"/>
  <c r="J81" i="70"/>
  <c r="J80" i="70"/>
  <c r="H81" i="70"/>
  <c r="H80" i="70"/>
  <c r="F81" i="70"/>
  <c r="F80" i="70"/>
  <c r="I81" i="70"/>
  <c r="I80" i="70"/>
  <c r="G81" i="70"/>
  <c r="G80" i="70"/>
  <c r="H176" i="85"/>
  <c r="J96" i="90" s="1"/>
  <c r="H177" i="85"/>
  <c r="J97" i="90" s="1"/>
  <c r="H180" i="85"/>
  <c r="J99" i="90" s="1"/>
  <c r="H182" i="85"/>
  <c r="J101" i="90" s="1"/>
  <c r="H193" i="80"/>
  <c r="H33" i="26"/>
  <c r="H34" i="26"/>
  <c r="H35" i="26"/>
  <c r="H39" i="26"/>
  <c r="H40" i="26"/>
  <c r="H41" i="26"/>
  <c r="H45" i="26"/>
  <c r="H46" i="26"/>
  <c r="H50" i="26"/>
  <c r="H51" i="26"/>
  <c r="H53" i="26"/>
  <c r="H54" i="26"/>
  <c r="D42" i="35"/>
  <c r="D43" i="35"/>
  <c r="Q43" i="35" s="1"/>
  <c r="D44" i="35"/>
  <c r="D45" i="35"/>
  <c r="D54" i="35"/>
  <c r="D55" i="35"/>
  <c r="D56" i="35"/>
  <c r="D26" i="35"/>
  <c r="D69" i="35" s="1"/>
  <c r="D27" i="35"/>
  <c r="D70" i="35" s="1"/>
  <c r="D28" i="35"/>
  <c r="D29" i="35"/>
  <c r="D30" i="35"/>
  <c r="D31" i="35"/>
  <c r="D32" i="35"/>
  <c r="D33" i="35"/>
  <c r="D71" i="35" s="1"/>
  <c r="D34" i="35"/>
  <c r="D72" i="35" s="1"/>
  <c r="D35" i="35"/>
  <c r="D36" i="35"/>
  <c r="H226" i="85"/>
  <c r="J127" i="90" s="1"/>
  <c r="H230" i="85"/>
  <c r="J131" i="90" s="1"/>
  <c r="H81" i="26"/>
  <c r="H82" i="26"/>
  <c r="H83" i="26"/>
  <c r="H84" i="26"/>
  <c r="H85" i="26"/>
  <c r="H86" i="26"/>
  <c r="H87" i="26"/>
  <c r="H91" i="26"/>
  <c r="H92" i="26"/>
  <c r="H93" i="26"/>
  <c r="H95" i="26"/>
  <c r="H96" i="26"/>
  <c r="H97" i="26"/>
  <c r="H98" i="26"/>
  <c r="H18" i="13"/>
  <c r="H22" i="13"/>
  <c r="H23" i="13"/>
  <c r="H24" i="13"/>
  <c r="H28" i="13"/>
  <c r="H32" i="13"/>
  <c r="H36" i="13"/>
  <c r="H78" i="13"/>
  <c r="H79" i="13"/>
  <c r="H80" i="13"/>
  <c r="H81" i="13"/>
  <c r="H82" i="13"/>
  <c r="H95" i="13"/>
  <c r="H97" i="13"/>
  <c r="H98" i="13"/>
  <c r="H99" i="13"/>
  <c r="H100" i="13"/>
  <c r="H104" i="13"/>
  <c r="H106" i="13"/>
  <c r="H98" i="85"/>
  <c r="J50" i="90" s="1"/>
  <c r="H99" i="85"/>
  <c r="J51" i="90" s="1"/>
  <c r="H112" i="13"/>
  <c r="H113" i="13"/>
  <c r="H115" i="13"/>
  <c r="H116" i="13"/>
  <c r="H117" i="13"/>
  <c r="H118" i="13"/>
  <c r="H114" i="85"/>
  <c r="J63" i="90" s="1"/>
  <c r="H113" i="85"/>
  <c r="J62" i="90" s="1"/>
  <c r="H115" i="85"/>
  <c r="J64" i="90" s="1"/>
  <c r="H129" i="13"/>
  <c r="H130" i="13"/>
  <c r="H132" i="13"/>
  <c r="H124" i="85"/>
  <c r="J70" i="90" s="1"/>
  <c r="H125" i="85"/>
  <c r="J71" i="90" s="1"/>
  <c r="H133" i="13"/>
  <c r="H136" i="13"/>
  <c r="H137" i="13"/>
  <c r="H139" i="13"/>
  <c r="H152" i="13"/>
  <c r="H153" i="13"/>
  <c r="H154" i="13"/>
  <c r="H155" i="13"/>
  <c r="H156" i="13"/>
  <c r="H158" i="13"/>
  <c r="H159" i="13"/>
  <c r="H160" i="13"/>
  <c r="H139" i="85"/>
  <c r="J79" i="90" s="1"/>
  <c r="H141" i="85"/>
  <c r="J81" i="90" s="1"/>
  <c r="H142" i="85"/>
  <c r="J82" i="90" s="1"/>
  <c r="G16" i="31"/>
  <c r="G18" i="31"/>
  <c r="G24" i="31"/>
  <c r="G25" i="31"/>
  <c r="G26" i="31"/>
  <c r="G27" i="31"/>
  <c r="G28" i="31"/>
  <c r="H30" i="27"/>
  <c r="H31" i="27"/>
  <c r="H32" i="27"/>
  <c r="H34" i="27"/>
  <c r="H35" i="27"/>
  <c r="H36" i="27"/>
  <c r="H17" i="27"/>
  <c r="H18" i="27"/>
  <c r="H19" i="27"/>
  <c r="H20" i="27"/>
  <c r="H21" i="27"/>
  <c r="I176" i="85"/>
  <c r="K96" i="90" s="1"/>
  <c r="I178" i="85"/>
  <c r="K98" i="90" s="1"/>
  <c r="I181" i="85"/>
  <c r="K100" i="90" s="1"/>
  <c r="I184" i="85"/>
  <c r="K102" i="90" s="1"/>
  <c r="I187" i="85"/>
  <c r="K104" i="90" s="1"/>
  <c r="I188" i="85"/>
  <c r="K105" i="90" s="1"/>
  <c r="I33" i="26"/>
  <c r="I34" i="26"/>
  <c r="I35" i="26"/>
  <c r="I39" i="26"/>
  <c r="I40" i="26"/>
  <c r="I41" i="26"/>
  <c r="I45" i="26"/>
  <c r="I46" i="26"/>
  <c r="I50" i="26"/>
  <c r="I51" i="26"/>
  <c r="I53" i="26"/>
  <c r="I54" i="26"/>
  <c r="I226" i="85"/>
  <c r="K127" i="90" s="1"/>
  <c r="I227" i="85"/>
  <c r="K128" i="90" s="1"/>
  <c r="I229" i="85"/>
  <c r="K130" i="90" s="1"/>
  <c r="I230" i="85"/>
  <c r="K131" i="90" s="1"/>
  <c r="I81" i="26"/>
  <c r="I82" i="26"/>
  <c r="I83" i="26"/>
  <c r="I84" i="26"/>
  <c r="I85" i="26"/>
  <c r="I86" i="26"/>
  <c r="I87" i="26"/>
  <c r="I91" i="26"/>
  <c r="I92" i="26"/>
  <c r="I93" i="26"/>
  <c r="I95" i="26"/>
  <c r="I96" i="26"/>
  <c r="I97" i="26"/>
  <c r="I98" i="26"/>
  <c r="I18" i="13"/>
  <c r="I22" i="13"/>
  <c r="I23" i="13"/>
  <c r="I24" i="13"/>
  <c r="I28" i="13"/>
  <c r="I32" i="13"/>
  <c r="I36" i="13"/>
  <c r="I78" i="13"/>
  <c r="I79" i="13"/>
  <c r="I80" i="13"/>
  <c r="I81" i="13"/>
  <c r="I82" i="13"/>
  <c r="I95" i="13"/>
  <c r="I97" i="13"/>
  <c r="I98" i="13"/>
  <c r="I99" i="13"/>
  <c r="I100" i="13"/>
  <c r="I104" i="13"/>
  <c r="I106" i="13"/>
  <c r="I98" i="85"/>
  <c r="K50" i="90" s="1"/>
  <c r="I99" i="85"/>
  <c r="K51" i="90" s="1"/>
  <c r="I112" i="13"/>
  <c r="I113" i="13"/>
  <c r="I115" i="13"/>
  <c r="I116" i="13"/>
  <c r="I117" i="13"/>
  <c r="I118" i="13"/>
  <c r="I115" i="85"/>
  <c r="K64" i="90" s="1"/>
  <c r="I129" i="13"/>
  <c r="I130" i="13"/>
  <c r="I132" i="13"/>
  <c r="I124" i="85"/>
  <c r="K70" i="90" s="1"/>
  <c r="I125" i="85"/>
  <c r="K71" i="90" s="1"/>
  <c r="I133" i="13"/>
  <c r="I136" i="13"/>
  <c r="I137" i="13"/>
  <c r="I139" i="13"/>
  <c r="I152" i="13"/>
  <c r="I153" i="13"/>
  <c r="I154" i="13"/>
  <c r="I155" i="13"/>
  <c r="I156" i="13"/>
  <c r="I158" i="13"/>
  <c r="I159" i="13"/>
  <c r="I160" i="13"/>
  <c r="I142" i="85"/>
  <c r="K82" i="90" s="1"/>
  <c r="H16" i="31"/>
  <c r="H18" i="31"/>
  <c r="H24" i="31"/>
  <c r="H25" i="31"/>
  <c r="H26" i="31"/>
  <c r="H27" i="31"/>
  <c r="H28" i="31"/>
  <c r="I30" i="27"/>
  <c r="I31" i="27"/>
  <c r="I32" i="27"/>
  <c r="I34" i="27"/>
  <c r="I35" i="27"/>
  <c r="I36" i="27"/>
  <c r="I17" i="27"/>
  <c r="I18" i="27"/>
  <c r="I19" i="27"/>
  <c r="I20" i="27"/>
  <c r="I21" i="27"/>
  <c r="F79" i="70"/>
  <c r="F77" i="70"/>
  <c r="G79" i="70"/>
  <c r="G77" i="70"/>
  <c r="I79" i="70"/>
  <c r="I77" i="70"/>
  <c r="H79" i="70"/>
  <c r="H77" i="70"/>
  <c r="J79" i="70"/>
  <c r="J77" i="70"/>
  <c r="K79" i="70"/>
  <c r="K77" i="70"/>
  <c r="L79" i="70"/>
  <c r="L77" i="70"/>
  <c r="M79" i="70"/>
  <c r="M77" i="70"/>
  <c r="J20" i="70"/>
  <c r="J33" i="70"/>
  <c r="J43" i="70"/>
  <c r="J60" i="70"/>
  <c r="K20" i="70"/>
  <c r="K33" i="70"/>
  <c r="K43" i="70"/>
  <c r="K60" i="70"/>
  <c r="L20" i="70"/>
  <c r="L33" i="70"/>
  <c r="L43" i="70"/>
  <c r="L60" i="70"/>
  <c r="M20" i="70"/>
  <c r="M33" i="70"/>
  <c r="M43" i="70"/>
  <c r="M60" i="70"/>
  <c r="F19" i="70"/>
  <c r="F32" i="70"/>
  <c r="F42" i="70"/>
  <c r="F59" i="70"/>
  <c r="G19" i="70"/>
  <c r="G32" i="70"/>
  <c r="G42" i="70"/>
  <c r="G59" i="70"/>
  <c r="I19" i="70"/>
  <c r="I32" i="70"/>
  <c r="I42" i="70"/>
  <c r="I59" i="70"/>
  <c r="H19" i="70"/>
  <c r="H32" i="70"/>
  <c r="H42" i="70"/>
  <c r="H59" i="70"/>
  <c r="J19" i="70"/>
  <c r="J32" i="70"/>
  <c r="J42" i="70"/>
  <c r="J59" i="70"/>
  <c r="K19" i="70"/>
  <c r="K32" i="70"/>
  <c r="K42" i="70"/>
  <c r="K59" i="70"/>
  <c r="L19" i="70"/>
  <c r="L32" i="70"/>
  <c r="L42" i="70"/>
  <c r="L59" i="70"/>
  <c r="M19" i="70"/>
  <c r="M32" i="70"/>
  <c r="M42" i="70"/>
  <c r="M59" i="70"/>
  <c r="F8" i="70"/>
  <c r="G8" i="70"/>
  <c r="I8" i="70"/>
  <c r="H8" i="70"/>
  <c r="J8" i="70"/>
  <c r="K8" i="70"/>
  <c r="L8" i="70"/>
  <c r="M8" i="70"/>
  <c r="F17" i="70"/>
  <c r="G17" i="70"/>
  <c r="I17" i="70"/>
  <c r="H17" i="70"/>
  <c r="J17" i="70"/>
  <c r="K17" i="70"/>
  <c r="L17" i="70"/>
  <c r="M17" i="70"/>
  <c r="F48" i="70"/>
  <c r="G48" i="70"/>
  <c r="I48" i="70"/>
  <c r="H48" i="70"/>
  <c r="J48" i="70"/>
  <c r="K48" i="70"/>
  <c r="L48" i="70"/>
  <c r="M48" i="70"/>
  <c r="F57" i="70"/>
  <c r="G57" i="70"/>
  <c r="I57" i="70"/>
  <c r="H57" i="70"/>
  <c r="J57" i="70"/>
  <c r="K57" i="70"/>
  <c r="L57" i="70"/>
  <c r="M57" i="70"/>
  <c r="F35" i="70"/>
  <c r="G35" i="70"/>
  <c r="I35" i="70"/>
  <c r="H35" i="70"/>
  <c r="J35" i="70"/>
  <c r="K35" i="70"/>
  <c r="L35" i="70"/>
  <c r="M35" i="70"/>
  <c r="F45" i="70"/>
  <c r="F46" i="70"/>
  <c r="G45" i="70"/>
  <c r="G46" i="70"/>
  <c r="I45" i="70"/>
  <c r="I46" i="70"/>
  <c r="H45" i="70"/>
  <c r="H46" i="70"/>
  <c r="J45" i="70"/>
  <c r="J46" i="70"/>
  <c r="K45" i="70"/>
  <c r="K46" i="70"/>
  <c r="L45" i="70"/>
  <c r="L46" i="70"/>
  <c r="M45" i="70"/>
  <c r="M46" i="70"/>
  <c r="F49" i="70"/>
  <c r="G9" i="70"/>
  <c r="G49" i="70"/>
  <c r="I9" i="70"/>
  <c r="I49" i="70"/>
  <c r="H9" i="70"/>
  <c r="H49" i="70"/>
  <c r="J9" i="70"/>
  <c r="J49" i="70"/>
  <c r="K9" i="70"/>
  <c r="K49" i="70"/>
  <c r="L9" i="70"/>
  <c r="L49" i="70"/>
  <c r="M9" i="70"/>
  <c r="M49" i="70"/>
  <c r="F22" i="70"/>
  <c r="G22" i="70"/>
  <c r="I22" i="70"/>
  <c r="H22" i="70"/>
  <c r="J22" i="70"/>
  <c r="K22" i="70"/>
  <c r="L22" i="70"/>
  <c r="M22" i="70"/>
  <c r="F83" i="70"/>
  <c r="G83" i="70"/>
  <c r="I83" i="70"/>
  <c r="H83" i="70"/>
  <c r="J83" i="70"/>
  <c r="K83" i="70"/>
  <c r="L83" i="70"/>
  <c r="M83" i="70"/>
  <c r="F14" i="70"/>
  <c r="G14" i="70"/>
  <c r="I14" i="70"/>
  <c r="H14" i="70"/>
  <c r="J14" i="70"/>
  <c r="K14" i="70"/>
  <c r="L14" i="70"/>
  <c r="M14" i="70"/>
  <c r="F15" i="70"/>
  <c r="G15" i="70"/>
  <c r="I15" i="70"/>
  <c r="H15" i="70"/>
  <c r="J15" i="70"/>
  <c r="K15" i="70"/>
  <c r="L15" i="70"/>
  <c r="M15" i="70"/>
  <c r="F38" i="70"/>
  <c r="G38" i="70"/>
  <c r="I38" i="70"/>
  <c r="H38" i="70"/>
  <c r="J38" i="70"/>
  <c r="K38" i="70"/>
  <c r="L38" i="70"/>
  <c r="M38" i="70"/>
  <c r="F39" i="70"/>
  <c r="G39" i="70"/>
  <c r="I39" i="70"/>
  <c r="H39" i="70"/>
  <c r="J39" i="70"/>
  <c r="K39" i="70"/>
  <c r="L39" i="70"/>
  <c r="M39" i="70"/>
  <c r="F54" i="70"/>
  <c r="G54" i="70"/>
  <c r="I54" i="70"/>
  <c r="H54" i="70"/>
  <c r="J54" i="70"/>
  <c r="K54" i="70"/>
  <c r="L54" i="70"/>
  <c r="M54" i="70"/>
  <c r="F55" i="70"/>
  <c r="G55" i="70"/>
  <c r="I55" i="70"/>
  <c r="H55" i="70"/>
  <c r="J55" i="70"/>
  <c r="K55" i="70"/>
  <c r="L55" i="70"/>
  <c r="M55" i="70"/>
  <c r="F27" i="70"/>
  <c r="G27" i="70"/>
  <c r="I27" i="70"/>
  <c r="H27" i="70"/>
  <c r="J27" i="70"/>
  <c r="K27" i="70"/>
  <c r="L27" i="70"/>
  <c r="M27" i="70"/>
  <c r="F28" i="70"/>
  <c r="G28" i="70"/>
  <c r="I28" i="70"/>
  <c r="H28" i="70"/>
  <c r="J28" i="70"/>
  <c r="K28" i="70"/>
  <c r="L28" i="70"/>
  <c r="M28" i="70"/>
  <c r="J13" i="70"/>
  <c r="K13" i="70"/>
  <c r="L13" i="70"/>
  <c r="M13" i="70"/>
  <c r="J53" i="70"/>
  <c r="K53" i="70"/>
  <c r="L53" i="70"/>
  <c r="M53" i="70"/>
  <c r="F16" i="70"/>
  <c r="F29" i="70"/>
  <c r="F40" i="70"/>
  <c r="F56" i="70"/>
  <c r="F89" i="70"/>
  <c r="G16" i="70"/>
  <c r="G29" i="70"/>
  <c r="G40" i="70"/>
  <c r="G56" i="70"/>
  <c r="G89" i="70"/>
  <c r="I16" i="70"/>
  <c r="I29" i="70"/>
  <c r="I40" i="70"/>
  <c r="I56" i="70"/>
  <c r="I89" i="70"/>
  <c r="H16" i="70"/>
  <c r="H29" i="70"/>
  <c r="H40" i="70"/>
  <c r="H56" i="70"/>
  <c r="H89" i="70"/>
  <c r="J16" i="70"/>
  <c r="J29" i="70"/>
  <c r="J40" i="70"/>
  <c r="J56" i="70"/>
  <c r="J89" i="70"/>
  <c r="K16" i="70"/>
  <c r="K29" i="70"/>
  <c r="K40" i="70"/>
  <c r="K56" i="70"/>
  <c r="K89" i="70"/>
  <c r="L16" i="70"/>
  <c r="L29" i="70"/>
  <c r="L40" i="70"/>
  <c r="L56" i="70"/>
  <c r="L89" i="70"/>
  <c r="M16" i="70"/>
  <c r="M29" i="70"/>
  <c r="M40" i="70"/>
  <c r="M56" i="70"/>
  <c r="M89" i="70"/>
  <c r="F62" i="70"/>
  <c r="F94" i="70"/>
  <c r="G62" i="70"/>
  <c r="G94" i="70"/>
  <c r="I62" i="70"/>
  <c r="I94" i="70"/>
  <c r="H62" i="70"/>
  <c r="H94" i="70"/>
  <c r="J62" i="70"/>
  <c r="J94" i="70"/>
  <c r="K62" i="70"/>
  <c r="K94" i="70"/>
  <c r="L62" i="70"/>
  <c r="L94" i="70"/>
  <c r="M62" i="70"/>
  <c r="M94" i="70"/>
  <c r="F76" i="70"/>
  <c r="F78" i="70"/>
  <c r="G76" i="70"/>
  <c r="G78" i="70"/>
  <c r="I76" i="70"/>
  <c r="I78" i="70"/>
  <c r="H76" i="70"/>
  <c r="H78" i="70"/>
  <c r="J76" i="70"/>
  <c r="J78" i="70"/>
  <c r="K76" i="70"/>
  <c r="K78" i="70"/>
  <c r="L76" i="70"/>
  <c r="L78" i="70"/>
  <c r="M76" i="70"/>
  <c r="M78" i="70"/>
  <c r="F10" i="70"/>
  <c r="F24" i="70"/>
  <c r="F36" i="70"/>
  <c r="F50" i="70"/>
  <c r="F84" i="70"/>
  <c r="J26" i="70"/>
  <c r="K26" i="70"/>
  <c r="L26" i="70"/>
  <c r="M26" i="70"/>
  <c r="F86" i="70"/>
  <c r="H86" i="70"/>
  <c r="J86" i="70"/>
  <c r="K86" i="70"/>
  <c r="L86" i="70"/>
  <c r="M86" i="70"/>
  <c r="F87" i="70"/>
  <c r="H87" i="70"/>
  <c r="J87" i="70"/>
  <c r="K87" i="70"/>
  <c r="L87" i="70"/>
  <c r="M87" i="70"/>
  <c r="F88" i="70"/>
  <c r="H88" i="70"/>
  <c r="J88" i="70"/>
  <c r="K88" i="70"/>
  <c r="L88" i="70"/>
  <c r="M88" i="70"/>
  <c r="F30" i="70"/>
  <c r="H30" i="70"/>
  <c r="J30" i="70"/>
  <c r="K30" i="70"/>
  <c r="L30" i="70"/>
  <c r="M30" i="70"/>
  <c r="F90" i="70"/>
  <c r="H90" i="70"/>
  <c r="J90" i="70"/>
  <c r="K90" i="70"/>
  <c r="L90" i="70"/>
  <c r="M90" i="70"/>
  <c r="F23" i="70"/>
  <c r="H23" i="70"/>
  <c r="J23" i="70"/>
  <c r="K23" i="70"/>
  <c r="L23" i="70"/>
  <c r="M23" i="70"/>
  <c r="H10" i="70"/>
  <c r="H24" i="70"/>
  <c r="H36" i="70"/>
  <c r="H50" i="70"/>
  <c r="H84" i="70"/>
  <c r="J10" i="70"/>
  <c r="J24" i="70"/>
  <c r="J36" i="70"/>
  <c r="J50" i="70"/>
  <c r="J84" i="70"/>
  <c r="K10" i="70"/>
  <c r="K24" i="70"/>
  <c r="K36" i="70"/>
  <c r="K50" i="70"/>
  <c r="K84" i="70"/>
  <c r="L10" i="70"/>
  <c r="L24" i="70"/>
  <c r="L36" i="70"/>
  <c r="L50" i="70"/>
  <c r="L84" i="70"/>
  <c r="M10" i="70"/>
  <c r="M24" i="70"/>
  <c r="M36" i="70"/>
  <c r="M50" i="70"/>
  <c r="M84" i="70"/>
  <c r="F11" i="70"/>
  <c r="F51" i="70"/>
  <c r="H11" i="70"/>
  <c r="H51" i="70"/>
  <c r="J11" i="70"/>
  <c r="J51" i="70"/>
  <c r="K11" i="70"/>
  <c r="K51" i="70"/>
  <c r="L11" i="70"/>
  <c r="L51" i="70"/>
  <c r="M11" i="70"/>
  <c r="M51" i="70"/>
  <c r="F91" i="70"/>
  <c r="H91" i="70"/>
  <c r="J91" i="70"/>
  <c r="K91" i="70"/>
  <c r="L91" i="70"/>
  <c r="M91" i="70"/>
  <c r="I86" i="70"/>
  <c r="I87" i="70"/>
  <c r="I88" i="70"/>
  <c r="I30" i="70"/>
  <c r="I90" i="70"/>
  <c r="I23" i="70"/>
  <c r="I10" i="70"/>
  <c r="I24" i="70"/>
  <c r="I36" i="70"/>
  <c r="I50" i="70"/>
  <c r="I84" i="70"/>
  <c r="I11" i="70"/>
  <c r="I51" i="70"/>
  <c r="I91" i="70"/>
  <c r="G86" i="70"/>
  <c r="G87" i="70"/>
  <c r="G88" i="70"/>
  <c r="G30" i="70"/>
  <c r="G90" i="70"/>
  <c r="G23" i="70"/>
  <c r="G10" i="70"/>
  <c r="G24" i="70"/>
  <c r="G36" i="70"/>
  <c r="G50" i="70"/>
  <c r="G84" i="70"/>
  <c r="G11" i="70"/>
  <c r="G51" i="70"/>
  <c r="G91" i="70"/>
  <c r="F18" i="70"/>
  <c r="F31" i="70"/>
  <c r="F41" i="70"/>
  <c r="F58" i="70"/>
  <c r="G18" i="70"/>
  <c r="G31" i="70"/>
  <c r="G41" i="70"/>
  <c r="G58" i="70"/>
  <c r="I18" i="70"/>
  <c r="I31" i="70"/>
  <c r="I41" i="70"/>
  <c r="I58" i="70"/>
  <c r="H18" i="70"/>
  <c r="H31" i="70"/>
  <c r="H41" i="70"/>
  <c r="H58" i="70"/>
  <c r="J18" i="70"/>
  <c r="J31" i="70"/>
  <c r="J41" i="70"/>
  <c r="J58" i="70"/>
  <c r="K18" i="70"/>
  <c r="K31" i="70"/>
  <c r="K41" i="70"/>
  <c r="K58" i="70"/>
  <c r="L18" i="70"/>
  <c r="L31" i="70"/>
  <c r="L41" i="70"/>
  <c r="L58" i="70"/>
  <c r="M18" i="70"/>
  <c r="M31" i="70"/>
  <c r="M41" i="70"/>
  <c r="M58" i="70"/>
  <c r="Y13" i="70"/>
  <c r="Y14" i="70"/>
  <c r="Y15" i="70"/>
  <c r="Y26" i="70"/>
  <c r="Y27" i="70"/>
  <c r="Y28" i="70"/>
  <c r="Y38" i="70"/>
  <c r="Y39" i="70"/>
  <c r="Y54" i="70"/>
  <c r="Y55" i="70"/>
  <c r="Y76" i="70"/>
  <c r="Y78" i="70"/>
  <c r="Y79" i="70"/>
  <c r="Y77" i="70"/>
  <c r="Y20" i="70"/>
  <c r="Y33" i="70"/>
  <c r="Y43" i="70"/>
  <c r="Y60" i="70"/>
  <c r="Y19" i="70"/>
  <c r="Y32" i="70"/>
  <c r="Y42" i="70"/>
  <c r="Y59" i="70"/>
  <c r="Y80" i="70"/>
  <c r="Y81" i="70"/>
  <c r="Y86" i="70"/>
  <c r="Y87" i="70"/>
  <c r="Y88" i="70"/>
  <c r="Y8" i="70"/>
  <c r="Y22" i="70"/>
  <c r="Y35" i="70"/>
  <c r="Y48" i="70"/>
  <c r="Y83" i="70"/>
  <c r="Y16" i="70"/>
  <c r="Y29" i="70"/>
  <c r="Y40" i="70"/>
  <c r="Y56" i="70"/>
  <c r="Y89" i="70"/>
  <c r="Y17" i="70"/>
  <c r="Y30" i="70"/>
  <c r="Y45" i="70"/>
  <c r="Y46" i="70"/>
  <c r="Y57" i="70"/>
  <c r="Y90" i="70"/>
  <c r="Y9" i="70"/>
  <c r="Y49" i="70"/>
  <c r="Y10" i="70"/>
  <c r="Y24" i="70"/>
  <c r="Y36" i="70"/>
  <c r="Y50" i="70"/>
  <c r="Y84" i="70"/>
  <c r="Y11" i="70"/>
  <c r="Y51" i="70"/>
  <c r="Y62" i="70"/>
  <c r="Y94" i="70"/>
  <c r="Y91" i="70"/>
  <c r="Y18" i="70"/>
  <c r="Y31" i="70"/>
  <c r="Y41" i="70"/>
  <c r="Y58" i="70"/>
  <c r="X13" i="70"/>
  <c r="X14" i="70"/>
  <c r="X15" i="70"/>
  <c r="X26" i="70"/>
  <c r="X27" i="70"/>
  <c r="X28" i="70"/>
  <c r="X38" i="70"/>
  <c r="X39" i="70"/>
  <c r="X54" i="70"/>
  <c r="X55" i="70"/>
  <c r="X76" i="70"/>
  <c r="X78" i="70"/>
  <c r="X79" i="70"/>
  <c r="X77" i="70"/>
  <c r="X20" i="70"/>
  <c r="X33" i="70"/>
  <c r="X43" i="70"/>
  <c r="X60" i="70"/>
  <c r="X19" i="70"/>
  <c r="X32" i="70"/>
  <c r="X42" i="70"/>
  <c r="X59" i="70"/>
  <c r="X80" i="70"/>
  <c r="X81" i="70"/>
  <c r="X86" i="70"/>
  <c r="X87" i="70"/>
  <c r="X88" i="70"/>
  <c r="X8" i="70"/>
  <c r="X22" i="70"/>
  <c r="X35" i="70"/>
  <c r="X48" i="70"/>
  <c r="X83" i="70"/>
  <c r="X16" i="70"/>
  <c r="X29" i="70"/>
  <c r="X40" i="70"/>
  <c r="X56" i="70"/>
  <c r="X89" i="70"/>
  <c r="X17" i="70"/>
  <c r="X30" i="70"/>
  <c r="X45" i="70"/>
  <c r="X46" i="70"/>
  <c r="X57" i="70"/>
  <c r="X90" i="70"/>
  <c r="X9" i="70"/>
  <c r="X49" i="70"/>
  <c r="X10" i="70"/>
  <c r="X24" i="70"/>
  <c r="X36" i="70"/>
  <c r="X50" i="70"/>
  <c r="X84" i="70"/>
  <c r="X11" i="70"/>
  <c r="X51" i="70"/>
  <c r="X62" i="70"/>
  <c r="X94" i="70"/>
  <c r="X91" i="70"/>
  <c r="X18" i="70"/>
  <c r="X31" i="70"/>
  <c r="X41" i="70"/>
  <c r="X58" i="70"/>
  <c r="W13" i="70"/>
  <c r="W14" i="70"/>
  <c r="W15" i="70"/>
  <c r="W26" i="70"/>
  <c r="W27" i="70"/>
  <c r="W28" i="70"/>
  <c r="W38" i="70"/>
  <c r="W39" i="70"/>
  <c r="W54" i="70"/>
  <c r="W55" i="70"/>
  <c r="W76" i="70"/>
  <c r="W78" i="70"/>
  <c r="W79" i="70"/>
  <c r="W77" i="70"/>
  <c r="W20" i="70"/>
  <c r="W33" i="70"/>
  <c r="W43" i="70"/>
  <c r="W60" i="70"/>
  <c r="W19" i="70"/>
  <c r="W32" i="70"/>
  <c r="W42" i="70"/>
  <c r="W59" i="70"/>
  <c r="W80" i="70"/>
  <c r="W81" i="70"/>
  <c r="W86" i="70"/>
  <c r="W87" i="70"/>
  <c r="W88" i="70"/>
  <c r="W8" i="70"/>
  <c r="W22" i="70"/>
  <c r="W35" i="70"/>
  <c r="W48" i="70"/>
  <c r="W83" i="70"/>
  <c r="W16" i="70"/>
  <c r="W29" i="70"/>
  <c r="W40" i="70"/>
  <c r="W56" i="70"/>
  <c r="W89" i="70"/>
  <c r="W17" i="70"/>
  <c r="W30" i="70"/>
  <c r="W45" i="70"/>
  <c r="W46" i="70"/>
  <c r="W57" i="70"/>
  <c r="W90" i="70"/>
  <c r="W9" i="70"/>
  <c r="W49" i="70"/>
  <c r="W10" i="70"/>
  <c r="W24" i="70"/>
  <c r="W36" i="70"/>
  <c r="W50" i="70"/>
  <c r="W84" i="70"/>
  <c r="W11" i="70"/>
  <c r="W51" i="70"/>
  <c r="W62" i="70"/>
  <c r="W94" i="70"/>
  <c r="W91" i="70"/>
  <c r="W18" i="70"/>
  <c r="W31" i="70"/>
  <c r="W41" i="70"/>
  <c r="W58" i="70"/>
  <c r="V13" i="70"/>
  <c r="V14" i="70"/>
  <c r="V15" i="70"/>
  <c r="V26" i="70"/>
  <c r="V27" i="70"/>
  <c r="V28" i="70"/>
  <c r="V38" i="70"/>
  <c r="V39" i="70"/>
  <c r="V54" i="70"/>
  <c r="V55" i="70"/>
  <c r="V76" i="70"/>
  <c r="V78" i="70"/>
  <c r="V79" i="70"/>
  <c r="V77" i="70"/>
  <c r="V20" i="70"/>
  <c r="V33" i="70"/>
  <c r="V43" i="70"/>
  <c r="V60" i="70"/>
  <c r="V19" i="70"/>
  <c r="V32" i="70"/>
  <c r="V42" i="70"/>
  <c r="V59" i="70"/>
  <c r="V80" i="70"/>
  <c r="V81" i="70"/>
  <c r="V86" i="70"/>
  <c r="V87" i="70"/>
  <c r="V88" i="70"/>
  <c r="V8" i="70"/>
  <c r="V22" i="70"/>
  <c r="V35" i="70"/>
  <c r="V48" i="70"/>
  <c r="V83" i="70"/>
  <c r="V16" i="70"/>
  <c r="V29" i="70"/>
  <c r="V40" i="70"/>
  <c r="V56" i="70"/>
  <c r="V89" i="70"/>
  <c r="V17" i="70"/>
  <c r="V30" i="70"/>
  <c r="V45" i="70"/>
  <c r="V46" i="70"/>
  <c r="V57" i="70"/>
  <c r="V90" i="70"/>
  <c r="V9" i="70"/>
  <c r="V49" i="70"/>
  <c r="V10" i="70"/>
  <c r="V24" i="70"/>
  <c r="V36" i="70"/>
  <c r="V50" i="70"/>
  <c r="V84" i="70"/>
  <c r="V11" i="70"/>
  <c r="V51" i="70"/>
  <c r="V62" i="70"/>
  <c r="V94" i="70"/>
  <c r="V91" i="70"/>
  <c r="V18" i="70"/>
  <c r="V31" i="70"/>
  <c r="V41" i="70"/>
  <c r="V58" i="70"/>
  <c r="U13" i="70"/>
  <c r="U14" i="70"/>
  <c r="U15" i="70"/>
  <c r="U26" i="70"/>
  <c r="U27" i="70"/>
  <c r="U28" i="70"/>
  <c r="U38" i="70"/>
  <c r="U39" i="70"/>
  <c r="U53" i="70"/>
  <c r="U54" i="70"/>
  <c r="U55" i="70"/>
  <c r="U76" i="70"/>
  <c r="U78" i="70"/>
  <c r="U79" i="70"/>
  <c r="U77" i="70"/>
  <c r="U20" i="70"/>
  <c r="U33" i="70"/>
  <c r="U43" i="70"/>
  <c r="U60" i="70"/>
  <c r="U19" i="70"/>
  <c r="U32" i="70"/>
  <c r="U42" i="70"/>
  <c r="U59" i="70"/>
  <c r="U80" i="70"/>
  <c r="U81" i="70"/>
  <c r="U86" i="70"/>
  <c r="U87" i="70"/>
  <c r="U88" i="70"/>
  <c r="U8" i="70"/>
  <c r="U22" i="70"/>
  <c r="U35" i="70"/>
  <c r="U48" i="70"/>
  <c r="U83" i="70"/>
  <c r="U16" i="70"/>
  <c r="U29" i="70"/>
  <c r="U40" i="70"/>
  <c r="U56" i="70"/>
  <c r="U89" i="70"/>
  <c r="U17" i="70"/>
  <c r="U30" i="70"/>
  <c r="U45" i="70"/>
  <c r="U46" i="70"/>
  <c r="U57" i="70"/>
  <c r="U90" i="70"/>
  <c r="U9" i="70"/>
  <c r="U49" i="70"/>
  <c r="U10" i="70"/>
  <c r="U24" i="70"/>
  <c r="U36" i="70"/>
  <c r="U50" i="70"/>
  <c r="U84" i="70"/>
  <c r="U11" i="70"/>
  <c r="U51" i="70"/>
  <c r="U62" i="70"/>
  <c r="U94" i="70"/>
  <c r="U91" i="70"/>
  <c r="U18" i="70"/>
  <c r="U31" i="70"/>
  <c r="U41" i="70"/>
  <c r="U58" i="70"/>
  <c r="T13" i="70"/>
  <c r="T14" i="70"/>
  <c r="T15" i="70"/>
  <c r="T26" i="70"/>
  <c r="T27" i="70"/>
  <c r="T28" i="70"/>
  <c r="T38" i="70"/>
  <c r="T39" i="70"/>
  <c r="T53" i="70"/>
  <c r="T54" i="70"/>
  <c r="T55" i="70"/>
  <c r="T76" i="70"/>
  <c r="T78" i="70"/>
  <c r="T79" i="70"/>
  <c r="T77" i="70"/>
  <c r="T20" i="70"/>
  <c r="T33" i="70"/>
  <c r="T43" i="70"/>
  <c r="T60" i="70"/>
  <c r="T19" i="70"/>
  <c r="T32" i="70"/>
  <c r="T42" i="70"/>
  <c r="T59" i="70"/>
  <c r="T80" i="70"/>
  <c r="T81" i="70"/>
  <c r="T86" i="70"/>
  <c r="T87" i="70"/>
  <c r="T88" i="70"/>
  <c r="T8" i="70"/>
  <c r="T22" i="70"/>
  <c r="T35" i="70"/>
  <c r="T48" i="70"/>
  <c r="T83" i="70"/>
  <c r="T16" i="70"/>
  <c r="T29" i="70"/>
  <c r="T40" i="70"/>
  <c r="T56" i="70"/>
  <c r="T89" i="70"/>
  <c r="T17" i="70"/>
  <c r="T30" i="70"/>
  <c r="T45" i="70"/>
  <c r="T46" i="70"/>
  <c r="T57" i="70"/>
  <c r="T90" i="70"/>
  <c r="T9" i="70"/>
  <c r="T49" i="70"/>
  <c r="T10" i="70"/>
  <c r="T24" i="70"/>
  <c r="T36" i="70"/>
  <c r="T50" i="70"/>
  <c r="T84" i="70"/>
  <c r="T11" i="70"/>
  <c r="T51" i="70"/>
  <c r="T62" i="70"/>
  <c r="T94" i="70"/>
  <c r="T91" i="70"/>
  <c r="T18" i="70"/>
  <c r="T31" i="70"/>
  <c r="T41" i="70"/>
  <c r="T58" i="70"/>
  <c r="S13" i="70"/>
  <c r="S14" i="70"/>
  <c r="S15" i="70"/>
  <c r="S26" i="70"/>
  <c r="S27" i="70"/>
  <c r="S28" i="70"/>
  <c r="S38" i="70"/>
  <c r="S39" i="70"/>
  <c r="S53" i="70"/>
  <c r="S54" i="70"/>
  <c r="S55" i="70"/>
  <c r="S76" i="70"/>
  <c r="S78" i="70"/>
  <c r="S79" i="70"/>
  <c r="S77" i="70"/>
  <c r="S20" i="70"/>
  <c r="S33" i="70"/>
  <c r="S43" i="70"/>
  <c r="S60" i="70"/>
  <c r="S19" i="70"/>
  <c r="S32" i="70"/>
  <c r="S42" i="70"/>
  <c r="S59" i="70"/>
  <c r="S80" i="70"/>
  <c r="S81" i="70"/>
  <c r="S86" i="70"/>
  <c r="S87" i="70"/>
  <c r="S88" i="70"/>
  <c r="S8" i="70"/>
  <c r="S22" i="70"/>
  <c r="S35" i="70"/>
  <c r="S48" i="70"/>
  <c r="S83" i="70"/>
  <c r="S16" i="70"/>
  <c r="S29" i="70"/>
  <c r="S40" i="70"/>
  <c r="S56" i="70"/>
  <c r="S89" i="70"/>
  <c r="S17" i="70"/>
  <c r="S30" i="70"/>
  <c r="S45" i="70"/>
  <c r="S46" i="70"/>
  <c r="S57" i="70"/>
  <c r="S90" i="70"/>
  <c r="S9" i="70"/>
  <c r="S49" i="70"/>
  <c r="S10" i="70"/>
  <c r="S24" i="70"/>
  <c r="S36" i="70"/>
  <c r="S50" i="70"/>
  <c r="S84" i="70"/>
  <c r="S11" i="70"/>
  <c r="S51" i="70"/>
  <c r="S62" i="70"/>
  <c r="S94" i="70"/>
  <c r="S91" i="70"/>
  <c r="S18" i="70"/>
  <c r="S31" i="70"/>
  <c r="S41" i="70"/>
  <c r="S58" i="70"/>
  <c r="R13" i="70"/>
  <c r="R14" i="70"/>
  <c r="R15" i="70"/>
  <c r="R26" i="70"/>
  <c r="R27" i="70"/>
  <c r="R28" i="70"/>
  <c r="R38" i="70"/>
  <c r="R39" i="70"/>
  <c r="R53" i="70"/>
  <c r="R54" i="70"/>
  <c r="R55" i="70"/>
  <c r="R76" i="70"/>
  <c r="R78" i="70"/>
  <c r="R79" i="70"/>
  <c r="R77" i="70"/>
  <c r="R20" i="70"/>
  <c r="R33" i="70"/>
  <c r="R43" i="70"/>
  <c r="R60" i="70"/>
  <c r="R19" i="70"/>
  <c r="R32" i="70"/>
  <c r="R42" i="70"/>
  <c r="R59" i="70"/>
  <c r="R80" i="70"/>
  <c r="R81" i="70"/>
  <c r="R86" i="70"/>
  <c r="R87" i="70"/>
  <c r="R88" i="70"/>
  <c r="R8" i="70"/>
  <c r="R22" i="70"/>
  <c r="R35" i="70"/>
  <c r="R48" i="70"/>
  <c r="R83" i="70"/>
  <c r="R16" i="70"/>
  <c r="R29" i="70"/>
  <c r="R40" i="70"/>
  <c r="R56" i="70"/>
  <c r="R89" i="70"/>
  <c r="R17" i="70"/>
  <c r="R30" i="70"/>
  <c r="R45" i="70"/>
  <c r="R46" i="70"/>
  <c r="R57" i="70"/>
  <c r="R90" i="70"/>
  <c r="R9" i="70"/>
  <c r="R49" i="70"/>
  <c r="R10" i="70"/>
  <c r="R24" i="70"/>
  <c r="R36" i="70"/>
  <c r="R50" i="70"/>
  <c r="R84" i="70"/>
  <c r="R11" i="70"/>
  <c r="R51" i="70"/>
  <c r="R62" i="70"/>
  <c r="R94" i="70"/>
  <c r="R91" i="70"/>
  <c r="R18" i="70"/>
  <c r="R31" i="70"/>
  <c r="R41" i="70"/>
  <c r="R58" i="70"/>
  <c r="Q13" i="70"/>
  <c r="Q14" i="70"/>
  <c r="Q15" i="70"/>
  <c r="Q26" i="70"/>
  <c r="Q27" i="70"/>
  <c r="Q28" i="70"/>
  <c r="Q38" i="70"/>
  <c r="Q39" i="70"/>
  <c r="Q53" i="70"/>
  <c r="Q54" i="70"/>
  <c r="Q55" i="70"/>
  <c r="Q76" i="70"/>
  <c r="Q78" i="70"/>
  <c r="Q79" i="70"/>
  <c r="Q77" i="70"/>
  <c r="Q20" i="70"/>
  <c r="Q33" i="70"/>
  <c r="Q43" i="70"/>
  <c r="Q60" i="70"/>
  <c r="Q19" i="70"/>
  <c r="Q32" i="70"/>
  <c r="Q42" i="70"/>
  <c r="Q59" i="70"/>
  <c r="Q80" i="70"/>
  <c r="Q81" i="70"/>
  <c r="Q86" i="70"/>
  <c r="Q87" i="70"/>
  <c r="Q88" i="70"/>
  <c r="Q8" i="70"/>
  <c r="Q22" i="70"/>
  <c r="Q35" i="70"/>
  <c r="Q48" i="70"/>
  <c r="Q83" i="70"/>
  <c r="Q16" i="70"/>
  <c r="Q29" i="70"/>
  <c r="Q40" i="70"/>
  <c r="Q56" i="70"/>
  <c r="Q89" i="70"/>
  <c r="Q17" i="70"/>
  <c r="Q30" i="70"/>
  <c r="Q45" i="70"/>
  <c r="Q46" i="70"/>
  <c r="Q57" i="70"/>
  <c r="Q90" i="70"/>
  <c r="Q9" i="70"/>
  <c r="Q49" i="70"/>
  <c r="Q10" i="70"/>
  <c r="Q24" i="70"/>
  <c r="Q36" i="70"/>
  <c r="Q50" i="70"/>
  <c r="Q84" i="70"/>
  <c r="Q11" i="70"/>
  <c r="Q51" i="70"/>
  <c r="Q62" i="70"/>
  <c r="Q94" i="70"/>
  <c r="Q91" i="70"/>
  <c r="Q18" i="70"/>
  <c r="Q31" i="70"/>
  <c r="Q41" i="70"/>
  <c r="Q58" i="70"/>
  <c r="P13" i="70"/>
  <c r="P14" i="70"/>
  <c r="P15" i="70"/>
  <c r="P26" i="70"/>
  <c r="P27" i="70"/>
  <c r="P28" i="70"/>
  <c r="P38" i="70"/>
  <c r="P39" i="70"/>
  <c r="P53" i="70"/>
  <c r="P54" i="70"/>
  <c r="P55" i="70"/>
  <c r="P76" i="70"/>
  <c r="P78" i="70"/>
  <c r="P79" i="70"/>
  <c r="P77" i="70"/>
  <c r="P20" i="70"/>
  <c r="P33" i="70"/>
  <c r="P43" i="70"/>
  <c r="P60" i="70"/>
  <c r="P19" i="70"/>
  <c r="P32" i="70"/>
  <c r="P42" i="70"/>
  <c r="P59" i="70"/>
  <c r="P80" i="70"/>
  <c r="P81" i="70"/>
  <c r="P86" i="70"/>
  <c r="P87" i="70"/>
  <c r="P88" i="70"/>
  <c r="P8" i="70"/>
  <c r="P22" i="70"/>
  <c r="P35" i="70"/>
  <c r="P48" i="70"/>
  <c r="P83" i="70"/>
  <c r="P16" i="70"/>
  <c r="P29" i="70"/>
  <c r="P40" i="70"/>
  <c r="P56" i="70"/>
  <c r="P89" i="70"/>
  <c r="P17" i="70"/>
  <c r="P30" i="70"/>
  <c r="P45" i="70"/>
  <c r="P46" i="70"/>
  <c r="P57" i="70"/>
  <c r="P90" i="70"/>
  <c r="P9" i="70"/>
  <c r="P49" i="70"/>
  <c r="P10" i="70"/>
  <c r="P24" i="70"/>
  <c r="P36" i="70"/>
  <c r="P50" i="70"/>
  <c r="P84" i="70"/>
  <c r="P11" i="70"/>
  <c r="P51" i="70"/>
  <c r="P62" i="70"/>
  <c r="P94" i="70"/>
  <c r="P91" i="70"/>
  <c r="P18" i="70"/>
  <c r="P31" i="70"/>
  <c r="P41" i="70"/>
  <c r="P58" i="70"/>
  <c r="O13" i="70"/>
  <c r="O14" i="70"/>
  <c r="O15" i="70"/>
  <c r="O26" i="70"/>
  <c r="O27" i="70"/>
  <c r="O28" i="70"/>
  <c r="O38" i="70"/>
  <c r="O39" i="70"/>
  <c r="O53" i="70"/>
  <c r="O54" i="70"/>
  <c r="O55" i="70"/>
  <c r="O76" i="70"/>
  <c r="O78" i="70"/>
  <c r="O79" i="70"/>
  <c r="O77" i="70"/>
  <c r="O20" i="70"/>
  <c r="O33" i="70"/>
  <c r="O43" i="70"/>
  <c r="O60" i="70"/>
  <c r="O19" i="70"/>
  <c r="O32" i="70"/>
  <c r="O42" i="70"/>
  <c r="O59" i="70"/>
  <c r="O80" i="70"/>
  <c r="O81" i="70"/>
  <c r="O86" i="70"/>
  <c r="O87" i="70"/>
  <c r="O88" i="70"/>
  <c r="O8" i="70"/>
  <c r="O22" i="70"/>
  <c r="O35" i="70"/>
  <c r="O48" i="70"/>
  <c r="O83" i="70"/>
  <c r="O16" i="70"/>
  <c r="O29" i="70"/>
  <c r="O40" i="70"/>
  <c r="O56" i="70"/>
  <c r="O89" i="70"/>
  <c r="O17" i="70"/>
  <c r="O30" i="70"/>
  <c r="O45" i="70"/>
  <c r="O46" i="70"/>
  <c r="O57" i="70"/>
  <c r="O90" i="70"/>
  <c r="O9" i="70"/>
  <c r="O49" i="70"/>
  <c r="O10" i="70"/>
  <c r="O24" i="70"/>
  <c r="O36" i="70"/>
  <c r="O50" i="70"/>
  <c r="O84" i="70"/>
  <c r="O11" i="70"/>
  <c r="O51" i="70"/>
  <c r="O62" i="70"/>
  <c r="O94" i="70"/>
  <c r="O91" i="70"/>
  <c r="O18" i="70"/>
  <c r="O31" i="70"/>
  <c r="O41" i="70"/>
  <c r="O58" i="70"/>
  <c r="N13" i="70"/>
  <c r="N14" i="70"/>
  <c r="N15" i="70"/>
  <c r="N26" i="70"/>
  <c r="N27" i="70"/>
  <c r="N28" i="70"/>
  <c r="N38" i="70"/>
  <c r="N39" i="70"/>
  <c r="N53" i="70"/>
  <c r="N54" i="70"/>
  <c r="N55" i="70"/>
  <c r="N76" i="70"/>
  <c r="N78" i="70"/>
  <c r="N79" i="70"/>
  <c r="N77" i="70"/>
  <c r="N20" i="70"/>
  <c r="N33" i="70"/>
  <c r="N43" i="70"/>
  <c r="N60" i="70"/>
  <c r="N19" i="70"/>
  <c r="N32" i="70"/>
  <c r="N42" i="70"/>
  <c r="N59" i="70"/>
  <c r="N80" i="70"/>
  <c r="N81" i="70"/>
  <c r="N86" i="70"/>
  <c r="N87" i="70"/>
  <c r="N88" i="70"/>
  <c r="N8" i="70"/>
  <c r="N22" i="70"/>
  <c r="N35" i="70"/>
  <c r="N48" i="70"/>
  <c r="N83" i="70"/>
  <c r="N16" i="70"/>
  <c r="N29" i="70"/>
  <c r="N40" i="70"/>
  <c r="N56" i="70"/>
  <c r="N89" i="70"/>
  <c r="N17" i="70"/>
  <c r="N30" i="70"/>
  <c r="N45" i="70"/>
  <c r="N46" i="70"/>
  <c r="N57" i="70"/>
  <c r="N90" i="70"/>
  <c r="N9" i="70"/>
  <c r="N49" i="70"/>
  <c r="N10" i="70"/>
  <c r="N24" i="70"/>
  <c r="N36" i="70"/>
  <c r="N50" i="70"/>
  <c r="N84" i="70"/>
  <c r="N11" i="70"/>
  <c r="N51" i="70"/>
  <c r="N62" i="70"/>
  <c r="N94" i="70"/>
  <c r="N91" i="70"/>
  <c r="N18" i="70"/>
  <c r="N31" i="70"/>
  <c r="N41" i="70"/>
  <c r="N58" i="70"/>
  <c r="V23" i="70"/>
  <c r="W23" i="70"/>
  <c r="X23" i="70"/>
  <c r="Y23" i="70"/>
  <c r="R23" i="70"/>
  <c r="S23" i="70"/>
  <c r="T23" i="70"/>
  <c r="U23" i="70"/>
  <c r="Y92" i="70"/>
  <c r="X92" i="70"/>
  <c r="W92" i="70"/>
  <c r="V92" i="70"/>
  <c r="U92" i="70"/>
  <c r="T92" i="70"/>
  <c r="S92" i="70"/>
  <c r="R92" i="70"/>
  <c r="Q92" i="70"/>
  <c r="P92" i="70"/>
  <c r="O92" i="70"/>
  <c r="N92" i="70"/>
  <c r="M92" i="70"/>
  <c r="L92" i="70"/>
  <c r="K92" i="70"/>
  <c r="J92" i="70"/>
  <c r="I92" i="70"/>
  <c r="H92" i="70"/>
  <c r="G92" i="70"/>
  <c r="F92" i="70"/>
  <c r="Q23" i="70"/>
  <c r="P23" i="70"/>
  <c r="O23" i="70"/>
  <c r="N23" i="70"/>
  <c r="J93" i="26"/>
  <c r="J36" i="13"/>
  <c r="J177" i="85"/>
  <c r="L97" i="90" s="1"/>
  <c r="J181" i="85"/>
  <c r="L100" i="90" s="1"/>
  <c r="J189" i="85"/>
  <c r="L106" i="90" s="1"/>
  <c r="J33" i="26"/>
  <c r="J34" i="26"/>
  <c r="J35" i="26"/>
  <c r="J39" i="26"/>
  <c r="J40" i="26"/>
  <c r="J41" i="26"/>
  <c r="J45" i="26"/>
  <c r="J46" i="26"/>
  <c r="J50" i="26"/>
  <c r="J51" i="26"/>
  <c r="J216" i="80"/>
  <c r="J54" i="26"/>
  <c r="J226" i="85"/>
  <c r="L127" i="90" s="1"/>
  <c r="J229" i="85"/>
  <c r="L130" i="90" s="1"/>
  <c r="J230" i="85"/>
  <c r="L131" i="90" s="1"/>
  <c r="J152" i="13"/>
  <c r="J153" i="13"/>
  <c r="J154" i="13"/>
  <c r="J155" i="13"/>
  <c r="J156" i="13"/>
  <c r="J158" i="13"/>
  <c r="J159" i="13"/>
  <c r="J160" i="13"/>
  <c r="J140" i="85"/>
  <c r="L80" i="90" s="1"/>
  <c r="J104" i="13"/>
  <c r="J106" i="13"/>
  <c r="J99" i="85"/>
  <c r="L51" i="90" s="1"/>
  <c r="J78" i="13"/>
  <c r="J79" i="13"/>
  <c r="J80" i="13"/>
  <c r="J81" i="13"/>
  <c r="J82" i="13"/>
  <c r="J115" i="13"/>
  <c r="J112" i="85"/>
  <c r="L61" i="90" s="1"/>
  <c r="J130" i="13"/>
  <c r="J133" i="13"/>
  <c r="J32" i="13"/>
  <c r="J20" i="27"/>
  <c r="J23" i="13"/>
  <c r="J129" i="13"/>
  <c r="J113" i="85"/>
  <c r="L62" i="90" s="1"/>
  <c r="J22" i="13"/>
  <c r="J136" i="13"/>
  <c r="J21" i="27"/>
  <c r="J137" i="13"/>
  <c r="J98" i="13"/>
  <c r="J100" i="13"/>
  <c r="J112" i="13"/>
  <c r="J118" i="13"/>
  <c r="J115" i="85"/>
  <c r="L64" i="90" s="1"/>
  <c r="J24" i="13"/>
  <c r="J83" i="26"/>
  <c r="J85" i="26"/>
  <c r="J87" i="26"/>
  <c r="J92" i="26"/>
  <c r="J98" i="26"/>
  <c r="I25" i="31"/>
  <c r="J30" i="27"/>
  <c r="J32" i="27"/>
  <c r="J18" i="13"/>
  <c r="J95" i="26"/>
  <c r="J16" i="13"/>
  <c r="J97" i="13"/>
  <c r="J117" i="13"/>
  <c r="J124" i="85"/>
  <c r="L70" i="90" s="1"/>
  <c r="I26" i="31"/>
  <c r="J34" i="27"/>
  <c r="J95" i="13"/>
  <c r="J99" i="13"/>
  <c r="J116" i="13"/>
  <c r="J132" i="13"/>
  <c r="J139" i="13"/>
  <c r="J82" i="26"/>
  <c r="J84" i="26"/>
  <c r="J86" i="26"/>
  <c r="J91" i="26"/>
  <c r="I18" i="31"/>
  <c r="J31" i="27"/>
  <c r="J19" i="27"/>
  <c r="J97" i="26"/>
  <c r="J81" i="26"/>
  <c r="J28" i="13"/>
  <c r="J113" i="13"/>
  <c r="J36" i="27"/>
  <c r="J96" i="26"/>
  <c r="I28" i="31"/>
  <c r="I27" i="31"/>
  <c r="I24" i="31"/>
  <c r="I16" i="31"/>
  <c r="J18" i="27"/>
  <c r="J17" i="27"/>
  <c r="J99" i="26"/>
  <c r="J35" i="27"/>
  <c r="E32" i="80"/>
  <c r="G32" i="80"/>
  <c r="E32" i="79"/>
  <c r="G32" i="79"/>
  <c r="G33" i="79" s="1"/>
  <c r="FJ32" i="79"/>
  <c r="FB32" i="79"/>
  <c r="ET32" i="79"/>
  <c r="EL32" i="79"/>
  <c r="ED32" i="79"/>
  <c r="DV32" i="79"/>
  <c r="DN32" i="79"/>
  <c r="DF32" i="79"/>
  <c r="CX32" i="79"/>
  <c r="CP32" i="79"/>
  <c r="CH32" i="79"/>
  <c r="BZ32" i="79"/>
  <c r="BR32" i="79"/>
  <c r="BJ32" i="79"/>
  <c r="BB32" i="79"/>
  <c r="AT32" i="79"/>
  <c r="AL32" i="79"/>
  <c r="AD32" i="79"/>
  <c r="V32" i="79"/>
  <c r="N32" i="79"/>
  <c r="F11" i="77"/>
  <c r="E11" i="77"/>
  <c r="C11" i="77"/>
  <c r="D11" i="77"/>
  <c r="G11" i="77"/>
  <c r="H11" i="77"/>
  <c r="I11" i="77"/>
  <c r="G33" i="13"/>
  <c r="G37" i="13"/>
  <c r="D33" i="33"/>
  <c r="D34" i="33"/>
  <c r="D35" i="33"/>
  <c r="D36" i="33"/>
  <c r="D37" i="33"/>
  <c r="D38" i="33"/>
  <c r="D39" i="33"/>
  <c r="N6" i="37"/>
  <c r="N5" i="37"/>
  <c r="F7" i="7"/>
  <c r="F6" i="7"/>
  <c r="I7" i="27"/>
  <c r="I6" i="27"/>
  <c r="I7" i="31"/>
  <c r="I6" i="31"/>
  <c r="I7" i="26"/>
  <c r="I6" i="26"/>
  <c r="H7" i="36"/>
  <c r="H6" i="36"/>
  <c r="F7" i="32"/>
  <c r="F6" i="32"/>
  <c r="D22" i="69"/>
  <c r="D21" i="69"/>
  <c r="D20" i="69"/>
  <c r="C7" i="33"/>
  <c r="C6" i="33"/>
  <c r="C5" i="33"/>
  <c r="C7" i="79"/>
  <c r="C6" i="79"/>
  <c r="C5" i="79"/>
  <c r="D21" i="37"/>
  <c r="D36" i="37"/>
  <c r="G25" i="27" s="1"/>
  <c r="G27" i="27" s="1"/>
  <c r="G302" i="85" s="1"/>
  <c r="G22" i="80"/>
  <c r="G406" i="80" s="1"/>
  <c r="G23" i="80"/>
  <c r="G407" i="80" s="1"/>
  <c r="G24" i="80"/>
  <c r="G408" i="80" s="1"/>
  <c r="G28" i="80"/>
  <c r="G409" i="80" s="1"/>
  <c r="G36" i="80"/>
  <c r="CI36" i="80" s="1"/>
  <c r="CI412" i="80" s="1"/>
  <c r="G45" i="80"/>
  <c r="G391" i="80" s="1"/>
  <c r="G442" i="80" s="1"/>
  <c r="E45" i="80"/>
  <c r="E391" i="80" s="1"/>
  <c r="G46" i="80"/>
  <c r="G392" i="80" s="1"/>
  <c r="G443" i="80" s="1"/>
  <c r="E46" i="80"/>
  <c r="E392" i="80" s="1"/>
  <c r="G52" i="80"/>
  <c r="G398" i="80" s="1"/>
  <c r="G444" i="80" s="1"/>
  <c r="E52" i="80"/>
  <c r="E398" i="80" s="1"/>
  <c r="G55" i="80"/>
  <c r="G399" i="80" s="1"/>
  <c r="G445" i="80" s="1"/>
  <c r="E55" i="80"/>
  <c r="C7" i="80"/>
  <c r="C6" i="80"/>
  <c r="C5" i="80"/>
  <c r="B8" i="77"/>
  <c r="A8" i="77"/>
  <c r="A7" i="77"/>
  <c r="B11" i="77"/>
  <c r="B118" i="36"/>
  <c r="E67" i="80"/>
  <c r="K67" i="80" s="1"/>
  <c r="J72" i="13"/>
  <c r="E73" i="80"/>
  <c r="K73" i="80" s="1"/>
  <c r="G478" i="80"/>
  <c r="G486" i="80"/>
  <c r="G492" i="80"/>
  <c r="E196" i="80"/>
  <c r="E181" i="80"/>
  <c r="K181" i="80" s="1"/>
  <c r="G181" i="80"/>
  <c r="E182" i="80"/>
  <c r="K182" i="80" s="1"/>
  <c r="G182" i="80"/>
  <c r="E183" i="80"/>
  <c r="K183" i="80" s="1"/>
  <c r="G183" i="80"/>
  <c r="E185" i="80"/>
  <c r="G185" i="80"/>
  <c r="E186" i="80"/>
  <c r="G186" i="80"/>
  <c r="E187" i="80"/>
  <c r="G187" i="80"/>
  <c r="E189" i="80"/>
  <c r="K189" i="80" s="1"/>
  <c r="G189" i="80"/>
  <c r="E190" i="80"/>
  <c r="K190" i="80" s="1"/>
  <c r="G190" i="80"/>
  <c r="E192" i="80"/>
  <c r="K192" i="80" s="1"/>
  <c r="G192" i="80"/>
  <c r="Y53" i="70"/>
  <c r="FJ192" i="80" s="1"/>
  <c r="X53" i="70"/>
  <c r="FB192" i="80" s="1"/>
  <c r="E193" i="80"/>
  <c r="K193" i="80" s="1"/>
  <c r="G193" i="80"/>
  <c r="E194" i="80"/>
  <c r="G194" i="80"/>
  <c r="H194" i="80"/>
  <c r="E197" i="80"/>
  <c r="K197" i="80" s="1"/>
  <c r="G197" i="80"/>
  <c r="E198" i="80"/>
  <c r="K198" i="80" s="1"/>
  <c r="G198" i="80"/>
  <c r="E199" i="80"/>
  <c r="G199" i="80"/>
  <c r="AU199" i="80" s="1"/>
  <c r="E203" i="80"/>
  <c r="G203" i="80"/>
  <c r="E204" i="80"/>
  <c r="G204" i="80"/>
  <c r="E205" i="80"/>
  <c r="G205" i="80"/>
  <c r="E209" i="80"/>
  <c r="K209" i="80" s="1"/>
  <c r="G209" i="80"/>
  <c r="FK209" i="80" s="1"/>
  <c r="E210" i="80"/>
  <c r="K210" i="80" s="1"/>
  <c r="G210" i="80"/>
  <c r="CY210" i="80" s="1"/>
  <c r="E214" i="80"/>
  <c r="G214" i="80"/>
  <c r="CA214" i="80" s="1"/>
  <c r="E215" i="80"/>
  <c r="K215" i="80" s="1"/>
  <c r="G215" i="80"/>
  <c r="E216" i="80"/>
  <c r="G216" i="80"/>
  <c r="AU216" i="80" s="1"/>
  <c r="H216" i="80"/>
  <c r="E217" i="80"/>
  <c r="G217" i="80"/>
  <c r="FK217" i="80" s="1"/>
  <c r="E218" i="80"/>
  <c r="G218" i="80"/>
  <c r="O218" i="80" s="1"/>
  <c r="E223" i="80"/>
  <c r="K223" i="80" s="1"/>
  <c r="E22" i="80"/>
  <c r="E23" i="80"/>
  <c r="E24" i="80"/>
  <c r="K24" i="80" s="1"/>
  <c r="E28" i="80"/>
  <c r="E36" i="80"/>
  <c r="K36" i="80" s="1"/>
  <c r="G223" i="80"/>
  <c r="CI223" i="80" s="1"/>
  <c r="E224" i="80"/>
  <c r="K224" i="80" s="1"/>
  <c r="G224" i="80"/>
  <c r="W224" i="80" s="1"/>
  <c r="E226" i="80"/>
  <c r="K226" i="80" s="1"/>
  <c r="G226" i="80"/>
  <c r="BC226" i="80" s="1"/>
  <c r="E227" i="80"/>
  <c r="K227" i="80" s="1"/>
  <c r="G16" i="80"/>
  <c r="FC16" i="80" s="1"/>
  <c r="FC418" i="80" s="1"/>
  <c r="G17" i="80"/>
  <c r="G419" i="80" s="1"/>
  <c r="G18" i="80"/>
  <c r="G44" i="80"/>
  <c r="G390" i="80" s="1"/>
  <c r="G47" i="80"/>
  <c r="G393" i="80" s="1"/>
  <c r="G48" i="80"/>
  <c r="G394" i="80" s="1"/>
  <c r="G49" i="80"/>
  <c r="G395" i="80" s="1"/>
  <c r="G50" i="80"/>
  <c r="G396" i="80" s="1"/>
  <c r="G51" i="80"/>
  <c r="G397" i="80" s="1"/>
  <c r="G56" i="80"/>
  <c r="G400" i="80" s="1"/>
  <c r="G57" i="80"/>
  <c r="G401" i="80" s="1"/>
  <c r="E16" i="80"/>
  <c r="E17" i="80"/>
  <c r="E18" i="80"/>
  <c r="E44" i="80"/>
  <c r="E390" i="80" s="1"/>
  <c r="K390" i="80" s="1"/>
  <c r="E47" i="80"/>
  <c r="E393" i="80" s="1"/>
  <c r="K393" i="80" s="1"/>
  <c r="E48" i="80"/>
  <c r="E394" i="80" s="1"/>
  <c r="K394" i="80" s="1"/>
  <c r="E49" i="80"/>
  <c r="E50" i="80"/>
  <c r="E51" i="80"/>
  <c r="E397" i="80" s="1"/>
  <c r="K397" i="80" s="1"/>
  <c r="E56" i="80"/>
  <c r="E400" i="80" s="1"/>
  <c r="K400" i="80" s="1"/>
  <c r="E57" i="80"/>
  <c r="E401" i="80" s="1"/>
  <c r="K401" i="80" s="1"/>
  <c r="G227" i="80"/>
  <c r="E228" i="80"/>
  <c r="G228" i="80"/>
  <c r="FK228" i="80" s="1"/>
  <c r="E230" i="80"/>
  <c r="K230" i="80" s="1"/>
  <c r="G230" i="80"/>
  <c r="E231" i="80"/>
  <c r="G231" i="80"/>
  <c r="EM231" i="80" s="1"/>
  <c r="E232" i="80"/>
  <c r="K232" i="80" s="1"/>
  <c r="G232" i="80"/>
  <c r="FK232" i="80" s="1"/>
  <c r="E234" i="80"/>
  <c r="G234" i="80"/>
  <c r="DO234" i="80" s="1"/>
  <c r="E235" i="80"/>
  <c r="G235" i="80"/>
  <c r="DW235" i="80" s="1"/>
  <c r="E236" i="80"/>
  <c r="G236" i="80"/>
  <c r="FK236" i="80" s="1"/>
  <c r="E238" i="80"/>
  <c r="K238" i="80" s="1"/>
  <c r="G238" i="80"/>
  <c r="DO238" i="80" s="1"/>
  <c r="E225" i="80"/>
  <c r="K225" i="80" s="1"/>
  <c r="G225" i="80"/>
  <c r="E233" i="80"/>
  <c r="K233" i="80" s="1"/>
  <c r="G233" i="80"/>
  <c r="E245" i="80"/>
  <c r="G245" i="80"/>
  <c r="FK245" i="80" s="1"/>
  <c r="E246" i="80"/>
  <c r="G246" i="80"/>
  <c r="FK246" i="80" s="1"/>
  <c r="E247" i="80"/>
  <c r="K247" i="80" s="1"/>
  <c r="G247" i="80"/>
  <c r="DO247" i="80" s="1"/>
  <c r="E248" i="80"/>
  <c r="G248" i="80"/>
  <c r="E249" i="80"/>
  <c r="K249" i="80" s="1"/>
  <c r="G249" i="80"/>
  <c r="E250" i="80"/>
  <c r="K250" i="80" s="1"/>
  <c r="G250" i="80"/>
  <c r="E251" i="80"/>
  <c r="K251" i="80" s="1"/>
  <c r="G251" i="80"/>
  <c r="K255" i="80"/>
  <c r="G255" i="80"/>
  <c r="K256" i="80"/>
  <c r="G256" i="80"/>
  <c r="K257" i="80"/>
  <c r="G257" i="80"/>
  <c r="FK257" i="80" s="1"/>
  <c r="G258" i="80"/>
  <c r="G259" i="80"/>
  <c r="G260" i="80"/>
  <c r="G261" i="80"/>
  <c r="BK261" i="80" s="1"/>
  <c r="G262" i="80"/>
  <c r="G263" i="80"/>
  <c r="BS263" i="80" s="1"/>
  <c r="E95" i="80"/>
  <c r="G95" i="80"/>
  <c r="FK95" i="80" s="1"/>
  <c r="E96" i="80"/>
  <c r="K96" i="80" s="1"/>
  <c r="G96" i="80"/>
  <c r="E97" i="80"/>
  <c r="G97" i="80"/>
  <c r="FC97" i="80" s="1"/>
  <c r="E98" i="80"/>
  <c r="K98" i="80" s="1"/>
  <c r="G98" i="80"/>
  <c r="E99" i="80"/>
  <c r="K99" i="80" s="1"/>
  <c r="G99" i="80"/>
  <c r="CA99" i="80" s="1"/>
  <c r="E100" i="80"/>
  <c r="G100" i="80"/>
  <c r="E104" i="80"/>
  <c r="G104" i="80"/>
  <c r="EE104" i="80" s="1"/>
  <c r="E106" i="80"/>
  <c r="G106" i="80"/>
  <c r="CI106" i="80" s="1"/>
  <c r="E107" i="80"/>
  <c r="G107" i="80"/>
  <c r="FK107" i="80" s="1"/>
  <c r="E108" i="80"/>
  <c r="G108" i="80"/>
  <c r="CA108" i="80" s="1"/>
  <c r="E112" i="80"/>
  <c r="K112" i="80" s="1"/>
  <c r="G112" i="80"/>
  <c r="E113" i="80"/>
  <c r="G113" i="80"/>
  <c r="FC113" i="80" s="1"/>
  <c r="E114" i="80"/>
  <c r="K114" i="80" s="1"/>
  <c r="G114" i="80"/>
  <c r="E115" i="80"/>
  <c r="G115" i="80"/>
  <c r="E116" i="80"/>
  <c r="G116" i="80"/>
  <c r="CY116" i="80" s="1"/>
  <c r="E117" i="80"/>
  <c r="K117" i="80" s="1"/>
  <c r="G117" i="80"/>
  <c r="E118" i="80"/>
  <c r="G118" i="80"/>
  <c r="FK118" i="80" s="1"/>
  <c r="E119" i="80"/>
  <c r="G119" i="80"/>
  <c r="CQ119" i="80" s="1"/>
  <c r="E120" i="80"/>
  <c r="G120" i="80"/>
  <c r="AM120" i="80" s="1"/>
  <c r="E121" i="80"/>
  <c r="G121" i="80"/>
  <c r="CI121" i="80" s="1"/>
  <c r="E123" i="80"/>
  <c r="G123" i="80"/>
  <c r="FK123" i="80" s="1"/>
  <c r="E122" i="80"/>
  <c r="G122" i="80"/>
  <c r="FC122" i="80" s="1"/>
  <c r="E124" i="80"/>
  <c r="G124" i="80"/>
  <c r="CQ124" i="80" s="1"/>
  <c r="E128" i="80"/>
  <c r="K128" i="80" s="1"/>
  <c r="G128" i="80"/>
  <c r="FK128" i="80" s="1"/>
  <c r="E129" i="80"/>
  <c r="K129" i="80" s="1"/>
  <c r="G129" i="80"/>
  <c r="CY129" i="80" s="1"/>
  <c r="E130" i="80"/>
  <c r="G130" i="80"/>
  <c r="EE130" i="80" s="1"/>
  <c r="E131" i="80"/>
  <c r="G131" i="80"/>
  <c r="EM131" i="80" s="1"/>
  <c r="E132" i="80"/>
  <c r="G132" i="80"/>
  <c r="AM132" i="80" s="1"/>
  <c r="E133" i="80"/>
  <c r="K133" i="80" s="1"/>
  <c r="G133" i="80"/>
  <c r="FK133" i="80" s="1"/>
  <c r="E134" i="80"/>
  <c r="K134" i="80" s="1"/>
  <c r="G134" i="80"/>
  <c r="EE134" i="80" s="1"/>
  <c r="E135" i="80"/>
  <c r="G135" i="80"/>
  <c r="E136" i="80"/>
  <c r="K136" i="80" s="1"/>
  <c r="G136" i="80"/>
  <c r="FK136" i="80" s="1"/>
  <c r="E137" i="80"/>
  <c r="G137" i="80"/>
  <c r="AM137" i="80" s="1"/>
  <c r="E138" i="80"/>
  <c r="K138" i="80" s="1"/>
  <c r="G138" i="80"/>
  <c r="EM138" i="80" s="1"/>
  <c r="E139" i="80"/>
  <c r="G139" i="80"/>
  <c r="AE139" i="80" s="1"/>
  <c r="E66" i="80"/>
  <c r="G66" i="80"/>
  <c r="EM66" i="80" s="1"/>
  <c r="G67" i="80"/>
  <c r="FK67" i="80" s="1"/>
  <c r="G68" i="80"/>
  <c r="FC68" i="80" s="1"/>
  <c r="E72" i="80"/>
  <c r="G73" i="80"/>
  <c r="FK73" i="80" s="1"/>
  <c r="E74" i="80"/>
  <c r="K74" i="80" s="1"/>
  <c r="G74" i="80"/>
  <c r="E75" i="80"/>
  <c r="E76" i="80"/>
  <c r="G76" i="80"/>
  <c r="AU76" i="80" s="1"/>
  <c r="E77" i="80"/>
  <c r="G77" i="80"/>
  <c r="FK77" i="80" s="1"/>
  <c r="E78" i="80"/>
  <c r="G78" i="80"/>
  <c r="FK78" i="80" s="1"/>
  <c r="E79" i="80"/>
  <c r="G79" i="80"/>
  <c r="FK79" i="80" s="1"/>
  <c r="E80" i="80"/>
  <c r="G80" i="80"/>
  <c r="EU80" i="80" s="1"/>
  <c r="E81" i="80"/>
  <c r="G81" i="80"/>
  <c r="BK81" i="80" s="1"/>
  <c r="E82" i="80"/>
  <c r="G82" i="80"/>
  <c r="EU82" i="80" s="1"/>
  <c r="G83" i="80"/>
  <c r="FK83" i="80" s="1"/>
  <c r="E152" i="80"/>
  <c r="K152" i="80" s="1"/>
  <c r="G152" i="80"/>
  <c r="BS152" i="80" s="1"/>
  <c r="E153" i="80"/>
  <c r="K153" i="80" s="1"/>
  <c r="G153" i="80"/>
  <c r="CA153" i="80" s="1"/>
  <c r="E154" i="80"/>
  <c r="G154" i="80"/>
  <c r="EE154" i="80" s="1"/>
  <c r="E155" i="80"/>
  <c r="K155" i="80" s="1"/>
  <c r="G155" i="80"/>
  <c r="CQ155" i="80" s="1"/>
  <c r="E156" i="80"/>
  <c r="K156" i="80" s="1"/>
  <c r="G156" i="80"/>
  <c r="FK156" i="80" s="1"/>
  <c r="E157" i="80"/>
  <c r="K157" i="80" s="1"/>
  <c r="G157" i="80"/>
  <c r="EM157" i="80" s="1"/>
  <c r="E158" i="80"/>
  <c r="K158" i="80" s="1"/>
  <c r="G158" i="80"/>
  <c r="BS158" i="80" s="1"/>
  <c r="E159" i="80"/>
  <c r="K159" i="80" s="1"/>
  <c r="G159" i="80"/>
  <c r="CA159" i="80" s="1"/>
  <c r="E160" i="80"/>
  <c r="G160" i="80"/>
  <c r="BS160" i="80" s="1"/>
  <c r="E146" i="80"/>
  <c r="G146" i="80"/>
  <c r="CI146" i="80" s="1"/>
  <c r="E147" i="80"/>
  <c r="G147" i="80"/>
  <c r="O147" i="80" s="1"/>
  <c r="E148" i="80"/>
  <c r="G148" i="80"/>
  <c r="E149" i="80"/>
  <c r="G149" i="80"/>
  <c r="G494" i="80"/>
  <c r="AE494" i="80" s="1"/>
  <c r="G497" i="80"/>
  <c r="G501" i="80"/>
  <c r="E308" i="80"/>
  <c r="K308" i="80" s="1"/>
  <c r="E313" i="80"/>
  <c r="K313" i="80" s="1"/>
  <c r="G313" i="80"/>
  <c r="FK313" i="80" s="1"/>
  <c r="E314" i="80"/>
  <c r="K314" i="80" s="1"/>
  <c r="G314" i="80"/>
  <c r="FK314" i="80" s="1"/>
  <c r="E315" i="80"/>
  <c r="G315" i="80"/>
  <c r="BC315" i="80" s="1"/>
  <c r="E316" i="80"/>
  <c r="K316" i="80" s="1"/>
  <c r="G316" i="80"/>
  <c r="FC316" i="80" s="1"/>
  <c r="E317" i="80"/>
  <c r="K317" i="80" s="1"/>
  <c r="G317" i="80"/>
  <c r="FK317" i="80" s="1"/>
  <c r="E318" i="80"/>
  <c r="K318" i="80" s="1"/>
  <c r="G318" i="80"/>
  <c r="E319" i="80"/>
  <c r="K319" i="80" s="1"/>
  <c r="G319" i="80"/>
  <c r="E298" i="80"/>
  <c r="G298" i="80"/>
  <c r="AE298" i="80" s="1"/>
  <c r="E299" i="80"/>
  <c r="K299" i="80" s="1"/>
  <c r="G299" i="80"/>
  <c r="AE299" i="80" s="1"/>
  <c r="E300" i="80"/>
  <c r="K300" i="80" s="1"/>
  <c r="G300" i="80"/>
  <c r="EU300" i="80" s="1"/>
  <c r="E301" i="80"/>
  <c r="G301" i="80"/>
  <c r="FK301" i="80" s="1"/>
  <c r="E302" i="80"/>
  <c r="G302" i="80"/>
  <c r="DW302" i="80" s="1"/>
  <c r="E303" i="80"/>
  <c r="G303" i="80"/>
  <c r="AM303" i="80" s="1"/>
  <c r="E304" i="80"/>
  <c r="K304" i="80" s="1"/>
  <c r="G304" i="80"/>
  <c r="CY304" i="80" s="1"/>
  <c r="E275" i="80"/>
  <c r="G275" i="80"/>
  <c r="BK275" i="80" s="1"/>
  <c r="E276" i="80"/>
  <c r="K276" i="80" s="1"/>
  <c r="G276" i="80"/>
  <c r="FK276" i="80" s="1"/>
  <c r="E277" i="80"/>
  <c r="G277" i="80"/>
  <c r="BS277" i="80" s="1"/>
  <c r="E281" i="80"/>
  <c r="K281" i="80" s="1"/>
  <c r="G281" i="80"/>
  <c r="E282" i="80"/>
  <c r="G282" i="80"/>
  <c r="EU282" i="80" s="1"/>
  <c r="E283" i="80"/>
  <c r="K283" i="80" s="1"/>
  <c r="G283" i="80"/>
  <c r="AM283" i="80" s="1"/>
  <c r="E284" i="80"/>
  <c r="G284" i="80"/>
  <c r="CI284" i="80" s="1"/>
  <c r="E285" i="80"/>
  <c r="K285" i="80" s="1"/>
  <c r="G285" i="80"/>
  <c r="BK285" i="80" s="1"/>
  <c r="E286" i="80"/>
  <c r="G286" i="80"/>
  <c r="EU286" i="80" s="1"/>
  <c r="E287" i="80"/>
  <c r="K287" i="80" s="1"/>
  <c r="G287" i="80"/>
  <c r="BK287" i="80" s="1"/>
  <c r="H353" i="80"/>
  <c r="W53" i="70"/>
  <c r="ET192" i="80" s="1"/>
  <c r="V53" i="70"/>
  <c r="EL192" i="80" s="1"/>
  <c r="ET249" i="80"/>
  <c r="EL255" i="80"/>
  <c r="I20" i="70"/>
  <c r="I13" i="70"/>
  <c r="H26" i="70"/>
  <c r="H33" i="70"/>
  <c r="AL197" i="80"/>
  <c r="G478" i="79"/>
  <c r="G486" i="79"/>
  <c r="DW486" i="79" s="1"/>
  <c r="G492" i="79"/>
  <c r="E196" i="79"/>
  <c r="K196" i="79" s="1"/>
  <c r="E181" i="79"/>
  <c r="K181" i="79" s="1"/>
  <c r="G181" i="79"/>
  <c r="E182" i="79"/>
  <c r="G182" i="79"/>
  <c r="FJ182" i="79"/>
  <c r="E183" i="79"/>
  <c r="K183" i="79" s="1"/>
  <c r="G183" i="79"/>
  <c r="FJ183" i="79"/>
  <c r="E185" i="79"/>
  <c r="K185" i="79" s="1"/>
  <c r="G185" i="79"/>
  <c r="E186" i="79"/>
  <c r="K186" i="79" s="1"/>
  <c r="G186" i="79"/>
  <c r="FJ186" i="79"/>
  <c r="E187" i="79"/>
  <c r="K187" i="79" s="1"/>
  <c r="G187" i="79"/>
  <c r="FJ187" i="79"/>
  <c r="E189" i="79"/>
  <c r="G189" i="79"/>
  <c r="FJ189" i="79"/>
  <c r="E190" i="79"/>
  <c r="K190" i="79" s="1"/>
  <c r="G190" i="79"/>
  <c r="FJ190" i="79"/>
  <c r="E192" i="79"/>
  <c r="K192" i="79" s="1"/>
  <c r="G192" i="79"/>
  <c r="E193" i="79"/>
  <c r="K193" i="79" s="1"/>
  <c r="G193" i="79"/>
  <c r="FJ193" i="79"/>
  <c r="H193" i="79"/>
  <c r="E194" i="79"/>
  <c r="K194" i="79" s="1"/>
  <c r="G194" i="79"/>
  <c r="FJ194" i="79"/>
  <c r="H194" i="79"/>
  <c r="E197" i="79"/>
  <c r="G197" i="79"/>
  <c r="FJ197" i="79"/>
  <c r="E198" i="79"/>
  <c r="K198" i="79" s="1"/>
  <c r="G198" i="79"/>
  <c r="FJ198" i="79"/>
  <c r="E199" i="79"/>
  <c r="G199" i="79"/>
  <c r="CQ199" i="79" s="1"/>
  <c r="E203" i="79"/>
  <c r="K203" i="79" s="1"/>
  <c r="G203" i="79"/>
  <c r="FJ203" i="79"/>
  <c r="E204" i="79"/>
  <c r="K204" i="79" s="1"/>
  <c r="G204" i="79"/>
  <c r="FJ204" i="79"/>
  <c r="E205" i="79"/>
  <c r="K205" i="79" s="1"/>
  <c r="G205" i="79"/>
  <c r="FJ205" i="79"/>
  <c r="E209" i="79"/>
  <c r="K209" i="79" s="1"/>
  <c r="G209" i="79"/>
  <c r="EM209" i="79" s="1"/>
  <c r="E210" i="79"/>
  <c r="K210" i="79" s="1"/>
  <c r="G210" i="79"/>
  <c r="DO210" i="79" s="1"/>
  <c r="E214" i="79"/>
  <c r="G214" i="79"/>
  <c r="CA214" i="79" s="1"/>
  <c r="E215" i="79"/>
  <c r="G215" i="79"/>
  <c r="FK215" i="79" s="1"/>
  <c r="E216" i="79"/>
  <c r="G216" i="79"/>
  <c r="BK216" i="79" s="1"/>
  <c r="H216" i="79"/>
  <c r="E217" i="79"/>
  <c r="G217" i="79"/>
  <c r="BC217" i="79" s="1"/>
  <c r="E218" i="79"/>
  <c r="G218" i="79"/>
  <c r="EM218" i="79" s="1"/>
  <c r="E223" i="79"/>
  <c r="K223" i="79" s="1"/>
  <c r="G22" i="79"/>
  <c r="G23" i="79"/>
  <c r="G407" i="79" s="1"/>
  <c r="G24" i="79"/>
  <c r="G408" i="79" s="1"/>
  <c r="G36" i="79"/>
  <c r="AM36" i="79" s="1"/>
  <c r="E22" i="79"/>
  <c r="K22" i="79" s="1"/>
  <c r="FJ22" i="79"/>
  <c r="E23" i="79"/>
  <c r="FJ23" i="79"/>
  <c r="E24" i="79"/>
  <c r="FJ24" i="79"/>
  <c r="E28" i="79"/>
  <c r="E36" i="79"/>
  <c r="K36" i="79" s="1"/>
  <c r="G223" i="79"/>
  <c r="FK223" i="79" s="1"/>
  <c r="E224" i="79"/>
  <c r="K224" i="79" s="1"/>
  <c r="G224" i="79"/>
  <c r="FK224" i="79" s="1"/>
  <c r="E226" i="79"/>
  <c r="K226" i="79" s="1"/>
  <c r="G226" i="79"/>
  <c r="EE226" i="79" s="1"/>
  <c r="E227" i="79"/>
  <c r="K227" i="79" s="1"/>
  <c r="G16" i="79"/>
  <c r="FC16" i="79" s="1"/>
  <c r="FC418" i="79" s="1"/>
  <c r="G17" i="79"/>
  <c r="BS17" i="79" s="1"/>
  <c r="BS419" i="79" s="1"/>
  <c r="G18" i="79"/>
  <c r="CI18" i="79" s="1"/>
  <c r="CI420" i="79" s="1"/>
  <c r="G44" i="79"/>
  <c r="G390" i="79" s="1"/>
  <c r="G45" i="79"/>
  <c r="G46" i="79"/>
  <c r="G47" i="79"/>
  <c r="G393" i="79" s="1"/>
  <c r="G48" i="79"/>
  <c r="G394" i="79" s="1"/>
  <c r="G49" i="79"/>
  <c r="G395" i="79" s="1"/>
  <c r="G50" i="79"/>
  <c r="G396" i="79" s="1"/>
  <c r="G51" i="79"/>
  <c r="G397" i="79" s="1"/>
  <c r="G56" i="79"/>
  <c r="G400" i="79" s="1"/>
  <c r="G57" i="79"/>
  <c r="G401" i="79" s="1"/>
  <c r="E16" i="79"/>
  <c r="E44" i="79"/>
  <c r="E390" i="79" s="1"/>
  <c r="K390" i="79" s="1"/>
  <c r="E45" i="79"/>
  <c r="K45" i="79" s="1"/>
  <c r="E46" i="79"/>
  <c r="K46" i="79" s="1"/>
  <c r="E47" i="79"/>
  <c r="E393" i="79" s="1"/>
  <c r="K393" i="79" s="1"/>
  <c r="E48" i="79"/>
  <c r="E49" i="79"/>
  <c r="E50" i="79"/>
  <c r="E396" i="79" s="1"/>
  <c r="K396" i="79" s="1"/>
  <c r="E51" i="79"/>
  <c r="E397" i="79" s="1"/>
  <c r="K397" i="79" s="1"/>
  <c r="E55" i="79"/>
  <c r="K55" i="79" s="1"/>
  <c r="E56" i="79"/>
  <c r="E400" i="79" s="1"/>
  <c r="K400" i="79" s="1"/>
  <c r="E57" i="79"/>
  <c r="E401" i="79" s="1"/>
  <c r="K401" i="79" s="1"/>
  <c r="G227" i="79"/>
  <c r="E228" i="79"/>
  <c r="G228" i="79"/>
  <c r="CQ228" i="79" s="1"/>
  <c r="E230" i="79"/>
  <c r="DG230" i="79"/>
  <c r="E231" i="79"/>
  <c r="CQ231" i="79"/>
  <c r="E232" i="79"/>
  <c r="FK232" i="79"/>
  <c r="E234" i="79"/>
  <c r="EM234" i="79"/>
  <c r="E235" i="79"/>
  <c r="AM235" i="79"/>
  <c r="E236" i="79"/>
  <c r="FK236" i="79"/>
  <c r="E238" i="79"/>
  <c r="G238" i="79"/>
  <c r="W238" i="79" s="1"/>
  <c r="E225" i="79"/>
  <c r="G225" i="79"/>
  <c r="FK225" i="79" s="1"/>
  <c r="E233" i="79"/>
  <c r="DG233" i="79"/>
  <c r="E245" i="79"/>
  <c r="G245" i="79"/>
  <c r="DG245" i="79" s="1"/>
  <c r="E246" i="79"/>
  <c r="G246" i="79"/>
  <c r="BS246" i="79" s="1"/>
  <c r="E247" i="79"/>
  <c r="G247" i="79"/>
  <c r="AU247" i="79" s="1"/>
  <c r="E248" i="79"/>
  <c r="K248" i="79" s="1"/>
  <c r="G248" i="79"/>
  <c r="FJ248" i="79"/>
  <c r="E249" i="79"/>
  <c r="K249" i="79" s="1"/>
  <c r="G249" i="79"/>
  <c r="FJ249" i="79"/>
  <c r="E250" i="79"/>
  <c r="G250" i="79"/>
  <c r="FJ250" i="79"/>
  <c r="E251" i="79"/>
  <c r="K251" i="79" s="1"/>
  <c r="G251" i="79"/>
  <c r="FJ251" i="79"/>
  <c r="E255" i="79"/>
  <c r="K255" i="79" s="1"/>
  <c r="G255" i="79"/>
  <c r="FJ255" i="79"/>
  <c r="E256" i="79"/>
  <c r="K256" i="79" s="1"/>
  <c r="G256" i="79"/>
  <c r="FJ256" i="79"/>
  <c r="E257" i="79"/>
  <c r="G257" i="79"/>
  <c r="E258" i="79"/>
  <c r="K258" i="79" s="1"/>
  <c r="G258" i="79"/>
  <c r="E259" i="79"/>
  <c r="G259" i="79"/>
  <c r="FK259" i="79" s="1"/>
  <c r="E260" i="79"/>
  <c r="K260" i="79" s="1"/>
  <c r="G260" i="79"/>
  <c r="EU260" i="79" s="1"/>
  <c r="E261" i="79"/>
  <c r="G261" i="79"/>
  <c r="CY261" i="79" s="1"/>
  <c r="E262" i="79"/>
  <c r="G262" i="79"/>
  <c r="FK262" i="79" s="1"/>
  <c r="E263" i="79"/>
  <c r="G263" i="79"/>
  <c r="AU263" i="79" s="1"/>
  <c r="E95" i="79"/>
  <c r="G95" i="79"/>
  <c r="O95" i="79" s="1"/>
  <c r="E96" i="79"/>
  <c r="G96" i="79"/>
  <c r="FK96" i="79" s="1"/>
  <c r="E97" i="79"/>
  <c r="G97" i="79"/>
  <c r="BC97" i="79" s="1"/>
  <c r="E98" i="79"/>
  <c r="G98" i="79"/>
  <c r="FC98" i="79" s="1"/>
  <c r="E99" i="79"/>
  <c r="G99" i="79"/>
  <c r="AU99" i="79" s="1"/>
  <c r="E100" i="79"/>
  <c r="G100" i="79"/>
  <c r="BS100" i="79" s="1"/>
  <c r="E104" i="79"/>
  <c r="K104" i="79" s="1"/>
  <c r="G104" i="79"/>
  <c r="E106" i="79"/>
  <c r="G106" i="79"/>
  <c r="AE106" i="79" s="1"/>
  <c r="E107" i="79"/>
  <c r="G107" i="79"/>
  <c r="CI107" i="79" s="1"/>
  <c r="E108" i="79"/>
  <c r="K108" i="79" s="1"/>
  <c r="G108" i="79"/>
  <c r="EU108" i="79" s="1"/>
  <c r="E112" i="79"/>
  <c r="K112" i="79" s="1"/>
  <c r="G112" i="79"/>
  <c r="E113" i="79"/>
  <c r="K113" i="79" s="1"/>
  <c r="G113" i="79"/>
  <c r="CQ113" i="79" s="1"/>
  <c r="E114" i="79"/>
  <c r="K114" i="79" s="1"/>
  <c r="G114" i="79"/>
  <c r="E115" i="79"/>
  <c r="G115" i="79"/>
  <c r="FK115" i="79" s="1"/>
  <c r="E116" i="79"/>
  <c r="G116" i="79"/>
  <c r="FK116" i="79" s="1"/>
  <c r="E117" i="79"/>
  <c r="K117" i="79" s="1"/>
  <c r="G117" i="79"/>
  <c r="E118" i="79"/>
  <c r="K118" i="79" s="1"/>
  <c r="G118" i="79"/>
  <c r="EM118" i="79" s="1"/>
  <c r="E119" i="79"/>
  <c r="K119" i="79" s="1"/>
  <c r="G119" i="79"/>
  <c r="CY119" i="79" s="1"/>
  <c r="E120" i="79"/>
  <c r="K120" i="79" s="1"/>
  <c r="G120" i="79"/>
  <c r="CQ120" i="79" s="1"/>
  <c r="E121" i="79"/>
  <c r="K121" i="79" s="1"/>
  <c r="G121" i="79"/>
  <c r="EM121" i="79" s="1"/>
  <c r="E123" i="79"/>
  <c r="K123" i="79" s="1"/>
  <c r="G123" i="79"/>
  <c r="E122" i="79"/>
  <c r="K122" i="79" s="1"/>
  <c r="G122" i="79"/>
  <c r="EE122" i="79" s="1"/>
  <c r="E124" i="79"/>
  <c r="K124" i="79" s="1"/>
  <c r="G124" i="79"/>
  <c r="FK124" i="79" s="1"/>
  <c r="E128" i="79"/>
  <c r="K128" i="79" s="1"/>
  <c r="G128" i="79"/>
  <c r="FK128" i="79" s="1"/>
  <c r="E129" i="79"/>
  <c r="K129" i="79" s="1"/>
  <c r="DG129" i="79"/>
  <c r="E130" i="79"/>
  <c r="K130" i="79" s="1"/>
  <c r="AE130" i="79"/>
  <c r="E131" i="79"/>
  <c r="E132" i="79"/>
  <c r="DO132" i="79"/>
  <c r="E133" i="79"/>
  <c r="E134" i="79"/>
  <c r="K134" i="79" s="1"/>
  <c r="AU134" i="79"/>
  <c r="E135" i="79"/>
  <c r="K135" i="79" s="1"/>
  <c r="FK135" i="79"/>
  <c r="E136" i="79"/>
  <c r="K136" i="79" s="1"/>
  <c r="W136" i="79"/>
  <c r="E137" i="79"/>
  <c r="K137" i="79" s="1"/>
  <c r="FK137" i="79"/>
  <c r="E138" i="79"/>
  <c r="K138" i="79" s="1"/>
  <c r="EU138" i="79"/>
  <c r="E139" i="79"/>
  <c r="CA139" i="79"/>
  <c r="E66" i="79"/>
  <c r="K66" i="79" s="1"/>
  <c r="G66" i="79"/>
  <c r="BS66" i="79" s="1"/>
  <c r="CY67" i="79"/>
  <c r="FK68" i="79"/>
  <c r="K72" i="79"/>
  <c r="BS72" i="79"/>
  <c r="EE73" i="79"/>
  <c r="K74" i="79"/>
  <c r="FK74" i="79"/>
  <c r="K75" i="79"/>
  <c r="CI75" i="79"/>
  <c r="EM76" i="79"/>
  <c r="K77" i="79"/>
  <c r="CI77" i="79"/>
  <c r="K78" i="79"/>
  <c r="DW78" i="79"/>
  <c r="K79" i="79"/>
  <c r="FK79" i="79"/>
  <c r="K80" i="79"/>
  <c r="BC80" i="79"/>
  <c r="K82" i="79"/>
  <c r="FK82" i="79"/>
  <c r="E152" i="79"/>
  <c r="K152" i="79" s="1"/>
  <c r="G152" i="79"/>
  <c r="AU152" i="79" s="1"/>
  <c r="E153" i="79"/>
  <c r="K153" i="79" s="1"/>
  <c r="G153" i="79"/>
  <c r="DW153" i="79" s="1"/>
  <c r="E154" i="79"/>
  <c r="K154" i="79" s="1"/>
  <c r="G154" i="79"/>
  <c r="EE154" i="79" s="1"/>
  <c r="E155" i="79"/>
  <c r="K155" i="79" s="1"/>
  <c r="G155" i="79"/>
  <c r="CQ155" i="79" s="1"/>
  <c r="E156" i="79"/>
  <c r="G156" i="79"/>
  <c r="FK156" i="79" s="1"/>
  <c r="E157" i="79"/>
  <c r="K157" i="79" s="1"/>
  <c r="G157" i="79"/>
  <c r="FK157" i="79" s="1"/>
  <c r="E158" i="79"/>
  <c r="K158" i="79" s="1"/>
  <c r="G158" i="79"/>
  <c r="BK158" i="79" s="1"/>
  <c r="E159" i="79"/>
  <c r="K159" i="79" s="1"/>
  <c r="G159" i="79"/>
  <c r="E160" i="79"/>
  <c r="G160" i="79"/>
  <c r="FK160" i="79" s="1"/>
  <c r="E146" i="79"/>
  <c r="K146" i="79" s="1"/>
  <c r="G146" i="79"/>
  <c r="DO146" i="79" s="1"/>
  <c r="E147" i="79"/>
  <c r="K147" i="79" s="1"/>
  <c r="G147" i="79"/>
  <c r="DG147" i="79" s="1"/>
  <c r="E148" i="79"/>
  <c r="G148" i="79"/>
  <c r="DG148" i="79" s="1"/>
  <c r="E149" i="79"/>
  <c r="K149" i="79" s="1"/>
  <c r="G149" i="79"/>
  <c r="AM149" i="79" s="1"/>
  <c r="G494" i="79"/>
  <c r="DG494" i="79" s="1"/>
  <c r="G497" i="79"/>
  <c r="G501" i="79"/>
  <c r="E308" i="79"/>
  <c r="K308" i="79" s="1"/>
  <c r="E313" i="79"/>
  <c r="G313" i="79"/>
  <c r="AU313" i="79" s="1"/>
  <c r="E314" i="79"/>
  <c r="G314" i="79"/>
  <c r="EU314" i="79" s="1"/>
  <c r="E315" i="79"/>
  <c r="G315" i="79"/>
  <c r="CI315" i="79" s="1"/>
  <c r="E316" i="79"/>
  <c r="G316" i="79"/>
  <c r="AU316" i="79" s="1"/>
  <c r="E317" i="79"/>
  <c r="G317" i="79"/>
  <c r="BC317" i="79" s="1"/>
  <c r="E318" i="79"/>
  <c r="K318" i="79" s="1"/>
  <c r="G318" i="79"/>
  <c r="FJ318" i="79"/>
  <c r="E319" i="79"/>
  <c r="K319" i="79" s="1"/>
  <c r="G319" i="79"/>
  <c r="FJ319" i="79"/>
  <c r="E298" i="79"/>
  <c r="K298" i="79" s="1"/>
  <c r="G298" i="79"/>
  <c r="AU298" i="79" s="1"/>
  <c r="E299" i="79"/>
  <c r="K299" i="79" s="1"/>
  <c r="G299" i="79"/>
  <c r="EU299" i="79" s="1"/>
  <c r="E300" i="79"/>
  <c r="K300" i="79" s="1"/>
  <c r="G300" i="79"/>
  <c r="DO300" i="79" s="1"/>
  <c r="E301" i="79"/>
  <c r="G301" i="79"/>
  <c r="EM301" i="79" s="1"/>
  <c r="E302" i="79"/>
  <c r="K302" i="79" s="1"/>
  <c r="G302" i="79"/>
  <c r="FK302" i="79" s="1"/>
  <c r="E303" i="79"/>
  <c r="G303" i="79"/>
  <c r="FK303" i="79" s="1"/>
  <c r="E304" i="79"/>
  <c r="K304" i="79" s="1"/>
  <c r="G304" i="79"/>
  <c r="FK304" i="79" s="1"/>
  <c r="E275" i="79"/>
  <c r="G275" i="79"/>
  <c r="CI275" i="79" s="1"/>
  <c r="E276" i="79"/>
  <c r="G276" i="79"/>
  <c r="FK276" i="79" s="1"/>
  <c r="E277" i="79"/>
  <c r="G277" i="79"/>
  <c r="W277" i="79" s="1"/>
  <c r="E281" i="79"/>
  <c r="K281" i="79" s="1"/>
  <c r="G281" i="79"/>
  <c r="E282" i="79"/>
  <c r="K282" i="79" s="1"/>
  <c r="G282" i="79"/>
  <c r="EU282" i="79" s="1"/>
  <c r="E283" i="79"/>
  <c r="G283" i="79"/>
  <c r="AU283" i="79" s="1"/>
  <c r="E284" i="79"/>
  <c r="G284" i="79"/>
  <c r="FK284" i="79" s="1"/>
  <c r="E285" i="79"/>
  <c r="K285" i="79" s="1"/>
  <c r="G285" i="79"/>
  <c r="FK285" i="79" s="1"/>
  <c r="E286" i="79"/>
  <c r="K286" i="79" s="1"/>
  <c r="G286" i="79"/>
  <c r="AM286" i="79" s="1"/>
  <c r="E287" i="79"/>
  <c r="K287" i="79" s="1"/>
  <c r="G287" i="79"/>
  <c r="FK287" i="79" s="1"/>
  <c r="H353" i="79"/>
  <c r="FB182" i="79"/>
  <c r="FC182" i="79" s="1"/>
  <c r="FB183" i="79"/>
  <c r="FB186" i="79"/>
  <c r="FB187" i="79"/>
  <c r="FB189" i="79"/>
  <c r="FB190" i="79"/>
  <c r="FB193" i="79"/>
  <c r="FB194" i="79"/>
  <c r="FB197" i="79"/>
  <c r="FB198" i="79"/>
  <c r="FB203" i="79"/>
  <c r="FB204" i="79"/>
  <c r="FB205" i="79"/>
  <c r="FB22" i="79"/>
  <c r="FB23" i="79"/>
  <c r="FB24" i="79"/>
  <c r="FB248" i="79"/>
  <c r="FB249" i="79"/>
  <c r="FB250" i="79"/>
  <c r="FB251" i="79"/>
  <c r="FB255" i="79"/>
  <c r="FB256" i="79"/>
  <c r="FB318" i="79"/>
  <c r="FB319" i="79"/>
  <c r="ET182" i="79"/>
  <c r="ET183" i="79"/>
  <c r="ET186" i="79"/>
  <c r="ET187" i="79"/>
  <c r="ET189" i="79"/>
  <c r="ET190" i="79"/>
  <c r="ET193" i="79"/>
  <c r="ET194" i="79"/>
  <c r="ET197" i="79"/>
  <c r="ET198" i="79"/>
  <c r="ET203" i="79"/>
  <c r="ET204" i="79"/>
  <c r="ET205" i="79"/>
  <c r="ET22" i="79"/>
  <c r="ET23" i="79"/>
  <c r="ET24" i="79"/>
  <c r="ET248" i="79"/>
  <c r="ET249" i="79"/>
  <c r="ET250" i="79"/>
  <c r="ET251" i="79"/>
  <c r="ET255" i="79"/>
  <c r="ET256" i="79"/>
  <c r="ET318" i="79"/>
  <c r="ET319" i="79"/>
  <c r="EU277" i="79"/>
  <c r="EL182" i="79"/>
  <c r="EM182" i="79" s="1"/>
  <c r="EL183" i="79"/>
  <c r="EL186" i="79"/>
  <c r="EL187" i="79"/>
  <c r="EL189" i="79"/>
  <c r="EL190" i="79"/>
  <c r="EL193" i="79"/>
  <c r="EL194" i="79"/>
  <c r="EL197" i="79"/>
  <c r="EL198" i="79"/>
  <c r="EL203" i="79"/>
  <c r="EL204" i="79"/>
  <c r="EL205" i="79"/>
  <c r="EL22" i="79"/>
  <c r="EL23" i="79"/>
  <c r="EL24" i="79"/>
  <c r="EL248" i="79"/>
  <c r="EL249" i="79"/>
  <c r="EL250" i="79"/>
  <c r="EL251" i="79"/>
  <c r="EL255" i="79"/>
  <c r="EL256" i="79"/>
  <c r="EL318" i="79"/>
  <c r="EL319" i="79"/>
  <c r="ED182" i="79"/>
  <c r="ED183" i="79"/>
  <c r="ED186" i="79"/>
  <c r="ED187" i="79"/>
  <c r="ED189" i="79"/>
  <c r="ED190" i="79"/>
  <c r="ED193" i="79"/>
  <c r="ED194" i="79"/>
  <c r="ED197" i="79"/>
  <c r="ED198" i="79"/>
  <c r="ED203" i="79"/>
  <c r="ED204" i="79"/>
  <c r="ED205" i="79"/>
  <c r="ED22" i="79"/>
  <c r="ED23" i="79"/>
  <c r="ED24" i="79"/>
  <c r="ED248" i="79"/>
  <c r="ED249" i="79"/>
  <c r="ED250" i="79"/>
  <c r="ED251" i="79"/>
  <c r="ED255" i="79"/>
  <c r="ED256" i="79"/>
  <c r="ED318" i="79"/>
  <c r="ED319" i="79"/>
  <c r="DV182" i="79"/>
  <c r="DV183" i="79"/>
  <c r="DV186" i="79"/>
  <c r="DV187" i="79"/>
  <c r="DV189" i="79"/>
  <c r="DV190" i="79"/>
  <c r="DV193" i="79"/>
  <c r="DV194" i="79"/>
  <c r="DV197" i="79"/>
  <c r="DV198" i="79"/>
  <c r="DV203" i="79"/>
  <c r="DV204" i="79"/>
  <c r="DV205" i="79"/>
  <c r="DV22" i="79"/>
  <c r="DV23" i="79"/>
  <c r="DV24" i="79"/>
  <c r="DV248" i="79"/>
  <c r="DV249" i="79"/>
  <c r="DV250" i="79"/>
  <c r="DV251" i="79"/>
  <c r="DV255" i="79"/>
  <c r="DV256" i="79"/>
  <c r="DV318" i="79"/>
  <c r="DV319" i="79"/>
  <c r="DW277" i="79"/>
  <c r="DN182" i="79"/>
  <c r="DN183" i="79"/>
  <c r="DN186" i="79"/>
  <c r="DN187" i="79"/>
  <c r="DN189" i="79"/>
  <c r="DN190" i="79"/>
  <c r="DN193" i="79"/>
  <c r="DN194" i="79"/>
  <c r="DN197" i="79"/>
  <c r="DN198" i="79"/>
  <c r="DN203" i="79"/>
  <c r="DN204" i="79"/>
  <c r="DN205" i="79"/>
  <c r="DN22" i="79"/>
  <c r="DN23" i="79"/>
  <c r="DN24" i="79"/>
  <c r="DN248" i="79"/>
  <c r="DN249" i="79"/>
  <c r="DN250" i="79"/>
  <c r="DN251" i="79"/>
  <c r="DN255" i="79"/>
  <c r="DN256" i="79"/>
  <c r="DN318" i="79"/>
  <c r="DN319" i="79"/>
  <c r="DF182" i="79"/>
  <c r="DF183" i="79"/>
  <c r="DF186" i="79"/>
  <c r="DF187" i="79"/>
  <c r="DF189" i="79"/>
  <c r="DF190" i="79"/>
  <c r="DF193" i="79"/>
  <c r="DF194" i="79"/>
  <c r="DF197" i="79"/>
  <c r="DF198" i="79"/>
  <c r="DF203" i="79"/>
  <c r="DF204" i="79"/>
  <c r="DF205" i="79"/>
  <c r="DG209" i="79"/>
  <c r="DF22" i="79"/>
  <c r="DF23" i="79"/>
  <c r="DF24" i="79"/>
  <c r="DF248" i="79"/>
  <c r="DF249" i="79"/>
  <c r="DF250" i="79"/>
  <c r="DF251" i="79"/>
  <c r="DF255" i="79"/>
  <c r="DF256" i="79"/>
  <c r="DF318" i="79"/>
  <c r="DF319" i="79"/>
  <c r="CX182" i="79"/>
  <c r="CX183" i="79"/>
  <c r="CX186" i="79"/>
  <c r="CX187" i="79"/>
  <c r="CX189" i="79"/>
  <c r="CX190" i="79"/>
  <c r="CX193" i="79"/>
  <c r="CX194" i="79"/>
  <c r="CX197" i="79"/>
  <c r="CX198" i="79"/>
  <c r="CX203" i="79"/>
  <c r="CX204" i="79"/>
  <c r="CX205" i="79"/>
  <c r="CX22" i="79"/>
  <c r="CX23" i="79"/>
  <c r="CX24" i="79"/>
  <c r="CX248" i="79"/>
  <c r="CX249" i="79"/>
  <c r="CX250" i="79"/>
  <c r="CX251" i="79"/>
  <c r="CX255" i="79"/>
  <c r="CX256" i="79"/>
  <c r="CX318" i="79"/>
  <c r="CX319" i="79"/>
  <c r="CP182" i="79"/>
  <c r="CQ182" i="79" s="1"/>
  <c r="CP183" i="79"/>
  <c r="CP186" i="79"/>
  <c r="CP187" i="79"/>
  <c r="CP189" i="79"/>
  <c r="CP190" i="79"/>
  <c r="CP193" i="79"/>
  <c r="CP194" i="79"/>
  <c r="CP197" i="79"/>
  <c r="CP198" i="79"/>
  <c r="CP203" i="79"/>
  <c r="CP204" i="79"/>
  <c r="CP205" i="79"/>
  <c r="CP22" i="79"/>
  <c r="CP23" i="79"/>
  <c r="CP24" i="79"/>
  <c r="CP248" i="79"/>
  <c r="CP249" i="79"/>
  <c r="CP250" i="79"/>
  <c r="CP251" i="79"/>
  <c r="CP255" i="79"/>
  <c r="CP256" i="79"/>
  <c r="CP318" i="79"/>
  <c r="CP319" i="79"/>
  <c r="CH182" i="79"/>
  <c r="CI182" i="79" s="1"/>
  <c r="CH183" i="79"/>
  <c r="CH186" i="79"/>
  <c r="CH187" i="79"/>
  <c r="CH189" i="79"/>
  <c r="CH190" i="79"/>
  <c r="CH193" i="79"/>
  <c r="CH194" i="79"/>
  <c r="CH197" i="79"/>
  <c r="CH198" i="79"/>
  <c r="CH203" i="79"/>
  <c r="CH204" i="79"/>
  <c r="CH205" i="79"/>
  <c r="CH22" i="79"/>
  <c r="CH23" i="79"/>
  <c r="CH24" i="79"/>
  <c r="CH248" i="79"/>
  <c r="CH249" i="79"/>
  <c r="CH250" i="79"/>
  <c r="CH251" i="79"/>
  <c r="CH255" i="79"/>
  <c r="CH256" i="79"/>
  <c r="CH318" i="79"/>
  <c r="CH319" i="79"/>
  <c r="BZ182" i="79"/>
  <c r="BZ183" i="79"/>
  <c r="BZ186" i="79"/>
  <c r="BZ187" i="79"/>
  <c r="BZ189" i="79"/>
  <c r="BZ190" i="79"/>
  <c r="BZ193" i="79"/>
  <c r="BZ194" i="79"/>
  <c r="BZ197" i="79"/>
  <c r="BZ198" i="79"/>
  <c r="BZ203" i="79"/>
  <c r="BZ204" i="79"/>
  <c r="BZ205" i="79"/>
  <c r="BZ22" i="79"/>
  <c r="BZ23" i="79"/>
  <c r="BZ24" i="79"/>
  <c r="BZ248" i="79"/>
  <c r="BZ249" i="79"/>
  <c r="BZ250" i="79"/>
  <c r="BZ251" i="79"/>
  <c r="BZ255" i="79"/>
  <c r="BZ256" i="79"/>
  <c r="BZ318" i="79"/>
  <c r="BZ319" i="79"/>
  <c r="CA277" i="79"/>
  <c r="BR182" i="79"/>
  <c r="BS182" i="79" s="1"/>
  <c r="BR183" i="79"/>
  <c r="BR186" i="79"/>
  <c r="BR187" i="79"/>
  <c r="BR189" i="79"/>
  <c r="BR190" i="79"/>
  <c r="BR193" i="79"/>
  <c r="BR194" i="79"/>
  <c r="BR197" i="79"/>
  <c r="BR198" i="79"/>
  <c r="BR203" i="79"/>
  <c r="BR204" i="79"/>
  <c r="BR205" i="79"/>
  <c r="BR22" i="79"/>
  <c r="BR23" i="79"/>
  <c r="BR24" i="79"/>
  <c r="BR248" i="79"/>
  <c r="BR249" i="79"/>
  <c r="BR250" i="79"/>
  <c r="BR251" i="79"/>
  <c r="BR255" i="79"/>
  <c r="BR256" i="79"/>
  <c r="BR318" i="79"/>
  <c r="BR319" i="79"/>
  <c r="BS277" i="79"/>
  <c r="BJ182" i="79"/>
  <c r="BJ183" i="79"/>
  <c r="BJ186" i="79"/>
  <c r="BJ187" i="79"/>
  <c r="BJ189" i="79"/>
  <c r="BJ190" i="79"/>
  <c r="BJ193" i="79"/>
  <c r="BJ194" i="79"/>
  <c r="BJ197" i="79"/>
  <c r="BJ198" i="79"/>
  <c r="BJ203" i="79"/>
  <c r="BJ204" i="79"/>
  <c r="BJ205" i="79"/>
  <c r="BJ22" i="79"/>
  <c r="BJ23" i="79"/>
  <c r="BJ24" i="79"/>
  <c r="BJ248" i="79"/>
  <c r="BJ249" i="79"/>
  <c r="BJ250" i="79"/>
  <c r="BJ251" i="79"/>
  <c r="BJ255" i="79"/>
  <c r="BJ256" i="79"/>
  <c r="BJ318" i="79"/>
  <c r="BJ319" i="79"/>
  <c r="BB182" i="79"/>
  <c r="BC182" i="79" s="1"/>
  <c r="BB183" i="79"/>
  <c r="BB186" i="79"/>
  <c r="BB187" i="79"/>
  <c r="BB189" i="79"/>
  <c r="BB190" i="79"/>
  <c r="BB193" i="79"/>
  <c r="BB194" i="79"/>
  <c r="BB197" i="79"/>
  <c r="BB198" i="79"/>
  <c r="BB203" i="79"/>
  <c r="BB204" i="79"/>
  <c r="BB205" i="79"/>
  <c r="BB22" i="79"/>
  <c r="BB23" i="79"/>
  <c r="BB24" i="79"/>
  <c r="BB248" i="79"/>
  <c r="BB249" i="79"/>
  <c r="BB250" i="79"/>
  <c r="BB251" i="79"/>
  <c r="BB255" i="79"/>
  <c r="BB256" i="79"/>
  <c r="BB318" i="79"/>
  <c r="BB319" i="79"/>
  <c r="BC277" i="79"/>
  <c r="AT182" i="79"/>
  <c r="AT183" i="79"/>
  <c r="AT186" i="79"/>
  <c r="AT187" i="79"/>
  <c r="AT189" i="79"/>
  <c r="AT190" i="79"/>
  <c r="AT193" i="79"/>
  <c r="AT194" i="79"/>
  <c r="AT197" i="79"/>
  <c r="AT198" i="79"/>
  <c r="AT203" i="79"/>
  <c r="AT204" i="79"/>
  <c r="AT205" i="79"/>
  <c r="AT22" i="79"/>
  <c r="AT23" i="79"/>
  <c r="AT24" i="79"/>
  <c r="AT248" i="79"/>
  <c r="AT249" i="79"/>
  <c r="AT250" i="79"/>
  <c r="AT251" i="79"/>
  <c r="AT255" i="79"/>
  <c r="AT256" i="79"/>
  <c r="AT318" i="79"/>
  <c r="AT319" i="79"/>
  <c r="AL478" i="79"/>
  <c r="AL481" i="79"/>
  <c r="AL182" i="79"/>
  <c r="AL183" i="79"/>
  <c r="AL185" i="79"/>
  <c r="AL186" i="79"/>
  <c r="AL187" i="79"/>
  <c r="AL189" i="79"/>
  <c r="AL190" i="79"/>
  <c r="AL193" i="79"/>
  <c r="AL194" i="79"/>
  <c r="AL197" i="79"/>
  <c r="AL198" i="79"/>
  <c r="AL203" i="79"/>
  <c r="AL204" i="79"/>
  <c r="AL205" i="79"/>
  <c r="AL22" i="79"/>
  <c r="AL23" i="79"/>
  <c r="AL24" i="79"/>
  <c r="AL248" i="79"/>
  <c r="AL249" i="79"/>
  <c r="AL250" i="79"/>
  <c r="AL251" i="79"/>
  <c r="AL255" i="79"/>
  <c r="AL256" i="79"/>
  <c r="AL318" i="79"/>
  <c r="AL319" i="79"/>
  <c r="AD182" i="79"/>
  <c r="AD183" i="79"/>
  <c r="AD186" i="79"/>
  <c r="AD187" i="79"/>
  <c r="AD189" i="79"/>
  <c r="AD190" i="79"/>
  <c r="AD193" i="79"/>
  <c r="AD194" i="79"/>
  <c r="AD197" i="79"/>
  <c r="AD198" i="79"/>
  <c r="AD203" i="79"/>
  <c r="AD204" i="79"/>
  <c r="AD205" i="79"/>
  <c r="AD22" i="79"/>
  <c r="AD23" i="79"/>
  <c r="AD24" i="79"/>
  <c r="AD248" i="79"/>
  <c r="AD249" i="79"/>
  <c r="AD250" i="79"/>
  <c r="AD251" i="79"/>
  <c r="AD255" i="79"/>
  <c r="AD256" i="79"/>
  <c r="AD318" i="79"/>
  <c r="AD319" i="79"/>
  <c r="V478" i="79"/>
  <c r="V481" i="79"/>
  <c r="V182" i="79"/>
  <c r="V183" i="79"/>
  <c r="V186" i="79"/>
  <c r="V187" i="79"/>
  <c r="V189" i="79"/>
  <c r="V190" i="79"/>
  <c r="V193" i="79"/>
  <c r="V194" i="79"/>
  <c r="V197" i="79"/>
  <c r="V198" i="79"/>
  <c r="V203" i="79"/>
  <c r="V204" i="79"/>
  <c r="V205" i="79"/>
  <c r="V22" i="79"/>
  <c r="V23" i="79"/>
  <c r="V24" i="79"/>
  <c r="V248" i="79"/>
  <c r="V249" i="79"/>
  <c r="V250" i="79"/>
  <c r="V251" i="79"/>
  <c r="V255" i="79"/>
  <c r="V256" i="79"/>
  <c r="W314" i="79"/>
  <c r="W316" i="79"/>
  <c r="V318" i="79"/>
  <c r="V319" i="79"/>
  <c r="N182" i="79"/>
  <c r="N183" i="79"/>
  <c r="N186" i="79"/>
  <c r="N187" i="79"/>
  <c r="N189" i="79"/>
  <c r="N190" i="79"/>
  <c r="N193" i="79"/>
  <c r="N194" i="79"/>
  <c r="N197" i="79"/>
  <c r="N198" i="79"/>
  <c r="N203" i="79"/>
  <c r="N204" i="79"/>
  <c r="N205" i="79"/>
  <c r="N22" i="79"/>
  <c r="N23" i="79"/>
  <c r="N24" i="79"/>
  <c r="N248" i="79"/>
  <c r="N249" i="79"/>
  <c r="N250" i="79"/>
  <c r="N251" i="79"/>
  <c r="N255" i="79"/>
  <c r="N256" i="79"/>
  <c r="N318" i="79"/>
  <c r="N319" i="79"/>
  <c r="AU3" i="79"/>
  <c r="H87" i="35"/>
  <c r="K87" i="35" s="1"/>
  <c r="H86" i="35"/>
  <c r="K86" i="35" s="1"/>
  <c r="H85" i="35"/>
  <c r="K85" i="35" s="1"/>
  <c r="H84" i="35"/>
  <c r="K84" i="35" s="1"/>
  <c r="H83" i="35"/>
  <c r="K83" i="35" s="1"/>
  <c r="H82" i="35"/>
  <c r="K82" i="35" s="1"/>
  <c r="H81" i="35"/>
  <c r="K81" i="35" s="1"/>
  <c r="H80" i="35"/>
  <c r="K80" i="35" s="1"/>
  <c r="H79" i="35"/>
  <c r="K79" i="35" s="1"/>
  <c r="H78" i="35"/>
  <c r="K78" i="35" s="1"/>
  <c r="F70" i="37"/>
  <c r="AT478" i="79"/>
  <c r="AT481" i="79"/>
  <c r="FJ192" i="79"/>
  <c r="FB192" i="79"/>
  <c r="ET192" i="79"/>
  <c r="EL192" i="79"/>
  <c r="ED192" i="79"/>
  <c r="DV192" i="79"/>
  <c r="DN192" i="79"/>
  <c r="DF192" i="79"/>
  <c r="CX192" i="79"/>
  <c r="CP192" i="79"/>
  <c r="CH192" i="79"/>
  <c r="BZ192" i="79"/>
  <c r="BR192" i="79"/>
  <c r="FJ481" i="79"/>
  <c r="FB481" i="79"/>
  <c r="ET481" i="79"/>
  <c r="EL481" i="79"/>
  <c r="ED481" i="79"/>
  <c r="DV481" i="79"/>
  <c r="DN481" i="79"/>
  <c r="DF481" i="79"/>
  <c r="CX481" i="79"/>
  <c r="CP481" i="79"/>
  <c r="CH481" i="79"/>
  <c r="BZ481" i="79"/>
  <c r="BR481" i="79"/>
  <c r="BJ481" i="79"/>
  <c r="BB481" i="79"/>
  <c r="AD481" i="79"/>
  <c r="N481" i="79"/>
  <c r="FJ478" i="79"/>
  <c r="FB478" i="79"/>
  <c r="ET478" i="79"/>
  <c r="EL478" i="79"/>
  <c r="ED478" i="79"/>
  <c r="DV478" i="79"/>
  <c r="DN478" i="79"/>
  <c r="DF478" i="79"/>
  <c r="CX478" i="79"/>
  <c r="CP478" i="79"/>
  <c r="CH478" i="79"/>
  <c r="BZ478" i="79"/>
  <c r="BR478" i="79"/>
  <c r="BJ478" i="79"/>
  <c r="BB478" i="79"/>
  <c r="AD478" i="79"/>
  <c r="N478" i="79"/>
  <c r="FJ483" i="79"/>
  <c r="FB483" i="79"/>
  <c r="ET483" i="79"/>
  <c r="EL483" i="79"/>
  <c r="ED483" i="79"/>
  <c r="DV483" i="79"/>
  <c r="DN483" i="79"/>
  <c r="DF483" i="79"/>
  <c r="CX483" i="79"/>
  <c r="CP483" i="79"/>
  <c r="CH483" i="79"/>
  <c r="BZ483" i="79"/>
  <c r="BR483" i="79"/>
  <c r="BJ483" i="79"/>
  <c r="BB483" i="79"/>
  <c r="AT483" i="79"/>
  <c r="AL483" i="79"/>
  <c r="AD483" i="79"/>
  <c r="V483" i="79"/>
  <c r="N483" i="79"/>
  <c r="FJ501" i="79"/>
  <c r="FB501" i="79"/>
  <c r="ET501" i="79"/>
  <c r="EL501" i="79"/>
  <c r="ED501" i="79"/>
  <c r="DV501" i="79"/>
  <c r="DN501" i="79"/>
  <c r="DF501" i="79"/>
  <c r="CX501" i="79"/>
  <c r="CP501" i="79"/>
  <c r="CH501" i="79"/>
  <c r="BZ501" i="79"/>
  <c r="BR501" i="79"/>
  <c r="BJ501" i="79"/>
  <c r="BB501" i="79"/>
  <c r="AT501" i="79"/>
  <c r="AL501" i="79"/>
  <c r="AD501" i="79"/>
  <c r="V501" i="79"/>
  <c r="N501" i="79"/>
  <c r="FJ185" i="79"/>
  <c r="FB185" i="79"/>
  <c r="ET185" i="79"/>
  <c r="EL185" i="79"/>
  <c r="ED185" i="79"/>
  <c r="DV185" i="79"/>
  <c r="DN185" i="79"/>
  <c r="DF185" i="79"/>
  <c r="CX185" i="79"/>
  <c r="CP185" i="79"/>
  <c r="CH185" i="79"/>
  <c r="BZ185" i="79"/>
  <c r="BR185" i="79"/>
  <c r="FJ482" i="79"/>
  <c r="FB482" i="79"/>
  <c r="ET482" i="79"/>
  <c r="ED482" i="79"/>
  <c r="DV482" i="79"/>
  <c r="DN482" i="79"/>
  <c r="DF482" i="79"/>
  <c r="CX482" i="79"/>
  <c r="CH482" i="79"/>
  <c r="BZ482" i="79"/>
  <c r="BR482" i="79"/>
  <c r="FJ181" i="79"/>
  <c r="FB181" i="79"/>
  <c r="ET181" i="79"/>
  <c r="EL181" i="79"/>
  <c r="ED181" i="79"/>
  <c r="DV181" i="79"/>
  <c r="DN181" i="79"/>
  <c r="DF181" i="79"/>
  <c r="CX181" i="79"/>
  <c r="CP181" i="79"/>
  <c r="CH181" i="79"/>
  <c r="BZ181" i="79"/>
  <c r="BR181" i="79"/>
  <c r="F43" i="70"/>
  <c r="AD185" i="79"/>
  <c r="G6" i="37"/>
  <c r="G5" i="37"/>
  <c r="G4" i="37"/>
  <c r="E21" i="37"/>
  <c r="G21" i="37"/>
  <c r="H21" i="37"/>
  <c r="J21" i="37"/>
  <c r="K21" i="37"/>
  <c r="E36" i="37"/>
  <c r="G36" i="37"/>
  <c r="H36" i="37"/>
  <c r="J36" i="37"/>
  <c r="K36" i="37"/>
  <c r="D7" i="68"/>
  <c r="D6" i="68"/>
  <c r="D5" i="68"/>
  <c r="C3" i="69"/>
  <c r="D3" i="69" s="1"/>
  <c r="E3" i="69" s="1"/>
  <c r="F3" i="69" s="1"/>
  <c r="G3" i="69" s="1"/>
  <c r="B27" i="36"/>
  <c r="E25" i="36" s="1"/>
  <c r="B56" i="36"/>
  <c r="B64" i="36"/>
  <c r="B72" i="36"/>
  <c r="C70" i="36" s="1"/>
  <c r="F69" i="36"/>
  <c r="C71" i="36"/>
  <c r="F110" i="36"/>
  <c r="F111" i="36"/>
  <c r="F112" i="36"/>
  <c r="F113" i="36"/>
  <c r="F114" i="36"/>
  <c r="F115" i="36"/>
  <c r="F116" i="36"/>
  <c r="F117" i="36"/>
  <c r="AA43" i="77"/>
  <c r="G42" i="26"/>
  <c r="G47" i="26"/>
  <c r="G75" i="26"/>
  <c r="FK3" i="79"/>
  <c r="FC3" i="79"/>
  <c r="EU3" i="79"/>
  <c r="EM3" i="79"/>
  <c r="EE3" i="79"/>
  <c r="DW3" i="79"/>
  <c r="DO3" i="79"/>
  <c r="DG3" i="79"/>
  <c r="CY3" i="79"/>
  <c r="CQ3" i="79"/>
  <c r="CI3" i="79"/>
  <c r="CA3" i="79"/>
  <c r="BS3" i="79"/>
  <c r="BK3" i="79"/>
  <c r="BC3" i="79"/>
  <c r="AM3" i="79"/>
  <c r="AE3" i="79"/>
  <c r="W3" i="79"/>
  <c r="O3" i="79"/>
  <c r="AD281" i="79"/>
  <c r="V281" i="79"/>
  <c r="N281" i="79"/>
  <c r="AD227" i="79"/>
  <c r="V227" i="79"/>
  <c r="N227" i="79"/>
  <c r="AD117" i="79"/>
  <c r="V117" i="79"/>
  <c r="N117" i="79"/>
  <c r="AD114" i="79"/>
  <c r="V114" i="79"/>
  <c r="N114" i="79"/>
  <c r="AD112" i="79"/>
  <c r="V112" i="79"/>
  <c r="N112" i="79"/>
  <c r="BR281" i="79"/>
  <c r="BB281" i="79"/>
  <c r="BJ281" i="79"/>
  <c r="BR227" i="79"/>
  <c r="BB227" i="79"/>
  <c r="BJ227" i="79"/>
  <c r="BR117" i="79"/>
  <c r="BB117" i="79"/>
  <c r="BJ117" i="79"/>
  <c r="BR114" i="79"/>
  <c r="BB114" i="79"/>
  <c r="BJ114" i="79"/>
  <c r="BR112" i="79"/>
  <c r="BB112" i="79"/>
  <c r="BJ112" i="79"/>
  <c r="AL112" i="79"/>
  <c r="AT112" i="79"/>
  <c r="BZ112" i="79"/>
  <c r="CH112" i="79"/>
  <c r="CP112" i="79"/>
  <c r="CX112" i="79"/>
  <c r="DF112" i="79"/>
  <c r="DN112" i="79"/>
  <c r="DV112" i="79"/>
  <c r="ED112" i="79"/>
  <c r="EL112" i="79"/>
  <c r="ET112" i="79"/>
  <c r="FB112" i="79"/>
  <c r="FJ112" i="79"/>
  <c r="AL114" i="79"/>
  <c r="AT114" i="79"/>
  <c r="BZ114" i="79"/>
  <c r="CH114" i="79"/>
  <c r="CP114" i="79"/>
  <c r="CX114" i="79"/>
  <c r="DF114" i="79"/>
  <c r="DN114" i="79"/>
  <c r="DV114" i="79"/>
  <c r="ED114" i="79"/>
  <c r="EL114" i="79"/>
  <c r="ET114" i="79"/>
  <c r="FB114" i="79"/>
  <c r="FJ114" i="79"/>
  <c r="AL117" i="79"/>
  <c r="AT117" i="79"/>
  <c r="BZ117" i="79"/>
  <c r="CH117" i="79"/>
  <c r="CP117" i="79"/>
  <c r="CX117" i="79"/>
  <c r="DF117" i="79"/>
  <c r="DN117" i="79"/>
  <c r="DV117" i="79"/>
  <c r="ED117" i="79"/>
  <c r="EL117" i="79"/>
  <c r="ET117" i="79"/>
  <c r="FB117" i="79"/>
  <c r="FJ117" i="79"/>
  <c r="AL227" i="79"/>
  <c r="AT227" i="79"/>
  <c r="BZ227" i="79"/>
  <c r="CH227" i="79"/>
  <c r="CP227" i="79"/>
  <c r="CX227" i="79"/>
  <c r="DF227" i="79"/>
  <c r="DN227" i="79"/>
  <c r="DV227" i="79"/>
  <c r="ED227" i="79"/>
  <c r="EL227" i="79"/>
  <c r="ET227" i="79"/>
  <c r="FB227" i="79"/>
  <c r="FJ227" i="79"/>
  <c r="AL281" i="79"/>
  <c r="AT281" i="79"/>
  <c r="BZ281" i="79"/>
  <c r="CH281" i="79"/>
  <c r="CP281" i="79"/>
  <c r="CX281" i="79"/>
  <c r="DF281" i="79"/>
  <c r="DN281" i="79"/>
  <c r="DV281" i="79"/>
  <c r="ED281" i="79"/>
  <c r="EL281" i="79"/>
  <c r="ET281" i="79"/>
  <c r="FB281" i="79"/>
  <c r="FJ281" i="79"/>
  <c r="C7" i="35"/>
  <c r="C6" i="35"/>
  <c r="C5" i="35"/>
  <c r="Q64" i="35"/>
  <c r="R64" i="35"/>
  <c r="D23" i="33"/>
  <c r="D30" i="33"/>
  <c r="G161" i="13"/>
  <c r="G19" i="13"/>
  <c r="G29" i="13"/>
  <c r="G101" i="13"/>
  <c r="G109" i="13"/>
  <c r="G140" i="13"/>
  <c r="G143" i="85"/>
  <c r="C7" i="32"/>
  <c r="C6" i="32"/>
  <c r="C5" i="32"/>
  <c r="D7" i="36"/>
  <c r="D6" i="36"/>
  <c r="D5" i="36"/>
  <c r="B78" i="36"/>
  <c r="E7" i="26"/>
  <c r="E6" i="26"/>
  <c r="E5" i="26"/>
  <c r="G100" i="26"/>
  <c r="G257" i="85" s="1"/>
  <c r="E7" i="31"/>
  <c r="E6" i="31"/>
  <c r="E5" i="31"/>
  <c r="F29" i="31"/>
  <c r="G281" i="85" s="1"/>
  <c r="F19" i="31"/>
  <c r="G271" i="85" s="1"/>
  <c r="E7" i="27"/>
  <c r="E6" i="27"/>
  <c r="E5" i="27"/>
  <c r="G38" i="27"/>
  <c r="G313" i="85" s="1"/>
  <c r="G298" i="85"/>
  <c r="C7" i="7"/>
  <c r="C6" i="7"/>
  <c r="C5" i="7"/>
  <c r="K75" i="80" l="1"/>
  <c r="K72" i="80"/>
  <c r="FM72" i="80" s="1"/>
  <c r="FL72" i="80"/>
  <c r="AG72" i="80"/>
  <c r="X72" i="80"/>
  <c r="Y72" i="80"/>
  <c r="Z72" i="80" s="1"/>
  <c r="FD72" i="80"/>
  <c r="AF72" i="80"/>
  <c r="AH72" i="80" s="1"/>
  <c r="FE72" i="80"/>
  <c r="BM72" i="80"/>
  <c r="BN72" i="80" s="1"/>
  <c r="BE72" i="80"/>
  <c r="EX72" i="80"/>
  <c r="DY72" i="80"/>
  <c r="AV72" i="80"/>
  <c r="AX72" i="80" s="1"/>
  <c r="CJ72" i="80"/>
  <c r="P72" i="80"/>
  <c r="AW72" i="80"/>
  <c r="BD72" i="80"/>
  <c r="DQ72" i="80"/>
  <c r="DX72" i="80"/>
  <c r="Q72" i="80"/>
  <c r="EN72" i="80"/>
  <c r="CS72" i="80"/>
  <c r="BL72" i="80"/>
  <c r="DI72" i="80"/>
  <c r="CB72" i="80"/>
  <c r="CD72" i="80" s="1"/>
  <c r="DH72" i="80"/>
  <c r="DJ72" i="80" s="1"/>
  <c r="DP72" i="80"/>
  <c r="EV72" i="80"/>
  <c r="CR72" i="80"/>
  <c r="CT72" i="80" s="1"/>
  <c r="EW72" i="80"/>
  <c r="BU72" i="80"/>
  <c r="BT72" i="80"/>
  <c r="BV72" i="80" s="1"/>
  <c r="EF72" i="80"/>
  <c r="CZ72" i="80"/>
  <c r="AO72" i="80"/>
  <c r="AN72" i="80"/>
  <c r="AP72" i="80" s="1"/>
  <c r="CC72" i="80"/>
  <c r="DA72" i="80"/>
  <c r="EO72" i="80"/>
  <c r="EG72" i="80"/>
  <c r="CY277" i="79"/>
  <c r="AU277" i="79"/>
  <c r="CY314" i="79"/>
  <c r="EE277" i="79"/>
  <c r="AM277" i="79"/>
  <c r="CQ277" i="79"/>
  <c r="DG277" i="79"/>
  <c r="AL22" i="80"/>
  <c r="AL32" i="80"/>
  <c r="V203" i="80"/>
  <c r="N24" i="80"/>
  <c r="BB319" i="80"/>
  <c r="ED189" i="80"/>
  <c r="AT190" i="80"/>
  <c r="AU190" i="80" s="1"/>
  <c r="AL198" i="80"/>
  <c r="AM198" i="80" s="1"/>
  <c r="CX22" i="80"/>
  <c r="CY22" i="80" s="1"/>
  <c r="CY406" i="80" s="1"/>
  <c r="BJ192" i="80"/>
  <c r="BK192" i="80" s="1"/>
  <c r="ET251" i="80"/>
  <c r="EU251" i="80" s="1"/>
  <c r="EV251" i="80" s="1"/>
  <c r="V189" i="80"/>
  <c r="W189" i="80" s="1"/>
  <c r="CP198" i="80"/>
  <c r="CQ198" i="80" s="1"/>
  <c r="AT198" i="80"/>
  <c r="AU198" i="80" s="1"/>
  <c r="BR198" i="80"/>
  <c r="BS198" i="80" s="1"/>
  <c r="AL255" i="80"/>
  <c r="AM255" i="80" s="1"/>
  <c r="AT28" i="80"/>
  <c r="AU28" i="80" s="1"/>
  <c r="AU409" i="80" s="1"/>
  <c r="BB28" i="80"/>
  <c r="BC28" i="80" s="1"/>
  <c r="BC409" i="80" s="1"/>
  <c r="BC298" i="79"/>
  <c r="CY298" i="79"/>
  <c r="CQ298" i="79"/>
  <c r="EU276" i="79"/>
  <c r="H53" i="36"/>
  <c r="H63" i="36"/>
  <c r="H55" i="36"/>
  <c r="H54" i="36"/>
  <c r="H56" i="36" s="1"/>
  <c r="H62" i="36"/>
  <c r="H61" i="36"/>
  <c r="H64" i="36" s="1"/>
  <c r="G53" i="36"/>
  <c r="G63" i="36"/>
  <c r="G62" i="36"/>
  <c r="G61" i="36"/>
  <c r="G64" i="36" s="1"/>
  <c r="G54" i="36"/>
  <c r="G55" i="36"/>
  <c r="J82" i="79"/>
  <c r="I81" i="79"/>
  <c r="H130" i="79"/>
  <c r="I28" i="79"/>
  <c r="I409" i="79" s="1"/>
  <c r="J139" i="79"/>
  <c r="J129" i="79"/>
  <c r="I137" i="79"/>
  <c r="H82" i="79"/>
  <c r="J81" i="79"/>
  <c r="J132" i="79"/>
  <c r="I136" i="79"/>
  <c r="H81" i="79"/>
  <c r="I82" i="79"/>
  <c r="J72" i="79"/>
  <c r="I133" i="79"/>
  <c r="H80" i="79"/>
  <c r="H132" i="79"/>
  <c r="H79" i="79"/>
  <c r="I80" i="79"/>
  <c r="J137" i="79"/>
  <c r="I139" i="79"/>
  <c r="J133" i="79"/>
  <c r="H78" i="79"/>
  <c r="H133" i="79"/>
  <c r="J80" i="79"/>
  <c r="J79" i="79"/>
  <c r="I79" i="79"/>
  <c r="J78" i="79"/>
  <c r="H129" i="79"/>
  <c r="J130" i="79"/>
  <c r="I132" i="79"/>
  <c r="H139" i="79"/>
  <c r="J28" i="79"/>
  <c r="J409" i="79" s="1"/>
  <c r="I130" i="79"/>
  <c r="H137" i="79"/>
  <c r="I78" i="79"/>
  <c r="J136" i="79"/>
  <c r="I129" i="79"/>
  <c r="H136" i="79"/>
  <c r="H28" i="79"/>
  <c r="EM313" i="80"/>
  <c r="EN313" i="80" s="1"/>
  <c r="EE501" i="79"/>
  <c r="BC319" i="79"/>
  <c r="O501" i="79"/>
  <c r="EM501" i="79"/>
  <c r="AM283" i="79"/>
  <c r="CI501" i="79"/>
  <c r="W501" i="79"/>
  <c r="CQ319" i="79"/>
  <c r="AU501" i="79"/>
  <c r="BK501" i="79"/>
  <c r="EU203" i="79"/>
  <c r="CQ501" i="79"/>
  <c r="G474" i="79"/>
  <c r="BS501" i="79"/>
  <c r="CY501" i="79"/>
  <c r="AE501" i="79"/>
  <c r="CA501" i="79"/>
  <c r="DG501" i="79"/>
  <c r="EU501" i="79"/>
  <c r="FC501" i="79"/>
  <c r="AM319" i="79"/>
  <c r="DG283" i="79"/>
  <c r="BK286" i="79"/>
  <c r="DO501" i="79"/>
  <c r="BC302" i="79"/>
  <c r="AM501" i="79"/>
  <c r="BC501" i="79"/>
  <c r="DW501" i="79"/>
  <c r="DG316" i="80"/>
  <c r="AU316" i="80"/>
  <c r="BK299" i="80"/>
  <c r="BS299" i="80"/>
  <c r="O277" i="79"/>
  <c r="AM205" i="79"/>
  <c r="DW205" i="79"/>
  <c r="AM317" i="79"/>
  <c r="CQ494" i="79"/>
  <c r="DW315" i="79"/>
  <c r="DW285" i="79"/>
  <c r="CI277" i="79"/>
  <c r="DO277" i="79"/>
  <c r="AE277" i="79"/>
  <c r="DO302" i="79"/>
  <c r="EM277" i="79"/>
  <c r="AU186" i="79"/>
  <c r="AV186" i="79" s="1"/>
  <c r="BK277" i="79"/>
  <c r="CI494" i="79"/>
  <c r="DG285" i="79"/>
  <c r="AU299" i="80"/>
  <c r="CQ313" i="80"/>
  <c r="CR313" i="80" s="1"/>
  <c r="O313" i="80"/>
  <c r="P313" i="80" s="1"/>
  <c r="W299" i="80"/>
  <c r="DO313" i="80"/>
  <c r="DP313" i="80" s="1"/>
  <c r="DW313" i="80"/>
  <c r="DY313" i="80" s="1"/>
  <c r="AE313" i="80"/>
  <c r="AF313" i="80" s="1"/>
  <c r="EE313" i="80"/>
  <c r="EG313" i="80" s="1"/>
  <c r="BC315" i="79"/>
  <c r="CA315" i="79"/>
  <c r="DO315" i="79"/>
  <c r="AU315" i="79"/>
  <c r="AM315" i="79"/>
  <c r="DG315" i="79"/>
  <c r="AE315" i="79"/>
  <c r="BS315" i="79"/>
  <c r="CY315" i="79"/>
  <c r="EE300" i="79"/>
  <c r="EG300" i="79" s="1"/>
  <c r="W315" i="79"/>
  <c r="FC315" i="79"/>
  <c r="CQ315" i="79"/>
  <c r="EE315" i="79"/>
  <c r="O281" i="79"/>
  <c r="BK315" i="79"/>
  <c r="O315" i="79"/>
  <c r="BK315" i="80"/>
  <c r="DG276" i="80"/>
  <c r="AU276" i="80"/>
  <c r="DO277" i="80"/>
  <c r="DO276" i="80"/>
  <c r="CY276" i="80"/>
  <c r="DW276" i="80"/>
  <c r="O287" i="80"/>
  <c r="BK276" i="80"/>
  <c r="O314" i="80"/>
  <c r="BS276" i="80"/>
  <c r="AE276" i="80"/>
  <c r="CI276" i="80"/>
  <c r="O316" i="80"/>
  <c r="BC316" i="80"/>
  <c r="AM302" i="80"/>
  <c r="CY316" i="80"/>
  <c r="AM315" i="80"/>
  <c r="BS282" i="80"/>
  <c r="BS315" i="80"/>
  <c r="EE282" i="80"/>
  <c r="W282" i="80"/>
  <c r="CQ315" i="80"/>
  <c r="W315" i="80"/>
  <c r="AU315" i="80"/>
  <c r="CY282" i="80"/>
  <c r="EU301" i="80"/>
  <c r="AE315" i="80"/>
  <c r="BC282" i="80"/>
  <c r="AM282" i="80"/>
  <c r="DO282" i="80"/>
  <c r="AM301" i="80"/>
  <c r="EU302" i="79"/>
  <c r="BK318" i="79"/>
  <c r="AM284" i="79"/>
  <c r="W284" i="79"/>
  <c r="AE284" i="79"/>
  <c r="AU303" i="79"/>
  <c r="BC318" i="79"/>
  <c r="AM318" i="79"/>
  <c r="BC303" i="79"/>
  <c r="AE478" i="79"/>
  <c r="AE486" i="79"/>
  <c r="CQ284" i="79"/>
  <c r="G473" i="80"/>
  <c r="AE316" i="80"/>
  <c r="CQ316" i="80"/>
  <c r="DW316" i="80"/>
  <c r="AM316" i="80"/>
  <c r="BK316" i="80"/>
  <c r="DG302" i="80"/>
  <c r="W284" i="80"/>
  <c r="W316" i="80"/>
  <c r="BS316" i="80"/>
  <c r="CI494" i="80"/>
  <c r="DO316" i="80"/>
  <c r="EU316" i="80"/>
  <c r="BC284" i="80"/>
  <c r="CA316" i="80"/>
  <c r="CI316" i="80"/>
  <c r="BC494" i="80"/>
  <c r="O494" i="80"/>
  <c r="W494" i="80"/>
  <c r="AU285" i="80"/>
  <c r="BC256" i="79"/>
  <c r="AE316" i="79"/>
  <c r="AM256" i="79"/>
  <c r="DW185" i="79"/>
  <c r="DY185" i="79" s="1"/>
  <c r="EE185" i="79"/>
  <c r="EG185" i="79" s="1"/>
  <c r="BS203" i="79"/>
  <c r="DO316" i="79"/>
  <c r="DG203" i="79"/>
  <c r="AU256" i="79"/>
  <c r="FC185" i="79"/>
  <c r="FE185" i="79" s="1"/>
  <c r="DG316" i="79"/>
  <c r="BS256" i="79"/>
  <c r="CQ203" i="79"/>
  <c r="FC203" i="79"/>
  <c r="BK316" i="79"/>
  <c r="BC203" i="79"/>
  <c r="CI185" i="79"/>
  <c r="CJ185" i="79" s="1"/>
  <c r="AE301" i="79"/>
  <c r="BK256" i="79"/>
  <c r="CQ193" i="79"/>
  <c r="CR193" i="79" s="1"/>
  <c r="BC316" i="79"/>
  <c r="DW203" i="79"/>
  <c r="CA247" i="79"/>
  <c r="EU247" i="79"/>
  <c r="W263" i="79"/>
  <c r="BS247" i="79"/>
  <c r="AM263" i="79"/>
  <c r="EE263" i="79"/>
  <c r="BK247" i="79"/>
  <c r="AE247" i="79"/>
  <c r="EM185" i="79"/>
  <c r="EO185" i="79" s="1"/>
  <c r="EU185" i="79"/>
  <c r="EW185" i="79" s="1"/>
  <c r="AM185" i="79"/>
  <c r="AN185" i="79" s="1"/>
  <c r="BS185" i="79"/>
  <c r="BU185" i="79" s="1"/>
  <c r="CA185" i="79"/>
  <c r="CB185" i="79" s="1"/>
  <c r="CQ185" i="79"/>
  <c r="CS185" i="79" s="1"/>
  <c r="CY185" i="79"/>
  <c r="CZ185" i="79" s="1"/>
  <c r="DG193" i="79"/>
  <c r="DH193" i="79" s="1"/>
  <c r="DG185" i="79"/>
  <c r="DI185" i="79" s="1"/>
  <c r="AE185" i="79"/>
  <c r="AF185" i="79" s="1"/>
  <c r="DO185" i="79"/>
  <c r="DP185" i="79" s="1"/>
  <c r="CY249" i="79"/>
  <c r="DA249" i="79" s="1"/>
  <c r="BK193" i="79"/>
  <c r="BL193" i="79" s="1"/>
  <c r="CI199" i="79"/>
  <c r="O230" i="79"/>
  <c r="BS193" i="79"/>
  <c r="BT193" i="79" s="1"/>
  <c r="AM209" i="79"/>
  <c r="BK190" i="79"/>
  <c r="BC190" i="79"/>
  <c r="W209" i="79"/>
  <c r="AE209" i="79"/>
  <c r="EE249" i="79"/>
  <c r="EF249" i="79" s="1"/>
  <c r="CA249" i="79"/>
  <c r="CB249" i="79" s="1"/>
  <c r="AU214" i="79"/>
  <c r="CI214" i="79"/>
  <c r="BS249" i="79"/>
  <c r="BT249" i="79" s="1"/>
  <c r="O249" i="79"/>
  <c r="Q249" i="79" s="1"/>
  <c r="W249" i="79"/>
  <c r="X249" i="79" s="1"/>
  <c r="DG249" i="79"/>
  <c r="DH249" i="79" s="1"/>
  <c r="EM249" i="79"/>
  <c r="EN249" i="79" s="1"/>
  <c r="W214" i="79"/>
  <c r="AM257" i="80"/>
  <c r="CQ249" i="79"/>
  <c r="CR249" i="79" s="1"/>
  <c r="G93" i="85"/>
  <c r="G156" i="85"/>
  <c r="R6" i="35"/>
  <c r="DW117" i="79"/>
  <c r="AU302" i="79"/>
  <c r="AU313" i="80"/>
  <c r="AW313" i="80" s="1"/>
  <c r="G308" i="80"/>
  <c r="AU318" i="79"/>
  <c r="W298" i="80"/>
  <c r="AM299" i="80"/>
  <c r="CY313" i="80"/>
  <c r="CZ313" i="80" s="1"/>
  <c r="EM298" i="80"/>
  <c r="CQ318" i="79"/>
  <c r="BS313" i="80"/>
  <c r="BT313" i="80" s="1"/>
  <c r="EM314" i="79"/>
  <c r="W313" i="80"/>
  <c r="X313" i="80" s="1"/>
  <c r="AM313" i="80"/>
  <c r="AO313" i="80" s="1"/>
  <c r="BC299" i="80"/>
  <c r="BC298" i="80"/>
  <c r="DG313" i="80"/>
  <c r="DH313" i="80" s="1"/>
  <c r="AE303" i="79"/>
  <c r="EE314" i="79"/>
  <c r="O299" i="80"/>
  <c r="BC313" i="80"/>
  <c r="BE313" i="80" s="1"/>
  <c r="CI313" i="80"/>
  <c r="CK313" i="80" s="1"/>
  <c r="AE302" i="79"/>
  <c r="FC313" i="80"/>
  <c r="FE313" i="80" s="1"/>
  <c r="DO303" i="79"/>
  <c r="DW318" i="79"/>
  <c r="CQ303" i="80"/>
  <c r="R42" i="35"/>
  <c r="Q42" i="35" s="1"/>
  <c r="R45" i="35"/>
  <c r="Q45" i="35" s="1"/>
  <c r="G19" i="85"/>
  <c r="G61" i="13"/>
  <c r="G26" i="85"/>
  <c r="BK128" i="80"/>
  <c r="DO134" i="80"/>
  <c r="DG128" i="80"/>
  <c r="EU128" i="80"/>
  <c r="G133" i="85"/>
  <c r="G100" i="85"/>
  <c r="G50" i="85"/>
  <c r="EM227" i="79"/>
  <c r="DO225" i="79"/>
  <c r="DO230" i="79"/>
  <c r="CY238" i="79"/>
  <c r="W226" i="80"/>
  <c r="AM214" i="79"/>
  <c r="O227" i="79"/>
  <c r="BK199" i="80"/>
  <c r="AE230" i="79"/>
  <c r="DO226" i="80"/>
  <c r="W114" i="79"/>
  <c r="BS82" i="79"/>
  <c r="BT82" i="79" s="1"/>
  <c r="DW82" i="79"/>
  <c r="DX82" i="79" s="1"/>
  <c r="AU83" i="80"/>
  <c r="AE80" i="79"/>
  <c r="AG80" i="79" s="1"/>
  <c r="AE117" i="79"/>
  <c r="EE117" i="79"/>
  <c r="BK117" i="79"/>
  <c r="CA128" i="80"/>
  <c r="CQ68" i="79"/>
  <c r="O128" i="80"/>
  <c r="BC83" i="80"/>
  <c r="BC128" i="80"/>
  <c r="AU128" i="80"/>
  <c r="CQ82" i="79"/>
  <c r="CR82" i="79" s="1"/>
  <c r="AE159" i="80"/>
  <c r="EM134" i="80"/>
  <c r="O114" i="79"/>
  <c r="EU114" i="79"/>
  <c r="W106" i="79"/>
  <c r="DG159" i="80"/>
  <c r="DG83" i="80"/>
  <c r="EE159" i="80"/>
  <c r="CQ80" i="80"/>
  <c r="BC16" i="79"/>
  <c r="BC418" i="79" s="1"/>
  <c r="CQ79" i="80"/>
  <c r="CI149" i="79"/>
  <c r="CJ149" i="79" s="1"/>
  <c r="BS134" i="80"/>
  <c r="CQ128" i="80"/>
  <c r="EM128" i="80"/>
  <c r="AE68" i="79"/>
  <c r="CA137" i="79"/>
  <c r="CC137" i="79" s="1"/>
  <c r="AE160" i="80"/>
  <c r="BS128" i="80"/>
  <c r="CY128" i="80"/>
  <c r="CA112" i="79"/>
  <c r="DW159" i="80"/>
  <c r="W74" i="79"/>
  <c r="CA36" i="79"/>
  <c r="CA37" i="79" s="1"/>
  <c r="CI128" i="80"/>
  <c r="DW128" i="80"/>
  <c r="FC128" i="80"/>
  <c r="BK68" i="79"/>
  <c r="AM128" i="80"/>
  <c r="O136" i="79"/>
  <c r="Q136" i="79" s="1"/>
  <c r="W148" i="79"/>
  <c r="BS148" i="79"/>
  <c r="CA80" i="79"/>
  <c r="CC80" i="79" s="1"/>
  <c r="BC66" i="80"/>
  <c r="BS155" i="79"/>
  <c r="BC133" i="80"/>
  <c r="AU148" i="79"/>
  <c r="CI80" i="79"/>
  <c r="CJ80" i="79" s="1"/>
  <c r="K51" i="79"/>
  <c r="AU80" i="79"/>
  <c r="AW80" i="79" s="1"/>
  <c r="BK148" i="79"/>
  <c r="CY118" i="79"/>
  <c r="CZ118" i="79" s="1"/>
  <c r="DW67" i="79"/>
  <c r="BS80" i="79"/>
  <c r="BT80" i="79" s="1"/>
  <c r="DO155" i="79"/>
  <c r="DW80" i="79"/>
  <c r="DY80" i="79" s="1"/>
  <c r="AM24" i="79"/>
  <c r="AM408" i="79" s="1"/>
  <c r="CQ106" i="79"/>
  <c r="FC82" i="79"/>
  <c r="FE82" i="79" s="1"/>
  <c r="AM133" i="80"/>
  <c r="CQ80" i="79"/>
  <c r="CR80" i="79" s="1"/>
  <c r="CY136" i="79"/>
  <c r="DA136" i="79" s="1"/>
  <c r="AE155" i="79"/>
  <c r="DG24" i="79"/>
  <c r="DG408" i="79" s="1"/>
  <c r="DW409" i="79"/>
  <c r="O36" i="80"/>
  <c r="O412" i="80" s="1"/>
  <c r="O433" i="80" s="1"/>
  <c r="AM136" i="79"/>
  <c r="AN136" i="79" s="1"/>
  <c r="BS24" i="79"/>
  <c r="BS408" i="79" s="1"/>
  <c r="DW24" i="79"/>
  <c r="DW408" i="79" s="1"/>
  <c r="W24" i="79"/>
  <c r="W408" i="79" s="1"/>
  <c r="O73" i="79"/>
  <c r="EM155" i="79"/>
  <c r="CQ146" i="80"/>
  <c r="J151" i="85"/>
  <c r="L89" i="90" s="1"/>
  <c r="I107" i="85"/>
  <c r="K56" i="90" s="1"/>
  <c r="I70" i="85"/>
  <c r="K36" i="90" s="1"/>
  <c r="H276" i="85"/>
  <c r="J156" i="90" s="1"/>
  <c r="H66" i="85"/>
  <c r="J32" i="90" s="1"/>
  <c r="J103" i="85"/>
  <c r="L52" i="90" s="1"/>
  <c r="J150" i="85"/>
  <c r="L88" i="90" s="1"/>
  <c r="I149" i="85"/>
  <c r="K87" i="90" s="1"/>
  <c r="I106" i="85"/>
  <c r="K55" i="90" s="1"/>
  <c r="I69" i="85"/>
  <c r="K35" i="90" s="1"/>
  <c r="H297" i="85"/>
  <c r="J167" i="90" s="1"/>
  <c r="H126" i="85"/>
  <c r="J72" i="90" s="1"/>
  <c r="H33" i="85"/>
  <c r="J10" i="90" s="1"/>
  <c r="J106" i="85"/>
  <c r="L55" i="90" s="1"/>
  <c r="J306" i="85"/>
  <c r="L170" i="90" s="1"/>
  <c r="J92" i="85"/>
  <c r="L47" i="90" s="1"/>
  <c r="I306" i="85"/>
  <c r="K170" i="90" s="1"/>
  <c r="I148" i="85"/>
  <c r="K86" i="90" s="1"/>
  <c r="I68" i="85"/>
  <c r="K34" i="90" s="1"/>
  <c r="H296" i="85"/>
  <c r="J166" i="90" s="1"/>
  <c r="H268" i="85"/>
  <c r="J151" i="90" s="1"/>
  <c r="H97" i="85"/>
  <c r="J49" i="90" s="1"/>
  <c r="J310" i="85"/>
  <c r="L174" i="90" s="1"/>
  <c r="J90" i="85"/>
  <c r="L45" i="90" s="1"/>
  <c r="I305" i="85"/>
  <c r="K169" i="90" s="1"/>
  <c r="I147" i="85"/>
  <c r="K85" i="90" s="1"/>
  <c r="I67" i="85"/>
  <c r="K33" i="90" s="1"/>
  <c r="H25" i="85"/>
  <c r="J8" i="90" s="1"/>
  <c r="J18" i="80"/>
  <c r="J420" i="80" s="1"/>
  <c r="J436" i="80" s="1"/>
  <c r="J70" i="85"/>
  <c r="L36" i="90" s="1"/>
  <c r="I280" i="85"/>
  <c r="K160" i="90" s="1"/>
  <c r="H294" i="85"/>
  <c r="J164" i="90" s="1"/>
  <c r="H123" i="85"/>
  <c r="J69" i="90" s="1"/>
  <c r="H92" i="85"/>
  <c r="J47" i="90" s="1"/>
  <c r="I279" i="85"/>
  <c r="K159" i="90" s="1"/>
  <c r="I33" i="85"/>
  <c r="K10" i="90" s="1"/>
  <c r="H121" i="85"/>
  <c r="J67" i="90" s="1"/>
  <c r="H23" i="85"/>
  <c r="J6" i="90" s="1"/>
  <c r="J68" i="85"/>
  <c r="L34" i="90" s="1"/>
  <c r="I29" i="85"/>
  <c r="K9" i="90" s="1"/>
  <c r="H311" i="85"/>
  <c r="J175" i="90" s="1"/>
  <c r="H155" i="85"/>
  <c r="J93" i="90" s="1"/>
  <c r="H120" i="85"/>
  <c r="J66" i="90" s="1"/>
  <c r="H90" i="85"/>
  <c r="J45" i="90" s="1"/>
  <c r="H22" i="85"/>
  <c r="J5" i="90" s="1"/>
  <c r="J277" i="85"/>
  <c r="L157" i="90" s="1"/>
  <c r="I25" i="85"/>
  <c r="K8" i="90" s="1"/>
  <c r="H154" i="85"/>
  <c r="J92" i="90" s="1"/>
  <c r="H89" i="85"/>
  <c r="J44" i="90" s="1"/>
  <c r="I97" i="85"/>
  <c r="K49" i="90" s="1"/>
  <c r="J60" i="85"/>
  <c r="L26" i="90" s="1"/>
  <c r="J276" i="85"/>
  <c r="L156" i="90" s="1"/>
  <c r="J132" i="85"/>
  <c r="L78" i="90" s="1"/>
  <c r="I24" i="85"/>
  <c r="K7" i="90" s="1"/>
  <c r="H309" i="85"/>
  <c r="J173" i="90" s="1"/>
  <c r="H153" i="85"/>
  <c r="J91" i="90" s="1"/>
  <c r="H87" i="85"/>
  <c r="J42" i="90" s="1"/>
  <c r="I297" i="85"/>
  <c r="K167" i="90" s="1"/>
  <c r="I270" i="85"/>
  <c r="K153" i="90" s="1"/>
  <c r="H151" i="85"/>
  <c r="J89" i="90" s="1"/>
  <c r="H75" i="85"/>
  <c r="J280" i="85"/>
  <c r="L160" i="90" s="1"/>
  <c r="J97" i="85"/>
  <c r="L49" i="90" s="1"/>
  <c r="I296" i="85"/>
  <c r="K166" i="90" s="1"/>
  <c r="I268" i="85"/>
  <c r="K151" i="90" s="1"/>
  <c r="I123" i="85"/>
  <c r="K69" i="90" s="1"/>
  <c r="H306" i="85"/>
  <c r="J170" i="90" s="1"/>
  <c r="H109" i="85"/>
  <c r="J58" i="90" s="1"/>
  <c r="H72" i="85"/>
  <c r="J38" i="90" s="1"/>
  <c r="I295" i="85"/>
  <c r="K165" i="90" s="1"/>
  <c r="I121" i="85"/>
  <c r="K67" i="90" s="1"/>
  <c r="I89" i="85"/>
  <c r="K44" i="90" s="1"/>
  <c r="H149" i="85"/>
  <c r="J87" i="90" s="1"/>
  <c r="J107" i="85"/>
  <c r="L56" i="90" s="1"/>
  <c r="I90" i="85"/>
  <c r="K45" i="90" s="1"/>
  <c r="J311" i="85"/>
  <c r="L175" i="90" s="1"/>
  <c r="J87" i="85"/>
  <c r="L42" i="90" s="1"/>
  <c r="I155" i="85"/>
  <c r="K93" i="90" s="1"/>
  <c r="I120" i="85"/>
  <c r="K66" i="90" s="1"/>
  <c r="I87" i="85"/>
  <c r="K42" i="90" s="1"/>
  <c r="H148" i="85"/>
  <c r="J86" i="90" s="1"/>
  <c r="H107" i="85"/>
  <c r="J56" i="90" s="1"/>
  <c r="H70" i="85"/>
  <c r="J36" i="90" s="1"/>
  <c r="J123" i="85"/>
  <c r="L69" i="90" s="1"/>
  <c r="J104" i="85"/>
  <c r="L53" i="90" s="1"/>
  <c r="J309" i="85"/>
  <c r="L173" i="90" s="1"/>
  <c r="J24" i="85"/>
  <c r="L7" i="90" s="1"/>
  <c r="I154" i="85"/>
  <c r="K92" i="90" s="1"/>
  <c r="I75" i="85"/>
  <c r="H279" i="85"/>
  <c r="J159" i="90" s="1"/>
  <c r="H106" i="85"/>
  <c r="J55" i="90" s="1"/>
  <c r="H69" i="85"/>
  <c r="J35" i="90" s="1"/>
  <c r="J23" i="85"/>
  <c r="L6" i="90" s="1"/>
  <c r="J25" i="85"/>
  <c r="L8" i="90" s="1"/>
  <c r="J121" i="85"/>
  <c r="L67" i="90" s="1"/>
  <c r="I311" i="85"/>
  <c r="K175" i="90" s="1"/>
  <c r="I153" i="85"/>
  <c r="K91" i="90" s="1"/>
  <c r="I109" i="85"/>
  <c r="K58" i="90" s="1"/>
  <c r="H278" i="85"/>
  <c r="J158" i="90" s="1"/>
  <c r="H104" i="85"/>
  <c r="J53" i="90" s="1"/>
  <c r="H68" i="85"/>
  <c r="J34" i="90" s="1"/>
  <c r="I310" i="85"/>
  <c r="K174" i="90" s="1"/>
  <c r="I108" i="85"/>
  <c r="K57" i="90" s="1"/>
  <c r="H67" i="85"/>
  <c r="J33" i="90" s="1"/>
  <c r="BS218" i="79"/>
  <c r="BK203" i="79"/>
  <c r="BS214" i="79"/>
  <c r="CI205" i="79"/>
  <c r="EE238" i="79"/>
  <c r="O238" i="79"/>
  <c r="AM228" i="79"/>
  <c r="BS262" i="79"/>
  <c r="AE205" i="79"/>
  <c r="CY214" i="79"/>
  <c r="DG205" i="79"/>
  <c r="EM203" i="79"/>
  <c r="DO218" i="79"/>
  <c r="W205" i="79"/>
  <c r="AU218" i="79"/>
  <c r="CA238" i="79"/>
  <c r="DG251" i="79"/>
  <c r="DH251" i="79" s="1"/>
  <c r="DW263" i="79"/>
  <c r="CQ263" i="80"/>
  <c r="AM197" i="79"/>
  <c r="AE238" i="79"/>
  <c r="AE187" i="79"/>
  <c r="AF187" i="79" s="1"/>
  <c r="EM247" i="79"/>
  <c r="CY247" i="79"/>
  <c r="EE190" i="79"/>
  <c r="W223" i="80"/>
  <c r="BC199" i="80"/>
  <c r="BS226" i="80"/>
  <c r="AU214" i="80"/>
  <c r="CY245" i="80"/>
  <c r="CI214" i="80"/>
  <c r="J241" i="85"/>
  <c r="L135" i="90" s="1"/>
  <c r="I253" i="85"/>
  <c r="K147" i="90" s="1"/>
  <c r="H249" i="85"/>
  <c r="J143" i="90" s="1"/>
  <c r="J200" i="85"/>
  <c r="L113" i="90" s="1"/>
  <c r="H255" i="80"/>
  <c r="J199" i="85"/>
  <c r="L112" i="90" s="1"/>
  <c r="I250" i="85"/>
  <c r="K144" i="90" s="1"/>
  <c r="I213" i="85"/>
  <c r="K119" i="90" s="1"/>
  <c r="H206" i="85"/>
  <c r="H246" i="85"/>
  <c r="J140" i="90" s="1"/>
  <c r="H205" i="85"/>
  <c r="J252" i="85"/>
  <c r="L146" i="90" s="1"/>
  <c r="I248" i="85"/>
  <c r="K142" i="90" s="1"/>
  <c r="I210" i="85"/>
  <c r="K115" i="90" s="1"/>
  <c r="H201" i="85"/>
  <c r="J114" i="90" s="1"/>
  <c r="J256" i="85"/>
  <c r="L150" i="90" s="1"/>
  <c r="J193" i="85"/>
  <c r="L109" i="90" s="1"/>
  <c r="H244" i="85"/>
  <c r="J138" i="90" s="1"/>
  <c r="EU249" i="80"/>
  <c r="EV249" i="80" s="1"/>
  <c r="J246" i="85"/>
  <c r="L140" i="90" s="1"/>
  <c r="I205" i="85"/>
  <c r="H199" i="85"/>
  <c r="J112" i="90" s="1"/>
  <c r="I201" i="85"/>
  <c r="K114" i="90" s="1"/>
  <c r="W257" i="80"/>
  <c r="I244" i="85"/>
  <c r="K138" i="90" s="1"/>
  <c r="I200" i="85"/>
  <c r="K113" i="90" s="1"/>
  <c r="H241" i="85"/>
  <c r="J135" i="90" s="1"/>
  <c r="I243" i="85"/>
  <c r="K137" i="90" s="1"/>
  <c r="BC257" i="80"/>
  <c r="J249" i="85"/>
  <c r="L143" i="90" s="1"/>
  <c r="I242" i="85"/>
  <c r="K136" i="90" s="1"/>
  <c r="I195" i="85"/>
  <c r="K111" i="90" s="1"/>
  <c r="H192" i="85"/>
  <c r="J108" i="90" s="1"/>
  <c r="J250" i="85"/>
  <c r="L144" i="90" s="1"/>
  <c r="H255" i="85"/>
  <c r="J149" i="90" s="1"/>
  <c r="EE234" i="80"/>
  <c r="I232" i="85"/>
  <c r="K133" i="90" s="1"/>
  <c r="I193" i="85"/>
  <c r="K109" i="90" s="1"/>
  <c r="H254" i="85"/>
  <c r="J148" i="90" s="1"/>
  <c r="J243" i="85"/>
  <c r="L137" i="90" s="1"/>
  <c r="I192" i="85"/>
  <c r="K108" i="90" s="1"/>
  <c r="H253" i="85"/>
  <c r="J147" i="90" s="1"/>
  <c r="I255" i="85"/>
  <c r="K149" i="90" s="1"/>
  <c r="J205" i="85"/>
  <c r="I254" i="85"/>
  <c r="K148" i="90" s="1"/>
  <c r="H250" i="85"/>
  <c r="J144" i="90" s="1"/>
  <c r="CQ187" i="79"/>
  <c r="CS187" i="79" s="1"/>
  <c r="AU246" i="79"/>
  <c r="AU187" i="79"/>
  <c r="AV187" i="79" s="1"/>
  <c r="BK262" i="79"/>
  <c r="DW262" i="79"/>
  <c r="EU190" i="79"/>
  <c r="O246" i="80"/>
  <c r="BC246" i="80"/>
  <c r="AM262" i="79"/>
  <c r="CI209" i="79"/>
  <c r="EE262" i="79"/>
  <c r="FC246" i="79"/>
  <c r="BC234" i="80"/>
  <c r="W262" i="79"/>
  <c r="DG246" i="79"/>
  <c r="EE255" i="79"/>
  <c r="BC246" i="79"/>
  <c r="DW246" i="79"/>
  <c r="AM246" i="79"/>
  <c r="BK246" i="79"/>
  <c r="EE246" i="79"/>
  <c r="EE187" i="79"/>
  <c r="EF187" i="79" s="1"/>
  <c r="AE246" i="80"/>
  <c r="W246" i="79"/>
  <c r="AU262" i="79"/>
  <c r="AE234" i="80"/>
  <c r="BK257" i="80"/>
  <c r="FC262" i="79"/>
  <c r="DG262" i="79"/>
  <c r="W234" i="80"/>
  <c r="CI187" i="79"/>
  <c r="CJ187" i="79" s="1"/>
  <c r="CQ190" i="79"/>
  <c r="CY263" i="80"/>
  <c r="BC262" i="79"/>
  <c r="BK122" i="79"/>
  <c r="AM146" i="80"/>
  <c r="W146" i="80"/>
  <c r="CI147" i="79"/>
  <c r="DW146" i="80"/>
  <c r="CI120" i="80"/>
  <c r="EM67" i="79"/>
  <c r="O159" i="80"/>
  <c r="BK82" i="80"/>
  <c r="DO119" i="80"/>
  <c r="FC83" i="80"/>
  <c r="DO113" i="80"/>
  <c r="AE100" i="79"/>
  <c r="K48" i="80"/>
  <c r="BK120" i="80"/>
  <c r="FC114" i="79"/>
  <c r="W82" i="79"/>
  <c r="X82" i="79" s="1"/>
  <c r="BK17" i="80"/>
  <c r="BK419" i="80" s="1"/>
  <c r="EM97" i="80"/>
  <c r="DG131" i="80"/>
  <c r="AM131" i="80"/>
  <c r="BS67" i="79"/>
  <c r="DW106" i="79"/>
  <c r="AE66" i="80"/>
  <c r="CY146" i="80"/>
  <c r="EE146" i="80"/>
  <c r="EU97" i="80"/>
  <c r="AE131" i="80"/>
  <c r="CA68" i="79"/>
  <c r="EE115" i="79"/>
  <c r="BS159" i="80"/>
  <c r="EE128" i="80"/>
  <c r="EE106" i="79"/>
  <c r="BS82" i="80"/>
  <c r="EE120" i="80"/>
  <c r="DO131" i="80"/>
  <c r="CA106" i="79"/>
  <c r="CY24" i="79"/>
  <c r="CY408" i="79" s="1"/>
  <c r="EN118" i="79"/>
  <c r="O160" i="80"/>
  <c r="AE16" i="80"/>
  <c r="AE418" i="80" s="1"/>
  <c r="BK146" i="80"/>
  <c r="DO128" i="80"/>
  <c r="O68" i="80"/>
  <c r="AE23" i="79"/>
  <c r="AE407" i="79" s="1"/>
  <c r="BC72" i="79"/>
  <c r="CI135" i="79"/>
  <c r="DG72" i="79"/>
  <c r="CA129" i="80"/>
  <c r="CB129" i="80" s="1"/>
  <c r="DW129" i="80"/>
  <c r="DX129" i="80" s="1"/>
  <c r="BC135" i="79"/>
  <c r="BS136" i="79"/>
  <c r="BU136" i="79" s="1"/>
  <c r="CI116" i="79"/>
  <c r="DG136" i="79"/>
  <c r="DI136" i="79" s="1"/>
  <c r="FC23" i="79"/>
  <c r="FC407" i="79" s="1"/>
  <c r="W134" i="80"/>
  <c r="EM152" i="80"/>
  <c r="EU68" i="80"/>
  <c r="K47" i="80"/>
  <c r="AE136" i="79"/>
  <c r="AG136" i="79" s="1"/>
  <c r="BC134" i="79"/>
  <c r="CA148" i="79"/>
  <c r="CQ24" i="79"/>
  <c r="CQ408" i="79" s="1"/>
  <c r="DG135" i="79"/>
  <c r="EE148" i="79"/>
  <c r="O95" i="80"/>
  <c r="W128" i="80"/>
  <c r="AE68" i="80"/>
  <c r="BK116" i="80"/>
  <c r="BS68" i="80"/>
  <c r="CA120" i="80"/>
  <c r="DG68" i="80"/>
  <c r="DO129" i="80"/>
  <c r="DQ129" i="80" s="1"/>
  <c r="DW120" i="80"/>
  <c r="EM82" i="80"/>
  <c r="EU131" i="80"/>
  <c r="K44" i="80"/>
  <c r="BC23" i="79"/>
  <c r="BC407" i="79" s="1"/>
  <c r="O152" i="79"/>
  <c r="O24" i="79"/>
  <c r="O408" i="79" s="1"/>
  <c r="AE135" i="79"/>
  <c r="AU24" i="79"/>
  <c r="AU408" i="79" s="1"/>
  <c r="BC129" i="79"/>
  <c r="BE129" i="79" s="1"/>
  <c r="CA160" i="79"/>
  <c r="CQ148" i="79"/>
  <c r="CQ23" i="79"/>
  <c r="CQ407" i="79" s="1"/>
  <c r="DO24" i="79"/>
  <c r="DO408" i="79" s="1"/>
  <c r="EE72" i="79"/>
  <c r="EE24" i="79"/>
  <c r="EE408" i="79" s="1"/>
  <c r="EM24" i="79"/>
  <c r="EM408" i="79" s="1"/>
  <c r="W95" i="80"/>
  <c r="AE67" i="80"/>
  <c r="AG67" i="80" s="1"/>
  <c r="BK95" i="80"/>
  <c r="BS67" i="80"/>
  <c r="BT67" i="80" s="1"/>
  <c r="CA95" i="80"/>
  <c r="EU129" i="80"/>
  <c r="EW129" i="80" s="1"/>
  <c r="CI95" i="80"/>
  <c r="O23" i="79"/>
  <c r="O407" i="79" s="1"/>
  <c r="AU155" i="79"/>
  <c r="AU23" i="79"/>
  <c r="AU407" i="79" s="1"/>
  <c r="CA155" i="79"/>
  <c r="DO148" i="79"/>
  <c r="DO23" i="79"/>
  <c r="DO407" i="79" s="1"/>
  <c r="EE136" i="79"/>
  <c r="EF136" i="79" s="1"/>
  <c r="BS137" i="80"/>
  <c r="DG129" i="80"/>
  <c r="DI129" i="80" s="1"/>
  <c r="DO120" i="80"/>
  <c r="EM68" i="80"/>
  <c r="AE72" i="79"/>
  <c r="AE137" i="80"/>
  <c r="CY68" i="80"/>
  <c r="O72" i="79"/>
  <c r="AU79" i="79"/>
  <c r="AV79" i="79" s="1"/>
  <c r="BK72" i="79"/>
  <c r="BK24" i="79"/>
  <c r="BK408" i="79" s="1"/>
  <c r="CA72" i="79"/>
  <c r="CA24" i="79"/>
  <c r="CA408" i="79" s="1"/>
  <c r="CQ72" i="79"/>
  <c r="DO73" i="79"/>
  <c r="FC72" i="79"/>
  <c r="AE134" i="80"/>
  <c r="AM152" i="80"/>
  <c r="BS131" i="80"/>
  <c r="DG120" i="80"/>
  <c r="EM129" i="80"/>
  <c r="EN129" i="80" s="1"/>
  <c r="EU95" i="80"/>
  <c r="AM68" i="80"/>
  <c r="BS129" i="80"/>
  <c r="BU129" i="80" s="1"/>
  <c r="EE152" i="80"/>
  <c r="AU72" i="79"/>
  <c r="BK23" i="79"/>
  <c r="BK407" i="79" s="1"/>
  <c r="CA23" i="79"/>
  <c r="CA407" i="79" s="1"/>
  <c r="DO72" i="79"/>
  <c r="DG95" i="80"/>
  <c r="O135" i="79"/>
  <c r="AM148" i="79"/>
  <c r="AM23" i="79"/>
  <c r="AM407" i="79" s="1"/>
  <c r="AU135" i="79"/>
  <c r="BK136" i="79"/>
  <c r="BM136" i="79" s="1"/>
  <c r="CQ136" i="79"/>
  <c r="CS136" i="79" s="1"/>
  <c r="CY80" i="79"/>
  <c r="CZ80" i="79" s="1"/>
  <c r="CY23" i="79"/>
  <c r="CY407" i="79" s="1"/>
  <c r="DO136" i="79"/>
  <c r="DP136" i="79" s="1"/>
  <c r="EU135" i="79"/>
  <c r="AE129" i="80"/>
  <c r="AG129" i="80" s="1"/>
  <c r="EE68" i="80"/>
  <c r="EM116" i="80"/>
  <c r="W68" i="80"/>
  <c r="AE148" i="79"/>
  <c r="AM73" i="79"/>
  <c r="AU106" i="79"/>
  <c r="CA136" i="79"/>
  <c r="CB136" i="79" s="1"/>
  <c r="CI24" i="79"/>
  <c r="CI408" i="79" s="1"/>
  <c r="CQ107" i="79"/>
  <c r="CY72" i="79"/>
  <c r="DO135" i="79"/>
  <c r="DW148" i="79"/>
  <c r="EM135" i="79"/>
  <c r="EU116" i="79"/>
  <c r="AE128" i="80"/>
  <c r="AU160" i="80"/>
  <c r="BK154" i="80"/>
  <c r="BS116" i="80"/>
  <c r="CQ154" i="80"/>
  <c r="EE131" i="80"/>
  <c r="EM104" i="80"/>
  <c r="AE147" i="79"/>
  <c r="AM72" i="79"/>
  <c r="BK107" i="79"/>
  <c r="CA135" i="79"/>
  <c r="CI23" i="79"/>
  <c r="CI407" i="79" s="1"/>
  <c r="DW160" i="79"/>
  <c r="EM107" i="79"/>
  <c r="EW108" i="79"/>
  <c r="AE95" i="80"/>
  <c r="AU154" i="80"/>
  <c r="BK152" i="80"/>
  <c r="BS95" i="80"/>
  <c r="CI134" i="80"/>
  <c r="CQ152" i="80"/>
  <c r="EE129" i="80"/>
  <c r="EF129" i="80" s="1"/>
  <c r="AE160" i="79"/>
  <c r="CY135" i="79"/>
  <c r="DW154" i="79"/>
  <c r="AM129" i="80"/>
  <c r="AN129" i="80" s="1"/>
  <c r="AU152" i="80"/>
  <c r="BC68" i="80"/>
  <c r="CI129" i="80"/>
  <c r="CJ129" i="80" s="1"/>
  <c r="EM95" i="80"/>
  <c r="FC152" i="80"/>
  <c r="W23" i="79"/>
  <c r="W407" i="79" s="1"/>
  <c r="AM95" i="80"/>
  <c r="DO152" i="80"/>
  <c r="BC148" i="79"/>
  <c r="BS74" i="79"/>
  <c r="CI72" i="79"/>
  <c r="DW72" i="79"/>
  <c r="O152" i="80"/>
  <c r="W154" i="80"/>
  <c r="AU95" i="80"/>
  <c r="BK134" i="80"/>
  <c r="CA68" i="80"/>
  <c r="DO68" i="80"/>
  <c r="DW137" i="80"/>
  <c r="FC134" i="80"/>
  <c r="W72" i="79"/>
  <c r="BS23" i="79"/>
  <c r="BS407" i="79" s="1"/>
  <c r="CY116" i="79"/>
  <c r="DG23" i="79"/>
  <c r="DG407" i="79" s="1"/>
  <c r="DW23" i="79"/>
  <c r="DW407" i="79" s="1"/>
  <c r="BK68" i="80"/>
  <c r="CA152" i="80"/>
  <c r="CQ68" i="80"/>
  <c r="DW68" i="80"/>
  <c r="AE79" i="79"/>
  <c r="AG79" i="79" s="1"/>
  <c r="AE409" i="79"/>
  <c r="DO117" i="79"/>
  <c r="W135" i="79"/>
  <c r="AE73" i="79"/>
  <c r="AE24" i="79"/>
  <c r="AE408" i="79" s="1"/>
  <c r="BC24" i="79"/>
  <c r="BC408" i="79" s="1"/>
  <c r="CI68" i="79"/>
  <c r="W79" i="80"/>
  <c r="BC95" i="80"/>
  <c r="BK129" i="80"/>
  <c r="BL129" i="80" s="1"/>
  <c r="CA131" i="80"/>
  <c r="CI97" i="80"/>
  <c r="DG154" i="80"/>
  <c r="DO137" i="80"/>
  <c r="DW131" i="80"/>
  <c r="EU154" i="80"/>
  <c r="FC129" i="80"/>
  <c r="FD129" i="80" s="1"/>
  <c r="DG149" i="79"/>
  <c r="DH149" i="79" s="1"/>
  <c r="EE149" i="79"/>
  <c r="EF149" i="79" s="1"/>
  <c r="CY149" i="79"/>
  <c r="DA149" i="79" s="1"/>
  <c r="BS149" i="79"/>
  <c r="BT149" i="79" s="1"/>
  <c r="EM147" i="79"/>
  <c r="BC108" i="79"/>
  <c r="BE108" i="79" s="1"/>
  <c r="O107" i="79"/>
  <c r="DG107" i="79"/>
  <c r="AU107" i="79"/>
  <c r="EE107" i="79"/>
  <c r="W107" i="80"/>
  <c r="BK107" i="80"/>
  <c r="CQ107" i="80"/>
  <c r="DW122" i="80"/>
  <c r="DO122" i="79"/>
  <c r="DP122" i="79" s="1"/>
  <c r="EU122" i="79"/>
  <c r="EV122" i="79" s="1"/>
  <c r="DG122" i="79"/>
  <c r="AM122" i="79"/>
  <c r="AN122" i="79" s="1"/>
  <c r="BK124" i="79"/>
  <c r="BM124" i="79" s="1"/>
  <c r="CY107" i="80"/>
  <c r="EU107" i="80"/>
  <c r="BS107" i="80"/>
  <c r="O107" i="80"/>
  <c r="AU122" i="80"/>
  <c r="BC122" i="80"/>
  <c r="AU78" i="80"/>
  <c r="AE226" i="80"/>
  <c r="CI226" i="80"/>
  <c r="EU245" i="80"/>
  <c r="BK245" i="79"/>
  <c r="O226" i="80"/>
  <c r="CQ232" i="80"/>
  <c r="EU234" i="80"/>
  <c r="FC256" i="79"/>
  <c r="CQ226" i="80"/>
  <c r="EU256" i="79"/>
  <c r="EE226" i="80"/>
  <c r="AU226" i="80"/>
  <c r="BS245" i="80"/>
  <c r="DO257" i="80"/>
  <c r="FC245" i="80"/>
  <c r="BS17" i="80"/>
  <c r="BS419" i="80" s="1"/>
  <c r="BK78" i="80"/>
  <c r="AM78" i="80"/>
  <c r="W78" i="80"/>
  <c r="AE78" i="80"/>
  <c r="CA282" i="79"/>
  <c r="CY282" i="79"/>
  <c r="BS282" i="79"/>
  <c r="O276" i="80"/>
  <c r="EM276" i="80"/>
  <c r="EU276" i="80"/>
  <c r="FC276" i="80"/>
  <c r="BC276" i="80"/>
  <c r="AM287" i="80"/>
  <c r="W276" i="80"/>
  <c r="CA276" i="80"/>
  <c r="AM276" i="80"/>
  <c r="EE276" i="80"/>
  <c r="CQ276" i="80"/>
  <c r="EU281" i="79"/>
  <c r="EM281" i="79"/>
  <c r="W281" i="79"/>
  <c r="AU286" i="80"/>
  <c r="DG286" i="80"/>
  <c r="CY281" i="79"/>
  <c r="O286" i="80"/>
  <c r="CQ281" i="79"/>
  <c r="CI286" i="80"/>
  <c r="W286" i="80"/>
  <c r="BC286" i="80"/>
  <c r="O78" i="80"/>
  <c r="BS78" i="80"/>
  <c r="CI78" i="80"/>
  <c r="CA78" i="80"/>
  <c r="BC78" i="80"/>
  <c r="CY276" i="79"/>
  <c r="BK276" i="79"/>
  <c r="CI276" i="79"/>
  <c r="DO276" i="79"/>
  <c r="BC276" i="79"/>
  <c r="O276" i="79"/>
  <c r="EE276" i="79"/>
  <c r="AE276" i="79"/>
  <c r="AU276" i="79"/>
  <c r="CA276" i="79"/>
  <c r="CQ276" i="79"/>
  <c r="W276" i="79"/>
  <c r="DG276" i="79"/>
  <c r="DW276" i="79"/>
  <c r="AM276" i="79"/>
  <c r="BS276" i="79"/>
  <c r="EM276" i="79"/>
  <c r="FC276" i="79"/>
  <c r="DG78" i="80"/>
  <c r="EM78" i="80"/>
  <c r="CA32" i="79"/>
  <c r="CA33" i="79" s="1"/>
  <c r="CA426" i="79" s="1"/>
  <c r="AE32" i="79"/>
  <c r="AE33" i="79" s="1"/>
  <c r="AE426" i="79" s="1"/>
  <c r="EE17" i="80"/>
  <c r="EE419" i="80" s="1"/>
  <c r="BS18" i="79"/>
  <c r="BS420" i="79" s="1"/>
  <c r="CQ78" i="80"/>
  <c r="EU78" i="80"/>
  <c r="FC78" i="80"/>
  <c r="FC224" i="79"/>
  <c r="CI224" i="80"/>
  <c r="O248" i="79"/>
  <c r="EM259" i="79"/>
  <c r="DO78" i="80"/>
  <c r="W203" i="79"/>
  <c r="AE214" i="79"/>
  <c r="BS238" i="79"/>
  <c r="CQ238" i="79"/>
  <c r="AM238" i="80"/>
  <c r="AM203" i="79"/>
  <c r="BC193" i="79"/>
  <c r="BD193" i="79" s="1"/>
  <c r="BS230" i="79"/>
  <c r="CY203" i="79"/>
  <c r="AM209" i="80"/>
  <c r="CI203" i="79"/>
  <c r="O203" i="79"/>
  <c r="BK225" i="79"/>
  <c r="O238" i="80"/>
  <c r="BC238" i="79"/>
  <c r="DO203" i="79"/>
  <c r="EM230" i="79"/>
  <c r="BC210" i="80"/>
  <c r="AU203" i="79"/>
  <c r="AE203" i="79"/>
  <c r="BK230" i="79"/>
  <c r="CI238" i="79"/>
  <c r="EU238" i="79"/>
  <c r="BC230" i="79"/>
  <c r="EU230" i="79"/>
  <c r="AE218" i="80"/>
  <c r="FC218" i="80"/>
  <c r="O193" i="79"/>
  <c r="P193" i="79" s="1"/>
  <c r="CA203" i="79"/>
  <c r="EE203" i="79"/>
  <c r="W230" i="79"/>
  <c r="AM230" i="79"/>
  <c r="DO193" i="79"/>
  <c r="DP193" i="79" s="1"/>
  <c r="EU238" i="80"/>
  <c r="CA216" i="79"/>
  <c r="BS216" i="79"/>
  <c r="FC261" i="79"/>
  <c r="AE259" i="79"/>
  <c r="CA259" i="79"/>
  <c r="AE248" i="79"/>
  <c r="CY259" i="79"/>
  <c r="EM248" i="79"/>
  <c r="DO259" i="79"/>
  <c r="CQ260" i="79"/>
  <c r="CQ259" i="79"/>
  <c r="O259" i="79"/>
  <c r="CI259" i="79"/>
  <c r="CY77" i="80"/>
  <c r="DG77" i="80"/>
  <c r="DW99" i="79"/>
  <c r="BC247" i="79"/>
  <c r="DO247" i="79"/>
  <c r="AM247" i="79"/>
  <c r="O247" i="79"/>
  <c r="AM247" i="80"/>
  <c r="CQ250" i="79"/>
  <c r="CI250" i="79"/>
  <c r="DG256" i="79"/>
  <c r="AE256" i="79"/>
  <c r="CQ256" i="79"/>
  <c r="CI257" i="80"/>
  <c r="AE257" i="80"/>
  <c r="CY257" i="80"/>
  <c r="EM257" i="80"/>
  <c r="CA257" i="80"/>
  <c r="EE257" i="80"/>
  <c r="O257" i="80"/>
  <c r="AU257" i="80"/>
  <c r="CQ257" i="80"/>
  <c r="BS257" i="80"/>
  <c r="DG257" i="80"/>
  <c r="BK255" i="79"/>
  <c r="W255" i="79"/>
  <c r="BC255" i="79"/>
  <c r="BS255" i="79"/>
  <c r="DW255" i="79"/>
  <c r="AM255" i="79"/>
  <c r="DG255" i="79"/>
  <c r="FC255" i="79"/>
  <c r="AU255" i="79"/>
  <c r="CA250" i="79"/>
  <c r="CY250" i="79"/>
  <c r="DO250" i="79"/>
  <c r="EE247" i="80"/>
  <c r="BC247" i="80"/>
  <c r="AM99" i="79"/>
  <c r="O154" i="80"/>
  <c r="EE158" i="79"/>
  <c r="AE158" i="79"/>
  <c r="AF158" i="79" s="1"/>
  <c r="DW157" i="79"/>
  <c r="AM156" i="79"/>
  <c r="BS157" i="79"/>
  <c r="AM157" i="79"/>
  <c r="AU157" i="79"/>
  <c r="BC157" i="79"/>
  <c r="BK157" i="79"/>
  <c r="BS156" i="79"/>
  <c r="CA157" i="79"/>
  <c r="DO157" i="79"/>
  <c r="AU156" i="79"/>
  <c r="BC156" i="79"/>
  <c r="AM156" i="80"/>
  <c r="AO156" i="80" s="1"/>
  <c r="EU157" i="79"/>
  <c r="DG157" i="79"/>
  <c r="EU156" i="79"/>
  <c r="W157" i="79"/>
  <c r="DG156" i="79"/>
  <c r="W156" i="79"/>
  <c r="FC157" i="79"/>
  <c r="O157" i="79"/>
  <c r="CY157" i="79"/>
  <c r="EE157" i="79"/>
  <c r="CQ157" i="79"/>
  <c r="AE157" i="79"/>
  <c r="AE156" i="79"/>
  <c r="CI157" i="79"/>
  <c r="DO156" i="79"/>
  <c r="EM157" i="79"/>
  <c r="O156" i="79"/>
  <c r="CY156" i="79"/>
  <c r="AM155" i="79"/>
  <c r="O155" i="79"/>
  <c r="DG155" i="79"/>
  <c r="CY155" i="79"/>
  <c r="EE155" i="79"/>
  <c r="FC160" i="79"/>
  <c r="DO160" i="79"/>
  <c r="AE154" i="80"/>
  <c r="BS154" i="80"/>
  <c r="DW154" i="80"/>
  <c r="O160" i="79"/>
  <c r="DG160" i="79"/>
  <c r="O158" i="79"/>
  <c r="W160" i="79"/>
  <c r="AU160" i="79"/>
  <c r="CY160" i="79"/>
  <c r="EM160" i="79"/>
  <c r="AM160" i="79"/>
  <c r="W158" i="79"/>
  <c r="AU158" i="79"/>
  <c r="AV158" i="79" s="1"/>
  <c r="BC160" i="79"/>
  <c r="CQ160" i="79"/>
  <c r="BC158" i="79"/>
  <c r="W156" i="80"/>
  <c r="Y156" i="80" s="1"/>
  <c r="AU156" i="80"/>
  <c r="CA156" i="80"/>
  <c r="BK160" i="79"/>
  <c r="EE160" i="79"/>
  <c r="AU155" i="80"/>
  <c r="CI154" i="80"/>
  <c r="BS160" i="79"/>
  <c r="CI160" i="79"/>
  <c r="EU160" i="79"/>
  <c r="BK153" i="79"/>
  <c r="CQ153" i="79"/>
  <c r="CY153" i="79"/>
  <c r="DG153" i="79"/>
  <c r="AE153" i="79"/>
  <c r="BS153" i="79"/>
  <c r="CI153" i="79"/>
  <c r="CA153" i="79"/>
  <c r="EM153" i="79"/>
  <c r="EE153" i="79"/>
  <c r="BC153" i="79"/>
  <c r="BK147" i="80"/>
  <c r="BK137" i="80"/>
  <c r="W138" i="80"/>
  <c r="FC137" i="80"/>
  <c r="W137" i="80"/>
  <c r="DO134" i="79"/>
  <c r="W131" i="80"/>
  <c r="BC137" i="80"/>
  <c r="W129" i="80"/>
  <c r="X129" i="80" s="1"/>
  <c r="BC134" i="80"/>
  <c r="O134" i="79"/>
  <c r="O134" i="80"/>
  <c r="AE134" i="79"/>
  <c r="BK131" i="80"/>
  <c r="O131" i="80"/>
  <c r="BC131" i="80"/>
  <c r="EE134" i="79"/>
  <c r="EU134" i="79"/>
  <c r="BK134" i="79"/>
  <c r="AM134" i="79"/>
  <c r="CI134" i="79"/>
  <c r="CQ134" i="79"/>
  <c r="DG134" i="79"/>
  <c r="O129" i="80"/>
  <c r="Q129" i="80" s="1"/>
  <c r="AU134" i="80"/>
  <c r="BC129" i="80"/>
  <c r="BE129" i="80" s="1"/>
  <c r="CQ137" i="80"/>
  <c r="CY138" i="80"/>
  <c r="FC131" i="80"/>
  <c r="BS134" i="79"/>
  <c r="AU131" i="80"/>
  <c r="CQ134" i="80"/>
  <c r="CY131" i="80"/>
  <c r="DG138" i="80"/>
  <c r="EU138" i="80"/>
  <c r="AU132" i="79"/>
  <c r="AM134" i="80"/>
  <c r="AU129" i="80"/>
  <c r="AV129" i="80" s="1"/>
  <c r="CQ131" i="80"/>
  <c r="DO128" i="79"/>
  <c r="EU124" i="79"/>
  <c r="EW124" i="79" s="1"/>
  <c r="DO124" i="79"/>
  <c r="DQ124" i="79" s="1"/>
  <c r="DG124" i="79"/>
  <c r="DI124" i="79" s="1"/>
  <c r="EU120" i="80"/>
  <c r="O120" i="80"/>
  <c r="AU122" i="79"/>
  <c r="AM121" i="80"/>
  <c r="DW121" i="80"/>
  <c r="EM121" i="80"/>
  <c r="BS124" i="79"/>
  <c r="BU124" i="79" s="1"/>
  <c r="AU124" i="79"/>
  <c r="AW124" i="79" s="1"/>
  <c r="BS122" i="79"/>
  <c r="AU119" i="80"/>
  <c r="CA124" i="79"/>
  <c r="CC124" i="79" s="1"/>
  <c r="CI124" i="79"/>
  <c r="CK124" i="79" s="1"/>
  <c r="AE120" i="80"/>
  <c r="CY120" i="80"/>
  <c r="FC120" i="80"/>
  <c r="FC124" i="79"/>
  <c r="FE124" i="79" s="1"/>
  <c r="O124" i="79"/>
  <c r="AE124" i="79"/>
  <c r="AF124" i="79" s="1"/>
  <c r="CA122" i="79"/>
  <c r="CB122" i="79" s="1"/>
  <c r="CI122" i="79"/>
  <c r="EM124" i="79"/>
  <c r="EN124" i="79" s="1"/>
  <c r="CY119" i="80"/>
  <c r="O122" i="79"/>
  <c r="W124" i="79"/>
  <c r="Y124" i="79" s="1"/>
  <c r="AE122" i="79"/>
  <c r="EM122" i="79"/>
  <c r="EO122" i="79" s="1"/>
  <c r="W122" i="79"/>
  <c r="X122" i="79" s="1"/>
  <c r="AE118" i="79"/>
  <c r="AF118" i="79" s="1"/>
  <c r="BC124" i="79"/>
  <c r="BE124" i="79" s="1"/>
  <c r="CQ124" i="79"/>
  <c r="CS124" i="79" s="1"/>
  <c r="DW124" i="79"/>
  <c r="DY124" i="79" s="1"/>
  <c r="BS120" i="80"/>
  <c r="BC120" i="80"/>
  <c r="W118" i="79"/>
  <c r="X118" i="79" s="1"/>
  <c r="BC122" i="79"/>
  <c r="CQ122" i="79"/>
  <c r="CR122" i="79" s="1"/>
  <c r="CY124" i="79"/>
  <c r="DA124" i="79" s="1"/>
  <c r="DW122" i="79"/>
  <c r="DX122" i="79" s="1"/>
  <c r="EE124" i="79"/>
  <c r="EG124" i="79" s="1"/>
  <c r="W120" i="80"/>
  <c r="DW123" i="80"/>
  <c r="AU120" i="80"/>
  <c r="AM124" i="79"/>
  <c r="CY122" i="79"/>
  <c r="CA117" i="79"/>
  <c r="AU117" i="79"/>
  <c r="AM117" i="79"/>
  <c r="FK117" i="79"/>
  <c r="FC117" i="79"/>
  <c r="EU117" i="79"/>
  <c r="O117" i="79"/>
  <c r="DG117" i="79"/>
  <c r="BC117" i="79"/>
  <c r="CY117" i="79"/>
  <c r="BS117" i="79"/>
  <c r="CQ117" i="79"/>
  <c r="CI117" i="79"/>
  <c r="EM117" i="79"/>
  <c r="W117" i="79"/>
  <c r="BC113" i="79"/>
  <c r="BE113" i="79" s="1"/>
  <c r="BS113" i="79"/>
  <c r="BU113" i="79" s="1"/>
  <c r="EM113" i="79"/>
  <c r="EN113" i="79" s="1"/>
  <c r="CY121" i="79"/>
  <c r="W113" i="79"/>
  <c r="Y113" i="79" s="1"/>
  <c r="AE121" i="79"/>
  <c r="BK121" i="79"/>
  <c r="CA121" i="79"/>
  <c r="CY113" i="79"/>
  <c r="CZ113" i="79" s="1"/>
  <c r="AE113" i="79"/>
  <c r="AG113" i="79" s="1"/>
  <c r="BK118" i="79"/>
  <c r="BM118" i="79" s="1"/>
  <c r="CA118" i="79"/>
  <c r="CB118" i="79" s="1"/>
  <c r="AU118" i="79"/>
  <c r="AV118" i="79" s="1"/>
  <c r="CI121" i="79"/>
  <c r="DG118" i="79"/>
  <c r="DI118" i="79" s="1"/>
  <c r="W113" i="80"/>
  <c r="AU113" i="79"/>
  <c r="AV113" i="79" s="1"/>
  <c r="CI118" i="79"/>
  <c r="CJ118" i="79" s="1"/>
  <c r="DG113" i="79"/>
  <c r="DH113" i="79" s="1"/>
  <c r="EU118" i="79"/>
  <c r="EV118" i="79" s="1"/>
  <c r="O119" i="80"/>
  <c r="BS119" i="80"/>
  <c r="FC121" i="80"/>
  <c r="DO121" i="79"/>
  <c r="AM121" i="79"/>
  <c r="CI113" i="79"/>
  <c r="CK113" i="79" s="1"/>
  <c r="DO118" i="79"/>
  <c r="DP118" i="79" s="1"/>
  <c r="DW121" i="79"/>
  <c r="EU113" i="79"/>
  <c r="EW113" i="79" s="1"/>
  <c r="W121" i="79"/>
  <c r="EE113" i="79"/>
  <c r="EF113" i="79" s="1"/>
  <c r="AU121" i="79"/>
  <c r="BK113" i="79"/>
  <c r="BM113" i="79" s="1"/>
  <c r="CA113" i="79"/>
  <c r="CB113" i="79" s="1"/>
  <c r="DG121" i="79"/>
  <c r="O121" i="80"/>
  <c r="AM118" i="79"/>
  <c r="AN118" i="79" s="1"/>
  <c r="DO113" i="79"/>
  <c r="DQ113" i="79" s="1"/>
  <c r="DW118" i="79"/>
  <c r="DX118" i="79" s="1"/>
  <c r="CI122" i="80"/>
  <c r="O121" i="79"/>
  <c r="AM113" i="79"/>
  <c r="AN113" i="79" s="1"/>
  <c r="DW113" i="79"/>
  <c r="DY113" i="79" s="1"/>
  <c r="BK119" i="80"/>
  <c r="O118" i="79"/>
  <c r="Q118" i="79" s="1"/>
  <c r="CQ121" i="79"/>
  <c r="O113" i="79"/>
  <c r="Q113" i="79" s="1"/>
  <c r="BC121" i="79"/>
  <c r="BS121" i="79"/>
  <c r="CQ118" i="79"/>
  <c r="CS118" i="79" s="1"/>
  <c r="EE121" i="79"/>
  <c r="CI119" i="80"/>
  <c r="BC118" i="79"/>
  <c r="BE118" i="79" s="1"/>
  <c r="BS118" i="79"/>
  <c r="BU118" i="79" s="1"/>
  <c r="EE118" i="79"/>
  <c r="EF118" i="79" s="1"/>
  <c r="FC112" i="79"/>
  <c r="W112" i="79"/>
  <c r="EM112" i="79"/>
  <c r="EU112" i="79"/>
  <c r="EE112" i="79"/>
  <c r="BK112" i="79"/>
  <c r="AE112" i="79"/>
  <c r="DW112" i="79"/>
  <c r="BC112" i="79"/>
  <c r="DO112" i="79"/>
  <c r="BS112" i="79"/>
  <c r="DG112" i="79"/>
  <c r="CY112" i="79"/>
  <c r="BS108" i="79"/>
  <c r="BU108" i="79" s="1"/>
  <c r="AE108" i="79"/>
  <c r="DO108" i="79"/>
  <c r="DQ108" i="79" s="1"/>
  <c r="CQ108" i="79"/>
  <c r="CS108" i="79" s="1"/>
  <c r="DW108" i="79"/>
  <c r="DX108" i="79" s="1"/>
  <c r="AU108" i="79"/>
  <c r="AV108" i="79" s="1"/>
  <c r="BS108" i="80"/>
  <c r="O108" i="79"/>
  <c r="P108" i="79" s="1"/>
  <c r="CA108" i="79"/>
  <c r="CB108" i="79" s="1"/>
  <c r="CY108" i="79"/>
  <c r="CZ108" i="79" s="1"/>
  <c r="AM108" i="79"/>
  <c r="AO108" i="79" s="1"/>
  <c r="BK108" i="80"/>
  <c r="EE108" i="79"/>
  <c r="EM108" i="79"/>
  <c r="EO108" i="79" s="1"/>
  <c r="BK108" i="79"/>
  <c r="BL108" i="79" s="1"/>
  <c r="CI108" i="79"/>
  <c r="CJ108" i="79" s="1"/>
  <c r="W108" i="79"/>
  <c r="X108" i="79" s="1"/>
  <c r="DG108" i="79"/>
  <c r="DH108" i="79" s="1"/>
  <c r="BS107" i="79"/>
  <c r="EM107" i="80"/>
  <c r="AE107" i="80"/>
  <c r="AM107" i="80"/>
  <c r="AU107" i="80"/>
  <c r="BC107" i="80"/>
  <c r="CA107" i="80"/>
  <c r="AM107" i="79"/>
  <c r="DW107" i="79"/>
  <c r="CI107" i="80"/>
  <c r="CA107" i="79"/>
  <c r="W107" i="79"/>
  <c r="DG107" i="80"/>
  <c r="FC107" i="80"/>
  <c r="EU107" i="79"/>
  <c r="CY107" i="79"/>
  <c r="EE107" i="80"/>
  <c r="DO107" i="80"/>
  <c r="G109" i="79"/>
  <c r="AE107" i="79"/>
  <c r="BC107" i="79"/>
  <c r="DW107" i="80"/>
  <c r="CY106" i="79"/>
  <c r="EU106" i="79"/>
  <c r="CI106" i="79"/>
  <c r="BC106" i="79"/>
  <c r="O106" i="79"/>
  <c r="BS106" i="79"/>
  <c r="AM98" i="79"/>
  <c r="DW98" i="79"/>
  <c r="EE98" i="79"/>
  <c r="DW96" i="79"/>
  <c r="BS96" i="79"/>
  <c r="AU96" i="79"/>
  <c r="W96" i="79"/>
  <c r="DG96" i="79"/>
  <c r="EU96" i="79"/>
  <c r="AM97" i="80"/>
  <c r="AE97" i="80"/>
  <c r="O97" i="80"/>
  <c r="W97" i="80"/>
  <c r="AU99" i="80"/>
  <c r="BS97" i="80"/>
  <c r="AU97" i="80"/>
  <c r="DO97" i="80"/>
  <c r="CQ96" i="79"/>
  <c r="EE96" i="79"/>
  <c r="EM96" i="79"/>
  <c r="BC97" i="80"/>
  <c r="BK97" i="80"/>
  <c r="AE99" i="80"/>
  <c r="DG97" i="80"/>
  <c r="CA96" i="79"/>
  <c r="FC96" i="79"/>
  <c r="CQ97" i="80"/>
  <c r="EE97" i="80"/>
  <c r="DW97" i="80"/>
  <c r="BC96" i="79"/>
  <c r="CY97" i="80"/>
  <c r="CQ95" i="80"/>
  <c r="DO95" i="80"/>
  <c r="FC95" i="80"/>
  <c r="CY95" i="80"/>
  <c r="DW95" i="80"/>
  <c r="EE95" i="80"/>
  <c r="BC78" i="79"/>
  <c r="CA78" i="79"/>
  <c r="CQ78" i="79"/>
  <c r="W78" i="79"/>
  <c r="EE78" i="79"/>
  <c r="AM78" i="79"/>
  <c r="EU78" i="79"/>
  <c r="AU78" i="79"/>
  <c r="BS78" i="79"/>
  <c r="AE78" i="79"/>
  <c r="CI78" i="79"/>
  <c r="EM78" i="79"/>
  <c r="O78" i="79"/>
  <c r="CY78" i="79"/>
  <c r="EE76" i="79"/>
  <c r="DW76" i="79"/>
  <c r="DW75" i="79"/>
  <c r="DG82" i="79"/>
  <c r="DH82" i="79" s="1"/>
  <c r="O82" i="79"/>
  <c r="P82" i="79" s="1"/>
  <c r="AE82" i="79"/>
  <c r="CI82" i="79"/>
  <c r="CJ82" i="79" s="1"/>
  <c r="DG74" i="79"/>
  <c r="BK82" i="79"/>
  <c r="BL82" i="79" s="1"/>
  <c r="CY78" i="80"/>
  <c r="AM82" i="79"/>
  <c r="BC82" i="79"/>
  <c r="AU82" i="79"/>
  <c r="AW82" i="79" s="1"/>
  <c r="AE75" i="79"/>
  <c r="CY82" i="79"/>
  <c r="CZ82" i="79" s="1"/>
  <c r="DO82" i="79"/>
  <c r="DQ82" i="79" s="1"/>
  <c r="W76" i="79"/>
  <c r="EU82" i="79"/>
  <c r="EW82" i="79" s="1"/>
  <c r="EM82" i="79"/>
  <c r="EN82" i="79" s="1"/>
  <c r="AM75" i="79"/>
  <c r="BC75" i="79"/>
  <c r="BC74" i="79"/>
  <c r="EE82" i="79"/>
  <c r="EG82" i="79" s="1"/>
  <c r="EE78" i="80"/>
  <c r="AU74" i="79"/>
  <c r="CA82" i="79"/>
  <c r="CY76" i="79"/>
  <c r="EE66" i="79"/>
  <c r="DW66" i="79"/>
  <c r="AU66" i="79"/>
  <c r="BC66" i="79"/>
  <c r="CI66" i="79"/>
  <c r="DG66" i="79"/>
  <c r="FC66" i="79"/>
  <c r="W66" i="79"/>
  <c r="CQ66" i="79"/>
  <c r="CY66" i="79"/>
  <c r="DO66" i="79"/>
  <c r="AM66" i="79"/>
  <c r="BK66" i="79"/>
  <c r="EU257" i="80"/>
  <c r="G473" i="79"/>
  <c r="AU319" i="79"/>
  <c r="BK319" i="79"/>
  <c r="DW319" i="79"/>
  <c r="CI318" i="79"/>
  <c r="DG318" i="79"/>
  <c r="CY319" i="79"/>
  <c r="EM319" i="79"/>
  <c r="CY318" i="79"/>
  <c r="EM318" i="79"/>
  <c r="EU319" i="79"/>
  <c r="CI319" i="79"/>
  <c r="DG319" i="79"/>
  <c r="W319" i="79"/>
  <c r="W318" i="79"/>
  <c r="AE319" i="79"/>
  <c r="BS319" i="79"/>
  <c r="CA319" i="79"/>
  <c r="DO319" i="79"/>
  <c r="AE318" i="79"/>
  <c r="BS318" i="79"/>
  <c r="CA318" i="79"/>
  <c r="DO318" i="79"/>
  <c r="EE319" i="79"/>
  <c r="FC319" i="79"/>
  <c r="O319" i="79"/>
  <c r="EE318" i="79"/>
  <c r="O318" i="79"/>
  <c r="BC319" i="80"/>
  <c r="FK299" i="79"/>
  <c r="EE301" i="80"/>
  <c r="AU301" i="80"/>
  <c r="DG301" i="80"/>
  <c r="CQ301" i="80"/>
  <c r="CA301" i="80"/>
  <c r="CI301" i="80"/>
  <c r="DO301" i="80"/>
  <c r="DW300" i="79"/>
  <c r="DX300" i="79" s="1"/>
  <c r="BS300" i="79"/>
  <c r="BT300" i="79" s="1"/>
  <c r="CY300" i="79"/>
  <c r="DA300" i="79" s="1"/>
  <c r="AM300" i="79"/>
  <c r="AO300" i="79" s="1"/>
  <c r="CA300" i="79"/>
  <c r="CB300" i="79" s="1"/>
  <c r="BC300" i="79"/>
  <c r="BD300" i="79" s="1"/>
  <c r="CI300" i="79"/>
  <c r="CJ300" i="79" s="1"/>
  <c r="AU300" i="79"/>
  <c r="AV300" i="79" s="1"/>
  <c r="FC300" i="79"/>
  <c r="FD300" i="79" s="1"/>
  <c r="W300" i="79"/>
  <c r="X300" i="79" s="1"/>
  <c r="EM300" i="79"/>
  <c r="EN300" i="79" s="1"/>
  <c r="O300" i="79"/>
  <c r="P300" i="79" s="1"/>
  <c r="AE300" i="79"/>
  <c r="AF300" i="79" s="1"/>
  <c r="DG300" i="79"/>
  <c r="DH300" i="79" s="1"/>
  <c r="BK300" i="79"/>
  <c r="BL300" i="79" s="1"/>
  <c r="CQ300" i="79"/>
  <c r="CR300" i="79" s="1"/>
  <c r="CA299" i="79"/>
  <c r="BK299" i="79"/>
  <c r="CY299" i="79"/>
  <c r="DG299" i="79"/>
  <c r="DW299" i="79"/>
  <c r="O299" i="79"/>
  <c r="AE299" i="79"/>
  <c r="CQ299" i="79"/>
  <c r="CI299" i="79"/>
  <c r="DO299" i="79"/>
  <c r="AM299" i="79"/>
  <c r="EM299" i="79"/>
  <c r="W299" i="79"/>
  <c r="FC299" i="79"/>
  <c r="BC299" i="79"/>
  <c r="BS299" i="79"/>
  <c r="EE299" i="79"/>
  <c r="AU299" i="79"/>
  <c r="BS303" i="79"/>
  <c r="W304" i="79"/>
  <c r="BK302" i="79"/>
  <c r="CI304" i="79"/>
  <c r="CQ304" i="79"/>
  <c r="CS304" i="79" s="1"/>
  <c r="CY301" i="79"/>
  <c r="DG302" i="79"/>
  <c r="O301" i="80"/>
  <c r="FC301" i="80"/>
  <c r="CZ304" i="80"/>
  <c r="FC303" i="79"/>
  <c r="CI304" i="80"/>
  <c r="CK304" i="80" s="1"/>
  <c r="AU303" i="80"/>
  <c r="O304" i="79"/>
  <c r="W303" i="79"/>
  <c r="BK301" i="79"/>
  <c r="CI303" i="79"/>
  <c r="CQ303" i="79"/>
  <c r="DG301" i="79"/>
  <c r="BK304" i="80"/>
  <c r="CY301" i="80"/>
  <c r="BS302" i="79"/>
  <c r="O303" i="79"/>
  <c r="W302" i="79"/>
  <c r="AM304" i="79"/>
  <c r="AO304" i="79" s="1"/>
  <c r="CA303" i="79"/>
  <c r="CI302" i="79"/>
  <c r="CQ302" i="79"/>
  <c r="BC301" i="80"/>
  <c r="BK303" i="80"/>
  <c r="CY302" i="79"/>
  <c r="O302" i="79"/>
  <c r="AM303" i="79"/>
  <c r="CA302" i="79"/>
  <c r="EE303" i="79"/>
  <c r="W303" i="80"/>
  <c r="BK302" i="80"/>
  <c r="BK303" i="79"/>
  <c r="BS301" i="79"/>
  <c r="DG303" i="79"/>
  <c r="O303" i="80"/>
  <c r="FC304" i="80"/>
  <c r="FD304" i="80" s="1"/>
  <c r="O301" i="79"/>
  <c r="AM302" i="79"/>
  <c r="CA301" i="79"/>
  <c r="EE302" i="79"/>
  <c r="EM304" i="79"/>
  <c r="W301" i="80"/>
  <c r="AE301" i="80"/>
  <c r="BK301" i="80"/>
  <c r="BS303" i="80"/>
  <c r="DW304" i="80"/>
  <c r="DX304" i="80" s="1"/>
  <c r="CY303" i="79"/>
  <c r="DW303" i="79"/>
  <c r="EE301" i="79"/>
  <c r="EM303" i="79"/>
  <c r="BS302" i="80"/>
  <c r="EU303" i="79"/>
  <c r="AU304" i="80"/>
  <c r="AV304" i="80" s="1"/>
  <c r="DW302" i="79"/>
  <c r="EM302" i="79"/>
  <c r="BS301" i="80"/>
  <c r="DW301" i="80"/>
  <c r="AE304" i="79"/>
  <c r="AG304" i="79" s="1"/>
  <c r="AU304" i="79"/>
  <c r="AW304" i="79" s="1"/>
  <c r="BC304" i="79"/>
  <c r="BE304" i="79" s="1"/>
  <c r="DW301" i="79"/>
  <c r="CQ304" i="80"/>
  <c r="DG304" i="80"/>
  <c r="AM284" i="80"/>
  <c r="CA284" i="80"/>
  <c r="DG284" i="80"/>
  <c r="CY284" i="80"/>
  <c r="O284" i="80"/>
  <c r="CA282" i="80"/>
  <c r="O282" i="80"/>
  <c r="DG282" i="80"/>
  <c r="BS234" i="80"/>
  <c r="CQ234" i="80"/>
  <c r="AU234" i="80"/>
  <c r="CI234" i="80"/>
  <c r="BS234" i="79"/>
  <c r="O234" i="80"/>
  <c r="CA230" i="79"/>
  <c r="CI230" i="79"/>
  <c r="EE230" i="79"/>
  <c r="AU230" i="79"/>
  <c r="CQ230" i="79"/>
  <c r="FC230" i="79"/>
  <c r="CY230" i="79"/>
  <c r="EM223" i="79"/>
  <c r="AM223" i="79"/>
  <c r="CA234" i="79"/>
  <c r="FC223" i="79"/>
  <c r="BS223" i="79"/>
  <c r="DO235" i="80"/>
  <c r="DO227" i="79"/>
  <c r="BK227" i="79"/>
  <c r="CY227" i="79"/>
  <c r="BC227" i="79"/>
  <c r="W235" i="79"/>
  <c r="DG226" i="80"/>
  <c r="EE234" i="79"/>
  <c r="AM226" i="80"/>
  <c r="BK234" i="80"/>
  <c r="CA226" i="80"/>
  <c r="DW232" i="80"/>
  <c r="EM226" i="80"/>
  <c r="CQ227" i="79"/>
  <c r="O223" i="79"/>
  <c r="DG234" i="80"/>
  <c r="AM234" i="80"/>
  <c r="CQ234" i="79"/>
  <c r="DW226" i="80"/>
  <c r="W227" i="79"/>
  <c r="DW227" i="79"/>
  <c r="AE227" i="79"/>
  <c r="DG227" i="79"/>
  <c r="BS227" i="79"/>
  <c r="O224" i="79"/>
  <c r="AE234" i="79"/>
  <c r="CA227" i="79"/>
  <c r="CI226" i="79"/>
  <c r="W234" i="79"/>
  <c r="DW234" i="80"/>
  <c r="BK226" i="80"/>
  <c r="CY234" i="80"/>
  <c r="O226" i="79"/>
  <c r="CI227" i="79"/>
  <c r="FC227" i="79"/>
  <c r="EE227" i="79"/>
  <c r="EM224" i="79"/>
  <c r="AU226" i="79"/>
  <c r="AU227" i="79"/>
  <c r="CI223" i="79"/>
  <c r="AM227" i="79"/>
  <c r="EU227" i="79"/>
  <c r="AM234" i="79"/>
  <c r="AE235" i="79"/>
  <c r="AM224" i="79"/>
  <c r="CQ236" i="79"/>
  <c r="EE235" i="79"/>
  <c r="BC235" i="79"/>
  <c r="CA236" i="79"/>
  <c r="EU224" i="79"/>
  <c r="BC235" i="80"/>
  <c r="W224" i="79"/>
  <c r="AE224" i="79"/>
  <c r="BC234" i="79"/>
  <c r="CA235" i="79"/>
  <c r="EE224" i="79"/>
  <c r="EU223" i="79"/>
  <c r="W223" i="79"/>
  <c r="AE223" i="79"/>
  <c r="CQ224" i="79"/>
  <c r="BK235" i="79"/>
  <c r="CQ223" i="79"/>
  <c r="CY234" i="79"/>
  <c r="DO234" i="79"/>
  <c r="AU235" i="79"/>
  <c r="BC224" i="79"/>
  <c r="BK234" i="79"/>
  <c r="CA224" i="79"/>
  <c r="AU234" i="79"/>
  <c r="BC223" i="79"/>
  <c r="CA223" i="79"/>
  <c r="CI235" i="79"/>
  <c r="CY224" i="79"/>
  <c r="DO224" i="79"/>
  <c r="EE223" i="79"/>
  <c r="BK224" i="79"/>
  <c r="CI234" i="79"/>
  <c r="CY223" i="79"/>
  <c r="DG234" i="79"/>
  <c r="DO223" i="79"/>
  <c r="EE236" i="79"/>
  <c r="BK223" i="79"/>
  <c r="DW235" i="79"/>
  <c r="AU224" i="79"/>
  <c r="DG224" i="79"/>
  <c r="DW234" i="79"/>
  <c r="BS224" i="79"/>
  <c r="O234" i="79"/>
  <c r="AM236" i="79"/>
  <c r="AU223" i="79"/>
  <c r="DG223" i="79"/>
  <c r="DW224" i="79"/>
  <c r="EM235" i="79"/>
  <c r="BS236" i="79"/>
  <c r="CI224" i="79"/>
  <c r="DW223" i="79"/>
  <c r="O231" i="79"/>
  <c r="DG235" i="80"/>
  <c r="DW231" i="79"/>
  <c r="W233" i="79"/>
  <c r="AM231" i="79"/>
  <c r="EM235" i="80"/>
  <c r="O235" i="80"/>
  <c r="AU235" i="80"/>
  <c r="W235" i="80"/>
  <c r="BS235" i="80"/>
  <c r="EE218" i="80"/>
  <c r="BK217" i="80"/>
  <c r="AU210" i="79"/>
  <c r="AM210" i="79"/>
  <c r="EE210" i="79"/>
  <c r="BK210" i="79"/>
  <c r="BS209" i="79"/>
  <c r="BC209" i="79"/>
  <c r="O209" i="79"/>
  <c r="EE209" i="79"/>
  <c r="AU209" i="79"/>
  <c r="CY209" i="79"/>
  <c r="BS205" i="79"/>
  <c r="EM205" i="79"/>
  <c r="BC205" i="79"/>
  <c r="CQ205" i="79"/>
  <c r="G206" i="79"/>
  <c r="O205" i="79"/>
  <c r="BK205" i="79"/>
  <c r="EU205" i="79"/>
  <c r="FC205" i="79"/>
  <c r="EE205" i="79"/>
  <c r="AU205" i="79"/>
  <c r="CA205" i="79"/>
  <c r="CY205" i="79"/>
  <c r="DO205" i="79"/>
  <c r="CI189" i="79"/>
  <c r="EE182" i="79"/>
  <c r="CY182" i="79"/>
  <c r="O182" i="79"/>
  <c r="DG182" i="79"/>
  <c r="EU182" i="79"/>
  <c r="AU182" i="79"/>
  <c r="CA182" i="79"/>
  <c r="BK182" i="79"/>
  <c r="DO182" i="79"/>
  <c r="W182" i="79"/>
  <c r="AE182" i="79"/>
  <c r="AM182" i="79"/>
  <c r="DW182" i="79"/>
  <c r="BS192" i="79"/>
  <c r="O190" i="79"/>
  <c r="CI192" i="79"/>
  <c r="CQ192" i="79"/>
  <c r="AU190" i="79"/>
  <c r="CA190" i="79"/>
  <c r="CY192" i="79"/>
  <c r="O183" i="79"/>
  <c r="DO190" i="79"/>
  <c r="DG192" i="79"/>
  <c r="BK183" i="79"/>
  <c r="DO192" i="79"/>
  <c r="DG190" i="79"/>
  <c r="DW192" i="79"/>
  <c r="AM190" i="79"/>
  <c r="AU183" i="79"/>
  <c r="CA183" i="79"/>
  <c r="CY183" i="79"/>
  <c r="EE192" i="79"/>
  <c r="W190" i="79"/>
  <c r="AE190" i="79"/>
  <c r="DW190" i="79"/>
  <c r="EM192" i="79"/>
  <c r="CI190" i="79"/>
  <c r="EE189" i="80"/>
  <c r="EU192" i="79"/>
  <c r="FC192" i="79"/>
  <c r="CA192" i="79"/>
  <c r="FK192" i="79"/>
  <c r="DW183" i="79"/>
  <c r="BC183" i="79"/>
  <c r="CY190" i="79"/>
  <c r="BS190" i="79"/>
  <c r="EM190" i="79"/>
  <c r="BS181" i="79"/>
  <c r="FK123" i="79"/>
  <c r="FL123" i="79" s="1"/>
  <c r="AU123" i="79"/>
  <c r="AV123" i="79" s="1"/>
  <c r="DW298" i="80"/>
  <c r="BS298" i="80"/>
  <c r="AU298" i="80"/>
  <c r="CQ298" i="80"/>
  <c r="AM298" i="80"/>
  <c r="O298" i="80"/>
  <c r="FK82" i="80"/>
  <c r="CQ82" i="80"/>
  <c r="CY82" i="80"/>
  <c r="AM82" i="80"/>
  <c r="AE82" i="80"/>
  <c r="FC82" i="80"/>
  <c r="DW82" i="80"/>
  <c r="DO82" i="80"/>
  <c r="DG82" i="80"/>
  <c r="DW100" i="80"/>
  <c r="BS100" i="80"/>
  <c r="FK230" i="80"/>
  <c r="CY230" i="80"/>
  <c r="O230" i="80"/>
  <c r="FC230" i="80"/>
  <c r="E399" i="80"/>
  <c r="K399" i="80" s="1"/>
  <c r="K55" i="80"/>
  <c r="EE114" i="79"/>
  <c r="CI181" i="79"/>
  <c r="BK75" i="79"/>
  <c r="BK114" i="79"/>
  <c r="CQ181" i="79"/>
  <c r="W99" i="79"/>
  <c r="BC313" i="79"/>
  <c r="EE233" i="79"/>
  <c r="AU275" i="80"/>
  <c r="CY277" i="80"/>
  <c r="FK81" i="80"/>
  <c r="BC81" i="80"/>
  <c r="BC114" i="79"/>
  <c r="C16" i="32"/>
  <c r="G202" i="85"/>
  <c r="CQ478" i="79"/>
  <c r="O75" i="79"/>
  <c r="W298" i="79"/>
  <c r="AU233" i="79"/>
  <c r="BK261" i="79"/>
  <c r="CQ147" i="79"/>
  <c r="DG286" i="79"/>
  <c r="DO139" i="79"/>
  <c r="EM75" i="79"/>
  <c r="FK131" i="79"/>
  <c r="EM131" i="79"/>
  <c r="CA131" i="79"/>
  <c r="EE131" i="79"/>
  <c r="FK238" i="79"/>
  <c r="FC238" i="79"/>
  <c r="DO238" i="79"/>
  <c r="BK238" i="79"/>
  <c r="AM238" i="79"/>
  <c r="DG238" i="79"/>
  <c r="FK228" i="79"/>
  <c r="EE228" i="79"/>
  <c r="CA228" i="79"/>
  <c r="FK214" i="79"/>
  <c r="BK214" i="79"/>
  <c r="W199" i="80"/>
  <c r="AM277" i="80"/>
  <c r="AM138" i="80"/>
  <c r="BS285" i="80"/>
  <c r="AM285" i="80"/>
  <c r="CY285" i="80"/>
  <c r="AE285" i="80"/>
  <c r="O285" i="80"/>
  <c r="W285" i="80"/>
  <c r="AM157" i="80"/>
  <c r="CY157" i="80"/>
  <c r="BC157" i="80"/>
  <c r="DG114" i="79"/>
  <c r="CQ112" i="79"/>
  <c r="BS114" i="79"/>
  <c r="DG181" i="79"/>
  <c r="W231" i="79"/>
  <c r="AM316" i="79"/>
  <c r="AU238" i="79"/>
  <c r="BC286" i="79"/>
  <c r="BC131" i="79"/>
  <c r="BC251" i="79"/>
  <c r="BD251" i="79" s="1"/>
  <c r="BS75" i="79"/>
  <c r="BS228" i="79"/>
  <c r="CA77" i="79"/>
  <c r="CQ245" i="79"/>
  <c r="CQ216" i="79"/>
  <c r="CY245" i="79"/>
  <c r="DO256" i="79"/>
  <c r="DO187" i="79"/>
  <c r="DP187" i="79" s="1"/>
  <c r="EU286" i="79"/>
  <c r="FC189" i="79"/>
  <c r="FK317" i="79"/>
  <c r="CA317" i="79"/>
  <c r="FC148" i="79"/>
  <c r="EU148" i="79"/>
  <c r="EM148" i="79"/>
  <c r="O148" i="79"/>
  <c r="CY148" i="79"/>
  <c r="CI148" i="79"/>
  <c r="FK155" i="79"/>
  <c r="DW155" i="79"/>
  <c r="CI155" i="79"/>
  <c r="BC155" i="79"/>
  <c r="W155" i="79"/>
  <c r="BK155" i="79"/>
  <c r="FK80" i="79"/>
  <c r="FL80" i="79" s="1"/>
  <c r="EE80" i="79"/>
  <c r="FC80" i="79"/>
  <c r="EU80" i="79"/>
  <c r="EV80" i="79" s="1"/>
  <c r="AM80" i="79"/>
  <c r="AO80" i="79" s="1"/>
  <c r="W80" i="79"/>
  <c r="Y80" i="79" s="1"/>
  <c r="DO80" i="79"/>
  <c r="DP80" i="79" s="1"/>
  <c r="DG80" i="79"/>
  <c r="DH80" i="79" s="1"/>
  <c r="BK80" i="79"/>
  <c r="BL80" i="79" s="1"/>
  <c r="EM80" i="79"/>
  <c r="EN80" i="79" s="1"/>
  <c r="O80" i="79"/>
  <c r="Q80" i="79" s="1"/>
  <c r="FK136" i="79"/>
  <c r="FM136" i="79" s="1"/>
  <c r="EM136" i="79"/>
  <c r="EO136" i="79" s="1"/>
  <c r="DW136" i="79"/>
  <c r="DY136" i="79" s="1"/>
  <c r="CI136" i="79"/>
  <c r="CJ136" i="79" s="1"/>
  <c r="BC136" i="79"/>
  <c r="BE136" i="79" s="1"/>
  <c r="AU136" i="79"/>
  <c r="AV136" i="79" s="1"/>
  <c r="W119" i="80"/>
  <c r="AM231" i="80"/>
  <c r="BC285" i="80"/>
  <c r="BC82" i="80"/>
  <c r="BS300" i="80"/>
  <c r="BU300" i="80" s="1"/>
  <c r="BS138" i="80"/>
  <c r="EE298" i="79"/>
  <c r="DO298" i="79"/>
  <c r="EM298" i="79"/>
  <c r="DG298" i="79"/>
  <c r="AE298" i="79"/>
  <c r="BK298" i="79"/>
  <c r="O298" i="79"/>
  <c r="FK100" i="79"/>
  <c r="EM100" i="79"/>
  <c r="DG100" i="79"/>
  <c r="AM100" i="79"/>
  <c r="FC100" i="79"/>
  <c r="CQ100" i="79"/>
  <c r="EE100" i="79"/>
  <c r="CY100" i="79"/>
  <c r="CA100" i="79"/>
  <c r="CQ189" i="79"/>
  <c r="DW231" i="80"/>
  <c r="EU231" i="80"/>
  <c r="CQ231" i="80"/>
  <c r="W231" i="80"/>
  <c r="BS231" i="80"/>
  <c r="CY231" i="80"/>
  <c r="AU231" i="80"/>
  <c r="O231" i="80"/>
  <c r="DO275" i="79"/>
  <c r="AM233" i="79"/>
  <c r="BK233" i="79"/>
  <c r="BS233" i="79"/>
  <c r="EM114" i="79"/>
  <c r="CA181" i="79"/>
  <c r="O194" i="79"/>
  <c r="AE286" i="79"/>
  <c r="CQ313" i="79"/>
  <c r="O138" i="79"/>
  <c r="AE138" i="79"/>
  <c r="AU216" i="79"/>
  <c r="CY313" i="79"/>
  <c r="CQ286" i="79"/>
  <c r="CA300" i="80"/>
  <c r="CI116" i="80"/>
  <c r="EE82" i="80"/>
  <c r="AM99" i="80"/>
  <c r="BC99" i="80"/>
  <c r="BS99" i="80"/>
  <c r="DO114" i="79"/>
  <c r="CY181" i="79"/>
  <c r="W194" i="79"/>
  <c r="X194" i="79" s="1"/>
  <c r="CQ217" i="79"/>
  <c r="CY286" i="79"/>
  <c r="DO189" i="79"/>
  <c r="K156" i="79"/>
  <c r="FC120" i="79"/>
  <c r="EU120" i="79"/>
  <c r="EM97" i="79"/>
  <c r="CQ97" i="79"/>
  <c r="AM304" i="80"/>
  <c r="EE304" i="80"/>
  <c r="AE304" i="80"/>
  <c r="AF304" i="80" s="1"/>
  <c r="EM304" i="80"/>
  <c r="CA304" i="80"/>
  <c r="CC304" i="80" s="1"/>
  <c r="W304" i="80"/>
  <c r="BS304" i="80"/>
  <c r="CY114" i="79"/>
  <c r="CI112" i="79"/>
  <c r="DO181" i="79"/>
  <c r="O186" i="79"/>
  <c r="P186" i="79" s="1"/>
  <c r="AE123" i="79"/>
  <c r="AE233" i="79"/>
  <c r="AU75" i="79"/>
  <c r="AU100" i="79"/>
  <c r="BK139" i="79"/>
  <c r="BS298" i="79"/>
  <c r="BS194" i="79"/>
  <c r="CA75" i="79"/>
  <c r="CA261" i="79"/>
  <c r="CQ233" i="79"/>
  <c r="CQ214" i="79"/>
  <c r="CY233" i="79"/>
  <c r="CY204" i="79"/>
  <c r="DG194" i="79"/>
  <c r="DH194" i="79" s="1"/>
  <c r="EE275" i="79"/>
  <c r="EU194" i="79"/>
  <c r="EV194" i="79" s="1"/>
  <c r="FC228" i="79"/>
  <c r="FC187" i="79"/>
  <c r="FC301" i="79"/>
  <c r="DO301" i="79"/>
  <c r="CI301" i="79"/>
  <c r="BC301" i="79"/>
  <c r="AU301" i="79"/>
  <c r="AM301" i="79"/>
  <c r="W301" i="79"/>
  <c r="CQ301" i="79"/>
  <c r="K148" i="79"/>
  <c r="DI148" i="79" s="1"/>
  <c r="AE247" i="80"/>
  <c r="AU238" i="80"/>
  <c r="BK231" i="80"/>
  <c r="BS238" i="80"/>
  <c r="CA247" i="80"/>
  <c r="CI100" i="80"/>
  <c r="DW81" i="80"/>
  <c r="EE73" i="80"/>
  <c r="FC300" i="80"/>
  <c r="FD300" i="80" s="1"/>
  <c r="FC116" i="80"/>
  <c r="EU159" i="79"/>
  <c r="EE159" i="79"/>
  <c r="AE159" i="79"/>
  <c r="AE189" i="79"/>
  <c r="FK245" i="79"/>
  <c r="EE245" i="79"/>
  <c r="AM245" i="79"/>
  <c r="FC245" i="79"/>
  <c r="BS245" i="79"/>
  <c r="CA286" i="79"/>
  <c r="CI262" i="80"/>
  <c r="BS262" i="80"/>
  <c r="BS275" i="79"/>
  <c r="BS278" i="79" s="1"/>
  <c r="CA245" i="79"/>
  <c r="DO100" i="79"/>
  <c r="K116" i="80"/>
  <c r="FK215" i="80"/>
  <c r="FL215" i="80" s="1"/>
  <c r="W215" i="80"/>
  <c r="X215" i="80" s="1"/>
  <c r="O215" i="80"/>
  <c r="P215" i="80" s="1"/>
  <c r="DG215" i="80"/>
  <c r="DH215" i="80" s="1"/>
  <c r="CA215" i="80"/>
  <c r="CB215" i="80" s="1"/>
  <c r="AE114" i="79"/>
  <c r="DO194" i="79"/>
  <c r="DP194" i="79" s="1"/>
  <c r="DW275" i="80"/>
  <c r="O275" i="80"/>
  <c r="AM275" i="80"/>
  <c r="EU275" i="80"/>
  <c r="BC275" i="80"/>
  <c r="W275" i="80"/>
  <c r="BC223" i="80"/>
  <c r="AE223" i="80"/>
  <c r="AM223" i="80"/>
  <c r="CA223" i="80"/>
  <c r="BS223" i="80"/>
  <c r="DO223" i="80"/>
  <c r="FC223" i="80"/>
  <c r="CY223" i="80"/>
  <c r="EU223" i="80"/>
  <c r="EM223" i="80"/>
  <c r="CQ223" i="80"/>
  <c r="EE223" i="80"/>
  <c r="W75" i="79"/>
  <c r="DO260" i="79"/>
  <c r="AU82" i="80"/>
  <c r="FC138" i="80"/>
  <c r="DW138" i="80"/>
  <c r="AU138" i="80"/>
  <c r="EE138" i="80"/>
  <c r="CI138" i="80"/>
  <c r="O138" i="80"/>
  <c r="BK138" i="80"/>
  <c r="FK260" i="80"/>
  <c r="O260" i="80"/>
  <c r="DO260" i="80"/>
  <c r="DW181" i="79"/>
  <c r="W138" i="79"/>
  <c r="BK186" i="79"/>
  <c r="BM186" i="79" s="1"/>
  <c r="FC147" i="79"/>
  <c r="DW147" i="79"/>
  <c r="CY147" i="79"/>
  <c r="EE147" i="79"/>
  <c r="CA147" i="79"/>
  <c r="BC147" i="79"/>
  <c r="AM147" i="79"/>
  <c r="W147" i="79"/>
  <c r="K284" i="80"/>
  <c r="AU112" i="79"/>
  <c r="EE181" i="79"/>
  <c r="AU300" i="80"/>
  <c r="FK286" i="79"/>
  <c r="DW286" i="79"/>
  <c r="FC286" i="79"/>
  <c r="O286" i="79"/>
  <c r="EE286" i="79"/>
  <c r="DO286" i="79"/>
  <c r="FK83" i="79"/>
  <c r="DW83" i="79"/>
  <c r="CI83" i="79"/>
  <c r="AU83" i="79"/>
  <c r="AE83" i="79"/>
  <c r="EU83" i="79"/>
  <c r="BS83" i="79"/>
  <c r="CI313" i="79"/>
  <c r="EU100" i="79"/>
  <c r="FK275" i="79"/>
  <c r="DW275" i="79"/>
  <c r="CY275" i="79"/>
  <c r="CA275" i="79"/>
  <c r="DG275" i="79"/>
  <c r="BC275" i="79"/>
  <c r="AU275" i="79"/>
  <c r="AM275" i="79"/>
  <c r="W275" i="79"/>
  <c r="EM275" i="79"/>
  <c r="BK275" i="79"/>
  <c r="AE275" i="79"/>
  <c r="E394" i="79"/>
  <c r="K394" i="79" s="1"/>
  <c r="K48" i="79"/>
  <c r="BC100" i="79"/>
  <c r="CI286" i="79"/>
  <c r="EM261" i="79"/>
  <c r="FK99" i="79"/>
  <c r="FC99" i="79"/>
  <c r="EU99" i="79"/>
  <c r="EE99" i="79"/>
  <c r="CY99" i="79"/>
  <c r="CA99" i="79"/>
  <c r="AE99" i="79"/>
  <c r="DO99" i="79"/>
  <c r="EM286" i="79"/>
  <c r="FK81" i="79"/>
  <c r="DO81" i="79"/>
  <c r="DO300" i="80"/>
  <c r="FK76" i="80"/>
  <c r="DO76" i="80"/>
  <c r="FC76" i="80"/>
  <c r="CI76" i="80"/>
  <c r="O76" i="80"/>
  <c r="BC76" i="80"/>
  <c r="BS261" i="80"/>
  <c r="O261" i="80"/>
  <c r="CI261" i="80"/>
  <c r="W261" i="80"/>
  <c r="FK486" i="80"/>
  <c r="BC486" i="80"/>
  <c r="BC194" i="79"/>
  <c r="BK99" i="79"/>
  <c r="AE216" i="79"/>
  <c r="AM187" i="79"/>
  <c r="O223" i="80"/>
  <c r="DG238" i="80"/>
  <c r="DW238" i="80"/>
  <c r="CI238" i="80"/>
  <c r="BK238" i="80"/>
  <c r="EE238" i="80"/>
  <c r="BC238" i="80"/>
  <c r="W189" i="79"/>
  <c r="CA231" i="79"/>
  <c r="CQ275" i="79"/>
  <c r="DO251" i="79"/>
  <c r="DP251" i="79" s="1"/>
  <c r="O158" i="80"/>
  <c r="BK228" i="80"/>
  <c r="W187" i="79"/>
  <c r="CA298" i="79"/>
  <c r="CI100" i="79"/>
  <c r="CI231" i="79"/>
  <c r="DG231" i="79"/>
  <c r="AM199" i="80"/>
  <c r="CA231" i="80"/>
  <c r="CI82" i="80"/>
  <c r="DW230" i="80"/>
  <c r="AE302" i="80"/>
  <c r="EE302" i="80"/>
  <c r="BC302" i="80"/>
  <c r="EM302" i="80"/>
  <c r="W302" i="80"/>
  <c r="CA302" i="80"/>
  <c r="AU302" i="80"/>
  <c r="DO302" i="80"/>
  <c r="FK148" i="80"/>
  <c r="AE148" i="80"/>
  <c r="CA114" i="79"/>
  <c r="EM181" i="79"/>
  <c r="O216" i="79"/>
  <c r="W186" i="79"/>
  <c r="X186" i="79" s="1"/>
  <c r="AU199" i="79"/>
  <c r="BK313" i="79"/>
  <c r="BS189" i="79"/>
  <c r="CI298" i="79"/>
  <c r="CI99" i="79"/>
  <c r="DG189" i="79"/>
  <c r="DO313" i="79"/>
  <c r="DW245" i="79"/>
  <c r="EE231" i="79"/>
  <c r="EM233" i="79"/>
  <c r="EM199" i="79"/>
  <c r="EU231" i="79"/>
  <c r="EU189" i="79"/>
  <c r="FK209" i="79"/>
  <c r="EU209" i="79"/>
  <c r="DO209" i="79"/>
  <c r="DO211" i="79" s="1"/>
  <c r="FC209" i="79"/>
  <c r="DW209" i="79"/>
  <c r="BK209" i="79"/>
  <c r="CQ209" i="79"/>
  <c r="CA209" i="79"/>
  <c r="O99" i="80"/>
  <c r="W82" i="80"/>
  <c r="AM300" i="80"/>
  <c r="BC304" i="80"/>
  <c r="CI81" i="80"/>
  <c r="DO138" i="80"/>
  <c r="FC148" i="80"/>
  <c r="BS135" i="80"/>
  <c r="CA135" i="80"/>
  <c r="FC135" i="80"/>
  <c r="FK119" i="80"/>
  <c r="DG119" i="80"/>
  <c r="CA119" i="80"/>
  <c r="AM119" i="80"/>
  <c r="BC119" i="80"/>
  <c r="AE119" i="80"/>
  <c r="EU119" i="80"/>
  <c r="FC119" i="80"/>
  <c r="DW119" i="80"/>
  <c r="EE119" i="80"/>
  <c r="BC108" i="80"/>
  <c r="AE108" i="80"/>
  <c r="W108" i="80"/>
  <c r="FC108" i="80"/>
  <c r="DO108" i="80"/>
  <c r="AU108" i="80"/>
  <c r="O108" i="80"/>
  <c r="EE108" i="80"/>
  <c r="AM108" i="80"/>
  <c r="FK247" i="80"/>
  <c r="AU247" i="80"/>
  <c r="DW247" i="80"/>
  <c r="EM247" i="80"/>
  <c r="CI247" i="80"/>
  <c r="DG247" i="80"/>
  <c r="BS247" i="80"/>
  <c r="FC247" i="80"/>
  <c r="CY247" i="80"/>
  <c r="EU247" i="80"/>
  <c r="BK247" i="80"/>
  <c r="O247" i="80"/>
  <c r="EE235" i="80"/>
  <c r="CA235" i="80"/>
  <c r="AM235" i="80"/>
  <c r="AE235" i="80"/>
  <c r="CI235" i="80"/>
  <c r="CQ235" i="80"/>
  <c r="BK235" i="80"/>
  <c r="E396" i="80"/>
  <c r="K396" i="80" s="1"/>
  <c r="K50" i="80"/>
  <c r="CA218" i="80"/>
  <c r="AM218" i="80"/>
  <c r="BS218" i="80"/>
  <c r="W218" i="80"/>
  <c r="EU218" i="80"/>
  <c r="CQ218" i="80"/>
  <c r="AU218" i="80"/>
  <c r="CI218" i="80"/>
  <c r="BK218" i="80"/>
  <c r="EM218" i="80"/>
  <c r="DW218" i="80"/>
  <c r="BC218" i="80"/>
  <c r="G412" i="80"/>
  <c r="G433" i="80" s="1"/>
  <c r="CA36" i="80"/>
  <c r="CA412" i="80" s="1"/>
  <c r="CA433" i="80" s="1"/>
  <c r="AU36" i="80"/>
  <c r="AU189" i="79"/>
  <c r="FK139" i="79"/>
  <c r="DW139" i="79"/>
  <c r="FK224" i="80"/>
  <c r="BC224" i="80"/>
  <c r="AE224" i="80"/>
  <c r="AM224" i="80"/>
  <c r="CA224" i="80"/>
  <c r="CY224" i="80"/>
  <c r="O224" i="80"/>
  <c r="DO224" i="80"/>
  <c r="BK224" i="80"/>
  <c r="FC224" i="80"/>
  <c r="EU224" i="80"/>
  <c r="CY216" i="79"/>
  <c r="CA238" i="80"/>
  <c r="CI114" i="79"/>
  <c r="AM112" i="79"/>
  <c r="AU114" i="79"/>
  <c r="EU181" i="79"/>
  <c r="EM478" i="79"/>
  <c r="O147" i="79"/>
  <c r="O214" i="79"/>
  <c r="W313" i="79"/>
  <c r="W251" i="79"/>
  <c r="X251" i="79" s="1"/>
  <c r="AU138" i="79"/>
  <c r="AU261" i="79"/>
  <c r="BC216" i="79"/>
  <c r="BS138" i="79"/>
  <c r="BS187" i="79"/>
  <c r="CA189" i="79"/>
  <c r="CI261" i="79"/>
  <c r="CQ81" i="79"/>
  <c r="CY81" i="79"/>
  <c r="CY231" i="79"/>
  <c r="CY194" i="79"/>
  <c r="CZ194" i="79" s="1"/>
  <c r="DG187" i="79"/>
  <c r="DH187" i="79" s="1"/>
  <c r="DO216" i="79"/>
  <c r="DW233" i="79"/>
  <c r="EM120" i="79"/>
  <c r="EM238" i="79"/>
  <c r="FK134" i="79"/>
  <c r="EM134" i="79"/>
  <c r="DW134" i="79"/>
  <c r="CY134" i="79"/>
  <c r="CA134" i="79"/>
  <c r="W134" i="79"/>
  <c r="FK106" i="79"/>
  <c r="FC106" i="79"/>
  <c r="DO106" i="79"/>
  <c r="BK106" i="79"/>
  <c r="DG106" i="79"/>
  <c r="AM106" i="79"/>
  <c r="EM106" i="79"/>
  <c r="FC247" i="79"/>
  <c r="EE247" i="79"/>
  <c r="DW247" i="79"/>
  <c r="CI247" i="79"/>
  <c r="W247" i="79"/>
  <c r="DG247" i="79"/>
  <c r="CQ247" i="79"/>
  <c r="FK235" i="79"/>
  <c r="FC235" i="79"/>
  <c r="DO235" i="79"/>
  <c r="DG235" i="79"/>
  <c r="CQ235" i="79"/>
  <c r="BS235" i="79"/>
  <c r="EU235" i="79"/>
  <c r="CY235" i="79"/>
  <c r="O235" i="79"/>
  <c r="O304" i="80"/>
  <c r="Q304" i="80" s="1"/>
  <c r="O82" i="80"/>
  <c r="AE275" i="80"/>
  <c r="AE138" i="80"/>
  <c r="AE231" i="80"/>
  <c r="BC138" i="80"/>
  <c r="BK298" i="80"/>
  <c r="BK223" i="80"/>
  <c r="DO231" i="80"/>
  <c r="DW224" i="80"/>
  <c r="EM123" i="80"/>
  <c r="FK217" i="79"/>
  <c r="AE217" i="79"/>
  <c r="AM217" i="79"/>
  <c r="W217" i="79"/>
  <c r="FK300" i="80"/>
  <c r="EM300" i="80"/>
  <c r="EO300" i="80" s="1"/>
  <c r="W300" i="80"/>
  <c r="CI300" i="80"/>
  <c r="DG300" i="80"/>
  <c r="CY300" i="80"/>
  <c r="BK300" i="80"/>
  <c r="EE300" i="80"/>
  <c r="EG300" i="80" s="1"/>
  <c r="DW300" i="80"/>
  <c r="DY300" i="80" s="1"/>
  <c r="CQ300" i="80"/>
  <c r="CS300" i="80" s="1"/>
  <c r="G305" i="80"/>
  <c r="O300" i="80"/>
  <c r="Q300" i="80" s="1"/>
  <c r="FC277" i="80"/>
  <c r="BK277" i="80"/>
  <c r="AU277" i="80"/>
  <c r="CQ277" i="80"/>
  <c r="O277" i="80"/>
  <c r="CI277" i="80"/>
  <c r="BC277" i="80"/>
  <c r="W277" i="80"/>
  <c r="W216" i="80"/>
  <c r="CQ216" i="80"/>
  <c r="CY216" i="80"/>
  <c r="CI216" i="80"/>
  <c r="AM216" i="80"/>
  <c r="FK199" i="80"/>
  <c r="BS199" i="80"/>
  <c r="O199" i="80"/>
  <c r="DG199" i="80"/>
  <c r="CQ199" i="80"/>
  <c r="EU199" i="80"/>
  <c r="FC199" i="80"/>
  <c r="DW199" i="80"/>
  <c r="AE199" i="80"/>
  <c r="CI199" i="80"/>
  <c r="G301" i="85"/>
  <c r="I168" i="90" s="1"/>
  <c r="G308" i="79"/>
  <c r="FK104" i="80"/>
  <c r="CY104" i="80"/>
  <c r="BC104" i="80"/>
  <c r="FC233" i="80"/>
  <c r="EM233" i="80"/>
  <c r="BS233" i="80"/>
  <c r="G278" i="80"/>
  <c r="BK83" i="79"/>
  <c r="DO232" i="79"/>
  <c r="CA233" i="79"/>
  <c r="EE216" i="79"/>
  <c r="FK75" i="79"/>
  <c r="DO75" i="79"/>
  <c r="CQ75" i="79"/>
  <c r="CY75" i="79"/>
  <c r="EE75" i="79"/>
  <c r="DG277" i="80"/>
  <c r="FK122" i="80"/>
  <c r="CA122" i="80"/>
  <c r="DG122" i="80"/>
  <c r="DO122" i="80"/>
  <c r="CY122" i="80"/>
  <c r="W122" i="80"/>
  <c r="EM122" i="80"/>
  <c r="CQ122" i="80"/>
  <c r="BK122" i="80"/>
  <c r="O122" i="80"/>
  <c r="AE122" i="80"/>
  <c r="FK225" i="80"/>
  <c r="EM225" i="80"/>
  <c r="O100" i="79"/>
  <c r="BK232" i="79"/>
  <c r="DO261" i="79"/>
  <c r="C17" i="32"/>
  <c r="G207" i="85"/>
  <c r="AU245" i="79"/>
  <c r="CQ114" i="79"/>
  <c r="AM114" i="79"/>
  <c r="FC181" i="79"/>
  <c r="W286" i="79"/>
  <c r="AE231" i="79"/>
  <c r="BC245" i="79"/>
  <c r="BC214" i="79"/>
  <c r="BK147" i="79"/>
  <c r="BS186" i="79"/>
  <c r="BU186" i="79" s="1"/>
  <c r="CA187" i="79"/>
  <c r="CB187" i="79" s="1"/>
  <c r="CI260" i="79"/>
  <c r="CY193" i="79"/>
  <c r="CZ193" i="79" s="1"/>
  <c r="DG186" i="79"/>
  <c r="DI186" i="79" s="1"/>
  <c r="DO147" i="79"/>
  <c r="DW238" i="79"/>
  <c r="DW194" i="79"/>
  <c r="DX194" i="79" s="1"/>
  <c r="EU298" i="79"/>
  <c r="FK78" i="79"/>
  <c r="FC78" i="79"/>
  <c r="DO78" i="79"/>
  <c r="DG78" i="79"/>
  <c r="BK78" i="79"/>
  <c r="W247" i="80"/>
  <c r="AU224" i="80"/>
  <c r="BC231" i="80"/>
  <c r="BS124" i="80"/>
  <c r="CA199" i="80"/>
  <c r="CI231" i="80"/>
  <c r="CQ247" i="80"/>
  <c r="CY235" i="80"/>
  <c r="DG224" i="80"/>
  <c r="EM277" i="80"/>
  <c r="EU298" i="80"/>
  <c r="FK313" i="79"/>
  <c r="EU313" i="79"/>
  <c r="BS313" i="79"/>
  <c r="O313" i="79"/>
  <c r="FK77" i="79"/>
  <c r="BK77" i="79"/>
  <c r="CQ77" i="79"/>
  <c r="FK261" i="79"/>
  <c r="DW261" i="79"/>
  <c r="EU261" i="79"/>
  <c r="BS261" i="79"/>
  <c r="EE261" i="79"/>
  <c r="BC261" i="79"/>
  <c r="AE261" i="79"/>
  <c r="O275" i="79"/>
  <c r="W245" i="79"/>
  <c r="AE313" i="79"/>
  <c r="EM189" i="79"/>
  <c r="AM116" i="80"/>
  <c r="BC116" i="80"/>
  <c r="AE116" i="80"/>
  <c r="EU116" i="80"/>
  <c r="CQ116" i="80"/>
  <c r="DW116" i="80"/>
  <c r="DG116" i="80"/>
  <c r="W116" i="80"/>
  <c r="G305" i="79"/>
  <c r="FK231" i="79"/>
  <c r="FC231" i="79"/>
  <c r="EM231" i="79"/>
  <c r="BS231" i="79"/>
  <c r="AU231" i="79"/>
  <c r="BC231" i="79"/>
  <c r="FK216" i="79"/>
  <c r="EU216" i="79"/>
  <c r="FC216" i="79"/>
  <c r="EM216" i="79"/>
  <c r="CI216" i="79"/>
  <c r="AM216" i="79"/>
  <c r="W216" i="79"/>
  <c r="DW216" i="79"/>
  <c r="DG216" i="79"/>
  <c r="AU116" i="80"/>
  <c r="G321" i="79"/>
  <c r="AM298" i="79"/>
  <c r="AM261" i="79"/>
  <c r="BC139" i="79"/>
  <c r="BK100" i="79"/>
  <c r="DO231" i="79"/>
  <c r="FK115" i="80"/>
  <c r="CQ115" i="80"/>
  <c r="CA115" i="80"/>
  <c r="G278" i="79"/>
  <c r="W100" i="79"/>
  <c r="AM189" i="79"/>
  <c r="BC138" i="79"/>
  <c r="BK194" i="79"/>
  <c r="BL194" i="79" s="1"/>
  <c r="DG313" i="79"/>
  <c r="DO298" i="80"/>
  <c r="BS214" i="80"/>
  <c r="O214" i="80"/>
  <c r="DG214" i="80"/>
  <c r="CY214" i="80"/>
  <c r="FC214" i="80"/>
  <c r="DW214" i="80"/>
  <c r="EM214" i="80"/>
  <c r="BC214" i="80"/>
  <c r="AM214" i="80"/>
  <c r="DO214" i="80"/>
  <c r="AE214" i="80"/>
  <c r="W214" i="80"/>
  <c r="DW114" i="79"/>
  <c r="O261" i="79"/>
  <c r="BK231" i="79"/>
  <c r="CI233" i="79"/>
  <c r="DW298" i="79"/>
  <c r="EU75" i="79"/>
  <c r="H214" i="85"/>
  <c r="J118" i="90" s="1"/>
  <c r="H218" i="79"/>
  <c r="W261" i="79"/>
  <c r="AM313" i="79"/>
  <c r="CA260" i="79"/>
  <c r="FK316" i="79"/>
  <c r="CQ316" i="79"/>
  <c r="BS316" i="79"/>
  <c r="CA316" i="79"/>
  <c r="CY316" i="79"/>
  <c r="O116" i="80"/>
  <c r="EU122" i="80"/>
  <c r="K303" i="80"/>
  <c r="O316" i="79"/>
  <c r="AE277" i="80"/>
  <c r="AE238" i="80"/>
  <c r="CA82" i="80"/>
  <c r="EE214" i="80"/>
  <c r="DG155" i="80"/>
  <c r="W155" i="80"/>
  <c r="C27" i="36"/>
  <c r="O112" i="79"/>
  <c r="O233" i="79"/>
  <c r="AE77" i="79"/>
  <c r="AU286" i="79"/>
  <c r="AU147" i="79"/>
  <c r="BC233" i="79"/>
  <c r="BK120" i="79"/>
  <c r="BS286" i="79"/>
  <c r="BS147" i="79"/>
  <c r="CA313" i="79"/>
  <c r="CA186" i="79"/>
  <c r="CB186" i="79" s="1"/>
  <c r="CI316" i="79"/>
  <c r="CQ261" i="79"/>
  <c r="CQ194" i="79"/>
  <c r="CR194" i="79" s="1"/>
  <c r="CY260" i="79"/>
  <c r="DG75" i="79"/>
  <c r="DG261" i="79"/>
  <c r="DG183" i="79"/>
  <c r="DO120" i="79"/>
  <c r="DO233" i="79"/>
  <c r="DW100" i="79"/>
  <c r="DW193" i="79"/>
  <c r="DX193" i="79" s="1"/>
  <c r="EE189" i="79"/>
  <c r="FK66" i="79"/>
  <c r="EU66" i="79"/>
  <c r="O66" i="79"/>
  <c r="EM66" i="79"/>
  <c r="CA66" i="79"/>
  <c r="AE66" i="79"/>
  <c r="O302" i="80"/>
  <c r="W238" i="80"/>
  <c r="AE300" i="80"/>
  <c r="AG300" i="80" s="1"/>
  <c r="AM122" i="80"/>
  <c r="AU223" i="80"/>
  <c r="BC300" i="80"/>
  <c r="BE300" i="80" s="1"/>
  <c r="BK214" i="80"/>
  <c r="BS122" i="80"/>
  <c r="BS224" i="80"/>
  <c r="CA138" i="80"/>
  <c r="CI228" i="80"/>
  <c r="CQ225" i="80"/>
  <c r="DG223" i="80"/>
  <c r="DO216" i="80"/>
  <c r="EE277" i="80"/>
  <c r="EE122" i="80"/>
  <c r="EM119" i="80"/>
  <c r="FC231" i="80"/>
  <c r="W256" i="79"/>
  <c r="W193" i="79"/>
  <c r="X193" i="79" s="1"/>
  <c r="AE194" i="79"/>
  <c r="AF194" i="79" s="1"/>
  <c r="AM194" i="79"/>
  <c r="AN194" i="79" s="1"/>
  <c r="BK249" i="79"/>
  <c r="BK189" i="79"/>
  <c r="BS183" i="79"/>
  <c r="CI194" i="79"/>
  <c r="CJ194" i="79" s="1"/>
  <c r="CQ186" i="79"/>
  <c r="CR186" i="79" s="1"/>
  <c r="DO183" i="79"/>
  <c r="DW189" i="79"/>
  <c r="EM193" i="79"/>
  <c r="EN193" i="79" s="1"/>
  <c r="EU193" i="79"/>
  <c r="EV193" i="79" s="1"/>
  <c r="FC193" i="79"/>
  <c r="FD193" i="79" s="1"/>
  <c r="EU494" i="80"/>
  <c r="BK494" i="80"/>
  <c r="BS494" i="80"/>
  <c r="AU494" i="80"/>
  <c r="DG494" i="80"/>
  <c r="AM494" i="80"/>
  <c r="CQ494" i="80"/>
  <c r="FK74" i="80"/>
  <c r="EM74" i="80"/>
  <c r="FK137" i="80"/>
  <c r="AU137" i="80"/>
  <c r="EE137" i="80"/>
  <c r="O137" i="80"/>
  <c r="EM137" i="80"/>
  <c r="CI137" i="80"/>
  <c r="DG137" i="80"/>
  <c r="CA137" i="80"/>
  <c r="DW132" i="80"/>
  <c r="BS132" i="80"/>
  <c r="FK121" i="80"/>
  <c r="DG121" i="80"/>
  <c r="EE113" i="80"/>
  <c r="EU113" i="80"/>
  <c r="AU113" i="80"/>
  <c r="AE193" i="79"/>
  <c r="AF193" i="79" s="1"/>
  <c r="AM249" i="79"/>
  <c r="AN249" i="79" s="1"/>
  <c r="AM193" i="79"/>
  <c r="AN193" i="79" s="1"/>
  <c r="BK187" i="79"/>
  <c r="BM187" i="79" s="1"/>
  <c r="CI256" i="79"/>
  <c r="CI193" i="79"/>
  <c r="CJ193" i="79" s="1"/>
  <c r="CQ183" i="79"/>
  <c r="DO249" i="79"/>
  <c r="DP249" i="79" s="1"/>
  <c r="DW256" i="79"/>
  <c r="DW187" i="79"/>
  <c r="DY187" i="79" s="1"/>
  <c r="EU318" i="79"/>
  <c r="FK283" i="79"/>
  <c r="FC283" i="79"/>
  <c r="FK113" i="79"/>
  <c r="FC113" i="79"/>
  <c r="FE113" i="79" s="1"/>
  <c r="FK230" i="79"/>
  <c r="DW230" i="79"/>
  <c r="FK18" i="79"/>
  <c r="FK420" i="79" s="1"/>
  <c r="EE18" i="79"/>
  <c r="EE420" i="79" s="1"/>
  <c r="FC284" i="80"/>
  <c r="DO284" i="80"/>
  <c r="BS284" i="80"/>
  <c r="BK284" i="80"/>
  <c r="AU284" i="80"/>
  <c r="DW284" i="80"/>
  <c r="CQ284" i="80"/>
  <c r="AE284" i="80"/>
  <c r="AE303" i="80"/>
  <c r="BC303" i="80"/>
  <c r="AU149" i="80"/>
  <c r="CQ149" i="80"/>
  <c r="W183" i="79"/>
  <c r="AE251" i="79"/>
  <c r="AF251" i="79" s="1"/>
  <c r="AE186" i="79"/>
  <c r="AF186" i="79" s="1"/>
  <c r="AM186" i="79"/>
  <c r="AO186" i="79" s="1"/>
  <c r="AU194" i="79"/>
  <c r="AV194" i="79" s="1"/>
  <c r="BC189" i="79"/>
  <c r="CI249" i="79"/>
  <c r="CK249" i="79" s="1"/>
  <c r="CI186" i="79"/>
  <c r="CJ186" i="79" s="1"/>
  <c r="CY256" i="79"/>
  <c r="CY189" i="79"/>
  <c r="DW249" i="79"/>
  <c r="DX249" i="79" s="1"/>
  <c r="EE194" i="79"/>
  <c r="EU183" i="79"/>
  <c r="FC183" i="79"/>
  <c r="FK300" i="79"/>
  <c r="FL300" i="79" s="1"/>
  <c r="EU300" i="79"/>
  <c r="FK72" i="79"/>
  <c r="EM72" i="79"/>
  <c r="EU72" i="79"/>
  <c r="CY137" i="80"/>
  <c r="EU137" i="80"/>
  <c r="BK282" i="80"/>
  <c r="AU282" i="80"/>
  <c r="DW282" i="80"/>
  <c r="CQ282" i="80"/>
  <c r="EM282" i="80"/>
  <c r="AE282" i="80"/>
  <c r="CI282" i="80"/>
  <c r="O256" i="79"/>
  <c r="O189" i="79"/>
  <c r="AE183" i="79"/>
  <c r="AU193" i="79"/>
  <c r="AV193" i="79" s="1"/>
  <c r="BC249" i="79"/>
  <c r="BD249" i="79" s="1"/>
  <c r="BC187" i="79"/>
  <c r="BE187" i="79" s="1"/>
  <c r="CA256" i="79"/>
  <c r="CA194" i="79"/>
  <c r="CB194" i="79" s="1"/>
  <c r="CI183" i="79"/>
  <c r="CY187" i="79"/>
  <c r="DA187" i="79" s="1"/>
  <c r="FK315" i="79"/>
  <c r="EU315" i="79"/>
  <c r="EM315" i="79"/>
  <c r="FK315" i="80"/>
  <c r="CI315" i="80"/>
  <c r="CA315" i="80"/>
  <c r="O315" i="80"/>
  <c r="O187" i="79"/>
  <c r="Q187" i="79" s="1"/>
  <c r="AE249" i="79"/>
  <c r="AM183" i="79"/>
  <c r="AU249" i="79"/>
  <c r="AV249" i="79" s="1"/>
  <c r="BC186" i="79"/>
  <c r="BE186" i="79" s="1"/>
  <c r="CA193" i="79"/>
  <c r="CB193" i="79" s="1"/>
  <c r="CQ204" i="79"/>
  <c r="CY186" i="79"/>
  <c r="EE256" i="79"/>
  <c r="EU259" i="79"/>
  <c r="FK107" i="79"/>
  <c r="FC107" i="79"/>
  <c r="DO107" i="79"/>
  <c r="FK183" i="79"/>
  <c r="EE494" i="80"/>
  <c r="AU146" i="80"/>
  <c r="EU146" i="80"/>
  <c r="CA146" i="80"/>
  <c r="BS146" i="80"/>
  <c r="O146" i="80"/>
  <c r="DG146" i="80"/>
  <c r="DO146" i="80"/>
  <c r="AE146" i="80"/>
  <c r="BC146" i="80"/>
  <c r="EU187" i="79"/>
  <c r="EV187" i="79" s="1"/>
  <c r="EE193" i="79"/>
  <c r="EF193" i="79" s="1"/>
  <c r="EM194" i="79"/>
  <c r="EN194" i="79" s="1"/>
  <c r="G211" i="79"/>
  <c r="EM256" i="79"/>
  <c r="EM187" i="79"/>
  <c r="EO187" i="79" s="1"/>
  <c r="AU68" i="80"/>
  <c r="BK313" i="80"/>
  <c r="BK245" i="80"/>
  <c r="CA313" i="80"/>
  <c r="CB313" i="80" s="1"/>
  <c r="CI245" i="80"/>
  <c r="DW78" i="80"/>
  <c r="DW257" i="80"/>
  <c r="EU313" i="80"/>
  <c r="EV313" i="80" s="1"/>
  <c r="K57" i="80"/>
  <c r="EE23" i="79"/>
  <c r="EE407" i="79" s="1"/>
  <c r="EE183" i="79"/>
  <c r="EU250" i="79"/>
  <c r="EM301" i="80"/>
  <c r="EM23" i="79"/>
  <c r="EM407" i="79" s="1"/>
  <c r="EM183" i="79"/>
  <c r="FC194" i="79"/>
  <c r="FD194" i="79" s="1"/>
  <c r="CA16" i="80"/>
  <c r="CA418" i="80" s="1"/>
  <c r="W22" i="79"/>
  <c r="W406" i="79" s="1"/>
  <c r="CQ22" i="79"/>
  <c r="CQ406" i="79" s="1"/>
  <c r="DO22" i="79"/>
  <c r="DO406" i="79" s="1"/>
  <c r="O22" i="79"/>
  <c r="DG22" i="79"/>
  <c r="BC283" i="79"/>
  <c r="BK283" i="79"/>
  <c r="BS283" i="79"/>
  <c r="CA283" i="79"/>
  <c r="CY283" i="79"/>
  <c r="EE283" i="79"/>
  <c r="DW283" i="79"/>
  <c r="EM283" i="79"/>
  <c r="EU283" i="79"/>
  <c r="O283" i="79"/>
  <c r="W283" i="79"/>
  <c r="AE283" i="79"/>
  <c r="CI283" i="79"/>
  <c r="CQ283" i="79"/>
  <c r="DO283" i="79"/>
  <c r="BK304" i="79"/>
  <c r="CA304" i="79"/>
  <c r="FC304" i="79"/>
  <c r="DG304" i="79"/>
  <c r="DI304" i="79" s="1"/>
  <c r="DO304" i="79"/>
  <c r="DQ304" i="79" s="1"/>
  <c r="DW304" i="79"/>
  <c r="EE304" i="79"/>
  <c r="EF304" i="79" s="1"/>
  <c r="BS304" i="79"/>
  <c r="BT304" i="79" s="1"/>
  <c r="CY304" i="79"/>
  <c r="DA304" i="79" s="1"/>
  <c r="EU304" i="79"/>
  <c r="C19" i="32"/>
  <c r="G235" i="85"/>
  <c r="C18" i="32"/>
  <c r="G215" i="85"/>
  <c r="CQ154" i="79"/>
  <c r="EM154" i="79"/>
  <c r="DO154" i="80"/>
  <c r="AE154" i="79"/>
  <c r="CA154" i="79"/>
  <c r="FC136" i="79"/>
  <c r="FE136" i="79" s="1"/>
  <c r="AE135" i="80"/>
  <c r="AM135" i="80"/>
  <c r="EU136" i="79"/>
  <c r="EW136" i="79" s="1"/>
  <c r="W100" i="80"/>
  <c r="AE100" i="80"/>
  <c r="AM100" i="80"/>
  <c r="AU100" i="80"/>
  <c r="BC100" i="80"/>
  <c r="BK100" i="80"/>
  <c r="CQ100" i="80"/>
  <c r="CA100" i="80"/>
  <c r="EM100" i="80"/>
  <c r="O100" i="80"/>
  <c r="DW77" i="80"/>
  <c r="AU77" i="80"/>
  <c r="J318" i="80"/>
  <c r="J182" i="80"/>
  <c r="J182" i="79"/>
  <c r="J318" i="79"/>
  <c r="J18" i="79"/>
  <c r="J420" i="79" s="1"/>
  <c r="J436" i="79" s="1"/>
  <c r="J231" i="80"/>
  <c r="AU16" i="80"/>
  <c r="AU418" i="80" s="1"/>
  <c r="BS16" i="80"/>
  <c r="BS418" i="80" s="1"/>
  <c r="AM16" i="79"/>
  <c r="AM418" i="79" s="1"/>
  <c r="BK16" i="80"/>
  <c r="BK418" i="80" s="1"/>
  <c r="CQ16" i="80"/>
  <c r="CQ418" i="80" s="1"/>
  <c r="CY16" i="80"/>
  <c r="CY418" i="80" s="1"/>
  <c r="DW16" i="80"/>
  <c r="DW418" i="80" s="1"/>
  <c r="EU16" i="80"/>
  <c r="EU418" i="80" s="1"/>
  <c r="EM16" i="79"/>
  <c r="EM418" i="79" s="1"/>
  <c r="O16" i="80"/>
  <c r="O418" i="80" s="1"/>
  <c r="W16" i="80"/>
  <c r="W418" i="80" s="1"/>
  <c r="AM16" i="80"/>
  <c r="AM418" i="80" s="1"/>
  <c r="BC16" i="80"/>
  <c r="BC418" i="80" s="1"/>
  <c r="I146" i="85"/>
  <c r="K84" i="90" s="1"/>
  <c r="J286" i="80"/>
  <c r="J279" i="85"/>
  <c r="L159" i="90" s="1"/>
  <c r="J137" i="80"/>
  <c r="J130" i="85"/>
  <c r="L76" i="90" s="1"/>
  <c r="J152" i="80"/>
  <c r="J147" i="85"/>
  <c r="L85" i="90" s="1"/>
  <c r="J210" i="79"/>
  <c r="J206" i="85"/>
  <c r="I82" i="80"/>
  <c r="I72" i="85"/>
  <c r="K38" i="90" s="1"/>
  <c r="DG17" i="80"/>
  <c r="DG419" i="80" s="1"/>
  <c r="I145" i="85"/>
  <c r="K83" i="90" s="1"/>
  <c r="J301" i="79"/>
  <c r="J294" i="85"/>
  <c r="L164" i="90" s="1"/>
  <c r="J302" i="80"/>
  <c r="J295" i="85"/>
  <c r="L165" i="90" s="1"/>
  <c r="J315" i="79"/>
  <c r="J307" i="85"/>
  <c r="L171" i="90" s="1"/>
  <c r="J304" i="79"/>
  <c r="J297" i="85"/>
  <c r="L167" i="90" s="1"/>
  <c r="J129" i="80"/>
  <c r="J120" i="85"/>
  <c r="L66" i="90" s="1"/>
  <c r="J126" i="85"/>
  <c r="L72" i="90" s="1"/>
  <c r="J75" i="85"/>
  <c r="J69" i="85"/>
  <c r="L35" i="90" s="1"/>
  <c r="J149" i="79"/>
  <c r="J142" i="85"/>
  <c r="L82" i="90" s="1"/>
  <c r="J160" i="79"/>
  <c r="J155" i="85"/>
  <c r="L93" i="90" s="1"/>
  <c r="J232" i="85"/>
  <c r="L133" i="90" s="1"/>
  <c r="J232" i="80"/>
  <c r="J227" i="85"/>
  <c r="L128" i="90" s="1"/>
  <c r="J199" i="80"/>
  <c r="J195" i="85"/>
  <c r="L111" i="90" s="1"/>
  <c r="J189" i="80"/>
  <c r="J184" i="85"/>
  <c r="L102" i="90" s="1"/>
  <c r="J183" i="80"/>
  <c r="J178" i="85"/>
  <c r="L98" i="90" s="1"/>
  <c r="I300" i="80"/>
  <c r="I293" i="85"/>
  <c r="K163" i="90" s="1"/>
  <c r="I284" i="79"/>
  <c r="I277" i="85"/>
  <c r="K157" i="90" s="1"/>
  <c r="I155" i="80"/>
  <c r="CS155" i="80" s="1"/>
  <c r="I150" i="85"/>
  <c r="K88" i="90" s="1"/>
  <c r="I132" i="85"/>
  <c r="K78" i="90" s="1"/>
  <c r="I133" i="80"/>
  <c r="FM133" i="80" s="1"/>
  <c r="I126" i="85"/>
  <c r="K72" i="90" s="1"/>
  <c r="I122" i="79"/>
  <c r="I113" i="85"/>
  <c r="K62" i="90" s="1"/>
  <c r="I112" i="79"/>
  <c r="I103" i="85"/>
  <c r="K52" i="90" s="1"/>
  <c r="I104" i="79"/>
  <c r="I96" i="85"/>
  <c r="K48" i="90" s="1"/>
  <c r="I71" i="85"/>
  <c r="K37" i="90" s="1"/>
  <c r="I18" i="85"/>
  <c r="K4" i="90" s="1"/>
  <c r="I215" i="79"/>
  <c r="I211" i="85"/>
  <c r="K117" i="90" s="1"/>
  <c r="I187" i="79"/>
  <c r="I182" i="85"/>
  <c r="K101" i="90" s="1"/>
  <c r="I182" i="79"/>
  <c r="I177" i="85"/>
  <c r="K97" i="90" s="1"/>
  <c r="H302" i="79"/>
  <c r="H295" i="85"/>
  <c r="J165" i="90" s="1"/>
  <c r="H315" i="80"/>
  <c r="H307" i="85"/>
  <c r="J171" i="90" s="1"/>
  <c r="H277" i="80"/>
  <c r="H270" i="85"/>
  <c r="J153" i="90" s="1"/>
  <c r="H147" i="80"/>
  <c r="H140" i="85"/>
  <c r="J80" i="90" s="1"/>
  <c r="H136" i="80"/>
  <c r="H129" i="85"/>
  <c r="J75" i="90" s="1"/>
  <c r="H121" i="80"/>
  <c r="H112" i="85"/>
  <c r="J61" i="90" s="1"/>
  <c r="H99" i="80"/>
  <c r="CB99" i="80" s="1"/>
  <c r="H91" i="85"/>
  <c r="J46" i="90" s="1"/>
  <c r="H246" i="79"/>
  <c r="H242" i="85"/>
  <c r="J136" i="90" s="1"/>
  <c r="H232" i="85"/>
  <c r="J133" i="90" s="1"/>
  <c r="H227" i="85"/>
  <c r="J128" i="90" s="1"/>
  <c r="H214" i="80"/>
  <c r="H210" i="85"/>
  <c r="J115" i="90" s="1"/>
  <c r="H204" i="80"/>
  <c r="H200" i="85"/>
  <c r="J113" i="90" s="1"/>
  <c r="H198" i="79"/>
  <c r="H193" i="85"/>
  <c r="J109" i="90" s="1"/>
  <c r="H189" i="79"/>
  <c r="H184" i="85"/>
  <c r="J102" i="90" s="1"/>
  <c r="H183" i="80"/>
  <c r="H178" i="85"/>
  <c r="J98" i="90" s="1"/>
  <c r="H145" i="85"/>
  <c r="J83" i="90" s="1"/>
  <c r="J300" i="79"/>
  <c r="J293" i="85"/>
  <c r="L163" i="90" s="1"/>
  <c r="J285" i="79"/>
  <c r="J278" i="85"/>
  <c r="L158" i="90" s="1"/>
  <c r="J262" i="79"/>
  <c r="J255" i="85"/>
  <c r="L149" i="90" s="1"/>
  <c r="J118" i="80"/>
  <c r="J109" i="85"/>
  <c r="L58" i="90" s="1"/>
  <c r="J66" i="85"/>
  <c r="L32" i="90" s="1"/>
  <c r="J104" i="80"/>
  <c r="J96" i="85"/>
  <c r="L48" i="90" s="1"/>
  <c r="J146" i="79"/>
  <c r="J139" i="85"/>
  <c r="L79" i="90" s="1"/>
  <c r="J185" i="80"/>
  <c r="J180" i="85"/>
  <c r="L99" i="90" s="1"/>
  <c r="I285" i="80"/>
  <c r="I278" i="85"/>
  <c r="K158" i="90" s="1"/>
  <c r="I146" i="79"/>
  <c r="I139" i="85"/>
  <c r="K79" i="90" s="1"/>
  <c r="I22" i="79"/>
  <c r="I406" i="79" s="1"/>
  <c r="I22" i="85"/>
  <c r="K5" i="90" s="1"/>
  <c r="I256" i="79"/>
  <c r="I249" i="85"/>
  <c r="K143" i="90" s="1"/>
  <c r="I249" i="80"/>
  <c r="I245" i="85"/>
  <c r="K139" i="90" s="1"/>
  <c r="I245" i="80"/>
  <c r="I241" i="85"/>
  <c r="K135" i="90" s="1"/>
  <c r="H287" i="79"/>
  <c r="FL287" i="79" s="1"/>
  <c r="H280" i="85"/>
  <c r="J160" i="90" s="1"/>
  <c r="H24" i="79"/>
  <c r="H408" i="79" s="1"/>
  <c r="H24" i="85"/>
  <c r="J7" i="90" s="1"/>
  <c r="H251" i="79"/>
  <c r="H247" i="85"/>
  <c r="J141" i="90" s="1"/>
  <c r="H229" i="85"/>
  <c r="J130" i="90" s="1"/>
  <c r="H215" i="80"/>
  <c r="H211" i="85"/>
  <c r="J117" i="90" s="1"/>
  <c r="H190" i="79"/>
  <c r="H185" i="85"/>
  <c r="J103" i="90" s="1"/>
  <c r="J145" i="85"/>
  <c r="L83" i="90" s="1"/>
  <c r="J275" i="80"/>
  <c r="J268" i="85"/>
  <c r="L151" i="90" s="1"/>
  <c r="J248" i="79"/>
  <c r="J244" i="85"/>
  <c r="L138" i="90" s="1"/>
  <c r="J123" i="80"/>
  <c r="J114" i="85"/>
  <c r="L63" i="90" s="1"/>
  <c r="J117" i="79"/>
  <c r="J108" i="85"/>
  <c r="L57" i="90" s="1"/>
  <c r="J18" i="85"/>
  <c r="L4" i="90" s="1"/>
  <c r="J313" i="79"/>
  <c r="J305" i="85"/>
  <c r="L169" i="90" s="1"/>
  <c r="J251" i="80"/>
  <c r="J247" i="85"/>
  <c r="L141" i="90" s="1"/>
  <c r="J125" i="85"/>
  <c r="L71" i="90" s="1"/>
  <c r="J129" i="85"/>
  <c r="L75" i="90" s="1"/>
  <c r="J82" i="80"/>
  <c r="J72" i="85"/>
  <c r="L38" i="90" s="1"/>
  <c r="J107" i="80"/>
  <c r="J98" i="85"/>
  <c r="L50" i="90" s="1"/>
  <c r="J148" i="79"/>
  <c r="J141" i="85"/>
  <c r="L81" i="90" s="1"/>
  <c r="J159" i="79"/>
  <c r="J154" i="85"/>
  <c r="L92" i="90" s="1"/>
  <c r="J154" i="79"/>
  <c r="J149" i="85"/>
  <c r="L87" i="90" s="1"/>
  <c r="J236" i="80"/>
  <c r="J231" i="85"/>
  <c r="L132" i="90" s="1"/>
  <c r="J215" i="80"/>
  <c r="J211" i="85"/>
  <c r="L117" i="90" s="1"/>
  <c r="J205" i="80"/>
  <c r="J201" i="85"/>
  <c r="L114" i="90" s="1"/>
  <c r="J193" i="80"/>
  <c r="J188" i="85"/>
  <c r="L105" i="90" s="1"/>
  <c r="J187" i="79"/>
  <c r="J182" i="85"/>
  <c r="L101" i="90" s="1"/>
  <c r="I317" i="80"/>
  <c r="I309" i="85"/>
  <c r="K173" i="90" s="1"/>
  <c r="I283" i="80"/>
  <c r="AO283" i="80" s="1"/>
  <c r="I276" i="85"/>
  <c r="K156" i="90" s="1"/>
  <c r="I148" i="80"/>
  <c r="I141" i="85"/>
  <c r="K81" i="90" s="1"/>
  <c r="I130" i="85"/>
  <c r="K76" i="90" s="1"/>
  <c r="I123" i="80"/>
  <c r="I114" i="85"/>
  <c r="K63" i="90" s="1"/>
  <c r="I100" i="79"/>
  <c r="I92" i="85"/>
  <c r="K47" i="90" s="1"/>
  <c r="I66" i="85"/>
  <c r="K32" i="90" s="1"/>
  <c r="I16" i="85"/>
  <c r="K2" i="90" s="1"/>
  <c r="I259" i="79"/>
  <c r="I252" i="85"/>
  <c r="K146" i="90" s="1"/>
  <c r="I251" i="79"/>
  <c r="I247" i="85"/>
  <c r="K141" i="90" s="1"/>
  <c r="I236" i="80"/>
  <c r="I231" i="85"/>
  <c r="K132" i="90" s="1"/>
  <c r="H152" i="80"/>
  <c r="BT152" i="80" s="1"/>
  <c r="H147" i="85"/>
  <c r="J85" i="90" s="1"/>
  <c r="H32" i="80"/>
  <c r="H33" i="80" s="1"/>
  <c r="H411" i="80" s="1"/>
  <c r="H426" i="80" s="1"/>
  <c r="H29" i="85"/>
  <c r="J9" i="90" s="1"/>
  <c r="H249" i="80"/>
  <c r="H245" i="85"/>
  <c r="J139" i="90" s="1"/>
  <c r="H231" i="85"/>
  <c r="J132" i="90" s="1"/>
  <c r="J146" i="85"/>
  <c r="L84" i="90" s="1"/>
  <c r="J261" i="80"/>
  <c r="J254" i="85"/>
  <c r="L148" i="90" s="1"/>
  <c r="J255" i="79"/>
  <c r="J248" i="85"/>
  <c r="L142" i="90" s="1"/>
  <c r="J99" i="79"/>
  <c r="J91" i="85"/>
  <c r="L46" i="90" s="1"/>
  <c r="J16" i="85"/>
  <c r="L2" i="90" s="1"/>
  <c r="J33" i="13"/>
  <c r="J29" i="85"/>
  <c r="L9" i="90" s="1"/>
  <c r="J217" i="80"/>
  <c r="J213" i="85"/>
  <c r="L119" i="90" s="1"/>
  <c r="J197" i="79"/>
  <c r="J192" i="85"/>
  <c r="L108" i="90" s="1"/>
  <c r="J190" i="79"/>
  <c r="J185" i="85"/>
  <c r="L103" i="90" s="1"/>
  <c r="J36" i="79"/>
  <c r="J427" i="79" s="1"/>
  <c r="J33" i="85"/>
  <c r="I301" i="80"/>
  <c r="I294" i="85"/>
  <c r="K164" i="90" s="1"/>
  <c r="I156" i="79"/>
  <c r="I151" i="85"/>
  <c r="K89" i="90" s="1"/>
  <c r="I113" i="79"/>
  <c r="I104" i="85"/>
  <c r="K53" i="90" s="1"/>
  <c r="I194" i="79"/>
  <c r="I189" i="85"/>
  <c r="K106" i="90" s="1"/>
  <c r="H137" i="80"/>
  <c r="H130" i="85"/>
  <c r="J76" i="90" s="1"/>
  <c r="H16" i="85"/>
  <c r="J2" i="90" s="1"/>
  <c r="H259" i="79"/>
  <c r="H252" i="85"/>
  <c r="J146" i="90" s="1"/>
  <c r="H247" i="80"/>
  <c r="H243" i="85"/>
  <c r="J137" i="90" s="1"/>
  <c r="H146" i="85"/>
  <c r="J84" i="90" s="1"/>
  <c r="J260" i="79"/>
  <c r="J253" i="85"/>
  <c r="L147" i="90" s="1"/>
  <c r="J277" i="80"/>
  <c r="J270" i="85"/>
  <c r="L153" i="90" s="1"/>
  <c r="J246" i="80"/>
  <c r="J242" i="85"/>
  <c r="L136" i="90" s="1"/>
  <c r="J97" i="80"/>
  <c r="J89" i="85"/>
  <c r="L44" i="90" s="1"/>
  <c r="J249" i="79"/>
  <c r="J245" i="85"/>
  <c r="L139" i="90" s="1"/>
  <c r="J22" i="85"/>
  <c r="L5" i="90" s="1"/>
  <c r="J303" i="80"/>
  <c r="J296" i="85"/>
  <c r="L166" i="90" s="1"/>
  <c r="J71" i="85"/>
  <c r="L37" i="90" s="1"/>
  <c r="J67" i="85"/>
  <c r="L33" i="90" s="1"/>
  <c r="J158" i="80"/>
  <c r="J153" i="85"/>
  <c r="L91" i="90" s="1"/>
  <c r="J153" i="79"/>
  <c r="J148" i="85"/>
  <c r="L86" i="90" s="1"/>
  <c r="J218" i="79"/>
  <c r="J214" i="85"/>
  <c r="L118" i="90" s="1"/>
  <c r="J214" i="80"/>
  <c r="J210" i="85"/>
  <c r="L115" i="90" s="1"/>
  <c r="J192" i="80"/>
  <c r="J187" i="85"/>
  <c r="L104" i="90" s="1"/>
  <c r="J181" i="80"/>
  <c r="J176" i="85"/>
  <c r="L96" i="90" s="1"/>
  <c r="I315" i="80"/>
  <c r="I307" i="85"/>
  <c r="K171" i="90" s="1"/>
  <c r="I147" i="79"/>
  <c r="I140" i="85"/>
  <c r="K80" i="90" s="1"/>
  <c r="I136" i="80"/>
  <c r="I129" i="85"/>
  <c r="K75" i="90" s="1"/>
  <c r="I121" i="79"/>
  <c r="I112" i="85"/>
  <c r="K61" i="90" s="1"/>
  <c r="I99" i="79"/>
  <c r="I91" i="85"/>
  <c r="K46" i="90" s="1"/>
  <c r="I23" i="85"/>
  <c r="K6" i="90" s="1"/>
  <c r="I250" i="79"/>
  <c r="I246" i="85"/>
  <c r="K140" i="90" s="1"/>
  <c r="I218" i="79"/>
  <c r="I214" i="85"/>
  <c r="K118" i="90" s="1"/>
  <c r="I210" i="79"/>
  <c r="I206" i="85"/>
  <c r="I203" i="79"/>
  <c r="I199" i="85"/>
  <c r="K112" i="90" s="1"/>
  <c r="I190" i="80"/>
  <c r="I185" i="85"/>
  <c r="K103" i="90" s="1"/>
  <c r="I185" i="79"/>
  <c r="I180" i="85"/>
  <c r="K99" i="90" s="1"/>
  <c r="H300" i="79"/>
  <c r="H293" i="85"/>
  <c r="J163" i="90" s="1"/>
  <c r="H318" i="80"/>
  <c r="H310" i="85"/>
  <c r="J174" i="90" s="1"/>
  <c r="H313" i="79"/>
  <c r="H305" i="85"/>
  <c r="J169" i="90" s="1"/>
  <c r="H284" i="80"/>
  <c r="H277" i="85"/>
  <c r="J157" i="90" s="1"/>
  <c r="H155" i="79"/>
  <c r="H150" i="85"/>
  <c r="J88" i="90" s="1"/>
  <c r="H139" i="80"/>
  <c r="H132" i="85"/>
  <c r="J78" i="90" s="1"/>
  <c r="H117" i="80"/>
  <c r="H108" i="85"/>
  <c r="J57" i="90" s="1"/>
  <c r="H112" i="80"/>
  <c r="H103" i="85"/>
  <c r="J52" i="90" s="1"/>
  <c r="H104" i="79"/>
  <c r="H96" i="85"/>
  <c r="J48" i="90" s="1"/>
  <c r="H81" i="80"/>
  <c r="H71" i="85"/>
  <c r="J37" i="90" s="1"/>
  <c r="H18" i="85"/>
  <c r="J4" i="90" s="1"/>
  <c r="H255" i="79"/>
  <c r="H248" i="85"/>
  <c r="J142" i="90" s="1"/>
  <c r="H217" i="80"/>
  <c r="H213" i="85"/>
  <c r="J119" i="90" s="1"/>
  <c r="H199" i="79"/>
  <c r="H195" i="85"/>
  <c r="J111" i="90" s="1"/>
  <c r="H186" i="79"/>
  <c r="H181" i="85"/>
  <c r="J100" i="90" s="1"/>
  <c r="J255" i="80"/>
  <c r="DP300" i="79"/>
  <c r="DQ300" i="79"/>
  <c r="E71" i="36"/>
  <c r="G71" i="36" s="1"/>
  <c r="H71" i="36"/>
  <c r="V482" i="79"/>
  <c r="V484" i="79" s="1"/>
  <c r="W484" i="79" s="1"/>
  <c r="EU275" i="79"/>
  <c r="EU278" i="79" s="1"/>
  <c r="EU301" i="79"/>
  <c r="FC302" i="79"/>
  <c r="K301" i="79"/>
  <c r="E444" i="79"/>
  <c r="E398" i="79"/>
  <c r="K398" i="79" s="1"/>
  <c r="DO287" i="80"/>
  <c r="EM287" i="80"/>
  <c r="FK285" i="80"/>
  <c r="DW285" i="80"/>
  <c r="DO285" i="80"/>
  <c r="DG285" i="80"/>
  <c r="CI285" i="80"/>
  <c r="CA285" i="80"/>
  <c r="EM285" i="80"/>
  <c r="EE285" i="80"/>
  <c r="FK283" i="80"/>
  <c r="CY283" i="80"/>
  <c r="CQ283" i="80"/>
  <c r="EE283" i="80"/>
  <c r="CA283" i="80"/>
  <c r="K277" i="80"/>
  <c r="EM275" i="80"/>
  <c r="CQ275" i="80"/>
  <c r="EE275" i="80"/>
  <c r="DG275" i="80"/>
  <c r="CY275" i="80"/>
  <c r="FC303" i="80"/>
  <c r="DG303" i="80"/>
  <c r="CA303" i="80"/>
  <c r="EU303" i="80"/>
  <c r="EM303" i="80"/>
  <c r="EE303" i="80"/>
  <c r="DW303" i="80"/>
  <c r="DO303" i="80"/>
  <c r="FC299" i="80"/>
  <c r="CQ299" i="80"/>
  <c r="EM299" i="80"/>
  <c r="EU299" i="80"/>
  <c r="CY299" i="80"/>
  <c r="DW299" i="80"/>
  <c r="DO299" i="80"/>
  <c r="CI299" i="80"/>
  <c r="K231" i="80"/>
  <c r="FK210" i="80"/>
  <c r="FC210" i="80"/>
  <c r="G446" i="80"/>
  <c r="F31" i="31"/>
  <c r="S64" i="35"/>
  <c r="AM37" i="79"/>
  <c r="AM427" i="79"/>
  <c r="AM412" i="79"/>
  <c r="AM433" i="79" s="1"/>
  <c r="EU147" i="79"/>
  <c r="EU155" i="79"/>
  <c r="FC275" i="79"/>
  <c r="FC155" i="79"/>
  <c r="FC75" i="79"/>
  <c r="FC134" i="79"/>
  <c r="FD353" i="79"/>
  <c r="CB353" i="79"/>
  <c r="AF353" i="79"/>
  <c r="FL353" i="79"/>
  <c r="EV353" i="79"/>
  <c r="EF353" i="79"/>
  <c r="DP353" i="79"/>
  <c r="CZ353" i="79"/>
  <c r="CJ353" i="79"/>
  <c r="BT353" i="79"/>
  <c r="BD353" i="79"/>
  <c r="AN353" i="79"/>
  <c r="X353" i="79"/>
  <c r="EN353" i="79"/>
  <c r="DH353" i="79"/>
  <c r="BL353" i="79"/>
  <c r="P353" i="79"/>
  <c r="DX353" i="79"/>
  <c r="CR353" i="79"/>
  <c r="AV353" i="79"/>
  <c r="FK301" i="79"/>
  <c r="E436" i="79"/>
  <c r="K436" i="79" s="1"/>
  <c r="E420" i="79"/>
  <c r="G392" i="79"/>
  <c r="G443" i="79"/>
  <c r="CA299" i="80"/>
  <c r="CA210" i="80"/>
  <c r="CI275" i="80"/>
  <c r="CQ285" i="80"/>
  <c r="DG299" i="80"/>
  <c r="EU285" i="80"/>
  <c r="CY108" i="80"/>
  <c r="CI108" i="80"/>
  <c r="FK108" i="80"/>
  <c r="EU108" i="80"/>
  <c r="DG108" i="80"/>
  <c r="EM108" i="80"/>
  <c r="DW108" i="80"/>
  <c r="CQ108" i="80"/>
  <c r="FK106" i="80"/>
  <c r="DW106" i="80"/>
  <c r="FC106" i="80"/>
  <c r="EU106" i="80"/>
  <c r="CA106" i="80"/>
  <c r="BS106" i="80"/>
  <c r="FK100" i="80"/>
  <c r="EU100" i="80"/>
  <c r="EE100" i="80"/>
  <c r="DO100" i="80"/>
  <c r="DG100" i="80"/>
  <c r="FC100" i="80"/>
  <c r="CY100" i="80"/>
  <c r="CY98" i="80"/>
  <c r="EE98" i="80"/>
  <c r="FK96" i="80"/>
  <c r="FC96" i="80"/>
  <c r="EM96" i="80"/>
  <c r="FK263" i="80"/>
  <c r="EE263" i="80"/>
  <c r="FC263" i="80"/>
  <c r="CA263" i="80"/>
  <c r="FK261" i="80"/>
  <c r="CY261" i="80"/>
  <c r="CQ261" i="80"/>
  <c r="FC261" i="80"/>
  <c r="EM261" i="80"/>
  <c r="DO259" i="80"/>
  <c r="DG259" i="80"/>
  <c r="EF300" i="79"/>
  <c r="E443" i="79"/>
  <c r="E392" i="79"/>
  <c r="K392" i="79" s="1"/>
  <c r="K17" i="79"/>
  <c r="E435" i="79"/>
  <c r="K435" i="79" s="1"/>
  <c r="E419" i="79"/>
  <c r="G399" i="79"/>
  <c r="G445" i="79"/>
  <c r="G391" i="79"/>
  <c r="G442" i="79"/>
  <c r="DO210" i="80"/>
  <c r="EE299" i="80"/>
  <c r="EU210" i="80"/>
  <c r="E445" i="79"/>
  <c r="E399" i="79"/>
  <c r="K399" i="79" s="1"/>
  <c r="K49" i="79"/>
  <c r="E395" i="79"/>
  <c r="K395" i="79" s="1"/>
  <c r="E442" i="79"/>
  <c r="E391" i="79"/>
  <c r="K391" i="79" s="1"/>
  <c r="E434" i="79"/>
  <c r="K434" i="79" s="1"/>
  <c r="E418" i="79"/>
  <c r="G398" i="79"/>
  <c r="G444" i="79"/>
  <c r="FK36" i="79"/>
  <c r="FK37" i="79" s="1"/>
  <c r="G427" i="79"/>
  <c r="AT181" i="79"/>
  <c r="AU181" i="79" s="1"/>
  <c r="BS275" i="80"/>
  <c r="CA275" i="80"/>
  <c r="CI303" i="80"/>
  <c r="CY303" i="80"/>
  <c r="DO283" i="80"/>
  <c r="DO275" i="80"/>
  <c r="FC287" i="80"/>
  <c r="K298" i="80"/>
  <c r="FK149" i="80"/>
  <c r="EM149" i="80"/>
  <c r="DW149" i="80"/>
  <c r="EM147" i="80"/>
  <c r="EU147" i="80"/>
  <c r="EE160" i="80"/>
  <c r="DW160" i="80"/>
  <c r="FK158" i="80"/>
  <c r="FM158" i="80" s="1"/>
  <c r="EU158" i="80"/>
  <c r="DW158" i="80"/>
  <c r="CY494" i="80"/>
  <c r="DG298" i="80"/>
  <c r="DG231" i="80"/>
  <c r="DO494" i="80"/>
  <c r="DW277" i="80"/>
  <c r="DW494" i="80"/>
  <c r="EE298" i="80"/>
  <c r="EE236" i="80"/>
  <c r="EE16" i="80"/>
  <c r="EE418" i="80" s="1"/>
  <c r="EM16" i="80"/>
  <c r="EM418" i="80" s="1"/>
  <c r="EW300" i="80"/>
  <c r="EU284" i="80"/>
  <c r="FK154" i="80"/>
  <c r="FC154" i="80"/>
  <c r="CA154" i="80"/>
  <c r="DW152" i="80"/>
  <c r="CI152" i="80"/>
  <c r="FK68" i="80"/>
  <c r="CI68" i="80"/>
  <c r="FK138" i="80"/>
  <c r="CQ138" i="80"/>
  <c r="FK134" i="80"/>
  <c r="EU134" i="80"/>
  <c r="DW134" i="80"/>
  <c r="DG134" i="80"/>
  <c r="CY134" i="80"/>
  <c r="CA134" i="80"/>
  <c r="FK131" i="80"/>
  <c r="CI131" i="80"/>
  <c r="FK129" i="80"/>
  <c r="FM129" i="80" s="1"/>
  <c r="CQ129" i="80"/>
  <c r="CS129" i="80" s="1"/>
  <c r="FK124" i="80"/>
  <c r="CA124" i="80"/>
  <c r="FK120" i="80"/>
  <c r="EM120" i="80"/>
  <c r="CQ120" i="80"/>
  <c r="FK116" i="80"/>
  <c r="EE116" i="80"/>
  <c r="DO116" i="80"/>
  <c r="CA116" i="80"/>
  <c r="K108" i="80"/>
  <c r="CB108" i="80" s="1"/>
  <c r="FK226" i="80"/>
  <c r="FC226" i="80"/>
  <c r="EU226" i="80"/>
  <c r="CY226" i="80"/>
  <c r="FK218" i="80"/>
  <c r="DO218" i="80"/>
  <c r="DG218" i="80"/>
  <c r="CY218" i="80"/>
  <c r="EM494" i="80"/>
  <c r="EU83" i="80"/>
  <c r="FD353" i="80"/>
  <c r="EN353" i="80"/>
  <c r="DX353" i="80"/>
  <c r="DH353" i="80"/>
  <c r="CR353" i="80"/>
  <c r="CB353" i="80"/>
  <c r="BL353" i="80"/>
  <c r="AV353" i="80"/>
  <c r="AF353" i="80"/>
  <c r="EV353" i="80"/>
  <c r="EF353" i="80"/>
  <c r="CJ353" i="80"/>
  <c r="BD353" i="80"/>
  <c r="X353" i="80"/>
  <c r="P353" i="80"/>
  <c r="DP353" i="80"/>
  <c r="BT353" i="80"/>
  <c r="AN353" i="80"/>
  <c r="FL353" i="80"/>
  <c r="CZ353" i="80"/>
  <c r="FK284" i="80"/>
  <c r="EM284" i="80"/>
  <c r="EE284" i="80"/>
  <c r="FK282" i="80"/>
  <c r="FC282" i="80"/>
  <c r="FK304" i="80"/>
  <c r="FM304" i="80" s="1"/>
  <c r="EU304" i="80"/>
  <c r="DO304" i="80"/>
  <c r="FC302" i="80"/>
  <c r="CY302" i="80"/>
  <c r="CQ302" i="80"/>
  <c r="CI302" i="80"/>
  <c r="K301" i="80"/>
  <c r="FL301" i="80" s="1"/>
  <c r="FK146" i="80"/>
  <c r="EM146" i="80"/>
  <c r="DO159" i="80"/>
  <c r="CQ159" i="80"/>
  <c r="FK80" i="80"/>
  <c r="DW80" i="80"/>
  <c r="K131" i="80"/>
  <c r="FK99" i="80"/>
  <c r="CY99" i="80"/>
  <c r="CQ99" i="80"/>
  <c r="CI99" i="80"/>
  <c r="FK97" i="80"/>
  <c r="CA97" i="80"/>
  <c r="K245" i="80"/>
  <c r="E395" i="80"/>
  <c r="K395" i="80" s="1"/>
  <c r="K49" i="80"/>
  <c r="K18" i="80"/>
  <c r="E436" i="80"/>
  <c r="K436" i="80" s="1"/>
  <c r="E420" i="80"/>
  <c r="FK223" i="80"/>
  <c r="DW223" i="80"/>
  <c r="FK216" i="80"/>
  <c r="FC216" i="80"/>
  <c r="FK214" i="80"/>
  <c r="EU214" i="80"/>
  <c r="CQ214" i="80"/>
  <c r="FK277" i="80"/>
  <c r="EU277" i="80"/>
  <c r="CA277" i="80"/>
  <c r="K302" i="80"/>
  <c r="FK298" i="80"/>
  <c r="FC298" i="80"/>
  <c r="CY298" i="80"/>
  <c r="CI298" i="80"/>
  <c r="CA298" i="80"/>
  <c r="FK316" i="80"/>
  <c r="EM316" i="80"/>
  <c r="EE316" i="80"/>
  <c r="FC494" i="80"/>
  <c r="CA494" i="80"/>
  <c r="K146" i="80"/>
  <c r="FK66" i="80"/>
  <c r="CA66" i="80"/>
  <c r="K95" i="80"/>
  <c r="EM238" i="80"/>
  <c r="CY238" i="80"/>
  <c r="CQ238" i="80"/>
  <c r="FK234" i="80"/>
  <c r="FC234" i="80"/>
  <c r="EM234" i="80"/>
  <c r="CA234" i="80"/>
  <c r="FK231" i="80"/>
  <c r="EE231" i="80"/>
  <c r="E435" i="80"/>
  <c r="K435" i="80" s="1"/>
  <c r="E419" i="80"/>
  <c r="FK16" i="80"/>
  <c r="FK418" i="80" s="1"/>
  <c r="G418" i="80"/>
  <c r="DO16" i="80"/>
  <c r="DO418" i="80" s="1"/>
  <c r="DG16" i="80"/>
  <c r="DG418" i="80" s="1"/>
  <c r="CI16" i="80"/>
  <c r="CI418" i="80" s="1"/>
  <c r="E444" i="80"/>
  <c r="K398" i="80"/>
  <c r="E442" i="80"/>
  <c r="K391" i="80"/>
  <c r="K16" i="80"/>
  <c r="E418" i="80"/>
  <c r="E434" i="80"/>
  <c r="K434" i="80" s="1"/>
  <c r="G402" i="80"/>
  <c r="G421" i="80" s="1"/>
  <c r="E443" i="80"/>
  <c r="K392" i="80"/>
  <c r="G410" i="80"/>
  <c r="G31" i="26"/>
  <c r="G411" i="79"/>
  <c r="G432" i="79" s="1"/>
  <c r="G426" i="79"/>
  <c r="O24" i="80"/>
  <c r="O408" i="80" s="1"/>
  <c r="CI433" i="80"/>
  <c r="CI427" i="80"/>
  <c r="CQ224" i="80"/>
  <c r="CY199" i="80"/>
  <c r="DO199" i="80"/>
  <c r="EE224" i="80"/>
  <c r="EE199" i="80"/>
  <c r="EM255" i="80"/>
  <c r="EM224" i="80"/>
  <c r="EM199" i="80"/>
  <c r="FM313" i="80"/>
  <c r="EU18" i="80"/>
  <c r="EU420" i="80" s="1"/>
  <c r="G420" i="80"/>
  <c r="AM22" i="80"/>
  <c r="AM406" i="80" s="1"/>
  <c r="E24" i="36"/>
  <c r="J262" i="80"/>
  <c r="J190" i="80"/>
  <c r="I113" i="80"/>
  <c r="J104" i="79"/>
  <c r="CQ486" i="79"/>
  <c r="W486" i="79"/>
  <c r="BC486" i="79"/>
  <c r="O486" i="79"/>
  <c r="EE313" i="79"/>
  <c r="EU316" i="79"/>
  <c r="BS317" i="80"/>
  <c r="BU317" i="80" s="1"/>
  <c r="DW313" i="79"/>
  <c r="EM313" i="79"/>
  <c r="FC313" i="79"/>
  <c r="AM314" i="80"/>
  <c r="EE316" i="79"/>
  <c r="W317" i="80"/>
  <c r="X317" i="80" s="1"/>
  <c r="AU314" i="80"/>
  <c r="BC317" i="80"/>
  <c r="EM316" i="79"/>
  <c r="DW316" i="79"/>
  <c r="FC316" i="79"/>
  <c r="CI314" i="80"/>
  <c r="W285" i="79"/>
  <c r="AM285" i="79"/>
  <c r="AU282" i="79"/>
  <c r="BK285" i="79"/>
  <c r="EE285" i="79"/>
  <c r="O285" i="79"/>
  <c r="AE282" i="79"/>
  <c r="BC285" i="79"/>
  <c r="CI285" i="79"/>
  <c r="CQ282" i="79"/>
  <c r="DG282" i="79"/>
  <c r="DO285" i="79"/>
  <c r="DW282" i="79"/>
  <c r="EM285" i="79"/>
  <c r="EU285" i="79"/>
  <c r="BK282" i="79"/>
  <c r="EE282" i="79"/>
  <c r="O282" i="79"/>
  <c r="W282" i="79"/>
  <c r="AM282" i="79"/>
  <c r="BC282" i="79"/>
  <c r="BS285" i="79"/>
  <c r="CA285" i="79"/>
  <c r="CI282" i="79"/>
  <c r="CY285" i="79"/>
  <c r="DO282" i="79"/>
  <c r="EM282" i="79"/>
  <c r="AE285" i="79"/>
  <c r="AU285" i="79"/>
  <c r="CQ285" i="79"/>
  <c r="FC285" i="79"/>
  <c r="O225" i="80"/>
  <c r="O232" i="80"/>
  <c r="W236" i="80"/>
  <c r="W228" i="80"/>
  <c r="AU236" i="80"/>
  <c r="BK236" i="80"/>
  <c r="BS225" i="80"/>
  <c r="CA228" i="80"/>
  <c r="CI236" i="80"/>
  <c r="DG228" i="80"/>
  <c r="DO225" i="80"/>
  <c r="EM232" i="80"/>
  <c r="EU232" i="80"/>
  <c r="FC232" i="80"/>
  <c r="AE225" i="80"/>
  <c r="AE232" i="80"/>
  <c r="AM225" i="80"/>
  <c r="AU228" i="80"/>
  <c r="BC225" i="80"/>
  <c r="BC232" i="80"/>
  <c r="BS232" i="80"/>
  <c r="CA236" i="80"/>
  <c r="CQ228" i="80"/>
  <c r="CY236" i="80"/>
  <c r="DG236" i="80"/>
  <c r="DO232" i="80"/>
  <c r="DW236" i="80"/>
  <c r="EU225" i="80"/>
  <c r="FC225" i="80"/>
  <c r="AM232" i="80"/>
  <c r="CQ236" i="80"/>
  <c r="CY228" i="80"/>
  <c r="DW228" i="80"/>
  <c r="EE225" i="80"/>
  <c r="EE232" i="80"/>
  <c r="EM228" i="80"/>
  <c r="EU228" i="80"/>
  <c r="O236" i="80"/>
  <c r="O228" i="80"/>
  <c r="W225" i="80"/>
  <c r="W232" i="80"/>
  <c r="AE228" i="80"/>
  <c r="AU225" i="80"/>
  <c r="BC228" i="80"/>
  <c r="BK225" i="80"/>
  <c r="BK232" i="80"/>
  <c r="BS236" i="80"/>
  <c r="BS228" i="80"/>
  <c r="CI225" i="80"/>
  <c r="CI232" i="80"/>
  <c r="DO236" i="80"/>
  <c r="DO228" i="80"/>
  <c r="EM236" i="80"/>
  <c r="FC228" i="80"/>
  <c r="G239" i="80"/>
  <c r="AE236" i="80"/>
  <c r="AM236" i="80"/>
  <c r="AM228" i="80"/>
  <c r="AU232" i="80"/>
  <c r="BC236" i="80"/>
  <c r="CA225" i="80"/>
  <c r="CA232" i="80"/>
  <c r="CY225" i="80"/>
  <c r="CY232" i="80"/>
  <c r="DG225" i="80"/>
  <c r="DG232" i="80"/>
  <c r="DW225" i="80"/>
  <c r="EE228" i="80"/>
  <c r="EU236" i="80"/>
  <c r="FC236" i="80"/>
  <c r="DG214" i="79"/>
  <c r="FC214" i="79"/>
  <c r="AE217" i="80"/>
  <c r="EU217" i="80"/>
  <c r="DO214" i="79"/>
  <c r="DW214" i="79"/>
  <c r="EE214" i="79"/>
  <c r="EM214" i="79"/>
  <c r="EU214" i="79"/>
  <c r="W203" i="80"/>
  <c r="BS197" i="79"/>
  <c r="CY197" i="79"/>
  <c r="DG197" i="79"/>
  <c r="EE197" i="79"/>
  <c r="FC197" i="79"/>
  <c r="FK182" i="79"/>
  <c r="AU197" i="79"/>
  <c r="EM197" i="79"/>
  <c r="O197" i="79"/>
  <c r="W197" i="79"/>
  <c r="BC197" i="79"/>
  <c r="BK197" i="79"/>
  <c r="CA197" i="79"/>
  <c r="EU197" i="79"/>
  <c r="AE197" i="79"/>
  <c r="CI197" i="79"/>
  <c r="CQ197" i="79"/>
  <c r="DO197" i="79"/>
  <c r="DW197" i="79"/>
  <c r="EE146" i="79"/>
  <c r="EM146" i="79"/>
  <c r="W147" i="80"/>
  <c r="AM147" i="80"/>
  <c r="BC149" i="80"/>
  <c r="BS147" i="80"/>
  <c r="CA147" i="80"/>
  <c r="CI149" i="80"/>
  <c r="CY147" i="80"/>
  <c r="DG149" i="80"/>
  <c r="DO147" i="80"/>
  <c r="EE149" i="80"/>
  <c r="O146" i="79"/>
  <c r="W146" i="79"/>
  <c r="AE146" i="79"/>
  <c r="AU149" i="79"/>
  <c r="BC146" i="79"/>
  <c r="BK149" i="79"/>
  <c r="BL149" i="79" s="1"/>
  <c r="BS146" i="79"/>
  <c r="CA149" i="79"/>
  <c r="CA146" i="79"/>
  <c r="CQ146" i="79"/>
  <c r="EU146" i="79"/>
  <c r="O149" i="80"/>
  <c r="AE147" i="80"/>
  <c r="BC148" i="80"/>
  <c r="BK149" i="80"/>
  <c r="CI148" i="80"/>
  <c r="DG148" i="80"/>
  <c r="EE148" i="80"/>
  <c r="EU149" i="80"/>
  <c r="FC147" i="80"/>
  <c r="G150" i="80"/>
  <c r="O149" i="79"/>
  <c r="P149" i="79" s="1"/>
  <c r="W149" i="79"/>
  <c r="AM146" i="79"/>
  <c r="DO149" i="79"/>
  <c r="DW146" i="79"/>
  <c r="FC146" i="79"/>
  <c r="FK146" i="79"/>
  <c r="O148" i="80"/>
  <c r="BC147" i="80"/>
  <c r="BK148" i="80"/>
  <c r="CI147" i="80"/>
  <c r="DG147" i="80"/>
  <c r="EE147" i="80"/>
  <c r="EU148" i="80"/>
  <c r="FK147" i="80"/>
  <c r="G150" i="79"/>
  <c r="AE149" i="79"/>
  <c r="AG149" i="79" s="1"/>
  <c r="BC149" i="79"/>
  <c r="CI146" i="79"/>
  <c r="CQ149" i="79"/>
  <c r="CY146" i="79"/>
  <c r="EU149" i="79"/>
  <c r="EV149" i="79" s="1"/>
  <c r="W149" i="80"/>
  <c r="AM149" i="80"/>
  <c r="AU148" i="80"/>
  <c r="BS149" i="80"/>
  <c r="CA149" i="80"/>
  <c r="CQ148" i="80"/>
  <c r="CY149" i="80"/>
  <c r="DO149" i="80"/>
  <c r="DW148" i="80"/>
  <c r="EM148" i="80"/>
  <c r="G163" i="13"/>
  <c r="G158" i="85" s="1"/>
  <c r="AU146" i="79"/>
  <c r="BK146" i="79"/>
  <c r="DG146" i="79"/>
  <c r="W148" i="80"/>
  <c r="AE149" i="80"/>
  <c r="AM148" i="80"/>
  <c r="AU147" i="80"/>
  <c r="BS148" i="80"/>
  <c r="CA148" i="80"/>
  <c r="CQ147" i="80"/>
  <c r="CY148" i="80"/>
  <c r="DO148" i="80"/>
  <c r="DW147" i="80"/>
  <c r="FC149" i="80"/>
  <c r="W139" i="79"/>
  <c r="W131" i="79"/>
  <c r="AM139" i="79"/>
  <c r="CQ139" i="79"/>
  <c r="CY139" i="79"/>
  <c r="CY128" i="79"/>
  <c r="DO131" i="79"/>
  <c r="FC139" i="79"/>
  <c r="EE139" i="79"/>
  <c r="EM139" i="79"/>
  <c r="O139" i="79"/>
  <c r="O131" i="79"/>
  <c r="AE139" i="79"/>
  <c r="AE131" i="79"/>
  <c r="DG131" i="79"/>
  <c r="AM131" i="79"/>
  <c r="AU139" i="79"/>
  <c r="BS131" i="79"/>
  <c r="CI131" i="79"/>
  <c r="CQ131" i="79"/>
  <c r="DG139" i="79"/>
  <c r="EU139" i="79"/>
  <c r="EU131" i="79"/>
  <c r="FC131" i="79"/>
  <c r="AM128" i="79"/>
  <c r="AU131" i="79"/>
  <c r="BK131" i="79"/>
  <c r="BS139" i="79"/>
  <c r="CI139" i="79"/>
  <c r="CQ128" i="79"/>
  <c r="CY131" i="79"/>
  <c r="DW131" i="79"/>
  <c r="O123" i="79"/>
  <c r="P123" i="79" s="1"/>
  <c r="W123" i="79"/>
  <c r="X123" i="79" s="1"/>
  <c r="AM119" i="79"/>
  <c r="BC123" i="79"/>
  <c r="BE123" i="79" s="1"/>
  <c r="BK123" i="79"/>
  <c r="BS116" i="79"/>
  <c r="CA116" i="79"/>
  <c r="CQ123" i="79"/>
  <c r="CR123" i="79" s="1"/>
  <c r="DO119" i="79"/>
  <c r="EE116" i="79"/>
  <c r="O119" i="79"/>
  <c r="W119" i="79"/>
  <c r="AM116" i="79"/>
  <c r="BC119" i="79"/>
  <c r="BS123" i="79"/>
  <c r="BT123" i="79" s="1"/>
  <c r="CA123" i="79"/>
  <c r="CB123" i="79" s="1"/>
  <c r="DG123" i="79"/>
  <c r="DI123" i="79" s="1"/>
  <c r="DO116" i="79"/>
  <c r="DW116" i="79"/>
  <c r="EE123" i="79"/>
  <c r="AE119" i="79"/>
  <c r="AU119" i="79"/>
  <c r="BK119" i="79"/>
  <c r="CI123" i="79"/>
  <c r="CJ123" i="79" s="1"/>
  <c r="CY123" i="79"/>
  <c r="DA123" i="79" s="1"/>
  <c r="DO123" i="79"/>
  <c r="DQ123" i="79" s="1"/>
  <c r="EM116" i="79"/>
  <c r="O116" i="79"/>
  <c r="W116" i="79"/>
  <c r="AM123" i="79"/>
  <c r="AO123" i="79" s="1"/>
  <c r="BC116" i="79"/>
  <c r="BS119" i="79"/>
  <c r="CA119" i="79"/>
  <c r="CQ116" i="79"/>
  <c r="DW123" i="79"/>
  <c r="DY123" i="79" s="1"/>
  <c r="EE119" i="79"/>
  <c r="EU123" i="79"/>
  <c r="EV123" i="79" s="1"/>
  <c r="FC123" i="79"/>
  <c r="FE123" i="79" s="1"/>
  <c r="AE116" i="79"/>
  <c r="AU116" i="79"/>
  <c r="BK116" i="79"/>
  <c r="CI119" i="79"/>
  <c r="DG116" i="79"/>
  <c r="EM123" i="79"/>
  <c r="EN123" i="79" s="1"/>
  <c r="FC116" i="79"/>
  <c r="G109" i="80"/>
  <c r="O104" i="80"/>
  <c r="AE104" i="80"/>
  <c r="AM104" i="80"/>
  <c r="AU104" i="80"/>
  <c r="BC106" i="80"/>
  <c r="BS104" i="80"/>
  <c r="CA104" i="80"/>
  <c r="CI104" i="80"/>
  <c r="CY106" i="80"/>
  <c r="EE106" i="80"/>
  <c r="EM106" i="80"/>
  <c r="EU104" i="80"/>
  <c r="FC104" i="80"/>
  <c r="W106" i="80"/>
  <c r="BK106" i="80"/>
  <c r="CQ106" i="80"/>
  <c r="DG106" i="80"/>
  <c r="DW104" i="80"/>
  <c r="W104" i="80"/>
  <c r="BK104" i="80"/>
  <c r="CQ104" i="80"/>
  <c r="DG104" i="80"/>
  <c r="DO106" i="80"/>
  <c r="O106" i="80"/>
  <c r="AE106" i="80"/>
  <c r="AM106" i="80"/>
  <c r="AU106" i="80"/>
  <c r="DO104" i="80"/>
  <c r="O79" i="79"/>
  <c r="O74" i="79"/>
  <c r="W81" i="79"/>
  <c r="AM74" i="79"/>
  <c r="AU73" i="79"/>
  <c r="BC79" i="79"/>
  <c r="BE79" i="79" s="1"/>
  <c r="BC73" i="79"/>
  <c r="BK76" i="79"/>
  <c r="BS79" i="79"/>
  <c r="BS73" i="79"/>
  <c r="CA81" i="79"/>
  <c r="CA76" i="79"/>
  <c r="CI76" i="79"/>
  <c r="CQ76" i="79"/>
  <c r="DG83" i="79"/>
  <c r="DG79" i="79"/>
  <c r="DG73" i="79"/>
  <c r="DO74" i="79"/>
  <c r="DW77" i="79"/>
  <c r="DW68" i="79"/>
  <c r="EE83" i="79"/>
  <c r="EE77" i="79"/>
  <c r="EE68" i="79"/>
  <c r="EM73" i="79"/>
  <c r="EU76" i="79"/>
  <c r="FC79" i="79"/>
  <c r="FD79" i="79" s="1"/>
  <c r="AM66" i="80"/>
  <c r="BK83" i="80"/>
  <c r="BS83" i="80"/>
  <c r="CI83" i="80"/>
  <c r="CY66" i="80"/>
  <c r="EE66" i="80"/>
  <c r="AM79" i="79"/>
  <c r="DW81" i="79"/>
  <c r="FC66" i="80"/>
  <c r="O83" i="79"/>
  <c r="W79" i="79"/>
  <c r="X79" i="79" s="1"/>
  <c r="W73" i="79"/>
  <c r="AE76" i="79"/>
  <c r="AM83" i="79"/>
  <c r="AU77" i="79"/>
  <c r="AU68" i="79"/>
  <c r="BC83" i="79"/>
  <c r="BC77" i="79"/>
  <c r="BC68" i="79"/>
  <c r="BK74" i="79"/>
  <c r="BS77" i="79"/>
  <c r="BS68" i="79"/>
  <c r="CA79" i="79"/>
  <c r="CB79" i="79" s="1"/>
  <c r="CA74" i="79"/>
  <c r="CI74" i="79"/>
  <c r="CQ79" i="79"/>
  <c r="CQ74" i="79"/>
  <c r="CY79" i="79"/>
  <c r="CZ79" i="79" s="1"/>
  <c r="CY73" i="79"/>
  <c r="DG81" i="79"/>
  <c r="DG77" i="79"/>
  <c r="DG68" i="79"/>
  <c r="EE81" i="79"/>
  <c r="EM79" i="79"/>
  <c r="EO79" i="79" s="1"/>
  <c r="EU73" i="79"/>
  <c r="AE83" i="80"/>
  <c r="CQ66" i="80"/>
  <c r="DG66" i="80"/>
  <c r="DW66" i="80"/>
  <c r="EM83" i="80"/>
  <c r="EU66" i="80"/>
  <c r="BK81" i="79"/>
  <c r="CI81" i="79"/>
  <c r="DO79" i="79"/>
  <c r="O66" i="80"/>
  <c r="W66" i="80"/>
  <c r="O77" i="79"/>
  <c r="O68" i="79"/>
  <c r="AE81" i="79"/>
  <c r="AM77" i="79"/>
  <c r="AM68" i="79"/>
  <c r="AU76" i="79"/>
  <c r="BC76" i="79"/>
  <c r="BK79" i="79"/>
  <c r="BM79" i="79" s="1"/>
  <c r="BK73" i="79"/>
  <c r="BS81" i="79"/>
  <c r="BS76" i="79"/>
  <c r="CA73" i="79"/>
  <c r="CI79" i="79"/>
  <c r="CK79" i="79" s="1"/>
  <c r="CI73" i="79"/>
  <c r="CQ83" i="79"/>
  <c r="CQ73" i="79"/>
  <c r="CY83" i="79"/>
  <c r="DG76" i="79"/>
  <c r="DO83" i="79"/>
  <c r="DO77" i="79"/>
  <c r="DO68" i="79"/>
  <c r="DW74" i="79"/>
  <c r="EE74" i="79"/>
  <c r="EU81" i="79"/>
  <c r="FC83" i="79"/>
  <c r="AU66" i="80"/>
  <c r="BK66" i="80"/>
  <c r="BS66" i="80"/>
  <c r="CA83" i="80"/>
  <c r="CY83" i="80"/>
  <c r="DW83" i="80"/>
  <c r="EE83" i="80"/>
  <c r="AU81" i="79"/>
  <c r="CY74" i="79"/>
  <c r="DO66" i="80"/>
  <c r="O81" i="79"/>
  <c r="O76" i="79"/>
  <c r="W83" i="79"/>
  <c r="W77" i="79"/>
  <c r="W68" i="79"/>
  <c r="AE74" i="79"/>
  <c r="AM81" i="79"/>
  <c r="AM76" i="79"/>
  <c r="BC81" i="79"/>
  <c r="CA83" i="79"/>
  <c r="CY77" i="79"/>
  <c r="CY68" i="79"/>
  <c r="DO76" i="79"/>
  <c r="DW79" i="79"/>
  <c r="DX79" i="79" s="1"/>
  <c r="DW73" i="79"/>
  <c r="EE79" i="79"/>
  <c r="EF79" i="79" s="1"/>
  <c r="EM83" i="79"/>
  <c r="FC68" i="79"/>
  <c r="O83" i="80"/>
  <c r="W83" i="80"/>
  <c r="AM83" i="80"/>
  <c r="CI66" i="80"/>
  <c r="CQ83" i="80"/>
  <c r="DO83" i="80"/>
  <c r="O36" i="79"/>
  <c r="O37" i="79" s="1"/>
  <c r="W36" i="79"/>
  <c r="CQ36" i="79"/>
  <c r="AU36" i="79"/>
  <c r="AU37" i="79" s="1"/>
  <c r="BC36" i="79"/>
  <c r="CI36" i="79"/>
  <c r="CI37" i="79" s="1"/>
  <c r="CY36" i="79"/>
  <c r="CY37" i="79" s="1"/>
  <c r="EE36" i="79"/>
  <c r="W36" i="80"/>
  <c r="W412" i="80" s="1"/>
  <c r="EE36" i="80"/>
  <c r="EE412" i="80" s="1"/>
  <c r="EU36" i="80"/>
  <c r="EU412" i="80" s="1"/>
  <c r="DW36" i="79"/>
  <c r="DW37" i="79" s="1"/>
  <c r="EM36" i="79"/>
  <c r="EM37" i="79" s="1"/>
  <c r="EU36" i="79"/>
  <c r="EU37" i="79" s="1"/>
  <c r="CQ36" i="80"/>
  <c r="DG36" i="80"/>
  <c r="DO36" i="80"/>
  <c r="DW36" i="80"/>
  <c r="DW412" i="80" s="1"/>
  <c r="FC36" i="80"/>
  <c r="FC412" i="80" s="1"/>
  <c r="G37" i="80"/>
  <c r="FK36" i="80"/>
  <c r="FK412" i="80" s="1"/>
  <c r="AE36" i="79"/>
  <c r="FC36" i="79"/>
  <c r="FC37" i="79" s="1"/>
  <c r="BK36" i="80"/>
  <c r="BK412" i="80" s="1"/>
  <c r="EM36" i="80"/>
  <c r="DG36" i="79"/>
  <c r="DG37" i="79" s="1"/>
  <c r="DO36" i="79"/>
  <c r="DO37" i="79" s="1"/>
  <c r="BK36" i="79"/>
  <c r="BS36" i="79"/>
  <c r="BS37" i="79" s="1"/>
  <c r="AE36" i="80"/>
  <c r="AE412" i="80" s="1"/>
  <c r="AM36" i="80"/>
  <c r="AM412" i="80" s="1"/>
  <c r="BC36" i="80"/>
  <c r="BS36" i="80"/>
  <c r="BS412" i="80" s="1"/>
  <c r="CY36" i="80"/>
  <c r="CY412" i="80" s="1"/>
  <c r="AE22" i="79"/>
  <c r="FC22" i="79"/>
  <c r="BK22" i="79"/>
  <c r="BS22" i="79"/>
  <c r="AU22" i="79"/>
  <c r="AU406" i="79" s="1"/>
  <c r="BC22" i="79"/>
  <c r="BC406" i="79" s="1"/>
  <c r="CI22" i="79"/>
  <c r="CY22" i="79"/>
  <c r="EE22" i="79"/>
  <c r="DW22" i="79"/>
  <c r="DW406" i="79" s="1"/>
  <c r="EM22" i="79"/>
  <c r="EM406" i="79" s="1"/>
  <c r="EU22" i="79"/>
  <c r="AM22" i="79"/>
  <c r="CA22" i="79"/>
  <c r="O16" i="79"/>
  <c r="O418" i="79" s="1"/>
  <c r="AU16" i="79"/>
  <c r="AU418" i="79" s="1"/>
  <c r="BK16" i="79"/>
  <c r="BK418" i="79" s="1"/>
  <c r="CA16" i="79"/>
  <c r="CA418" i="79" s="1"/>
  <c r="W16" i="79"/>
  <c r="W418" i="79" s="1"/>
  <c r="BS16" i="79"/>
  <c r="BS418" i="79" s="1"/>
  <c r="CQ16" i="79"/>
  <c r="CQ418" i="79" s="1"/>
  <c r="CA18" i="80"/>
  <c r="CA420" i="80" s="1"/>
  <c r="DG16" i="79"/>
  <c r="DG418" i="79" s="1"/>
  <c r="AE16" i="79"/>
  <c r="AE418" i="79" s="1"/>
  <c r="F108" i="70"/>
  <c r="N112" i="80" s="1"/>
  <c r="O112" i="80" s="1"/>
  <c r="CP22" i="80"/>
  <c r="CQ22" i="80" s="1"/>
  <c r="CX189" i="80"/>
  <c r="CY189" i="80" s="1"/>
  <c r="DF24" i="80"/>
  <c r="DG24" i="80" s="1"/>
  <c r="DV248" i="80"/>
  <c r="DW248" i="80" s="1"/>
  <c r="ED186" i="80"/>
  <c r="EE186" i="80" s="1"/>
  <c r="BZ204" i="80"/>
  <c r="CA204" i="80" s="1"/>
  <c r="CX248" i="80"/>
  <c r="CY248" i="80" s="1"/>
  <c r="DN250" i="80"/>
  <c r="DO250" i="80" s="1"/>
  <c r="DV181" i="80"/>
  <c r="DW181" i="80" s="1"/>
  <c r="DN319" i="80"/>
  <c r="DO319" i="80" s="1"/>
  <c r="BZ248" i="80"/>
  <c r="CA248" i="80" s="1"/>
  <c r="CH186" i="80"/>
  <c r="CI186" i="80" s="1"/>
  <c r="CX204" i="80"/>
  <c r="CY204" i="80" s="1"/>
  <c r="CX181" i="80"/>
  <c r="CY181" i="80" s="1"/>
  <c r="DN183" i="80"/>
  <c r="DO183" i="80" s="1"/>
  <c r="DV204" i="80"/>
  <c r="DW204" i="80" s="1"/>
  <c r="ED24" i="80"/>
  <c r="EE24" i="80" s="1"/>
  <c r="EL182" i="80"/>
  <c r="EM182" i="80" s="1"/>
  <c r="ET318" i="80"/>
  <c r="EU318" i="80" s="1"/>
  <c r="FB250" i="80"/>
  <c r="FC250" i="80" s="1"/>
  <c r="FB22" i="80"/>
  <c r="FC22" i="80" s="1"/>
  <c r="FC406" i="80" s="1"/>
  <c r="FB190" i="80"/>
  <c r="FC190" i="80" s="1"/>
  <c r="FB182" i="80"/>
  <c r="FC182" i="80" s="1"/>
  <c r="FJ318" i="80"/>
  <c r="FK318" i="80" s="1"/>
  <c r="FJ203" i="80"/>
  <c r="FK203" i="80" s="1"/>
  <c r="FJ186" i="80"/>
  <c r="FK186" i="80" s="1"/>
  <c r="V205" i="80"/>
  <c r="W205" i="80" s="1"/>
  <c r="BR319" i="80"/>
  <c r="BS319" i="80" s="1"/>
  <c r="BZ181" i="80"/>
  <c r="CA181" i="80" s="1"/>
  <c r="CH24" i="80"/>
  <c r="CI24" i="80" s="1"/>
  <c r="CI408" i="80" s="1"/>
  <c r="DF186" i="80"/>
  <c r="DG186" i="80" s="1"/>
  <c r="DN22" i="80"/>
  <c r="DO22" i="80" s="1"/>
  <c r="DO406" i="80" s="1"/>
  <c r="EL22" i="80"/>
  <c r="EM22" i="80" s="1"/>
  <c r="EM406" i="80" s="1"/>
  <c r="EL190" i="80"/>
  <c r="EM190" i="80" s="1"/>
  <c r="ET256" i="80"/>
  <c r="EU256" i="80" s="1"/>
  <c r="ET186" i="80"/>
  <c r="EU186" i="80" s="1"/>
  <c r="FJ256" i="80"/>
  <c r="FK256" i="80" s="1"/>
  <c r="V319" i="80"/>
  <c r="W319" i="80" s="1"/>
  <c r="BZ189" i="80"/>
  <c r="CA189" i="80" s="1"/>
  <c r="DV189" i="80"/>
  <c r="DW189" i="80" s="1"/>
  <c r="ET203" i="80"/>
  <c r="EU203" i="80" s="1"/>
  <c r="DF319" i="80"/>
  <c r="DG319" i="80" s="1"/>
  <c r="BZ190" i="80"/>
  <c r="CA190" i="80" s="1"/>
  <c r="CH318" i="80"/>
  <c r="CI318" i="80" s="1"/>
  <c r="CH256" i="80"/>
  <c r="CI256" i="80" s="1"/>
  <c r="CH203" i="80"/>
  <c r="CI203" i="80" s="1"/>
  <c r="CH187" i="80"/>
  <c r="CI187" i="80" s="1"/>
  <c r="CP251" i="80"/>
  <c r="CQ251" i="80" s="1"/>
  <c r="CR251" i="80" s="1"/>
  <c r="CP23" i="80"/>
  <c r="CQ23" i="80" s="1"/>
  <c r="CP185" i="80"/>
  <c r="CQ185" i="80" s="1"/>
  <c r="CX249" i="80"/>
  <c r="CY249" i="80" s="1"/>
  <c r="DA249" i="80" s="1"/>
  <c r="CX205" i="80"/>
  <c r="CY205" i="80" s="1"/>
  <c r="CX190" i="80"/>
  <c r="CY190" i="80" s="1"/>
  <c r="DF318" i="80"/>
  <c r="DG318" i="80" s="1"/>
  <c r="DF256" i="80"/>
  <c r="DG256" i="80" s="1"/>
  <c r="DF203" i="80"/>
  <c r="DG203" i="80" s="1"/>
  <c r="DF187" i="80"/>
  <c r="DG187" i="80" s="1"/>
  <c r="DN251" i="80"/>
  <c r="DO251" i="80" s="1"/>
  <c r="DQ251" i="80" s="1"/>
  <c r="DN23" i="80"/>
  <c r="DO23" i="80" s="1"/>
  <c r="DN185" i="80"/>
  <c r="DO185" i="80" s="1"/>
  <c r="DV249" i="80"/>
  <c r="DW249" i="80" s="1"/>
  <c r="DX249" i="80" s="1"/>
  <c r="DV205" i="80"/>
  <c r="DW205" i="80" s="1"/>
  <c r="DV190" i="80"/>
  <c r="DW190" i="80" s="1"/>
  <c r="DV182" i="80"/>
  <c r="DW182" i="80" s="1"/>
  <c r="ED318" i="80"/>
  <c r="EE318" i="80" s="1"/>
  <c r="ED256" i="80"/>
  <c r="EE256" i="80" s="1"/>
  <c r="ED203" i="80"/>
  <c r="EE203" i="80" s="1"/>
  <c r="ED187" i="80"/>
  <c r="EE187" i="80" s="1"/>
  <c r="EL251" i="80"/>
  <c r="EM251" i="80" s="1"/>
  <c r="EN251" i="80" s="1"/>
  <c r="EL23" i="80"/>
  <c r="EM23" i="80" s="1"/>
  <c r="EL183" i="80"/>
  <c r="EM183" i="80" s="1"/>
  <c r="ET248" i="80"/>
  <c r="EU248" i="80" s="1"/>
  <c r="ET204" i="80"/>
  <c r="EU204" i="80" s="1"/>
  <c r="ET187" i="80"/>
  <c r="EU187" i="80" s="1"/>
  <c r="FB251" i="80"/>
  <c r="FC251" i="80" s="1"/>
  <c r="FD251" i="80" s="1"/>
  <c r="FB23" i="80"/>
  <c r="FC23" i="80" s="1"/>
  <c r="FB183" i="80"/>
  <c r="FC183" i="80" s="1"/>
  <c r="FJ248" i="80"/>
  <c r="FK248" i="80" s="1"/>
  <c r="FJ32" i="80"/>
  <c r="FK32" i="80" s="1"/>
  <c r="FJ204" i="80"/>
  <c r="FK204" i="80" s="1"/>
  <c r="FJ187" i="80"/>
  <c r="FK187" i="80" s="1"/>
  <c r="V249" i="80"/>
  <c r="W249" i="80" s="1"/>
  <c r="Y249" i="80" s="1"/>
  <c r="BR318" i="80"/>
  <c r="BS318" i="80" s="1"/>
  <c r="N256" i="80"/>
  <c r="O256" i="80" s="1"/>
  <c r="N249" i="80"/>
  <c r="O249" i="80" s="1"/>
  <c r="Q249" i="80" s="1"/>
  <c r="N205" i="80"/>
  <c r="O205" i="80" s="1"/>
  <c r="N204" i="80"/>
  <c r="O204" i="80" s="1"/>
  <c r="N203" i="80"/>
  <c r="O203" i="80" s="1"/>
  <c r="AT181" i="80"/>
  <c r="AU181" i="80" s="1"/>
  <c r="AL187" i="80"/>
  <c r="AM187" i="80" s="1"/>
  <c r="AT186" i="80"/>
  <c r="AU186" i="80" s="1"/>
  <c r="BJ189" i="80"/>
  <c r="BK189" i="80" s="1"/>
  <c r="N189" i="80"/>
  <c r="O189" i="80" s="1"/>
  <c r="AL183" i="80"/>
  <c r="AM183" i="80" s="1"/>
  <c r="AT182" i="80"/>
  <c r="AU182" i="80" s="1"/>
  <c r="BJ32" i="80"/>
  <c r="BK32" i="80" s="1"/>
  <c r="BK33" i="80" s="1"/>
  <c r="BK411" i="80" s="1"/>
  <c r="N32" i="80"/>
  <c r="O32" i="80" s="1"/>
  <c r="O33" i="80" s="1"/>
  <c r="O411" i="80" s="1"/>
  <c r="AL23" i="80"/>
  <c r="AM23" i="80" s="1"/>
  <c r="BB250" i="80"/>
  <c r="BC250" i="80" s="1"/>
  <c r="AL250" i="80"/>
  <c r="AM250" i="80" s="1"/>
  <c r="BJ24" i="80"/>
  <c r="BK24" i="80" s="1"/>
  <c r="BJ248" i="80"/>
  <c r="BK248" i="80" s="1"/>
  <c r="N248" i="80"/>
  <c r="O248" i="80" s="1"/>
  <c r="AD319" i="80"/>
  <c r="AE319" i="80" s="1"/>
  <c r="BZ319" i="80"/>
  <c r="CA319" i="80" s="1"/>
  <c r="DV319" i="80"/>
  <c r="DW319" i="80" s="1"/>
  <c r="BZ318" i="80"/>
  <c r="CA318" i="80" s="1"/>
  <c r="BZ256" i="80"/>
  <c r="CA256" i="80" s="1"/>
  <c r="BZ203" i="80"/>
  <c r="CA203" i="80" s="1"/>
  <c r="BZ187" i="80"/>
  <c r="CA187" i="80" s="1"/>
  <c r="CH251" i="80"/>
  <c r="CI251" i="80" s="1"/>
  <c r="CH23" i="80"/>
  <c r="CI23" i="80" s="1"/>
  <c r="CH185" i="80"/>
  <c r="CI185" i="80" s="1"/>
  <c r="CP249" i="80"/>
  <c r="CQ249" i="80" s="1"/>
  <c r="CS249" i="80" s="1"/>
  <c r="CP205" i="80"/>
  <c r="CQ205" i="80" s="1"/>
  <c r="CP190" i="80"/>
  <c r="CQ190" i="80" s="1"/>
  <c r="CP182" i="80"/>
  <c r="CQ182" i="80" s="1"/>
  <c r="CX318" i="80"/>
  <c r="CY318" i="80" s="1"/>
  <c r="CX256" i="80"/>
  <c r="CY256" i="80" s="1"/>
  <c r="CX203" i="80"/>
  <c r="CY203" i="80" s="1"/>
  <c r="CX187" i="80"/>
  <c r="CY187" i="80" s="1"/>
  <c r="DF251" i="80"/>
  <c r="DG251" i="80" s="1"/>
  <c r="DH251" i="80" s="1"/>
  <c r="DF23" i="80"/>
  <c r="DG23" i="80" s="1"/>
  <c r="DF185" i="80"/>
  <c r="DG185" i="80" s="1"/>
  <c r="DN249" i="80"/>
  <c r="DO249" i="80" s="1"/>
  <c r="DQ249" i="80" s="1"/>
  <c r="DN205" i="80"/>
  <c r="DO205" i="80" s="1"/>
  <c r="DN190" i="80"/>
  <c r="DO190" i="80" s="1"/>
  <c r="DN182" i="80"/>
  <c r="DO182" i="80" s="1"/>
  <c r="DV318" i="80"/>
  <c r="DW318" i="80" s="1"/>
  <c r="DV256" i="80"/>
  <c r="DW256" i="80" s="1"/>
  <c r="DV203" i="80"/>
  <c r="DW203" i="80" s="1"/>
  <c r="DV187" i="80"/>
  <c r="DW187" i="80" s="1"/>
  <c r="ED251" i="80"/>
  <c r="EE251" i="80" s="1"/>
  <c r="ED23" i="80"/>
  <c r="EE23" i="80" s="1"/>
  <c r="EE407" i="80" s="1"/>
  <c r="ED185" i="80"/>
  <c r="EE185" i="80" s="1"/>
  <c r="EL249" i="80"/>
  <c r="EM249" i="80" s="1"/>
  <c r="EN249" i="80" s="1"/>
  <c r="EL205" i="80"/>
  <c r="EM205" i="80" s="1"/>
  <c r="EL189" i="80"/>
  <c r="EM189" i="80" s="1"/>
  <c r="EL181" i="80"/>
  <c r="EM181" i="80" s="1"/>
  <c r="ET24" i="80"/>
  <c r="EU24" i="80" s="1"/>
  <c r="ET185" i="80"/>
  <c r="EU185" i="80" s="1"/>
  <c r="FB249" i="80"/>
  <c r="FC249" i="80" s="1"/>
  <c r="FD249" i="80" s="1"/>
  <c r="FB205" i="80"/>
  <c r="FC205" i="80" s="1"/>
  <c r="FB189" i="80"/>
  <c r="FC189" i="80" s="1"/>
  <c r="FB181" i="80"/>
  <c r="FC181" i="80" s="1"/>
  <c r="FJ24" i="80"/>
  <c r="FK24" i="80" s="1"/>
  <c r="FK408" i="80" s="1"/>
  <c r="FJ185" i="80"/>
  <c r="FK185" i="80" s="1"/>
  <c r="V318" i="80"/>
  <c r="W318" i="80" s="1"/>
  <c r="V204" i="80"/>
  <c r="W204" i="80" s="1"/>
  <c r="AL249" i="80"/>
  <c r="AM249" i="80" s="1"/>
  <c r="AN249" i="80" s="1"/>
  <c r="BB318" i="80"/>
  <c r="BC318" i="80" s="1"/>
  <c r="BJ256" i="80"/>
  <c r="BK256" i="80" s="1"/>
  <c r="BJ249" i="80"/>
  <c r="BK249" i="80" s="1"/>
  <c r="BL249" i="80" s="1"/>
  <c r="BJ205" i="80"/>
  <c r="BK205" i="80" s="1"/>
  <c r="BJ204" i="80"/>
  <c r="BK204" i="80" s="1"/>
  <c r="BJ203" i="80"/>
  <c r="BK203" i="80" s="1"/>
  <c r="BJ185" i="80"/>
  <c r="BK185" i="80" s="1"/>
  <c r="BJ187" i="80"/>
  <c r="BK187" i="80" s="1"/>
  <c r="N187" i="80"/>
  <c r="O187" i="80" s="1"/>
  <c r="AL186" i="80"/>
  <c r="AM186" i="80" s="1"/>
  <c r="AL190" i="80"/>
  <c r="AM190" i="80" s="1"/>
  <c r="AT189" i="80"/>
  <c r="AU189" i="80" s="1"/>
  <c r="N183" i="80"/>
  <c r="O183" i="80" s="1"/>
  <c r="AT32" i="80"/>
  <c r="AU32" i="80" s="1"/>
  <c r="AU33" i="80" s="1"/>
  <c r="AU411" i="80" s="1"/>
  <c r="BJ23" i="80"/>
  <c r="BK23" i="80" s="1"/>
  <c r="BK407" i="80" s="1"/>
  <c r="N23" i="80"/>
  <c r="O23" i="80" s="1"/>
  <c r="O407" i="80" s="1"/>
  <c r="BR250" i="80"/>
  <c r="BS250" i="80" s="1"/>
  <c r="V250" i="80"/>
  <c r="W250" i="80" s="1"/>
  <c r="AT24" i="80"/>
  <c r="AU24" i="80" s="1"/>
  <c r="AU408" i="80" s="1"/>
  <c r="AT248" i="80"/>
  <c r="AU248" i="80" s="1"/>
  <c r="BJ22" i="80"/>
  <c r="BK22" i="80" s="1"/>
  <c r="BK406" i="80" s="1"/>
  <c r="N22" i="80"/>
  <c r="O22" i="80" s="1"/>
  <c r="AL256" i="80"/>
  <c r="AM256" i="80" s="1"/>
  <c r="BR249" i="80"/>
  <c r="BS249" i="80" s="1"/>
  <c r="BT249" i="80" s="1"/>
  <c r="BR204" i="80"/>
  <c r="BS204" i="80" s="1"/>
  <c r="BR185" i="80"/>
  <c r="BS185" i="80" s="1"/>
  <c r="V187" i="80"/>
  <c r="W187" i="80" s="1"/>
  <c r="BB189" i="80"/>
  <c r="BC189" i="80" s="1"/>
  <c r="V183" i="80"/>
  <c r="W183" i="80" s="1"/>
  <c r="BB32" i="80"/>
  <c r="BC32" i="80" s="1"/>
  <c r="BC33" i="80" s="1"/>
  <c r="BC411" i="80" s="1"/>
  <c r="BR23" i="80"/>
  <c r="BS23" i="80" s="1"/>
  <c r="BR251" i="80"/>
  <c r="BS251" i="80" s="1"/>
  <c r="BT251" i="80" s="1"/>
  <c r="V251" i="80"/>
  <c r="W251" i="80" s="1"/>
  <c r="Y251" i="80" s="1"/>
  <c r="V22" i="80"/>
  <c r="W22" i="80" s="1"/>
  <c r="W406" i="80" s="1"/>
  <c r="AL319" i="80"/>
  <c r="AM319" i="80" s="1"/>
  <c r="CH319" i="80"/>
  <c r="CI319" i="80" s="1"/>
  <c r="ED319" i="80"/>
  <c r="EE319" i="80" s="1"/>
  <c r="BZ24" i="80"/>
  <c r="CA24" i="80" s="1"/>
  <c r="BZ186" i="80"/>
  <c r="CA186" i="80" s="1"/>
  <c r="CH250" i="80"/>
  <c r="CI250" i="80" s="1"/>
  <c r="CH22" i="80"/>
  <c r="CI22" i="80" s="1"/>
  <c r="CI406" i="80" s="1"/>
  <c r="CP248" i="80"/>
  <c r="CQ248" i="80" s="1"/>
  <c r="CP204" i="80"/>
  <c r="CQ204" i="80" s="1"/>
  <c r="CP189" i="80"/>
  <c r="CQ189" i="80" s="1"/>
  <c r="CP181" i="80"/>
  <c r="CQ181" i="80" s="1"/>
  <c r="CX24" i="80"/>
  <c r="CY24" i="80" s="1"/>
  <c r="CX186" i="80"/>
  <c r="CY186" i="80" s="1"/>
  <c r="DF250" i="80"/>
  <c r="DG250" i="80" s="1"/>
  <c r="DF22" i="80"/>
  <c r="DG22" i="80" s="1"/>
  <c r="DG406" i="80" s="1"/>
  <c r="DF183" i="80"/>
  <c r="DG183" i="80" s="1"/>
  <c r="DN248" i="80"/>
  <c r="DO248" i="80" s="1"/>
  <c r="DN32" i="80"/>
  <c r="DO32" i="80" s="1"/>
  <c r="DN204" i="80"/>
  <c r="DO204" i="80" s="1"/>
  <c r="DN189" i="80"/>
  <c r="DO189" i="80" s="1"/>
  <c r="DN181" i="80"/>
  <c r="DO181" i="80" s="1"/>
  <c r="DV24" i="80"/>
  <c r="DW24" i="80" s="1"/>
  <c r="DV186" i="80"/>
  <c r="DW186" i="80" s="1"/>
  <c r="ED250" i="80"/>
  <c r="EE250" i="80" s="1"/>
  <c r="ED22" i="80"/>
  <c r="EE22" i="80" s="1"/>
  <c r="EE406" i="80" s="1"/>
  <c r="ED183" i="80"/>
  <c r="EE183" i="80" s="1"/>
  <c r="EL248" i="80"/>
  <c r="EM248" i="80" s="1"/>
  <c r="EL32" i="80"/>
  <c r="EM32" i="80" s="1"/>
  <c r="EM33" i="80" s="1"/>
  <c r="EM411" i="80" s="1"/>
  <c r="EL204" i="80"/>
  <c r="EM204" i="80" s="1"/>
  <c r="EL187" i="80"/>
  <c r="EM187" i="80" s="1"/>
  <c r="ET23" i="80"/>
  <c r="EU23" i="80" s="1"/>
  <c r="ET183" i="80"/>
  <c r="EU183" i="80" s="1"/>
  <c r="FB248" i="80"/>
  <c r="FC248" i="80" s="1"/>
  <c r="FB32" i="80"/>
  <c r="FC32" i="80" s="1"/>
  <c r="FB204" i="80"/>
  <c r="FC204" i="80" s="1"/>
  <c r="FB187" i="80"/>
  <c r="FC187" i="80" s="1"/>
  <c r="FJ251" i="80"/>
  <c r="FK251" i="80" s="1"/>
  <c r="FL251" i="80" s="1"/>
  <c r="FJ23" i="80"/>
  <c r="FK23" i="80" s="1"/>
  <c r="FK407" i="80" s="1"/>
  <c r="AL205" i="80"/>
  <c r="AM205" i="80" s="1"/>
  <c r="AT318" i="80"/>
  <c r="AU318" i="80" s="1"/>
  <c r="BB256" i="80"/>
  <c r="BC256" i="80" s="1"/>
  <c r="BB249" i="80"/>
  <c r="BC249" i="80" s="1"/>
  <c r="BD249" i="80" s="1"/>
  <c r="BB205" i="80"/>
  <c r="BC205" i="80" s="1"/>
  <c r="BB204" i="80"/>
  <c r="BC204" i="80" s="1"/>
  <c r="BB203" i="80"/>
  <c r="BC203" i="80" s="1"/>
  <c r="BB185" i="80"/>
  <c r="BC185" i="80" s="1"/>
  <c r="BR181" i="80"/>
  <c r="BS181" i="80" s="1"/>
  <c r="BB187" i="80"/>
  <c r="BC187" i="80" s="1"/>
  <c r="BR186" i="80"/>
  <c r="BS186" i="80" s="1"/>
  <c r="V186" i="80"/>
  <c r="W186" i="80" s="1"/>
  <c r="BR190" i="80"/>
  <c r="BS190" i="80" s="1"/>
  <c r="BB183" i="80"/>
  <c r="BC183" i="80" s="1"/>
  <c r="BR182" i="80"/>
  <c r="BS182" i="80" s="1"/>
  <c r="V182" i="80"/>
  <c r="W182" i="80" s="1"/>
  <c r="AD32" i="80"/>
  <c r="AE32" i="80" s="1"/>
  <c r="AE33" i="80" s="1"/>
  <c r="AE411" i="80" s="1"/>
  <c r="BB23" i="80"/>
  <c r="BC23" i="80" s="1"/>
  <c r="BJ251" i="80"/>
  <c r="BK251" i="80" s="1"/>
  <c r="BL251" i="80" s="1"/>
  <c r="AD251" i="80"/>
  <c r="AE251" i="80" s="1"/>
  <c r="AG251" i="80" s="1"/>
  <c r="N251" i="80"/>
  <c r="O251" i="80" s="1"/>
  <c r="P251" i="80" s="1"/>
  <c r="AD24" i="80"/>
  <c r="AE24" i="80" s="1"/>
  <c r="AD248" i="80"/>
  <c r="AE248" i="80" s="1"/>
  <c r="BB22" i="80"/>
  <c r="BC22" i="80" s="1"/>
  <c r="BC406" i="80" s="1"/>
  <c r="BJ318" i="80"/>
  <c r="BK318" i="80" s="1"/>
  <c r="BR256" i="80"/>
  <c r="BS256" i="80" s="1"/>
  <c r="BR205" i="80"/>
  <c r="BS205" i="80" s="1"/>
  <c r="BR203" i="80"/>
  <c r="BS203" i="80" s="1"/>
  <c r="BR187" i="80"/>
  <c r="BS187" i="80" s="1"/>
  <c r="AD186" i="80"/>
  <c r="AE186" i="80" s="1"/>
  <c r="AD190" i="80"/>
  <c r="AE190" i="80" s="1"/>
  <c r="BR183" i="80"/>
  <c r="BS183" i="80" s="1"/>
  <c r="V23" i="80"/>
  <c r="W23" i="80" s="1"/>
  <c r="AT251" i="80"/>
  <c r="AU251" i="80" s="1"/>
  <c r="AW251" i="80" s="1"/>
  <c r="BB24" i="80"/>
  <c r="BC24" i="80" s="1"/>
  <c r="BB248" i="80"/>
  <c r="BC248" i="80" s="1"/>
  <c r="BR22" i="80"/>
  <c r="BS22" i="80" s="1"/>
  <c r="BS406" i="80" s="1"/>
  <c r="AT319" i="80"/>
  <c r="AU319" i="80" s="1"/>
  <c r="CP319" i="80"/>
  <c r="CQ319" i="80" s="1"/>
  <c r="EL319" i="80"/>
  <c r="EM319" i="80" s="1"/>
  <c r="BZ251" i="80"/>
  <c r="CA251" i="80" s="1"/>
  <c r="CB251" i="80" s="1"/>
  <c r="BZ23" i="80"/>
  <c r="CA23" i="80" s="1"/>
  <c r="BZ185" i="80"/>
  <c r="CA185" i="80" s="1"/>
  <c r="CH249" i="80"/>
  <c r="CI249" i="80" s="1"/>
  <c r="CK249" i="80" s="1"/>
  <c r="CH205" i="80"/>
  <c r="CI205" i="80" s="1"/>
  <c r="CH190" i="80"/>
  <c r="CI190" i="80" s="1"/>
  <c r="CH182" i="80"/>
  <c r="CI182" i="80" s="1"/>
  <c r="CP318" i="80"/>
  <c r="CQ318" i="80" s="1"/>
  <c r="CP256" i="80"/>
  <c r="CQ256" i="80" s="1"/>
  <c r="CP203" i="80"/>
  <c r="CQ203" i="80" s="1"/>
  <c r="CP187" i="80"/>
  <c r="CQ187" i="80" s="1"/>
  <c r="CX23" i="80"/>
  <c r="CY23" i="80" s="1"/>
  <c r="CY407" i="80" s="1"/>
  <c r="CX185" i="80"/>
  <c r="CY185" i="80" s="1"/>
  <c r="DF249" i="80"/>
  <c r="DG249" i="80" s="1"/>
  <c r="DH249" i="80" s="1"/>
  <c r="DF205" i="80"/>
  <c r="DG205" i="80" s="1"/>
  <c r="DF190" i="80"/>
  <c r="DG190" i="80" s="1"/>
  <c r="DN318" i="80"/>
  <c r="DO318" i="80" s="1"/>
  <c r="DN256" i="80"/>
  <c r="DO256" i="80" s="1"/>
  <c r="DN203" i="80"/>
  <c r="DO203" i="80" s="1"/>
  <c r="DN187" i="80"/>
  <c r="DO187" i="80" s="1"/>
  <c r="DV251" i="80"/>
  <c r="DW251" i="80" s="1"/>
  <c r="DV23" i="80"/>
  <c r="DW23" i="80" s="1"/>
  <c r="DV185" i="80"/>
  <c r="DW185" i="80" s="1"/>
  <c r="ED249" i="80"/>
  <c r="EE249" i="80" s="1"/>
  <c r="EF249" i="80" s="1"/>
  <c r="ED205" i="80"/>
  <c r="EE205" i="80" s="1"/>
  <c r="ED190" i="80"/>
  <c r="EE190" i="80" s="1"/>
  <c r="ED182" i="80"/>
  <c r="EE182" i="80" s="1"/>
  <c r="EL318" i="80"/>
  <c r="EM318" i="80" s="1"/>
  <c r="EL256" i="80"/>
  <c r="EM256" i="80" s="1"/>
  <c r="EL203" i="80"/>
  <c r="EM203" i="80" s="1"/>
  <c r="EL186" i="80"/>
  <c r="EM186" i="80" s="1"/>
  <c r="ET250" i="80"/>
  <c r="EU250" i="80" s="1"/>
  <c r="ET22" i="80"/>
  <c r="EU22" i="80" s="1"/>
  <c r="ET190" i="80"/>
  <c r="EU190" i="80" s="1"/>
  <c r="ET182" i="80"/>
  <c r="EU182" i="80" s="1"/>
  <c r="FB318" i="80"/>
  <c r="FC318" i="80" s="1"/>
  <c r="FB256" i="80"/>
  <c r="FC256" i="80" s="1"/>
  <c r="FB203" i="80"/>
  <c r="FC203" i="80" s="1"/>
  <c r="FB186" i="80"/>
  <c r="FC186" i="80" s="1"/>
  <c r="FJ250" i="80"/>
  <c r="FK250" i="80" s="1"/>
  <c r="FJ22" i="80"/>
  <c r="FK22" i="80" s="1"/>
  <c r="FK406" i="80" s="1"/>
  <c r="FJ190" i="80"/>
  <c r="FK190" i="80" s="1"/>
  <c r="FJ182" i="80"/>
  <c r="FK182" i="80" s="1"/>
  <c r="AL318" i="80"/>
  <c r="AM318" i="80" s="1"/>
  <c r="AL204" i="80"/>
  <c r="AM204" i="80" s="1"/>
  <c r="AD318" i="80"/>
  <c r="AE318" i="80" s="1"/>
  <c r="AT256" i="80"/>
  <c r="AU256" i="80" s="1"/>
  <c r="AT249" i="80"/>
  <c r="AU249" i="80" s="1"/>
  <c r="AW249" i="80" s="1"/>
  <c r="AT205" i="80"/>
  <c r="AU205" i="80" s="1"/>
  <c r="AT204" i="80"/>
  <c r="AU204" i="80" s="1"/>
  <c r="AT203" i="80"/>
  <c r="AU203" i="80" s="1"/>
  <c r="AT185" i="80"/>
  <c r="AU185" i="80" s="1"/>
  <c r="BJ181" i="80"/>
  <c r="BK181" i="80" s="1"/>
  <c r="AT187" i="80"/>
  <c r="AU187" i="80" s="1"/>
  <c r="BJ186" i="80"/>
  <c r="BK186" i="80" s="1"/>
  <c r="N186" i="80"/>
  <c r="O186" i="80" s="1"/>
  <c r="AL189" i="80"/>
  <c r="AM189" i="80" s="1"/>
  <c r="AT183" i="80"/>
  <c r="AU183" i="80" s="1"/>
  <c r="BJ182" i="80"/>
  <c r="BK182" i="80" s="1"/>
  <c r="AT23" i="80"/>
  <c r="AU23" i="80" s="1"/>
  <c r="BJ250" i="80"/>
  <c r="BK250" i="80" s="1"/>
  <c r="AD250" i="80"/>
  <c r="AE250" i="80" s="1"/>
  <c r="N250" i="80"/>
  <c r="O250" i="80" s="1"/>
  <c r="AL24" i="80"/>
  <c r="AM24" i="80" s="1"/>
  <c r="AL248" i="80"/>
  <c r="AM248" i="80" s="1"/>
  <c r="AT22" i="80"/>
  <c r="AU22" i="80" s="1"/>
  <c r="AU406" i="80" s="1"/>
  <c r="CX319" i="80"/>
  <c r="CY319" i="80" s="1"/>
  <c r="ET319" i="80"/>
  <c r="EU319" i="80" s="1"/>
  <c r="BZ250" i="80"/>
  <c r="CA250" i="80" s="1"/>
  <c r="BZ22" i="80"/>
  <c r="CA22" i="80" s="1"/>
  <c r="CA406" i="80" s="1"/>
  <c r="BZ183" i="80"/>
  <c r="CA183" i="80" s="1"/>
  <c r="CH248" i="80"/>
  <c r="CI248" i="80" s="1"/>
  <c r="CH204" i="80"/>
  <c r="CI204" i="80" s="1"/>
  <c r="CH189" i="80"/>
  <c r="CI189" i="80" s="1"/>
  <c r="CH181" i="80"/>
  <c r="CI181" i="80" s="1"/>
  <c r="CP24" i="80"/>
  <c r="CQ24" i="80" s="1"/>
  <c r="CP186" i="80"/>
  <c r="CQ186" i="80" s="1"/>
  <c r="CX250" i="80"/>
  <c r="CY250" i="80" s="1"/>
  <c r="CX183" i="80"/>
  <c r="CY183" i="80" s="1"/>
  <c r="DF248" i="80"/>
  <c r="DG248" i="80" s="1"/>
  <c r="DF32" i="80"/>
  <c r="DG32" i="80" s="1"/>
  <c r="DG33" i="80" s="1"/>
  <c r="DG411" i="80" s="1"/>
  <c r="DF204" i="80"/>
  <c r="DG204" i="80" s="1"/>
  <c r="DF189" i="80"/>
  <c r="DG189" i="80" s="1"/>
  <c r="DF181" i="80"/>
  <c r="DG181" i="80" s="1"/>
  <c r="DN24" i="80"/>
  <c r="DO24" i="80" s="1"/>
  <c r="DN186" i="80"/>
  <c r="DO186" i="80" s="1"/>
  <c r="DV250" i="80"/>
  <c r="DW250" i="80" s="1"/>
  <c r="DV22" i="80"/>
  <c r="DW22" i="80" s="1"/>
  <c r="DW406" i="80" s="1"/>
  <c r="DV183" i="80"/>
  <c r="DW183" i="80" s="1"/>
  <c r="ED248" i="80"/>
  <c r="EE248" i="80" s="1"/>
  <c r="ED32" i="80"/>
  <c r="EE32" i="80" s="1"/>
  <c r="ED204" i="80"/>
  <c r="EE204" i="80" s="1"/>
  <c r="ED181" i="80"/>
  <c r="EE181" i="80" s="1"/>
  <c r="EL24" i="80"/>
  <c r="EM24" i="80" s="1"/>
  <c r="EM408" i="80" s="1"/>
  <c r="EL185" i="80"/>
  <c r="EM185" i="80" s="1"/>
  <c r="ET205" i="80"/>
  <c r="EU205" i="80" s="1"/>
  <c r="ET181" i="80"/>
  <c r="EU181" i="80" s="1"/>
  <c r="FB24" i="80"/>
  <c r="FC24" i="80" s="1"/>
  <c r="FB185" i="80"/>
  <c r="FC185" i="80" s="1"/>
  <c r="FJ249" i="80"/>
  <c r="FK249" i="80" s="1"/>
  <c r="FM249" i="80" s="1"/>
  <c r="FJ205" i="80"/>
  <c r="FK205" i="80" s="1"/>
  <c r="FJ189" i="80"/>
  <c r="FK189" i="80" s="1"/>
  <c r="FJ181" i="80"/>
  <c r="FK181" i="80" s="1"/>
  <c r="V256" i="80"/>
  <c r="W256" i="80" s="1"/>
  <c r="AL203" i="80"/>
  <c r="AM203" i="80" s="1"/>
  <c r="N318" i="80"/>
  <c r="O318" i="80" s="1"/>
  <c r="AD256" i="80"/>
  <c r="AE256" i="80" s="1"/>
  <c r="AD249" i="80"/>
  <c r="AE249" i="80" s="1"/>
  <c r="AF249" i="80" s="1"/>
  <c r="AD205" i="80"/>
  <c r="AE205" i="80" s="1"/>
  <c r="AD204" i="80"/>
  <c r="AE204" i="80" s="1"/>
  <c r="AD203" i="80"/>
  <c r="AE203" i="80" s="1"/>
  <c r="BB181" i="80"/>
  <c r="BC181" i="80" s="1"/>
  <c r="AD187" i="80"/>
  <c r="AE187" i="80" s="1"/>
  <c r="BB186" i="80"/>
  <c r="BC186" i="80" s="1"/>
  <c r="BB190" i="80"/>
  <c r="BC190" i="80" s="1"/>
  <c r="BR189" i="80"/>
  <c r="BS189" i="80" s="1"/>
  <c r="AD183" i="80"/>
  <c r="AE183" i="80" s="1"/>
  <c r="BB182" i="80"/>
  <c r="BC182" i="80" s="1"/>
  <c r="BR32" i="80"/>
  <c r="BS32" i="80" s="1"/>
  <c r="V32" i="80"/>
  <c r="W32" i="80" s="1"/>
  <c r="AD23" i="80"/>
  <c r="AE23" i="80" s="1"/>
  <c r="BB251" i="80"/>
  <c r="BC251" i="80" s="1"/>
  <c r="BD251" i="80" s="1"/>
  <c r="AL251" i="80"/>
  <c r="AM251" i="80" s="1"/>
  <c r="AN251" i="80" s="1"/>
  <c r="BR24" i="80"/>
  <c r="BS24" i="80" s="1"/>
  <c r="BS408" i="80" s="1"/>
  <c r="V24" i="80"/>
  <c r="W24" i="80" s="1"/>
  <c r="BR248" i="80"/>
  <c r="BS248" i="80" s="1"/>
  <c r="V248" i="80"/>
  <c r="W248" i="80" s="1"/>
  <c r="AD22" i="80"/>
  <c r="AE22" i="80" s="1"/>
  <c r="AE406" i="80" s="1"/>
  <c r="CH28" i="80"/>
  <c r="CI28" i="80" s="1"/>
  <c r="CI409" i="80" s="1"/>
  <c r="CP197" i="80"/>
  <c r="CQ197" i="80" s="1"/>
  <c r="CP193" i="80"/>
  <c r="CQ193" i="80" s="1"/>
  <c r="CR193" i="80" s="1"/>
  <c r="DF28" i="80"/>
  <c r="DG28" i="80" s="1"/>
  <c r="DG409" i="80" s="1"/>
  <c r="DN197" i="80"/>
  <c r="DO197" i="80" s="1"/>
  <c r="DN193" i="80"/>
  <c r="DO193" i="80" s="1"/>
  <c r="ED28" i="80"/>
  <c r="EE28" i="80" s="1"/>
  <c r="EE409" i="80" s="1"/>
  <c r="EL197" i="80"/>
  <c r="EM197" i="80" s="1"/>
  <c r="EL193" i="80"/>
  <c r="EM193" i="80" s="1"/>
  <c r="EN193" i="80" s="1"/>
  <c r="FB197" i="80"/>
  <c r="FC197" i="80" s="1"/>
  <c r="FB193" i="80"/>
  <c r="FC193" i="80" s="1"/>
  <c r="FD193" i="80" s="1"/>
  <c r="BJ194" i="80"/>
  <c r="BK194" i="80" s="1"/>
  <c r="N194" i="80"/>
  <c r="O194" i="80" s="1"/>
  <c r="AL193" i="80"/>
  <c r="AM193" i="80" s="1"/>
  <c r="AN193" i="80" s="1"/>
  <c r="N198" i="80"/>
  <c r="O198" i="80" s="1"/>
  <c r="BB198" i="80"/>
  <c r="BC198" i="80" s="1"/>
  <c r="CH255" i="80"/>
  <c r="CI255" i="80" s="1"/>
  <c r="CH198" i="80"/>
  <c r="CI198" i="80" s="1"/>
  <c r="CP192" i="80"/>
  <c r="CQ192" i="80" s="1"/>
  <c r="DF255" i="80"/>
  <c r="DG255" i="80" s="1"/>
  <c r="DF198" i="80"/>
  <c r="DG198" i="80" s="1"/>
  <c r="DF194" i="80"/>
  <c r="DG194" i="80" s="1"/>
  <c r="DN192" i="80"/>
  <c r="DO192" i="80" s="1"/>
  <c r="ED255" i="80"/>
  <c r="EE255" i="80" s="1"/>
  <c r="ED198" i="80"/>
  <c r="EE198" i="80" s="1"/>
  <c r="ET28" i="80"/>
  <c r="EU28" i="80" s="1"/>
  <c r="EU409" i="80" s="1"/>
  <c r="FJ28" i="80"/>
  <c r="FK28" i="80" s="1"/>
  <c r="FK409" i="80" s="1"/>
  <c r="BB192" i="80"/>
  <c r="BC192" i="80" s="1"/>
  <c r="BB194" i="80"/>
  <c r="BC194" i="80" s="1"/>
  <c r="BR193" i="80"/>
  <c r="BS193" i="80" s="1"/>
  <c r="BT193" i="80" s="1"/>
  <c r="V193" i="80"/>
  <c r="W193" i="80" s="1"/>
  <c r="X193" i="80" s="1"/>
  <c r="BR255" i="80"/>
  <c r="BS255" i="80" s="1"/>
  <c r="V255" i="80"/>
  <c r="W255" i="80" s="1"/>
  <c r="AD28" i="80"/>
  <c r="AE28" i="80" s="1"/>
  <c r="AE409" i="80" s="1"/>
  <c r="V197" i="80"/>
  <c r="W197" i="80" s="1"/>
  <c r="AD197" i="80"/>
  <c r="AE197" i="80" s="1"/>
  <c r="BJ197" i="80"/>
  <c r="BK197" i="80" s="1"/>
  <c r="BZ28" i="80"/>
  <c r="CA28" i="80" s="1"/>
  <c r="CA409" i="80" s="1"/>
  <c r="CH197" i="80"/>
  <c r="CI197" i="80" s="1"/>
  <c r="CH193" i="80"/>
  <c r="CI193" i="80" s="1"/>
  <c r="CJ193" i="80" s="1"/>
  <c r="CX28" i="80"/>
  <c r="CY28" i="80" s="1"/>
  <c r="CY409" i="80" s="1"/>
  <c r="DF197" i="80"/>
  <c r="DG197" i="80" s="1"/>
  <c r="DF193" i="80"/>
  <c r="DG193" i="80" s="1"/>
  <c r="DH193" i="80" s="1"/>
  <c r="DV28" i="80"/>
  <c r="DW28" i="80" s="1"/>
  <c r="DW409" i="80" s="1"/>
  <c r="ED197" i="80"/>
  <c r="EE197" i="80" s="1"/>
  <c r="ED193" i="80"/>
  <c r="EE193" i="80" s="1"/>
  <c r="EF193" i="80" s="1"/>
  <c r="ET255" i="80"/>
  <c r="EU255" i="80" s="1"/>
  <c r="ET198" i="80"/>
  <c r="EU198" i="80" s="1"/>
  <c r="ET194" i="80"/>
  <c r="EU194" i="80" s="1"/>
  <c r="FJ255" i="80"/>
  <c r="FK255" i="80" s="1"/>
  <c r="FJ198" i="80"/>
  <c r="FK198" i="80" s="1"/>
  <c r="FJ194" i="80"/>
  <c r="FK194" i="80" s="1"/>
  <c r="AT192" i="80"/>
  <c r="AU192" i="80" s="1"/>
  <c r="AT194" i="80"/>
  <c r="AU194" i="80" s="1"/>
  <c r="BJ193" i="80"/>
  <c r="BK193" i="80" s="1"/>
  <c r="BL193" i="80" s="1"/>
  <c r="N193" i="80"/>
  <c r="O193" i="80" s="1"/>
  <c r="BJ255" i="80"/>
  <c r="BK255" i="80" s="1"/>
  <c r="N255" i="80"/>
  <c r="O255" i="80" s="1"/>
  <c r="AL28" i="80"/>
  <c r="AM28" i="80" s="1"/>
  <c r="AM409" i="80" s="1"/>
  <c r="V198" i="80"/>
  <c r="W198" i="80" s="1"/>
  <c r="AD198" i="80"/>
  <c r="AE198" i="80" s="1"/>
  <c r="BJ198" i="80"/>
  <c r="BK198" i="80" s="1"/>
  <c r="BZ255" i="80"/>
  <c r="CA255" i="80" s="1"/>
  <c r="BZ198" i="80"/>
  <c r="CA198" i="80" s="1"/>
  <c r="BZ194" i="80"/>
  <c r="CA194" i="80" s="1"/>
  <c r="CH192" i="80"/>
  <c r="CI192" i="80" s="1"/>
  <c r="CX255" i="80"/>
  <c r="CY255" i="80" s="1"/>
  <c r="CX198" i="80"/>
  <c r="CY198" i="80" s="1"/>
  <c r="DF192" i="80"/>
  <c r="DG192" i="80" s="1"/>
  <c r="DV255" i="80"/>
  <c r="DW255" i="80" s="1"/>
  <c r="DV198" i="80"/>
  <c r="DW198" i="80" s="1"/>
  <c r="ED192" i="80"/>
  <c r="EE192" i="80" s="1"/>
  <c r="ET197" i="80"/>
  <c r="EU197" i="80" s="1"/>
  <c r="ET193" i="80"/>
  <c r="EU193" i="80" s="1"/>
  <c r="EV193" i="80" s="1"/>
  <c r="FJ197" i="80"/>
  <c r="FK197" i="80" s="1"/>
  <c r="FJ193" i="80"/>
  <c r="FK193" i="80" s="1"/>
  <c r="AD194" i="80"/>
  <c r="AE194" i="80" s="1"/>
  <c r="BB193" i="80"/>
  <c r="BC193" i="80" s="1"/>
  <c r="BD193" i="80" s="1"/>
  <c r="BB255" i="80"/>
  <c r="BC255" i="80" s="1"/>
  <c r="BR28" i="80"/>
  <c r="BS28" i="80" s="1"/>
  <c r="BS409" i="80" s="1"/>
  <c r="V28" i="80"/>
  <c r="W28" i="80" s="1"/>
  <c r="W409" i="80" s="1"/>
  <c r="AT197" i="80"/>
  <c r="AU197" i="80" s="1"/>
  <c r="BR197" i="80"/>
  <c r="BS197" i="80" s="1"/>
  <c r="BZ197" i="80"/>
  <c r="CA197" i="80" s="1"/>
  <c r="BZ193" i="80"/>
  <c r="CA193" i="80" s="1"/>
  <c r="CB193" i="80" s="1"/>
  <c r="CP28" i="80"/>
  <c r="CQ28" i="80" s="1"/>
  <c r="CQ409" i="80" s="1"/>
  <c r="CX197" i="80"/>
  <c r="CY197" i="80" s="1"/>
  <c r="CX193" i="80"/>
  <c r="CY193" i="80" s="1"/>
  <c r="CZ193" i="80" s="1"/>
  <c r="DN28" i="80"/>
  <c r="DO28" i="80" s="1"/>
  <c r="DO409" i="80" s="1"/>
  <c r="DV197" i="80"/>
  <c r="DW197" i="80" s="1"/>
  <c r="DV193" i="80"/>
  <c r="DW193" i="80" s="1"/>
  <c r="EL28" i="80"/>
  <c r="EM28" i="80" s="1"/>
  <c r="EM409" i="80" s="1"/>
  <c r="FB28" i="80"/>
  <c r="FC28" i="80" s="1"/>
  <c r="FC409" i="80" s="1"/>
  <c r="AL194" i="80"/>
  <c r="AM194" i="80" s="1"/>
  <c r="AT193" i="80"/>
  <c r="AU193" i="80" s="1"/>
  <c r="AV193" i="80" s="1"/>
  <c r="AT255" i="80"/>
  <c r="AU255" i="80" s="1"/>
  <c r="BJ28" i="80"/>
  <c r="BK28" i="80" s="1"/>
  <c r="BK409" i="80" s="1"/>
  <c r="N28" i="80"/>
  <c r="O28" i="80" s="1"/>
  <c r="O409" i="80" s="1"/>
  <c r="BZ192" i="80"/>
  <c r="CA192" i="80" s="1"/>
  <c r="CP255" i="80"/>
  <c r="CQ255" i="80" s="1"/>
  <c r="CP194" i="80"/>
  <c r="CQ194" i="80" s="1"/>
  <c r="CX192" i="80"/>
  <c r="CY192" i="80" s="1"/>
  <c r="DN255" i="80"/>
  <c r="DO255" i="80" s="1"/>
  <c r="DN198" i="80"/>
  <c r="DO198" i="80" s="1"/>
  <c r="DN194" i="80"/>
  <c r="DO194" i="80" s="1"/>
  <c r="DV192" i="80"/>
  <c r="DW192" i="80" s="1"/>
  <c r="EL198" i="80"/>
  <c r="EM198" i="80" s="1"/>
  <c r="EL194" i="80"/>
  <c r="EM194" i="80" s="1"/>
  <c r="FB255" i="80"/>
  <c r="FC255" i="80" s="1"/>
  <c r="FB198" i="80"/>
  <c r="FC198" i="80" s="1"/>
  <c r="FB194" i="80"/>
  <c r="FC194" i="80" s="1"/>
  <c r="BR192" i="80"/>
  <c r="BS192" i="80" s="1"/>
  <c r="BR194" i="80"/>
  <c r="BS194" i="80" s="1"/>
  <c r="V194" i="80"/>
  <c r="W194" i="80" s="1"/>
  <c r="AD193" i="80"/>
  <c r="AE193" i="80" s="1"/>
  <c r="AD255" i="80"/>
  <c r="AE255" i="80" s="1"/>
  <c r="N197" i="80"/>
  <c r="O197" i="80" s="1"/>
  <c r="BB197" i="80"/>
  <c r="BC197" i="80" s="1"/>
  <c r="CY315" i="80"/>
  <c r="EE315" i="80"/>
  <c r="EU315" i="80"/>
  <c r="FC315" i="80"/>
  <c r="DG315" i="80"/>
  <c r="DO315" i="80"/>
  <c r="DW315" i="80"/>
  <c r="EM315" i="80"/>
  <c r="FC281" i="79"/>
  <c r="DG281" i="79"/>
  <c r="AM281" i="79"/>
  <c r="AU284" i="79"/>
  <c r="BC284" i="79"/>
  <c r="DO284" i="79"/>
  <c r="AE286" i="80"/>
  <c r="BK286" i="80"/>
  <c r="BS286" i="80"/>
  <c r="EM286" i="80"/>
  <c r="EE281" i="79"/>
  <c r="CI281" i="79"/>
  <c r="BK281" i="79"/>
  <c r="AE281" i="79"/>
  <c r="CA284" i="79"/>
  <c r="CI284" i="79"/>
  <c r="AE283" i="80"/>
  <c r="BK283" i="80"/>
  <c r="DW283" i="80"/>
  <c r="EM283" i="80"/>
  <c r="DW281" i="79"/>
  <c r="CA281" i="79"/>
  <c r="BC281" i="79"/>
  <c r="O284" i="79"/>
  <c r="BK284" i="79"/>
  <c r="DG284" i="79"/>
  <c r="DW284" i="79"/>
  <c r="W283" i="80"/>
  <c r="AU283" i="80"/>
  <c r="BS283" i="80"/>
  <c r="CI283" i="80"/>
  <c r="CQ286" i="80"/>
  <c r="CY286" i="80"/>
  <c r="DO286" i="80"/>
  <c r="CY287" i="79"/>
  <c r="DO281" i="79"/>
  <c r="AU281" i="79"/>
  <c r="BS281" i="79"/>
  <c r="AE287" i="79"/>
  <c r="BS284" i="79"/>
  <c r="CY284" i="79"/>
  <c r="EE284" i="79"/>
  <c r="FC284" i="79"/>
  <c r="O283" i="80"/>
  <c r="AM286" i="80"/>
  <c r="BC283" i="80"/>
  <c r="CA286" i="80"/>
  <c r="DG283" i="80"/>
  <c r="DW286" i="80"/>
  <c r="EE286" i="80"/>
  <c r="FC283" i="80"/>
  <c r="E72" i="37"/>
  <c r="F71" i="37"/>
  <c r="FK262" i="80"/>
  <c r="DG262" i="80"/>
  <c r="EM262" i="80"/>
  <c r="CY262" i="80"/>
  <c r="BK262" i="80"/>
  <c r="EU262" i="80"/>
  <c r="EE262" i="80"/>
  <c r="DO262" i="80"/>
  <c r="BC262" i="80"/>
  <c r="AU262" i="80"/>
  <c r="AM262" i="80"/>
  <c r="CQ262" i="80"/>
  <c r="O262" i="80"/>
  <c r="DW262" i="80"/>
  <c r="CA262" i="80"/>
  <c r="AE262" i="80"/>
  <c r="FC262" i="80"/>
  <c r="W262" i="80"/>
  <c r="FK259" i="80"/>
  <c r="DW259" i="80"/>
  <c r="CA259" i="80"/>
  <c r="AE259" i="80"/>
  <c r="O259" i="80"/>
  <c r="FC259" i="80"/>
  <c r="EM259" i="80"/>
  <c r="CY259" i="80"/>
  <c r="BK259" i="80"/>
  <c r="W259" i="80"/>
  <c r="EU259" i="80"/>
  <c r="EE259" i="80"/>
  <c r="BC259" i="80"/>
  <c r="AU259" i="80"/>
  <c r="AM259" i="80"/>
  <c r="CI259" i="80"/>
  <c r="BS259" i="80"/>
  <c r="CQ259" i="80"/>
  <c r="FK246" i="79"/>
  <c r="EU246" i="79"/>
  <c r="DO246" i="79"/>
  <c r="CI246" i="79"/>
  <c r="EM246" i="79"/>
  <c r="AE246" i="79"/>
  <c r="O246" i="79"/>
  <c r="CY246" i="79"/>
  <c r="CQ246" i="79"/>
  <c r="CA246" i="79"/>
  <c r="FK263" i="79"/>
  <c r="CY263" i="79"/>
  <c r="CA263" i="79"/>
  <c r="O263" i="79"/>
  <c r="EU263" i="79"/>
  <c r="DO263" i="79"/>
  <c r="CQ263" i="79"/>
  <c r="CI263" i="79"/>
  <c r="FC263" i="79"/>
  <c r="DG263" i="79"/>
  <c r="BS263" i="79"/>
  <c r="BK263" i="79"/>
  <c r="BC263" i="79"/>
  <c r="EM263" i="79"/>
  <c r="AE263" i="79"/>
  <c r="FK260" i="79"/>
  <c r="FC260" i="79"/>
  <c r="DG260" i="79"/>
  <c r="BK260" i="79"/>
  <c r="BC260" i="79"/>
  <c r="EE260" i="79"/>
  <c r="DW260" i="79"/>
  <c r="AU260" i="79"/>
  <c r="AM260" i="79"/>
  <c r="W260" i="79"/>
  <c r="EM260" i="79"/>
  <c r="AE260" i="79"/>
  <c r="O260" i="79"/>
  <c r="BS260" i="79"/>
  <c r="FK257" i="79"/>
  <c r="CQ257" i="79"/>
  <c r="FC257" i="79"/>
  <c r="BS257" i="79"/>
  <c r="BC250" i="79"/>
  <c r="BK250" i="79"/>
  <c r="DG250" i="79"/>
  <c r="DO248" i="79"/>
  <c r="EU248" i="79"/>
  <c r="O245" i="80"/>
  <c r="W245" i="80"/>
  <c r="CA245" i="80"/>
  <c r="EM245" i="80"/>
  <c r="O250" i="79"/>
  <c r="W248" i="79"/>
  <c r="AE250" i="79"/>
  <c r="AM248" i="79"/>
  <c r="AU248" i="79"/>
  <c r="BS248" i="79"/>
  <c r="CA262" i="79"/>
  <c r="CA255" i="79"/>
  <c r="CI245" i="79"/>
  <c r="CQ255" i="79"/>
  <c r="CY262" i="79"/>
  <c r="CY255" i="79"/>
  <c r="DO245" i="79"/>
  <c r="DW248" i="79"/>
  <c r="EE248" i="79"/>
  <c r="EM250" i="79"/>
  <c r="EU245" i="79"/>
  <c r="FC248" i="79"/>
  <c r="AM245" i="80"/>
  <c r="CQ245" i="80"/>
  <c r="DG261" i="80"/>
  <c r="DO245" i="80"/>
  <c r="O262" i="79"/>
  <c r="O255" i="79"/>
  <c r="W250" i="79"/>
  <c r="AE262" i="79"/>
  <c r="AE255" i="79"/>
  <c r="AM250" i="79"/>
  <c r="AU250" i="79"/>
  <c r="BC259" i="79"/>
  <c r="BK259" i="79"/>
  <c r="BS259" i="79"/>
  <c r="BS250" i="79"/>
  <c r="CA248" i="79"/>
  <c r="CQ248" i="79"/>
  <c r="CY248" i="79"/>
  <c r="DG259" i="79"/>
  <c r="DW250" i="79"/>
  <c r="EE250" i="79"/>
  <c r="EM262" i="79"/>
  <c r="EM255" i="79"/>
  <c r="FC259" i="79"/>
  <c r="FK247" i="79"/>
  <c r="AE261" i="80"/>
  <c r="CA261" i="80"/>
  <c r="DW261" i="80"/>
  <c r="DW245" i="80"/>
  <c r="EE245" i="80"/>
  <c r="G264" i="80"/>
  <c r="CI248" i="79"/>
  <c r="O245" i="79"/>
  <c r="W259" i="79"/>
  <c r="AE245" i="79"/>
  <c r="AM259" i="79"/>
  <c r="AU259" i="79"/>
  <c r="BC248" i="79"/>
  <c r="BK248" i="79"/>
  <c r="CI262" i="79"/>
  <c r="CI255" i="79"/>
  <c r="CQ262" i="79"/>
  <c r="DG248" i="79"/>
  <c r="DO262" i="79"/>
  <c r="DO255" i="79"/>
  <c r="DW259" i="79"/>
  <c r="EE259" i="79"/>
  <c r="EM245" i="79"/>
  <c r="EU262" i="79"/>
  <c r="EU255" i="79"/>
  <c r="G264" i="79"/>
  <c r="AE245" i="80"/>
  <c r="AM261" i="80"/>
  <c r="AU261" i="80"/>
  <c r="AU245" i="80"/>
  <c r="BC261" i="80"/>
  <c r="BC245" i="80"/>
  <c r="DG245" i="80"/>
  <c r="DO261" i="80"/>
  <c r="EE261" i="80"/>
  <c r="EU261" i="80"/>
  <c r="O225" i="79"/>
  <c r="O232" i="79"/>
  <c r="AU225" i="79"/>
  <c r="AU232" i="79"/>
  <c r="BC236" i="79"/>
  <c r="BC228" i="79"/>
  <c r="CY225" i="79"/>
  <c r="CY232" i="79"/>
  <c r="DW225" i="79"/>
  <c r="DW232" i="79"/>
  <c r="EU225" i="79"/>
  <c r="FC225" i="79"/>
  <c r="W225" i="79"/>
  <c r="W232" i="79"/>
  <c r="AE225" i="79"/>
  <c r="AE232" i="79"/>
  <c r="CI236" i="79"/>
  <c r="CI228" i="79"/>
  <c r="DG236" i="79"/>
  <c r="DG228" i="79"/>
  <c r="EM225" i="79"/>
  <c r="EM232" i="79"/>
  <c r="EU228" i="79"/>
  <c r="FC236" i="79"/>
  <c r="O236" i="79"/>
  <c r="O228" i="79"/>
  <c r="AU236" i="79"/>
  <c r="AU228" i="79"/>
  <c r="BC225" i="79"/>
  <c r="BC232" i="79"/>
  <c r="CY236" i="79"/>
  <c r="CY228" i="79"/>
  <c r="DW236" i="79"/>
  <c r="DW228" i="79"/>
  <c r="EU236" i="79"/>
  <c r="AM225" i="79"/>
  <c r="AM232" i="79"/>
  <c r="BK236" i="79"/>
  <c r="BK228" i="79"/>
  <c r="BS225" i="79"/>
  <c r="BS232" i="79"/>
  <c r="CA225" i="79"/>
  <c r="CA232" i="79"/>
  <c r="CQ225" i="79"/>
  <c r="CQ232" i="79"/>
  <c r="DO236" i="79"/>
  <c r="DO228" i="79"/>
  <c r="EE225" i="79"/>
  <c r="EE232" i="79"/>
  <c r="FC232" i="79"/>
  <c r="W236" i="79"/>
  <c r="W228" i="79"/>
  <c r="AE236" i="79"/>
  <c r="AE228" i="79"/>
  <c r="CI225" i="79"/>
  <c r="CI232" i="79"/>
  <c r="DG225" i="79"/>
  <c r="DG232" i="79"/>
  <c r="EM236" i="79"/>
  <c r="EM228" i="79"/>
  <c r="EU232" i="79"/>
  <c r="AE218" i="79"/>
  <c r="CA218" i="79"/>
  <c r="DW218" i="79"/>
  <c r="EE218" i="79"/>
  <c r="FK218" i="79"/>
  <c r="O217" i="80"/>
  <c r="BS215" i="80"/>
  <c r="BT215" i="80" s="1"/>
  <c r="CI215" i="80"/>
  <c r="CJ215" i="80" s="1"/>
  <c r="DG217" i="80"/>
  <c r="CQ218" i="79"/>
  <c r="EE215" i="80"/>
  <c r="EF215" i="80" s="1"/>
  <c r="O218" i="79"/>
  <c r="BC218" i="79"/>
  <c r="CI218" i="79"/>
  <c r="AM215" i="80"/>
  <c r="AN215" i="80" s="1"/>
  <c r="BK215" i="80"/>
  <c r="BL215" i="80" s="1"/>
  <c r="DO215" i="80"/>
  <c r="DP215" i="80" s="1"/>
  <c r="EU218" i="79"/>
  <c r="FC218" i="79"/>
  <c r="AE215" i="80"/>
  <c r="AF215" i="80" s="1"/>
  <c r="DW215" i="80"/>
  <c r="DX215" i="80" s="1"/>
  <c r="EU215" i="80"/>
  <c r="EV215" i="80" s="1"/>
  <c r="AM218" i="79"/>
  <c r="BK218" i="79"/>
  <c r="CY218" i="79"/>
  <c r="BC215" i="80"/>
  <c r="BD215" i="80" s="1"/>
  <c r="EM215" i="80"/>
  <c r="EN215" i="80" s="1"/>
  <c r="G219" i="80"/>
  <c r="W218" i="79"/>
  <c r="DG218" i="79"/>
  <c r="AU215" i="80"/>
  <c r="AV215" i="80" s="1"/>
  <c r="CQ215" i="80"/>
  <c r="CR215" i="80" s="1"/>
  <c r="CY215" i="80"/>
  <c r="CZ215" i="80" s="1"/>
  <c r="FC215" i="80"/>
  <c r="FD215" i="80" s="1"/>
  <c r="G206" i="80"/>
  <c r="O198" i="79"/>
  <c r="BC159" i="79"/>
  <c r="BK154" i="79"/>
  <c r="O156" i="80"/>
  <c r="AM158" i="80"/>
  <c r="BK156" i="80"/>
  <c r="BS156" i="80"/>
  <c r="CQ156" i="80"/>
  <c r="CY156" i="80"/>
  <c r="DG156" i="80"/>
  <c r="EE153" i="80"/>
  <c r="EM156" i="80"/>
  <c r="EO156" i="80" s="1"/>
  <c r="FC158" i="80"/>
  <c r="FE158" i="80" s="1"/>
  <c r="DG159" i="79"/>
  <c r="BC156" i="80"/>
  <c r="CA158" i="80"/>
  <c r="FC156" i="80"/>
  <c r="FE156" i="80" s="1"/>
  <c r="AE158" i="80"/>
  <c r="AU158" i="80"/>
  <c r="AW158" i="80" s="1"/>
  <c r="CI158" i="80"/>
  <c r="DO158" i="80"/>
  <c r="DP158" i="80" s="1"/>
  <c r="DW156" i="80"/>
  <c r="DY156" i="80" s="1"/>
  <c r="EE158" i="80"/>
  <c r="EU156" i="80"/>
  <c r="EW156" i="80" s="1"/>
  <c r="W158" i="80"/>
  <c r="AE156" i="80"/>
  <c r="BC158" i="80"/>
  <c r="BK158" i="80"/>
  <c r="CI156" i="80"/>
  <c r="CQ158" i="80"/>
  <c r="CY158" i="80"/>
  <c r="DG158" i="80"/>
  <c r="DO156" i="80"/>
  <c r="EE156" i="80"/>
  <c r="EM158" i="80"/>
  <c r="AM129" i="79"/>
  <c r="DO129" i="79"/>
  <c r="DP129" i="79" s="1"/>
  <c r="O137" i="79"/>
  <c r="AU136" i="80"/>
  <c r="AW136" i="80" s="1"/>
  <c r="DW133" i="80"/>
  <c r="W136" i="80"/>
  <c r="X136" i="80" s="1"/>
  <c r="EU137" i="79"/>
  <c r="EV137" i="79" s="1"/>
  <c r="EU129" i="79"/>
  <c r="EV129" i="79" s="1"/>
  <c r="DO133" i="80"/>
  <c r="FC133" i="80"/>
  <c r="CI137" i="79"/>
  <c r="CJ137" i="79" s="1"/>
  <c r="CI129" i="79"/>
  <c r="CJ129" i="79" s="1"/>
  <c r="CA133" i="80"/>
  <c r="O124" i="80"/>
  <c r="O115" i="80"/>
  <c r="AM124" i="80"/>
  <c r="BK121" i="80"/>
  <c r="CI124" i="80"/>
  <c r="CI115" i="80"/>
  <c r="DG124" i="80"/>
  <c r="DG115" i="80"/>
  <c r="DW115" i="80"/>
  <c r="EM115" i="80"/>
  <c r="FC124" i="80"/>
  <c r="FC115" i="80"/>
  <c r="W124" i="80"/>
  <c r="W115" i="80"/>
  <c r="AE121" i="80"/>
  <c r="AM115" i="80"/>
  <c r="BC124" i="80"/>
  <c r="BC115" i="80"/>
  <c r="CY121" i="80"/>
  <c r="DO121" i="80"/>
  <c r="EE124" i="80"/>
  <c r="EE115" i="80"/>
  <c r="W121" i="80"/>
  <c r="AU124" i="80"/>
  <c r="AU115" i="80"/>
  <c r="BC121" i="80"/>
  <c r="BS115" i="80"/>
  <c r="EE121" i="80"/>
  <c r="EU124" i="80"/>
  <c r="EU115" i="80"/>
  <c r="BK124" i="80"/>
  <c r="BK115" i="80"/>
  <c r="BS121" i="80"/>
  <c r="CA121" i="80"/>
  <c r="CQ121" i="80"/>
  <c r="AE124" i="80"/>
  <c r="AE115" i="80"/>
  <c r="AM118" i="80"/>
  <c r="AU121" i="80"/>
  <c r="CY124" i="80"/>
  <c r="CY115" i="80"/>
  <c r="DO124" i="80"/>
  <c r="DO115" i="80"/>
  <c r="DW124" i="80"/>
  <c r="EM124" i="80"/>
  <c r="EU121" i="80"/>
  <c r="AE98" i="79"/>
  <c r="BS95" i="79"/>
  <c r="CQ95" i="79"/>
  <c r="DG95" i="79"/>
  <c r="EM95" i="79"/>
  <c r="CA98" i="79"/>
  <c r="DO98" i="79"/>
  <c r="AU98" i="79"/>
  <c r="W98" i="79"/>
  <c r="EU98" i="79"/>
  <c r="I156" i="80"/>
  <c r="H234" i="80"/>
  <c r="I285" i="79"/>
  <c r="I249" i="79"/>
  <c r="I301" i="79"/>
  <c r="I78" i="80"/>
  <c r="I100" i="80"/>
  <c r="I317" i="79"/>
  <c r="I123" i="79"/>
  <c r="I148" i="79"/>
  <c r="DG409" i="79"/>
  <c r="FK23" i="79"/>
  <c r="FK407" i="79" s="1"/>
  <c r="CA17" i="79"/>
  <c r="CA419" i="79" s="1"/>
  <c r="CI17" i="79"/>
  <c r="CI419" i="79" s="1"/>
  <c r="AM18" i="80"/>
  <c r="AM420" i="80" s="1"/>
  <c r="E43" i="35"/>
  <c r="J315" i="80"/>
  <c r="F45" i="35"/>
  <c r="J97" i="79"/>
  <c r="G44" i="35"/>
  <c r="F44" i="35"/>
  <c r="DG18" i="80"/>
  <c r="G45" i="35"/>
  <c r="G43" i="35"/>
  <c r="E45" i="35"/>
  <c r="H22" i="79"/>
  <c r="H406" i="79" s="1"/>
  <c r="CI18" i="80"/>
  <c r="CI420" i="80" s="1"/>
  <c r="F42" i="35"/>
  <c r="E44" i="35"/>
  <c r="H249" i="79"/>
  <c r="J260" i="80"/>
  <c r="H259" i="80"/>
  <c r="J187" i="80"/>
  <c r="J22" i="79"/>
  <c r="J406" i="79" s="1"/>
  <c r="G42" i="35"/>
  <c r="H22" i="80"/>
  <c r="H406" i="80" s="1"/>
  <c r="E42" i="35"/>
  <c r="J37" i="13"/>
  <c r="I23" i="79"/>
  <c r="I407" i="79" s="1"/>
  <c r="F43" i="35"/>
  <c r="W115" i="70"/>
  <c r="W17" i="79"/>
  <c r="W419" i="79" s="1"/>
  <c r="CI16" i="79"/>
  <c r="CI418" i="79" s="1"/>
  <c r="EE16" i="79"/>
  <c r="EE418" i="79" s="1"/>
  <c r="EM17" i="79"/>
  <c r="EM419" i="79" s="1"/>
  <c r="AU17" i="80"/>
  <c r="AU419" i="80" s="1"/>
  <c r="CQ17" i="80"/>
  <c r="CQ419" i="80" s="1"/>
  <c r="CY17" i="80"/>
  <c r="CY419" i="80" s="1"/>
  <c r="O17" i="80"/>
  <c r="O419" i="80" s="1"/>
  <c r="AE17" i="80"/>
  <c r="AE419" i="80" s="1"/>
  <c r="EM17" i="80"/>
  <c r="EM419" i="80" s="1"/>
  <c r="I284" i="80"/>
  <c r="DO17" i="79"/>
  <c r="DO419" i="79" s="1"/>
  <c r="FC17" i="80"/>
  <c r="FC419" i="80" s="1"/>
  <c r="AU17" i="79"/>
  <c r="AU419" i="79" s="1"/>
  <c r="DO16" i="79"/>
  <c r="DO418" i="79" s="1"/>
  <c r="EU16" i="79"/>
  <c r="EU418" i="79" s="1"/>
  <c r="BC17" i="80"/>
  <c r="BC419" i="80" s="1"/>
  <c r="CI17" i="80"/>
  <c r="DO17" i="80"/>
  <c r="DO419" i="80" s="1"/>
  <c r="DW17" i="80"/>
  <c r="DW419" i="80" s="1"/>
  <c r="CY16" i="79"/>
  <c r="CY418" i="79" s="1"/>
  <c r="DW16" i="79"/>
  <c r="DW418" i="79" s="1"/>
  <c r="W17" i="80"/>
  <c r="W419" i="80" s="1"/>
  <c r="AM17" i="80"/>
  <c r="AM419" i="80" s="1"/>
  <c r="CA17" i="80"/>
  <c r="CA419" i="80" s="1"/>
  <c r="EU17" i="80"/>
  <c r="EU419" i="80" s="1"/>
  <c r="BE80" i="79"/>
  <c r="BD80" i="79"/>
  <c r="I112" i="80"/>
  <c r="J246" i="79"/>
  <c r="J133" i="80"/>
  <c r="J249" i="80"/>
  <c r="I147" i="80"/>
  <c r="I300" i="79"/>
  <c r="FK17" i="80"/>
  <c r="FK419" i="80" s="1"/>
  <c r="I155" i="79"/>
  <c r="I81" i="80"/>
  <c r="I121" i="80"/>
  <c r="I315" i="79"/>
  <c r="Q113" i="70"/>
  <c r="CX281" i="80" s="1"/>
  <c r="CY281" i="80" s="1"/>
  <c r="R115" i="70"/>
  <c r="U110" i="70"/>
  <c r="ED117" i="80" s="1"/>
  <c r="EE117" i="80" s="1"/>
  <c r="Q128" i="70"/>
  <c r="H115" i="70"/>
  <c r="CX251" i="80"/>
  <c r="CY251" i="80" s="1"/>
  <c r="DA251" i="80" s="1"/>
  <c r="N128" i="70"/>
  <c r="O108" i="70"/>
  <c r="CH112" i="80" s="1"/>
  <c r="CI112" i="80" s="1"/>
  <c r="O116" i="70"/>
  <c r="R108" i="70"/>
  <c r="DF112" i="80" s="1"/>
  <c r="DG112" i="80" s="1"/>
  <c r="U108" i="70"/>
  <c r="ED112" i="80" s="1"/>
  <c r="EE112" i="80" s="1"/>
  <c r="U116" i="70"/>
  <c r="W110" i="70"/>
  <c r="ET117" i="80" s="1"/>
  <c r="EU117" i="80" s="1"/>
  <c r="W116" i="70"/>
  <c r="Y110" i="70"/>
  <c r="FJ117" i="80" s="1"/>
  <c r="FK117" i="80" s="1"/>
  <c r="K110" i="70"/>
  <c r="BB117" i="80" s="1"/>
  <c r="BC117" i="80" s="1"/>
  <c r="F110" i="70"/>
  <c r="N117" i="80" s="1"/>
  <c r="O117" i="80" s="1"/>
  <c r="R116" i="70"/>
  <c r="G117" i="70"/>
  <c r="AD182" i="80"/>
  <c r="AE182" i="80" s="1"/>
  <c r="DF182" i="80"/>
  <c r="DG182" i="80" s="1"/>
  <c r="G72" i="37"/>
  <c r="O494" i="79"/>
  <c r="W494" i="79"/>
  <c r="AM494" i="79"/>
  <c r="BK494" i="79"/>
  <c r="CA494" i="79"/>
  <c r="EU494" i="79"/>
  <c r="BC494" i="79"/>
  <c r="DO494" i="79"/>
  <c r="AE494" i="79"/>
  <c r="AU494" i="79"/>
  <c r="CY494" i="79"/>
  <c r="EE494" i="79"/>
  <c r="BS494" i="79"/>
  <c r="G474" i="80"/>
  <c r="G71" i="37"/>
  <c r="AM486" i="79"/>
  <c r="AU486" i="79"/>
  <c r="CI486" i="79"/>
  <c r="CY486" i="79"/>
  <c r="EM486" i="79"/>
  <c r="FC486" i="79"/>
  <c r="FK486" i="79"/>
  <c r="AM478" i="79"/>
  <c r="CA486" i="79"/>
  <c r="DG486" i="80"/>
  <c r="BK478" i="79"/>
  <c r="DG478" i="79"/>
  <c r="FC478" i="79"/>
  <c r="BS486" i="79"/>
  <c r="DO486" i="79"/>
  <c r="EE486" i="79"/>
  <c r="EU486" i="79"/>
  <c r="BK486" i="79"/>
  <c r="DG486" i="79"/>
  <c r="ET189" i="80"/>
  <c r="EU189" i="80" s="1"/>
  <c r="T128" i="70"/>
  <c r="Y116" i="70"/>
  <c r="D40" i="33"/>
  <c r="H186" i="80"/>
  <c r="J301" i="80"/>
  <c r="J148" i="80"/>
  <c r="H117" i="79"/>
  <c r="J302" i="79"/>
  <c r="J78" i="80"/>
  <c r="H204" i="79"/>
  <c r="W317" i="79"/>
  <c r="AM314" i="79"/>
  <c r="BC314" i="79"/>
  <c r="CA314" i="79"/>
  <c r="CY317" i="79"/>
  <c r="EE317" i="79"/>
  <c r="EM317" i="79"/>
  <c r="O317" i="80"/>
  <c r="W314" i="80"/>
  <c r="AM317" i="80"/>
  <c r="AU317" i="80"/>
  <c r="AV317" i="80" s="1"/>
  <c r="BC314" i="80"/>
  <c r="BS314" i="80"/>
  <c r="CI317" i="80"/>
  <c r="CJ317" i="80" s="1"/>
  <c r="AE314" i="79"/>
  <c r="BK314" i="79"/>
  <c r="CY314" i="80"/>
  <c r="DG317" i="80"/>
  <c r="DH317" i="80" s="1"/>
  <c r="EE314" i="80"/>
  <c r="FC317" i="80"/>
  <c r="FD317" i="80" s="1"/>
  <c r="O314" i="79"/>
  <c r="AU317" i="79"/>
  <c r="BS314" i="79"/>
  <c r="CI314" i="79"/>
  <c r="CQ317" i="79"/>
  <c r="DG314" i="79"/>
  <c r="DO314" i="79"/>
  <c r="DW314" i="79"/>
  <c r="EU317" i="79"/>
  <c r="AE314" i="80"/>
  <c r="BK314" i="80"/>
  <c r="CA317" i="80"/>
  <c r="CQ314" i="80"/>
  <c r="DO314" i="80"/>
  <c r="DW314" i="80"/>
  <c r="EM314" i="80"/>
  <c r="EU317" i="80"/>
  <c r="EV317" i="80" s="1"/>
  <c r="G321" i="80"/>
  <c r="AE317" i="79"/>
  <c r="BK317" i="79"/>
  <c r="FC317" i="79"/>
  <c r="CY317" i="80"/>
  <c r="DG314" i="80"/>
  <c r="EE317" i="80"/>
  <c r="FC314" i="80"/>
  <c r="O317" i="79"/>
  <c r="AU314" i="79"/>
  <c r="BS317" i="79"/>
  <c r="CI317" i="79"/>
  <c r="CQ314" i="79"/>
  <c r="DG317" i="79"/>
  <c r="DO317" i="79"/>
  <c r="DW317" i="79"/>
  <c r="AE317" i="80"/>
  <c r="AG317" i="80" s="1"/>
  <c r="BK317" i="80"/>
  <c r="BM317" i="80" s="1"/>
  <c r="CA314" i="80"/>
  <c r="CQ317" i="80"/>
  <c r="DO317" i="80"/>
  <c r="DW317" i="80"/>
  <c r="DX317" i="80" s="1"/>
  <c r="EM317" i="80"/>
  <c r="EU314" i="80"/>
  <c r="J285" i="80"/>
  <c r="EM284" i="79"/>
  <c r="EU283" i="80"/>
  <c r="J286" i="79"/>
  <c r="EU284" i="79"/>
  <c r="AU257" i="79"/>
  <c r="CA251" i="79"/>
  <c r="CB251" i="79" s="1"/>
  <c r="CY251" i="79"/>
  <c r="DA251" i="79" s="1"/>
  <c r="EM251" i="79"/>
  <c r="EN251" i="79" s="1"/>
  <c r="EU251" i="79"/>
  <c r="EW251" i="79" s="1"/>
  <c r="AE260" i="80"/>
  <c r="AU263" i="80"/>
  <c r="BS246" i="80"/>
  <c r="CA246" i="80"/>
  <c r="CQ246" i="80"/>
  <c r="CY246" i="80"/>
  <c r="DG260" i="80"/>
  <c r="EE246" i="80"/>
  <c r="EM263" i="80"/>
  <c r="EU263" i="80"/>
  <c r="EU246" i="80"/>
  <c r="FC246" i="80"/>
  <c r="O257" i="79"/>
  <c r="AM257" i="79"/>
  <c r="BK251" i="79"/>
  <c r="CI257" i="79"/>
  <c r="DW251" i="79"/>
  <c r="DX251" i="79" s="1"/>
  <c r="EE251" i="79"/>
  <c r="EF251" i="79" s="1"/>
  <c r="W260" i="80"/>
  <c r="AM260" i="80"/>
  <c r="BC260" i="80"/>
  <c r="BK260" i="80"/>
  <c r="BK246" i="80"/>
  <c r="CI263" i="80"/>
  <c r="DG246" i="80"/>
  <c r="DW263" i="80"/>
  <c r="AU251" i="79"/>
  <c r="AW251" i="79" s="1"/>
  <c r="CA257" i="79"/>
  <c r="CY257" i="79"/>
  <c r="EM257" i="79"/>
  <c r="EU257" i="79"/>
  <c r="AE263" i="80"/>
  <c r="AM246" i="80"/>
  <c r="AU260" i="80"/>
  <c r="DG263" i="80"/>
  <c r="DO246" i="80"/>
  <c r="EM260" i="80"/>
  <c r="EM246" i="80"/>
  <c r="EU260" i="80"/>
  <c r="O251" i="79"/>
  <c r="Q251" i="79" s="1"/>
  <c r="AM251" i="79"/>
  <c r="AN251" i="79" s="1"/>
  <c r="BK257" i="79"/>
  <c r="CI251" i="79"/>
  <c r="CK251" i="79" s="1"/>
  <c r="DW257" i="79"/>
  <c r="EE257" i="79"/>
  <c r="W263" i="80"/>
  <c r="W246" i="80"/>
  <c r="AM263" i="80"/>
  <c r="BC263" i="80"/>
  <c r="BK263" i="80"/>
  <c r="CI260" i="80"/>
  <c r="DW260" i="80"/>
  <c r="W257" i="79"/>
  <c r="AE257" i="79"/>
  <c r="BC257" i="79"/>
  <c r="BS251" i="79"/>
  <c r="BU251" i="79" s="1"/>
  <c r="CQ251" i="79"/>
  <c r="CS251" i="79" s="1"/>
  <c r="DG257" i="79"/>
  <c r="DO257" i="79"/>
  <c r="FC251" i="79"/>
  <c r="FE251" i="79" s="1"/>
  <c r="O263" i="80"/>
  <c r="AU246" i="80"/>
  <c r="BS260" i="80"/>
  <c r="CA260" i="80"/>
  <c r="CI246" i="80"/>
  <c r="CQ260" i="80"/>
  <c r="CY260" i="80"/>
  <c r="DO263" i="80"/>
  <c r="DW246" i="80"/>
  <c r="EE260" i="80"/>
  <c r="FC260" i="80"/>
  <c r="AE215" i="79"/>
  <c r="BC215" i="79"/>
  <c r="J210" i="80"/>
  <c r="W209" i="80"/>
  <c r="BC209" i="80"/>
  <c r="BK209" i="80"/>
  <c r="AU204" i="79"/>
  <c r="AM204" i="79"/>
  <c r="BS204" i="79"/>
  <c r="CI204" i="79"/>
  <c r="EM204" i="79"/>
  <c r="AE204" i="79"/>
  <c r="CA204" i="79"/>
  <c r="DG204" i="79"/>
  <c r="DW204" i="79"/>
  <c r="O204" i="79"/>
  <c r="BC204" i="79"/>
  <c r="EE204" i="79"/>
  <c r="W204" i="79"/>
  <c r="BK204" i="79"/>
  <c r="DO204" i="79"/>
  <c r="CA198" i="79"/>
  <c r="DW198" i="79"/>
  <c r="FK152" i="79"/>
  <c r="DW152" i="79"/>
  <c r="AM152" i="79"/>
  <c r="EU152" i="79"/>
  <c r="EM152" i="79"/>
  <c r="DO152" i="79"/>
  <c r="DG152" i="79"/>
  <c r="CY152" i="79"/>
  <c r="CA152" i="79"/>
  <c r="BS152" i="79"/>
  <c r="FK153" i="80"/>
  <c r="CI153" i="80"/>
  <c r="AU153" i="80"/>
  <c r="G161" i="79"/>
  <c r="BC152" i="79"/>
  <c r="FK159" i="79"/>
  <c r="FC159" i="79"/>
  <c r="BK159" i="79"/>
  <c r="O159" i="79"/>
  <c r="DW159" i="79"/>
  <c r="FK154" i="79"/>
  <c r="W154" i="79"/>
  <c r="O154" i="79"/>
  <c r="O153" i="80"/>
  <c r="AE153" i="80"/>
  <c r="BK153" i="80"/>
  <c r="BS153" i="80"/>
  <c r="DW153" i="80"/>
  <c r="FK160" i="80"/>
  <c r="FC160" i="80"/>
  <c r="EM160" i="80"/>
  <c r="CY160" i="80"/>
  <c r="CQ160" i="80"/>
  <c r="CI160" i="80"/>
  <c r="BK160" i="80"/>
  <c r="AM160" i="80"/>
  <c r="J159" i="80"/>
  <c r="AE152" i="79"/>
  <c r="BK152" i="79"/>
  <c r="BS154" i="79"/>
  <c r="CA159" i="79"/>
  <c r="CI154" i="79"/>
  <c r="CY154" i="79"/>
  <c r="EE152" i="79"/>
  <c r="EM159" i="79"/>
  <c r="FC154" i="79"/>
  <c r="CQ153" i="80"/>
  <c r="DG160" i="80"/>
  <c r="DO160" i="80"/>
  <c r="DO153" i="80"/>
  <c r="EM153" i="80"/>
  <c r="AE157" i="80"/>
  <c r="CA157" i="80"/>
  <c r="BS157" i="80"/>
  <c r="W157" i="80"/>
  <c r="O157" i="80"/>
  <c r="FK155" i="80"/>
  <c r="EE155" i="80"/>
  <c r="DW155" i="80"/>
  <c r="DO155" i="80"/>
  <c r="BK155" i="80"/>
  <c r="EM155" i="80"/>
  <c r="CY155" i="80"/>
  <c r="BC155" i="80"/>
  <c r="AM155" i="80"/>
  <c r="BS159" i="79"/>
  <c r="CQ159" i="79"/>
  <c r="CQ152" i="79"/>
  <c r="DO154" i="79"/>
  <c r="FC152" i="79"/>
  <c r="DW158" i="79"/>
  <c r="DX158" i="79" s="1"/>
  <c r="AM158" i="79"/>
  <c r="AN158" i="79" s="1"/>
  <c r="EU158" i="79"/>
  <c r="EM158" i="79"/>
  <c r="DO158" i="79"/>
  <c r="DG158" i="79"/>
  <c r="CY158" i="79"/>
  <c r="CA158" i="79"/>
  <c r="CB158" i="79" s="1"/>
  <c r="FC156" i="79"/>
  <c r="EE156" i="79"/>
  <c r="CQ156" i="79"/>
  <c r="CI156" i="79"/>
  <c r="W160" i="80"/>
  <c r="AU157" i="80"/>
  <c r="BC153" i="80"/>
  <c r="BK157" i="80"/>
  <c r="CI157" i="80"/>
  <c r="CQ157" i="80"/>
  <c r="CY153" i="80"/>
  <c r="EE157" i="80"/>
  <c r="FC159" i="80"/>
  <c r="CI159" i="80"/>
  <c r="BK159" i="80"/>
  <c r="AM159" i="80"/>
  <c r="BC159" i="80"/>
  <c r="AU159" i="80"/>
  <c r="FK152" i="80"/>
  <c r="AE152" i="80"/>
  <c r="W152" i="80"/>
  <c r="J152" i="79"/>
  <c r="W153" i="79"/>
  <c r="AM154" i="79"/>
  <c r="AU154" i="79"/>
  <c r="BK156" i="79"/>
  <c r="BS158" i="79"/>
  <c r="CA156" i="79"/>
  <c r="CI159" i="79"/>
  <c r="CI152" i="79"/>
  <c r="CQ158" i="79"/>
  <c r="CY159" i="79"/>
  <c r="DO159" i="79"/>
  <c r="DO153" i="79"/>
  <c r="EM156" i="79"/>
  <c r="EU154" i="79"/>
  <c r="W159" i="80"/>
  <c r="W153" i="80"/>
  <c r="BC160" i="80"/>
  <c r="BC152" i="80"/>
  <c r="CA155" i="80"/>
  <c r="CY152" i="80"/>
  <c r="DG153" i="80"/>
  <c r="DW157" i="80"/>
  <c r="EM159" i="80"/>
  <c r="EU160" i="80"/>
  <c r="EU152" i="80"/>
  <c r="G161" i="80"/>
  <c r="O153" i="79"/>
  <c r="W159" i="79"/>
  <c r="W152" i="79"/>
  <c r="AM159" i="79"/>
  <c r="AM153" i="79"/>
  <c r="AU159" i="79"/>
  <c r="AU153" i="79"/>
  <c r="BC154" i="79"/>
  <c r="CI158" i="79"/>
  <c r="DG154" i="79"/>
  <c r="DW156" i="79"/>
  <c r="EU153" i="79"/>
  <c r="O155" i="80"/>
  <c r="AE155" i="80"/>
  <c r="AM153" i="80"/>
  <c r="BS155" i="80"/>
  <c r="CA160" i="80"/>
  <c r="CI155" i="80"/>
  <c r="CY159" i="80"/>
  <c r="DG157" i="80"/>
  <c r="DG152" i="80"/>
  <c r="DO157" i="80"/>
  <c r="AM154" i="80"/>
  <c r="BC154" i="80"/>
  <c r="CY154" i="80"/>
  <c r="EM154" i="80"/>
  <c r="DI129" i="79"/>
  <c r="DH129" i="79"/>
  <c r="O132" i="79"/>
  <c r="W129" i="79"/>
  <c r="X129" i="79" s="1"/>
  <c r="AM137" i="79"/>
  <c r="BC137" i="79"/>
  <c r="CA132" i="79"/>
  <c r="DO137" i="79"/>
  <c r="DQ137" i="79" s="1"/>
  <c r="DW137" i="79"/>
  <c r="DX137" i="79" s="1"/>
  <c r="DW129" i="79"/>
  <c r="EM137" i="79"/>
  <c r="EO137" i="79" s="1"/>
  <c r="EM129" i="79"/>
  <c r="EN129" i="79" s="1"/>
  <c r="AE136" i="80"/>
  <c r="AF136" i="80" s="1"/>
  <c r="AU130" i="80"/>
  <c r="CY133" i="80"/>
  <c r="EE136" i="80"/>
  <c r="EU136" i="80"/>
  <c r="O129" i="79"/>
  <c r="P129" i="79" s="1"/>
  <c r="AE132" i="79"/>
  <c r="AU137" i="79"/>
  <c r="AV137" i="79" s="1"/>
  <c r="BS132" i="79"/>
  <c r="CA129" i="79"/>
  <c r="CQ132" i="79"/>
  <c r="DG132" i="79"/>
  <c r="O136" i="80"/>
  <c r="BS133" i="80"/>
  <c r="CI136" i="80"/>
  <c r="CJ136" i="80" s="1"/>
  <c r="EE133" i="80"/>
  <c r="EM133" i="80"/>
  <c r="EU133" i="80"/>
  <c r="AE137" i="79"/>
  <c r="BK132" i="79"/>
  <c r="DG137" i="79"/>
  <c r="X136" i="79"/>
  <c r="W133" i="80"/>
  <c r="AE133" i="80"/>
  <c r="AU133" i="80"/>
  <c r="BK136" i="80"/>
  <c r="BM136" i="80" s="1"/>
  <c r="CQ136" i="80"/>
  <c r="DG136" i="80"/>
  <c r="DH136" i="80" s="1"/>
  <c r="W132" i="79"/>
  <c r="AU129" i="79"/>
  <c r="BS137" i="79"/>
  <c r="BS129" i="79"/>
  <c r="CQ137" i="79"/>
  <c r="CQ129" i="79"/>
  <c r="CS129" i="79" s="1"/>
  <c r="CY137" i="79"/>
  <c r="DW132" i="79"/>
  <c r="EE137" i="79"/>
  <c r="EF137" i="79" s="1"/>
  <c r="EE129" i="79"/>
  <c r="EF129" i="79" s="1"/>
  <c r="O133" i="80"/>
  <c r="AM136" i="80"/>
  <c r="AN136" i="80" s="1"/>
  <c r="BS136" i="80"/>
  <c r="CA136" i="80"/>
  <c r="CI133" i="80"/>
  <c r="CY136" i="80"/>
  <c r="CZ136" i="80" s="1"/>
  <c r="DO130" i="80"/>
  <c r="FC136" i="80"/>
  <c r="FD136" i="80" s="1"/>
  <c r="W137" i="79"/>
  <c r="AE129" i="79"/>
  <c r="AG129" i="79" s="1"/>
  <c r="AM132" i="79"/>
  <c r="BC132" i="79"/>
  <c r="BK137" i="79"/>
  <c r="BM137" i="79" s="1"/>
  <c r="BK129" i="79"/>
  <c r="BM129" i="79" s="1"/>
  <c r="CY129" i="79"/>
  <c r="FC137" i="79"/>
  <c r="FD137" i="79" s="1"/>
  <c r="BC136" i="80"/>
  <c r="BD136" i="80" s="1"/>
  <c r="BC130" i="80"/>
  <c r="BK133" i="80"/>
  <c r="CQ133" i="80"/>
  <c r="DG133" i="80"/>
  <c r="DO136" i="80"/>
  <c r="DW136" i="80"/>
  <c r="DX136" i="80" s="1"/>
  <c r="EM136" i="80"/>
  <c r="O115" i="79"/>
  <c r="AU115" i="79"/>
  <c r="EU115" i="79"/>
  <c r="FC115" i="79"/>
  <c r="BC113" i="80"/>
  <c r="BK113" i="80"/>
  <c r="CI113" i="80"/>
  <c r="FK113" i="80"/>
  <c r="J123" i="79"/>
  <c r="CQ115" i="79"/>
  <c r="DW115" i="79"/>
  <c r="CA113" i="80"/>
  <c r="AM115" i="79"/>
  <c r="BS115" i="79"/>
  <c r="CA115" i="79"/>
  <c r="CQ113" i="80"/>
  <c r="DW113" i="80"/>
  <c r="EM113" i="80"/>
  <c r="BC115" i="79"/>
  <c r="BK115" i="79"/>
  <c r="CI115" i="79"/>
  <c r="DG115" i="79"/>
  <c r="BS113" i="80"/>
  <c r="CY113" i="80"/>
  <c r="W115" i="79"/>
  <c r="AE115" i="79"/>
  <c r="CY115" i="79"/>
  <c r="DO115" i="79"/>
  <c r="EM115" i="79"/>
  <c r="O113" i="80"/>
  <c r="AE113" i="80"/>
  <c r="AM113" i="80"/>
  <c r="DG113" i="80"/>
  <c r="O99" i="79"/>
  <c r="W95" i="79"/>
  <c r="AE96" i="79"/>
  <c r="AM96" i="79"/>
  <c r="AU95" i="79"/>
  <c r="BC95" i="79"/>
  <c r="BK98" i="79"/>
  <c r="CA95" i="79"/>
  <c r="CI98" i="79"/>
  <c r="CQ99" i="79"/>
  <c r="CY98" i="79"/>
  <c r="DO96" i="79"/>
  <c r="DW95" i="79"/>
  <c r="W99" i="80"/>
  <c r="AE96" i="80"/>
  <c r="AU96" i="80"/>
  <c r="BC96" i="80"/>
  <c r="BK99" i="80"/>
  <c r="CI96" i="80"/>
  <c r="DW99" i="80"/>
  <c r="EE99" i="80"/>
  <c r="I99" i="80"/>
  <c r="CC99" i="80" s="1"/>
  <c r="O98" i="79"/>
  <c r="AE95" i="79"/>
  <c r="AM95" i="79"/>
  <c r="BK96" i="79"/>
  <c r="BS99" i="79"/>
  <c r="CI96" i="79"/>
  <c r="CQ98" i="79"/>
  <c r="CY96" i="79"/>
  <c r="DG99" i="79"/>
  <c r="DO95" i="79"/>
  <c r="EM99" i="79"/>
  <c r="O96" i="80"/>
  <c r="AM96" i="80"/>
  <c r="BS96" i="80"/>
  <c r="CA96" i="80"/>
  <c r="CQ96" i="80"/>
  <c r="CY96" i="80"/>
  <c r="DG99" i="80"/>
  <c r="DO99" i="80"/>
  <c r="EU99" i="80"/>
  <c r="G101" i="80"/>
  <c r="O96" i="79"/>
  <c r="BC99" i="79"/>
  <c r="BK95" i="79"/>
  <c r="BS98" i="79"/>
  <c r="CI95" i="79"/>
  <c r="CY95" i="79"/>
  <c r="DG98" i="79"/>
  <c r="EM98" i="79"/>
  <c r="W96" i="80"/>
  <c r="BK96" i="80"/>
  <c r="DW96" i="80"/>
  <c r="EM99" i="80"/>
  <c r="BC98" i="79"/>
  <c r="DG96" i="80"/>
  <c r="DO96" i="80"/>
  <c r="EE96" i="80"/>
  <c r="EU96" i="80"/>
  <c r="FC99" i="80"/>
  <c r="O77" i="80"/>
  <c r="O67" i="80"/>
  <c r="AE77" i="80"/>
  <c r="AU81" i="80"/>
  <c r="AU67" i="80"/>
  <c r="BK74" i="80"/>
  <c r="BS77" i="80"/>
  <c r="CA67" i="80"/>
  <c r="CB67" i="80" s="1"/>
  <c r="CY81" i="80"/>
  <c r="DG81" i="80"/>
  <c r="DO79" i="80"/>
  <c r="DO74" i="80"/>
  <c r="EE77" i="80"/>
  <c r="EE67" i="80"/>
  <c r="EM79" i="80"/>
  <c r="EU67" i="80"/>
  <c r="EV67" i="80" s="1"/>
  <c r="EM77" i="79"/>
  <c r="EM68" i="79"/>
  <c r="EU74" i="79"/>
  <c r="O81" i="80"/>
  <c r="W67" i="80"/>
  <c r="X67" i="80" s="1"/>
  <c r="AE81" i="80"/>
  <c r="AM77" i="80"/>
  <c r="AM67" i="80"/>
  <c r="BC79" i="80"/>
  <c r="BC74" i="80"/>
  <c r="BK79" i="80"/>
  <c r="BS81" i="80"/>
  <c r="CA77" i="80"/>
  <c r="CI79" i="80"/>
  <c r="CI74" i="80"/>
  <c r="CY74" i="80"/>
  <c r="DG74" i="80"/>
  <c r="DW74" i="80"/>
  <c r="EE81" i="80"/>
  <c r="EU81" i="80"/>
  <c r="EU77" i="80"/>
  <c r="EM81" i="79"/>
  <c r="EU79" i="79"/>
  <c r="EW79" i="79" s="1"/>
  <c r="FC77" i="79"/>
  <c r="W77" i="80"/>
  <c r="AE74" i="80"/>
  <c r="AM81" i="80"/>
  <c r="AU79" i="80"/>
  <c r="AU74" i="80"/>
  <c r="BS74" i="80"/>
  <c r="CA81" i="80"/>
  <c r="CQ81" i="80"/>
  <c r="CQ77" i="80"/>
  <c r="CQ67" i="80"/>
  <c r="CY79" i="80"/>
  <c r="DG79" i="80"/>
  <c r="DW79" i="80"/>
  <c r="EE74" i="80"/>
  <c r="EM67" i="80"/>
  <c r="FC79" i="80"/>
  <c r="FC67" i="80"/>
  <c r="FD67" i="80" s="1"/>
  <c r="O79" i="80"/>
  <c r="O74" i="80"/>
  <c r="W81" i="80"/>
  <c r="AE79" i="80"/>
  <c r="AM74" i="80"/>
  <c r="BK67" i="80"/>
  <c r="BS79" i="80"/>
  <c r="CA74" i="80"/>
  <c r="DO77" i="80"/>
  <c r="DO67" i="80"/>
  <c r="EE79" i="80"/>
  <c r="EM77" i="80"/>
  <c r="EU74" i="80"/>
  <c r="EM74" i="79"/>
  <c r="EU77" i="79"/>
  <c r="EU68" i="79"/>
  <c r="FC81" i="79"/>
  <c r="FC74" i="79"/>
  <c r="W74" i="80"/>
  <c r="AM79" i="80"/>
  <c r="BC77" i="80"/>
  <c r="BC67" i="80"/>
  <c r="BE67" i="80" s="1"/>
  <c r="BK77" i="80"/>
  <c r="CA79" i="80"/>
  <c r="CI77" i="80"/>
  <c r="CI67" i="80"/>
  <c r="CJ67" i="80" s="1"/>
  <c r="CQ74" i="80"/>
  <c r="CY67" i="80"/>
  <c r="DG67" i="80"/>
  <c r="DO81" i="80"/>
  <c r="DW67" i="80"/>
  <c r="DY67" i="80" s="1"/>
  <c r="EM81" i="80"/>
  <c r="EU79" i="80"/>
  <c r="D73" i="35"/>
  <c r="D74" i="35" s="1"/>
  <c r="G59" i="80"/>
  <c r="J149" i="80"/>
  <c r="J303" i="79"/>
  <c r="J158" i="79"/>
  <c r="J189" i="79"/>
  <c r="H121" i="79"/>
  <c r="EN121" i="79" s="1"/>
  <c r="W32" i="79"/>
  <c r="W33" i="79" s="1"/>
  <c r="BS32" i="79"/>
  <c r="BS33" i="79" s="1"/>
  <c r="DO32" i="79"/>
  <c r="DO33" i="79" s="1"/>
  <c r="J181" i="79"/>
  <c r="J304" i="80"/>
  <c r="H315" i="79"/>
  <c r="H300" i="80"/>
  <c r="EV300" i="80" s="1"/>
  <c r="CQ32" i="79"/>
  <c r="CQ33" i="79" s="1"/>
  <c r="O32" i="79"/>
  <c r="O33" i="79" s="1"/>
  <c r="DG32" i="79"/>
  <c r="DG33" i="79" s="1"/>
  <c r="FC32" i="79"/>
  <c r="FC33" i="79" s="1"/>
  <c r="J248" i="80"/>
  <c r="J205" i="79"/>
  <c r="J300" i="80"/>
  <c r="J251" i="79"/>
  <c r="J136" i="80"/>
  <c r="J117" i="80"/>
  <c r="CI409" i="79"/>
  <c r="EE409" i="79"/>
  <c r="EU24" i="79"/>
  <c r="EU408" i="79" s="1"/>
  <c r="FC24" i="79"/>
  <c r="H147" i="79"/>
  <c r="H99" i="79"/>
  <c r="I182" i="80"/>
  <c r="G29" i="80"/>
  <c r="BK409" i="79"/>
  <c r="DO409" i="79"/>
  <c r="I190" i="79"/>
  <c r="H284" i="79"/>
  <c r="W409" i="79"/>
  <c r="AM409" i="79"/>
  <c r="CA409" i="79"/>
  <c r="I210" i="80"/>
  <c r="J118" i="79"/>
  <c r="O409" i="79"/>
  <c r="BC409" i="79"/>
  <c r="CY409" i="79"/>
  <c r="H112" i="79"/>
  <c r="FK24" i="79"/>
  <c r="FK408" i="79" s="1"/>
  <c r="J99" i="80"/>
  <c r="J261" i="79"/>
  <c r="J197" i="80"/>
  <c r="AU409" i="79"/>
  <c r="BS409" i="79"/>
  <c r="EU409" i="79"/>
  <c r="J283" i="80"/>
  <c r="J107" i="79"/>
  <c r="J215" i="79"/>
  <c r="J193" i="79"/>
  <c r="AE18" i="79"/>
  <c r="AE420" i="79" s="1"/>
  <c r="AU18" i="79"/>
  <c r="CQ18" i="79"/>
  <c r="CQ420" i="79" s="1"/>
  <c r="CY18" i="79"/>
  <c r="CY420" i="79" s="1"/>
  <c r="DO18" i="79"/>
  <c r="DO420" i="79" s="1"/>
  <c r="G420" i="79"/>
  <c r="O18" i="80"/>
  <c r="O420" i="80" s="1"/>
  <c r="AE18" i="80"/>
  <c r="BK18" i="80"/>
  <c r="DW18" i="80"/>
  <c r="EE18" i="80"/>
  <c r="EM18" i="80"/>
  <c r="EM420" i="80" s="1"/>
  <c r="J275" i="79"/>
  <c r="J319" i="79"/>
  <c r="J314" i="80"/>
  <c r="J139" i="80"/>
  <c r="J317" i="80"/>
  <c r="J313" i="80"/>
  <c r="J247" i="80"/>
  <c r="J100" i="79"/>
  <c r="J122" i="80"/>
  <c r="J130" i="80"/>
  <c r="J108" i="80"/>
  <c r="J147" i="80"/>
  <c r="J155" i="80"/>
  <c r="J235" i="80"/>
  <c r="J204" i="80"/>
  <c r="J194" i="80"/>
  <c r="J186" i="80"/>
  <c r="J257" i="80"/>
  <c r="I28" i="80"/>
  <c r="I409" i="80" s="1"/>
  <c r="I262" i="80"/>
  <c r="I255" i="79"/>
  <c r="I246" i="80"/>
  <c r="H155" i="80"/>
  <c r="CR155" i="80" s="1"/>
  <c r="H232" i="80"/>
  <c r="FL232" i="80" s="1"/>
  <c r="H214" i="79"/>
  <c r="H199" i="80"/>
  <c r="H189" i="80"/>
  <c r="J132" i="80"/>
  <c r="J259" i="80"/>
  <c r="J24" i="80"/>
  <c r="J408" i="80" s="1"/>
  <c r="I286" i="79"/>
  <c r="I158" i="80"/>
  <c r="I122" i="80"/>
  <c r="I104" i="80"/>
  <c r="H118" i="79"/>
  <c r="H248" i="79"/>
  <c r="H231" i="80"/>
  <c r="J259" i="79"/>
  <c r="J154" i="80"/>
  <c r="J80" i="80"/>
  <c r="BK18" i="79"/>
  <c r="BK420" i="79" s="1"/>
  <c r="DW18" i="79"/>
  <c r="DW420" i="79" s="1"/>
  <c r="CY18" i="80"/>
  <c r="CY420" i="80" s="1"/>
  <c r="J28" i="80"/>
  <c r="J409" i="80" s="1"/>
  <c r="J23" i="80"/>
  <c r="J407" i="80" s="1"/>
  <c r="J115" i="80"/>
  <c r="J79" i="80"/>
  <c r="J160" i="80"/>
  <c r="J153" i="80"/>
  <c r="J214" i="79"/>
  <c r="J199" i="79"/>
  <c r="J192" i="79"/>
  <c r="J183" i="79"/>
  <c r="I137" i="80"/>
  <c r="I23" i="80"/>
  <c r="I407" i="80" s="1"/>
  <c r="I250" i="80"/>
  <c r="I218" i="80"/>
  <c r="I187" i="80"/>
  <c r="H313" i="80"/>
  <c r="H277" i="79"/>
  <c r="H33" i="13"/>
  <c r="H247" i="79"/>
  <c r="H198" i="80"/>
  <c r="J277" i="79"/>
  <c r="I318" i="80"/>
  <c r="H257" i="79"/>
  <c r="H210" i="79"/>
  <c r="J121" i="79"/>
  <c r="J203" i="79"/>
  <c r="G19" i="80"/>
  <c r="O18" i="79"/>
  <c r="O420" i="79" s="1"/>
  <c r="AM18" i="79"/>
  <c r="AM420" i="79" s="1"/>
  <c r="BC18" i="79"/>
  <c r="BC420" i="79" s="1"/>
  <c r="CA18" i="79"/>
  <c r="CA420" i="79" s="1"/>
  <c r="EU18" i="79"/>
  <c r="EU420" i="79" s="1"/>
  <c r="I261" i="79"/>
  <c r="I245" i="79"/>
  <c r="BC18" i="80"/>
  <c r="BC420" i="80" s="1"/>
  <c r="DO18" i="80"/>
  <c r="DO420" i="80" s="1"/>
  <c r="J263" i="80"/>
  <c r="J287" i="80"/>
  <c r="J245" i="79"/>
  <c r="J250" i="79"/>
  <c r="J116" i="80"/>
  <c r="J256" i="80"/>
  <c r="J124" i="80"/>
  <c r="I22" i="80"/>
  <c r="I406" i="80" s="1"/>
  <c r="I259" i="80"/>
  <c r="I194" i="80"/>
  <c r="H287" i="80"/>
  <c r="H152" i="79"/>
  <c r="H116" i="79"/>
  <c r="H262" i="80"/>
  <c r="H246" i="80"/>
  <c r="H236" i="80"/>
  <c r="H218" i="80"/>
  <c r="H185" i="79"/>
  <c r="J113" i="80"/>
  <c r="J284" i="80"/>
  <c r="I302" i="79"/>
  <c r="FM302" i="79" s="1"/>
  <c r="I149" i="79"/>
  <c r="I139" i="80"/>
  <c r="I115" i="80"/>
  <c r="I231" i="80"/>
  <c r="H187" i="80"/>
  <c r="G19" i="79"/>
  <c r="J185" i="79"/>
  <c r="FC18" i="79"/>
  <c r="FC420" i="79" s="1"/>
  <c r="W18" i="80"/>
  <c r="BS18" i="80"/>
  <c r="BS420" i="80" s="1"/>
  <c r="CQ18" i="80"/>
  <c r="CQ420" i="80" s="1"/>
  <c r="I149" i="80"/>
  <c r="I261" i="80"/>
  <c r="H118" i="80"/>
  <c r="I24" i="80"/>
  <c r="I408" i="80" s="1"/>
  <c r="J32" i="80"/>
  <c r="J33" i="80" s="1"/>
  <c r="J411" i="80" s="1"/>
  <c r="J218" i="80"/>
  <c r="J209" i="80"/>
  <c r="J198" i="80"/>
  <c r="I283" i="79"/>
  <c r="I146" i="80"/>
  <c r="I18" i="79"/>
  <c r="I420" i="79" s="1"/>
  <c r="I215" i="80"/>
  <c r="I203" i="80"/>
  <c r="I185" i="80"/>
  <c r="H302" i="80"/>
  <c r="H318" i="79"/>
  <c r="H158" i="80"/>
  <c r="H115" i="80"/>
  <c r="H104" i="80"/>
  <c r="H24" i="80"/>
  <c r="H408" i="80" s="1"/>
  <c r="H261" i="80"/>
  <c r="H251" i="80"/>
  <c r="H245" i="80"/>
  <c r="H183" i="79"/>
  <c r="J98" i="80"/>
  <c r="J146" i="80"/>
  <c r="J121" i="80"/>
  <c r="J203" i="80"/>
  <c r="W18" i="79"/>
  <c r="W420" i="79" s="1"/>
  <c r="DG18" i="79"/>
  <c r="DG420" i="79" s="1"/>
  <c r="EM18" i="79"/>
  <c r="EM420" i="79" s="1"/>
  <c r="I24" i="79"/>
  <c r="I408" i="79" s="1"/>
  <c r="H146" i="79"/>
  <c r="DP146" i="79" s="1"/>
  <c r="AU18" i="80"/>
  <c r="AU420" i="80" s="1"/>
  <c r="I251" i="80"/>
  <c r="J95" i="80"/>
  <c r="J112" i="79"/>
  <c r="J22" i="80"/>
  <c r="J406" i="80" s="1"/>
  <c r="J81" i="80"/>
  <c r="J156" i="80"/>
  <c r="J217" i="79"/>
  <c r="J36" i="80"/>
  <c r="J412" i="80" s="1"/>
  <c r="I313" i="80"/>
  <c r="I277" i="79"/>
  <c r="I32" i="80"/>
  <c r="I33" i="80" s="1"/>
  <c r="I411" i="80" s="1"/>
  <c r="I256" i="80"/>
  <c r="I214" i="80"/>
  <c r="I199" i="79"/>
  <c r="I192" i="80"/>
  <c r="I183" i="80"/>
  <c r="H301" i="80"/>
  <c r="H317" i="79"/>
  <c r="H285" i="80"/>
  <c r="H148" i="80"/>
  <c r="H156" i="79"/>
  <c r="H132" i="80"/>
  <c r="H123" i="79"/>
  <c r="H113" i="80"/>
  <c r="H100" i="79"/>
  <c r="H78" i="80"/>
  <c r="H23" i="80"/>
  <c r="H407" i="80" s="1"/>
  <c r="H215" i="79"/>
  <c r="H203" i="80"/>
  <c r="H190" i="80"/>
  <c r="H182" i="79"/>
  <c r="L116" i="70"/>
  <c r="F116" i="70"/>
  <c r="W128" i="70"/>
  <c r="Y115" i="70"/>
  <c r="G110" i="70"/>
  <c r="V117" i="80" s="1"/>
  <c r="W117" i="80" s="1"/>
  <c r="N113" i="70"/>
  <c r="BZ281" i="80" s="1"/>
  <c r="CA281" i="80" s="1"/>
  <c r="N115" i="70"/>
  <c r="P113" i="70"/>
  <c r="CP281" i="80" s="1"/>
  <c r="CQ281" i="80" s="1"/>
  <c r="Q110" i="70"/>
  <c r="CX117" i="80" s="1"/>
  <c r="CY117" i="80" s="1"/>
  <c r="Q115" i="70"/>
  <c r="K113" i="70"/>
  <c r="BB281" i="80" s="1"/>
  <c r="BC281" i="80" s="1"/>
  <c r="I113" i="70"/>
  <c r="AL281" i="80" s="1"/>
  <c r="AM281" i="80" s="1"/>
  <c r="K108" i="70"/>
  <c r="BB112" i="80" s="1"/>
  <c r="BC112" i="80" s="1"/>
  <c r="I108" i="70"/>
  <c r="AL112" i="80" s="1"/>
  <c r="AM112" i="80" s="1"/>
  <c r="J128" i="70"/>
  <c r="S113" i="70"/>
  <c r="DN281" i="80" s="1"/>
  <c r="DO281" i="80" s="1"/>
  <c r="T110" i="70"/>
  <c r="DV117" i="80" s="1"/>
  <c r="DW117" i="80" s="1"/>
  <c r="V113" i="70"/>
  <c r="EL281" i="80" s="1"/>
  <c r="EM281" i="80" s="1"/>
  <c r="W108" i="70"/>
  <c r="ET112" i="80" s="1"/>
  <c r="EU112" i="80" s="1"/>
  <c r="X113" i="70"/>
  <c r="FB281" i="80" s="1"/>
  <c r="FC281" i="80" s="1"/>
  <c r="Y108" i="70"/>
  <c r="FJ112" i="80" s="1"/>
  <c r="FK112" i="80" s="1"/>
  <c r="I110" i="70"/>
  <c r="AL117" i="80" s="1"/>
  <c r="AM117" i="80" s="1"/>
  <c r="I115" i="70"/>
  <c r="L113" i="70"/>
  <c r="BJ281" i="80" s="1"/>
  <c r="BK281" i="80" s="1"/>
  <c r="H113" i="70"/>
  <c r="AD281" i="80" s="1"/>
  <c r="AE281" i="80" s="1"/>
  <c r="F113" i="70"/>
  <c r="N281" i="80" s="1"/>
  <c r="O281" i="80" s="1"/>
  <c r="L108" i="70"/>
  <c r="BJ112" i="80" s="1"/>
  <c r="BK112" i="80" s="1"/>
  <c r="R120" i="70"/>
  <c r="DF501" i="80" s="1"/>
  <c r="DG501" i="80" s="1"/>
  <c r="K128" i="70"/>
  <c r="O128" i="70"/>
  <c r="Q111" i="70"/>
  <c r="CX227" i="80" s="1"/>
  <c r="CY227" i="80" s="1"/>
  <c r="R126" i="70"/>
  <c r="T111" i="70"/>
  <c r="DV227" i="80" s="1"/>
  <c r="DW227" i="80" s="1"/>
  <c r="Y127" i="70"/>
  <c r="J111" i="70"/>
  <c r="AT227" i="80" s="1"/>
  <c r="AU227" i="80" s="1"/>
  <c r="G126" i="70"/>
  <c r="FJ183" i="80"/>
  <c r="FK183" i="80" s="1"/>
  <c r="U126" i="70"/>
  <c r="H116" i="70"/>
  <c r="T125" i="70"/>
  <c r="M127" i="70"/>
  <c r="N117" i="70"/>
  <c r="O110" i="70"/>
  <c r="CH117" i="80" s="1"/>
  <c r="CI117" i="80" s="1"/>
  <c r="O115" i="70"/>
  <c r="Q117" i="70"/>
  <c r="R110" i="70"/>
  <c r="DF117" i="80" s="1"/>
  <c r="DG117" i="80" s="1"/>
  <c r="T113" i="70"/>
  <c r="DV281" i="80" s="1"/>
  <c r="DW281" i="80" s="1"/>
  <c r="T117" i="70"/>
  <c r="H108" i="70"/>
  <c r="AD112" i="80" s="1"/>
  <c r="AE112" i="80" s="1"/>
  <c r="Y120" i="70"/>
  <c r="FJ501" i="80" s="1"/>
  <c r="FK501" i="80" s="1"/>
  <c r="M115" i="70"/>
  <c r="K117" i="70"/>
  <c r="N121" i="70"/>
  <c r="BZ483" i="80" s="1"/>
  <c r="Q120" i="70"/>
  <c r="CX501" i="80" s="1"/>
  <c r="CY501" i="80" s="1"/>
  <c r="T127" i="70"/>
  <c r="W121" i="70"/>
  <c r="ET483" i="80" s="1"/>
  <c r="F127" i="70"/>
  <c r="M122" i="70"/>
  <c r="BR478" i="80" s="1"/>
  <c r="BS478" i="80" s="1"/>
  <c r="L115" i="70"/>
  <c r="P108" i="70"/>
  <c r="CP112" i="80" s="1"/>
  <c r="CQ112" i="80" s="1"/>
  <c r="R124" i="70"/>
  <c r="DF482" i="80" s="1"/>
  <c r="Y124" i="70"/>
  <c r="FJ482" i="80" s="1"/>
  <c r="S115" i="70"/>
  <c r="M125" i="70"/>
  <c r="P116" i="70"/>
  <c r="I117" i="70"/>
  <c r="L117" i="70"/>
  <c r="N190" i="80"/>
  <c r="O190" i="80" s="1"/>
  <c r="O120" i="70"/>
  <c r="CH501" i="80" s="1"/>
  <c r="CI501" i="80" s="1"/>
  <c r="R127" i="70"/>
  <c r="T109" i="70"/>
  <c r="DV114" i="80" s="1"/>
  <c r="DW114" i="80" s="1"/>
  <c r="K120" i="70"/>
  <c r="BB501" i="80" s="1"/>
  <c r="BC501" i="80" s="1"/>
  <c r="G120" i="70"/>
  <c r="V501" i="80" s="1"/>
  <c r="W501" i="80" s="1"/>
  <c r="U121" i="70"/>
  <c r="ED483" i="80" s="1"/>
  <c r="AL182" i="80"/>
  <c r="AM182" i="80" s="1"/>
  <c r="P117" i="70"/>
  <c r="H128" i="70"/>
  <c r="J115" i="70"/>
  <c r="I116" i="70"/>
  <c r="V117" i="70"/>
  <c r="AT250" i="80"/>
  <c r="AU250" i="80" s="1"/>
  <c r="O121" i="70"/>
  <c r="CH483" i="80" s="1"/>
  <c r="R121" i="70"/>
  <c r="DF483" i="80" s="1"/>
  <c r="J121" i="70"/>
  <c r="AT483" i="80" s="1"/>
  <c r="L124" i="70"/>
  <c r="BJ482" i="80" s="1"/>
  <c r="I123" i="70"/>
  <c r="AL481" i="80" s="1"/>
  <c r="G128" i="70"/>
  <c r="G121" i="70"/>
  <c r="V483" i="80" s="1"/>
  <c r="BJ183" i="80"/>
  <c r="BK183" i="80" s="1"/>
  <c r="CH183" i="80"/>
  <c r="CI183" i="80" s="1"/>
  <c r="CX194" i="80"/>
  <c r="CY194" i="80" s="1"/>
  <c r="G116" i="70"/>
  <c r="Q124" i="70"/>
  <c r="CX482" i="80" s="1"/>
  <c r="T124" i="70"/>
  <c r="DV482" i="80" s="1"/>
  <c r="W120" i="70"/>
  <c r="ET501" i="80" s="1"/>
  <c r="EU501" i="80" s="1"/>
  <c r="H109" i="70"/>
  <c r="AD114" i="80" s="1"/>
  <c r="AE114" i="80" s="1"/>
  <c r="K111" i="70"/>
  <c r="BB227" i="80" s="1"/>
  <c r="BC227" i="80" s="1"/>
  <c r="M126" i="70"/>
  <c r="K116" i="70"/>
  <c r="M117" i="70"/>
  <c r="X117" i="70"/>
  <c r="U115" i="70"/>
  <c r="F117" i="70"/>
  <c r="K127" i="70"/>
  <c r="I128" i="70"/>
  <c r="S128" i="70"/>
  <c r="DV194" i="80"/>
  <c r="DW194" i="80" s="1"/>
  <c r="O127" i="70"/>
  <c r="Q122" i="70"/>
  <c r="CX478" i="80" s="1"/>
  <c r="CY478" i="80" s="1"/>
  <c r="R128" i="70"/>
  <c r="R111" i="70"/>
  <c r="DF227" i="80" s="1"/>
  <c r="DG227" i="80" s="1"/>
  <c r="S108" i="70"/>
  <c r="DN112" i="80" s="1"/>
  <c r="DO112" i="80" s="1"/>
  <c r="S116" i="70"/>
  <c r="T126" i="70"/>
  <c r="T122" i="70"/>
  <c r="DV478" i="80" s="1"/>
  <c r="DW478" i="80" s="1"/>
  <c r="U120" i="70"/>
  <c r="ED501" i="80" s="1"/>
  <c r="EE501" i="80" s="1"/>
  <c r="U113" i="70"/>
  <c r="ED281" i="80" s="1"/>
  <c r="EE281" i="80" s="1"/>
  <c r="V108" i="70"/>
  <c r="EL112" i="80" s="1"/>
  <c r="EM112" i="80" s="1"/>
  <c r="V123" i="70"/>
  <c r="EL481" i="80" s="1"/>
  <c r="W113" i="70"/>
  <c r="ET281" i="80" s="1"/>
  <c r="EU281" i="80" s="1"/>
  <c r="W111" i="70"/>
  <c r="ET227" i="80" s="1"/>
  <c r="EU227" i="80" s="1"/>
  <c r="W124" i="70"/>
  <c r="ET482" i="80" s="1"/>
  <c r="X110" i="70"/>
  <c r="FB117" i="80" s="1"/>
  <c r="FC117" i="80" s="1"/>
  <c r="X108" i="70"/>
  <c r="FB112" i="80" s="1"/>
  <c r="FC112" i="80" s="1"/>
  <c r="X121" i="70"/>
  <c r="FB483" i="80" s="1"/>
  <c r="X116" i="70"/>
  <c r="Y113" i="70"/>
  <c r="FJ281" i="80" s="1"/>
  <c r="FK281" i="80" s="1"/>
  <c r="I127" i="70"/>
  <c r="L110" i="70"/>
  <c r="BJ117" i="80" s="1"/>
  <c r="BK117" i="80" s="1"/>
  <c r="H110" i="70"/>
  <c r="AD117" i="80" s="1"/>
  <c r="AE117" i="80" s="1"/>
  <c r="J122" i="70"/>
  <c r="AT478" i="80" s="1"/>
  <c r="AU478" i="80" s="1"/>
  <c r="M113" i="70"/>
  <c r="BR281" i="80" s="1"/>
  <c r="BS281" i="80" s="1"/>
  <c r="M111" i="70"/>
  <c r="BR227" i="80" s="1"/>
  <c r="BS227" i="80" s="1"/>
  <c r="J117" i="70"/>
  <c r="F115" i="70"/>
  <c r="L121" i="70"/>
  <c r="BJ483" i="80" s="1"/>
  <c r="F126" i="70"/>
  <c r="K124" i="70"/>
  <c r="BB482" i="80" s="1"/>
  <c r="L123" i="70"/>
  <c r="BJ481" i="80" s="1"/>
  <c r="F123" i="70"/>
  <c r="N481" i="80" s="1"/>
  <c r="J123" i="70"/>
  <c r="AT481" i="80" s="1"/>
  <c r="BZ182" i="80"/>
  <c r="CA182" i="80" s="1"/>
  <c r="CX182" i="80"/>
  <c r="CY182" i="80" s="1"/>
  <c r="M128" i="70"/>
  <c r="O126" i="70"/>
  <c r="W127" i="70"/>
  <c r="Y128" i="70"/>
  <c r="T120" i="70"/>
  <c r="DV501" i="80" s="1"/>
  <c r="DW501" i="80" s="1"/>
  <c r="T115" i="70"/>
  <c r="J116" i="70"/>
  <c r="W117" i="70"/>
  <c r="F128" i="70"/>
  <c r="U128" i="70"/>
  <c r="N182" i="80"/>
  <c r="O182" i="80" s="1"/>
  <c r="I120" i="70"/>
  <c r="AL501" i="80" s="1"/>
  <c r="AM501" i="80" s="1"/>
  <c r="BJ190" i="80"/>
  <c r="BK190" i="80" s="1"/>
  <c r="M121" i="70"/>
  <c r="BR483" i="80" s="1"/>
  <c r="N120" i="70"/>
  <c r="BZ501" i="80" s="1"/>
  <c r="CA501" i="80" s="1"/>
  <c r="P109" i="70"/>
  <c r="CP114" i="80" s="1"/>
  <c r="CQ114" i="80" s="1"/>
  <c r="P128" i="70"/>
  <c r="Q127" i="70"/>
  <c r="Q108" i="70"/>
  <c r="CX112" i="80" s="1"/>
  <c r="CY112" i="80" s="1"/>
  <c r="Q116" i="70"/>
  <c r="S109" i="70"/>
  <c r="DN114" i="80" s="1"/>
  <c r="DO114" i="80" s="1"/>
  <c r="T108" i="70"/>
  <c r="DV112" i="80" s="1"/>
  <c r="DW112" i="80" s="1"/>
  <c r="T116" i="70"/>
  <c r="V109" i="70"/>
  <c r="EL114" i="80" s="1"/>
  <c r="EM114" i="80" s="1"/>
  <c r="V128" i="70"/>
  <c r="X109" i="70"/>
  <c r="FB114" i="80" s="1"/>
  <c r="FC114" i="80" s="1"/>
  <c r="Y121" i="70"/>
  <c r="FJ483" i="80" s="1"/>
  <c r="L120" i="70"/>
  <c r="BJ501" i="80" s="1"/>
  <c r="BK501" i="80" s="1"/>
  <c r="H120" i="70"/>
  <c r="AD501" i="80" s="1"/>
  <c r="AE501" i="80" s="1"/>
  <c r="F120" i="70"/>
  <c r="N501" i="80" s="1"/>
  <c r="O501" i="80" s="1"/>
  <c r="M110" i="70"/>
  <c r="BR117" i="80" s="1"/>
  <c r="BS117" i="80" s="1"/>
  <c r="J110" i="70"/>
  <c r="AT117" i="80" s="1"/>
  <c r="AU117" i="80" s="1"/>
  <c r="J109" i="70"/>
  <c r="AT114" i="80" s="1"/>
  <c r="AU114" i="80" s="1"/>
  <c r="F109" i="70"/>
  <c r="N114" i="80" s="1"/>
  <c r="O114" i="80" s="1"/>
  <c r="Y117" i="70"/>
  <c r="J126" i="70"/>
  <c r="S117" i="70"/>
  <c r="L125" i="70"/>
  <c r="U127" i="70"/>
  <c r="W126" i="70"/>
  <c r="N109" i="70"/>
  <c r="BZ114" i="80" s="1"/>
  <c r="CA114" i="80" s="1"/>
  <c r="N123" i="70"/>
  <c r="BZ481" i="80" s="1"/>
  <c r="N122" i="70"/>
  <c r="BZ478" i="80" s="1"/>
  <c r="CA478" i="80" s="1"/>
  <c r="O113" i="70"/>
  <c r="CH281" i="80" s="1"/>
  <c r="CI281" i="80" s="1"/>
  <c r="O109" i="70"/>
  <c r="CH114" i="80" s="1"/>
  <c r="CI114" i="80" s="1"/>
  <c r="O111" i="70"/>
  <c r="CH227" i="80" s="1"/>
  <c r="CI227" i="80" s="1"/>
  <c r="O125" i="70"/>
  <c r="O123" i="70"/>
  <c r="CH481" i="80" s="1"/>
  <c r="O122" i="70"/>
  <c r="CH478" i="80" s="1"/>
  <c r="CI478" i="80" s="1"/>
  <c r="O117" i="70"/>
  <c r="P120" i="70"/>
  <c r="CP501" i="80" s="1"/>
  <c r="CQ501" i="80" s="1"/>
  <c r="P110" i="70"/>
  <c r="CP117" i="80" s="1"/>
  <c r="CQ117" i="80" s="1"/>
  <c r="P111" i="70"/>
  <c r="CP227" i="80" s="1"/>
  <c r="CQ227" i="80" s="1"/>
  <c r="P126" i="70"/>
  <c r="P124" i="70"/>
  <c r="CP482" i="80" s="1"/>
  <c r="P123" i="70"/>
  <c r="CP481" i="80" s="1"/>
  <c r="P122" i="70"/>
  <c r="CP478" i="80" s="1"/>
  <c r="CQ478" i="80" s="1"/>
  <c r="P115" i="70"/>
  <c r="Q109" i="70"/>
  <c r="CX114" i="80" s="1"/>
  <c r="CY114" i="80" s="1"/>
  <c r="Q126" i="70"/>
  <c r="Q125" i="70"/>
  <c r="Q123" i="70"/>
  <c r="CX481" i="80" s="1"/>
  <c r="R113" i="70"/>
  <c r="DF281" i="80" s="1"/>
  <c r="DG281" i="80" s="1"/>
  <c r="R109" i="70"/>
  <c r="DF114" i="80" s="1"/>
  <c r="DG114" i="80" s="1"/>
  <c r="R125" i="70"/>
  <c r="R123" i="70"/>
  <c r="DF481" i="80" s="1"/>
  <c r="R122" i="70"/>
  <c r="DF478" i="80" s="1"/>
  <c r="DG478" i="80" s="1"/>
  <c r="S120" i="70"/>
  <c r="DN501" i="80" s="1"/>
  <c r="DO501" i="80" s="1"/>
  <c r="S110" i="70"/>
  <c r="DN117" i="80" s="1"/>
  <c r="DO117" i="80" s="1"/>
  <c r="S111" i="70"/>
  <c r="DN227" i="80" s="1"/>
  <c r="DO227" i="80" s="1"/>
  <c r="S121" i="70"/>
  <c r="DN483" i="80" s="1"/>
  <c r="S124" i="70"/>
  <c r="DN482" i="80" s="1"/>
  <c r="S123" i="70"/>
  <c r="DN481" i="80" s="1"/>
  <c r="S122" i="70"/>
  <c r="DN478" i="80" s="1"/>
  <c r="DO478" i="80" s="1"/>
  <c r="T121" i="70"/>
  <c r="DV483" i="80" s="1"/>
  <c r="T123" i="70"/>
  <c r="DV481" i="80" s="1"/>
  <c r="U109" i="70"/>
  <c r="ED114" i="80" s="1"/>
  <c r="EE114" i="80" s="1"/>
  <c r="U111" i="70"/>
  <c r="ED227" i="80" s="1"/>
  <c r="EE227" i="80" s="1"/>
  <c r="U124" i="70"/>
  <c r="ED482" i="80" s="1"/>
  <c r="U123" i="70"/>
  <c r="ED481" i="80" s="1"/>
  <c r="U122" i="70"/>
  <c r="ED478" i="80" s="1"/>
  <c r="EE478" i="80" s="1"/>
  <c r="U117" i="70"/>
  <c r="V120" i="70"/>
  <c r="EL501" i="80" s="1"/>
  <c r="EM501" i="80" s="1"/>
  <c r="V110" i="70"/>
  <c r="EL117" i="80" s="1"/>
  <c r="EM117" i="80" s="1"/>
  <c r="V111" i="70"/>
  <c r="EL227" i="80" s="1"/>
  <c r="EM227" i="80" s="1"/>
  <c r="V121" i="70"/>
  <c r="EL483" i="80" s="1"/>
  <c r="V124" i="70"/>
  <c r="EL482" i="80" s="1"/>
  <c r="V122" i="70"/>
  <c r="EL478" i="80" s="1"/>
  <c r="EM478" i="80" s="1"/>
  <c r="W109" i="70"/>
  <c r="ET114" i="80" s="1"/>
  <c r="EU114" i="80" s="1"/>
  <c r="W125" i="70"/>
  <c r="W122" i="70"/>
  <c r="ET478" i="80" s="1"/>
  <c r="EU478" i="80" s="1"/>
  <c r="X120" i="70"/>
  <c r="FB501" i="80" s="1"/>
  <c r="FC501" i="80" s="1"/>
  <c r="X111" i="70"/>
  <c r="FB227" i="80" s="1"/>
  <c r="FC227" i="80" s="1"/>
  <c r="X126" i="70"/>
  <c r="X125" i="70"/>
  <c r="X123" i="70"/>
  <c r="FB481" i="80" s="1"/>
  <c r="X122" i="70"/>
  <c r="FB478" i="80" s="1"/>
  <c r="FC478" i="80" s="1"/>
  <c r="Y109" i="70"/>
  <c r="FJ114" i="80" s="1"/>
  <c r="FK114" i="80" s="1"/>
  <c r="Y111" i="70"/>
  <c r="FJ227" i="80" s="1"/>
  <c r="FK227" i="80" s="1"/>
  <c r="Y123" i="70"/>
  <c r="FJ481" i="80" s="1"/>
  <c r="Y122" i="70"/>
  <c r="FJ478" i="80" s="1"/>
  <c r="FK478" i="80" s="1"/>
  <c r="M120" i="70"/>
  <c r="BR501" i="80" s="1"/>
  <c r="BS501" i="80" s="1"/>
  <c r="J120" i="70"/>
  <c r="AT501" i="80" s="1"/>
  <c r="AU501" i="80" s="1"/>
  <c r="G127" i="70"/>
  <c r="G109" i="70"/>
  <c r="V114" i="80" s="1"/>
  <c r="W114" i="80" s="1"/>
  <c r="I109" i="70"/>
  <c r="AL114" i="80" s="1"/>
  <c r="AM114" i="80" s="1"/>
  <c r="M109" i="70"/>
  <c r="BR114" i="80" s="1"/>
  <c r="BS114" i="80" s="1"/>
  <c r="L109" i="70"/>
  <c r="BJ114" i="80" s="1"/>
  <c r="BK114" i="80" s="1"/>
  <c r="K109" i="70"/>
  <c r="BB114" i="80" s="1"/>
  <c r="BC114" i="80" s="1"/>
  <c r="L122" i="70"/>
  <c r="BJ478" i="80" s="1"/>
  <c r="BK478" i="80" s="1"/>
  <c r="K122" i="70"/>
  <c r="BB478" i="80" s="1"/>
  <c r="BC478" i="80" s="1"/>
  <c r="H122" i="70"/>
  <c r="AD478" i="80" s="1"/>
  <c r="AE478" i="80" s="1"/>
  <c r="I122" i="70"/>
  <c r="AL478" i="80" s="1"/>
  <c r="AM478" i="80" s="1"/>
  <c r="F122" i="70"/>
  <c r="N478" i="80" s="1"/>
  <c r="O478" i="80" s="1"/>
  <c r="J113" i="70"/>
  <c r="AT281" i="80" s="1"/>
  <c r="AU281" i="80" s="1"/>
  <c r="G113" i="70"/>
  <c r="V281" i="80" s="1"/>
  <c r="W281" i="80" s="1"/>
  <c r="L111" i="70"/>
  <c r="BJ227" i="80" s="1"/>
  <c r="BK227" i="80" s="1"/>
  <c r="H111" i="70"/>
  <c r="AD227" i="80" s="1"/>
  <c r="AE227" i="80" s="1"/>
  <c r="I111" i="70"/>
  <c r="AL227" i="80" s="1"/>
  <c r="AM227" i="80" s="1"/>
  <c r="G111" i="70"/>
  <c r="V227" i="80" s="1"/>
  <c r="W227" i="80" s="1"/>
  <c r="F111" i="70"/>
  <c r="N227" i="80" s="1"/>
  <c r="O227" i="80" s="1"/>
  <c r="M108" i="70"/>
  <c r="BR112" i="80" s="1"/>
  <c r="BS112" i="80" s="1"/>
  <c r="J108" i="70"/>
  <c r="AT112" i="80" s="1"/>
  <c r="AU112" i="80" s="1"/>
  <c r="G108" i="70"/>
  <c r="V112" i="80" s="1"/>
  <c r="W112" i="80" s="1"/>
  <c r="L126" i="70"/>
  <c r="K126" i="70"/>
  <c r="H121" i="70"/>
  <c r="AD483" i="80" s="1"/>
  <c r="I121" i="70"/>
  <c r="AL483" i="80" s="1"/>
  <c r="F121" i="70"/>
  <c r="N483" i="80" s="1"/>
  <c r="M124" i="70"/>
  <c r="BR482" i="80" s="1"/>
  <c r="K125" i="70"/>
  <c r="J124" i="70"/>
  <c r="AT482" i="80" s="1"/>
  <c r="M123" i="70"/>
  <c r="BR481" i="80" s="1"/>
  <c r="G123" i="70"/>
  <c r="V481" i="80" s="1"/>
  <c r="H123" i="70"/>
  <c r="AD481" i="80" s="1"/>
  <c r="K123" i="70"/>
  <c r="BB481" i="80" s="1"/>
  <c r="G122" i="70"/>
  <c r="V478" i="80" s="1"/>
  <c r="W478" i="80" s="1"/>
  <c r="X115" i="70"/>
  <c r="S125" i="70"/>
  <c r="Y125" i="70"/>
  <c r="S126" i="70"/>
  <c r="Y126" i="70"/>
  <c r="L127" i="70"/>
  <c r="S127" i="70"/>
  <c r="L128" i="70"/>
  <c r="X128" i="70"/>
  <c r="H127" i="70"/>
  <c r="V190" i="80"/>
  <c r="W190" i="80" s="1"/>
  <c r="K121" i="70"/>
  <c r="BB483" i="80" s="1"/>
  <c r="M116" i="70"/>
  <c r="U125" i="70"/>
  <c r="AD189" i="80"/>
  <c r="AE189" i="80" s="1"/>
  <c r="CH194" i="80"/>
  <c r="CI194" i="80" s="1"/>
  <c r="O124" i="70"/>
  <c r="CH482" i="80" s="1"/>
  <c r="P121" i="70"/>
  <c r="CP483" i="80" s="1"/>
  <c r="EL250" i="80"/>
  <c r="EM250" i="80" s="1"/>
  <c r="G115" i="70"/>
  <c r="R117" i="70"/>
  <c r="N116" i="70"/>
  <c r="P125" i="70"/>
  <c r="V125" i="70"/>
  <c r="I126" i="70"/>
  <c r="V126" i="70"/>
  <c r="P127" i="70"/>
  <c r="V127" i="70"/>
  <c r="CP183" i="80"/>
  <c r="CQ183" i="80" s="1"/>
  <c r="Q121" i="70"/>
  <c r="CX483" i="80" s="1"/>
  <c r="X124" i="70"/>
  <c r="FB482" i="80" s="1"/>
  <c r="J125" i="70"/>
  <c r="J127" i="70"/>
  <c r="CP250" i="80"/>
  <c r="CQ250" i="80" s="1"/>
  <c r="ED194" i="80"/>
  <c r="EE194" i="80" s="1"/>
  <c r="W123" i="70"/>
  <c r="ET481" i="80" s="1"/>
  <c r="V115" i="70"/>
  <c r="H117" i="70"/>
  <c r="K115" i="70"/>
  <c r="V116" i="70"/>
  <c r="X127" i="70"/>
  <c r="H126" i="70"/>
  <c r="N111" i="70"/>
  <c r="BZ227" i="80" s="1"/>
  <c r="CA227" i="80" s="1"/>
  <c r="N124" i="70"/>
  <c r="BZ482" i="80" s="1"/>
  <c r="FJ319" i="80"/>
  <c r="FK319" i="80" s="1"/>
  <c r="BZ32" i="80"/>
  <c r="CA32" i="80" s="1"/>
  <c r="CX32" i="80"/>
  <c r="CY32" i="80" s="1"/>
  <c r="DV32" i="80"/>
  <c r="DW32" i="80" s="1"/>
  <c r="DW33" i="80" s="1"/>
  <c r="DW411" i="80" s="1"/>
  <c r="AD185" i="80"/>
  <c r="AE185" i="80" s="1"/>
  <c r="BJ319" i="80"/>
  <c r="BK319" i="80" s="1"/>
  <c r="BZ249" i="80"/>
  <c r="CA249" i="80" s="1"/>
  <c r="CB249" i="80" s="1"/>
  <c r="BZ205" i="80"/>
  <c r="CA205" i="80" s="1"/>
  <c r="FB319" i="80"/>
  <c r="FC319" i="80" s="1"/>
  <c r="N125" i="70"/>
  <c r="N319" i="80"/>
  <c r="O319" i="80" s="1"/>
  <c r="N126" i="70"/>
  <c r="N110" i="70"/>
  <c r="BZ117" i="80" s="1"/>
  <c r="CA117" i="80" s="1"/>
  <c r="N108" i="70"/>
  <c r="BZ112" i="80" s="1"/>
  <c r="CA112" i="80" s="1"/>
  <c r="N127" i="70"/>
  <c r="AL181" i="80"/>
  <c r="AM181" i="80" s="1"/>
  <c r="ET32" i="80"/>
  <c r="EU32" i="80" s="1"/>
  <c r="CP32" i="80"/>
  <c r="CQ32" i="80" s="1"/>
  <c r="CH32" i="80"/>
  <c r="CI32" i="80" s="1"/>
  <c r="FL313" i="80"/>
  <c r="EO313" i="80"/>
  <c r="O287" i="79"/>
  <c r="W287" i="79"/>
  <c r="CA287" i="79"/>
  <c r="CI287" i="79"/>
  <c r="DW287" i="79"/>
  <c r="EU287" i="79"/>
  <c r="EE287" i="80"/>
  <c r="FK287" i="80"/>
  <c r="AU287" i="79"/>
  <c r="CQ287" i="79"/>
  <c r="FC287" i="79"/>
  <c r="BS287" i="80"/>
  <c r="CQ287" i="80"/>
  <c r="CY287" i="80"/>
  <c r="DW287" i="80"/>
  <c r="G288" i="80"/>
  <c r="AM287" i="79"/>
  <c r="BC287" i="79"/>
  <c r="BK287" i="79"/>
  <c r="DG287" i="79"/>
  <c r="EE287" i="79"/>
  <c r="EM287" i="79"/>
  <c r="K284" i="79"/>
  <c r="AE287" i="80"/>
  <c r="CA287" i="80"/>
  <c r="DG287" i="80"/>
  <c r="EU287" i="80"/>
  <c r="K286" i="80"/>
  <c r="G288" i="79"/>
  <c r="BS287" i="79"/>
  <c r="DO287" i="79"/>
  <c r="W287" i="80"/>
  <c r="AU287" i="80"/>
  <c r="BC287" i="80"/>
  <c r="CI287" i="80"/>
  <c r="F72" i="37"/>
  <c r="F73" i="37" s="1"/>
  <c r="BC478" i="79"/>
  <c r="CY478" i="79"/>
  <c r="EU478" i="79"/>
  <c r="AU478" i="79"/>
  <c r="O486" i="80"/>
  <c r="AE486" i="80"/>
  <c r="BK486" i="80"/>
  <c r="EM486" i="80"/>
  <c r="BS478" i="79"/>
  <c r="DO478" i="79"/>
  <c r="E71" i="37"/>
  <c r="W478" i="79"/>
  <c r="AM486" i="80"/>
  <c r="CA478" i="79"/>
  <c r="DW478" i="79"/>
  <c r="AU486" i="80"/>
  <c r="BS486" i="80"/>
  <c r="CI486" i="80"/>
  <c r="FC486" i="80"/>
  <c r="G491" i="80"/>
  <c r="DW486" i="80"/>
  <c r="EU486" i="80"/>
  <c r="O478" i="79"/>
  <c r="CI478" i="79"/>
  <c r="EE478" i="79"/>
  <c r="W486" i="80"/>
  <c r="CA486" i="80"/>
  <c r="CQ486" i="80"/>
  <c r="CY486" i="80"/>
  <c r="DO486" i="80"/>
  <c r="EE486" i="80"/>
  <c r="FC250" i="79"/>
  <c r="FK255" i="79"/>
  <c r="FK256" i="79"/>
  <c r="G239" i="79"/>
  <c r="J234" i="80"/>
  <c r="W226" i="79"/>
  <c r="AM226" i="79"/>
  <c r="BK226" i="79"/>
  <c r="CQ226" i="79"/>
  <c r="CY226" i="79"/>
  <c r="DW226" i="79"/>
  <c r="BK230" i="80"/>
  <c r="BS230" i="80"/>
  <c r="DG233" i="80"/>
  <c r="DO233" i="80"/>
  <c r="EE230" i="80"/>
  <c r="EM230" i="80"/>
  <c r="BC226" i="79"/>
  <c r="DG226" i="79"/>
  <c r="O233" i="80"/>
  <c r="CA233" i="80"/>
  <c r="CI230" i="80"/>
  <c r="CQ233" i="80"/>
  <c r="CY233" i="80"/>
  <c r="DO226" i="79"/>
  <c r="EM226" i="79"/>
  <c r="W230" i="80"/>
  <c r="AE230" i="80"/>
  <c r="AM230" i="80"/>
  <c r="AU230" i="80"/>
  <c r="BK233" i="80"/>
  <c r="DG230" i="80"/>
  <c r="DW233" i="80"/>
  <c r="EE233" i="80"/>
  <c r="EU230" i="80"/>
  <c r="AE226" i="79"/>
  <c r="BS226" i="79"/>
  <c r="AM233" i="80"/>
  <c r="AU233" i="80"/>
  <c r="BC230" i="80"/>
  <c r="CI233" i="80"/>
  <c r="CA226" i="79"/>
  <c r="W233" i="80"/>
  <c r="AE233" i="80"/>
  <c r="BC233" i="80"/>
  <c r="CA230" i="80"/>
  <c r="CQ230" i="80"/>
  <c r="DO230" i="80"/>
  <c r="O215" i="79"/>
  <c r="BK215" i="79"/>
  <c r="BS215" i="79"/>
  <c r="CI215" i="79"/>
  <c r="CY217" i="79"/>
  <c r="DG215" i="79"/>
  <c r="DW217" i="79"/>
  <c r="EU217" i="79"/>
  <c r="FC217" i="79"/>
  <c r="BK216" i="80"/>
  <c r="DG216" i="80"/>
  <c r="EE217" i="80"/>
  <c r="AU217" i="79"/>
  <c r="CY215" i="79"/>
  <c r="DO217" i="79"/>
  <c r="DW215" i="79"/>
  <c r="EU215" i="79"/>
  <c r="FC215" i="79"/>
  <c r="O216" i="80"/>
  <c r="AE216" i="80"/>
  <c r="BS217" i="80"/>
  <c r="DW217" i="80"/>
  <c r="EU216" i="80"/>
  <c r="CQ215" i="79"/>
  <c r="EE217" i="79"/>
  <c r="EM217" i="79"/>
  <c r="W215" i="79"/>
  <c r="AM215" i="79"/>
  <c r="CA215" i="79"/>
  <c r="EE215" i="79"/>
  <c r="EM215" i="79"/>
  <c r="BC217" i="80"/>
  <c r="BS216" i="80"/>
  <c r="CA217" i="80"/>
  <c r="DW216" i="80"/>
  <c r="EM217" i="80"/>
  <c r="CA217" i="79"/>
  <c r="EE216" i="80"/>
  <c r="G219" i="79"/>
  <c r="O217" i="79"/>
  <c r="AU215" i="79"/>
  <c r="BK217" i="79"/>
  <c r="BS217" i="79"/>
  <c r="CI217" i="79"/>
  <c r="DG217" i="79"/>
  <c r="DO215" i="79"/>
  <c r="W217" i="80"/>
  <c r="AM217" i="80"/>
  <c r="AU217" i="80"/>
  <c r="BC216" i="80"/>
  <c r="CA216" i="80"/>
  <c r="CI217" i="80"/>
  <c r="CQ217" i="80"/>
  <c r="CY217" i="80"/>
  <c r="DO217" i="80"/>
  <c r="EM216" i="80"/>
  <c r="FC217" i="80"/>
  <c r="BC210" i="79"/>
  <c r="CQ210" i="79"/>
  <c r="CI209" i="80"/>
  <c r="CY209" i="80"/>
  <c r="DO209" i="80"/>
  <c r="DW210" i="80"/>
  <c r="EM209" i="80"/>
  <c r="FC209" i="80"/>
  <c r="AE210" i="79"/>
  <c r="BS210" i="79"/>
  <c r="CA210" i="79"/>
  <c r="CI210" i="79"/>
  <c r="CY210" i="79"/>
  <c r="DG210" i="79"/>
  <c r="DG211" i="79" s="1"/>
  <c r="DW210" i="79"/>
  <c r="EM210" i="79"/>
  <c r="O210" i="80"/>
  <c r="AE210" i="80"/>
  <c r="AU210" i="80"/>
  <c r="CA209" i="80"/>
  <c r="CQ210" i="80"/>
  <c r="DW209" i="80"/>
  <c r="EU209" i="80"/>
  <c r="J209" i="79"/>
  <c r="G211" i="80"/>
  <c r="O210" i="79"/>
  <c r="W210" i="79"/>
  <c r="EU210" i="79"/>
  <c r="O209" i="80"/>
  <c r="W210" i="80"/>
  <c r="BS210" i="80"/>
  <c r="CQ209" i="80"/>
  <c r="DG210" i="80"/>
  <c r="EE210" i="80"/>
  <c r="AE209" i="80"/>
  <c r="AM210" i="80"/>
  <c r="AU209" i="80"/>
  <c r="BK210" i="80"/>
  <c r="BS209" i="80"/>
  <c r="CI210" i="80"/>
  <c r="DG209" i="80"/>
  <c r="EE209" i="80"/>
  <c r="EM210" i="80"/>
  <c r="O199" i="79"/>
  <c r="CA199" i="79"/>
  <c r="DG198" i="79"/>
  <c r="DO198" i="79"/>
  <c r="DW199" i="79"/>
  <c r="EE198" i="79"/>
  <c r="FC198" i="79"/>
  <c r="W199" i="79"/>
  <c r="AE199" i="79"/>
  <c r="AM198" i="79"/>
  <c r="BC199" i="79"/>
  <c r="BS198" i="79"/>
  <c r="CQ198" i="79"/>
  <c r="FK199" i="79"/>
  <c r="J198" i="79"/>
  <c r="W198" i="79"/>
  <c r="AE198" i="79"/>
  <c r="BC198" i="79"/>
  <c r="BK199" i="79"/>
  <c r="CY199" i="79"/>
  <c r="EU199" i="79"/>
  <c r="AU198" i="79"/>
  <c r="CI198" i="79"/>
  <c r="DG199" i="79"/>
  <c r="DO199" i="79"/>
  <c r="EE199" i="79"/>
  <c r="EM198" i="79"/>
  <c r="FC199" i="79"/>
  <c r="AM199" i="79"/>
  <c r="BK198" i="79"/>
  <c r="BS199" i="79"/>
  <c r="CY198" i="79"/>
  <c r="EU198" i="79"/>
  <c r="AM197" i="80"/>
  <c r="EM192" i="80"/>
  <c r="FC192" i="80"/>
  <c r="EU192" i="80"/>
  <c r="FC155" i="80"/>
  <c r="J156" i="79"/>
  <c r="EU155" i="80"/>
  <c r="FC153" i="80"/>
  <c r="K160" i="79"/>
  <c r="H158" i="79"/>
  <c r="K160" i="80"/>
  <c r="K154" i="80"/>
  <c r="EU153" i="80"/>
  <c r="AF130" i="79"/>
  <c r="AG130" i="79"/>
  <c r="FK130" i="79"/>
  <c r="FL130" i="79" s="1"/>
  <c r="FC130" i="79"/>
  <c r="FD130" i="79" s="1"/>
  <c r="EE130" i="79"/>
  <c r="DW130" i="79"/>
  <c r="DX130" i="79" s="1"/>
  <c r="CY130" i="79"/>
  <c r="DG130" i="79"/>
  <c r="CI130" i="79"/>
  <c r="CJ130" i="79" s="1"/>
  <c r="BC130" i="79"/>
  <c r="AU130" i="79"/>
  <c r="W130" i="79"/>
  <c r="BK130" i="79"/>
  <c r="DO130" i="79"/>
  <c r="CQ130" i="79"/>
  <c r="AM130" i="79"/>
  <c r="AO130" i="79" s="1"/>
  <c r="FK139" i="80"/>
  <c r="EM139" i="80"/>
  <c r="DG139" i="80"/>
  <c r="AM139" i="80"/>
  <c r="FC139" i="80"/>
  <c r="CA139" i="80"/>
  <c r="BS139" i="80"/>
  <c r="O139" i="80"/>
  <c r="EU139" i="80"/>
  <c r="CY139" i="80"/>
  <c r="BC139" i="80"/>
  <c r="W139" i="80"/>
  <c r="EE139" i="80"/>
  <c r="DW139" i="80"/>
  <c r="CQ139" i="80"/>
  <c r="BK139" i="80"/>
  <c r="K137" i="80"/>
  <c r="G140" i="80"/>
  <c r="O130" i="79"/>
  <c r="P130" i="79" s="1"/>
  <c r="DO133" i="79"/>
  <c r="DG133" i="79"/>
  <c r="CI133" i="79"/>
  <c r="BC133" i="79"/>
  <c r="W133" i="79"/>
  <c r="EU133" i="79"/>
  <c r="EM133" i="79"/>
  <c r="CA133" i="79"/>
  <c r="BS133" i="79"/>
  <c r="AU133" i="79"/>
  <c r="AE133" i="79"/>
  <c r="CQ133" i="79"/>
  <c r="AM133" i="79"/>
  <c r="EE133" i="79"/>
  <c r="DW133" i="79"/>
  <c r="CY133" i="79"/>
  <c r="BK133" i="79"/>
  <c r="FK130" i="80"/>
  <c r="DW130" i="80"/>
  <c r="CQ130" i="80"/>
  <c r="BS130" i="80"/>
  <c r="BK130" i="80"/>
  <c r="W130" i="80"/>
  <c r="AE130" i="80"/>
  <c r="DG130" i="80"/>
  <c r="CI130" i="80"/>
  <c r="EM130" i="80"/>
  <c r="CY130" i="80"/>
  <c r="CA130" i="80"/>
  <c r="AM130" i="80"/>
  <c r="O130" i="80"/>
  <c r="O133" i="79"/>
  <c r="BS130" i="79"/>
  <c r="CA130" i="79"/>
  <c r="FC135" i="79"/>
  <c r="AM135" i="79"/>
  <c r="EE135" i="79"/>
  <c r="DW135" i="79"/>
  <c r="CQ135" i="79"/>
  <c r="BK135" i="79"/>
  <c r="BS135" i="79"/>
  <c r="K133" i="79"/>
  <c r="EU130" i="80"/>
  <c r="K130" i="80"/>
  <c r="I132" i="80"/>
  <c r="EM130" i="79"/>
  <c r="EO130" i="79" s="1"/>
  <c r="EU130" i="79"/>
  <c r="Y136" i="79"/>
  <c r="AU139" i="80"/>
  <c r="CI139" i="80"/>
  <c r="DO139" i="80"/>
  <c r="FK135" i="80"/>
  <c r="DG135" i="80"/>
  <c r="CY135" i="80"/>
  <c r="CQ135" i="80"/>
  <c r="BC135" i="80"/>
  <c r="EM135" i="80"/>
  <c r="DW135" i="80"/>
  <c r="O135" i="80"/>
  <c r="EU135" i="80"/>
  <c r="DO135" i="80"/>
  <c r="AU135" i="80"/>
  <c r="W135" i="80"/>
  <c r="EE135" i="80"/>
  <c r="CI135" i="80"/>
  <c r="BK135" i="80"/>
  <c r="FK132" i="80"/>
  <c r="DG132" i="80"/>
  <c r="CI132" i="80"/>
  <c r="BC132" i="80"/>
  <c r="EM132" i="80"/>
  <c r="CY132" i="80"/>
  <c r="CA132" i="80"/>
  <c r="O132" i="80"/>
  <c r="CQ132" i="80"/>
  <c r="BK132" i="80"/>
  <c r="AE132" i="80"/>
  <c r="W132" i="80"/>
  <c r="FC132" i="80"/>
  <c r="EU132" i="80"/>
  <c r="EE132" i="80"/>
  <c r="DO132" i="80"/>
  <c r="AU132" i="80"/>
  <c r="G140" i="79"/>
  <c r="EM138" i="79"/>
  <c r="DO138" i="79"/>
  <c r="AM138" i="79"/>
  <c r="CY138" i="79"/>
  <c r="CA138" i="79"/>
  <c r="EE138" i="79"/>
  <c r="DW138" i="79"/>
  <c r="CQ138" i="79"/>
  <c r="BK138" i="79"/>
  <c r="DG138" i="79"/>
  <c r="CI138" i="79"/>
  <c r="EU128" i="79"/>
  <c r="CA128" i="79"/>
  <c r="BS128" i="79"/>
  <c r="AE128" i="79"/>
  <c r="EM128" i="79"/>
  <c r="BK128" i="79"/>
  <c r="O128" i="79"/>
  <c r="EE128" i="79"/>
  <c r="DW128" i="79"/>
  <c r="DG128" i="79"/>
  <c r="AU128" i="79"/>
  <c r="FC128" i="79"/>
  <c r="CI128" i="79"/>
  <c r="BC128" i="79"/>
  <c r="W128" i="79"/>
  <c r="FC130" i="80"/>
  <c r="K135" i="80"/>
  <c r="J112" i="80"/>
  <c r="AU120" i="79"/>
  <c r="H115" i="79"/>
  <c r="O123" i="80"/>
  <c r="W118" i="80"/>
  <c r="AU123" i="80"/>
  <c r="BS118" i="80"/>
  <c r="CI118" i="80"/>
  <c r="CY123" i="80"/>
  <c r="DG123" i="80"/>
  <c r="FC118" i="80"/>
  <c r="W120" i="79"/>
  <c r="DG120" i="79"/>
  <c r="DW120" i="79"/>
  <c r="AE118" i="80"/>
  <c r="AM123" i="80"/>
  <c r="BC118" i="80"/>
  <c r="CQ118" i="80"/>
  <c r="G125" i="80"/>
  <c r="O120" i="79"/>
  <c r="BC120" i="79"/>
  <c r="CA120" i="79"/>
  <c r="CI120" i="79"/>
  <c r="W123" i="80"/>
  <c r="BK118" i="80"/>
  <c r="BS123" i="80"/>
  <c r="CA118" i="80"/>
  <c r="CI123" i="80"/>
  <c r="DO118" i="80"/>
  <c r="EE118" i="80"/>
  <c r="EU118" i="80"/>
  <c r="FC123" i="80"/>
  <c r="K115" i="80"/>
  <c r="G125" i="79"/>
  <c r="AE120" i="79"/>
  <c r="AM120" i="79"/>
  <c r="CR113" i="79"/>
  <c r="CY120" i="79"/>
  <c r="EE120" i="79"/>
  <c r="AE123" i="80"/>
  <c r="BC123" i="80"/>
  <c r="CQ123" i="80"/>
  <c r="DW118" i="80"/>
  <c r="EM118" i="80"/>
  <c r="BS120" i="79"/>
  <c r="FK120" i="79"/>
  <c r="O118" i="80"/>
  <c r="AU118" i="80"/>
  <c r="BK123" i="80"/>
  <c r="CA123" i="80"/>
  <c r="CY118" i="80"/>
  <c r="DG118" i="80"/>
  <c r="DO123" i="80"/>
  <c r="EE123" i="80"/>
  <c r="EU123" i="80"/>
  <c r="J95" i="79"/>
  <c r="O97" i="79"/>
  <c r="W97" i="79"/>
  <c r="O98" i="80"/>
  <c r="BC98" i="80"/>
  <c r="BK98" i="80"/>
  <c r="DO98" i="80"/>
  <c r="EU98" i="80"/>
  <c r="CA97" i="79"/>
  <c r="W98" i="80"/>
  <c r="AU98" i="80"/>
  <c r="CA98" i="80"/>
  <c r="DG98" i="80"/>
  <c r="AU97" i="79"/>
  <c r="BK97" i="79"/>
  <c r="BS97" i="79"/>
  <c r="CI97" i="79"/>
  <c r="DG97" i="79"/>
  <c r="DO97" i="79"/>
  <c r="EE97" i="79"/>
  <c r="AE98" i="80"/>
  <c r="DW98" i="80"/>
  <c r="AE97" i="79"/>
  <c r="AM98" i="80"/>
  <c r="BS98" i="80"/>
  <c r="CI98" i="80"/>
  <c r="CQ98" i="80"/>
  <c r="EM98" i="80"/>
  <c r="K100" i="80"/>
  <c r="G101" i="79"/>
  <c r="AM97" i="79"/>
  <c r="CY97" i="79"/>
  <c r="DW97" i="79"/>
  <c r="O80" i="80"/>
  <c r="AE73" i="80"/>
  <c r="AU80" i="80"/>
  <c r="BC80" i="80"/>
  <c r="BS73" i="80"/>
  <c r="CA73" i="80"/>
  <c r="CI80" i="80"/>
  <c r="CY76" i="80"/>
  <c r="DG73" i="80"/>
  <c r="DO80" i="80"/>
  <c r="EE76" i="80"/>
  <c r="EM73" i="80"/>
  <c r="AE67" i="79"/>
  <c r="BC67" i="79"/>
  <c r="BK67" i="79"/>
  <c r="CI67" i="79"/>
  <c r="DG67" i="79"/>
  <c r="EE67" i="79"/>
  <c r="W73" i="80"/>
  <c r="AM76" i="80"/>
  <c r="BK73" i="80"/>
  <c r="CY80" i="80"/>
  <c r="DW73" i="80"/>
  <c r="EE80" i="80"/>
  <c r="EU73" i="80"/>
  <c r="FC80" i="80"/>
  <c r="FC73" i="80"/>
  <c r="G85" i="80"/>
  <c r="AM67" i="79"/>
  <c r="AU67" i="79"/>
  <c r="CQ67" i="79"/>
  <c r="DO67" i="79"/>
  <c r="O73" i="80"/>
  <c r="AE76" i="80"/>
  <c r="AM80" i="80"/>
  <c r="BC73" i="80"/>
  <c r="BS76" i="80"/>
  <c r="CA76" i="80"/>
  <c r="CI73" i="80"/>
  <c r="DO73" i="80"/>
  <c r="CA67" i="79"/>
  <c r="CK80" i="79"/>
  <c r="W76" i="80"/>
  <c r="AE80" i="80"/>
  <c r="AU73" i="80"/>
  <c r="BK76" i="80"/>
  <c r="BS80" i="80"/>
  <c r="CA80" i="80"/>
  <c r="CQ73" i="80"/>
  <c r="CY73" i="80"/>
  <c r="DG76" i="80"/>
  <c r="EM76" i="80"/>
  <c r="O67" i="79"/>
  <c r="W67" i="79"/>
  <c r="W80" i="80"/>
  <c r="AM73" i="80"/>
  <c r="BK80" i="80"/>
  <c r="CQ76" i="80"/>
  <c r="DG80" i="80"/>
  <c r="DW76" i="80"/>
  <c r="EM80" i="80"/>
  <c r="EU76" i="80"/>
  <c r="J16" i="80"/>
  <c r="J418" i="80" s="1"/>
  <c r="J434" i="80" s="1"/>
  <c r="J317" i="79"/>
  <c r="J186" i="79"/>
  <c r="J16" i="79"/>
  <c r="J418" i="79" s="1"/>
  <c r="J434" i="79" s="1"/>
  <c r="J319" i="80"/>
  <c r="J143" i="85"/>
  <c r="J314" i="79"/>
  <c r="J100" i="80"/>
  <c r="J247" i="79"/>
  <c r="I183" i="79"/>
  <c r="I246" i="79"/>
  <c r="H261" i="79"/>
  <c r="H23" i="79"/>
  <c r="H407" i="79" s="1"/>
  <c r="H156" i="80"/>
  <c r="H82" i="80"/>
  <c r="H148" i="79"/>
  <c r="H113" i="79"/>
  <c r="H245" i="79"/>
  <c r="D18" i="35"/>
  <c r="D17" i="35"/>
  <c r="D16" i="35"/>
  <c r="D15" i="35"/>
  <c r="D14" i="35"/>
  <c r="D19" i="35"/>
  <c r="D13" i="35"/>
  <c r="J113" i="79"/>
  <c r="J257" i="79"/>
  <c r="J194" i="79"/>
  <c r="H185" i="80"/>
  <c r="H32" i="79"/>
  <c r="H33" i="79" s="1"/>
  <c r="J284" i="79"/>
  <c r="J147" i="79"/>
  <c r="J155" i="79"/>
  <c r="J122" i="79"/>
  <c r="J98" i="79"/>
  <c r="J204" i="79"/>
  <c r="H203" i="79"/>
  <c r="I277" i="80"/>
  <c r="I80" i="80"/>
  <c r="H257" i="80"/>
  <c r="H248" i="80"/>
  <c r="J109" i="13"/>
  <c r="G59" i="79"/>
  <c r="J283" i="79"/>
  <c r="J108" i="79"/>
  <c r="J216" i="79"/>
  <c r="J24" i="79"/>
  <c r="J408" i="79" s="1"/>
  <c r="I313" i="79"/>
  <c r="H79" i="80"/>
  <c r="H16" i="79"/>
  <c r="H418" i="79" s="1"/>
  <c r="E54" i="35"/>
  <c r="I129" i="80"/>
  <c r="H116" i="80"/>
  <c r="H16" i="80"/>
  <c r="D48" i="35"/>
  <c r="D63" i="35" s="1"/>
  <c r="G37" i="79"/>
  <c r="J287" i="79"/>
  <c r="J124" i="79"/>
  <c r="J116" i="79"/>
  <c r="J106" i="79"/>
  <c r="J263" i="79"/>
  <c r="J256" i="79"/>
  <c r="J245" i="80"/>
  <c r="I318" i="79"/>
  <c r="I214" i="79"/>
  <c r="H301" i="79"/>
  <c r="I255" i="80"/>
  <c r="I199" i="80"/>
  <c r="H123" i="80"/>
  <c r="H100" i="80"/>
  <c r="H182" i="80"/>
  <c r="J29" i="13"/>
  <c r="J115" i="79"/>
  <c r="J250" i="80"/>
  <c r="I192" i="79"/>
  <c r="H285" i="79"/>
  <c r="EV285" i="79" s="1"/>
  <c r="I232" i="80"/>
  <c r="FM232" i="80" s="1"/>
  <c r="H317" i="80"/>
  <c r="H210" i="80"/>
  <c r="CZ210" i="80" s="1"/>
  <c r="J23" i="79"/>
  <c r="J407" i="79" s="1"/>
  <c r="I158" i="79"/>
  <c r="I115" i="79"/>
  <c r="I262" i="79"/>
  <c r="H262" i="79"/>
  <c r="I286" i="80"/>
  <c r="I302" i="80"/>
  <c r="J106" i="80"/>
  <c r="D47" i="35"/>
  <c r="D62" i="35" s="1"/>
  <c r="BC32" i="79"/>
  <c r="BC33" i="79" s="1"/>
  <c r="EU32" i="79"/>
  <c r="EU33" i="79" s="1"/>
  <c r="E68" i="80"/>
  <c r="K23" i="80"/>
  <c r="I124" i="79"/>
  <c r="I124" i="80"/>
  <c r="I16" i="80"/>
  <c r="I16" i="79"/>
  <c r="I418" i="79" s="1"/>
  <c r="F54" i="35"/>
  <c r="I247" i="80"/>
  <c r="I247" i="79"/>
  <c r="I234" i="80"/>
  <c r="I193" i="79"/>
  <c r="I193" i="80"/>
  <c r="H286" i="80"/>
  <c r="H286" i="79"/>
  <c r="H149" i="80"/>
  <c r="H149" i="79"/>
  <c r="H122" i="80"/>
  <c r="H122" i="79"/>
  <c r="H29" i="13"/>
  <c r="H28" i="80"/>
  <c r="H409" i="80" s="1"/>
  <c r="H256" i="80"/>
  <c r="H256" i="79"/>
  <c r="H192" i="79"/>
  <c r="H192" i="80"/>
  <c r="I29" i="13"/>
  <c r="G54" i="35"/>
  <c r="EU17" i="79"/>
  <c r="EU419" i="79" s="1"/>
  <c r="AE17" i="79"/>
  <c r="AE419" i="79" s="1"/>
  <c r="DW17" i="79"/>
  <c r="DG17" i="79"/>
  <c r="DG419" i="79" s="1"/>
  <c r="CY17" i="79"/>
  <c r="CY419" i="79" s="1"/>
  <c r="EE17" i="79"/>
  <c r="EE419" i="79" s="1"/>
  <c r="CQ17" i="79"/>
  <c r="CQ419" i="79" s="1"/>
  <c r="BK17" i="79"/>
  <c r="BK419" i="79" s="1"/>
  <c r="BC17" i="79"/>
  <c r="BC419" i="79" s="1"/>
  <c r="AM17" i="79"/>
  <c r="AM419" i="79" s="1"/>
  <c r="O17" i="79"/>
  <c r="H209" i="79"/>
  <c r="H209" i="80"/>
  <c r="H181" i="79"/>
  <c r="H181" i="80"/>
  <c r="I260" i="79"/>
  <c r="I260" i="80"/>
  <c r="I209" i="79"/>
  <c r="I209" i="80"/>
  <c r="FM209" i="80" s="1"/>
  <c r="I198" i="80"/>
  <c r="I198" i="79"/>
  <c r="I189" i="79"/>
  <c r="I189" i="80"/>
  <c r="I181" i="79"/>
  <c r="I181" i="80"/>
  <c r="H314" i="80"/>
  <c r="H314" i="79"/>
  <c r="H283" i="80"/>
  <c r="H283" i="79"/>
  <c r="H143" i="85"/>
  <c r="H146" i="80"/>
  <c r="H154" i="80"/>
  <c r="H154" i="79"/>
  <c r="EF154" i="79" s="1"/>
  <c r="H130" i="80"/>
  <c r="H108" i="80"/>
  <c r="H108" i="79"/>
  <c r="H98" i="79"/>
  <c r="H98" i="80"/>
  <c r="K18" i="79"/>
  <c r="I314" i="79"/>
  <c r="I314" i="80"/>
  <c r="I154" i="80"/>
  <c r="I154" i="79"/>
  <c r="I130" i="80"/>
  <c r="I118" i="80"/>
  <c r="I118" i="79"/>
  <c r="I108" i="80"/>
  <c r="I108" i="79"/>
  <c r="I98" i="80"/>
  <c r="I98" i="79"/>
  <c r="I143" i="85"/>
  <c r="FK197" i="79"/>
  <c r="FK248" i="79"/>
  <c r="FK192" i="80"/>
  <c r="FK189" i="79"/>
  <c r="FK250" i="79"/>
  <c r="FK203" i="79"/>
  <c r="FK319" i="79"/>
  <c r="FK204" i="79"/>
  <c r="FK190" i="79"/>
  <c r="EM32" i="79"/>
  <c r="EM33" i="79" s="1"/>
  <c r="I304" i="80"/>
  <c r="I304" i="79"/>
  <c r="I160" i="80"/>
  <c r="I160" i="79"/>
  <c r="I153" i="80"/>
  <c r="I153" i="79"/>
  <c r="I117" i="79"/>
  <c r="I117" i="80"/>
  <c r="I107" i="80"/>
  <c r="I109" i="13"/>
  <c r="I107" i="79"/>
  <c r="I97" i="80"/>
  <c r="I97" i="79"/>
  <c r="I37" i="13"/>
  <c r="I36" i="79"/>
  <c r="I36" i="80"/>
  <c r="F56" i="35"/>
  <c r="I18" i="80"/>
  <c r="I217" i="80"/>
  <c r="I217" i="79"/>
  <c r="I205" i="80"/>
  <c r="I205" i="79"/>
  <c r="I197" i="80"/>
  <c r="I197" i="79"/>
  <c r="H304" i="80"/>
  <c r="H304" i="79"/>
  <c r="H160" i="80"/>
  <c r="H160" i="79"/>
  <c r="H153" i="79"/>
  <c r="H153" i="80"/>
  <c r="H133" i="80"/>
  <c r="H129" i="80"/>
  <c r="H107" i="80"/>
  <c r="H107" i="79"/>
  <c r="H97" i="80"/>
  <c r="H97" i="79"/>
  <c r="H36" i="80"/>
  <c r="H37" i="13"/>
  <c r="H36" i="79"/>
  <c r="H250" i="80"/>
  <c r="H250" i="79"/>
  <c r="H235" i="80"/>
  <c r="H80" i="80"/>
  <c r="E56" i="35"/>
  <c r="H18" i="79"/>
  <c r="H420" i="79" s="1"/>
  <c r="H18" i="80"/>
  <c r="H260" i="80"/>
  <c r="H260" i="79"/>
  <c r="EV260" i="79" s="1"/>
  <c r="H217" i="79"/>
  <c r="H55" i="26"/>
  <c r="D18" i="32" s="1"/>
  <c r="H205" i="80"/>
  <c r="H205" i="79"/>
  <c r="H197" i="80"/>
  <c r="H197" i="79"/>
  <c r="H187" i="79"/>
  <c r="R7" i="35"/>
  <c r="I303" i="79"/>
  <c r="I303" i="80"/>
  <c r="I319" i="79"/>
  <c r="I319" i="80"/>
  <c r="I287" i="80"/>
  <c r="I287" i="79"/>
  <c r="I275" i="80"/>
  <c r="I275" i="79"/>
  <c r="I159" i="79"/>
  <c r="I159" i="80"/>
  <c r="DI159" i="80" s="1"/>
  <c r="I152" i="80"/>
  <c r="I152" i="79"/>
  <c r="I116" i="80"/>
  <c r="I116" i="79"/>
  <c r="I106" i="80"/>
  <c r="I106" i="79"/>
  <c r="I95" i="80"/>
  <c r="I95" i="79"/>
  <c r="I79" i="80"/>
  <c r="I32" i="79"/>
  <c r="I33" i="79" s="1"/>
  <c r="I33" i="13"/>
  <c r="I257" i="80"/>
  <c r="I257" i="79"/>
  <c r="I248" i="80"/>
  <c r="I248" i="79"/>
  <c r="I235" i="80"/>
  <c r="I216" i="79"/>
  <c r="I216" i="80"/>
  <c r="I204" i="79"/>
  <c r="I204" i="80"/>
  <c r="I186" i="80"/>
  <c r="I186" i="79"/>
  <c r="H303" i="79"/>
  <c r="H303" i="80"/>
  <c r="H319" i="79"/>
  <c r="H319" i="80"/>
  <c r="H275" i="79"/>
  <c r="H275" i="80"/>
  <c r="H159" i="80"/>
  <c r="H159" i="79"/>
  <c r="H124" i="80"/>
  <c r="H124" i="79"/>
  <c r="H109" i="13"/>
  <c r="H106" i="79"/>
  <c r="H106" i="80"/>
  <c r="H95" i="80"/>
  <c r="H95" i="79"/>
  <c r="J47" i="26"/>
  <c r="J55" i="26"/>
  <c r="J42" i="26"/>
  <c r="G56" i="35"/>
  <c r="I47" i="26"/>
  <c r="F78" i="36"/>
  <c r="AL192" i="79"/>
  <c r="AM192" i="79" s="1"/>
  <c r="G40" i="27"/>
  <c r="C69" i="36"/>
  <c r="G60" i="70"/>
  <c r="CP482" i="79"/>
  <c r="CP484" i="79" s="1"/>
  <c r="CQ484" i="79" s="1"/>
  <c r="EL482" i="79"/>
  <c r="EL484" i="79" s="1"/>
  <c r="EM484" i="79" s="1"/>
  <c r="AN149" i="79"/>
  <c r="AO149" i="79"/>
  <c r="AD181" i="79"/>
  <c r="AE181" i="79" s="1"/>
  <c r="CS113" i="79"/>
  <c r="EO118" i="79"/>
  <c r="K283" i="79"/>
  <c r="FK277" i="79"/>
  <c r="FC277" i="79"/>
  <c r="FK318" i="79"/>
  <c r="K81" i="79"/>
  <c r="EV108" i="79"/>
  <c r="K263" i="79"/>
  <c r="K24" i="79"/>
  <c r="FK282" i="79"/>
  <c r="FC282" i="79"/>
  <c r="FK76" i="79"/>
  <c r="FC76" i="79"/>
  <c r="FK73" i="79"/>
  <c r="FC73" i="79"/>
  <c r="FK67" i="79"/>
  <c r="FC67" i="79"/>
  <c r="EU67" i="79"/>
  <c r="FC129" i="79"/>
  <c r="FD129" i="79" s="1"/>
  <c r="FK129" i="79"/>
  <c r="FM129" i="79" s="1"/>
  <c r="K106" i="79"/>
  <c r="FK234" i="79"/>
  <c r="FC234" i="79"/>
  <c r="EU234" i="79"/>
  <c r="K47" i="79"/>
  <c r="K44" i="79"/>
  <c r="FC226" i="79"/>
  <c r="FK226" i="79"/>
  <c r="EU226" i="79"/>
  <c r="FC138" i="79"/>
  <c r="FK138" i="79"/>
  <c r="FK122" i="79"/>
  <c r="FM122" i="79" s="1"/>
  <c r="FC122" i="79"/>
  <c r="FE122" i="79" s="1"/>
  <c r="FK233" i="79"/>
  <c r="FC233" i="79"/>
  <c r="EU233" i="79"/>
  <c r="FK22" i="79"/>
  <c r="G406" i="79"/>
  <c r="FK298" i="79"/>
  <c r="FC298" i="79"/>
  <c r="FK158" i="79"/>
  <c r="FC158" i="79"/>
  <c r="FD158" i="79" s="1"/>
  <c r="FC121" i="79"/>
  <c r="FK121" i="79"/>
  <c r="EU121" i="79"/>
  <c r="FK249" i="79"/>
  <c r="FL249" i="79" s="1"/>
  <c r="FC249" i="79"/>
  <c r="FE249" i="79" s="1"/>
  <c r="K16" i="79"/>
  <c r="I33" i="70"/>
  <c r="FC133" i="79"/>
  <c r="FK133" i="79"/>
  <c r="FK97" i="79"/>
  <c r="FC97" i="79"/>
  <c r="EU97" i="79"/>
  <c r="K259" i="79"/>
  <c r="K57" i="79"/>
  <c r="K50" i="79"/>
  <c r="G419" i="79"/>
  <c r="FK17" i="79"/>
  <c r="FK419" i="79" s="1"/>
  <c r="FC17" i="79"/>
  <c r="FC419" i="79" s="1"/>
  <c r="G409" i="79"/>
  <c r="FK409" i="79"/>
  <c r="FC409" i="79"/>
  <c r="K303" i="79"/>
  <c r="FK314" i="79"/>
  <c r="FC314" i="79"/>
  <c r="FK153" i="79"/>
  <c r="FC153" i="79"/>
  <c r="K139" i="79"/>
  <c r="FK16" i="79"/>
  <c r="FK418" i="79" s="1"/>
  <c r="G418" i="79"/>
  <c r="FK194" i="79"/>
  <c r="K189" i="79"/>
  <c r="EU249" i="79"/>
  <c r="EU23" i="79"/>
  <c r="EU407" i="79" s="1"/>
  <c r="EU204" i="79"/>
  <c r="FC190" i="79"/>
  <c r="FK98" i="79"/>
  <c r="FK251" i="79"/>
  <c r="FL251" i="79" s="1"/>
  <c r="G412" i="79"/>
  <c r="Y304" i="80"/>
  <c r="H20" i="70"/>
  <c r="FC204" i="79"/>
  <c r="F20" i="70"/>
  <c r="FC318" i="79"/>
  <c r="FK205" i="79"/>
  <c r="FK198" i="79"/>
  <c r="G491" i="79"/>
  <c r="G20" i="70"/>
  <c r="CZ129" i="80"/>
  <c r="DA129" i="80"/>
  <c r="K97" i="80"/>
  <c r="K246" i="80"/>
  <c r="FK275" i="80"/>
  <c r="FC275" i="80"/>
  <c r="FC98" i="80"/>
  <c r="FK98" i="80"/>
  <c r="K17" i="80"/>
  <c r="K139" i="80"/>
  <c r="FK235" i="80"/>
  <c r="EU235" i="80"/>
  <c r="K217" i="80"/>
  <c r="FC235" i="80"/>
  <c r="FC286" i="80"/>
  <c r="FK286" i="80"/>
  <c r="K66" i="80"/>
  <c r="FK238" i="80"/>
  <c r="FC238" i="80"/>
  <c r="FK302" i="80"/>
  <c r="EU302" i="80"/>
  <c r="K149" i="80"/>
  <c r="FK159" i="80"/>
  <c r="EU159" i="80"/>
  <c r="FK157" i="80"/>
  <c r="FC157" i="80"/>
  <c r="EU157" i="80"/>
  <c r="FK233" i="80"/>
  <c r="EU233" i="80"/>
  <c r="FC18" i="80"/>
  <c r="FC420" i="80" s="1"/>
  <c r="FK18" i="80"/>
  <c r="K194" i="80"/>
  <c r="K185" i="80"/>
  <c r="J83" i="13"/>
  <c r="E83" i="80"/>
  <c r="K83" i="80" s="1"/>
  <c r="FC285" i="80"/>
  <c r="FC81" i="80"/>
  <c r="FC77" i="80"/>
  <c r="FC257" i="80"/>
  <c r="FM136" i="80"/>
  <c r="FK303" i="80"/>
  <c r="FK299" i="80"/>
  <c r="FK494" i="80"/>
  <c r="K106" i="80"/>
  <c r="K22" i="80"/>
  <c r="K46" i="80"/>
  <c r="K51" i="80"/>
  <c r="K45" i="80"/>
  <c r="K32" i="79"/>
  <c r="FC74" i="80"/>
  <c r="K104" i="80"/>
  <c r="K248" i="80"/>
  <c r="K234" i="80"/>
  <c r="K52" i="80"/>
  <c r="G33" i="80"/>
  <c r="FC146" i="80"/>
  <c r="FM156" i="80"/>
  <c r="G498" i="80"/>
  <c r="FL136" i="80"/>
  <c r="K132" i="80"/>
  <c r="K107" i="80"/>
  <c r="K235" i="80"/>
  <c r="AU32" i="79"/>
  <c r="AU33" i="79" s="1"/>
  <c r="BK32" i="79"/>
  <c r="BK33" i="79" s="1"/>
  <c r="DW32" i="79"/>
  <c r="FK32" i="79"/>
  <c r="FK33" i="79" s="1"/>
  <c r="D37" i="35"/>
  <c r="D57" i="35" s="1"/>
  <c r="H47" i="26"/>
  <c r="H42" i="26"/>
  <c r="FM67" i="80"/>
  <c r="AM32" i="79"/>
  <c r="AM33" i="79" s="1"/>
  <c r="CY32" i="79"/>
  <c r="AM32" i="80"/>
  <c r="AM33" i="80" s="1"/>
  <c r="AM411" i="80" s="1"/>
  <c r="I55" i="26"/>
  <c r="D46" i="35"/>
  <c r="H60" i="70"/>
  <c r="F53" i="70"/>
  <c r="N192" i="79"/>
  <c r="O192" i="79" s="1"/>
  <c r="G43" i="70"/>
  <c r="H70" i="36"/>
  <c r="E70" i="36"/>
  <c r="G70" i="36" s="1"/>
  <c r="I43" i="70"/>
  <c r="AD192" i="79"/>
  <c r="AE192" i="79" s="1"/>
  <c r="F26" i="70"/>
  <c r="N185" i="79"/>
  <c r="O185" i="79" s="1"/>
  <c r="H53" i="70"/>
  <c r="C72" i="36"/>
  <c r="E69" i="36"/>
  <c r="BZ484" i="79"/>
  <c r="CA484" i="79" s="1"/>
  <c r="DV484" i="79"/>
  <c r="DW484" i="79" s="1"/>
  <c r="DW488" i="79" s="1"/>
  <c r="F60" i="70"/>
  <c r="E26" i="36"/>
  <c r="E27" i="36" s="1"/>
  <c r="CX484" i="79"/>
  <c r="CY484" i="79" s="1"/>
  <c r="ET484" i="79"/>
  <c r="EU484" i="79" s="1"/>
  <c r="DF484" i="79"/>
  <c r="DG484" i="79" s="1"/>
  <c r="FB484" i="79"/>
  <c r="FC484" i="79" s="1"/>
  <c r="CH484" i="79"/>
  <c r="CI484" i="79" s="1"/>
  <c r="ED484" i="79"/>
  <c r="EE484" i="79" s="1"/>
  <c r="BR484" i="79"/>
  <c r="BS484" i="79" s="1"/>
  <c r="DN484" i="79"/>
  <c r="DO484" i="79" s="1"/>
  <c r="FJ484" i="79"/>
  <c r="FK484" i="79" s="1"/>
  <c r="K115" i="79"/>
  <c r="K107" i="79"/>
  <c r="FK104" i="79"/>
  <c r="FC104" i="79"/>
  <c r="EU104" i="79"/>
  <c r="EE104" i="79"/>
  <c r="EM104" i="79"/>
  <c r="DW104" i="79"/>
  <c r="CY104" i="79"/>
  <c r="CI104" i="79"/>
  <c r="DO104" i="79"/>
  <c r="CQ104" i="79"/>
  <c r="CA104" i="79"/>
  <c r="AU104" i="79"/>
  <c r="DG104" i="79"/>
  <c r="BK104" i="79"/>
  <c r="BC104" i="79"/>
  <c r="AM104" i="79"/>
  <c r="BS104" i="79"/>
  <c r="AE104" i="79"/>
  <c r="W104" i="79"/>
  <c r="O104" i="79"/>
  <c r="G26" i="70"/>
  <c r="V185" i="79"/>
  <c r="W185" i="79" s="1"/>
  <c r="G33" i="70"/>
  <c r="H43" i="70"/>
  <c r="AL482" i="79"/>
  <c r="AL484" i="79" s="1"/>
  <c r="AM484" i="79" s="1"/>
  <c r="I60" i="70"/>
  <c r="Q304" i="79"/>
  <c r="K316" i="79"/>
  <c r="FK132" i="79"/>
  <c r="FC132" i="79"/>
  <c r="EU132" i="79"/>
  <c r="EE132" i="79"/>
  <c r="CY132" i="79"/>
  <c r="CI132" i="79"/>
  <c r="EM132" i="79"/>
  <c r="FK119" i="79"/>
  <c r="EM119" i="79"/>
  <c r="DW119" i="79"/>
  <c r="EU119" i="79"/>
  <c r="DG119" i="79"/>
  <c r="CQ119" i="79"/>
  <c r="FC119" i="79"/>
  <c r="FL82" i="79"/>
  <c r="FM79" i="79"/>
  <c r="FC494" i="79"/>
  <c r="FK494" i="79"/>
  <c r="EM494" i="79"/>
  <c r="DW494" i="79"/>
  <c r="K250" i="79"/>
  <c r="FK281" i="79"/>
  <c r="FL79" i="79"/>
  <c r="K262" i="79"/>
  <c r="K228" i="79"/>
  <c r="K197" i="79"/>
  <c r="EF122" i="79"/>
  <c r="K236" i="79"/>
  <c r="K232" i="79"/>
  <c r="FK186" i="79"/>
  <c r="FC186" i="79"/>
  <c r="EM186" i="79"/>
  <c r="DW186" i="79"/>
  <c r="EU186" i="79"/>
  <c r="EE186" i="79"/>
  <c r="DO186" i="79"/>
  <c r="FK149" i="79"/>
  <c r="EM149" i="79"/>
  <c r="DW149" i="79"/>
  <c r="FC149" i="79"/>
  <c r="FM156" i="79"/>
  <c r="K116" i="79"/>
  <c r="FM116" i="79" s="1"/>
  <c r="K52" i="79"/>
  <c r="K23" i="79"/>
  <c r="K277" i="79"/>
  <c r="K315" i="79"/>
  <c r="K313" i="79"/>
  <c r="FC95" i="79"/>
  <c r="FK95" i="79"/>
  <c r="EU95" i="79"/>
  <c r="EE95" i="79"/>
  <c r="K261" i="79"/>
  <c r="FM304" i="79"/>
  <c r="FK501" i="79"/>
  <c r="FM82" i="79"/>
  <c r="K132" i="79"/>
  <c r="FM124" i="79"/>
  <c r="K182" i="79"/>
  <c r="K275" i="79"/>
  <c r="FK147" i="79"/>
  <c r="FL137" i="79"/>
  <c r="FM137" i="79"/>
  <c r="FK114" i="79"/>
  <c r="FK210" i="79"/>
  <c r="FC210" i="79"/>
  <c r="K314" i="79"/>
  <c r="G498" i="79"/>
  <c r="FK148" i="79"/>
  <c r="K131" i="79"/>
  <c r="FK118" i="79"/>
  <c r="FC118" i="79"/>
  <c r="FK108" i="79"/>
  <c r="FL108" i="79" s="1"/>
  <c r="FC108" i="79"/>
  <c r="K216" i="79"/>
  <c r="FK187" i="79"/>
  <c r="K276" i="79"/>
  <c r="K317" i="79"/>
  <c r="K83" i="79"/>
  <c r="K76" i="79"/>
  <c r="K73" i="79"/>
  <c r="K67" i="79"/>
  <c r="FK112" i="79"/>
  <c r="K225" i="79"/>
  <c r="K234" i="79"/>
  <c r="K230" i="79"/>
  <c r="K56" i="79"/>
  <c r="K217" i="79"/>
  <c r="K214" i="79"/>
  <c r="BU158" i="80"/>
  <c r="FK227" i="79"/>
  <c r="FK193" i="79"/>
  <c r="K233" i="79"/>
  <c r="K238" i="79"/>
  <c r="K235" i="79"/>
  <c r="K231" i="79"/>
  <c r="K218" i="79"/>
  <c r="K215" i="79"/>
  <c r="K199" i="79"/>
  <c r="FK181" i="79"/>
  <c r="FK478" i="79"/>
  <c r="FK185" i="79"/>
  <c r="K100" i="79"/>
  <c r="K99" i="79"/>
  <c r="K98" i="79"/>
  <c r="K97" i="79"/>
  <c r="K96" i="79"/>
  <c r="K95" i="79"/>
  <c r="K257" i="79"/>
  <c r="K247" i="79"/>
  <c r="K246" i="79"/>
  <c r="K245" i="79"/>
  <c r="G29" i="79"/>
  <c r="K28" i="79"/>
  <c r="CI37" i="80"/>
  <c r="DA304" i="80"/>
  <c r="K282" i="80"/>
  <c r="K315" i="80"/>
  <c r="K148" i="80"/>
  <c r="K258" i="80"/>
  <c r="K275" i="80"/>
  <c r="FL317" i="80"/>
  <c r="FM317" i="80"/>
  <c r="K120" i="80"/>
  <c r="K81" i="80"/>
  <c r="K80" i="80"/>
  <c r="K77" i="80"/>
  <c r="K123" i="80"/>
  <c r="K205" i="80"/>
  <c r="K199" i="80"/>
  <c r="K76" i="80"/>
  <c r="K122" i="80"/>
  <c r="K118" i="80"/>
  <c r="FL118" i="80" s="1"/>
  <c r="K236" i="80"/>
  <c r="K228" i="80"/>
  <c r="K147" i="80"/>
  <c r="K82" i="80"/>
  <c r="K79" i="80"/>
  <c r="K78" i="80"/>
  <c r="K124" i="80"/>
  <c r="K121" i="80"/>
  <c r="K119" i="80"/>
  <c r="K113" i="80"/>
  <c r="K261" i="80"/>
  <c r="K262" i="80"/>
  <c r="K259" i="80"/>
  <c r="K56" i="80"/>
  <c r="K216" i="80"/>
  <c r="K186" i="80"/>
  <c r="FL67" i="80"/>
  <c r="K203" i="80"/>
  <c r="K263" i="80"/>
  <c r="K260" i="80"/>
  <c r="K28" i="80"/>
  <c r="K214" i="80"/>
  <c r="K187" i="80"/>
  <c r="K204" i="80"/>
  <c r="K196" i="80"/>
  <c r="H68" i="13"/>
  <c r="I68" i="13"/>
  <c r="J68" i="13"/>
  <c r="H67" i="13"/>
  <c r="I67" i="13"/>
  <c r="J67" i="13"/>
  <c r="H76" i="13"/>
  <c r="I76" i="13"/>
  <c r="J76" i="13"/>
  <c r="H66" i="13"/>
  <c r="J66" i="13"/>
  <c r="I66" i="13"/>
  <c r="I25" i="27"/>
  <c r="H25" i="27"/>
  <c r="J25" i="27"/>
  <c r="K218" i="80"/>
  <c r="H73" i="13"/>
  <c r="I73" i="13"/>
  <c r="J73" i="13"/>
  <c r="R44" i="35"/>
  <c r="Q44" i="35" s="1"/>
  <c r="I4" i="70" a="1"/>
  <c r="I4" i="70" s="1"/>
  <c r="J32" i="79"/>
  <c r="J33" i="79" s="1"/>
  <c r="H74" i="13"/>
  <c r="I74" i="13"/>
  <c r="H72" i="13"/>
  <c r="I72" i="13"/>
  <c r="H83" i="13"/>
  <c r="I83" i="13"/>
  <c r="J74" i="13"/>
  <c r="H99" i="26"/>
  <c r="I99" i="26"/>
  <c r="M4" i="70" a="1"/>
  <c r="M4" i="70" s="1"/>
  <c r="X4" i="70" a="1"/>
  <c r="X4" i="70" s="1"/>
  <c r="V4" i="70" a="1"/>
  <c r="V4" i="70" s="1"/>
  <c r="T4" i="70" a="1"/>
  <c r="T4" i="70" s="1"/>
  <c r="R4" i="70" a="1"/>
  <c r="R4" i="70" s="1"/>
  <c r="P4" i="70" a="1"/>
  <c r="P4" i="70" s="1"/>
  <c r="N4" i="70" a="1"/>
  <c r="N4" i="70" s="1"/>
  <c r="H4" i="70" a="1"/>
  <c r="H4" i="70" s="1"/>
  <c r="J4" i="70" a="1"/>
  <c r="J4" i="70" s="1"/>
  <c r="K4" i="70" a="1"/>
  <c r="K4" i="70" s="1"/>
  <c r="Y4" i="70" a="1"/>
  <c r="Y4" i="70" s="1"/>
  <c r="W4" i="70" a="1"/>
  <c r="W4" i="70" s="1"/>
  <c r="U4" i="70" a="1"/>
  <c r="U4" i="70" s="1"/>
  <c r="S4" i="70" a="1"/>
  <c r="S4" i="70" s="1"/>
  <c r="Q4" i="70" a="1"/>
  <c r="Q4" i="70" s="1"/>
  <c r="O4" i="70" a="1"/>
  <c r="O4" i="70" s="1"/>
  <c r="L4" i="70" a="1"/>
  <c r="L4" i="70" s="1"/>
  <c r="G4" i="70" a="1"/>
  <c r="G4" i="70" s="1"/>
  <c r="EE32" i="79"/>
  <c r="CI32" i="79"/>
  <c r="I42" i="26"/>
  <c r="K32" i="80"/>
  <c r="FF72" i="80" l="1"/>
  <c r="EP72" i="80"/>
  <c r="DB72" i="80"/>
  <c r="DZ72" i="80"/>
  <c r="EH72" i="80"/>
  <c r="DR72" i="80"/>
  <c r="CS313" i="80"/>
  <c r="BF72" i="80"/>
  <c r="FN72" i="80"/>
  <c r="R72" i="80"/>
  <c r="CK72" i="80"/>
  <c r="CL72" i="80" s="1"/>
  <c r="EF183" i="79"/>
  <c r="EW187" i="79"/>
  <c r="AN300" i="79"/>
  <c r="G56" i="36"/>
  <c r="DA260" i="79"/>
  <c r="DG206" i="79"/>
  <c r="AF80" i="79"/>
  <c r="G15" i="35"/>
  <c r="G370" i="85"/>
  <c r="I181" i="90" s="1"/>
  <c r="BS488" i="79"/>
  <c r="Q313" i="80"/>
  <c r="R313" i="80" s="1"/>
  <c r="CZ300" i="79"/>
  <c r="G368" i="85"/>
  <c r="I179" i="90" s="1"/>
  <c r="F17" i="35"/>
  <c r="G366" i="85"/>
  <c r="I177" i="90" s="1"/>
  <c r="I68" i="79"/>
  <c r="H68" i="79"/>
  <c r="H73" i="79"/>
  <c r="CR28" i="79"/>
  <c r="P28" i="79"/>
  <c r="AF28" i="79"/>
  <c r="BT28" i="79"/>
  <c r="DP28" i="79"/>
  <c r="BL28" i="79"/>
  <c r="CZ28" i="79"/>
  <c r="AV28" i="79"/>
  <c r="DH28" i="79"/>
  <c r="EF28" i="79"/>
  <c r="CJ28" i="79"/>
  <c r="AN28" i="79"/>
  <c r="FL28" i="79"/>
  <c r="X28" i="79"/>
  <c r="EV28" i="79"/>
  <c r="EN28" i="79"/>
  <c r="CB28" i="79"/>
  <c r="BD28" i="79"/>
  <c r="FD28" i="79"/>
  <c r="DX28" i="79"/>
  <c r="K28" i="90"/>
  <c r="H409" i="79"/>
  <c r="J74" i="79"/>
  <c r="I83" i="79"/>
  <c r="I72" i="79"/>
  <c r="I73" i="79"/>
  <c r="H72" i="79"/>
  <c r="J83" i="79"/>
  <c r="J76" i="79"/>
  <c r="I74" i="79"/>
  <c r="I76" i="79"/>
  <c r="H74" i="79"/>
  <c r="H76" i="79"/>
  <c r="H83" i="79"/>
  <c r="J67" i="79"/>
  <c r="I67" i="79"/>
  <c r="AW28" i="79"/>
  <c r="DA28" i="79"/>
  <c r="AG28" i="79"/>
  <c r="CS28" i="79"/>
  <c r="BU28" i="79"/>
  <c r="EO28" i="79"/>
  <c r="BM28" i="79"/>
  <c r="Q28" i="79"/>
  <c r="DI28" i="79"/>
  <c r="BE28" i="79"/>
  <c r="AO28" i="79"/>
  <c r="FM28" i="79"/>
  <c r="Y28" i="79"/>
  <c r="EW28" i="79"/>
  <c r="EG28" i="79"/>
  <c r="FE28" i="79"/>
  <c r="CK28" i="79"/>
  <c r="CC28" i="79"/>
  <c r="DY28" i="79"/>
  <c r="DQ28" i="79"/>
  <c r="H67" i="79"/>
  <c r="J73" i="79"/>
  <c r="J68" i="79"/>
  <c r="EU206" i="79"/>
  <c r="DW206" i="79"/>
  <c r="CR185" i="79"/>
  <c r="DI108" i="79"/>
  <c r="CC249" i="79"/>
  <c r="Y304" i="79"/>
  <c r="CJ79" i="79"/>
  <c r="CZ149" i="79"/>
  <c r="DB149" i="79" s="1"/>
  <c r="CS319" i="79"/>
  <c r="CY278" i="79"/>
  <c r="CC187" i="79"/>
  <c r="BL136" i="79"/>
  <c r="AG187" i="79"/>
  <c r="BE249" i="79"/>
  <c r="DP108" i="79"/>
  <c r="DA185" i="79"/>
  <c r="CK318" i="79"/>
  <c r="AW186" i="79"/>
  <c r="FL136" i="79"/>
  <c r="FD286" i="79"/>
  <c r="AO136" i="79"/>
  <c r="P249" i="79"/>
  <c r="BU249" i="79"/>
  <c r="DY82" i="79"/>
  <c r="CR187" i="79"/>
  <c r="DX185" i="79"/>
  <c r="DY190" i="79"/>
  <c r="DI286" i="79"/>
  <c r="EG249" i="79"/>
  <c r="AW249" i="79"/>
  <c r="CZ249" i="79"/>
  <c r="AV256" i="79"/>
  <c r="W278" i="79"/>
  <c r="DQ185" i="79"/>
  <c r="EF185" i="79"/>
  <c r="AE211" i="79"/>
  <c r="FD185" i="79"/>
  <c r="CC185" i="79"/>
  <c r="W206" i="79"/>
  <c r="DI251" i="79"/>
  <c r="AE278" i="79"/>
  <c r="DI249" i="79"/>
  <c r="DH185" i="79"/>
  <c r="AG185" i="79"/>
  <c r="AG117" i="79"/>
  <c r="CA427" i="79"/>
  <c r="Q261" i="79"/>
  <c r="Y205" i="79"/>
  <c r="CA412" i="79"/>
  <c r="CA433" i="79" s="1"/>
  <c r="BT185" i="79"/>
  <c r="Y249" i="79"/>
  <c r="Z249" i="79" s="1"/>
  <c r="EP118" i="79"/>
  <c r="BL186" i="79"/>
  <c r="DH318" i="79"/>
  <c r="EW249" i="80"/>
  <c r="AO129" i="80"/>
  <c r="DX313" i="80"/>
  <c r="CC36" i="80"/>
  <c r="CC412" i="80" s="1"/>
  <c r="DQ313" i="80"/>
  <c r="DI313" i="80"/>
  <c r="BS278" i="80"/>
  <c r="AG313" i="80"/>
  <c r="EO249" i="79"/>
  <c r="BC321" i="79"/>
  <c r="DO278" i="79"/>
  <c r="CI278" i="79"/>
  <c r="DH136" i="79"/>
  <c r="EO113" i="79"/>
  <c r="CK187" i="79"/>
  <c r="DY249" i="79"/>
  <c r="CS80" i="79"/>
  <c r="EM206" i="79"/>
  <c r="DG278" i="79"/>
  <c r="P248" i="79"/>
  <c r="CJ262" i="79"/>
  <c r="EO82" i="80"/>
  <c r="DQ277" i="80"/>
  <c r="AV313" i="80"/>
  <c r="AG304" i="80"/>
  <c r="EF313" i="80"/>
  <c r="DO278" i="80"/>
  <c r="G290" i="80"/>
  <c r="G336" i="80" s="1"/>
  <c r="DW278" i="79"/>
  <c r="DG278" i="80"/>
  <c r="BU313" i="80"/>
  <c r="BV313" i="80" s="1"/>
  <c r="DP301" i="80"/>
  <c r="FM301" i="80"/>
  <c r="CJ301" i="80"/>
  <c r="FD245" i="80"/>
  <c r="FE300" i="80"/>
  <c r="Q277" i="80"/>
  <c r="L54" i="80"/>
  <c r="L53" i="80"/>
  <c r="CI278" i="80"/>
  <c r="AV285" i="80"/>
  <c r="AF317" i="80"/>
  <c r="EE278" i="80"/>
  <c r="Y313" i="80"/>
  <c r="AN209" i="80"/>
  <c r="X255" i="80"/>
  <c r="CJ255" i="80"/>
  <c r="DH129" i="80"/>
  <c r="AN313" i="80"/>
  <c r="BU285" i="80"/>
  <c r="CK317" i="80"/>
  <c r="BM304" i="80"/>
  <c r="CS301" i="80"/>
  <c r="AO287" i="80"/>
  <c r="CA321" i="79"/>
  <c r="AU278" i="79"/>
  <c r="FE313" i="79"/>
  <c r="CB245" i="79"/>
  <c r="CJ249" i="79"/>
  <c r="DG488" i="79"/>
  <c r="P113" i="79"/>
  <c r="CQ278" i="79"/>
  <c r="DQ249" i="79"/>
  <c r="CK186" i="79"/>
  <c r="CK185" i="79"/>
  <c r="BU234" i="79"/>
  <c r="AO185" i="79"/>
  <c r="CA278" i="79"/>
  <c r="EG187" i="79"/>
  <c r="BT136" i="79"/>
  <c r="Y251" i="79"/>
  <c r="EV190" i="79"/>
  <c r="E445" i="80"/>
  <c r="AN303" i="80"/>
  <c r="AO303" i="80"/>
  <c r="BU67" i="80"/>
  <c r="BV67" i="80" s="1"/>
  <c r="BU277" i="80"/>
  <c r="Y301" i="80"/>
  <c r="Y277" i="80"/>
  <c r="X277" i="80"/>
  <c r="DI317" i="80"/>
  <c r="CZ286" i="80"/>
  <c r="FL245" i="80"/>
  <c r="EW277" i="80"/>
  <c r="BD133" i="80"/>
  <c r="BD313" i="80"/>
  <c r="BF313" i="80" s="1"/>
  <c r="DX302" i="80"/>
  <c r="FM277" i="80"/>
  <c r="EN277" i="80"/>
  <c r="DH277" i="80"/>
  <c r="FL277" i="80"/>
  <c r="FE277" i="80"/>
  <c r="DQ302" i="80"/>
  <c r="FD277" i="80"/>
  <c r="BD129" i="80"/>
  <c r="EF277" i="80"/>
  <c r="DA301" i="80"/>
  <c r="BM277" i="80"/>
  <c r="AF67" i="80"/>
  <c r="FD313" i="80"/>
  <c r="DA313" i="80"/>
  <c r="DB313" i="80" s="1"/>
  <c r="EW313" i="80"/>
  <c r="CR277" i="80"/>
  <c r="CZ277" i="80"/>
  <c r="CA278" i="80"/>
  <c r="CJ313" i="80"/>
  <c r="EO277" i="80"/>
  <c r="EV185" i="79"/>
  <c r="AM211" i="79"/>
  <c r="AE206" i="79"/>
  <c r="P80" i="79"/>
  <c r="Q186" i="79"/>
  <c r="X319" i="79"/>
  <c r="EN185" i="79"/>
  <c r="FC206" i="79"/>
  <c r="FE277" i="79"/>
  <c r="AM488" i="79"/>
  <c r="AW300" i="79"/>
  <c r="AU211" i="79"/>
  <c r="CK149" i="79"/>
  <c r="CS249" i="79"/>
  <c r="BT302" i="79"/>
  <c r="O278" i="79"/>
  <c r="EE278" i="79"/>
  <c r="FK219" i="79"/>
  <c r="DX313" i="79"/>
  <c r="DI193" i="79"/>
  <c r="BC278" i="79"/>
  <c r="CQ488" i="79"/>
  <c r="CA411" i="79"/>
  <c r="CA432" i="79" s="1"/>
  <c r="CZ187" i="79"/>
  <c r="BE300" i="79"/>
  <c r="AW187" i="79"/>
  <c r="DI300" i="79"/>
  <c r="AV80" i="79"/>
  <c r="BE303" i="79"/>
  <c r="DX277" i="79"/>
  <c r="EG277" i="79"/>
  <c r="EF189" i="80"/>
  <c r="H31" i="26"/>
  <c r="AW194" i="79"/>
  <c r="P187" i="79"/>
  <c r="CL28" i="79" l="1"/>
  <c r="FF28" i="79"/>
  <c r="AH28" i="79"/>
  <c r="DZ28" i="79"/>
  <c r="CT28" i="79"/>
  <c r="BF28" i="79"/>
  <c r="DB28" i="79"/>
  <c r="EP28" i="79"/>
  <c r="EX28" i="79"/>
  <c r="BN28" i="79"/>
  <c r="Z28" i="79"/>
  <c r="BV28" i="79"/>
  <c r="DR28" i="79"/>
  <c r="FN28" i="79"/>
  <c r="R28" i="79"/>
  <c r="AP28" i="79"/>
  <c r="EH28" i="79"/>
  <c r="CD28" i="79"/>
  <c r="DJ28" i="79"/>
  <c r="AX28" i="79"/>
  <c r="BL262" i="80"/>
  <c r="DX181" i="79"/>
  <c r="G196" i="80"/>
  <c r="G200" i="80" s="1"/>
  <c r="G241" i="80" s="1"/>
  <c r="G267" i="80" s="1"/>
  <c r="G330" i="80" s="1"/>
  <c r="BE251" i="79"/>
  <c r="BF251" i="79" s="1"/>
  <c r="AV210" i="79"/>
  <c r="DA204" i="79"/>
  <c r="BL205" i="79"/>
  <c r="DY199" i="80"/>
  <c r="BC211" i="80"/>
  <c r="AW210" i="79"/>
  <c r="AF247" i="80"/>
  <c r="EN255" i="80"/>
  <c r="J31" i="26"/>
  <c r="J196" i="80" s="1"/>
  <c r="I31" i="26"/>
  <c r="I196" i="80" s="1"/>
  <c r="FD136" i="79"/>
  <c r="FF136" i="79" s="1"/>
  <c r="DP113" i="79"/>
  <c r="DR113" i="79" s="1"/>
  <c r="BM80" i="79"/>
  <c r="BN80" i="79" s="1"/>
  <c r="CC136" i="79"/>
  <c r="CD136" i="79" s="1"/>
  <c r="FD113" i="79"/>
  <c r="FF113" i="79" s="1"/>
  <c r="CS82" i="79"/>
  <c r="CT82" i="79" s="1"/>
  <c r="DA136" i="80"/>
  <c r="DB136" i="80" s="1"/>
  <c r="CL313" i="80"/>
  <c r="CS148" i="79"/>
  <c r="BD148" i="79"/>
  <c r="AF79" i="79"/>
  <c r="AH79" i="79" s="1"/>
  <c r="BT108" i="79"/>
  <c r="BV108" i="79" s="1"/>
  <c r="FD82" i="79"/>
  <c r="FF82" i="79" s="1"/>
  <c r="EV124" i="79"/>
  <c r="EX124" i="79" s="1"/>
  <c r="DH148" i="79"/>
  <c r="DJ148" i="79" s="1"/>
  <c r="CR148" i="79"/>
  <c r="CZ153" i="79"/>
  <c r="CC113" i="79"/>
  <c r="CD113" i="79" s="1"/>
  <c r="BM148" i="79"/>
  <c r="CB137" i="79"/>
  <c r="CD137" i="79" s="1"/>
  <c r="CA427" i="80"/>
  <c r="AW129" i="80"/>
  <c r="AX129" i="80" s="1"/>
  <c r="X113" i="79"/>
  <c r="Z113" i="79" s="1"/>
  <c r="DP129" i="80"/>
  <c r="DR129" i="80" s="1"/>
  <c r="CB80" i="79"/>
  <c r="CD80" i="79" s="1"/>
  <c r="EN108" i="79"/>
  <c r="EP108" i="79" s="1"/>
  <c r="BT113" i="79"/>
  <c r="BV113" i="79" s="1"/>
  <c r="BU82" i="79"/>
  <c r="BV82" i="79" s="1"/>
  <c r="DI80" i="79"/>
  <c r="DJ80" i="79" s="1"/>
  <c r="CK118" i="79"/>
  <c r="CL118" i="79" s="1"/>
  <c r="Q116" i="80"/>
  <c r="P136" i="79"/>
  <c r="R136" i="79" s="1"/>
  <c r="DX80" i="79"/>
  <c r="DZ80" i="79" s="1"/>
  <c r="EG129" i="80"/>
  <c r="EH129" i="80" s="1"/>
  <c r="FE129" i="80"/>
  <c r="FF129" i="80" s="1"/>
  <c r="DA82" i="79"/>
  <c r="DB82" i="79" s="1"/>
  <c r="BL148" i="79"/>
  <c r="DB249" i="79"/>
  <c r="G427" i="80"/>
  <c r="EG136" i="79"/>
  <c r="EH136" i="79" s="1"/>
  <c r="CS154" i="79"/>
  <c r="EW122" i="79"/>
  <c r="EX122" i="79" s="1"/>
  <c r="P129" i="80"/>
  <c r="R129" i="80" s="1"/>
  <c r="EV82" i="79"/>
  <c r="EX82" i="79" s="1"/>
  <c r="Y129" i="80"/>
  <c r="Z129" i="80" s="1"/>
  <c r="BL118" i="79"/>
  <c r="BN118" i="79" s="1"/>
  <c r="CA37" i="80"/>
  <c r="EX108" i="79"/>
  <c r="AN108" i="79"/>
  <c r="AP108" i="79" s="1"/>
  <c r="J28" i="90"/>
  <c r="CK116" i="80"/>
  <c r="DI113" i="79"/>
  <c r="DJ113" i="79" s="1"/>
  <c r="DP82" i="79"/>
  <c r="DR82" i="79" s="1"/>
  <c r="AF159" i="80"/>
  <c r="CC152" i="80"/>
  <c r="DQ136" i="79"/>
  <c r="DR136" i="79" s="1"/>
  <c r="EG158" i="79"/>
  <c r="DA108" i="79"/>
  <c r="DB108" i="79" s="1"/>
  <c r="AE411" i="79"/>
  <c r="AE432" i="79" s="1"/>
  <c r="O427" i="80"/>
  <c r="EN116" i="80"/>
  <c r="BU80" i="79"/>
  <c r="BV80" i="79" s="1"/>
  <c r="BL116" i="80"/>
  <c r="EF116" i="80"/>
  <c r="EG116" i="80"/>
  <c r="BM116" i="80"/>
  <c r="AW79" i="79"/>
  <c r="AX79" i="79" s="1"/>
  <c r="FL116" i="80"/>
  <c r="FM80" i="79"/>
  <c r="FN80" i="79" s="1"/>
  <c r="DQ118" i="79"/>
  <c r="DR118" i="79" s="1"/>
  <c r="DH107" i="79"/>
  <c r="Q108" i="79"/>
  <c r="R108" i="79" s="1"/>
  <c r="EH249" i="79"/>
  <c r="EG118" i="79"/>
  <c r="EH118" i="79" s="1"/>
  <c r="EV112" i="79"/>
  <c r="O37" i="80"/>
  <c r="DX116" i="80"/>
  <c r="CC116" i="80"/>
  <c r="AV82" i="79"/>
  <c r="AX82" i="79" s="1"/>
  <c r="EV129" i="80"/>
  <c r="EX129" i="80" s="1"/>
  <c r="EF158" i="79"/>
  <c r="AV255" i="80"/>
  <c r="CR136" i="79"/>
  <c r="CT136" i="79" s="1"/>
  <c r="DX136" i="79"/>
  <c r="DZ136" i="79" s="1"/>
  <c r="CC118" i="79"/>
  <c r="CD118" i="79" s="1"/>
  <c r="Q82" i="79"/>
  <c r="R82" i="79" s="1"/>
  <c r="AX187" i="79"/>
  <c r="BD136" i="79"/>
  <c r="BF136" i="79" s="1"/>
  <c r="EG149" i="79"/>
  <c r="EH149" i="79" s="1"/>
  <c r="Y108" i="79"/>
  <c r="Z108" i="79" s="1"/>
  <c r="CK82" i="79"/>
  <c r="CL82" i="79" s="1"/>
  <c r="DA118" i="79"/>
  <c r="DB118" i="79" s="1"/>
  <c r="DY129" i="80"/>
  <c r="DZ129" i="80" s="1"/>
  <c r="P255" i="80"/>
  <c r="DW410" i="79"/>
  <c r="AW148" i="79"/>
  <c r="BD129" i="79"/>
  <c r="BF129" i="79" s="1"/>
  <c r="P95" i="80"/>
  <c r="Q23" i="79"/>
  <c r="Q407" i="79" s="1"/>
  <c r="BD108" i="79"/>
  <c r="BF108" i="79" s="1"/>
  <c r="AG95" i="80"/>
  <c r="AF136" i="79"/>
  <c r="AH136" i="79" s="1"/>
  <c r="CZ136" i="79"/>
  <c r="DB136" i="79" s="1"/>
  <c r="BM129" i="80"/>
  <c r="BN129" i="80" s="1"/>
  <c r="AF129" i="80"/>
  <c r="AH129" i="80" s="1"/>
  <c r="AW136" i="79"/>
  <c r="AX136" i="79" s="1"/>
  <c r="DP117" i="79"/>
  <c r="DP255" i="80"/>
  <c r="FF313" i="80"/>
  <c r="CC129" i="80"/>
  <c r="CD129" i="80" s="1"/>
  <c r="Y82" i="79"/>
  <c r="Z82" i="79" s="1"/>
  <c r="Z313" i="80"/>
  <c r="EV156" i="79"/>
  <c r="AX80" i="79"/>
  <c r="BT116" i="80"/>
  <c r="BD113" i="79"/>
  <c r="BF113" i="79" s="1"/>
  <c r="FL97" i="80"/>
  <c r="AN108" i="80"/>
  <c r="CD249" i="79"/>
  <c r="AW113" i="79"/>
  <c r="AX113" i="79" s="1"/>
  <c r="BL113" i="79"/>
  <c r="BN113" i="79" s="1"/>
  <c r="AO148" i="79"/>
  <c r="DA79" i="79"/>
  <c r="DB79" i="79" s="1"/>
  <c r="CC108" i="79"/>
  <c r="CD108" i="79" s="1"/>
  <c r="CB155" i="79"/>
  <c r="BT129" i="80"/>
  <c r="BV129" i="80" s="1"/>
  <c r="AO108" i="80"/>
  <c r="AF148" i="79"/>
  <c r="BT148" i="79"/>
  <c r="DX108" i="80"/>
  <c r="EG148" i="79"/>
  <c r="E73" i="37"/>
  <c r="AU321" i="79"/>
  <c r="BT317" i="80"/>
  <c r="BV317" i="80" s="1"/>
  <c r="AF301" i="80"/>
  <c r="DW321" i="79"/>
  <c r="EW301" i="79"/>
  <c r="FE315" i="79"/>
  <c r="AM321" i="79"/>
  <c r="FE301" i="80"/>
  <c r="BU301" i="79"/>
  <c r="P301" i="80"/>
  <c r="EO301" i="80"/>
  <c r="BD314" i="80"/>
  <c r="CZ301" i="80"/>
  <c r="DB301" i="80" s="1"/>
  <c r="EN147" i="79"/>
  <c r="FD255" i="80"/>
  <c r="BL255" i="80"/>
  <c r="AF255" i="80"/>
  <c r="DH255" i="80"/>
  <c r="CZ255" i="80"/>
  <c r="AN255" i="80"/>
  <c r="G47" i="35"/>
  <c r="G62" i="35" s="1"/>
  <c r="J26" i="85"/>
  <c r="H26" i="85"/>
  <c r="I26" i="85"/>
  <c r="EO108" i="80"/>
  <c r="AV136" i="80"/>
  <c r="AX136" i="80" s="1"/>
  <c r="EG155" i="79"/>
  <c r="W37" i="80"/>
  <c r="H100" i="85"/>
  <c r="I100" i="85"/>
  <c r="J100" i="85"/>
  <c r="G36" i="26"/>
  <c r="G196" i="85" s="1"/>
  <c r="FE148" i="79"/>
  <c r="DA113" i="79"/>
  <c r="DB113" i="79" s="1"/>
  <c r="DY137" i="80"/>
  <c r="DA80" i="79"/>
  <c r="DB80" i="79" s="1"/>
  <c r="BU149" i="79"/>
  <c r="BV149" i="79" s="1"/>
  <c r="CK147" i="79"/>
  <c r="CZ98" i="80"/>
  <c r="CJ113" i="79"/>
  <c r="CL113" i="79" s="1"/>
  <c r="EN136" i="79"/>
  <c r="EP136" i="79" s="1"/>
  <c r="DI156" i="79"/>
  <c r="AO113" i="79"/>
  <c r="AP113" i="79" s="1"/>
  <c r="CK129" i="80"/>
  <c r="CL129" i="80" s="1"/>
  <c r="CC156" i="79"/>
  <c r="DA98" i="80"/>
  <c r="G402" i="79"/>
  <c r="EF82" i="79"/>
  <c r="EH82" i="79" s="1"/>
  <c r="AF113" i="79"/>
  <c r="AH113" i="79" s="1"/>
  <c r="DY108" i="79"/>
  <c r="DZ108" i="79" s="1"/>
  <c r="CK108" i="80"/>
  <c r="EN130" i="79"/>
  <c r="EP130" i="79" s="1"/>
  <c r="DY108" i="80"/>
  <c r="EN137" i="79"/>
  <c r="EP137" i="79" s="1"/>
  <c r="AW116" i="80"/>
  <c r="DI116" i="80"/>
  <c r="EG79" i="79"/>
  <c r="EH79" i="79" s="1"/>
  <c r="BS19" i="79"/>
  <c r="EG152" i="79"/>
  <c r="EF115" i="80"/>
  <c r="EF152" i="79"/>
  <c r="Y136" i="80"/>
  <c r="Z136" i="80" s="1"/>
  <c r="DY148" i="79"/>
  <c r="DA132" i="80"/>
  <c r="DI82" i="79"/>
  <c r="DJ82" i="79" s="1"/>
  <c r="DY136" i="80"/>
  <c r="DZ136" i="80" s="1"/>
  <c r="CR137" i="80"/>
  <c r="FC37" i="80"/>
  <c r="FD158" i="80"/>
  <c r="FF158" i="80" s="1"/>
  <c r="EV79" i="79"/>
  <c r="EX79" i="79" s="1"/>
  <c r="BE136" i="80"/>
  <c r="BF136" i="80" s="1"/>
  <c r="AO112" i="79"/>
  <c r="EE37" i="80"/>
  <c r="DY115" i="79"/>
  <c r="CC67" i="80"/>
  <c r="CD67" i="80" s="1"/>
  <c r="DY160" i="79"/>
  <c r="BM82" i="79"/>
  <c r="BN82" i="79" s="1"/>
  <c r="CZ156" i="79"/>
  <c r="CY37" i="80"/>
  <c r="EN115" i="79"/>
  <c r="EV149" i="80"/>
  <c r="BD116" i="80"/>
  <c r="DW37" i="80"/>
  <c r="J58" i="85"/>
  <c r="L24" i="90" s="1"/>
  <c r="I61" i="85"/>
  <c r="K27" i="90" s="1"/>
  <c r="J59" i="85"/>
  <c r="L25" i="90" s="1"/>
  <c r="J61" i="85"/>
  <c r="L27" i="90" s="1"/>
  <c r="I64" i="85"/>
  <c r="K30" i="90" s="1"/>
  <c r="H61" i="85"/>
  <c r="J27" i="90" s="1"/>
  <c r="I73" i="85"/>
  <c r="K39" i="90" s="1"/>
  <c r="H59" i="85"/>
  <c r="J25" i="90" s="1"/>
  <c r="I58" i="85"/>
  <c r="K24" i="90" s="1"/>
  <c r="H58" i="85"/>
  <c r="J24" i="90" s="1"/>
  <c r="J62" i="85"/>
  <c r="H73" i="85"/>
  <c r="J39" i="90" s="1"/>
  <c r="I59" i="85"/>
  <c r="K25" i="90" s="1"/>
  <c r="I60" i="85"/>
  <c r="K26" i="90" s="1"/>
  <c r="J301" i="85"/>
  <c r="L168" i="90" s="1"/>
  <c r="H60" i="85"/>
  <c r="J26" i="90" s="1"/>
  <c r="J64" i="85"/>
  <c r="L30" i="90" s="1"/>
  <c r="H301" i="85"/>
  <c r="J168" i="90" s="1"/>
  <c r="I62" i="85"/>
  <c r="I57" i="85"/>
  <c r="K23" i="90" s="1"/>
  <c r="H62" i="85"/>
  <c r="J57" i="85"/>
  <c r="L23" i="90" s="1"/>
  <c r="J73" i="85"/>
  <c r="L39" i="90" s="1"/>
  <c r="I301" i="85"/>
  <c r="K168" i="90" s="1"/>
  <c r="H57" i="85"/>
  <c r="J23" i="90" s="1"/>
  <c r="H64" i="85"/>
  <c r="J30" i="90" s="1"/>
  <c r="AV263" i="80"/>
  <c r="DI245" i="80"/>
  <c r="AG245" i="80"/>
  <c r="FL246" i="80"/>
  <c r="EG245" i="80"/>
  <c r="BM245" i="80"/>
  <c r="H191" i="85"/>
  <c r="J107" i="90" s="1"/>
  <c r="DX187" i="79"/>
  <c r="DZ187" i="79" s="1"/>
  <c r="DI187" i="79"/>
  <c r="DJ187" i="79" s="1"/>
  <c r="DQ181" i="79"/>
  <c r="BK211" i="79"/>
  <c r="I256" i="85"/>
  <c r="K150" i="90" s="1"/>
  <c r="H256" i="85"/>
  <c r="J150" i="90" s="1"/>
  <c r="DI263" i="79"/>
  <c r="G196" i="79"/>
  <c r="G200" i="79" s="1"/>
  <c r="G241" i="79" s="1"/>
  <c r="G267" i="79" s="1"/>
  <c r="G330" i="79" s="1"/>
  <c r="CR262" i="79"/>
  <c r="EE211" i="79"/>
  <c r="BT255" i="79"/>
  <c r="P199" i="79"/>
  <c r="BU255" i="79"/>
  <c r="AG256" i="79"/>
  <c r="CL149" i="79"/>
  <c r="CB149" i="80"/>
  <c r="AG137" i="80"/>
  <c r="EN83" i="80"/>
  <c r="BE137" i="80"/>
  <c r="BE159" i="79"/>
  <c r="EN137" i="80"/>
  <c r="FM139" i="79"/>
  <c r="AF137" i="80"/>
  <c r="CC149" i="80"/>
  <c r="FL108" i="80"/>
  <c r="AV148" i="79"/>
  <c r="EG137" i="80"/>
  <c r="P137" i="80"/>
  <c r="P146" i="80"/>
  <c r="BT137" i="80"/>
  <c r="AO137" i="80"/>
  <c r="FD148" i="79"/>
  <c r="EO129" i="80"/>
  <c r="EP129" i="80" s="1"/>
  <c r="FL158" i="80"/>
  <c r="FN158" i="80" s="1"/>
  <c r="DI154" i="80"/>
  <c r="X132" i="80"/>
  <c r="DX137" i="80"/>
  <c r="FL137" i="80"/>
  <c r="FD137" i="80"/>
  <c r="CJ108" i="80"/>
  <c r="DQ137" i="80"/>
  <c r="CZ137" i="80"/>
  <c r="BS37" i="80"/>
  <c r="DP137" i="79"/>
  <c r="DR137" i="79" s="1"/>
  <c r="DI149" i="79"/>
  <c r="DJ149" i="79" s="1"/>
  <c r="EO146" i="80"/>
  <c r="FE108" i="80"/>
  <c r="DA137" i="80"/>
  <c r="Q130" i="80"/>
  <c r="CJ116" i="80"/>
  <c r="FE97" i="79"/>
  <c r="CR100" i="80"/>
  <c r="BL136" i="80"/>
  <c r="BN136" i="80" s="1"/>
  <c r="EO129" i="79"/>
  <c r="EP129" i="79" s="1"/>
  <c r="X137" i="80"/>
  <c r="CB137" i="80"/>
  <c r="EW156" i="79"/>
  <c r="DI137" i="80"/>
  <c r="Q156" i="79"/>
  <c r="CR107" i="79"/>
  <c r="EO137" i="80"/>
  <c r="BE156" i="79"/>
  <c r="AW156" i="79"/>
  <c r="EW108" i="80"/>
  <c r="AV137" i="80"/>
  <c r="AG156" i="79"/>
  <c r="Y67" i="80"/>
  <c r="Z67" i="80" s="1"/>
  <c r="AV106" i="79"/>
  <c r="DY106" i="79"/>
  <c r="CK104" i="80"/>
  <c r="BT156" i="79"/>
  <c r="AW108" i="79"/>
  <c r="AX108" i="79" s="1"/>
  <c r="CC115" i="79"/>
  <c r="DI100" i="80"/>
  <c r="CS81" i="79"/>
  <c r="EV137" i="80"/>
  <c r="FE149" i="80"/>
  <c r="AG146" i="79"/>
  <c r="EF149" i="80"/>
  <c r="EF148" i="79"/>
  <c r="DA148" i="79"/>
  <c r="EO148" i="79"/>
  <c r="Q149" i="79"/>
  <c r="R149" i="79" s="1"/>
  <c r="EW149" i="80"/>
  <c r="AV149" i="80"/>
  <c r="G163" i="79"/>
  <c r="G163" i="80"/>
  <c r="DI149" i="80"/>
  <c r="Q149" i="80"/>
  <c r="FL149" i="80"/>
  <c r="BE149" i="80"/>
  <c r="FK109" i="80"/>
  <c r="EG108" i="80"/>
  <c r="CR108" i="79"/>
  <c r="CT108" i="79" s="1"/>
  <c r="CR108" i="80"/>
  <c r="DI108" i="80"/>
  <c r="CA109" i="80"/>
  <c r="BS109" i="80"/>
  <c r="FL121" i="80"/>
  <c r="DX123" i="79"/>
  <c r="DZ123" i="79" s="1"/>
  <c r="Y121" i="79"/>
  <c r="EO124" i="79"/>
  <c r="EP124" i="79" s="1"/>
  <c r="EO123" i="79"/>
  <c r="EP123" i="79" s="1"/>
  <c r="BE122" i="79"/>
  <c r="AN123" i="79"/>
  <c r="AP123" i="79" s="1"/>
  <c r="EV246" i="80"/>
  <c r="DA245" i="80"/>
  <c r="CB245" i="80"/>
  <c r="CS231" i="80"/>
  <c r="EV263" i="79"/>
  <c r="AG246" i="80"/>
  <c r="BD246" i="80"/>
  <c r="FL104" i="79"/>
  <c r="FL318" i="80"/>
  <c r="DH318" i="80"/>
  <c r="BK278" i="79"/>
  <c r="EM278" i="79"/>
  <c r="EU288" i="79"/>
  <c r="EU290" i="79" s="1"/>
  <c r="EU336" i="79" s="1"/>
  <c r="FE284" i="80"/>
  <c r="FE285" i="79"/>
  <c r="FD284" i="80"/>
  <c r="AM278" i="79"/>
  <c r="BK37" i="80"/>
  <c r="AF246" i="80"/>
  <c r="EO155" i="80"/>
  <c r="CC100" i="80"/>
  <c r="FE100" i="80"/>
  <c r="EO139" i="79"/>
  <c r="P198" i="79"/>
  <c r="Q100" i="80"/>
  <c r="EO248" i="79"/>
  <c r="CC210" i="80"/>
  <c r="BT186" i="79"/>
  <c r="BV186" i="79" s="1"/>
  <c r="BT245" i="80"/>
  <c r="EF245" i="80"/>
  <c r="CK283" i="80"/>
  <c r="FL247" i="80"/>
  <c r="BM246" i="80"/>
  <c r="CS246" i="80"/>
  <c r="DP318" i="80"/>
  <c r="BL318" i="80"/>
  <c r="BD318" i="80"/>
  <c r="DQ283" i="80"/>
  <c r="P247" i="80"/>
  <c r="AV99" i="79"/>
  <c r="CC146" i="80"/>
  <c r="CR247" i="80"/>
  <c r="CS22" i="79"/>
  <c r="CS406" i="79" s="1"/>
  <c r="AV247" i="80"/>
  <c r="P99" i="80"/>
  <c r="CJ189" i="79"/>
  <c r="BS206" i="79"/>
  <c r="CZ209" i="79"/>
  <c r="CK192" i="79"/>
  <c r="CK189" i="79"/>
  <c r="CZ203" i="79"/>
  <c r="BC206" i="79"/>
  <c r="O206" i="79"/>
  <c r="BC211" i="79"/>
  <c r="CC203" i="79"/>
  <c r="CJ192" i="79"/>
  <c r="DX214" i="80"/>
  <c r="FM209" i="79"/>
  <c r="AO183" i="79"/>
  <c r="CQ219" i="80"/>
  <c r="Q263" i="79"/>
  <c r="CZ257" i="80"/>
  <c r="CR198" i="79"/>
  <c r="BM155" i="80"/>
  <c r="AN246" i="80"/>
  <c r="P24" i="80"/>
  <c r="P408" i="80" s="1"/>
  <c r="BL198" i="79"/>
  <c r="BT198" i="79"/>
  <c r="DQ155" i="80"/>
  <c r="AV246" i="80"/>
  <c r="Q146" i="79"/>
  <c r="EG155" i="80"/>
  <c r="DQ146" i="79"/>
  <c r="DR146" i="79" s="1"/>
  <c r="AV190" i="79"/>
  <c r="AV284" i="80"/>
  <c r="FE146" i="79"/>
  <c r="FM146" i="79"/>
  <c r="BE146" i="79"/>
  <c r="CC155" i="80"/>
  <c r="EW146" i="79"/>
  <c r="BM146" i="79"/>
  <c r="X255" i="79"/>
  <c r="DX190" i="79"/>
  <c r="DZ190" i="79" s="1"/>
  <c r="AN318" i="80"/>
  <c r="EN318" i="80"/>
  <c r="BM256" i="79"/>
  <c r="DX198" i="79"/>
  <c r="DA256" i="79"/>
  <c r="AG22" i="79"/>
  <c r="AG406" i="79" s="1"/>
  <c r="Y283" i="80"/>
  <c r="EN190" i="79"/>
  <c r="EF198" i="79"/>
  <c r="P318" i="80"/>
  <c r="DA283" i="80"/>
  <c r="FM283" i="80"/>
  <c r="AO133" i="80"/>
  <c r="CJ198" i="79"/>
  <c r="EF190" i="79"/>
  <c r="FM246" i="80"/>
  <c r="DP198" i="79"/>
  <c r="DQ256" i="79"/>
  <c r="CR318" i="80"/>
  <c r="BU283" i="80"/>
  <c r="EW256" i="79"/>
  <c r="EW246" i="80"/>
  <c r="BE246" i="80"/>
  <c r="BE22" i="79"/>
  <c r="BE406" i="79" s="1"/>
  <c r="FL198" i="79"/>
  <c r="DX255" i="79"/>
  <c r="AN198" i="79"/>
  <c r="DY133" i="80"/>
  <c r="Q133" i="80"/>
  <c r="AG133" i="80"/>
  <c r="AN189" i="79"/>
  <c r="BD198" i="79"/>
  <c r="CJ318" i="80"/>
  <c r="CJ247" i="80"/>
  <c r="BE283" i="80"/>
  <c r="EV198" i="79"/>
  <c r="AF198" i="79"/>
  <c r="EN247" i="80"/>
  <c r="BU256" i="79"/>
  <c r="EN198" i="79"/>
  <c r="CB198" i="79"/>
  <c r="AW283" i="80"/>
  <c r="Q283" i="80"/>
  <c r="BT318" i="80"/>
  <c r="EV318" i="80"/>
  <c r="DQ22" i="79"/>
  <c r="DQ406" i="79" s="1"/>
  <c r="FD198" i="79"/>
  <c r="CR190" i="79"/>
  <c r="CZ198" i="79"/>
  <c r="FE283" i="80"/>
  <c r="FD318" i="80"/>
  <c r="DX247" i="80"/>
  <c r="AN247" i="80"/>
  <c r="BL247" i="80"/>
  <c r="BD247" i="80"/>
  <c r="DP247" i="80"/>
  <c r="EF247" i="80"/>
  <c r="DH247" i="80"/>
  <c r="EW257" i="80"/>
  <c r="DY256" i="79"/>
  <c r="AV255" i="79"/>
  <c r="AV247" i="79"/>
  <c r="X247" i="80"/>
  <c r="CB247" i="80"/>
  <c r="EV247" i="80"/>
  <c r="CZ247" i="80"/>
  <c r="FD247" i="80"/>
  <c r="BT247" i="80"/>
  <c r="AW246" i="80"/>
  <c r="BU99" i="80"/>
  <c r="AO99" i="80"/>
  <c r="AG99" i="80"/>
  <c r="FD99" i="80"/>
  <c r="FL99" i="80"/>
  <c r="DH99" i="80"/>
  <c r="AF99" i="80"/>
  <c r="FM99" i="80"/>
  <c r="BT99" i="80"/>
  <c r="BD99" i="80"/>
  <c r="EV99" i="80"/>
  <c r="AW99" i="80"/>
  <c r="CK99" i="80"/>
  <c r="EW99" i="80"/>
  <c r="BM81" i="79"/>
  <c r="FE81" i="79"/>
  <c r="FD146" i="79"/>
  <c r="BL152" i="79"/>
  <c r="CB95" i="80"/>
  <c r="EO256" i="79"/>
  <c r="CJ190" i="79"/>
  <c r="BD255" i="79"/>
  <c r="FE256" i="79"/>
  <c r="AF190" i="79"/>
  <c r="FD255" i="79"/>
  <c r="DH255" i="79"/>
  <c r="CB190" i="79"/>
  <c r="BE256" i="79"/>
  <c r="CZ255" i="79"/>
  <c r="Y256" i="79"/>
  <c r="BD189" i="79"/>
  <c r="CK256" i="79"/>
  <c r="AF255" i="79"/>
  <c r="DI256" i="79"/>
  <c r="CS256" i="79"/>
  <c r="BL255" i="79"/>
  <c r="CR255" i="79"/>
  <c r="BL190" i="79"/>
  <c r="AN255" i="79"/>
  <c r="EN255" i="79"/>
  <c r="BD190" i="79"/>
  <c r="P255" i="79"/>
  <c r="EF255" i="79"/>
  <c r="AO256" i="79"/>
  <c r="AW256" i="79"/>
  <c r="AX256" i="79" s="1"/>
  <c r="DB304" i="80"/>
  <c r="AG146" i="80"/>
  <c r="AV155" i="79"/>
  <c r="AF152" i="80"/>
  <c r="AF155" i="79"/>
  <c r="EG24" i="79"/>
  <c r="EG408" i="79" s="1"/>
  <c r="BM24" i="79"/>
  <c r="BM408" i="79" s="1"/>
  <c r="EO24" i="79"/>
  <c r="EO408" i="79" s="1"/>
  <c r="EX187" i="79"/>
  <c r="AO24" i="79"/>
  <c r="AO408" i="79" s="1"/>
  <c r="Q24" i="79"/>
  <c r="Q408" i="79" s="1"/>
  <c r="Y302" i="80"/>
  <c r="CC112" i="79"/>
  <c r="DY112" i="79"/>
  <c r="CJ155" i="79"/>
  <c r="P155" i="79"/>
  <c r="Q117" i="79"/>
  <c r="CR117" i="79"/>
  <c r="BM112" i="79"/>
  <c r="EW112" i="79"/>
  <c r="Q152" i="79"/>
  <c r="EO112" i="80"/>
  <c r="FM112" i="80"/>
  <c r="AO112" i="80"/>
  <c r="FE112" i="80"/>
  <c r="CS112" i="80"/>
  <c r="Y112" i="80"/>
  <c r="BM112" i="80"/>
  <c r="EG112" i="80"/>
  <c r="DH159" i="79"/>
  <c r="EN100" i="80"/>
  <c r="BT155" i="79"/>
  <c r="Y112" i="79"/>
  <c r="DX100" i="80"/>
  <c r="BE112" i="79"/>
  <c r="FE112" i="79"/>
  <c r="EO112" i="79"/>
  <c r="DY117" i="80"/>
  <c r="AF146" i="80"/>
  <c r="BM117" i="79"/>
  <c r="EF155" i="80"/>
  <c r="CS117" i="79"/>
  <c r="CS112" i="79"/>
  <c r="AN155" i="79"/>
  <c r="EV155" i="79"/>
  <c r="CK112" i="79"/>
  <c r="AG112" i="79"/>
  <c r="DX152" i="80"/>
  <c r="BT112" i="79"/>
  <c r="DP155" i="79"/>
  <c r="BT303" i="80"/>
  <c r="EN155" i="79"/>
  <c r="FD152" i="80"/>
  <c r="BU112" i="79"/>
  <c r="AV183" i="80"/>
  <c r="EG112" i="79"/>
  <c r="BT117" i="79"/>
  <c r="FL303" i="80"/>
  <c r="EF155" i="79"/>
  <c r="EW117" i="79"/>
  <c r="CZ155" i="79"/>
  <c r="BD95" i="80"/>
  <c r="CR155" i="79"/>
  <c r="CS147" i="79"/>
  <c r="DH155" i="79"/>
  <c r="EN285" i="79"/>
  <c r="AG100" i="80"/>
  <c r="DI155" i="80"/>
  <c r="AV155" i="80"/>
  <c r="BD100" i="80"/>
  <c r="BD139" i="79"/>
  <c r="CZ24" i="79"/>
  <c r="CZ408" i="79" s="1"/>
  <c r="FM146" i="80"/>
  <c r="FD133" i="80"/>
  <c r="BU117" i="80"/>
  <c r="BE255" i="79"/>
  <c r="P155" i="80"/>
  <c r="DX155" i="80"/>
  <c r="AN159" i="80"/>
  <c r="EO121" i="79"/>
  <c r="EP121" i="79" s="1"/>
  <c r="CB159" i="79"/>
  <c r="DY255" i="79"/>
  <c r="X112" i="79"/>
  <c r="BT287" i="79"/>
  <c r="AO22" i="80"/>
  <c r="AO406" i="80" s="1"/>
  <c r="DI255" i="79"/>
  <c r="AO255" i="79"/>
  <c r="FE255" i="79"/>
  <c r="EG255" i="79"/>
  <c r="BD22" i="79"/>
  <c r="BD406" i="79" s="1"/>
  <c r="EN192" i="79"/>
  <c r="AF112" i="79"/>
  <c r="DA22" i="80"/>
  <c r="DA406" i="80" s="1"/>
  <c r="Q159" i="80"/>
  <c r="CR22" i="79"/>
  <c r="CR406" i="79" s="1"/>
  <c r="FM121" i="79"/>
  <c r="BD117" i="79"/>
  <c r="FM303" i="80"/>
  <c r="CR257" i="80"/>
  <c r="CR285" i="79"/>
  <c r="BD24" i="79"/>
  <c r="BD408" i="79" s="1"/>
  <c r="BE117" i="79"/>
  <c r="P159" i="80"/>
  <c r="FM285" i="80"/>
  <c r="AV112" i="80"/>
  <c r="BM152" i="79"/>
  <c r="BU152" i="79"/>
  <c r="AV147" i="79"/>
  <c r="EN117" i="79"/>
  <c r="FD147" i="79"/>
  <c r="DI146" i="80"/>
  <c r="FE285" i="80"/>
  <c r="FL133" i="79"/>
  <c r="BT112" i="80"/>
  <c r="Q112" i="80"/>
  <c r="Q121" i="79"/>
  <c r="AW152" i="79"/>
  <c r="EN218" i="80"/>
  <c r="BU303" i="80"/>
  <c r="AW146" i="80"/>
  <c r="AF95" i="80"/>
  <c r="DH285" i="79"/>
  <c r="AW117" i="79"/>
  <c r="EW285" i="80"/>
  <c r="DA152" i="79"/>
  <c r="AF146" i="79"/>
  <c r="BE146" i="80"/>
  <c r="AG159" i="79"/>
  <c r="CZ112" i="79"/>
  <c r="CZ121" i="79"/>
  <c r="BL257" i="80"/>
  <c r="EG117" i="79"/>
  <c r="CS152" i="79"/>
  <c r="AF287" i="79"/>
  <c r="BT95" i="80"/>
  <c r="DP147" i="79"/>
  <c r="DI112" i="79"/>
  <c r="EF121" i="79"/>
  <c r="DH121" i="79"/>
  <c r="AW285" i="80"/>
  <c r="AX285" i="80" s="1"/>
  <c r="DQ117" i="79"/>
  <c r="FM117" i="79"/>
  <c r="AO117" i="79"/>
  <c r="DY146" i="80"/>
  <c r="BM285" i="80"/>
  <c r="AW133" i="79"/>
  <c r="CR287" i="79"/>
  <c r="DQ152" i="79"/>
  <c r="DH112" i="80"/>
  <c r="BD112" i="80"/>
  <c r="AN210" i="79"/>
  <c r="FL117" i="79"/>
  <c r="CC117" i="79"/>
  <c r="DI117" i="79"/>
  <c r="CB112" i="80"/>
  <c r="DX112" i="80"/>
  <c r="DP139" i="79"/>
  <c r="DP112" i="79"/>
  <c r="BT121" i="79"/>
  <c r="EG160" i="79"/>
  <c r="FM160" i="79"/>
  <c r="FL257" i="80"/>
  <c r="BM146" i="80"/>
  <c r="AF133" i="80"/>
  <c r="Q315" i="79"/>
  <c r="CB117" i="79"/>
  <c r="FE117" i="79"/>
  <c r="EW152" i="79"/>
  <c r="CJ112" i="80"/>
  <c r="BE121" i="79"/>
  <c r="AW121" i="79"/>
  <c r="X117" i="79"/>
  <c r="DI160" i="79"/>
  <c r="FD117" i="79"/>
  <c r="CC121" i="79"/>
  <c r="EV112" i="80"/>
  <c r="CZ95" i="80"/>
  <c r="CZ287" i="79"/>
  <c r="FL100" i="80"/>
  <c r="EO117" i="79"/>
  <c r="FL95" i="80"/>
  <c r="CZ183" i="79"/>
  <c r="DY117" i="79"/>
  <c r="EW95" i="80"/>
  <c r="AW95" i="80"/>
  <c r="X257" i="80"/>
  <c r="FE275" i="79"/>
  <c r="CR152" i="79"/>
  <c r="CZ112" i="80"/>
  <c r="DY152" i="79"/>
  <c r="Q104" i="80"/>
  <c r="CJ117" i="79"/>
  <c r="CB133" i="80"/>
  <c r="P147" i="79"/>
  <c r="BE287" i="80"/>
  <c r="DY285" i="80"/>
  <c r="EV95" i="80"/>
  <c r="AV95" i="80"/>
  <c r="Q146" i="80"/>
  <c r="Y95" i="80"/>
  <c r="CL186" i="79"/>
  <c r="DH287" i="79"/>
  <c r="BL117" i="80"/>
  <c r="AF112" i="80"/>
  <c r="EV133" i="80"/>
  <c r="Y260" i="80"/>
  <c r="AO146" i="80"/>
  <c r="DQ112" i="80"/>
  <c r="BE152" i="79"/>
  <c r="DP95" i="80"/>
  <c r="BU117" i="79"/>
  <c r="DP133" i="80"/>
  <c r="CR147" i="79"/>
  <c r="BM232" i="80"/>
  <c r="AN95" i="80"/>
  <c r="AN133" i="80"/>
  <c r="AW117" i="80"/>
  <c r="EF133" i="80"/>
  <c r="CZ117" i="79"/>
  <c r="CS154" i="80"/>
  <c r="AN154" i="79"/>
  <c r="AN154" i="80"/>
  <c r="EF159" i="79"/>
  <c r="BU159" i="80"/>
  <c r="EG159" i="79"/>
  <c r="EV160" i="79"/>
  <c r="EN160" i="79"/>
  <c r="CK160" i="79"/>
  <c r="AE161" i="79"/>
  <c r="Y159" i="80"/>
  <c r="EO159" i="79"/>
  <c r="BD159" i="80"/>
  <c r="FL159" i="80"/>
  <c r="FL158" i="79"/>
  <c r="CZ159" i="79"/>
  <c r="AO159" i="80"/>
  <c r="EV158" i="80"/>
  <c r="CZ159" i="80"/>
  <c r="CB156" i="80"/>
  <c r="DY158" i="80"/>
  <c r="DQ156" i="79"/>
  <c r="FM159" i="80"/>
  <c r="DX159" i="80"/>
  <c r="BT159" i="80"/>
  <c r="AF156" i="79"/>
  <c r="DX159" i="79"/>
  <c r="DP160" i="79"/>
  <c r="BM158" i="79"/>
  <c r="AW158" i="79"/>
  <c r="AX158" i="79" s="1"/>
  <c r="EF159" i="80"/>
  <c r="AW155" i="79"/>
  <c r="CJ155" i="80"/>
  <c r="BT155" i="80"/>
  <c r="EO155" i="79"/>
  <c r="DI155" i="79"/>
  <c r="CS155" i="79"/>
  <c r="X155" i="80"/>
  <c r="DX155" i="79"/>
  <c r="DY154" i="79"/>
  <c r="CZ154" i="79"/>
  <c r="BE154" i="80"/>
  <c r="BM154" i="80"/>
  <c r="BD152" i="80"/>
  <c r="P152" i="80"/>
  <c r="AN152" i="80"/>
  <c r="FE152" i="80"/>
  <c r="BM152" i="80"/>
  <c r="FL152" i="80"/>
  <c r="AG152" i="80"/>
  <c r="AV152" i="80"/>
  <c r="AV152" i="79"/>
  <c r="EV152" i="79"/>
  <c r="CB152" i="80"/>
  <c r="Q152" i="80"/>
  <c r="AO152" i="79"/>
  <c r="EV152" i="80"/>
  <c r="CS152" i="80"/>
  <c r="BL152" i="80"/>
  <c r="CJ152" i="79"/>
  <c r="FM152" i="79"/>
  <c r="DQ152" i="80"/>
  <c r="DP152" i="80"/>
  <c r="EG152" i="80"/>
  <c r="EN152" i="80"/>
  <c r="DX152" i="79"/>
  <c r="EF152" i="80"/>
  <c r="AW152" i="80"/>
  <c r="CZ152" i="80"/>
  <c r="CR152" i="80"/>
  <c r="EO152" i="80"/>
  <c r="CB152" i="79"/>
  <c r="DI152" i="80"/>
  <c r="Y152" i="80"/>
  <c r="P152" i="79"/>
  <c r="AO152" i="80"/>
  <c r="BU152" i="80"/>
  <c r="BV152" i="80" s="1"/>
  <c r="BE152" i="80"/>
  <c r="DH152" i="80"/>
  <c r="X152" i="80"/>
  <c r="EW152" i="80"/>
  <c r="DP152" i="79"/>
  <c r="BT152" i="79"/>
  <c r="AO158" i="79"/>
  <c r="AP158" i="79" s="1"/>
  <c r="CZ158" i="80"/>
  <c r="DA160" i="79"/>
  <c r="X159" i="80"/>
  <c r="BU160" i="79"/>
  <c r="BD158" i="80"/>
  <c r="Y160" i="79"/>
  <c r="DY158" i="79"/>
  <c r="DZ158" i="79" s="1"/>
  <c r="DX160" i="79"/>
  <c r="CB159" i="80"/>
  <c r="AV159" i="80"/>
  <c r="DH159" i="80"/>
  <c r="DJ159" i="80" s="1"/>
  <c r="P158" i="79"/>
  <c r="FL156" i="79"/>
  <c r="FN156" i="79" s="1"/>
  <c r="AG159" i="80"/>
  <c r="AG160" i="79"/>
  <c r="DA159" i="80"/>
  <c r="DA159" i="79"/>
  <c r="CC159" i="80"/>
  <c r="CK159" i="80"/>
  <c r="FD159" i="79"/>
  <c r="DX158" i="80"/>
  <c r="AF159" i="79"/>
  <c r="BT158" i="80"/>
  <c r="BV158" i="80" s="1"/>
  <c r="CJ159" i="79"/>
  <c r="DI158" i="79"/>
  <c r="FL159" i="79"/>
  <c r="BE158" i="79"/>
  <c r="EG159" i="80"/>
  <c r="DP158" i="79"/>
  <c r="EN159" i="79"/>
  <c r="CJ158" i="80"/>
  <c r="EV159" i="79"/>
  <c r="EO160" i="79"/>
  <c r="CS159" i="80"/>
  <c r="EO158" i="79"/>
  <c r="CR159" i="80"/>
  <c r="CJ160" i="79"/>
  <c r="AG158" i="79"/>
  <c r="AH158" i="79" s="1"/>
  <c r="DY159" i="80"/>
  <c r="CJ158" i="79"/>
  <c r="EW158" i="79"/>
  <c r="CZ160" i="79"/>
  <c r="BD159" i="79"/>
  <c r="FE160" i="79"/>
  <c r="CK158" i="79"/>
  <c r="CC159" i="79"/>
  <c r="Y158" i="79"/>
  <c r="BE155" i="79"/>
  <c r="DH155" i="80"/>
  <c r="FM155" i="79"/>
  <c r="CC155" i="79"/>
  <c r="AF155" i="80"/>
  <c r="Q155" i="79"/>
  <c r="DQ155" i="79"/>
  <c r="Y155" i="80"/>
  <c r="AG155" i="79"/>
  <c r="BU155" i="79"/>
  <c r="AO155" i="79"/>
  <c r="DA155" i="79"/>
  <c r="BL155" i="79"/>
  <c r="Y155" i="79"/>
  <c r="BD155" i="79"/>
  <c r="CT155" i="80"/>
  <c r="FE155" i="79"/>
  <c r="CK155" i="79"/>
  <c r="X154" i="79"/>
  <c r="CJ154" i="80"/>
  <c r="FL154" i="79"/>
  <c r="EW154" i="80"/>
  <c r="FE154" i="79"/>
  <c r="AO154" i="79"/>
  <c r="DX154" i="79"/>
  <c r="EW160" i="79"/>
  <c r="CC160" i="79"/>
  <c r="BD158" i="79"/>
  <c r="DY155" i="80"/>
  <c r="EF158" i="80"/>
  <c r="FL156" i="80"/>
  <c r="FN156" i="80" s="1"/>
  <c r="DX156" i="80"/>
  <c r="DZ156" i="80" s="1"/>
  <c r="X158" i="79"/>
  <c r="DI159" i="79"/>
  <c r="FM154" i="79"/>
  <c r="CJ154" i="79"/>
  <c r="DQ158" i="80"/>
  <c r="DR158" i="80" s="1"/>
  <c r="EW158" i="80"/>
  <c r="CC156" i="80"/>
  <c r="AW155" i="80"/>
  <c r="AW156" i="80"/>
  <c r="EN160" i="80"/>
  <c r="AN156" i="80"/>
  <c r="AP156" i="80" s="1"/>
  <c r="AO160" i="79"/>
  <c r="CK158" i="80"/>
  <c r="BM155" i="79"/>
  <c r="AV158" i="80"/>
  <c r="AX158" i="80" s="1"/>
  <c r="EN154" i="79"/>
  <c r="FL155" i="79"/>
  <c r="DY155" i="79"/>
  <c r="Q158" i="79"/>
  <c r="BE158" i="80"/>
  <c r="BL154" i="79"/>
  <c r="CR154" i="79"/>
  <c r="P158" i="80"/>
  <c r="AV156" i="80"/>
  <c r="DH160" i="79"/>
  <c r="FD155" i="79"/>
  <c r="EO154" i="79"/>
  <c r="EG154" i="79"/>
  <c r="EH154" i="79" s="1"/>
  <c r="EF156" i="79"/>
  <c r="BD156" i="79"/>
  <c r="BM154" i="79"/>
  <c r="DH158" i="80"/>
  <c r="FD156" i="80"/>
  <c r="FF156" i="80" s="1"/>
  <c r="X155" i="79"/>
  <c r="EV156" i="80"/>
  <c r="EX156" i="80" s="1"/>
  <c r="DP155" i="80"/>
  <c r="FL160" i="79"/>
  <c r="EV158" i="79"/>
  <c r="X156" i="80"/>
  <c r="Z156" i="80" s="1"/>
  <c r="BL158" i="79"/>
  <c r="AF160" i="79"/>
  <c r="EN156" i="80"/>
  <c r="EP156" i="80" s="1"/>
  <c r="X160" i="79"/>
  <c r="FD160" i="79"/>
  <c r="EW155" i="79"/>
  <c r="CC158" i="79"/>
  <c r="CD158" i="79" s="1"/>
  <c r="AO153" i="79"/>
  <c r="DW161" i="80"/>
  <c r="BU147" i="79"/>
  <c r="AF147" i="79"/>
  <c r="DO150" i="79"/>
  <c r="CZ147" i="79"/>
  <c r="DA147" i="79"/>
  <c r="BE147" i="79"/>
  <c r="DH147" i="79"/>
  <c r="P149" i="80"/>
  <c r="FE147" i="79"/>
  <c r="EF147" i="79"/>
  <c r="DI147" i="79"/>
  <c r="DY147" i="79"/>
  <c r="Q147" i="79"/>
  <c r="EG147" i="79"/>
  <c r="DQ147" i="79"/>
  <c r="DX147" i="79"/>
  <c r="AW147" i="79"/>
  <c r="CJ147" i="79"/>
  <c r="CC147" i="79"/>
  <c r="EE150" i="79"/>
  <c r="AN147" i="79"/>
  <c r="EO147" i="79"/>
  <c r="EW149" i="79"/>
  <c r="EX149" i="79" s="1"/>
  <c r="AG147" i="79"/>
  <c r="AW149" i="80"/>
  <c r="BK150" i="80"/>
  <c r="DX146" i="80"/>
  <c r="FL146" i="79"/>
  <c r="EN146" i="80"/>
  <c r="CB146" i="80"/>
  <c r="CJ146" i="79"/>
  <c r="FL146" i="80"/>
  <c r="AN146" i="80"/>
  <c r="EV146" i="80"/>
  <c r="EF146" i="79"/>
  <c r="EW146" i="80"/>
  <c r="DH146" i="80"/>
  <c r="FK150" i="80"/>
  <c r="DI136" i="80"/>
  <c r="DJ136" i="80" s="1"/>
  <c r="AV133" i="80"/>
  <c r="AO136" i="80"/>
  <c r="AP136" i="80" s="1"/>
  <c r="CK136" i="80"/>
  <c r="CL136" i="80" s="1"/>
  <c r="CK137" i="79"/>
  <c r="CL137" i="79" s="1"/>
  <c r="FE137" i="79"/>
  <c r="FF137" i="79" s="1"/>
  <c r="CR139" i="79"/>
  <c r="DH133" i="80"/>
  <c r="FL129" i="80"/>
  <c r="FN129" i="80" s="1"/>
  <c r="DX133" i="80"/>
  <c r="DI133" i="80"/>
  <c r="DH133" i="79"/>
  <c r="EW133" i="80"/>
  <c r="Q129" i="79"/>
  <c r="R129" i="79" s="1"/>
  <c r="BE133" i="80"/>
  <c r="BF133" i="80" s="1"/>
  <c r="BE132" i="80"/>
  <c r="BT130" i="80"/>
  <c r="AW133" i="80"/>
  <c r="FE133" i="80"/>
  <c r="FL133" i="80"/>
  <c r="FN133" i="80" s="1"/>
  <c r="BE132" i="79"/>
  <c r="DQ139" i="79"/>
  <c r="AV124" i="79"/>
  <c r="AX124" i="79" s="1"/>
  <c r="AN124" i="79"/>
  <c r="CK123" i="79"/>
  <c r="CL123" i="79" s="1"/>
  <c r="FD123" i="79"/>
  <c r="FF123" i="79" s="1"/>
  <c r="DA121" i="79"/>
  <c r="CR121" i="79"/>
  <c r="X121" i="79"/>
  <c r="CJ121" i="79"/>
  <c r="EG121" i="79"/>
  <c r="BD121" i="79"/>
  <c r="P121" i="79"/>
  <c r="DP121" i="79"/>
  <c r="DQ121" i="79"/>
  <c r="CB121" i="79"/>
  <c r="BU121" i="79"/>
  <c r="BL121" i="79"/>
  <c r="AF121" i="79"/>
  <c r="BM121" i="79"/>
  <c r="DH124" i="79"/>
  <c r="DJ124" i="79" s="1"/>
  <c r="BD118" i="79"/>
  <c r="BF118" i="79" s="1"/>
  <c r="Y122" i="79"/>
  <c r="Z122" i="79" s="1"/>
  <c r="FL124" i="79"/>
  <c r="FN124" i="79" s="1"/>
  <c r="DY118" i="79"/>
  <c r="DZ118" i="79" s="1"/>
  <c r="CZ122" i="79"/>
  <c r="FM123" i="79"/>
  <c r="FN123" i="79" s="1"/>
  <c r="BD124" i="79"/>
  <c r="BF124" i="79" s="1"/>
  <c r="BT122" i="79"/>
  <c r="EW118" i="79"/>
  <c r="EX118" i="79" s="1"/>
  <c r="EW123" i="79"/>
  <c r="EX123" i="79" s="1"/>
  <c r="AG121" i="79"/>
  <c r="AO118" i="79"/>
  <c r="AP118" i="79" s="1"/>
  <c r="AO124" i="79"/>
  <c r="BL122" i="79"/>
  <c r="BT118" i="79"/>
  <c r="BV118" i="79" s="1"/>
  <c r="AV122" i="79"/>
  <c r="P122" i="79"/>
  <c r="CR118" i="79"/>
  <c r="CT118" i="79" s="1"/>
  <c r="BL124" i="79"/>
  <c r="BN124" i="79" s="1"/>
  <c r="AG124" i="79"/>
  <c r="AH124" i="79" s="1"/>
  <c r="AG118" i="79"/>
  <c r="AH118" i="79" s="1"/>
  <c r="AW123" i="79"/>
  <c r="AX123" i="79" s="1"/>
  <c r="Y118" i="79"/>
  <c r="Z118" i="79" s="1"/>
  <c r="BL121" i="80"/>
  <c r="DI121" i="79"/>
  <c r="CR124" i="79"/>
  <c r="CT124" i="79" s="1"/>
  <c r="AM125" i="79"/>
  <c r="P117" i="79"/>
  <c r="AF117" i="79"/>
  <c r="AH117" i="79" s="1"/>
  <c r="DX117" i="79"/>
  <c r="EF117" i="79"/>
  <c r="P117" i="80"/>
  <c r="EV117" i="79"/>
  <c r="CZ117" i="80"/>
  <c r="BE117" i="80"/>
  <c r="BL117" i="79"/>
  <c r="FL117" i="80"/>
  <c r="DA117" i="79"/>
  <c r="AO117" i="80"/>
  <c r="EV117" i="80"/>
  <c r="AN117" i="79"/>
  <c r="Y117" i="80"/>
  <c r="DH117" i="79"/>
  <c r="CB117" i="80"/>
  <c r="DQ117" i="80"/>
  <c r="AV117" i="79"/>
  <c r="EN117" i="80"/>
  <c r="CS117" i="80"/>
  <c r="Y117" i="79"/>
  <c r="DH117" i="80"/>
  <c r="CK117" i="79"/>
  <c r="EF117" i="80"/>
  <c r="FE117" i="80"/>
  <c r="CK117" i="80"/>
  <c r="AG117" i="80"/>
  <c r="BC125" i="79"/>
  <c r="BE116" i="80"/>
  <c r="W125" i="79"/>
  <c r="AE125" i="79"/>
  <c r="DX121" i="79"/>
  <c r="DY121" i="79"/>
  <c r="EG122" i="79"/>
  <c r="EH122" i="79" s="1"/>
  <c r="FD124" i="79"/>
  <c r="FF124" i="79" s="1"/>
  <c r="DH118" i="79"/>
  <c r="DJ118" i="79" s="1"/>
  <c r="X124" i="79"/>
  <c r="Z124" i="79" s="1"/>
  <c r="EV115" i="79"/>
  <c r="DH123" i="79"/>
  <c r="DJ123" i="79" s="1"/>
  <c r="EV113" i="79"/>
  <c r="EX113" i="79" s="1"/>
  <c r="Q124" i="79"/>
  <c r="P124" i="79"/>
  <c r="CK122" i="79"/>
  <c r="CZ124" i="79"/>
  <c r="DB124" i="79" s="1"/>
  <c r="BD122" i="79"/>
  <c r="DX124" i="79"/>
  <c r="DZ124" i="79" s="1"/>
  <c r="AW122" i="79"/>
  <c r="DX113" i="79"/>
  <c r="DZ113" i="79" s="1"/>
  <c r="AN121" i="79"/>
  <c r="AO121" i="79"/>
  <c r="EG113" i="79"/>
  <c r="EH113" i="79" s="1"/>
  <c r="CK121" i="79"/>
  <c r="CB124" i="79"/>
  <c r="CD124" i="79" s="1"/>
  <c r="BM122" i="79"/>
  <c r="DP124" i="79"/>
  <c r="DR124" i="79" s="1"/>
  <c r="DH122" i="79"/>
  <c r="X115" i="79"/>
  <c r="CR115" i="79"/>
  <c r="DO125" i="79"/>
  <c r="BT124" i="79"/>
  <c r="BV124" i="79" s="1"/>
  <c r="CS122" i="79"/>
  <c r="CT122" i="79" s="1"/>
  <c r="BU123" i="79"/>
  <c r="BV123" i="79" s="1"/>
  <c r="AG122" i="79"/>
  <c r="AW118" i="79"/>
  <c r="AX118" i="79" s="1"/>
  <c r="AO122" i="79"/>
  <c r="AP122" i="79" s="1"/>
  <c r="EN122" i="79"/>
  <c r="EP122" i="79" s="1"/>
  <c r="Q122" i="79"/>
  <c r="BD123" i="79"/>
  <c r="BF123" i="79" s="1"/>
  <c r="CJ122" i="79"/>
  <c r="CC122" i="79"/>
  <c r="CD122" i="79" s="1"/>
  <c r="AV121" i="79"/>
  <c r="CJ124" i="79"/>
  <c r="CL124" i="79" s="1"/>
  <c r="EF124" i="79"/>
  <c r="EH124" i="79" s="1"/>
  <c r="DI122" i="79"/>
  <c r="Y123" i="79"/>
  <c r="Z123" i="79" s="1"/>
  <c r="FL122" i="79"/>
  <c r="FN122" i="79" s="1"/>
  <c r="CS121" i="79"/>
  <c r="DQ122" i="79"/>
  <c r="DR122" i="79" s="1"/>
  <c r="AF122" i="79"/>
  <c r="DY122" i="79"/>
  <c r="DZ122" i="79" s="1"/>
  <c r="EF122" i="80"/>
  <c r="Q123" i="79"/>
  <c r="R123" i="79" s="1"/>
  <c r="CC123" i="79"/>
  <c r="CD123" i="79" s="1"/>
  <c r="BU122" i="79"/>
  <c r="O125" i="79"/>
  <c r="CC115" i="80"/>
  <c r="AV123" i="80"/>
  <c r="P118" i="79"/>
  <c r="R118" i="79" s="1"/>
  <c r="DA122" i="79"/>
  <c r="BD113" i="80"/>
  <c r="P112" i="79"/>
  <c r="Q112" i="79"/>
  <c r="EF112" i="79"/>
  <c r="BD112" i="79"/>
  <c r="DH112" i="79"/>
  <c r="CB112" i="79"/>
  <c r="CR112" i="79"/>
  <c r="BL112" i="79"/>
  <c r="DX112" i="79"/>
  <c r="AN112" i="79"/>
  <c r="FD112" i="79"/>
  <c r="EN112" i="79"/>
  <c r="DA112" i="79"/>
  <c r="DQ112" i="79"/>
  <c r="CJ112" i="79"/>
  <c r="CK108" i="79"/>
  <c r="CL108" i="79" s="1"/>
  <c r="EF108" i="79"/>
  <c r="EG108" i="79"/>
  <c r="EF108" i="80"/>
  <c r="BM108" i="79"/>
  <c r="BN108" i="79" s="1"/>
  <c r="EM109" i="80"/>
  <c r="EE109" i="80"/>
  <c r="AF108" i="79"/>
  <c r="AG108" i="79"/>
  <c r="FM106" i="80"/>
  <c r="DP106" i="80"/>
  <c r="FD100" i="80"/>
  <c r="FM100" i="80"/>
  <c r="BL100" i="80"/>
  <c r="EF100" i="80"/>
  <c r="BE100" i="80"/>
  <c r="AW100" i="80"/>
  <c r="DY100" i="80"/>
  <c r="X97" i="80"/>
  <c r="AE101" i="80"/>
  <c r="AV100" i="80"/>
  <c r="Q99" i="80"/>
  <c r="DH100" i="80"/>
  <c r="CJ100" i="80"/>
  <c r="AN99" i="80"/>
  <c r="FE99" i="80"/>
  <c r="AN100" i="80"/>
  <c r="BM100" i="80"/>
  <c r="CB100" i="80"/>
  <c r="CD99" i="80"/>
  <c r="AV99" i="80"/>
  <c r="BE99" i="80"/>
  <c r="DA100" i="80"/>
  <c r="BE95" i="80"/>
  <c r="AO95" i="80"/>
  <c r="FE95" i="80"/>
  <c r="EO95" i="80"/>
  <c r="DH95" i="80"/>
  <c r="EG95" i="80"/>
  <c r="DY95" i="80"/>
  <c r="CC95" i="80"/>
  <c r="X80" i="79"/>
  <c r="Z80" i="79" s="1"/>
  <c r="DQ80" i="79"/>
  <c r="DR80" i="79" s="1"/>
  <c r="AN80" i="79"/>
  <c r="AP80" i="79" s="1"/>
  <c r="BD67" i="80"/>
  <c r="BF67" i="80" s="1"/>
  <c r="EO80" i="79"/>
  <c r="EP80" i="79" s="1"/>
  <c r="EO82" i="79"/>
  <c r="EP82" i="79" s="1"/>
  <c r="BD82" i="79"/>
  <c r="BE82" i="79"/>
  <c r="BL79" i="79"/>
  <c r="BN79" i="79" s="1"/>
  <c r="O85" i="80"/>
  <c r="AN82" i="79"/>
  <c r="AO82" i="79"/>
  <c r="EW80" i="79"/>
  <c r="EX80" i="79" s="1"/>
  <c r="EE85" i="80"/>
  <c r="BD79" i="79"/>
  <c r="BF79" i="79" s="1"/>
  <c r="CB82" i="79"/>
  <c r="CC82" i="79"/>
  <c r="DY79" i="79"/>
  <c r="DZ79" i="79" s="1"/>
  <c r="AF82" i="79"/>
  <c r="AG82" i="79"/>
  <c r="FD81" i="79"/>
  <c r="DY260" i="79"/>
  <c r="CB318" i="79"/>
  <c r="BD318" i="79"/>
  <c r="EO260" i="79"/>
  <c r="DI36" i="80"/>
  <c r="DI412" i="80" s="1"/>
  <c r="DI427" i="80" s="1"/>
  <c r="DQ302" i="79"/>
  <c r="AV318" i="79"/>
  <c r="X318" i="79"/>
  <c r="DX318" i="79"/>
  <c r="AG302" i="79"/>
  <c r="CR285" i="80"/>
  <c r="BT285" i="80"/>
  <c r="BV285" i="80" s="1"/>
  <c r="EO302" i="79"/>
  <c r="DP318" i="79"/>
  <c r="BL318" i="79"/>
  <c r="EV318" i="79"/>
  <c r="AF318" i="79"/>
  <c r="EW302" i="79"/>
  <c r="AW302" i="79"/>
  <c r="CJ318" i="79"/>
  <c r="CL318" i="79" s="1"/>
  <c r="EN318" i="79"/>
  <c r="DX183" i="80"/>
  <c r="DP183" i="80"/>
  <c r="BT183" i="80"/>
  <c r="FD183" i="80"/>
  <c r="BD183" i="80"/>
  <c r="AF183" i="80"/>
  <c r="EO314" i="79"/>
  <c r="CJ183" i="80"/>
  <c r="DQ210" i="79"/>
  <c r="EV183" i="80"/>
  <c r="DH183" i="80"/>
  <c r="EN183" i="80"/>
  <c r="CZ183" i="80"/>
  <c r="X183" i="80"/>
  <c r="P183" i="80"/>
  <c r="DA302" i="80"/>
  <c r="EO36" i="80"/>
  <c r="EO412" i="80" s="1"/>
  <c r="EO427" i="80" s="1"/>
  <c r="CJ303" i="80"/>
  <c r="DA303" i="80"/>
  <c r="D49" i="35"/>
  <c r="D50" i="35" s="1"/>
  <c r="FL285" i="79"/>
  <c r="Q24" i="80"/>
  <c r="Q408" i="80" s="1"/>
  <c r="AN22" i="79"/>
  <c r="AN406" i="79" s="1"/>
  <c r="CS232" i="80"/>
  <c r="DQ319" i="79"/>
  <c r="AG248" i="79"/>
  <c r="FE287" i="80"/>
  <c r="FE319" i="79"/>
  <c r="FM275" i="80"/>
  <c r="AN318" i="79"/>
  <c r="Q303" i="80"/>
  <c r="DA302" i="79"/>
  <c r="BT318" i="79"/>
  <c r="CB203" i="79"/>
  <c r="AV203" i="79"/>
  <c r="FE193" i="79"/>
  <c r="FF193" i="79" s="1"/>
  <c r="Q248" i="79"/>
  <c r="R248" i="79" s="1"/>
  <c r="DH257" i="80"/>
  <c r="DX285" i="79"/>
  <c r="BE189" i="79"/>
  <c r="CR192" i="79"/>
  <c r="EO250" i="80"/>
  <c r="Y257" i="80"/>
  <c r="DQ257" i="80"/>
  <c r="DI181" i="79"/>
  <c r="BU181" i="79"/>
  <c r="FM190" i="79"/>
  <c r="Q284" i="80"/>
  <c r="DY181" i="79"/>
  <c r="BM257" i="80"/>
  <c r="CS260" i="79"/>
  <c r="EG181" i="79"/>
  <c r="Y255" i="79"/>
  <c r="AW255" i="79"/>
  <c r="P303" i="80"/>
  <c r="DH302" i="80"/>
  <c r="EW203" i="79"/>
  <c r="EO203" i="79"/>
  <c r="FM255" i="79"/>
  <c r="CS250" i="80"/>
  <c r="FL302" i="80"/>
  <c r="AN302" i="80"/>
  <c r="AV302" i="80"/>
  <c r="AG203" i="79"/>
  <c r="FL204" i="79"/>
  <c r="BM255" i="79"/>
  <c r="AW250" i="80"/>
  <c r="EV203" i="79"/>
  <c r="DQ203" i="79"/>
  <c r="BM190" i="79"/>
  <c r="Q203" i="79"/>
  <c r="EN248" i="79"/>
  <c r="DQ190" i="79"/>
  <c r="CS190" i="79"/>
  <c r="P203" i="79"/>
  <c r="CS194" i="79"/>
  <c r="CT194" i="79" s="1"/>
  <c r="EO257" i="80"/>
  <c r="DA257" i="80"/>
  <c r="CC190" i="79"/>
  <c r="BE190" i="79"/>
  <c r="AF248" i="79"/>
  <c r="BU203" i="79"/>
  <c r="BT203" i="79"/>
  <c r="BM203" i="79"/>
  <c r="CS203" i="79"/>
  <c r="EN302" i="79"/>
  <c r="CL249" i="79"/>
  <c r="DI203" i="79"/>
  <c r="FE190" i="79"/>
  <c r="BE203" i="79"/>
  <c r="Y203" i="79"/>
  <c r="CB248" i="79"/>
  <c r="FD248" i="79"/>
  <c r="X248" i="79"/>
  <c r="DY203" i="79"/>
  <c r="AF285" i="79"/>
  <c r="EG190" i="79"/>
  <c r="AG194" i="79"/>
  <c r="AH194" i="79" s="1"/>
  <c r="Y190" i="79"/>
  <c r="FE203" i="79"/>
  <c r="EG203" i="79"/>
  <c r="CK190" i="79"/>
  <c r="CK203" i="79"/>
  <c r="DA203" i="79"/>
  <c r="X190" i="80"/>
  <c r="AO203" i="79"/>
  <c r="AN203" i="79"/>
  <c r="FL302" i="79"/>
  <c r="FN302" i="79" s="1"/>
  <c r="AG190" i="79"/>
  <c r="EN203" i="79"/>
  <c r="EW190" i="79"/>
  <c r="EX190" i="79" s="1"/>
  <c r="AW203" i="79"/>
  <c r="DQ260" i="79"/>
  <c r="AN204" i="79"/>
  <c r="AN319" i="79"/>
  <c r="DP248" i="79"/>
  <c r="AF319" i="79"/>
  <c r="DY250" i="80"/>
  <c r="BT319" i="79"/>
  <c r="AG260" i="79"/>
  <c r="DP319" i="79"/>
  <c r="CZ248" i="79"/>
  <c r="AN248" i="79"/>
  <c r="P314" i="80"/>
  <c r="FD285" i="79"/>
  <c r="CZ319" i="79"/>
  <c r="CB319" i="79"/>
  <c r="BM210" i="80"/>
  <c r="BD260" i="79"/>
  <c r="FE260" i="79"/>
  <c r="Y260" i="79"/>
  <c r="CK260" i="79"/>
  <c r="EW260" i="79"/>
  <c r="EX260" i="79" s="1"/>
  <c r="DH260" i="79"/>
  <c r="BL260" i="79"/>
  <c r="DX260" i="79"/>
  <c r="X260" i="79"/>
  <c r="FL260" i="79"/>
  <c r="EN260" i="79"/>
  <c r="AO257" i="80"/>
  <c r="CC256" i="79"/>
  <c r="EG256" i="79"/>
  <c r="DI257" i="80"/>
  <c r="DP260" i="79"/>
  <c r="CR260" i="79"/>
  <c r="FD260" i="79"/>
  <c r="Q256" i="79"/>
  <c r="AF260" i="79"/>
  <c r="BE260" i="79"/>
  <c r="CJ260" i="79"/>
  <c r="BM260" i="79"/>
  <c r="CZ260" i="79"/>
  <c r="DB260" i="79" s="1"/>
  <c r="DI260" i="79"/>
  <c r="EG250" i="80"/>
  <c r="FM250" i="80"/>
  <c r="CK250" i="80"/>
  <c r="CB250" i="80"/>
  <c r="Y250" i="80"/>
  <c r="DQ250" i="80"/>
  <c r="BT250" i="80"/>
  <c r="DH250" i="80"/>
  <c r="P250" i="80"/>
  <c r="CZ250" i="80"/>
  <c r="AN250" i="80"/>
  <c r="FE250" i="80"/>
  <c r="BL250" i="80"/>
  <c r="BU248" i="79"/>
  <c r="AV248" i="79"/>
  <c r="FM248" i="79"/>
  <c r="CJ248" i="79"/>
  <c r="CS248" i="79"/>
  <c r="EF248" i="79"/>
  <c r="DY248" i="79"/>
  <c r="EW248" i="79"/>
  <c r="BM248" i="79"/>
  <c r="BD248" i="79"/>
  <c r="BU190" i="79"/>
  <c r="Q190" i="79"/>
  <c r="BL303" i="79"/>
  <c r="DI302" i="79"/>
  <c r="Y318" i="79"/>
  <c r="AN285" i="79"/>
  <c r="X303" i="80"/>
  <c r="CZ204" i="79"/>
  <c r="CZ190" i="79"/>
  <c r="BT192" i="79"/>
  <c r="DX314" i="80"/>
  <c r="BT284" i="80"/>
  <c r="CK181" i="79"/>
  <c r="BD319" i="80"/>
  <c r="DI319" i="79"/>
  <c r="EF314" i="80"/>
  <c r="CJ314" i="80"/>
  <c r="CK284" i="80"/>
  <c r="Q194" i="79"/>
  <c r="Y285" i="80"/>
  <c r="AO190" i="79"/>
  <c r="P318" i="79"/>
  <c r="CK319" i="79"/>
  <c r="EV319" i="80"/>
  <c r="CJ319" i="80"/>
  <c r="DP319" i="80"/>
  <c r="DP303" i="80"/>
  <c r="CZ181" i="79"/>
  <c r="CB181" i="79"/>
  <c r="P285" i="80"/>
  <c r="EF318" i="79"/>
  <c r="EV319" i="79"/>
  <c r="P190" i="80"/>
  <c r="BT197" i="80"/>
  <c r="X197" i="80"/>
  <c r="BT198" i="80"/>
  <c r="EW232" i="80"/>
  <c r="AV190" i="80"/>
  <c r="AW181" i="79"/>
  <c r="AG303" i="80"/>
  <c r="AF285" i="80"/>
  <c r="CR303" i="79"/>
  <c r="AV197" i="80"/>
  <c r="CS197" i="80"/>
  <c r="BE194" i="79"/>
  <c r="CZ285" i="80"/>
  <c r="FE209" i="80"/>
  <c r="AO198" i="80"/>
  <c r="EO303" i="80"/>
  <c r="AO285" i="80"/>
  <c r="EF319" i="79"/>
  <c r="EN319" i="79"/>
  <c r="BE181" i="80"/>
  <c r="DH190" i="80"/>
  <c r="BD285" i="80"/>
  <c r="BE286" i="79"/>
  <c r="FD319" i="80"/>
  <c r="CR198" i="80"/>
  <c r="DP302" i="80"/>
  <c r="DR302" i="80" s="1"/>
  <c r="EV285" i="80"/>
  <c r="AF182" i="80"/>
  <c r="DX302" i="79"/>
  <c r="AO302" i="79"/>
  <c r="AV303" i="80"/>
  <c r="EG181" i="80"/>
  <c r="CR302" i="79"/>
  <c r="DH285" i="80"/>
  <c r="CK302" i="79"/>
  <c r="BT287" i="80"/>
  <c r="BT285" i="79"/>
  <c r="P285" i="79"/>
  <c r="DP285" i="80"/>
  <c r="EF285" i="79"/>
  <c r="CS303" i="80"/>
  <c r="DX285" i="80"/>
  <c r="BL285" i="79"/>
  <c r="FL285" i="80"/>
  <c r="Y302" i="79"/>
  <c r="AG319" i="79"/>
  <c r="W488" i="79"/>
  <c r="W495" i="79" s="1"/>
  <c r="W496" i="79" s="1"/>
  <c r="CZ318" i="79"/>
  <c r="FD319" i="79"/>
  <c r="FE317" i="80"/>
  <c r="FF317" i="80" s="1"/>
  <c r="X314" i="80"/>
  <c r="DA319" i="79"/>
  <c r="CC319" i="79"/>
  <c r="BU319" i="80"/>
  <c r="BD319" i="79"/>
  <c r="CR319" i="79"/>
  <c r="CT319" i="79" s="1"/>
  <c r="BE319" i="79"/>
  <c r="AW319" i="79"/>
  <c r="CY321" i="79"/>
  <c r="DY319" i="80"/>
  <c r="DI319" i="80"/>
  <c r="CZ319" i="80"/>
  <c r="AO319" i="80"/>
  <c r="CB319" i="80"/>
  <c r="P319" i="79"/>
  <c r="EG319" i="79"/>
  <c r="BE319" i="80"/>
  <c r="CJ319" i="79"/>
  <c r="BL319" i="79"/>
  <c r="FM319" i="79"/>
  <c r="W321" i="79"/>
  <c r="EO319" i="80"/>
  <c r="X319" i="80"/>
  <c r="EF315" i="80"/>
  <c r="EW319" i="79"/>
  <c r="DH319" i="79"/>
  <c r="CR319" i="80"/>
  <c r="EO318" i="79"/>
  <c r="EO319" i="79"/>
  <c r="AV319" i="80"/>
  <c r="DX319" i="79"/>
  <c r="EE321" i="79"/>
  <c r="DY319" i="79"/>
  <c r="AW318" i="79"/>
  <c r="Q319" i="79"/>
  <c r="BM319" i="79"/>
  <c r="Y319" i="79"/>
  <c r="Z319" i="79" s="1"/>
  <c r="AV319" i="79"/>
  <c r="DI318" i="79"/>
  <c r="DJ318" i="79" s="1"/>
  <c r="AO319" i="79"/>
  <c r="CS314" i="80"/>
  <c r="BU319" i="79"/>
  <c r="EU321" i="79"/>
  <c r="AE321" i="79"/>
  <c r="G323" i="79"/>
  <c r="G339" i="79" s="1"/>
  <c r="DY304" i="80"/>
  <c r="DZ304" i="80" s="1"/>
  <c r="DH304" i="79"/>
  <c r="DJ304" i="79" s="1"/>
  <c r="CR304" i="79"/>
  <c r="CT304" i="79" s="1"/>
  <c r="DH304" i="80"/>
  <c r="AU305" i="79"/>
  <c r="O305" i="79"/>
  <c r="CZ301" i="79"/>
  <c r="DX301" i="79"/>
  <c r="AE305" i="79"/>
  <c r="BC305" i="79"/>
  <c r="AN302" i="79"/>
  <c r="Y300" i="79"/>
  <c r="Z300" i="79" s="1"/>
  <c r="AW304" i="80"/>
  <c r="AX304" i="80" s="1"/>
  <c r="AF304" i="79"/>
  <c r="AH304" i="79" s="1"/>
  <c r="EO300" i="79"/>
  <c r="EP300" i="79" s="1"/>
  <c r="AW302" i="80"/>
  <c r="AF300" i="80"/>
  <c r="AH300" i="80" s="1"/>
  <c r="EN304" i="80"/>
  <c r="AM305" i="79"/>
  <c r="BD304" i="80"/>
  <c r="EF304" i="80"/>
  <c r="FL304" i="80"/>
  <c r="FN304" i="80" s="1"/>
  <c r="AO302" i="80"/>
  <c r="AV304" i="79"/>
  <c r="AX304" i="79" s="1"/>
  <c r="CZ303" i="80"/>
  <c r="EW304" i="80"/>
  <c r="EG304" i="80"/>
  <c r="CK300" i="79"/>
  <c r="CL300" i="79" s="1"/>
  <c r="BE303" i="80"/>
  <c r="Y303" i="80"/>
  <c r="DA300" i="80"/>
  <c r="BK305" i="80"/>
  <c r="CR303" i="80"/>
  <c r="AU305" i="80"/>
  <c r="EV302" i="79"/>
  <c r="DJ300" i="79"/>
  <c r="P300" i="80"/>
  <c r="R300" i="80" s="1"/>
  <c r="P304" i="80"/>
  <c r="R304" i="80" s="1"/>
  <c r="FL304" i="79"/>
  <c r="FN304" i="79" s="1"/>
  <c r="AG300" i="79"/>
  <c r="AH300" i="79" s="1"/>
  <c r="BE302" i="80"/>
  <c r="EN304" i="79"/>
  <c r="X302" i="79"/>
  <c r="DY302" i="80"/>
  <c r="DZ302" i="80" s="1"/>
  <c r="BD302" i="79"/>
  <c r="CS300" i="79"/>
  <c r="CT300" i="79" s="1"/>
  <c r="EV304" i="79"/>
  <c r="AF303" i="80"/>
  <c r="BS305" i="80"/>
  <c r="P304" i="79"/>
  <c r="R304" i="79" s="1"/>
  <c r="FE300" i="79"/>
  <c r="FF300" i="79" s="1"/>
  <c r="BM300" i="79"/>
  <c r="BN300" i="79" s="1"/>
  <c r="FK305" i="79"/>
  <c r="CR300" i="80"/>
  <c r="CT300" i="80" s="1"/>
  <c r="BU300" i="79"/>
  <c r="BV300" i="79" s="1"/>
  <c r="EN303" i="80"/>
  <c r="Q301" i="80"/>
  <c r="FM302" i="80"/>
  <c r="CS302" i="80"/>
  <c r="AF302" i="79"/>
  <c r="BL302" i="79"/>
  <c r="FE304" i="79"/>
  <c r="EO304" i="80"/>
  <c r="EM305" i="79"/>
  <c r="W305" i="79"/>
  <c r="AV302" i="79"/>
  <c r="FL300" i="80"/>
  <c r="EG302" i="79"/>
  <c r="DY301" i="80"/>
  <c r="CZ300" i="80"/>
  <c r="DY302" i="79"/>
  <c r="BU302" i="79"/>
  <c r="BV302" i="79" s="1"/>
  <c r="DP300" i="80"/>
  <c r="BT304" i="80"/>
  <c r="CS304" i="80"/>
  <c r="FD302" i="79"/>
  <c r="CJ302" i="79"/>
  <c r="FD304" i="79"/>
  <c r="CS302" i="79"/>
  <c r="FM300" i="80"/>
  <c r="EF302" i="79"/>
  <c r="DI304" i="80"/>
  <c r="CR304" i="80"/>
  <c r="P302" i="79"/>
  <c r="DP302" i="79"/>
  <c r="CC302" i="79"/>
  <c r="CQ305" i="79"/>
  <c r="X304" i="80"/>
  <c r="Z304" i="80" s="1"/>
  <c r="BL304" i="80"/>
  <c r="BN304" i="80" s="1"/>
  <c r="CJ304" i="79"/>
  <c r="CK304" i="79"/>
  <c r="DY300" i="79"/>
  <c r="DZ300" i="79" s="1"/>
  <c r="CZ302" i="79"/>
  <c r="AW303" i="80"/>
  <c r="FE304" i="80"/>
  <c r="FF304" i="80" s="1"/>
  <c r="CB302" i="79"/>
  <c r="DG305" i="79"/>
  <c r="DQ303" i="80"/>
  <c r="CR302" i="80"/>
  <c r="CJ304" i="80"/>
  <c r="CL304" i="80" s="1"/>
  <c r="DH302" i="79"/>
  <c r="CC302" i="80"/>
  <c r="CB304" i="80"/>
  <c r="CD304" i="80" s="1"/>
  <c r="BD304" i="79"/>
  <c r="BF304" i="79" s="1"/>
  <c r="BM302" i="79"/>
  <c r="AN304" i="79"/>
  <c r="AP304" i="79" s="1"/>
  <c r="EO304" i="79"/>
  <c r="BE302" i="79"/>
  <c r="CC300" i="79"/>
  <c r="CD300" i="79" s="1"/>
  <c r="CK303" i="80"/>
  <c r="DX300" i="80"/>
  <c r="DZ300" i="80" s="1"/>
  <c r="X302" i="80"/>
  <c r="BT300" i="80"/>
  <c r="BV300" i="80" s="1"/>
  <c r="O305" i="80"/>
  <c r="X304" i="79"/>
  <c r="Z304" i="79" s="1"/>
  <c r="Q300" i="79"/>
  <c r="R300" i="79" s="1"/>
  <c r="FM300" i="79"/>
  <c r="FN300" i="79" s="1"/>
  <c r="BE304" i="80"/>
  <c r="EN300" i="80"/>
  <c r="EP300" i="80" s="1"/>
  <c r="BD300" i="80"/>
  <c r="BF300" i="80" s="1"/>
  <c r="EW300" i="79"/>
  <c r="EF300" i="80"/>
  <c r="EH300" i="80" s="1"/>
  <c r="EO302" i="80"/>
  <c r="Q302" i="79"/>
  <c r="EE305" i="79"/>
  <c r="AG285" i="79"/>
  <c r="EO286" i="79"/>
  <c r="BE285" i="80"/>
  <c r="DY286" i="79"/>
  <c r="Q285" i="80"/>
  <c r="AG286" i="79"/>
  <c r="AG287" i="80"/>
  <c r="BL285" i="80"/>
  <c r="AW285" i="79"/>
  <c r="EN287" i="80"/>
  <c r="EG285" i="79"/>
  <c r="DQ285" i="79"/>
  <c r="DI285" i="80"/>
  <c r="FM285" i="79"/>
  <c r="CS285" i="79"/>
  <c r="CS285" i="80"/>
  <c r="EO285" i="79"/>
  <c r="AN285" i="80"/>
  <c r="AV285" i="79"/>
  <c r="AG285" i="80"/>
  <c r="DP285" i="79"/>
  <c r="DQ285" i="80"/>
  <c r="DI285" i="79"/>
  <c r="DY285" i="79"/>
  <c r="DA285" i="80"/>
  <c r="DA285" i="79"/>
  <c r="EF285" i="80"/>
  <c r="BM285" i="79"/>
  <c r="AO285" i="79"/>
  <c r="EW285" i="79"/>
  <c r="EX285" i="79" s="1"/>
  <c r="EO287" i="80"/>
  <c r="X285" i="80"/>
  <c r="AM288" i="80"/>
  <c r="CC285" i="79"/>
  <c r="DH284" i="79"/>
  <c r="CC283" i="80"/>
  <c r="EO283" i="80"/>
  <c r="EW283" i="80"/>
  <c r="DY283" i="80"/>
  <c r="BM283" i="80"/>
  <c r="AG283" i="80"/>
  <c r="EG283" i="80"/>
  <c r="O288" i="80"/>
  <c r="DI283" i="80"/>
  <c r="CS283" i="80"/>
  <c r="W288" i="79"/>
  <c r="W290" i="79" s="1"/>
  <c r="W336" i="79" s="1"/>
  <c r="FL275" i="80"/>
  <c r="FK278" i="79"/>
  <c r="DX275" i="80"/>
  <c r="CC232" i="80"/>
  <c r="BL232" i="80"/>
  <c r="DY232" i="80"/>
  <c r="DP231" i="80"/>
  <c r="FE231" i="80"/>
  <c r="BE231" i="80"/>
  <c r="BK239" i="79"/>
  <c r="CA239" i="79"/>
  <c r="DW239" i="79"/>
  <c r="DX232" i="80"/>
  <c r="AF231" i="80"/>
  <c r="DX232" i="79"/>
  <c r="X231" i="80"/>
  <c r="CR232" i="80"/>
  <c r="AG231" i="80"/>
  <c r="FE232" i="80"/>
  <c r="CJ232" i="80"/>
  <c r="CR231" i="80"/>
  <c r="FL231" i="80"/>
  <c r="EE239" i="79"/>
  <c r="W239" i="79"/>
  <c r="CC231" i="80"/>
  <c r="BD232" i="80"/>
  <c r="AU239" i="79"/>
  <c r="CK232" i="80"/>
  <c r="CB232" i="80"/>
  <c r="BD231" i="80"/>
  <c r="EO231" i="80"/>
  <c r="DY231" i="80"/>
  <c r="FL236" i="79"/>
  <c r="FD232" i="80"/>
  <c r="DY231" i="79"/>
  <c r="BC239" i="79"/>
  <c r="EV232" i="80"/>
  <c r="AN217" i="80"/>
  <c r="BT216" i="80"/>
  <c r="FK219" i="80"/>
  <c r="DW219" i="79"/>
  <c r="DA215" i="80"/>
  <c r="DB215" i="80" s="1"/>
  <c r="AE219" i="80"/>
  <c r="EG210" i="79"/>
  <c r="BM210" i="79"/>
  <c r="DQ210" i="80"/>
  <c r="FM210" i="80"/>
  <c r="FM211" i="80" s="1"/>
  <c r="AO210" i="79"/>
  <c r="Y210" i="80"/>
  <c r="AG210" i="80"/>
  <c r="BE210" i="80"/>
  <c r="DA210" i="80"/>
  <c r="DB210" i="80" s="1"/>
  <c r="DI210" i="79"/>
  <c r="O211" i="80"/>
  <c r="BK211" i="80"/>
  <c r="FK211" i="80"/>
  <c r="BL204" i="79"/>
  <c r="AN205" i="79"/>
  <c r="EF204" i="79"/>
  <c r="CY206" i="79"/>
  <c r="CB205" i="79"/>
  <c r="BL203" i="79"/>
  <c r="CR203" i="79"/>
  <c r="AF203" i="79"/>
  <c r="DX203" i="79"/>
  <c r="BD203" i="79"/>
  <c r="EF203" i="79"/>
  <c r="DH203" i="79"/>
  <c r="DP203" i="79"/>
  <c r="X203" i="79"/>
  <c r="EF197" i="80"/>
  <c r="AO197" i="80"/>
  <c r="DI197" i="80"/>
  <c r="EV197" i="80"/>
  <c r="EN197" i="80"/>
  <c r="CZ197" i="80"/>
  <c r="CK197" i="80"/>
  <c r="BD197" i="80"/>
  <c r="P197" i="80"/>
  <c r="BL197" i="80"/>
  <c r="DP197" i="80"/>
  <c r="AF197" i="80"/>
  <c r="EG194" i="79"/>
  <c r="P194" i="79"/>
  <c r="DQ193" i="79"/>
  <c r="DR193" i="79" s="1"/>
  <c r="EO193" i="79"/>
  <c r="EP193" i="79" s="1"/>
  <c r="EW193" i="79"/>
  <c r="EX193" i="79" s="1"/>
  <c r="DP192" i="79"/>
  <c r="EV192" i="79"/>
  <c r="CZ192" i="79"/>
  <c r="DX192" i="79"/>
  <c r="FD192" i="79"/>
  <c r="FE192" i="80"/>
  <c r="EF192" i="79"/>
  <c r="FL192" i="79"/>
  <c r="DA190" i="79"/>
  <c r="AF189" i="80"/>
  <c r="Y189" i="80"/>
  <c r="BL187" i="79"/>
  <c r="BN187" i="79" s="1"/>
  <c r="AN186" i="79"/>
  <c r="AP186" i="79" s="1"/>
  <c r="CS186" i="79"/>
  <c r="CT186" i="79" s="1"/>
  <c r="CC186" i="79"/>
  <c r="CD186" i="79" s="1"/>
  <c r="AV183" i="79"/>
  <c r="EV183" i="79"/>
  <c r="CJ183" i="79"/>
  <c r="FL183" i="79"/>
  <c r="AF183" i="79"/>
  <c r="DX183" i="79"/>
  <c r="BD183" i="79"/>
  <c r="CC182" i="79"/>
  <c r="EF194" i="79"/>
  <c r="EO181" i="79"/>
  <c r="EG183" i="80"/>
  <c r="BE189" i="80"/>
  <c r="EN190" i="80"/>
  <c r="EN183" i="79"/>
  <c r="BL183" i="79"/>
  <c r="AN183" i="79"/>
  <c r="DH192" i="79"/>
  <c r="DI192" i="79"/>
  <c r="DA192" i="79"/>
  <c r="DA190" i="80"/>
  <c r="CR190" i="80"/>
  <c r="FD183" i="79"/>
  <c r="DY194" i="79"/>
  <c r="DZ194" i="79" s="1"/>
  <c r="BU194" i="79"/>
  <c r="CB192" i="79"/>
  <c r="DH190" i="79"/>
  <c r="EN182" i="80"/>
  <c r="DA183" i="79"/>
  <c r="AO194" i="79"/>
  <c r="AP194" i="79" s="1"/>
  <c r="CC194" i="79"/>
  <c r="CD194" i="79" s="1"/>
  <c r="BM194" i="79"/>
  <c r="BN194" i="79" s="1"/>
  <c r="DQ194" i="79"/>
  <c r="DR194" i="79" s="1"/>
  <c r="DI194" i="79"/>
  <c r="DJ194" i="79" s="1"/>
  <c r="CK193" i="79"/>
  <c r="CL193" i="79" s="1"/>
  <c r="DA194" i="79"/>
  <c r="DB194" i="79" s="1"/>
  <c r="BE193" i="79"/>
  <c r="BF193" i="79" s="1"/>
  <c r="BD182" i="80"/>
  <c r="EN187" i="79"/>
  <c r="EP187" i="79" s="1"/>
  <c r="AN182" i="80"/>
  <c r="EW194" i="79"/>
  <c r="EX194" i="79" s="1"/>
  <c r="EO194" i="79"/>
  <c r="EP194" i="79" s="1"/>
  <c r="EG193" i="79"/>
  <c r="EH193" i="79" s="1"/>
  <c r="CS193" i="79"/>
  <c r="CT193" i="79" s="1"/>
  <c r="DH186" i="79"/>
  <c r="DJ186" i="79" s="1"/>
  <c r="Y183" i="79"/>
  <c r="X183" i="79"/>
  <c r="AG193" i="79"/>
  <c r="AH193" i="79" s="1"/>
  <c r="Q183" i="79"/>
  <c r="EO183" i="79"/>
  <c r="FM183" i="79"/>
  <c r="FD181" i="79"/>
  <c r="CR189" i="80"/>
  <c r="EW183" i="79"/>
  <c r="X189" i="80"/>
  <c r="BM193" i="79"/>
  <c r="BN193" i="79" s="1"/>
  <c r="BU193" i="79"/>
  <c r="BV193" i="79" s="1"/>
  <c r="AW190" i="80"/>
  <c r="BM182" i="80"/>
  <c r="FL182" i="80"/>
  <c r="EF182" i="80"/>
  <c r="AO190" i="80"/>
  <c r="BD186" i="79"/>
  <c r="BF186" i="79" s="1"/>
  <c r="BM183" i="79"/>
  <c r="EF181" i="79"/>
  <c r="CJ189" i="80"/>
  <c r="FM190" i="80"/>
  <c r="EF190" i="80"/>
  <c r="FD189" i="80"/>
  <c r="DQ182" i="80"/>
  <c r="DX182" i="80"/>
  <c r="FE190" i="80"/>
  <c r="AN189" i="80"/>
  <c r="DQ190" i="80"/>
  <c r="AW182" i="80"/>
  <c r="DX190" i="80"/>
  <c r="Y193" i="79"/>
  <c r="Z193" i="79" s="1"/>
  <c r="DI183" i="79"/>
  <c r="EG189" i="80"/>
  <c r="EH189" i="80" s="1"/>
  <c r="DP190" i="79"/>
  <c r="CJ181" i="79"/>
  <c r="CC183" i="79"/>
  <c r="DA182" i="80"/>
  <c r="X182" i="80"/>
  <c r="AO183" i="80"/>
  <c r="P183" i="79"/>
  <c r="AN190" i="79"/>
  <c r="DA181" i="79"/>
  <c r="CS183" i="79"/>
  <c r="AW183" i="79"/>
  <c r="CB182" i="80"/>
  <c r="EV189" i="80"/>
  <c r="CC183" i="80"/>
  <c r="AF190" i="80"/>
  <c r="BT182" i="80"/>
  <c r="P189" i="80"/>
  <c r="EG183" i="79"/>
  <c r="EH183" i="79" s="1"/>
  <c r="CZ189" i="80"/>
  <c r="CK190" i="80"/>
  <c r="DQ189" i="80"/>
  <c r="BL189" i="80"/>
  <c r="CR183" i="79"/>
  <c r="BE183" i="79"/>
  <c r="BL190" i="80"/>
  <c r="DI192" i="80"/>
  <c r="BT190" i="80"/>
  <c r="CB190" i="80"/>
  <c r="AW190" i="79"/>
  <c r="BU183" i="79"/>
  <c r="BT189" i="80"/>
  <c r="EO189" i="80"/>
  <c r="X190" i="79"/>
  <c r="CK194" i="79"/>
  <c r="CL194" i="79" s="1"/>
  <c r="Q182" i="80"/>
  <c r="BD190" i="80"/>
  <c r="DH189" i="80"/>
  <c r="EW182" i="80"/>
  <c r="AV181" i="80"/>
  <c r="DX181" i="80"/>
  <c r="CR181" i="79"/>
  <c r="EO190" i="79"/>
  <c r="BT194" i="79"/>
  <c r="DI190" i="79"/>
  <c r="CC193" i="79"/>
  <c r="CD193" i="79" s="1"/>
  <c r="BM183" i="80"/>
  <c r="EW190" i="80"/>
  <c r="DY189" i="80"/>
  <c r="EV181" i="79"/>
  <c r="AF189" i="79"/>
  <c r="BT190" i="79"/>
  <c r="P190" i="79"/>
  <c r="CK183" i="79"/>
  <c r="CS182" i="80"/>
  <c r="DY183" i="79"/>
  <c r="FE183" i="79"/>
  <c r="AV189" i="80"/>
  <c r="DH182" i="80"/>
  <c r="EV181" i="80"/>
  <c r="BT181" i="80"/>
  <c r="CB189" i="80"/>
  <c r="FD182" i="80"/>
  <c r="CB183" i="79"/>
  <c r="CC181" i="79"/>
  <c r="AF181" i="79"/>
  <c r="CJ181" i="80"/>
  <c r="FD181" i="80"/>
  <c r="BT181" i="79"/>
  <c r="DP181" i="79"/>
  <c r="EN181" i="79"/>
  <c r="FE181" i="79"/>
  <c r="AN181" i="80"/>
  <c r="CZ181" i="80"/>
  <c r="CS181" i="79"/>
  <c r="FL181" i="80"/>
  <c r="DQ181" i="80"/>
  <c r="CC181" i="80"/>
  <c r="DH181" i="79"/>
  <c r="EW181" i="79"/>
  <c r="BM181" i="80"/>
  <c r="EN181" i="80"/>
  <c r="EW181" i="80"/>
  <c r="CR181" i="80"/>
  <c r="DH181" i="80"/>
  <c r="E15" i="35"/>
  <c r="E16" i="35"/>
  <c r="F16" i="35"/>
  <c r="AX249" i="79"/>
  <c r="AN16" i="80"/>
  <c r="AN418" i="80" s="1"/>
  <c r="R187" i="79"/>
  <c r="DR249" i="79"/>
  <c r="H219" i="80"/>
  <c r="AO249" i="79"/>
  <c r="AP249" i="79" s="1"/>
  <c r="AO193" i="79"/>
  <c r="AP193" i="79" s="1"/>
  <c r="AG186" i="79"/>
  <c r="AH186" i="79" s="1"/>
  <c r="DX189" i="80"/>
  <c r="EF256" i="79"/>
  <c r="AG251" i="79"/>
  <c r="AH251" i="79" s="1"/>
  <c r="BD187" i="79"/>
  <c r="BF187" i="79" s="1"/>
  <c r="AN22" i="80"/>
  <c r="AN406" i="80" s="1"/>
  <c r="AN198" i="80"/>
  <c r="DO410" i="79"/>
  <c r="AU125" i="79"/>
  <c r="AV107" i="80"/>
  <c r="BU107" i="80"/>
  <c r="FL107" i="80"/>
  <c r="DY107" i="80"/>
  <c r="CC313" i="80"/>
  <c r="CD313" i="80" s="1"/>
  <c r="AF100" i="80"/>
  <c r="AE288" i="79"/>
  <c r="AE290" i="79" s="1"/>
  <c r="AE336" i="79" s="1"/>
  <c r="CR204" i="79"/>
  <c r="CQ206" i="79"/>
  <c r="Y22" i="79"/>
  <c r="Y406" i="79" s="1"/>
  <c r="CY150" i="79"/>
  <c r="DA146" i="79"/>
  <c r="CZ146" i="79"/>
  <c r="EN130" i="80"/>
  <c r="EV300" i="79"/>
  <c r="EO159" i="80"/>
  <c r="EN159" i="80"/>
  <c r="BD149" i="79"/>
  <c r="BE149" i="79"/>
  <c r="CB285" i="79"/>
  <c r="Q136" i="80"/>
  <c r="P136" i="80"/>
  <c r="DA158" i="79"/>
  <c r="CZ158" i="79"/>
  <c r="AG249" i="79"/>
  <c r="AF249" i="79"/>
  <c r="DH300" i="80"/>
  <c r="DI300" i="80"/>
  <c r="CB154" i="79"/>
  <c r="CC154" i="79"/>
  <c r="DW305" i="79"/>
  <c r="DX304" i="79"/>
  <c r="CJ300" i="80"/>
  <c r="CK300" i="80"/>
  <c r="AV189" i="79"/>
  <c r="AW189" i="79"/>
  <c r="EG302" i="80"/>
  <c r="EF302" i="80"/>
  <c r="EF275" i="80"/>
  <c r="DP107" i="80"/>
  <c r="CK106" i="80"/>
  <c r="FL301" i="79"/>
  <c r="DY301" i="79"/>
  <c r="Q106" i="80"/>
  <c r="CZ123" i="79"/>
  <c r="DB123" i="79" s="1"/>
  <c r="AF149" i="79"/>
  <c r="AH149" i="79" s="1"/>
  <c r="AW112" i="79"/>
  <c r="FE67" i="80"/>
  <c r="FF67" i="80" s="1"/>
  <c r="DQ300" i="80"/>
  <c r="CC137" i="80"/>
  <c r="CJ159" i="80"/>
  <c r="DO239" i="79"/>
  <c r="DP130" i="80"/>
  <c r="BT158" i="79"/>
  <c r="BU158" i="79"/>
  <c r="DA155" i="80"/>
  <c r="CZ155" i="80"/>
  <c r="CZ156" i="80"/>
  <c r="DA156" i="80"/>
  <c r="AO231" i="80"/>
  <c r="X149" i="79"/>
  <c r="Y149" i="79"/>
  <c r="DH231" i="80"/>
  <c r="DA301" i="79"/>
  <c r="EN285" i="80"/>
  <c r="EO285" i="80"/>
  <c r="CJ277" i="80"/>
  <c r="CK277" i="80"/>
  <c r="X300" i="80"/>
  <c r="Y300" i="80"/>
  <c r="W305" i="80"/>
  <c r="AM305" i="80"/>
  <c r="CJ99" i="80"/>
  <c r="FM113" i="79"/>
  <c r="FL113" i="79"/>
  <c r="EW160" i="80"/>
  <c r="CZ285" i="79"/>
  <c r="EV284" i="79"/>
  <c r="Y133" i="80"/>
  <c r="X133" i="80"/>
  <c r="FE159" i="80"/>
  <c r="FD159" i="80"/>
  <c r="CJ152" i="80"/>
  <c r="CK152" i="80"/>
  <c r="BU285" i="79"/>
  <c r="X158" i="80"/>
  <c r="Y158" i="80"/>
  <c r="EW275" i="80"/>
  <c r="BD160" i="80"/>
  <c r="EV146" i="79"/>
  <c r="BD194" i="79"/>
  <c r="CK115" i="79"/>
  <c r="AV112" i="79"/>
  <c r="CC245" i="80"/>
  <c r="Y317" i="80"/>
  <c r="Z317" i="80" s="1"/>
  <c r="Y186" i="79"/>
  <c r="Z186" i="79" s="1"/>
  <c r="CZ100" i="80"/>
  <c r="CS123" i="79"/>
  <c r="CT123" i="79" s="1"/>
  <c r="CY239" i="79"/>
  <c r="Q285" i="79"/>
  <c r="CR133" i="80"/>
  <c r="CS133" i="80"/>
  <c r="CK152" i="79"/>
  <c r="BC109" i="80"/>
  <c r="BM123" i="79"/>
  <c r="BL123" i="79"/>
  <c r="EV301" i="80"/>
  <c r="X301" i="80"/>
  <c r="Z301" i="80" s="1"/>
  <c r="EN301" i="80"/>
  <c r="AG301" i="80"/>
  <c r="DH301" i="80"/>
  <c r="DI301" i="80"/>
  <c r="CK301" i="80"/>
  <c r="CL301" i="80" s="1"/>
  <c r="FD301" i="80"/>
  <c r="DG305" i="80"/>
  <c r="CC285" i="80"/>
  <c r="CB285" i="80"/>
  <c r="AE278" i="80"/>
  <c r="AU412" i="80"/>
  <c r="AU37" i="80"/>
  <c r="AN304" i="80"/>
  <c r="AO304" i="80"/>
  <c r="O239" i="79"/>
  <c r="CY109" i="80"/>
  <c r="CZ106" i="80"/>
  <c r="AV198" i="80"/>
  <c r="AW198" i="80"/>
  <c r="EO245" i="80"/>
  <c r="EN245" i="80"/>
  <c r="CI109" i="80"/>
  <c r="CJ104" i="80"/>
  <c r="DQ107" i="80"/>
  <c r="DQ251" i="79"/>
  <c r="DR251" i="79" s="1"/>
  <c r="FM284" i="80"/>
  <c r="EV275" i="80"/>
  <c r="AO284" i="80"/>
  <c r="EN246" i="79"/>
  <c r="Y132" i="80"/>
  <c r="EF301" i="79"/>
  <c r="DH183" i="79"/>
  <c r="CJ301" i="79"/>
  <c r="DA115" i="79"/>
  <c r="AE37" i="80"/>
  <c r="EE125" i="79"/>
  <c r="DP123" i="79"/>
  <c r="DR123" i="79" s="1"/>
  <c r="DY152" i="80"/>
  <c r="W219" i="80"/>
  <c r="CQ239" i="79"/>
  <c r="P67" i="80"/>
  <c r="Q67" i="80"/>
  <c r="BL133" i="80"/>
  <c r="BM133" i="80"/>
  <c r="CJ133" i="80"/>
  <c r="CK133" i="80"/>
  <c r="DA158" i="80"/>
  <c r="DI152" i="79"/>
  <c r="DH152" i="79"/>
  <c r="CI239" i="79"/>
  <c r="EF123" i="79"/>
  <c r="EG123" i="79"/>
  <c r="X285" i="79"/>
  <c r="Y285" i="79"/>
  <c r="FF300" i="80"/>
  <c r="CR301" i="79"/>
  <c r="BD301" i="79"/>
  <c r="Y231" i="80"/>
  <c r="CJ231" i="80"/>
  <c r="CK231" i="80"/>
  <c r="EN231" i="80"/>
  <c r="FD231" i="80"/>
  <c r="EW231" i="80"/>
  <c r="CJ285" i="80"/>
  <c r="CK285" i="80"/>
  <c r="DP301" i="79"/>
  <c r="DQ301" i="79"/>
  <c r="FD80" i="79"/>
  <c r="FE80" i="79"/>
  <c r="EF231" i="80"/>
  <c r="EG231" i="80"/>
  <c r="CR99" i="80"/>
  <c r="CS99" i="80"/>
  <c r="Y147" i="79"/>
  <c r="X147" i="79"/>
  <c r="FE155" i="80"/>
  <c r="FD155" i="80"/>
  <c r="BL159" i="80"/>
  <c r="BM159" i="80"/>
  <c r="DH232" i="80"/>
  <c r="DI232" i="80"/>
  <c r="EE161" i="79"/>
  <c r="FE302" i="79"/>
  <c r="DX284" i="80"/>
  <c r="DY284" i="80"/>
  <c r="CK301" i="79"/>
  <c r="AO147" i="79"/>
  <c r="FM231" i="80"/>
  <c r="AN259" i="79"/>
  <c r="CK259" i="79"/>
  <c r="CJ259" i="79"/>
  <c r="DA259" i="79"/>
  <c r="CZ259" i="79"/>
  <c r="EN284" i="80"/>
  <c r="BL67" i="80"/>
  <c r="BM67" i="80"/>
  <c r="BK125" i="79"/>
  <c r="BM159" i="79"/>
  <c r="BL159" i="79"/>
  <c r="AN129" i="79"/>
  <c r="AO129" i="79"/>
  <c r="FD259" i="79"/>
  <c r="DW109" i="80"/>
  <c r="DX104" i="80"/>
  <c r="CR116" i="80"/>
  <c r="CS116" i="80"/>
  <c r="BL147" i="79"/>
  <c r="BM147" i="79"/>
  <c r="AW277" i="80"/>
  <c r="AV277" i="80"/>
  <c r="CB284" i="80"/>
  <c r="FE301" i="79"/>
  <c r="CC300" i="80"/>
  <c r="CB300" i="80"/>
  <c r="EG80" i="79"/>
  <c r="EF80" i="79"/>
  <c r="BE317" i="80"/>
  <c r="BD317" i="80"/>
  <c r="AG183" i="79"/>
  <c r="AW284" i="80"/>
  <c r="EO130" i="80"/>
  <c r="FD156" i="79"/>
  <c r="FE156" i="79"/>
  <c r="CR137" i="79"/>
  <c r="CS137" i="79"/>
  <c r="EM150" i="80"/>
  <c r="DH149" i="80"/>
  <c r="EG301" i="79"/>
  <c r="DY317" i="80"/>
  <c r="DZ317" i="80" s="1"/>
  <c r="BD154" i="80"/>
  <c r="DY304" i="79"/>
  <c r="DY277" i="79"/>
  <c r="DZ277" i="79" s="1"/>
  <c r="FM277" i="79"/>
  <c r="EF277" i="79"/>
  <c r="EH277" i="79" s="1"/>
  <c r="DY193" i="79"/>
  <c r="DZ193" i="79" s="1"/>
  <c r="AV181" i="79"/>
  <c r="CB259" i="79"/>
  <c r="AF149" i="80"/>
  <c r="AO149" i="80"/>
  <c r="BD149" i="80"/>
  <c r="DA284" i="80"/>
  <c r="CK160" i="80"/>
  <c r="DX106" i="79"/>
  <c r="X106" i="79"/>
  <c r="EO106" i="79"/>
  <c r="FL106" i="79"/>
  <c r="AW106" i="79"/>
  <c r="AM101" i="80"/>
  <c r="AE239" i="79"/>
  <c r="DI284" i="80"/>
  <c r="EG285" i="80"/>
  <c r="BE115" i="79"/>
  <c r="AN158" i="80"/>
  <c r="AO158" i="80"/>
  <c r="CI150" i="80"/>
  <c r="EU278" i="80"/>
  <c r="EV277" i="80"/>
  <c r="EX277" i="80" s="1"/>
  <c r="G446" i="79"/>
  <c r="BT147" i="79"/>
  <c r="FD106" i="80"/>
  <c r="Q158" i="80"/>
  <c r="DG406" i="79"/>
  <c r="DG410" i="79" s="1"/>
  <c r="DH22" i="79"/>
  <c r="DI22" i="79"/>
  <c r="DI406" i="79" s="1"/>
  <c r="CB260" i="79"/>
  <c r="CC260" i="79"/>
  <c r="EV116" i="80"/>
  <c r="EW116" i="80"/>
  <c r="BK278" i="80"/>
  <c r="BL277" i="80"/>
  <c r="BN277" i="80" s="1"/>
  <c r="FE187" i="79"/>
  <c r="FD187" i="79"/>
  <c r="P231" i="80"/>
  <c r="DH214" i="79"/>
  <c r="BU260" i="79"/>
  <c r="BT260" i="79"/>
  <c r="BD285" i="79"/>
  <c r="BE285" i="79"/>
  <c r="BU187" i="79"/>
  <c r="BT187" i="79"/>
  <c r="AD482" i="79"/>
  <c r="AD484" i="79" s="1"/>
  <c r="AE484" i="79" s="1"/>
  <c r="AE488" i="79" s="1"/>
  <c r="AE495" i="79" s="1"/>
  <c r="AE496" i="79" s="1"/>
  <c r="DQ133" i="80"/>
  <c r="AG156" i="80"/>
  <c r="AF156" i="80"/>
  <c r="FD284" i="79"/>
  <c r="DI160" i="80"/>
  <c r="FL284" i="80"/>
  <c r="BD284" i="80"/>
  <c r="BD302" i="80"/>
  <c r="BD216" i="79"/>
  <c r="EV301" i="79"/>
  <c r="FE194" i="79"/>
  <c r="FF194" i="79" s="1"/>
  <c r="DQ149" i="79"/>
  <c r="CC259" i="79"/>
  <c r="FD115" i="79"/>
  <c r="BU115" i="79"/>
  <c r="AW115" i="79"/>
  <c r="AN115" i="79"/>
  <c r="AF115" i="79"/>
  <c r="P115" i="79"/>
  <c r="AG104" i="80"/>
  <c r="EG104" i="80"/>
  <c r="FD104" i="80"/>
  <c r="EV106" i="80"/>
  <c r="P106" i="80"/>
  <c r="EO106" i="80"/>
  <c r="AO100" i="80"/>
  <c r="X301" i="79"/>
  <c r="AE101" i="79"/>
  <c r="P133" i="80"/>
  <c r="FE130" i="80"/>
  <c r="FE152" i="79"/>
  <c r="FD152" i="79"/>
  <c r="EM321" i="79"/>
  <c r="EG284" i="79"/>
  <c r="BE250" i="80"/>
  <c r="BD250" i="80"/>
  <c r="CA406" i="79"/>
  <c r="CA410" i="79" s="1"/>
  <c r="CA413" i="79" s="1"/>
  <c r="CA417" i="79" s="1"/>
  <c r="CC22" i="79"/>
  <c r="CC406" i="79" s="1"/>
  <c r="CJ146" i="80"/>
  <c r="AV146" i="80"/>
  <c r="BD146" i="80"/>
  <c r="CS146" i="80"/>
  <c r="CK245" i="80"/>
  <c r="EV245" i="80"/>
  <c r="EW245" i="80"/>
  <c r="FM245" i="80"/>
  <c r="FN245" i="80" s="1"/>
  <c r="AF245" i="80"/>
  <c r="BE245" i="80"/>
  <c r="FE302" i="80"/>
  <c r="FD302" i="80"/>
  <c r="BT301" i="79"/>
  <c r="CB147" i="79"/>
  <c r="O406" i="79"/>
  <c r="O410" i="79" s="1"/>
  <c r="P22" i="79"/>
  <c r="P406" i="79" s="1"/>
  <c r="Q22" i="79"/>
  <c r="Q406" i="79" s="1"/>
  <c r="DP183" i="79"/>
  <c r="DQ183" i="79"/>
  <c r="AF116" i="80"/>
  <c r="AG116" i="80"/>
  <c r="AF123" i="79"/>
  <c r="AG123" i="79"/>
  <c r="AG160" i="80"/>
  <c r="BE160" i="80"/>
  <c r="CA125" i="79"/>
  <c r="AN187" i="79"/>
  <c r="AO187" i="79"/>
  <c r="CK285" i="79"/>
  <c r="CJ285" i="79"/>
  <c r="BL313" i="80"/>
  <c r="BM313" i="80"/>
  <c r="CJ137" i="80"/>
  <c r="CK137" i="80"/>
  <c r="BL249" i="79"/>
  <c r="BM249" i="79"/>
  <c r="BT107" i="80"/>
  <c r="BD132" i="80"/>
  <c r="AN132" i="80"/>
  <c r="CK182" i="80"/>
  <c r="CJ182" i="80"/>
  <c r="AO132" i="80"/>
  <c r="CR158" i="79"/>
  <c r="CQ161" i="79"/>
  <c r="DP159" i="80"/>
  <c r="DQ159" i="80"/>
  <c r="G378" i="80"/>
  <c r="DW378" i="80" s="1"/>
  <c r="G365" i="85"/>
  <c r="I176" i="90" s="1"/>
  <c r="F13" i="35"/>
  <c r="EM239" i="79"/>
  <c r="BU129" i="79"/>
  <c r="BT129" i="79"/>
  <c r="Q137" i="79"/>
  <c r="P137" i="79"/>
  <c r="X234" i="80"/>
  <c r="AV234" i="80"/>
  <c r="E13" i="35"/>
  <c r="EV236" i="80"/>
  <c r="FE136" i="80"/>
  <c r="FF136" i="80" s="1"/>
  <c r="DX107" i="80"/>
  <c r="AW137" i="80"/>
  <c r="P104" i="80"/>
  <c r="DP149" i="79"/>
  <c r="FL104" i="80"/>
  <c r="Q160" i="80"/>
  <c r="EV136" i="79"/>
  <c r="EX136" i="79" s="1"/>
  <c r="BL284" i="80"/>
  <c r="CC284" i="80"/>
  <c r="EV231" i="80"/>
  <c r="BT231" i="80"/>
  <c r="CQ278" i="80"/>
  <c r="BS125" i="79"/>
  <c r="CR284" i="79"/>
  <c r="FL284" i="79"/>
  <c r="CS284" i="79"/>
  <c r="FM284" i="79"/>
  <c r="CB284" i="79"/>
  <c r="FE284" i="79"/>
  <c r="X187" i="79"/>
  <c r="Y187" i="79"/>
  <c r="BD303" i="80"/>
  <c r="CZ284" i="80"/>
  <c r="EG284" i="80"/>
  <c r="AN284" i="80"/>
  <c r="BU284" i="80"/>
  <c r="CJ284" i="80"/>
  <c r="EO284" i="80"/>
  <c r="AF284" i="80"/>
  <c r="CS284" i="80"/>
  <c r="AG284" i="80"/>
  <c r="DH284" i="80"/>
  <c r="P284" i="80"/>
  <c r="EV284" i="80"/>
  <c r="EW284" i="80"/>
  <c r="BE284" i="80"/>
  <c r="CB275" i="80"/>
  <c r="BU130" i="80"/>
  <c r="X284" i="80"/>
  <c r="AG301" i="79"/>
  <c r="Y301" i="79"/>
  <c r="DH301" i="79"/>
  <c r="EO301" i="79"/>
  <c r="FM301" i="79"/>
  <c r="EN301" i="79"/>
  <c r="DI301" i="79"/>
  <c r="Q301" i="79"/>
  <c r="Y284" i="80"/>
  <c r="DP67" i="80"/>
  <c r="DQ67" i="80"/>
  <c r="BE232" i="80"/>
  <c r="DG109" i="80"/>
  <c r="DI104" i="80"/>
  <c r="BT183" i="79"/>
  <c r="CB301" i="79"/>
  <c r="G369" i="85"/>
  <c r="I180" i="90" s="1"/>
  <c r="E17" i="35"/>
  <c r="G17" i="35"/>
  <c r="BE130" i="79"/>
  <c r="BD130" i="79"/>
  <c r="CK154" i="80"/>
  <c r="AV154" i="80"/>
  <c r="AW154" i="80"/>
  <c r="W219" i="79"/>
  <c r="DG219" i="80"/>
  <c r="DQ284" i="80"/>
  <c r="EU406" i="79"/>
  <c r="EU410" i="79" s="1"/>
  <c r="EV22" i="79"/>
  <c r="EV406" i="79" s="1"/>
  <c r="DO412" i="80"/>
  <c r="DO433" i="80" s="1"/>
  <c r="DO37" i="80"/>
  <c r="DQ36" i="80"/>
  <c r="DQ37" i="80" s="1"/>
  <c r="DP116" i="80"/>
  <c r="DQ116" i="80"/>
  <c r="CZ186" i="79"/>
  <c r="DA186" i="79"/>
  <c r="AN116" i="80"/>
  <c r="AO116" i="80"/>
  <c r="BL231" i="80"/>
  <c r="BU116" i="80"/>
  <c r="EO116" i="80"/>
  <c r="CB148" i="79"/>
  <c r="AN300" i="80"/>
  <c r="AO300" i="80"/>
  <c r="AU278" i="80"/>
  <c r="CJ218" i="79"/>
  <c r="EN24" i="79"/>
  <c r="EN408" i="79" s="1"/>
  <c r="BE148" i="79"/>
  <c r="BU148" i="79"/>
  <c r="P116" i="80"/>
  <c r="AO156" i="79"/>
  <c r="DW85" i="79"/>
  <c r="P100" i="80"/>
  <c r="DP137" i="80"/>
  <c r="DH245" i="80"/>
  <c r="EU150" i="80"/>
  <c r="CK148" i="79"/>
  <c r="CY278" i="80"/>
  <c r="BM303" i="80"/>
  <c r="BU156" i="79"/>
  <c r="BC305" i="80"/>
  <c r="AN156" i="79"/>
  <c r="Y194" i="79"/>
  <c r="Z194" i="79" s="1"/>
  <c r="BM255" i="80"/>
  <c r="G384" i="80"/>
  <c r="EE384" i="80" s="1"/>
  <c r="G371" i="85"/>
  <c r="I182" i="90" s="1"/>
  <c r="CA85" i="79"/>
  <c r="AM239" i="79"/>
  <c r="G290" i="79"/>
  <c r="G336" i="79" s="1"/>
  <c r="BC219" i="79"/>
  <c r="BD245" i="80"/>
  <c r="EE150" i="80"/>
  <c r="CC148" i="79"/>
  <c r="DQ148" i="79"/>
  <c r="W278" i="80"/>
  <c r="AV156" i="79"/>
  <c r="EG139" i="79"/>
  <c r="DP156" i="79"/>
  <c r="AG148" i="79"/>
  <c r="CQ85" i="79"/>
  <c r="CY125" i="79"/>
  <c r="Y137" i="80"/>
  <c r="P160" i="79"/>
  <c r="AE219" i="79"/>
  <c r="AU150" i="80"/>
  <c r="CA428" i="79"/>
  <c r="CB116" i="80"/>
  <c r="CR284" i="80"/>
  <c r="X148" i="79"/>
  <c r="P156" i="79"/>
  <c r="BC278" i="80"/>
  <c r="DX148" i="79"/>
  <c r="FL259" i="80"/>
  <c r="FL303" i="79"/>
  <c r="DA156" i="79"/>
  <c r="BU24" i="79"/>
  <c r="BU408" i="79" s="1"/>
  <c r="FC488" i="79"/>
  <c r="FC495" i="79" s="1"/>
  <c r="FC496" i="79" s="1"/>
  <c r="EO100" i="80"/>
  <c r="BD137" i="80"/>
  <c r="EV148" i="79"/>
  <c r="CK136" i="79"/>
  <c r="CL136" i="79" s="1"/>
  <c r="BM137" i="80"/>
  <c r="BT160" i="79"/>
  <c r="CI219" i="80"/>
  <c r="EW159" i="79"/>
  <c r="FC109" i="80"/>
  <c r="DX231" i="80"/>
  <c r="EM278" i="80"/>
  <c r="DO305" i="79"/>
  <c r="DH156" i="79"/>
  <c r="AM278" i="80"/>
  <c r="CJ148" i="79"/>
  <c r="Y148" i="79"/>
  <c r="FK488" i="79"/>
  <c r="FK489" i="79" s="1"/>
  <c r="G410" i="79"/>
  <c r="G413" i="79" s="1"/>
  <c r="DQ187" i="79"/>
  <c r="DR187" i="79" s="1"/>
  <c r="DA247" i="80"/>
  <c r="G380" i="80"/>
  <c r="CQ380" i="80" s="1"/>
  <c r="G367" i="85"/>
  <c r="I178" i="90" s="1"/>
  <c r="FE116" i="80"/>
  <c r="AV160" i="79"/>
  <c r="EU109" i="80"/>
  <c r="BC150" i="80"/>
  <c r="EF284" i="80"/>
  <c r="FM116" i="80"/>
  <c r="BM284" i="80"/>
  <c r="AV116" i="80"/>
  <c r="O278" i="80"/>
  <c r="Y156" i="79"/>
  <c r="CZ148" i="79"/>
  <c r="DA116" i="80"/>
  <c r="AN137" i="80"/>
  <c r="CS137" i="80"/>
  <c r="AW160" i="79"/>
  <c r="BC219" i="80"/>
  <c r="O219" i="80"/>
  <c r="BK321" i="79"/>
  <c r="O150" i="80"/>
  <c r="G191" i="85"/>
  <c r="I107" i="90" s="1"/>
  <c r="P148" i="79"/>
  <c r="Y116" i="80"/>
  <c r="X116" i="80"/>
  <c r="CI305" i="79"/>
  <c r="FD116" i="80"/>
  <c r="Q148" i="79"/>
  <c r="EN100" i="79"/>
  <c r="DP148" i="79"/>
  <c r="FC278" i="80"/>
  <c r="FC278" i="79"/>
  <c r="BS101" i="80"/>
  <c r="CI125" i="79"/>
  <c r="Q137" i="80"/>
  <c r="FM137" i="80"/>
  <c r="X156" i="79"/>
  <c r="AU219" i="80"/>
  <c r="EP313" i="80"/>
  <c r="CK156" i="79"/>
  <c r="BU304" i="80"/>
  <c r="BD147" i="79"/>
  <c r="DP284" i="80"/>
  <c r="DH116" i="80"/>
  <c r="BM300" i="80"/>
  <c r="BL300" i="80"/>
  <c r="AW300" i="80"/>
  <c r="AV300" i="80"/>
  <c r="AE305" i="80"/>
  <c r="BL303" i="80"/>
  <c r="EN148" i="79"/>
  <c r="CZ116" i="80"/>
  <c r="FK278" i="80"/>
  <c r="FC239" i="79"/>
  <c r="EV100" i="80"/>
  <c r="CR160" i="79"/>
  <c r="AM219" i="80"/>
  <c r="CY101" i="80"/>
  <c r="G323" i="80"/>
  <c r="G339" i="80" s="1"/>
  <c r="DQ108" i="80"/>
  <c r="Q302" i="80"/>
  <c r="DY116" i="80"/>
  <c r="AN148" i="79"/>
  <c r="EW148" i="79"/>
  <c r="Q155" i="80"/>
  <c r="CQ161" i="80"/>
  <c r="AU19" i="80"/>
  <c r="DP22" i="79"/>
  <c r="DP406" i="79" s="1"/>
  <c r="AV22" i="79"/>
  <c r="AV406" i="79" s="1"/>
  <c r="FN313" i="80"/>
  <c r="BK288" i="80"/>
  <c r="BT283" i="80"/>
  <c r="C19" i="7"/>
  <c r="G328" i="85" s="1"/>
  <c r="G283" i="85"/>
  <c r="X22" i="79"/>
  <c r="X406" i="79" s="1"/>
  <c r="CK251" i="80"/>
  <c r="CJ251" i="80"/>
  <c r="EW304" i="79"/>
  <c r="FC305" i="79"/>
  <c r="EU305" i="79"/>
  <c r="BL304" i="79"/>
  <c r="BK305" i="79"/>
  <c r="BM304" i="79"/>
  <c r="EG304" i="79"/>
  <c r="EH304" i="79" s="1"/>
  <c r="DP304" i="79"/>
  <c r="DR304" i="79" s="1"/>
  <c r="BU304" i="79"/>
  <c r="BV304" i="79" s="1"/>
  <c r="BS305" i="79"/>
  <c r="CZ304" i="79"/>
  <c r="DB304" i="79" s="1"/>
  <c r="CY305" i="79"/>
  <c r="CB304" i="79"/>
  <c r="CC304" i="79"/>
  <c r="CA305" i="79"/>
  <c r="C22" i="7"/>
  <c r="G331" i="85" s="1"/>
  <c r="G315" i="85"/>
  <c r="FM260" i="79"/>
  <c r="DA154" i="79"/>
  <c r="AF154" i="79"/>
  <c r="AG154" i="79"/>
  <c r="AF129" i="79"/>
  <c r="AH129" i="79" s="1"/>
  <c r="BL129" i="79"/>
  <c r="BN129" i="79" s="1"/>
  <c r="DJ129" i="80"/>
  <c r="DQ130" i="80"/>
  <c r="CK130" i="79"/>
  <c r="CL130" i="79" s="1"/>
  <c r="EG129" i="79"/>
  <c r="EH129" i="79" s="1"/>
  <c r="CR129" i="79"/>
  <c r="CT129" i="79" s="1"/>
  <c r="DQ129" i="79"/>
  <c r="DR129" i="79" s="1"/>
  <c r="CR129" i="80"/>
  <c r="CT129" i="80" s="1"/>
  <c r="CA19" i="80"/>
  <c r="J211" i="79"/>
  <c r="EX249" i="80"/>
  <c r="AP136" i="79"/>
  <c r="BF300" i="79"/>
  <c r="EH300" i="79"/>
  <c r="J412" i="79"/>
  <c r="J433" i="79" s="1"/>
  <c r="J150" i="79"/>
  <c r="J219" i="80"/>
  <c r="J37" i="79"/>
  <c r="DR300" i="79"/>
  <c r="F16" i="32"/>
  <c r="J202" i="85"/>
  <c r="I382" i="80"/>
  <c r="DQ382" i="80" s="1"/>
  <c r="I369" i="85"/>
  <c r="K180" i="90" s="1"/>
  <c r="BN136" i="79"/>
  <c r="AX300" i="79"/>
  <c r="E17" i="32"/>
  <c r="I207" i="85"/>
  <c r="F18" i="32"/>
  <c r="J215" i="85"/>
  <c r="G52" i="85"/>
  <c r="EX300" i="80"/>
  <c r="D16" i="32"/>
  <c r="H202" i="85"/>
  <c r="J380" i="80"/>
  <c r="FN380" i="80" s="1"/>
  <c r="J367" i="85"/>
  <c r="L178" i="90" s="1"/>
  <c r="DB300" i="79"/>
  <c r="D17" i="32"/>
  <c r="H207" i="85"/>
  <c r="F17" i="32"/>
  <c r="J207" i="85"/>
  <c r="H215" i="85"/>
  <c r="DO19" i="80"/>
  <c r="CI19" i="79"/>
  <c r="H432" i="80"/>
  <c r="E18" i="32"/>
  <c r="I215" i="85"/>
  <c r="E16" i="32"/>
  <c r="I202" i="85"/>
  <c r="AP300" i="79"/>
  <c r="EX313" i="80"/>
  <c r="L10" i="90"/>
  <c r="L28" i="90"/>
  <c r="EW22" i="79"/>
  <c r="Y248" i="79"/>
  <c r="BC410" i="79"/>
  <c r="DZ313" i="80"/>
  <c r="X189" i="79"/>
  <c r="EW189" i="79"/>
  <c r="P189" i="79"/>
  <c r="BL189" i="79"/>
  <c r="DA189" i="79"/>
  <c r="EG189" i="79"/>
  <c r="AO189" i="79"/>
  <c r="Q189" i="79"/>
  <c r="BM189" i="79"/>
  <c r="CZ189" i="79"/>
  <c r="EF189" i="79"/>
  <c r="FD189" i="79"/>
  <c r="DP106" i="79"/>
  <c r="CK106" i="79"/>
  <c r="DQ133" i="79"/>
  <c r="CK133" i="79"/>
  <c r="BD133" i="79"/>
  <c r="AG130" i="80"/>
  <c r="CR130" i="80"/>
  <c r="EG133" i="79"/>
  <c r="EV133" i="79"/>
  <c r="DI133" i="79"/>
  <c r="FL246" i="79"/>
  <c r="DI275" i="80"/>
  <c r="DA313" i="79"/>
  <c r="DI313" i="79"/>
  <c r="AG232" i="79"/>
  <c r="EG232" i="79"/>
  <c r="EG275" i="80"/>
  <c r="AO246" i="80"/>
  <c r="EW139" i="79"/>
  <c r="EN313" i="79"/>
  <c r="EG315" i="79"/>
  <c r="DQ277" i="79"/>
  <c r="FE189" i="79"/>
  <c r="FE232" i="79"/>
  <c r="DI303" i="79"/>
  <c r="BJ185" i="79"/>
  <c r="BK185" i="79" s="1"/>
  <c r="BJ181" i="79"/>
  <c r="BK181" i="79" s="1"/>
  <c r="BT24" i="79"/>
  <c r="BT408" i="79" s="1"/>
  <c r="AG189" i="79"/>
  <c r="Y106" i="79"/>
  <c r="FD107" i="79"/>
  <c r="EG107" i="79"/>
  <c r="AO107" i="79"/>
  <c r="DA107" i="79"/>
  <c r="Y107" i="79"/>
  <c r="Q132" i="80"/>
  <c r="FD106" i="79"/>
  <c r="EO133" i="79"/>
  <c r="FL189" i="79"/>
  <c r="DH286" i="80"/>
  <c r="G382" i="79"/>
  <c r="O382" i="79" s="1"/>
  <c r="G382" i="80"/>
  <c r="O382" i="80" s="1"/>
  <c r="P130" i="80"/>
  <c r="BL133" i="79"/>
  <c r="AN133" i="79"/>
  <c r="AO133" i="79"/>
  <c r="Y133" i="79"/>
  <c r="FM160" i="80"/>
  <c r="BL160" i="80"/>
  <c r="EG160" i="80"/>
  <c r="Y160" i="80"/>
  <c r="DH160" i="80"/>
  <c r="DY160" i="80"/>
  <c r="CR160" i="80"/>
  <c r="P160" i="80"/>
  <c r="AF160" i="80"/>
  <c r="FE215" i="79"/>
  <c r="BB185" i="79"/>
  <c r="BC185" i="79" s="1"/>
  <c r="BJ192" i="79"/>
  <c r="BK192" i="79" s="1"/>
  <c r="BM139" i="79"/>
  <c r="BL139" i="79"/>
  <c r="BE139" i="79"/>
  <c r="FL139" i="79"/>
  <c r="CR106" i="79"/>
  <c r="FM106" i="79"/>
  <c r="EN106" i="79"/>
  <c r="DA106" i="79"/>
  <c r="EG106" i="79"/>
  <c r="EW106" i="79"/>
  <c r="FE106" i="79"/>
  <c r="CZ106" i="79"/>
  <c r="EF106" i="79"/>
  <c r="EV106" i="79"/>
  <c r="DQ106" i="79"/>
  <c r="AV24" i="79"/>
  <c r="AV408" i="79" s="1"/>
  <c r="AN24" i="79"/>
  <c r="AN408" i="79" s="1"/>
  <c r="P24" i="79"/>
  <c r="X24" i="79"/>
  <c r="X408" i="79" s="1"/>
  <c r="CJ24" i="79"/>
  <c r="CJ408" i="79" s="1"/>
  <c r="CB24" i="79"/>
  <c r="CB408" i="79" s="1"/>
  <c r="EF24" i="79"/>
  <c r="EF408" i="79" s="1"/>
  <c r="BL24" i="79"/>
  <c r="BL408" i="79" s="1"/>
  <c r="DY24" i="79"/>
  <c r="DY408" i="79" s="1"/>
  <c r="Y24" i="79"/>
  <c r="Y408" i="79" s="1"/>
  <c r="AF24" i="79"/>
  <c r="AF408" i="79" s="1"/>
  <c r="CK24" i="79"/>
  <c r="CK408" i="79" s="1"/>
  <c r="CC24" i="79"/>
  <c r="CC408" i="79" s="1"/>
  <c r="BE24" i="79"/>
  <c r="BE408" i="79" s="1"/>
  <c r="DX24" i="79"/>
  <c r="DX408" i="79" s="1"/>
  <c r="CJ81" i="79"/>
  <c r="BL81" i="79"/>
  <c r="BE81" i="79"/>
  <c r="CR81" i="79"/>
  <c r="DY81" i="79"/>
  <c r="EF81" i="79"/>
  <c r="BD81" i="79"/>
  <c r="DX81" i="79"/>
  <c r="DH81" i="79"/>
  <c r="O19" i="79"/>
  <c r="O419" i="79"/>
  <c r="DW19" i="79"/>
  <c r="DW419" i="79"/>
  <c r="G421" i="79"/>
  <c r="CZ133" i="79"/>
  <c r="AE19" i="80"/>
  <c r="AE420" i="80"/>
  <c r="EO81" i="79"/>
  <c r="DP99" i="80"/>
  <c r="DQ99" i="80"/>
  <c r="DI262" i="80"/>
  <c r="CR121" i="80"/>
  <c r="FL313" i="79"/>
  <c r="DY315" i="79"/>
  <c r="AO277" i="79"/>
  <c r="EO277" i="79"/>
  <c r="FL232" i="79"/>
  <c r="P246" i="80"/>
  <c r="CR246" i="80"/>
  <c r="FL81" i="79"/>
  <c r="P303" i="79"/>
  <c r="Y303" i="79"/>
  <c r="BU303" i="79"/>
  <c r="BD303" i="79"/>
  <c r="BF303" i="79" s="1"/>
  <c r="DH303" i="79"/>
  <c r="FM303" i="79"/>
  <c r="BT303" i="79"/>
  <c r="BM303" i="79"/>
  <c r="CS303" i="79"/>
  <c r="EV81" i="79"/>
  <c r="FM97" i="79"/>
  <c r="EF130" i="80"/>
  <c r="DH130" i="80"/>
  <c r="DI130" i="80"/>
  <c r="L56" i="80"/>
  <c r="G411" i="80"/>
  <c r="G413" i="80" s="1"/>
  <c r="FK19" i="80"/>
  <c r="FK420" i="80"/>
  <c r="FM133" i="79"/>
  <c r="H69" i="36"/>
  <c r="H72" i="36" s="1"/>
  <c r="FL283" i="79"/>
  <c r="Y286" i="80"/>
  <c r="G381" i="79"/>
  <c r="O381" i="79" s="1"/>
  <c r="G381" i="80"/>
  <c r="O381" i="80" s="1"/>
  <c r="DY97" i="79"/>
  <c r="DP100" i="80"/>
  <c r="CS100" i="80"/>
  <c r="Y100" i="80"/>
  <c r="CJ130" i="80"/>
  <c r="FM130" i="80"/>
  <c r="CS133" i="79"/>
  <c r="Y139" i="80"/>
  <c r="CZ194" i="80"/>
  <c r="FL215" i="79"/>
  <c r="W19" i="80"/>
  <c r="W420" i="80"/>
  <c r="DW19" i="80"/>
  <c r="DW420" i="80"/>
  <c r="EE101" i="80"/>
  <c r="DI115" i="79"/>
  <c r="CZ154" i="80"/>
  <c r="DA160" i="80"/>
  <c r="EO284" i="79"/>
  <c r="X115" i="80"/>
  <c r="CZ284" i="79"/>
  <c r="BK288" i="79"/>
  <c r="FL194" i="80"/>
  <c r="AV185" i="80"/>
  <c r="BL248" i="80"/>
  <c r="FL186" i="80"/>
  <c r="BS412" i="79"/>
  <c r="BS433" i="79" s="1"/>
  <c r="BS427" i="79"/>
  <c r="BK433" i="80"/>
  <c r="BK427" i="80"/>
  <c r="AE37" i="79"/>
  <c r="AE412" i="79"/>
  <c r="AE433" i="79" s="1"/>
  <c r="AE427" i="79"/>
  <c r="AE428" i="79" s="1"/>
  <c r="DW433" i="80"/>
  <c r="DW427" i="80"/>
  <c r="EU433" i="80"/>
  <c r="EU427" i="80"/>
  <c r="CI427" i="79"/>
  <c r="CI412" i="79"/>
  <c r="CI433" i="79" s="1"/>
  <c r="W37" i="79"/>
  <c r="W412" i="79"/>
  <c r="W433" i="79" s="1"/>
  <c r="W427" i="79"/>
  <c r="CK95" i="80"/>
  <c r="BM95" i="80"/>
  <c r="BT146" i="80"/>
  <c r="BU146" i="80"/>
  <c r="EG146" i="80"/>
  <c r="CY305" i="80"/>
  <c r="CJ302" i="80"/>
  <c r="CK302" i="80"/>
  <c r="DP304" i="80"/>
  <c r="DQ304" i="80"/>
  <c r="FD95" i="80"/>
  <c r="DI95" i="80"/>
  <c r="FK412" i="79"/>
  <c r="FK433" i="79" s="1"/>
  <c r="FK427" i="79"/>
  <c r="BL146" i="80"/>
  <c r="AG302" i="80"/>
  <c r="Q95" i="80"/>
  <c r="EN108" i="80"/>
  <c r="DQ301" i="80"/>
  <c r="DR301" i="80" s="1"/>
  <c r="DI231" i="80"/>
  <c r="CR301" i="80"/>
  <c r="CT301" i="80" s="1"/>
  <c r="CJ95" i="80"/>
  <c r="CB302" i="80"/>
  <c r="BL245" i="80"/>
  <c r="BE108" i="80"/>
  <c r="X95" i="80"/>
  <c r="P108" i="80"/>
  <c r="BU231" i="80"/>
  <c r="AV231" i="80"/>
  <c r="BM231" i="80"/>
  <c r="FD303" i="80"/>
  <c r="FE303" i="80"/>
  <c r="BD277" i="80"/>
  <c r="AO277" i="80"/>
  <c r="BT277" i="80"/>
  <c r="BV277" i="80" s="1"/>
  <c r="BE277" i="80"/>
  <c r="AG277" i="80"/>
  <c r="FD108" i="80"/>
  <c r="CS277" i="80"/>
  <c r="CT277" i="80" s="1"/>
  <c r="AW231" i="80"/>
  <c r="AF108" i="80"/>
  <c r="Q231" i="80"/>
  <c r="AW301" i="79"/>
  <c r="AO301" i="79"/>
  <c r="BM301" i="79"/>
  <c r="BE301" i="79"/>
  <c r="DQ146" i="80"/>
  <c r="P302" i="80"/>
  <c r="EG301" i="80"/>
  <c r="BB181" i="79"/>
  <c r="BC181" i="79" s="1"/>
  <c r="BB192" i="79"/>
  <c r="BC192" i="79" s="1"/>
  <c r="EN263" i="79"/>
  <c r="EW262" i="79"/>
  <c r="F14" i="35"/>
  <c r="G379" i="80"/>
  <c r="O379" i="80" s="1"/>
  <c r="G383" i="79"/>
  <c r="O383" i="79" s="1"/>
  <c r="G383" i="80"/>
  <c r="O383" i="80" s="1"/>
  <c r="DQ100" i="80"/>
  <c r="CC130" i="80"/>
  <c r="AG133" i="79"/>
  <c r="Y154" i="80"/>
  <c r="FM283" i="79"/>
  <c r="BK19" i="80"/>
  <c r="BK420" i="80"/>
  <c r="AU19" i="79"/>
  <c r="AU420" i="79"/>
  <c r="EO160" i="80"/>
  <c r="CI19" i="80"/>
  <c r="CI419" i="80"/>
  <c r="BT284" i="79"/>
  <c r="CJ284" i="79"/>
  <c r="BD284" i="79"/>
  <c r="FD185" i="80"/>
  <c r="FD186" i="80"/>
  <c r="AG248" i="80"/>
  <c r="FD248" i="80"/>
  <c r="CK185" i="80"/>
  <c r="FL187" i="80"/>
  <c r="CY427" i="80"/>
  <c r="CY433" i="80"/>
  <c r="BC37" i="80"/>
  <c r="BC412" i="80"/>
  <c r="BK427" i="79"/>
  <c r="BK412" i="79"/>
  <c r="BK433" i="79" s="1"/>
  <c r="EM37" i="80"/>
  <c r="EM412" i="80"/>
  <c r="FK427" i="80"/>
  <c r="FK433" i="80"/>
  <c r="EU427" i="79"/>
  <c r="EU412" i="79"/>
  <c r="EU433" i="79" s="1"/>
  <c r="W427" i="80"/>
  <c r="W433" i="80"/>
  <c r="BC37" i="79"/>
  <c r="BC427" i="79"/>
  <c r="BC412" i="79"/>
  <c r="BC433" i="79" s="1"/>
  <c r="O427" i="79"/>
  <c r="O412" i="79"/>
  <c r="O433" i="79" s="1"/>
  <c r="CQ109" i="80"/>
  <c r="DG150" i="80"/>
  <c r="FC305" i="80"/>
  <c r="FM95" i="80"/>
  <c r="EF301" i="80"/>
  <c r="DQ95" i="80"/>
  <c r="AV108" i="80"/>
  <c r="Q108" i="80"/>
  <c r="BL108" i="80"/>
  <c r="BM108" i="80"/>
  <c r="AG108" i="80"/>
  <c r="X108" i="80"/>
  <c r="DX277" i="80"/>
  <c r="DW278" i="80"/>
  <c r="CR95" i="80"/>
  <c r="BU108" i="80"/>
  <c r="BT302" i="80"/>
  <c r="BM302" i="80"/>
  <c r="DH108" i="80"/>
  <c r="CZ108" i="80"/>
  <c r="BU245" i="80"/>
  <c r="BL95" i="80"/>
  <c r="Y108" i="80"/>
  <c r="EV147" i="79"/>
  <c r="EW147" i="79"/>
  <c r="EV303" i="80"/>
  <c r="EW303" i="80"/>
  <c r="DY277" i="80"/>
  <c r="DA231" i="80"/>
  <c r="CB231" i="80"/>
  <c r="AF277" i="80"/>
  <c r="AN301" i="79"/>
  <c r="P301" i="79"/>
  <c r="BL302" i="80"/>
  <c r="P277" i="80"/>
  <c r="R277" i="80" s="1"/>
  <c r="X146" i="80"/>
  <c r="DQ115" i="79"/>
  <c r="EW115" i="79"/>
  <c r="BD130" i="80"/>
  <c r="AW130" i="80"/>
  <c r="AO154" i="80"/>
  <c r="EV160" i="80"/>
  <c r="FD160" i="80"/>
  <c r="DG19" i="80"/>
  <c r="DG420" i="80"/>
  <c r="AV194" i="80"/>
  <c r="EG248" i="80"/>
  <c r="FD187" i="80"/>
  <c r="BU185" i="80"/>
  <c r="FL204" i="80"/>
  <c r="EW248" i="80"/>
  <c r="DQ185" i="80"/>
  <c r="AM427" i="80"/>
  <c r="AM433" i="80"/>
  <c r="DO427" i="79"/>
  <c r="DO412" i="79"/>
  <c r="DO433" i="79" s="1"/>
  <c r="DG37" i="80"/>
  <c r="DG412" i="80"/>
  <c r="EM412" i="79"/>
  <c r="EM433" i="79" s="1"/>
  <c r="EM427" i="79"/>
  <c r="EE433" i="80"/>
  <c r="EE427" i="80"/>
  <c r="EE37" i="79"/>
  <c r="EE412" i="79"/>
  <c r="EE433" i="79" s="1"/>
  <c r="EE427" i="79"/>
  <c r="AU412" i="79"/>
  <c r="AU433" i="79" s="1"/>
  <c r="AU427" i="79"/>
  <c r="DO109" i="80"/>
  <c r="CQ150" i="80"/>
  <c r="CA150" i="80"/>
  <c r="CA305" i="80"/>
  <c r="CZ99" i="80"/>
  <c r="DA99" i="80"/>
  <c r="EW301" i="80"/>
  <c r="CZ302" i="80"/>
  <c r="EN95" i="80"/>
  <c r="DA108" i="80"/>
  <c r="EV304" i="80"/>
  <c r="CR146" i="80"/>
  <c r="BU95" i="80"/>
  <c r="CK146" i="80"/>
  <c r="BT301" i="80"/>
  <c r="BL301" i="80"/>
  <c r="DA146" i="80"/>
  <c r="EN302" i="80"/>
  <c r="DP108" i="80"/>
  <c r="BT108" i="80"/>
  <c r="BU302" i="80"/>
  <c r="CS108" i="80"/>
  <c r="EV108" i="80"/>
  <c r="DI302" i="80"/>
  <c r="Y146" i="80"/>
  <c r="DQ231" i="80"/>
  <c r="DO305" i="80"/>
  <c r="EM305" i="80"/>
  <c r="DX303" i="80"/>
  <c r="DY303" i="80"/>
  <c r="CB303" i="80"/>
  <c r="CC303" i="80"/>
  <c r="DI277" i="80"/>
  <c r="DJ277" i="80" s="1"/>
  <c r="DA277" i="80"/>
  <c r="DB277" i="80" s="1"/>
  <c r="CZ245" i="80"/>
  <c r="AN231" i="80"/>
  <c r="CC301" i="79"/>
  <c r="BL301" i="79"/>
  <c r="AV301" i="79"/>
  <c r="BD108" i="80"/>
  <c r="FD301" i="79"/>
  <c r="AN277" i="80"/>
  <c r="AF154" i="80"/>
  <c r="CC284" i="79"/>
  <c r="EE19" i="80"/>
  <c r="EE420" i="80"/>
  <c r="FE246" i="80"/>
  <c r="CQ321" i="79"/>
  <c r="DP194" i="80"/>
  <c r="CR194" i="80"/>
  <c r="AF194" i="80"/>
  <c r="CB194" i="80"/>
  <c r="DA185" i="80"/>
  <c r="EO248" i="80"/>
  <c r="BS433" i="80"/>
  <c r="BS427" i="80"/>
  <c r="AE433" i="80"/>
  <c r="AE427" i="80"/>
  <c r="DG412" i="79"/>
  <c r="DG433" i="79" s="1"/>
  <c r="DG427" i="79"/>
  <c r="FC427" i="79"/>
  <c r="FC412" i="79"/>
  <c r="FC433" i="79" s="1"/>
  <c r="FC427" i="80"/>
  <c r="FC433" i="80"/>
  <c r="CQ37" i="80"/>
  <c r="CQ412" i="80"/>
  <c r="DW427" i="79"/>
  <c r="DW412" i="79"/>
  <c r="DW433" i="79" s="1"/>
  <c r="CY427" i="79"/>
  <c r="CY412" i="79"/>
  <c r="CY433" i="79" s="1"/>
  <c r="CQ427" i="79"/>
  <c r="CQ412" i="79"/>
  <c r="CQ433" i="79" s="1"/>
  <c r="AW106" i="80"/>
  <c r="DW150" i="80"/>
  <c r="AN149" i="80"/>
  <c r="CS95" i="80"/>
  <c r="CZ146" i="80"/>
  <c r="CI305" i="80"/>
  <c r="CB277" i="80"/>
  <c r="CC277" i="80"/>
  <c r="CJ245" i="80"/>
  <c r="CC301" i="80"/>
  <c r="BM301" i="80"/>
  <c r="BD301" i="80"/>
  <c r="CB301" i="80"/>
  <c r="BU301" i="80"/>
  <c r="BE301" i="80"/>
  <c r="AW301" i="80"/>
  <c r="AO301" i="80"/>
  <c r="AV301" i="80"/>
  <c r="AN301" i="80"/>
  <c r="FE245" i="80"/>
  <c r="FF245" i="80" s="1"/>
  <c r="EE305" i="80"/>
  <c r="DX95" i="80"/>
  <c r="DX301" i="80"/>
  <c r="EF146" i="80"/>
  <c r="DP146" i="80"/>
  <c r="CC108" i="80"/>
  <c r="CD108" i="80" s="1"/>
  <c r="FM108" i="80"/>
  <c r="EF95" i="80"/>
  <c r="CZ231" i="80"/>
  <c r="DW305" i="80"/>
  <c r="CQ305" i="80"/>
  <c r="EF303" i="80"/>
  <c r="EG303" i="80"/>
  <c r="DI303" i="80"/>
  <c r="DH303" i="80"/>
  <c r="EG277" i="80"/>
  <c r="EH277" i="80" s="1"/>
  <c r="DP277" i="80"/>
  <c r="DR277" i="80" s="1"/>
  <c r="DA95" i="80"/>
  <c r="AF301" i="79"/>
  <c r="AW108" i="80"/>
  <c r="CS301" i="79"/>
  <c r="AF302" i="80"/>
  <c r="FC426" i="79"/>
  <c r="FC411" i="79"/>
  <c r="FC432" i="79" s="1"/>
  <c r="EU426" i="79"/>
  <c r="EU411" i="79"/>
  <c r="EU432" i="79" s="1"/>
  <c r="DG426" i="79"/>
  <c r="DG411" i="79"/>
  <c r="DG432" i="79" s="1"/>
  <c r="BU22" i="79"/>
  <c r="BU406" i="79" s="1"/>
  <c r="BS406" i="79"/>
  <c r="BS410" i="79" s="1"/>
  <c r="AU410" i="79"/>
  <c r="FK426" i="79"/>
  <c r="FK411" i="79"/>
  <c r="FK432" i="79" s="1"/>
  <c r="FM22" i="79"/>
  <c r="FM406" i="79" s="1"/>
  <c r="FK406" i="79"/>
  <c r="FK410" i="79" s="1"/>
  <c r="BC426" i="79"/>
  <c r="BC411" i="79"/>
  <c r="BC432" i="79" s="1"/>
  <c r="FD24" i="79"/>
  <c r="FD408" i="79" s="1"/>
  <c r="FC408" i="79"/>
  <c r="O426" i="79"/>
  <c r="O411" i="79"/>
  <c r="O432" i="79" s="1"/>
  <c r="EF22" i="79"/>
  <c r="EF406" i="79" s="1"/>
  <c r="EE406" i="79"/>
  <c r="EE410" i="79" s="1"/>
  <c r="BL22" i="79"/>
  <c r="BL406" i="79" s="1"/>
  <c r="BK406" i="79"/>
  <c r="BK410" i="79" s="1"/>
  <c r="EO22" i="79"/>
  <c r="EO406" i="79" s="1"/>
  <c r="EM426" i="79"/>
  <c r="EM411" i="79"/>
  <c r="EM432" i="79" s="1"/>
  <c r="DO426" i="79"/>
  <c r="DO411" i="79"/>
  <c r="DO432" i="79" s="1"/>
  <c r="CZ22" i="79"/>
  <c r="CZ406" i="79" s="1"/>
  <c r="CY406" i="79"/>
  <c r="CY410" i="79" s="1"/>
  <c r="FD22" i="79"/>
  <c r="FD406" i="79" s="1"/>
  <c r="FC406" i="79"/>
  <c r="W410" i="79"/>
  <c r="EM29" i="79"/>
  <c r="EM409" i="79"/>
  <c r="EM410" i="79" s="1"/>
  <c r="CQ411" i="79"/>
  <c r="CQ432" i="79" s="1"/>
  <c r="CQ426" i="79"/>
  <c r="BS426" i="79"/>
  <c r="BS411" i="79"/>
  <c r="BS432" i="79" s="1"/>
  <c r="AO22" i="79"/>
  <c r="AO406" i="79" s="1"/>
  <c r="AM406" i="79"/>
  <c r="AM410" i="79" s="1"/>
  <c r="CJ22" i="79"/>
  <c r="CJ406" i="79" s="1"/>
  <c r="CI406" i="79"/>
  <c r="CI410" i="79" s="1"/>
  <c r="AF22" i="79"/>
  <c r="AF406" i="79" s="1"/>
  <c r="AE406" i="79"/>
  <c r="AE410" i="79" s="1"/>
  <c r="EN22" i="79"/>
  <c r="EN406" i="79" s="1"/>
  <c r="BK426" i="79"/>
  <c r="BK411" i="79"/>
  <c r="BK432" i="79" s="1"/>
  <c r="AM426" i="79"/>
  <c r="AM428" i="79" s="1"/>
  <c r="AM411" i="79"/>
  <c r="AM432" i="79" s="1"/>
  <c r="AU426" i="79"/>
  <c r="AU411" i="79"/>
  <c r="AU432" i="79" s="1"/>
  <c r="AW22" i="79"/>
  <c r="AW406" i="79" s="1"/>
  <c r="CQ29" i="79"/>
  <c r="CQ409" i="79"/>
  <c r="CQ410" i="79" s="1"/>
  <c r="W411" i="79"/>
  <c r="W432" i="79" s="1"/>
  <c r="W426" i="79"/>
  <c r="AG23" i="80"/>
  <c r="AG407" i="80" s="1"/>
  <c r="AE407" i="80"/>
  <c r="DP24" i="80"/>
  <c r="DP408" i="80" s="1"/>
  <c r="DO408" i="80"/>
  <c r="AE432" i="80"/>
  <c r="AE426" i="80"/>
  <c r="EV23" i="80"/>
  <c r="EV407" i="80" s="1"/>
  <c r="EU407" i="80"/>
  <c r="EG24" i="80"/>
  <c r="EG408" i="80" s="1"/>
  <c r="EE408" i="80"/>
  <c r="EE410" i="80" s="1"/>
  <c r="CB181" i="80"/>
  <c r="AW23" i="80"/>
  <c r="AW407" i="80" s="1"/>
  <c r="AU407" i="80"/>
  <c r="AU410" i="80" s="1"/>
  <c r="AG24" i="80"/>
  <c r="AG408" i="80" s="1"/>
  <c r="AE408" i="80"/>
  <c r="DA24" i="80"/>
  <c r="DA408" i="80" s="1"/>
  <c r="CY408" i="80"/>
  <c r="CY410" i="80" s="1"/>
  <c r="Q22" i="80"/>
  <c r="Q406" i="80" s="1"/>
  <c r="O406" i="80"/>
  <c r="O410" i="80" s="1"/>
  <c r="O413" i="80" s="1"/>
  <c r="O417" i="80" s="1"/>
  <c r="CK23" i="80"/>
  <c r="CK407" i="80" s="1"/>
  <c r="CI407" i="80"/>
  <c r="CI410" i="80" s="1"/>
  <c r="FE23" i="80"/>
  <c r="FE407" i="80" s="1"/>
  <c r="FC407" i="80"/>
  <c r="EN23" i="80"/>
  <c r="EN407" i="80" s="1"/>
  <c r="EM407" i="80"/>
  <c r="EM410" i="80" s="1"/>
  <c r="BE24" i="80"/>
  <c r="BE408" i="80" s="1"/>
  <c r="BC408" i="80"/>
  <c r="BL24" i="80"/>
  <c r="BL408" i="80" s="1"/>
  <c r="BK408" i="80"/>
  <c r="BK410" i="80" s="1"/>
  <c r="BK413" i="80" s="1"/>
  <c r="BK417" i="80" s="1"/>
  <c r="DQ23" i="80"/>
  <c r="DQ407" i="80" s="1"/>
  <c r="DO407" i="80"/>
  <c r="FE182" i="80"/>
  <c r="AM426" i="80"/>
  <c r="AM432" i="80"/>
  <c r="DA183" i="80"/>
  <c r="DA181" i="80"/>
  <c r="FK410" i="80"/>
  <c r="X23" i="80"/>
  <c r="X407" i="80" s="1"/>
  <c r="W407" i="80"/>
  <c r="DH24" i="80"/>
  <c r="DH408" i="80" s="1"/>
  <c r="DG408" i="80"/>
  <c r="DW432" i="80"/>
  <c r="DW426" i="80"/>
  <c r="DY24" i="80"/>
  <c r="DY408" i="80" s="1"/>
  <c r="DW408" i="80"/>
  <c r="CC24" i="80"/>
  <c r="CC408" i="80" s="1"/>
  <c r="CA408" i="80"/>
  <c r="EW24" i="80"/>
  <c r="EW408" i="80" s="1"/>
  <c r="EU408" i="80"/>
  <c r="AN23" i="80"/>
  <c r="AN407" i="80" s="1"/>
  <c r="AM407" i="80"/>
  <c r="DG426" i="80"/>
  <c r="DG432" i="80"/>
  <c r="EV22" i="80"/>
  <c r="EV406" i="80" s="1"/>
  <c r="EU406" i="80"/>
  <c r="BT23" i="80"/>
  <c r="BT407" i="80" s="1"/>
  <c r="BS407" i="80"/>
  <c r="BS410" i="80" s="1"/>
  <c r="O426" i="80"/>
  <c r="O432" i="80"/>
  <c r="CR23" i="80"/>
  <c r="CR407" i="80" s="1"/>
  <c r="CQ407" i="80"/>
  <c r="CR22" i="80"/>
  <c r="CR406" i="80" s="1"/>
  <c r="CQ406" i="80"/>
  <c r="X24" i="80"/>
  <c r="X408" i="80" s="1"/>
  <c r="W408" i="80"/>
  <c r="CR24" i="80"/>
  <c r="CR408" i="80" s="1"/>
  <c r="CQ408" i="80"/>
  <c r="AO24" i="80"/>
  <c r="AO408" i="80" s="1"/>
  <c r="AM408" i="80"/>
  <c r="DX23" i="80"/>
  <c r="DX407" i="80" s="1"/>
  <c r="DW407" i="80"/>
  <c r="EM432" i="80"/>
  <c r="EM426" i="80"/>
  <c r="AU426" i="80"/>
  <c r="AU432" i="80"/>
  <c r="DH23" i="80"/>
  <c r="DH407" i="80" s="1"/>
  <c r="DG407" i="80"/>
  <c r="FE24" i="80"/>
  <c r="FE408" i="80" s="1"/>
  <c r="FC408" i="80"/>
  <c r="CC23" i="80"/>
  <c r="CC407" i="80" s="1"/>
  <c r="CA407" i="80"/>
  <c r="BE23" i="80"/>
  <c r="BE407" i="80" s="1"/>
  <c r="BC407" i="80"/>
  <c r="BC426" i="80"/>
  <c r="BC432" i="80"/>
  <c r="BK426" i="80"/>
  <c r="BK432" i="80"/>
  <c r="I410" i="79"/>
  <c r="EW234" i="80"/>
  <c r="EV234" i="80"/>
  <c r="FL234" i="80"/>
  <c r="FL217" i="80"/>
  <c r="Y217" i="80"/>
  <c r="CZ18" i="80"/>
  <c r="CZ420" i="80" s="1"/>
  <c r="H420" i="80"/>
  <c r="AG36" i="79"/>
  <c r="AG427" i="79" s="1"/>
  <c r="I427" i="79"/>
  <c r="I412" i="79"/>
  <c r="I433" i="79" s="1"/>
  <c r="I434" i="79"/>
  <c r="G434" i="79"/>
  <c r="J427" i="80"/>
  <c r="J433" i="80"/>
  <c r="H427" i="79"/>
  <c r="H412" i="79"/>
  <c r="H433" i="79" s="1"/>
  <c r="Q16" i="80"/>
  <c r="Q418" i="80" s="1"/>
  <c r="Q434" i="80" s="1"/>
  <c r="I418" i="80"/>
  <c r="H410" i="80"/>
  <c r="H410" i="79"/>
  <c r="I426" i="79"/>
  <c r="I411" i="79"/>
  <c r="I432" i="79" s="1"/>
  <c r="H37" i="80"/>
  <c r="H412" i="80"/>
  <c r="BU18" i="80"/>
  <c r="BU420" i="80" s="1"/>
  <c r="BU436" i="80" s="1"/>
  <c r="I420" i="80"/>
  <c r="H426" i="79"/>
  <c r="H411" i="79"/>
  <c r="H432" i="79" s="1"/>
  <c r="J410" i="79"/>
  <c r="J426" i="79"/>
  <c r="J428" i="79" s="1"/>
  <c r="J411" i="79"/>
  <c r="J432" i="79" s="1"/>
  <c r="J410" i="80"/>
  <c r="J413" i="80" s="1"/>
  <c r="J417" i="80" s="1"/>
  <c r="G436" i="79"/>
  <c r="I436" i="79"/>
  <c r="BM36" i="80"/>
  <c r="BM412" i="80" s="1"/>
  <c r="BM427" i="80" s="1"/>
  <c r="I412" i="80"/>
  <c r="X16" i="80"/>
  <c r="X418" i="80" s="1"/>
  <c r="H418" i="80"/>
  <c r="I426" i="80"/>
  <c r="I432" i="80"/>
  <c r="J432" i="80"/>
  <c r="J426" i="80"/>
  <c r="I410" i="80"/>
  <c r="CC427" i="80"/>
  <c r="CC433" i="80"/>
  <c r="CJ190" i="80"/>
  <c r="DY190" i="80"/>
  <c r="BL181" i="80"/>
  <c r="Q189" i="80"/>
  <c r="BD189" i="80"/>
  <c r="Y182" i="80"/>
  <c r="EG22" i="79"/>
  <c r="EG406" i="79" s="1"/>
  <c r="FL234" i="79"/>
  <c r="BE217" i="80"/>
  <c r="CZ185" i="80"/>
  <c r="AW181" i="80"/>
  <c r="BE190" i="80"/>
  <c r="EO183" i="80"/>
  <c r="CZ190" i="80"/>
  <c r="CJ185" i="80"/>
  <c r="FE183" i="80"/>
  <c r="AN190" i="80"/>
  <c r="FE22" i="79"/>
  <c r="FE406" i="79" s="1"/>
  <c r="CB22" i="79"/>
  <c r="CB406" i="79" s="1"/>
  <c r="DA22" i="79"/>
  <c r="DA406" i="79" s="1"/>
  <c r="DY22" i="79"/>
  <c r="DY406" i="79" s="1"/>
  <c r="BM249" i="80"/>
  <c r="BN249" i="80" s="1"/>
  <c r="BS29" i="79"/>
  <c r="BU198" i="80"/>
  <c r="DY182" i="80"/>
  <c r="AN183" i="80"/>
  <c r="AE29" i="79"/>
  <c r="FM181" i="80"/>
  <c r="BU250" i="80"/>
  <c r="AO250" i="80"/>
  <c r="FM182" i="80"/>
  <c r="EO190" i="80"/>
  <c r="DI181" i="80"/>
  <c r="AV182" i="80"/>
  <c r="Y183" i="80"/>
  <c r="CK22" i="79"/>
  <c r="CK406" i="79" s="1"/>
  <c r="AG249" i="80"/>
  <c r="AH249" i="80" s="1"/>
  <c r="DP181" i="80"/>
  <c r="BT22" i="79"/>
  <c r="BT406" i="79" s="1"/>
  <c r="CC248" i="79"/>
  <c r="EF183" i="80"/>
  <c r="BU190" i="80"/>
  <c r="BM22" i="79"/>
  <c r="BM406" i="79" s="1"/>
  <c r="EO181" i="80"/>
  <c r="DW29" i="79"/>
  <c r="BK29" i="79"/>
  <c r="DX22" i="79"/>
  <c r="DX406" i="79" s="1"/>
  <c r="G14" i="35"/>
  <c r="G18" i="35"/>
  <c r="F18" i="35"/>
  <c r="E18" i="35"/>
  <c r="CI488" i="79"/>
  <c r="CI495" i="79" s="1"/>
  <c r="CI496" i="79" s="1"/>
  <c r="DO488" i="79"/>
  <c r="DO489" i="79" s="1"/>
  <c r="BS321" i="79"/>
  <c r="CI321" i="79"/>
  <c r="BU318" i="80"/>
  <c r="BM317" i="79"/>
  <c r="DG321" i="79"/>
  <c r="EM288" i="80"/>
  <c r="CQ288" i="79"/>
  <c r="CQ290" i="79" s="1"/>
  <c r="CQ336" i="79" s="1"/>
  <c r="BU284" i="79"/>
  <c r="BS288" i="79"/>
  <c r="BS290" i="79" s="1"/>
  <c r="BS336" i="79" s="1"/>
  <c r="DO288" i="80"/>
  <c r="DO290" i="80" s="1"/>
  <c r="DO336" i="80" s="1"/>
  <c r="DG288" i="79"/>
  <c r="DG290" i="79" s="1"/>
  <c r="DG336" i="79" s="1"/>
  <c r="BC288" i="79"/>
  <c r="BC290" i="79" s="1"/>
  <c r="BC336" i="79" s="1"/>
  <c r="EE288" i="79"/>
  <c r="EE290" i="79" s="1"/>
  <c r="EE336" i="79" s="1"/>
  <c r="DG239" i="79"/>
  <c r="X232" i="80"/>
  <c r="Y232" i="80"/>
  <c r="EF232" i="80"/>
  <c r="EG232" i="80"/>
  <c r="AF232" i="80"/>
  <c r="AG232" i="80"/>
  <c r="BU232" i="80"/>
  <c r="BT232" i="80"/>
  <c r="DP232" i="80"/>
  <c r="DQ232" i="80"/>
  <c r="AV232" i="80"/>
  <c r="AW232" i="80"/>
  <c r="P232" i="80"/>
  <c r="Q232" i="80"/>
  <c r="CZ232" i="80"/>
  <c r="DA232" i="80"/>
  <c r="AO232" i="80"/>
  <c r="AN232" i="80"/>
  <c r="EN232" i="80"/>
  <c r="EO232" i="80"/>
  <c r="O219" i="79"/>
  <c r="AU219" i="79"/>
  <c r="AG210" i="79"/>
  <c r="DQ183" i="80"/>
  <c r="BU182" i="80"/>
  <c r="BL182" i="80"/>
  <c r="EV182" i="80"/>
  <c r="DY181" i="80"/>
  <c r="CB183" i="80"/>
  <c r="CS181" i="80"/>
  <c r="DY183" i="80"/>
  <c r="CC189" i="80"/>
  <c r="BU181" i="80"/>
  <c r="DI189" i="80"/>
  <c r="CR182" i="80"/>
  <c r="FL152" i="79"/>
  <c r="EN158" i="79"/>
  <c r="DY159" i="79"/>
  <c r="CK159" i="79"/>
  <c r="CA161" i="80"/>
  <c r="BE159" i="80"/>
  <c r="DI158" i="80"/>
  <c r="AM161" i="80"/>
  <c r="DG161" i="80"/>
  <c r="DG161" i="79"/>
  <c r="EM161" i="80"/>
  <c r="DW161" i="79"/>
  <c r="CR149" i="79"/>
  <c r="CS149" i="79"/>
  <c r="DH146" i="79"/>
  <c r="DI146" i="79"/>
  <c r="DG150" i="79"/>
  <c r="W150" i="79"/>
  <c r="Y146" i="79"/>
  <c r="X146" i="79"/>
  <c r="CY150" i="80"/>
  <c r="W150" i="80"/>
  <c r="BL146" i="79"/>
  <c r="BK150" i="79"/>
  <c r="EU150" i="79"/>
  <c r="BT146" i="79"/>
  <c r="BS150" i="79"/>
  <c r="BU146" i="79"/>
  <c r="P146" i="79"/>
  <c r="O150" i="79"/>
  <c r="EN146" i="79"/>
  <c r="EO146" i="79"/>
  <c r="EG146" i="79"/>
  <c r="AV146" i="79"/>
  <c r="AW146" i="79"/>
  <c r="AU150" i="79"/>
  <c r="CK146" i="79"/>
  <c r="CI150" i="79"/>
  <c r="AN146" i="79"/>
  <c r="AO146" i="79"/>
  <c r="AM150" i="79"/>
  <c r="CR146" i="79"/>
  <c r="CS146" i="79"/>
  <c r="CQ150" i="79"/>
  <c r="BD146" i="79"/>
  <c r="BC150" i="79"/>
  <c r="BS150" i="80"/>
  <c r="CC146" i="79"/>
  <c r="CA150" i="79"/>
  <c r="CB146" i="79"/>
  <c r="AV149" i="79"/>
  <c r="AW149" i="79"/>
  <c r="DO150" i="80"/>
  <c r="EV148" i="80"/>
  <c r="BM149" i="79"/>
  <c r="BN149" i="79" s="1"/>
  <c r="DX146" i="79"/>
  <c r="DY146" i="79"/>
  <c r="AE150" i="80"/>
  <c r="CC149" i="79"/>
  <c r="CB149" i="79"/>
  <c r="AE150" i="79"/>
  <c r="AM150" i="80"/>
  <c r="AW137" i="79"/>
  <c r="AX137" i="79" s="1"/>
  <c r="AF139" i="79"/>
  <c r="CK129" i="79"/>
  <c r="CL129" i="79" s="1"/>
  <c r="AU140" i="79"/>
  <c r="AM140" i="80"/>
  <c r="DY137" i="79"/>
  <c r="DZ137" i="79" s="1"/>
  <c r="Y129" i="79"/>
  <c r="Z129" i="79" s="1"/>
  <c r="AF133" i="79"/>
  <c r="AG136" i="80"/>
  <c r="AH136" i="80" s="1"/>
  <c r="BT139" i="80"/>
  <c r="FM130" i="79"/>
  <c r="FN130" i="79" s="1"/>
  <c r="BC140" i="79"/>
  <c r="EW137" i="79"/>
  <c r="EX137" i="79" s="1"/>
  <c r="O109" i="80"/>
  <c r="BK109" i="80"/>
  <c r="W109" i="80"/>
  <c r="AU109" i="80"/>
  <c r="AV106" i="80"/>
  <c r="AM109" i="80"/>
  <c r="AE109" i="80"/>
  <c r="AU101" i="80"/>
  <c r="AU101" i="79"/>
  <c r="W101" i="80"/>
  <c r="W101" i="79"/>
  <c r="CQ101" i="79"/>
  <c r="BT95" i="79"/>
  <c r="CA101" i="79"/>
  <c r="AM101" i="79"/>
  <c r="DP79" i="79"/>
  <c r="DQ79" i="79"/>
  <c r="AW79" i="80"/>
  <c r="EN81" i="79"/>
  <c r="BU79" i="79"/>
  <c r="BT79" i="79"/>
  <c r="EW67" i="80"/>
  <c r="EX67" i="80" s="1"/>
  <c r="W85" i="79"/>
  <c r="CQ85" i="80"/>
  <c r="BS85" i="79"/>
  <c r="FE79" i="79"/>
  <c r="FF79" i="79" s="1"/>
  <c r="Y79" i="79"/>
  <c r="Z79" i="79" s="1"/>
  <c r="O85" i="79"/>
  <c r="EM85" i="79"/>
  <c r="AU85" i="79"/>
  <c r="CS79" i="79"/>
  <c r="CR79" i="79"/>
  <c r="EN79" i="79"/>
  <c r="EP79" i="79" s="1"/>
  <c r="CA85" i="80"/>
  <c r="CC79" i="79"/>
  <c r="CD79" i="79" s="1"/>
  <c r="DH83" i="79"/>
  <c r="CK67" i="80"/>
  <c r="CL67" i="80" s="1"/>
  <c r="CY85" i="79"/>
  <c r="AN79" i="79"/>
  <c r="AO79" i="79"/>
  <c r="DI79" i="79"/>
  <c r="DH79" i="79"/>
  <c r="P79" i="79"/>
  <c r="Q79" i="79"/>
  <c r="DI153" i="79"/>
  <c r="EU37" i="80"/>
  <c r="BD283" i="80"/>
  <c r="AN257" i="80"/>
  <c r="FD209" i="79"/>
  <c r="EW192" i="80"/>
  <c r="DY153" i="79"/>
  <c r="FM192" i="80"/>
  <c r="FK37" i="80"/>
  <c r="EO255" i="80"/>
  <c r="DA153" i="79"/>
  <c r="CR235" i="80"/>
  <c r="DP257" i="80"/>
  <c r="EO192" i="80"/>
  <c r="BK37" i="79"/>
  <c r="CQ37" i="79"/>
  <c r="BM192" i="80"/>
  <c r="P257" i="80"/>
  <c r="AM37" i="80"/>
  <c r="CJ153" i="79"/>
  <c r="CB153" i="79"/>
  <c r="CC287" i="80"/>
  <c r="AF210" i="79"/>
  <c r="EO192" i="79"/>
  <c r="DY192" i="79"/>
  <c r="DH210" i="79"/>
  <c r="BL210" i="79"/>
  <c r="FM192" i="79"/>
  <c r="EG192" i="79"/>
  <c r="L45" i="80"/>
  <c r="EW192" i="79"/>
  <c r="CS192" i="79"/>
  <c r="CC192" i="79"/>
  <c r="DQ192" i="79"/>
  <c r="FE192" i="79"/>
  <c r="BT210" i="79"/>
  <c r="BU192" i="79"/>
  <c r="FD210" i="80"/>
  <c r="DA193" i="79"/>
  <c r="DB193" i="79" s="1"/>
  <c r="Q193" i="79"/>
  <c r="R193" i="79" s="1"/>
  <c r="CJ203" i="79"/>
  <c r="FD203" i="79"/>
  <c r="EN198" i="80"/>
  <c r="AW192" i="80"/>
  <c r="DQ192" i="80"/>
  <c r="FD287" i="80"/>
  <c r="AF287" i="80"/>
  <c r="EF210" i="79"/>
  <c r="DQ256" i="80"/>
  <c r="CC255" i="79"/>
  <c r="EG318" i="80"/>
  <c r="BU192" i="80"/>
  <c r="CS255" i="80"/>
  <c r="BE192" i="80"/>
  <c r="DX283" i="79"/>
  <c r="EO256" i="80"/>
  <c r="CS256" i="80"/>
  <c r="EW255" i="79"/>
  <c r="DP287" i="80"/>
  <c r="BL287" i="80"/>
  <c r="FE198" i="80"/>
  <c r="DP198" i="80"/>
  <c r="BU255" i="80"/>
  <c r="AG318" i="80"/>
  <c r="AW256" i="80"/>
  <c r="EW194" i="80"/>
  <c r="CS192" i="80"/>
  <c r="BD287" i="80"/>
  <c r="FL287" i="80"/>
  <c r="CZ283" i="79"/>
  <c r="CB204" i="79"/>
  <c r="FE256" i="80"/>
  <c r="CK255" i="79"/>
  <c r="AG256" i="80"/>
  <c r="CS255" i="79"/>
  <c r="DA192" i="80"/>
  <c r="EF192" i="80"/>
  <c r="Y198" i="80"/>
  <c r="BM194" i="80"/>
  <c r="DQ193" i="80"/>
  <c r="Y256" i="80"/>
  <c r="Q256" i="80"/>
  <c r="CB198" i="80"/>
  <c r="CC198" i="80"/>
  <c r="DA250" i="80"/>
  <c r="BM248" i="80"/>
  <c r="BU183" i="80"/>
  <c r="EN189" i="80"/>
  <c r="AF248" i="80"/>
  <c r="FE189" i="80"/>
  <c r="DP185" i="80"/>
  <c r="DP182" i="80"/>
  <c r="BT185" i="80"/>
  <c r="DI190" i="80"/>
  <c r="DQ318" i="80"/>
  <c r="AW183" i="80"/>
  <c r="BM189" i="80"/>
  <c r="CB255" i="80"/>
  <c r="CC255" i="80"/>
  <c r="AG250" i="80"/>
  <c r="AF250" i="80"/>
  <c r="AW189" i="80"/>
  <c r="EW183" i="80"/>
  <c r="EO182" i="80"/>
  <c r="BE182" i="80"/>
  <c r="O321" i="80"/>
  <c r="BU189" i="80"/>
  <c r="CK189" i="80"/>
  <c r="Q318" i="80"/>
  <c r="CS190" i="80"/>
  <c r="CS189" i="80"/>
  <c r="AW185" i="80"/>
  <c r="EO318" i="80"/>
  <c r="EV190" i="80"/>
  <c r="DP189" i="80"/>
  <c r="X250" i="80"/>
  <c r="BD181" i="80"/>
  <c r="CJ255" i="79"/>
  <c r="AO248" i="79"/>
  <c r="BE183" i="80"/>
  <c r="Y255" i="80"/>
  <c r="Z255" i="80" s="1"/>
  <c r="EG190" i="80"/>
  <c r="CY321" i="80"/>
  <c r="AG255" i="79"/>
  <c r="DI183" i="80"/>
  <c r="DA189" i="80"/>
  <c r="DX251" i="80"/>
  <c r="DY251" i="80"/>
  <c r="EF251" i="80"/>
  <c r="EG251" i="80"/>
  <c r="BM198" i="80"/>
  <c r="BL198" i="80"/>
  <c r="EW117" i="80"/>
  <c r="EF181" i="80"/>
  <c r="CK181" i="80"/>
  <c r="BL185" i="80"/>
  <c r="EG182" i="80"/>
  <c r="CK319" i="80"/>
  <c r="CC190" i="80"/>
  <c r="AG190" i="80"/>
  <c r="FE181" i="80"/>
  <c r="FE185" i="80"/>
  <c r="CC319" i="80"/>
  <c r="BM318" i="80"/>
  <c r="AO189" i="80"/>
  <c r="Q183" i="80"/>
  <c r="AG183" i="80"/>
  <c r="AO193" i="80"/>
  <c r="AP193" i="80" s="1"/>
  <c r="DP190" i="80"/>
  <c r="BT255" i="80"/>
  <c r="P248" i="80"/>
  <c r="BE318" i="80"/>
  <c r="BC321" i="80"/>
  <c r="BL22" i="80"/>
  <c r="BL406" i="80" s="1"/>
  <c r="CZ251" i="80"/>
  <c r="DB251" i="80" s="1"/>
  <c r="FM251" i="80"/>
  <c r="FN251" i="80" s="1"/>
  <c r="DP251" i="80"/>
  <c r="DR251" i="80" s="1"/>
  <c r="EF255" i="80"/>
  <c r="EG255" i="80"/>
  <c r="FE318" i="80"/>
  <c r="DP193" i="80"/>
  <c r="DH319" i="80"/>
  <c r="AW248" i="79"/>
  <c r="DW288" i="79"/>
  <c r="DW290" i="79" s="1"/>
  <c r="DW336" i="79" s="1"/>
  <c r="EO255" i="79"/>
  <c r="DP250" i="80"/>
  <c r="EG192" i="80"/>
  <c r="P112" i="80"/>
  <c r="X198" i="80"/>
  <c r="EE29" i="79"/>
  <c r="CB197" i="80"/>
  <c r="CC197" i="80"/>
  <c r="AF193" i="80"/>
  <c r="AG193" i="80"/>
  <c r="DX193" i="80"/>
  <c r="DY193" i="80"/>
  <c r="AG198" i="80"/>
  <c r="AF198" i="80"/>
  <c r="P194" i="80"/>
  <c r="Q194" i="80"/>
  <c r="AU206" i="80"/>
  <c r="AV249" i="80"/>
  <c r="AX249" i="80" s="1"/>
  <c r="EW319" i="80"/>
  <c r="CR255" i="80"/>
  <c r="DG29" i="79"/>
  <c r="EW22" i="80"/>
  <c r="EW406" i="80" s="1"/>
  <c r="DP249" i="80"/>
  <c r="DR249" i="80" s="1"/>
  <c r="DI249" i="80"/>
  <c r="DJ249" i="80" s="1"/>
  <c r="BM22" i="80"/>
  <c r="BM406" i="80" s="1"/>
  <c r="AF250" i="79"/>
  <c r="EG248" i="79"/>
  <c r="EV248" i="79"/>
  <c r="BD23" i="80"/>
  <c r="DX250" i="80"/>
  <c r="EO198" i="80"/>
  <c r="DI318" i="80"/>
  <c r="CS22" i="80"/>
  <c r="DA319" i="80"/>
  <c r="BM23" i="80"/>
  <c r="BM407" i="80" s="1"/>
  <c r="CA29" i="79"/>
  <c r="EF318" i="80"/>
  <c r="CB255" i="79"/>
  <c r="CJ22" i="80"/>
  <c r="CJ406" i="80" s="1"/>
  <c r="CJ249" i="80"/>
  <c r="CL249" i="80" s="1"/>
  <c r="DQ194" i="80"/>
  <c r="BE248" i="79"/>
  <c r="DP23" i="80"/>
  <c r="DP407" i="80" s="1"/>
  <c r="EV255" i="79"/>
  <c r="AE206" i="80"/>
  <c r="EG249" i="80"/>
  <c r="EH249" i="80" s="1"/>
  <c r="BU251" i="80"/>
  <c r="BV251" i="80" s="1"/>
  <c r="DQ198" i="80"/>
  <c r="FE248" i="79"/>
  <c r="DQ248" i="79"/>
  <c r="DA255" i="79"/>
  <c r="EW251" i="80"/>
  <c r="EX251" i="80" s="1"/>
  <c r="DQ255" i="80"/>
  <c r="DH248" i="79"/>
  <c r="DI248" i="79"/>
  <c r="BT248" i="79"/>
  <c r="CR248" i="79"/>
  <c r="FD24" i="80"/>
  <c r="CC251" i="80"/>
  <c r="CD251" i="80" s="1"/>
  <c r="BC206" i="80"/>
  <c r="CK22" i="80"/>
  <c r="CK406" i="80" s="1"/>
  <c r="AG194" i="80"/>
  <c r="EM321" i="80"/>
  <c r="DQ255" i="79"/>
  <c r="Q255" i="79"/>
  <c r="AF318" i="80"/>
  <c r="CS318" i="80"/>
  <c r="EE321" i="80"/>
  <c r="DX248" i="79"/>
  <c r="CC250" i="80"/>
  <c r="FE255" i="80"/>
  <c r="EN319" i="80"/>
  <c r="BL194" i="80"/>
  <c r="DP255" i="79"/>
  <c r="DA248" i="79"/>
  <c r="FD198" i="80"/>
  <c r="X251" i="80"/>
  <c r="Z251" i="80" s="1"/>
  <c r="AV251" i="80"/>
  <c r="AX251" i="80" s="1"/>
  <c r="BC29" i="79"/>
  <c r="FD23" i="80"/>
  <c r="FD407" i="80" s="1"/>
  <c r="BL248" i="79"/>
  <c r="CK248" i="79"/>
  <c r="CI206" i="80"/>
  <c r="AM206" i="80"/>
  <c r="AE321" i="80"/>
  <c r="EW318" i="79"/>
  <c r="AW319" i="80"/>
  <c r="AO318" i="80"/>
  <c r="AW318" i="80"/>
  <c r="EG318" i="79"/>
  <c r="BU318" i="79"/>
  <c r="CS318" i="79"/>
  <c r="AO318" i="79"/>
  <c r="CI321" i="80"/>
  <c r="CK318" i="80"/>
  <c r="Q318" i="79"/>
  <c r="Y318" i="80"/>
  <c r="CC314" i="80"/>
  <c r="DG321" i="80"/>
  <c r="DO321" i="79"/>
  <c r="O321" i="79"/>
  <c r="AG318" i="79"/>
  <c r="BM318" i="79"/>
  <c r="DY318" i="80"/>
  <c r="BL314" i="80"/>
  <c r="DY318" i="79"/>
  <c r="DQ318" i="79"/>
  <c r="BE318" i="79"/>
  <c r="BM286" i="79"/>
  <c r="DA287" i="79"/>
  <c r="DO288" i="79"/>
  <c r="DO290" i="79" s="1"/>
  <c r="DO336" i="79" s="1"/>
  <c r="Q286" i="79"/>
  <c r="Y286" i="79"/>
  <c r="FE286" i="79"/>
  <c r="FF286" i="79" s="1"/>
  <c r="AO286" i="79"/>
  <c r="FM286" i="79"/>
  <c r="DA284" i="79"/>
  <c r="CY288" i="79"/>
  <c r="CY290" i="79" s="1"/>
  <c r="CY336" i="79" s="1"/>
  <c r="DQ286" i="79"/>
  <c r="EG286" i="79"/>
  <c r="EM288" i="79"/>
  <c r="G73" i="37"/>
  <c r="CA488" i="79"/>
  <c r="CA489" i="79" s="1"/>
  <c r="DY255" i="80"/>
  <c r="X245" i="80"/>
  <c r="Y245" i="80"/>
  <c r="EF260" i="79"/>
  <c r="EG260" i="79"/>
  <c r="BU256" i="80"/>
  <c r="AN245" i="80"/>
  <c r="AO245" i="80"/>
  <c r="P245" i="80"/>
  <c r="Q245" i="80"/>
  <c r="EW255" i="80"/>
  <c r="DA256" i="80"/>
  <c r="AO256" i="80"/>
  <c r="EG256" i="80"/>
  <c r="CK256" i="80"/>
  <c r="AW245" i="80"/>
  <c r="AV245" i="80"/>
  <c r="EW256" i="80"/>
  <c r="BE256" i="80"/>
  <c r="DP245" i="80"/>
  <c r="DQ245" i="80"/>
  <c r="AN260" i="79"/>
  <c r="AO260" i="79"/>
  <c r="AV260" i="79"/>
  <c r="AW260" i="79"/>
  <c r="BM256" i="80"/>
  <c r="DY256" i="80"/>
  <c r="CC256" i="80"/>
  <c r="BE255" i="80"/>
  <c r="DI256" i="80"/>
  <c r="DY245" i="80"/>
  <c r="DX245" i="80"/>
  <c r="CR245" i="80"/>
  <c r="CS245" i="80"/>
  <c r="P260" i="79"/>
  <c r="Q260" i="79"/>
  <c r="FL153" i="79"/>
  <c r="EF153" i="79"/>
  <c r="CR205" i="79"/>
  <c r="AW234" i="80"/>
  <c r="EU239" i="79"/>
  <c r="BS239" i="79"/>
  <c r="AG215" i="80"/>
  <c r="AH215" i="80" s="1"/>
  <c r="EM219" i="80"/>
  <c r="BS219" i="80"/>
  <c r="AM219" i="79"/>
  <c r="EU219" i="79"/>
  <c r="DY215" i="80"/>
  <c r="DZ215" i="80" s="1"/>
  <c r="CY219" i="80"/>
  <c r="EM219" i="79"/>
  <c r="DW219" i="80"/>
  <c r="EE219" i="79"/>
  <c r="CQ219" i="79"/>
  <c r="BK219" i="80"/>
  <c r="DO219" i="80"/>
  <c r="FC219" i="80"/>
  <c r="DO219" i="79"/>
  <c r="EU219" i="80"/>
  <c r="DQ204" i="79"/>
  <c r="CK204" i="79"/>
  <c r="AW204" i="79"/>
  <c r="EW198" i="80"/>
  <c r="BD198" i="80"/>
  <c r="EF198" i="80"/>
  <c r="P198" i="80"/>
  <c r="DH198" i="80"/>
  <c r="DX198" i="80"/>
  <c r="CJ198" i="80"/>
  <c r="CZ198" i="80"/>
  <c r="DX192" i="80"/>
  <c r="CJ192" i="80"/>
  <c r="BU194" i="80"/>
  <c r="Q193" i="80"/>
  <c r="CK153" i="79"/>
  <c r="CC153" i="79"/>
  <c r="FD153" i="79"/>
  <c r="FC161" i="80"/>
  <c r="EG158" i="80"/>
  <c r="CS158" i="79"/>
  <c r="DH158" i="79"/>
  <c r="EN158" i="80"/>
  <c r="EO158" i="80"/>
  <c r="CJ156" i="80"/>
  <c r="CK156" i="80"/>
  <c r="AG158" i="80"/>
  <c r="AF158" i="80"/>
  <c r="BT156" i="80"/>
  <c r="BU156" i="80"/>
  <c r="EF156" i="80"/>
  <c r="EG156" i="80"/>
  <c r="BL156" i="80"/>
  <c r="BM156" i="80"/>
  <c r="FM158" i="79"/>
  <c r="Y154" i="79"/>
  <c r="W161" i="79"/>
  <c r="CI161" i="79"/>
  <c r="BK161" i="80"/>
  <c r="DP156" i="80"/>
  <c r="DQ156" i="80"/>
  <c r="FM152" i="80"/>
  <c r="FM159" i="79"/>
  <c r="DA154" i="80"/>
  <c r="AM161" i="79"/>
  <c r="W161" i="80"/>
  <c r="CC158" i="80"/>
  <c r="CB158" i="80"/>
  <c r="DH156" i="80"/>
  <c r="DI156" i="80"/>
  <c r="P156" i="80"/>
  <c r="Q156" i="80"/>
  <c r="CJ156" i="79"/>
  <c r="AN152" i="79"/>
  <c r="AU161" i="79"/>
  <c r="BK161" i="79"/>
  <c r="BE156" i="80"/>
  <c r="BD156" i="80"/>
  <c r="BM158" i="80"/>
  <c r="BL158" i="80"/>
  <c r="EM161" i="79"/>
  <c r="CS158" i="80"/>
  <c r="CR158" i="80"/>
  <c r="CR156" i="80"/>
  <c r="CS156" i="80"/>
  <c r="CC133" i="80"/>
  <c r="FL130" i="80"/>
  <c r="EW129" i="79"/>
  <c r="EX129" i="79" s="1"/>
  <c r="AN130" i="80"/>
  <c r="DY130" i="79"/>
  <c r="DZ130" i="79" s="1"/>
  <c r="CA140" i="79"/>
  <c r="DG125" i="79"/>
  <c r="DH115" i="79"/>
  <c r="EV124" i="80"/>
  <c r="DP115" i="79"/>
  <c r="BK101" i="79"/>
  <c r="BC101" i="79"/>
  <c r="EM101" i="79"/>
  <c r="DW101" i="80"/>
  <c r="EU101" i="80"/>
  <c r="CI85" i="80"/>
  <c r="DX67" i="80"/>
  <c r="DZ67" i="80" s="1"/>
  <c r="BC85" i="80"/>
  <c r="CC32" i="79"/>
  <c r="CC33" i="79" s="1"/>
  <c r="G16" i="35"/>
  <c r="DX36" i="80"/>
  <c r="D21" i="35"/>
  <c r="AF16" i="79"/>
  <c r="AF418" i="79" s="1"/>
  <c r="BD36" i="80"/>
  <c r="BD412" i="80" s="1"/>
  <c r="EF16" i="79"/>
  <c r="EF418" i="79" s="1"/>
  <c r="AG32" i="79"/>
  <c r="AG33" i="79" s="1"/>
  <c r="CZ16" i="80"/>
  <c r="CZ418" i="80" s="1"/>
  <c r="DQ36" i="79"/>
  <c r="Q36" i="79"/>
  <c r="Q427" i="79" s="1"/>
  <c r="EO36" i="79"/>
  <c r="FE36" i="79"/>
  <c r="DY36" i="79"/>
  <c r="Q18" i="79"/>
  <c r="Q420" i="79" s="1"/>
  <c r="AW36" i="79"/>
  <c r="I150" i="79"/>
  <c r="DX36" i="79"/>
  <c r="FL36" i="79"/>
  <c r="DP36" i="79"/>
  <c r="AF32" i="79"/>
  <c r="AF33" i="79" s="1"/>
  <c r="FL16" i="80"/>
  <c r="FL418" i="80" s="1"/>
  <c r="EN36" i="79"/>
  <c r="FD36" i="79"/>
  <c r="P36" i="79"/>
  <c r="P427" i="79" s="1"/>
  <c r="DI16" i="80"/>
  <c r="DI418" i="80" s="1"/>
  <c r="DH16" i="79"/>
  <c r="DH418" i="79" s="1"/>
  <c r="J109" i="80"/>
  <c r="L57" i="80"/>
  <c r="FL16" i="79"/>
  <c r="FL418" i="79" s="1"/>
  <c r="AN16" i="79"/>
  <c r="AN418" i="79" s="1"/>
  <c r="E46" i="35"/>
  <c r="R2" i="35" s="1"/>
  <c r="G46" i="35"/>
  <c r="DX28" i="80"/>
  <c r="DX409" i="80" s="1"/>
  <c r="CB16" i="80"/>
  <c r="CB418" i="80" s="1"/>
  <c r="CR16" i="80"/>
  <c r="CR418" i="80" s="1"/>
  <c r="BU18" i="79"/>
  <c r="BU420" i="79" s="1"/>
  <c r="EV16" i="80"/>
  <c r="EV418" i="80" s="1"/>
  <c r="EN16" i="80"/>
  <c r="EN418" i="80" s="1"/>
  <c r="CJ16" i="80"/>
  <c r="CJ418" i="80" s="1"/>
  <c r="F46" i="35"/>
  <c r="DH16" i="80"/>
  <c r="DH418" i="80" s="1"/>
  <c r="BT16" i="80"/>
  <c r="BT418" i="80" s="1"/>
  <c r="BL16" i="80"/>
  <c r="BL418" i="80" s="1"/>
  <c r="FD16" i="80"/>
  <c r="FD418" i="80" s="1"/>
  <c r="P16" i="80"/>
  <c r="P418" i="80" s="1"/>
  <c r="AV16" i="80"/>
  <c r="AV418" i="80" s="1"/>
  <c r="EF16" i="80"/>
  <c r="EF418" i="80" s="1"/>
  <c r="DP16" i="80"/>
  <c r="DP418" i="80" s="1"/>
  <c r="BM18" i="80"/>
  <c r="BM420" i="80" s="1"/>
  <c r="DI18" i="79"/>
  <c r="DI420" i="79" s="1"/>
  <c r="CK18" i="79"/>
  <c r="CK420" i="79" s="1"/>
  <c r="EW18" i="79"/>
  <c r="EW420" i="79" s="1"/>
  <c r="AW18" i="79"/>
  <c r="AW420" i="79" s="1"/>
  <c r="DQ18" i="79"/>
  <c r="DQ420" i="79" s="1"/>
  <c r="DQ18" i="80"/>
  <c r="DQ420" i="80" s="1"/>
  <c r="DA18" i="79"/>
  <c r="DA420" i="79" s="1"/>
  <c r="CC18" i="79"/>
  <c r="CC420" i="79" s="1"/>
  <c r="FM18" i="79"/>
  <c r="FM420" i="79" s="1"/>
  <c r="AG18" i="79"/>
  <c r="AG420" i="79" s="1"/>
  <c r="EV16" i="79"/>
  <c r="EV418" i="79" s="1"/>
  <c r="F47" i="35"/>
  <c r="F62" i="35" s="1"/>
  <c r="F48" i="35"/>
  <c r="F63" i="35" s="1"/>
  <c r="E47" i="35"/>
  <c r="E62" i="35" s="1"/>
  <c r="G48" i="35"/>
  <c r="G63" i="35" s="1"/>
  <c r="E48" i="35"/>
  <c r="E63" i="35" s="1"/>
  <c r="CS18" i="79"/>
  <c r="CS420" i="79" s="1"/>
  <c r="DY18" i="79"/>
  <c r="DY420" i="79" s="1"/>
  <c r="DI250" i="80"/>
  <c r="AF251" i="80"/>
  <c r="AH251" i="80" s="1"/>
  <c r="Q23" i="80"/>
  <c r="Q407" i="80" s="1"/>
  <c r="P23" i="80"/>
  <c r="P407" i="80" s="1"/>
  <c r="DI32" i="79"/>
  <c r="DI33" i="79" s="1"/>
  <c r="EG117" i="80"/>
  <c r="X204" i="79"/>
  <c r="CK255" i="80"/>
  <c r="CL255" i="80" s="1"/>
  <c r="CL80" i="79"/>
  <c r="EO251" i="80"/>
  <c r="EP251" i="80" s="1"/>
  <c r="BE112" i="80"/>
  <c r="CJ23" i="80"/>
  <c r="CJ407" i="80" s="1"/>
  <c r="CI29" i="80"/>
  <c r="EW189" i="80"/>
  <c r="BL23" i="80"/>
  <c r="BL407" i="80" s="1"/>
  <c r="AG319" i="80"/>
  <c r="AU29" i="79"/>
  <c r="FD251" i="79"/>
  <c r="FF251" i="79" s="1"/>
  <c r="Z136" i="79"/>
  <c r="DJ317" i="80"/>
  <c r="EG22" i="80"/>
  <c r="EG406" i="80" s="1"/>
  <c r="DO29" i="79"/>
  <c r="EF22" i="80"/>
  <c r="EF406" i="80" s="1"/>
  <c r="DX319" i="80"/>
  <c r="AV22" i="80"/>
  <c r="AV406" i="80" s="1"/>
  <c r="BT251" i="79"/>
  <c r="BV251" i="79" s="1"/>
  <c r="CR249" i="80"/>
  <c r="CT249" i="80" s="1"/>
  <c r="DY251" i="79"/>
  <c r="DZ251" i="79" s="1"/>
  <c r="EF319" i="80"/>
  <c r="AW22" i="80"/>
  <c r="AW406" i="80" s="1"/>
  <c r="P251" i="79"/>
  <c r="R251" i="79" s="1"/>
  <c r="CJ250" i="80"/>
  <c r="BF80" i="79"/>
  <c r="W206" i="80"/>
  <c r="AG255" i="80"/>
  <c r="DH204" i="79"/>
  <c r="AF23" i="80"/>
  <c r="BM251" i="80"/>
  <c r="BN251" i="80" s="1"/>
  <c r="EG23" i="80"/>
  <c r="EG407" i="80" s="1"/>
  <c r="EW23" i="80"/>
  <c r="EW407" i="80" s="1"/>
  <c r="AW255" i="80"/>
  <c r="EG198" i="80"/>
  <c r="DI182" i="80"/>
  <c r="DA318" i="80"/>
  <c r="BK206" i="79"/>
  <c r="CS23" i="80"/>
  <c r="CS407" i="80" s="1"/>
  <c r="Q204" i="79"/>
  <c r="BD117" i="80"/>
  <c r="AW194" i="80"/>
  <c r="I211" i="80"/>
  <c r="J211" i="80"/>
  <c r="I150" i="80"/>
  <c r="AF235" i="80"/>
  <c r="Y235" i="80"/>
  <c r="CS235" i="80"/>
  <c r="AG235" i="80"/>
  <c r="X235" i="80"/>
  <c r="BD217" i="80"/>
  <c r="X217" i="80"/>
  <c r="DI217" i="80"/>
  <c r="CS217" i="80"/>
  <c r="DH217" i="80"/>
  <c r="CR217" i="80"/>
  <c r="DY217" i="80"/>
  <c r="FD216" i="80"/>
  <c r="FL216" i="80"/>
  <c r="AH80" i="79"/>
  <c r="EN204" i="79"/>
  <c r="O29" i="79"/>
  <c r="DP204" i="79"/>
  <c r="CT80" i="79"/>
  <c r="Q117" i="80"/>
  <c r="EV198" i="80"/>
  <c r="BU23" i="80"/>
  <c r="BU407" i="80" s="1"/>
  <c r="DO321" i="80"/>
  <c r="CZ249" i="80"/>
  <c r="DB249" i="80" s="1"/>
  <c r="BT194" i="80"/>
  <c r="DY204" i="79"/>
  <c r="J29" i="79"/>
  <c r="J206" i="80"/>
  <c r="CQ19" i="80"/>
  <c r="EU19" i="80"/>
  <c r="AM19" i="80"/>
  <c r="FE18" i="79"/>
  <c r="FE420" i="79" s="1"/>
  <c r="EF18" i="80"/>
  <c r="EF420" i="80" s="1"/>
  <c r="DH18" i="80"/>
  <c r="DH420" i="80" s="1"/>
  <c r="P18" i="80"/>
  <c r="P420" i="80" s="1"/>
  <c r="FL18" i="80"/>
  <c r="FL420" i="80" s="1"/>
  <c r="CR18" i="80"/>
  <c r="CR420" i="80" s="1"/>
  <c r="X18" i="80"/>
  <c r="X420" i="80" s="1"/>
  <c r="J206" i="79"/>
  <c r="EM19" i="79"/>
  <c r="AN18" i="80"/>
  <c r="AN420" i="80" s="1"/>
  <c r="DP18" i="80"/>
  <c r="DP420" i="80" s="1"/>
  <c r="AF18" i="80"/>
  <c r="AF420" i="80" s="1"/>
  <c r="CS319" i="80"/>
  <c r="P193" i="80"/>
  <c r="EO204" i="79"/>
  <c r="AM29" i="79"/>
  <c r="AO249" i="80"/>
  <c r="AP249" i="80" s="1"/>
  <c r="DO206" i="79"/>
  <c r="EF112" i="80"/>
  <c r="EM206" i="80"/>
  <c r="FE251" i="80"/>
  <c r="FF251" i="80" s="1"/>
  <c r="FC29" i="80"/>
  <c r="BE198" i="80"/>
  <c r="DX204" i="79"/>
  <c r="CI29" i="79"/>
  <c r="DQ319" i="80"/>
  <c r="DX255" i="80"/>
  <c r="DO206" i="80"/>
  <c r="DI255" i="80"/>
  <c r="AV23" i="80"/>
  <c r="AV407" i="80" s="1"/>
  <c r="BU249" i="80"/>
  <c r="BV249" i="80" s="1"/>
  <c r="Q251" i="80"/>
  <c r="R251" i="80" s="1"/>
  <c r="EO251" i="79"/>
  <c r="EP251" i="79" s="1"/>
  <c r="EG204" i="79"/>
  <c r="EE206" i="79"/>
  <c r="CJ251" i="79"/>
  <c r="CL251" i="79" s="1"/>
  <c r="DY23" i="80"/>
  <c r="DY407" i="80" s="1"/>
  <c r="CZ23" i="80"/>
  <c r="CZ407" i="80" s="1"/>
  <c r="BE204" i="79"/>
  <c r="DI251" i="80"/>
  <c r="DJ251" i="80" s="1"/>
  <c r="DI112" i="80"/>
  <c r="Q198" i="80"/>
  <c r="BM203" i="80"/>
  <c r="EO23" i="80"/>
  <c r="BD204" i="79"/>
  <c r="BM193" i="80"/>
  <c r="BN193" i="80" s="1"/>
  <c r="CZ318" i="80"/>
  <c r="DA23" i="80"/>
  <c r="DA407" i="80" s="1"/>
  <c r="CS251" i="80"/>
  <c r="CT251" i="80" s="1"/>
  <c r="DI204" i="79"/>
  <c r="FE249" i="80"/>
  <c r="FF249" i="80" s="1"/>
  <c r="CI206" i="79"/>
  <c r="CJ204" i="79"/>
  <c r="BT319" i="80"/>
  <c r="CZ251" i="79"/>
  <c r="DB251" i="79" s="1"/>
  <c r="CB23" i="80"/>
  <c r="CB407" i="80" s="1"/>
  <c r="BS321" i="80"/>
  <c r="W29" i="79"/>
  <c r="CY206" i="80"/>
  <c r="CA321" i="80"/>
  <c r="DG206" i="80"/>
  <c r="AV251" i="79"/>
  <c r="AX251" i="79" s="1"/>
  <c r="AV204" i="79"/>
  <c r="AG204" i="79"/>
  <c r="EO249" i="80"/>
  <c r="EP249" i="80" s="1"/>
  <c r="Q250" i="80"/>
  <c r="P249" i="80"/>
  <c r="R249" i="80" s="1"/>
  <c r="EM29" i="80"/>
  <c r="EO193" i="80"/>
  <c r="EP193" i="80" s="1"/>
  <c r="DH22" i="80"/>
  <c r="DH406" i="80" s="1"/>
  <c r="AG182" i="80"/>
  <c r="AF204" i="79"/>
  <c r="CK112" i="80"/>
  <c r="AU206" i="79"/>
  <c r="DI22" i="80"/>
  <c r="DI406" i="80" s="1"/>
  <c r="CY29" i="79"/>
  <c r="EG319" i="80"/>
  <c r="AM206" i="79"/>
  <c r="BE251" i="80"/>
  <c r="BF251" i="80" s="1"/>
  <c r="EE206" i="80"/>
  <c r="BK206" i="80"/>
  <c r="DW206" i="80"/>
  <c r="CQ206" i="80"/>
  <c r="W321" i="80"/>
  <c r="DY249" i="80"/>
  <c r="DZ249" i="80" s="1"/>
  <c r="AT484" i="80"/>
  <c r="AU484" i="80" s="1"/>
  <c r="AU488" i="80" s="1"/>
  <c r="AU495" i="80" s="1"/>
  <c r="AU496" i="80" s="1"/>
  <c r="AU29" i="80"/>
  <c r="CA206" i="79"/>
  <c r="BS206" i="80"/>
  <c r="O206" i="80"/>
  <c r="EM488" i="79"/>
  <c r="EM489" i="79" s="1"/>
  <c r="EU488" i="79"/>
  <c r="EU489" i="79" s="1"/>
  <c r="EE488" i="79"/>
  <c r="EE495" i="79" s="1"/>
  <c r="EE496" i="79" s="1"/>
  <c r="CY488" i="79"/>
  <c r="CY495" i="79" s="1"/>
  <c r="CY496" i="79" s="1"/>
  <c r="Y319" i="80"/>
  <c r="EG251" i="79"/>
  <c r="EH251" i="79" s="1"/>
  <c r="AO251" i="79"/>
  <c r="AP251" i="79" s="1"/>
  <c r="CL317" i="80"/>
  <c r="X117" i="80"/>
  <c r="CC318" i="80"/>
  <c r="DI23" i="80"/>
  <c r="DI407" i="80" s="1"/>
  <c r="CR251" i="79"/>
  <c r="CT251" i="79" s="1"/>
  <c r="FE24" i="79"/>
  <c r="FE408" i="79" s="1"/>
  <c r="P204" i="79"/>
  <c r="EU206" i="80"/>
  <c r="AO251" i="80"/>
  <c r="AP251" i="80" s="1"/>
  <c r="BT204" i="79"/>
  <c r="AV318" i="80"/>
  <c r="BD22" i="80"/>
  <c r="BD406" i="80" s="1"/>
  <c r="CC204" i="79"/>
  <c r="DJ129" i="79"/>
  <c r="BE249" i="80"/>
  <c r="BF249" i="80" s="1"/>
  <c r="EV255" i="80"/>
  <c r="CC251" i="79"/>
  <c r="CD251" i="79" s="1"/>
  <c r="AN256" i="80"/>
  <c r="CB318" i="80"/>
  <c r="O29" i="80"/>
  <c r="EU321" i="80"/>
  <c r="H211" i="79"/>
  <c r="J150" i="80"/>
  <c r="H219" i="79"/>
  <c r="BL317" i="80"/>
  <c r="BN317" i="80" s="1"/>
  <c r="DX318" i="80"/>
  <c r="EW318" i="80"/>
  <c r="BK321" i="80"/>
  <c r="CR317" i="80"/>
  <c r="CS317" i="80"/>
  <c r="EF317" i="80"/>
  <c r="EG317" i="80"/>
  <c r="CB317" i="80"/>
  <c r="CC317" i="80"/>
  <c r="EN314" i="80"/>
  <c r="X318" i="80"/>
  <c r="AN319" i="80"/>
  <c r="EN317" i="80"/>
  <c r="EO317" i="80"/>
  <c r="AF319" i="80"/>
  <c r="CZ317" i="80"/>
  <c r="DA317" i="80"/>
  <c r="CB314" i="80"/>
  <c r="AW317" i="80"/>
  <c r="AX317" i="80" s="1"/>
  <c r="CQ321" i="80"/>
  <c r="DW321" i="80"/>
  <c r="EV314" i="80"/>
  <c r="EW317" i="80"/>
  <c r="EX317" i="80" s="1"/>
  <c r="P317" i="80"/>
  <c r="Q317" i="80"/>
  <c r="AN317" i="80"/>
  <c r="AO317" i="80"/>
  <c r="AU321" i="80"/>
  <c r="AM321" i="80"/>
  <c r="DP317" i="80"/>
  <c r="DQ317" i="80"/>
  <c r="CQ288" i="80"/>
  <c r="CI288" i="80"/>
  <c r="CI290" i="80" s="1"/>
  <c r="CI336" i="80" s="1"/>
  <c r="FK288" i="80"/>
  <c r="EU288" i="80"/>
  <c r="BM250" i="80"/>
  <c r="X249" i="80"/>
  <c r="Z249" i="80" s="1"/>
  <c r="EV251" i="79"/>
  <c r="EX251" i="79" s="1"/>
  <c r="EF250" i="80"/>
  <c r="BM251" i="79"/>
  <c r="BD255" i="80"/>
  <c r="BL251" i="79"/>
  <c r="CI239" i="80"/>
  <c r="O239" i="80"/>
  <c r="W239" i="80"/>
  <c r="P217" i="79"/>
  <c r="CA219" i="80"/>
  <c r="BS219" i="79"/>
  <c r="EE219" i="80"/>
  <c r="BK219" i="79"/>
  <c r="FD217" i="80"/>
  <c r="DG219" i="79"/>
  <c r="FD204" i="80"/>
  <c r="FC206" i="80"/>
  <c r="CA206" i="80"/>
  <c r="DY198" i="80"/>
  <c r="CC194" i="80"/>
  <c r="Q154" i="79"/>
  <c r="P154" i="79"/>
  <c r="FK161" i="80"/>
  <c r="X152" i="79"/>
  <c r="AW159" i="80"/>
  <c r="FC161" i="79"/>
  <c r="CK154" i="79"/>
  <c r="DA152" i="80"/>
  <c r="CC152" i="79"/>
  <c r="CA161" i="79"/>
  <c r="DQ158" i="79"/>
  <c r="AV154" i="79"/>
  <c r="AW154" i="79"/>
  <c r="BT159" i="79"/>
  <c r="BU159" i="79"/>
  <c r="BD155" i="80"/>
  <c r="BE155" i="80"/>
  <c r="EE161" i="80"/>
  <c r="BS161" i="79"/>
  <c r="DO161" i="79"/>
  <c r="FM153" i="79"/>
  <c r="BU153" i="80"/>
  <c r="BD152" i="79"/>
  <c r="O161" i="79"/>
  <c r="BC161" i="79"/>
  <c r="X159" i="79"/>
  <c r="Y159" i="79"/>
  <c r="EN156" i="79"/>
  <c r="EO156" i="79"/>
  <c r="DP154" i="79"/>
  <c r="DQ154" i="79"/>
  <c r="EG156" i="79"/>
  <c r="BL153" i="80"/>
  <c r="BS161" i="80"/>
  <c r="AV159" i="79"/>
  <c r="AW159" i="79"/>
  <c r="BC161" i="80"/>
  <c r="BT154" i="79"/>
  <c r="BU154" i="79"/>
  <c r="AU161" i="80"/>
  <c r="EN155" i="80"/>
  <c r="FD154" i="79"/>
  <c r="FE158" i="79"/>
  <c r="FF158" i="79" s="1"/>
  <c r="EO152" i="79"/>
  <c r="CB156" i="79"/>
  <c r="CB155" i="80"/>
  <c r="P153" i="79"/>
  <c r="EU161" i="79"/>
  <c r="DX156" i="79"/>
  <c r="DY156" i="79"/>
  <c r="DQ159" i="79"/>
  <c r="DP159" i="79"/>
  <c r="CR159" i="79"/>
  <c r="CS159" i="79"/>
  <c r="DO161" i="80"/>
  <c r="CI161" i="80"/>
  <c r="CZ152" i="79"/>
  <c r="CY161" i="79"/>
  <c r="BD154" i="79"/>
  <c r="BE154" i="79"/>
  <c r="EV154" i="79"/>
  <c r="EW154" i="79"/>
  <c r="CR156" i="79"/>
  <c r="CS156" i="79"/>
  <c r="CY161" i="80"/>
  <c r="FM155" i="80"/>
  <c r="FL155" i="80"/>
  <c r="AF152" i="79"/>
  <c r="AG152" i="79"/>
  <c r="CK155" i="80"/>
  <c r="FE159" i="79"/>
  <c r="AG155" i="80"/>
  <c r="O161" i="80"/>
  <c r="BU155" i="80"/>
  <c r="EN152" i="79"/>
  <c r="BL155" i="80"/>
  <c r="Y152" i="79"/>
  <c r="DH154" i="79"/>
  <c r="DI154" i="79"/>
  <c r="AN159" i="79"/>
  <c r="AO159" i="79"/>
  <c r="BM156" i="79"/>
  <c r="BL156" i="79"/>
  <c r="AE161" i="80"/>
  <c r="AN155" i="80"/>
  <c r="AO155" i="80"/>
  <c r="P159" i="79"/>
  <c r="Q159" i="79"/>
  <c r="FL129" i="79"/>
  <c r="FN129" i="79" s="1"/>
  <c r="BS140" i="79"/>
  <c r="BL137" i="79"/>
  <c r="BN137" i="79" s="1"/>
  <c r="DO140" i="80"/>
  <c r="BC140" i="80"/>
  <c r="EM140" i="80"/>
  <c r="DH137" i="79"/>
  <c r="DI137" i="79"/>
  <c r="EO133" i="80"/>
  <c r="EN133" i="80"/>
  <c r="BU133" i="80"/>
  <c r="BT133" i="80"/>
  <c r="CB129" i="79"/>
  <c r="CC129" i="79"/>
  <c r="EF136" i="80"/>
  <c r="EG136" i="80"/>
  <c r="BD137" i="79"/>
  <c r="BE137" i="79"/>
  <c r="EN136" i="80"/>
  <c r="EO136" i="80"/>
  <c r="AN137" i="79"/>
  <c r="AO137" i="79"/>
  <c r="O140" i="79"/>
  <c r="BT137" i="79"/>
  <c r="BU137" i="79"/>
  <c r="EE140" i="80"/>
  <c r="BT136" i="80"/>
  <c r="BU136" i="80"/>
  <c r="DX129" i="79"/>
  <c r="DY129" i="79"/>
  <c r="AV130" i="80"/>
  <c r="DP136" i="80"/>
  <c r="DQ136" i="80"/>
  <c r="DA137" i="79"/>
  <c r="CZ137" i="79"/>
  <c r="AV129" i="79"/>
  <c r="AW129" i="79"/>
  <c r="CR136" i="80"/>
  <c r="CS136" i="80"/>
  <c r="AF137" i="79"/>
  <c r="AG137" i="79"/>
  <c r="CZ133" i="80"/>
  <c r="DA133" i="80"/>
  <c r="FE130" i="79"/>
  <c r="FF130" i="79" s="1"/>
  <c r="Q130" i="79"/>
  <c r="R130" i="79" s="1"/>
  <c r="EG133" i="80"/>
  <c r="EG137" i="79"/>
  <c r="EH137" i="79" s="1"/>
  <c r="AU140" i="80"/>
  <c r="BK140" i="80"/>
  <c r="DA129" i="79"/>
  <c r="CZ129" i="79"/>
  <c r="X137" i="79"/>
  <c r="Y137" i="79"/>
  <c r="CB136" i="80"/>
  <c r="CC136" i="80"/>
  <c r="EV136" i="80"/>
  <c r="EW136" i="80"/>
  <c r="BC125" i="80"/>
  <c r="FL121" i="79"/>
  <c r="EE125" i="80"/>
  <c r="O125" i="80"/>
  <c r="CY101" i="79"/>
  <c r="DG101" i="79"/>
  <c r="DI99" i="80"/>
  <c r="O101" i="79"/>
  <c r="DW101" i="79"/>
  <c r="EF99" i="80"/>
  <c r="EG99" i="80"/>
  <c r="DO101" i="79"/>
  <c r="CI101" i="79"/>
  <c r="BS101" i="79"/>
  <c r="DX99" i="80"/>
  <c r="DY99" i="80"/>
  <c r="X99" i="80"/>
  <c r="Y99" i="80"/>
  <c r="BL99" i="80"/>
  <c r="BM99" i="80"/>
  <c r="BC101" i="80"/>
  <c r="EN99" i="80"/>
  <c r="EO99" i="80"/>
  <c r="DO85" i="80"/>
  <c r="AE85" i="80"/>
  <c r="CI85" i="79"/>
  <c r="CZ67" i="80"/>
  <c r="DA67" i="80"/>
  <c r="DG85" i="80"/>
  <c r="DW85" i="80"/>
  <c r="AV67" i="80"/>
  <c r="AW67" i="80"/>
  <c r="EE85" i="79"/>
  <c r="AE85" i="79"/>
  <c r="CS67" i="80"/>
  <c r="CR67" i="80"/>
  <c r="AW80" i="80"/>
  <c r="AO67" i="80"/>
  <c r="AN67" i="80"/>
  <c r="EF67" i="80"/>
  <c r="EG67" i="80"/>
  <c r="EN67" i="80"/>
  <c r="EO67" i="80"/>
  <c r="EU85" i="79"/>
  <c r="AM85" i="79"/>
  <c r="DG85" i="79"/>
  <c r="BC85" i="79"/>
  <c r="DH67" i="80"/>
  <c r="DI67" i="80"/>
  <c r="BM204" i="79"/>
  <c r="BU204" i="79"/>
  <c r="DP256" i="80"/>
  <c r="DH256" i="80"/>
  <c r="BU193" i="80"/>
  <c r="BV193" i="80" s="1"/>
  <c r="FL153" i="80"/>
  <c r="EN256" i="80"/>
  <c r="X209" i="79"/>
  <c r="EG193" i="80"/>
  <c r="EH193" i="80" s="1"/>
  <c r="EF153" i="80"/>
  <c r="DP153" i="80"/>
  <c r="FE209" i="79"/>
  <c r="CC209" i="79"/>
  <c r="CB256" i="80"/>
  <c r="CS193" i="80"/>
  <c r="CT193" i="80" s="1"/>
  <c r="DA193" i="80"/>
  <c r="DB193" i="80" s="1"/>
  <c r="CK193" i="80"/>
  <c r="CL193" i="80" s="1"/>
  <c r="EV209" i="79"/>
  <c r="AG209" i="79"/>
  <c r="EV256" i="80"/>
  <c r="AV153" i="80"/>
  <c r="DA209" i="79"/>
  <c r="Q209" i="79"/>
  <c r="DI193" i="80"/>
  <c r="DJ193" i="80" s="1"/>
  <c r="AV256" i="80"/>
  <c r="EW209" i="79"/>
  <c r="EF209" i="79"/>
  <c r="DQ209" i="79"/>
  <c r="AF209" i="79"/>
  <c r="AO209" i="79"/>
  <c r="FL256" i="80"/>
  <c r="BL256" i="80"/>
  <c r="H150" i="79"/>
  <c r="BT256" i="80"/>
  <c r="G61" i="79"/>
  <c r="AW193" i="80"/>
  <c r="AX193" i="80" s="1"/>
  <c r="BD256" i="80"/>
  <c r="P256" i="80"/>
  <c r="EG209" i="79"/>
  <c r="DP209" i="79"/>
  <c r="FD153" i="80"/>
  <c r="FL209" i="79"/>
  <c r="X256" i="80"/>
  <c r="AG287" i="79"/>
  <c r="AN209" i="79"/>
  <c r="AG205" i="80"/>
  <c r="DX153" i="80"/>
  <c r="FE193" i="80"/>
  <c r="FF193" i="80" s="1"/>
  <c r="FD256" i="80"/>
  <c r="EW193" i="80"/>
  <c r="EX193" i="80" s="1"/>
  <c r="CZ256" i="80"/>
  <c r="CJ256" i="80"/>
  <c r="EG98" i="80"/>
  <c r="BD153" i="80"/>
  <c r="BE209" i="79"/>
  <c r="CC193" i="80"/>
  <c r="CD193" i="80" s="1"/>
  <c r="Y193" i="80"/>
  <c r="Z193" i="80" s="1"/>
  <c r="FL210" i="80"/>
  <c r="BL210" i="80"/>
  <c r="DQ32" i="79"/>
  <c r="DQ33" i="79" s="1"/>
  <c r="DY314" i="80"/>
  <c r="BD210" i="80"/>
  <c r="EV36" i="79"/>
  <c r="CR36" i="79"/>
  <c r="H29" i="80"/>
  <c r="EW210" i="80"/>
  <c r="AN98" i="80"/>
  <c r="P257" i="79"/>
  <c r="DP210" i="80"/>
  <c r="AF210" i="80"/>
  <c r="I29" i="80"/>
  <c r="Q205" i="79"/>
  <c r="P98" i="80"/>
  <c r="I29" i="79"/>
  <c r="H211" i="80"/>
  <c r="J29" i="80"/>
  <c r="BD98" i="80"/>
  <c r="DY153" i="80"/>
  <c r="L46" i="80"/>
  <c r="EF98" i="80"/>
  <c r="AG36" i="80"/>
  <c r="AV98" i="80"/>
  <c r="DA314" i="80"/>
  <c r="X98" i="80"/>
  <c r="AF36" i="79"/>
  <c r="DI198" i="80"/>
  <c r="FE210" i="80"/>
  <c r="CR318" i="79"/>
  <c r="CK36" i="79"/>
  <c r="CB209" i="79"/>
  <c r="CJ257" i="80"/>
  <c r="CJ283" i="80"/>
  <c r="P287" i="80"/>
  <c r="DP210" i="79"/>
  <c r="FE287" i="79"/>
  <c r="CK287" i="79"/>
  <c r="BE98" i="80"/>
  <c r="AW215" i="80"/>
  <c r="AX215" i="80" s="1"/>
  <c r="EN205" i="79"/>
  <c r="AV205" i="79"/>
  <c r="BL256" i="79"/>
  <c r="AO18" i="79"/>
  <c r="AO420" i="79" s="1"/>
  <c r="BD205" i="79"/>
  <c r="EW215" i="80"/>
  <c r="EX215" i="80" s="1"/>
  <c r="BE247" i="80"/>
  <c r="DY205" i="79"/>
  <c r="DI205" i="79"/>
  <c r="BU205" i="79"/>
  <c r="CZ256" i="79"/>
  <c r="FM255" i="80"/>
  <c r="J219" i="79"/>
  <c r="EV153" i="80"/>
  <c r="AN153" i="80"/>
  <c r="AW198" i="79"/>
  <c r="AW209" i="79"/>
  <c r="Y215" i="80"/>
  <c r="Z215" i="80" s="1"/>
  <c r="CC215" i="80"/>
  <c r="CD215" i="80" s="1"/>
  <c r="AO255" i="80"/>
  <c r="DQ287" i="80"/>
  <c r="AN287" i="80"/>
  <c r="AP287" i="80" s="1"/>
  <c r="CA19" i="79"/>
  <c r="O19" i="80"/>
  <c r="CS98" i="80"/>
  <c r="BM98" i="80"/>
  <c r="CC247" i="80"/>
  <c r="AO98" i="80"/>
  <c r="EW235" i="79"/>
  <c r="AW98" i="80"/>
  <c r="EN256" i="79"/>
  <c r="DH256" i="79"/>
  <c r="EV256" i="79"/>
  <c r="AW205" i="79"/>
  <c r="BM205" i="79"/>
  <c r="P205" i="79"/>
  <c r="FL205" i="79"/>
  <c r="Q215" i="80"/>
  <c r="R215" i="80" s="1"/>
  <c r="FE205" i="79"/>
  <c r="CS287" i="79"/>
  <c r="DX205" i="79"/>
  <c r="DH205" i="79"/>
  <c r="CS205" i="79"/>
  <c r="BT205" i="79"/>
  <c r="DA205" i="79"/>
  <c r="DH153" i="80"/>
  <c r="Y198" i="79"/>
  <c r="DI198" i="79"/>
  <c r="EN209" i="79"/>
  <c r="CR210" i="80"/>
  <c r="AV209" i="79"/>
  <c r="CS215" i="80"/>
  <c r="CT215" i="80" s="1"/>
  <c r="DQ215" i="80"/>
  <c r="DR215" i="80" s="1"/>
  <c r="J37" i="80"/>
  <c r="EM19" i="80"/>
  <c r="DX256" i="79"/>
  <c r="FM287" i="79"/>
  <c r="FN287" i="79" s="1"/>
  <c r="EF205" i="79"/>
  <c r="CB256" i="79"/>
  <c r="BD256" i="79"/>
  <c r="AN256" i="79"/>
  <c r="AO205" i="79"/>
  <c r="FE215" i="80"/>
  <c r="FF215" i="80" s="1"/>
  <c r="DI215" i="80"/>
  <c r="DJ215" i="80" s="1"/>
  <c r="DA209" i="80"/>
  <c r="DY247" i="80"/>
  <c r="FK19" i="79"/>
  <c r="DI287" i="79"/>
  <c r="H206" i="80"/>
  <c r="DA198" i="80"/>
  <c r="AN153" i="79"/>
  <c r="BM209" i="79"/>
  <c r="EV210" i="80"/>
  <c r="BU215" i="80"/>
  <c r="BV215" i="80" s="1"/>
  <c r="AO215" i="80"/>
  <c r="AP215" i="80" s="1"/>
  <c r="EG215" i="80"/>
  <c r="EH215" i="80" s="1"/>
  <c r="CC287" i="79"/>
  <c r="BC19" i="80"/>
  <c r="EW286" i="79"/>
  <c r="BU286" i="79"/>
  <c r="CS286" i="79"/>
  <c r="CK286" i="79"/>
  <c r="AW286" i="79"/>
  <c r="DA286" i="79"/>
  <c r="CC286" i="79"/>
  <c r="CY19" i="80"/>
  <c r="AO209" i="80"/>
  <c r="AP209" i="80" s="1"/>
  <c r="FM153" i="80"/>
  <c r="CS209" i="80"/>
  <c r="CS247" i="80"/>
  <c r="DP256" i="79"/>
  <c r="EV205" i="79"/>
  <c r="EG205" i="79"/>
  <c r="DQ205" i="79"/>
  <c r="BT256" i="79"/>
  <c r="AF205" i="79"/>
  <c r="P256" i="79"/>
  <c r="FM215" i="80"/>
  <c r="FN215" i="80" s="1"/>
  <c r="FE153" i="80"/>
  <c r="CK247" i="80"/>
  <c r="Y98" i="80"/>
  <c r="BE153" i="79"/>
  <c r="CK205" i="79"/>
  <c r="CK198" i="80"/>
  <c r="Q255" i="80"/>
  <c r="AF256" i="80"/>
  <c r="DA255" i="80"/>
  <c r="J109" i="79"/>
  <c r="CK215" i="80"/>
  <c r="CL215" i="80" s="1"/>
  <c r="FL256" i="79"/>
  <c r="DX257" i="80"/>
  <c r="EG257" i="80"/>
  <c r="EW205" i="79"/>
  <c r="DP205" i="79"/>
  <c r="EO205" i="79"/>
  <c r="CR256" i="79"/>
  <c r="BE205" i="79"/>
  <c r="AG205" i="79"/>
  <c r="BU247" i="80"/>
  <c r="AG98" i="80"/>
  <c r="AF256" i="79"/>
  <c r="CS198" i="80"/>
  <c r="CZ205" i="79"/>
  <c r="BE215" i="80"/>
  <c r="BF215" i="80" s="1"/>
  <c r="EO215" i="80"/>
  <c r="EP215" i="80" s="1"/>
  <c r="BM215" i="80"/>
  <c r="BN215" i="80" s="1"/>
  <c r="AF257" i="80"/>
  <c r="BM287" i="80"/>
  <c r="Q287" i="80"/>
  <c r="BS19" i="80"/>
  <c r="W19" i="79"/>
  <c r="DO19" i="79"/>
  <c r="BS239" i="80"/>
  <c r="AN112" i="80"/>
  <c r="DY112" i="80"/>
  <c r="BL112" i="80"/>
  <c r="FL112" i="80"/>
  <c r="DW239" i="80"/>
  <c r="BK125" i="80"/>
  <c r="P182" i="80"/>
  <c r="DA117" i="80"/>
  <c r="FM256" i="79"/>
  <c r="AN117" i="80"/>
  <c r="BC288" i="80"/>
  <c r="AV32" i="79"/>
  <c r="AV33" i="79" s="1"/>
  <c r="DX117" i="80"/>
  <c r="AO182" i="80"/>
  <c r="AE288" i="80"/>
  <c r="EU125" i="80"/>
  <c r="EW112" i="80"/>
  <c r="DI117" i="80"/>
  <c r="CH484" i="80"/>
  <c r="CI484" i="80" s="1"/>
  <c r="CI488" i="80" s="1"/>
  <c r="CI489" i="80" s="1"/>
  <c r="AU239" i="80"/>
  <c r="CZ182" i="80"/>
  <c r="DW125" i="80"/>
  <c r="AM125" i="80"/>
  <c r="FJ484" i="80"/>
  <c r="FK484" i="80" s="1"/>
  <c r="FK488" i="80" s="1"/>
  <c r="FK495" i="80" s="1"/>
  <c r="FK496" i="80" s="1"/>
  <c r="DQ24" i="80"/>
  <c r="DQ408" i="80" s="1"/>
  <c r="X112" i="80"/>
  <c r="CR250" i="80"/>
  <c r="FD190" i="79"/>
  <c r="DO239" i="80"/>
  <c r="BZ484" i="80"/>
  <c r="CA484" i="80" s="1"/>
  <c r="CA488" i="80" s="1"/>
  <c r="CA495" i="80" s="1"/>
  <c r="CA496" i="80" s="1"/>
  <c r="DX24" i="80"/>
  <c r="AW32" i="79"/>
  <c r="AW33" i="79" s="1"/>
  <c r="FD250" i="80"/>
  <c r="FD192" i="80"/>
  <c r="BD24" i="80"/>
  <c r="BD408" i="80" s="1"/>
  <c r="DG125" i="80"/>
  <c r="EV32" i="79"/>
  <c r="EV33" i="79" s="1"/>
  <c r="FL28" i="80"/>
  <c r="FL409" i="80" s="1"/>
  <c r="DP117" i="80"/>
  <c r="CY239" i="80"/>
  <c r="DA112" i="80"/>
  <c r="X198" i="79"/>
  <c r="BS125" i="80"/>
  <c r="CA239" i="80"/>
  <c r="DQ248" i="80"/>
  <c r="EN192" i="80"/>
  <c r="DP248" i="80"/>
  <c r="Q190" i="80"/>
  <c r="AM239" i="80"/>
  <c r="BJ484" i="80"/>
  <c r="BK484" i="80" s="1"/>
  <c r="BK488" i="80" s="1"/>
  <c r="BK495" i="80" s="1"/>
  <c r="BK496" i="80" s="1"/>
  <c r="G124" i="70"/>
  <c r="V482" i="80" s="1"/>
  <c r="V484" i="80" s="1"/>
  <c r="W484" i="80" s="1"/>
  <c r="W488" i="80" s="1"/>
  <c r="W495" i="80" s="1"/>
  <c r="W496" i="80" s="1"/>
  <c r="DP192" i="80"/>
  <c r="EN112" i="80"/>
  <c r="AG112" i="80"/>
  <c r="FD112" i="80"/>
  <c r="BL183" i="80"/>
  <c r="EN24" i="80"/>
  <c r="EN408" i="80" s="1"/>
  <c r="CJ117" i="80"/>
  <c r="DG239" i="80"/>
  <c r="DV484" i="80"/>
  <c r="DW484" i="80" s="1"/>
  <c r="DW488" i="80" s="1"/>
  <c r="FM318" i="80"/>
  <c r="DP112" i="80"/>
  <c r="BM117" i="80"/>
  <c r="CR112" i="80"/>
  <c r="AF117" i="80"/>
  <c r="CK183" i="80"/>
  <c r="AG181" i="79"/>
  <c r="AE125" i="80"/>
  <c r="FB484" i="80"/>
  <c r="FC484" i="80" s="1"/>
  <c r="FC488" i="80" s="1"/>
  <c r="FC489" i="80" s="1"/>
  <c r="BT117" i="80"/>
  <c r="CQ125" i="80"/>
  <c r="EL484" i="80"/>
  <c r="EM484" i="80" s="1"/>
  <c r="EM488" i="80" s="1"/>
  <c r="EM495" i="80" s="1"/>
  <c r="EM496" i="80" s="1"/>
  <c r="FC125" i="80"/>
  <c r="BB484" i="80"/>
  <c r="BC484" i="80" s="1"/>
  <c r="BC488" i="80" s="1"/>
  <c r="BC489" i="80" s="1"/>
  <c r="FL319" i="79"/>
  <c r="AV198" i="79"/>
  <c r="CY125" i="80"/>
  <c r="BC239" i="80"/>
  <c r="BM190" i="80"/>
  <c r="CX484" i="80"/>
  <c r="CY484" i="80" s="1"/>
  <c r="CY488" i="80" s="1"/>
  <c r="CY495" i="80" s="1"/>
  <c r="CY496" i="80" s="1"/>
  <c r="EU29" i="80"/>
  <c r="EV24" i="80"/>
  <c r="EV408" i="80" s="1"/>
  <c r="DA194" i="80"/>
  <c r="CR117" i="80"/>
  <c r="CB24" i="80"/>
  <c r="CB408" i="80" s="1"/>
  <c r="BU112" i="80"/>
  <c r="AG189" i="80"/>
  <c r="W288" i="80"/>
  <c r="CA29" i="80"/>
  <c r="EN32" i="79"/>
  <c r="EN33" i="79" s="1"/>
  <c r="FL248" i="79"/>
  <c r="AV250" i="80"/>
  <c r="FM198" i="79"/>
  <c r="BK239" i="80"/>
  <c r="FE319" i="80"/>
  <c r="CJ24" i="80"/>
  <c r="CJ408" i="80" s="1"/>
  <c r="ET484" i="80"/>
  <c r="EU484" i="80" s="1"/>
  <c r="EU488" i="80" s="1"/>
  <c r="EU495" i="80" s="1"/>
  <c r="EU496" i="80" s="1"/>
  <c r="DF484" i="80"/>
  <c r="DG484" i="80" s="1"/>
  <c r="DG488" i="80" s="1"/>
  <c r="DG495" i="80" s="1"/>
  <c r="DG496" i="80" s="1"/>
  <c r="BE32" i="79"/>
  <c r="BE33" i="79" s="1"/>
  <c r="BU197" i="80"/>
  <c r="BM24" i="80"/>
  <c r="BM408" i="80" s="1"/>
  <c r="AV192" i="80"/>
  <c r="CC182" i="80"/>
  <c r="BR484" i="80"/>
  <c r="BS484" i="80" s="1"/>
  <c r="BS488" i="80" s="1"/>
  <c r="BS489" i="80" s="1"/>
  <c r="ED484" i="80"/>
  <c r="EE484" i="80" s="1"/>
  <c r="EE488" i="80" s="1"/>
  <c r="EE495" i="80" s="1"/>
  <c r="EE496" i="80" s="1"/>
  <c r="DN484" i="80"/>
  <c r="DO484" i="80" s="1"/>
  <c r="DO488" i="80" s="1"/>
  <c r="DO489" i="80" s="1"/>
  <c r="CP484" i="80"/>
  <c r="CQ484" i="80" s="1"/>
  <c r="CQ488" i="80" s="1"/>
  <c r="CQ495" i="80" s="1"/>
  <c r="CQ496" i="80" s="1"/>
  <c r="AV117" i="80"/>
  <c r="AU125" i="80"/>
  <c r="W125" i="80"/>
  <c r="AW112" i="80"/>
  <c r="FM205" i="79"/>
  <c r="DO125" i="80"/>
  <c r="EM125" i="80"/>
  <c r="FD190" i="80"/>
  <c r="Q319" i="80"/>
  <c r="EO117" i="80"/>
  <c r="EM239" i="80"/>
  <c r="BM319" i="80"/>
  <c r="AG198" i="79"/>
  <c r="EV192" i="80"/>
  <c r="EE239" i="80"/>
  <c r="EN250" i="80"/>
  <c r="CC249" i="80"/>
  <c r="CD249" i="80" s="1"/>
  <c r="P319" i="80"/>
  <c r="CT113" i="79"/>
  <c r="CI125" i="80"/>
  <c r="BU24" i="80"/>
  <c r="BU408" i="80" s="1"/>
  <c r="CR183" i="80"/>
  <c r="CS183" i="80"/>
  <c r="BS29" i="80"/>
  <c r="Y190" i="80"/>
  <c r="BC29" i="80"/>
  <c r="FM197" i="79"/>
  <c r="FD117" i="80"/>
  <c r="FL250" i="80"/>
  <c r="DG29" i="80"/>
  <c r="BT192" i="80"/>
  <c r="FL32" i="79"/>
  <c r="FL33" i="79" s="1"/>
  <c r="BL319" i="80"/>
  <c r="EV194" i="80"/>
  <c r="DQ197" i="80"/>
  <c r="FM249" i="79"/>
  <c r="FN249" i="79" s="1"/>
  <c r="CC112" i="80"/>
  <c r="EV248" i="80"/>
  <c r="BK29" i="80"/>
  <c r="FL249" i="80"/>
  <c r="FN249" i="80" s="1"/>
  <c r="BM197" i="80"/>
  <c r="EF24" i="80"/>
  <c r="EF408" i="80" s="1"/>
  <c r="BU198" i="79"/>
  <c r="DH198" i="79"/>
  <c r="AN197" i="80"/>
  <c r="FD204" i="79"/>
  <c r="FL255" i="79"/>
  <c r="EO198" i="79"/>
  <c r="EU29" i="79"/>
  <c r="EP113" i="79"/>
  <c r="FC321" i="80"/>
  <c r="EW197" i="80"/>
  <c r="AW24" i="80"/>
  <c r="AW408" i="80" s="1"/>
  <c r="CK24" i="80"/>
  <c r="CK408" i="80" s="1"/>
  <c r="AO181" i="80"/>
  <c r="EO24" i="80"/>
  <c r="EO408" i="80" s="1"/>
  <c r="EE29" i="80"/>
  <c r="CQ29" i="80"/>
  <c r="BT24" i="80"/>
  <c r="BT408" i="80" s="1"/>
  <c r="FL192" i="80"/>
  <c r="DW29" i="80"/>
  <c r="CS24" i="80"/>
  <c r="CS408" i="80" s="1"/>
  <c r="BL192" i="80"/>
  <c r="Y197" i="80"/>
  <c r="EO197" i="80"/>
  <c r="CC117" i="80"/>
  <c r="DJ136" i="79"/>
  <c r="FL255" i="80"/>
  <c r="CJ197" i="80"/>
  <c r="DI24" i="80"/>
  <c r="DI408" i="80" s="1"/>
  <c r="AG197" i="80"/>
  <c r="CA125" i="80"/>
  <c r="DO29" i="80"/>
  <c r="DH197" i="80"/>
  <c r="BT248" i="80"/>
  <c r="FL319" i="80"/>
  <c r="FM319" i="80"/>
  <c r="FL190" i="79"/>
  <c r="BV136" i="79"/>
  <c r="AH130" i="79"/>
  <c r="FK321" i="80"/>
  <c r="CY29" i="80"/>
  <c r="AV24" i="80"/>
  <c r="AV408" i="80" s="1"/>
  <c r="W29" i="80"/>
  <c r="EW204" i="79"/>
  <c r="EO32" i="79"/>
  <c r="EO33" i="79" s="1"/>
  <c r="DX194" i="80"/>
  <c r="I124" i="70"/>
  <c r="AL482" i="80" s="1"/>
  <c r="AL484" i="80" s="1"/>
  <c r="AM484" i="80" s="1"/>
  <c r="AM488" i="80" s="1"/>
  <c r="AM489" i="80" s="1"/>
  <c r="AW197" i="80"/>
  <c r="V185" i="80"/>
  <c r="W185" i="80" s="1"/>
  <c r="X185" i="80" s="1"/>
  <c r="N185" i="80"/>
  <c r="O185" i="80" s="1"/>
  <c r="P185" i="80" s="1"/>
  <c r="Q32" i="80"/>
  <c r="Q33" i="80" s="1"/>
  <c r="Q411" i="80" s="1"/>
  <c r="AE29" i="80"/>
  <c r="Y24" i="80"/>
  <c r="Y408" i="80" s="1"/>
  <c r="EG197" i="80"/>
  <c r="CZ24" i="80"/>
  <c r="CZ408" i="80" s="1"/>
  <c r="CR248" i="80"/>
  <c r="CS248" i="80"/>
  <c r="BE197" i="80"/>
  <c r="AF24" i="80"/>
  <c r="AF408" i="80" s="1"/>
  <c r="AN24" i="80"/>
  <c r="AN408" i="80" s="1"/>
  <c r="AM29" i="80"/>
  <c r="AD192" i="80"/>
  <c r="AE192" i="80" s="1"/>
  <c r="AF192" i="80" s="1"/>
  <c r="N192" i="80"/>
  <c r="O192" i="80" s="1"/>
  <c r="Q192" i="80" s="1"/>
  <c r="AW314" i="80"/>
  <c r="AG314" i="80"/>
  <c r="FM314" i="80"/>
  <c r="EW314" i="80"/>
  <c r="DQ314" i="80"/>
  <c r="BU314" i="80"/>
  <c r="AO314" i="80"/>
  <c r="CK314" i="80"/>
  <c r="EO314" i="80"/>
  <c r="FE314" i="80"/>
  <c r="FL315" i="80"/>
  <c r="Y314" i="80"/>
  <c r="BT314" i="80"/>
  <c r="AV314" i="80"/>
  <c r="AN314" i="80"/>
  <c r="DH314" i="80"/>
  <c r="DA318" i="79"/>
  <c r="FL314" i="80"/>
  <c r="DI314" i="80"/>
  <c r="CR314" i="80"/>
  <c r="DP314" i="80"/>
  <c r="BM314" i="80"/>
  <c r="EW315" i="79"/>
  <c r="EG314" i="80"/>
  <c r="AF314" i="80"/>
  <c r="CZ314" i="80"/>
  <c r="BE314" i="80"/>
  <c r="Q314" i="80"/>
  <c r="CC318" i="79"/>
  <c r="FD314" i="80"/>
  <c r="AV286" i="79"/>
  <c r="X286" i="79"/>
  <c r="CZ286" i="79"/>
  <c r="EV286" i="79"/>
  <c r="EF286" i="80"/>
  <c r="DY286" i="80"/>
  <c r="CS286" i="80"/>
  <c r="DQ286" i="80"/>
  <c r="CK286" i="80"/>
  <c r="CC286" i="80"/>
  <c r="AV286" i="80"/>
  <c r="AO286" i="80"/>
  <c r="Q286" i="80"/>
  <c r="CR286" i="79"/>
  <c r="AN287" i="79"/>
  <c r="AO287" i="79"/>
  <c r="CJ286" i="79"/>
  <c r="AW286" i="80"/>
  <c r="EW287" i="79"/>
  <c r="EV287" i="79"/>
  <c r="DP286" i="80"/>
  <c r="BD286" i="79"/>
  <c r="FL283" i="80"/>
  <c r="DX286" i="79"/>
  <c r="CA288" i="79"/>
  <c r="CA290" i="79" s="1"/>
  <c r="CA336" i="79" s="1"/>
  <c r="X286" i="80"/>
  <c r="EV286" i="80"/>
  <c r="P283" i="80"/>
  <c r="CR286" i="80"/>
  <c r="FD283" i="80"/>
  <c r="DP283" i="80"/>
  <c r="CB283" i="80"/>
  <c r="EN286" i="80"/>
  <c r="AN283" i="80"/>
  <c r="AP283" i="80" s="1"/>
  <c r="EN284" i="79"/>
  <c r="CK284" i="79"/>
  <c r="BT286" i="79"/>
  <c r="CB286" i="80"/>
  <c r="AV287" i="80"/>
  <c r="AU288" i="80"/>
  <c r="DX286" i="80"/>
  <c r="CB287" i="80"/>
  <c r="CA288" i="80"/>
  <c r="CA290" i="80" s="1"/>
  <c r="CA336" i="80" s="1"/>
  <c r="EN287" i="79"/>
  <c r="EO287" i="79"/>
  <c r="DH283" i="80"/>
  <c r="AW287" i="79"/>
  <c r="AV287" i="79"/>
  <c r="AM288" i="79"/>
  <c r="AM290" i="79" s="1"/>
  <c r="AM336" i="79" s="1"/>
  <c r="CZ283" i="80"/>
  <c r="Y287" i="80"/>
  <c r="CJ287" i="79"/>
  <c r="CB287" i="79"/>
  <c r="AU288" i="79"/>
  <c r="AU290" i="79" s="1"/>
  <c r="AU336" i="79" s="1"/>
  <c r="EN283" i="80"/>
  <c r="EW284" i="79"/>
  <c r="BL286" i="79"/>
  <c r="CR283" i="80"/>
  <c r="EF287" i="79"/>
  <c r="EG287" i="79"/>
  <c r="BL287" i="79"/>
  <c r="BM287" i="79"/>
  <c r="P284" i="79"/>
  <c r="AF283" i="80"/>
  <c r="BE284" i="79"/>
  <c r="CZ287" i="80"/>
  <c r="CY288" i="80"/>
  <c r="DA287" i="80"/>
  <c r="BU287" i="80"/>
  <c r="AN284" i="79"/>
  <c r="BL286" i="80"/>
  <c r="AF286" i="79"/>
  <c r="BD286" i="80"/>
  <c r="EF286" i="79"/>
  <c r="EV283" i="80"/>
  <c r="EF283" i="80"/>
  <c r="BL283" i="80"/>
  <c r="EV287" i="80"/>
  <c r="EW287" i="80"/>
  <c r="AV283" i="80"/>
  <c r="BM286" i="80"/>
  <c r="EG286" i="80"/>
  <c r="CI288" i="79"/>
  <c r="CI290" i="79" s="1"/>
  <c r="CI336" i="79" s="1"/>
  <c r="EE288" i="80"/>
  <c r="EE290" i="80" s="1"/>
  <c r="EE336" i="80" s="1"/>
  <c r="EG287" i="80"/>
  <c r="EF287" i="80"/>
  <c r="AW287" i="80"/>
  <c r="X287" i="80"/>
  <c r="EW286" i="80"/>
  <c r="AG286" i="80"/>
  <c r="FD287" i="79"/>
  <c r="CJ287" i="80"/>
  <c r="CK287" i="80"/>
  <c r="AF286" i="80"/>
  <c r="DP287" i="79"/>
  <c r="DQ287" i="79"/>
  <c r="EF284" i="79"/>
  <c r="DI287" i="80"/>
  <c r="DG288" i="80"/>
  <c r="DG290" i="80" s="1"/>
  <c r="DG336" i="80" s="1"/>
  <c r="DH287" i="80"/>
  <c r="BT286" i="80"/>
  <c r="X283" i="80"/>
  <c r="DX284" i="79"/>
  <c r="BM284" i="79"/>
  <c r="Q284" i="79"/>
  <c r="AV284" i="79"/>
  <c r="DX283" i="80"/>
  <c r="CS287" i="80"/>
  <c r="CR287" i="80"/>
  <c r="AO284" i="79"/>
  <c r="CB286" i="79"/>
  <c r="P286" i="80"/>
  <c r="DY287" i="79"/>
  <c r="DX287" i="79"/>
  <c r="X287" i="79"/>
  <c r="Y287" i="79"/>
  <c r="AN286" i="79"/>
  <c r="CJ286" i="80"/>
  <c r="DA286" i="80"/>
  <c r="DB286" i="80" s="1"/>
  <c r="FL286" i="79"/>
  <c r="EN286" i="79"/>
  <c r="P286" i="79"/>
  <c r="FC288" i="79"/>
  <c r="FL286" i="80"/>
  <c r="BE286" i="80"/>
  <c r="BU287" i="79"/>
  <c r="DH286" i="79"/>
  <c r="DJ286" i="79" s="1"/>
  <c r="EO286" i="80"/>
  <c r="DI286" i="80"/>
  <c r="BU286" i="80"/>
  <c r="AG284" i="79"/>
  <c r="Y284" i="79"/>
  <c r="DQ284" i="79"/>
  <c r="BE287" i="79"/>
  <c r="BD287" i="79"/>
  <c r="DY284" i="79"/>
  <c r="X284" i="79"/>
  <c r="DX287" i="80"/>
  <c r="DW288" i="80"/>
  <c r="DY287" i="80"/>
  <c r="AN286" i="80"/>
  <c r="AF284" i="79"/>
  <c r="AW284" i="79"/>
  <c r="FM287" i="80"/>
  <c r="DI284" i="79"/>
  <c r="BL284" i="79"/>
  <c r="Q287" i="79"/>
  <c r="P287" i="79"/>
  <c r="O288" i="79"/>
  <c r="O290" i="79" s="1"/>
  <c r="O336" i="79" s="1"/>
  <c r="DP286" i="79"/>
  <c r="BS288" i="80"/>
  <c r="BS290" i="80" s="1"/>
  <c r="BS336" i="80" s="1"/>
  <c r="DP284" i="79"/>
  <c r="FK491" i="80"/>
  <c r="BS491" i="80"/>
  <c r="EM491" i="80"/>
  <c r="AM491" i="80"/>
  <c r="AE491" i="80"/>
  <c r="FC491" i="80"/>
  <c r="DW491" i="80"/>
  <c r="CI491" i="80"/>
  <c r="EU491" i="80"/>
  <c r="BK491" i="80"/>
  <c r="AU491" i="80"/>
  <c r="DO491" i="80"/>
  <c r="DG491" i="80"/>
  <c r="CA491" i="80"/>
  <c r="BC491" i="80"/>
  <c r="W491" i="80"/>
  <c r="EE491" i="80"/>
  <c r="CY491" i="80"/>
  <c r="CQ491" i="80"/>
  <c r="O491" i="80"/>
  <c r="EN248" i="80"/>
  <c r="EG246" i="79"/>
  <c r="EF256" i="80"/>
  <c r="FM247" i="80"/>
  <c r="CK257" i="80"/>
  <c r="DX256" i="80"/>
  <c r="FD256" i="79"/>
  <c r="Y247" i="80"/>
  <c r="CB257" i="80"/>
  <c r="Q247" i="80"/>
  <c r="AW247" i="80"/>
  <c r="X256" i="79"/>
  <c r="DY257" i="80"/>
  <c r="BD257" i="80"/>
  <c r="EV257" i="80"/>
  <c r="AV257" i="80"/>
  <c r="FM257" i="80"/>
  <c r="CC257" i="80"/>
  <c r="CJ256" i="79"/>
  <c r="FE248" i="80"/>
  <c r="EF248" i="80"/>
  <c r="BU248" i="80"/>
  <c r="DJ251" i="79"/>
  <c r="EN257" i="80"/>
  <c r="AW257" i="80"/>
  <c r="EF257" i="80"/>
  <c r="BT257" i="80"/>
  <c r="FD262" i="80"/>
  <c r="AG257" i="80"/>
  <c r="BU257" i="80"/>
  <c r="BE257" i="80"/>
  <c r="EW247" i="80"/>
  <c r="AG247" i="80"/>
  <c r="DQ247" i="80"/>
  <c r="FE247" i="80"/>
  <c r="EG247" i="80"/>
  <c r="DI247" i="80"/>
  <c r="BM247" i="80"/>
  <c r="AO247" i="80"/>
  <c r="EO247" i="80"/>
  <c r="Q257" i="80"/>
  <c r="CR256" i="80"/>
  <c r="CS257" i="80"/>
  <c r="EW232" i="79"/>
  <c r="AE239" i="80"/>
  <c r="CQ239" i="80"/>
  <c r="FM232" i="79"/>
  <c r="CR232" i="79"/>
  <c r="FD232" i="79"/>
  <c r="EU239" i="80"/>
  <c r="EO216" i="79"/>
  <c r="FC219" i="79"/>
  <c r="CI219" i="79"/>
  <c r="EV217" i="80"/>
  <c r="FD216" i="79"/>
  <c r="CA219" i="79"/>
  <c r="DY216" i="79"/>
  <c r="FD214" i="80"/>
  <c r="X215" i="79"/>
  <c r="FL216" i="79"/>
  <c r="I219" i="80"/>
  <c r="CY219" i="79"/>
  <c r="AG209" i="80"/>
  <c r="AF209" i="80"/>
  <c r="AE211" i="80"/>
  <c r="EF210" i="80"/>
  <c r="EG210" i="80"/>
  <c r="EV210" i="79"/>
  <c r="EU211" i="79"/>
  <c r="EW210" i="79"/>
  <c r="BT209" i="79"/>
  <c r="DX209" i="80"/>
  <c r="DW211" i="80"/>
  <c r="DY209" i="80"/>
  <c r="CK210" i="79"/>
  <c r="CJ210" i="79"/>
  <c r="CI211" i="79"/>
  <c r="DP209" i="80"/>
  <c r="DQ209" i="80"/>
  <c r="DO211" i="80"/>
  <c r="BE210" i="79"/>
  <c r="BD210" i="79"/>
  <c r="CJ209" i="79"/>
  <c r="EV209" i="80"/>
  <c r="EW209" i="80"/>
  <c r="EU211" i="80"/>
  <c r="DA210" i="79"/>
  <c r="CY211" i="79"/>
  <c r="CR210" i="79"/>
  <c r="CQ211" i="79"/>
  <c r="CK210" i="80"/>
  <c r="CJ210" i="80"/>
  <c r="DH210" i="80"/>
  <c r="DI210" i="80"/>
  <c r="EN210" i="79"/>
  <c r="EO210" i="79"/>
  <c r="EM211" i="79"/>
  <c r="CA211" i="79"/>
  <c r="CC210" i="79"/>
  <c r="CB210" i="79"/>
  <c r="CZ209" i="80"/>
  <c r="CZ211" i="80" s="1"/>
  <c r="CY211" i="80"/>
  <c r="Y209" i="80"/>
  <c r="Q209" i="80"/>
  <c r="FL209" i="80"/>
  <c r="CS210" i="80"/>
  <c r="CS210" i="79"/>
  <c r="I211" i="79"/>
  <c r="CS209" i="79"/>
  <c r="BT209" i="80"/>
  <c r="BS211" i="80"/>
  <c r="BU209" i="80"/>
  <c r="CK209" i="79"/>
  <c r="CR209" i="80"/>
  <c r="CQ211" i="80"/>
  <c r="EO209" i="79"/>
  <c r="X210" i="79"/>
  <c r="Y210" i="79"/>
  <c r="W211" i="79"/>
  <c r="CB210" i="80"/>
  <c r="CC209" i="80"/>
  <c r="CA211" i="80"/>
  <c r="DW211" i="79"/>
  <c r="DX210" i="79"/>
  <c r="DY210" i="79"/>
  <c r="BU210" i="79"/>
  <c r="BS211" i="79"/>
  <c r="CR209" i="79"/>
  <c r="CI211" i="80"/>
  <c r="CK209" i="80"/>
  <c r="CJ209" i="80"/>
  <c r="BL209" i="80"/>
  <c r="BM209" i="80"/>
  <c r="DH209" i="80"/>
  <c r="DG211" i="80"/>
  <c r="DI209" i="80"/>
  <c r="AN210" i="80"/>
  <c r="AN211" i="80" s="1"/>
  <c r="AO210" i="80"/>
  <c r="Q210" i="80"/>
  <c r="P210" i="80"/>
  <c r="DX210" i="80"/>
  <c r="DY210" i="80"/>
  <c r="AM211" i="80"/>
  <c r="P209" i="80"/>
  <c r="CB209" i="80"/>
  <c r="CZ210" i="79"/>
  <c r="EN210" i="80"/>
  <c r="EO210" i="80"/>
  <c r="Y209" i="79"/>
  <c r="BT210" i="80"/>
  <c r="BU210" i="80"/>
  <c r="DX209" i="79"/>
  <c r="P210" i="79"/>
  <c r="O211" i="79"/>
  <c r="Q210" i="79"/>
  <c r="BD209" i="79"/>
  <c r="AW210" i="80"/>
  <c r="AV210" i="80"/>
  <c r="BU209" i="79"/>
  <c r="FD209" i="80"/>
  <c r="FC211" i="80"/>
  <c r="BD209" i="80"/>
  <c r="X209" i="80"/>
  <c r="BE209" i="80"/>
  <c r="EF209" i="80"/>
  <c r="EE211" i="80"/>
  <c r="EG209" i="80"/>
  <c r="AW209" i="80"/>
  <c r="AV209" i="80"/>
  <c r="AU211" i="80"/>
  <c r="P209" i="79"/>
  <c r="X210" i="80"/>
  <c r="W211" i="80"/>
  <c r="DH209" i="79"/>
  <c r="DI209" i="79"/>
  <c r="BL209" i="79"/>
  <c r="EM211" i="80"/>
  <c r="EN209" i="80"/>
  <c r="EO209" i="80"/>
  <c r="DY209" i="79"/>
  <c r="DP205" i="80"/>
  <c r="BT205" i="80"/>
  <c r="CC205" i="79"/>
  <c r="AO204" i="79"/>
  <c r="FD205" i="79"/>
  <c r="DI205" i="80"/>
  <c r="FM204" i="79"/>
  <c r="X205" i="79"/>
  <c r="Y204" i="79"/>
  <c r="CS204" i="79"/>
  <c r="CJ205" i="79"/>
  <c r="CR197" i="80"/>
  <c r="Q197" i="80"/>
  <c r="EF197" i="79"/>
  <c r="FE198" i="79"/>
  <c r="DY198" i="79"/>
  <c r="EW198" i="79"/>
  <c r="BM198" i="79"/>
  <c r="EG198" i="79"/>
  <c r="AO198" i="79"/>
  <c r="CS198" i="79"/>
  <c r="DQ198" i="79"/>
  <c r="DQ197" i="79"/>
  <c r="CJ197" i="79"/>
  <c r="DA198" i="79"/>
  <c r="CK198" i="79"/>
  <c r="DA197" i="80"/>
  <c r="CC198" i="79"/>
  <c r="Q198" i="79"/>
  <c r="EW197" i="79"/>
  <c r="CZ197" i="79"/>
  <c r="DY197" i="79"/>
  <c r="BE198" i="79"/>
  <c r="DX197" i="80"/>
  <c r="DY197" i="80"/>
  <c r="DY192" i="80"/>
  <c r="CR192" i="80"/>
  <c r="AW193" i="79"/>
  <c r="AX193" i="79" s="1"/>
  <c r="BD192" i="80"/>
  <c r="CB192" i="80"/>
  <c r="CC192" i="80"/>
  <c r="CK192" i="80"/>
  <c r="DJ193" i="79"/>
  <c r="BE193" i="80"/>
  <c r="BF193" i="80" s="1"/>
  <c r="FM194" i="80"/>
  <c r="DH192" i="80"/>
  <c r="CZ192" i="80"/>
  <c r="DA153" i="80"/>
  <c r="EG153" i="80"/>
  <c r="FK161" i="79"/>
  <c r="CJ153" i="80"/>
  <c r="FL154" i="80"/>
  <c r="DH154" i="80"/>
  <c r="DQ154" i="80"/>
  <c r="CB160" i="80"/>
  <c r="X160" i="80"/>
  <c r="BD153" i="79"/>
  <c r="CB154" i="80"/>
  <c r="EV155" i="80"/>
  <c r="EW155" i="80"/>
  <c r="AV160" i="80"/>
  <c r="EN154" i="80"/>
  <c r="CZ153" i="80"/>
  <c r="AO153" i="80"/>
  <c r="AN160" i="79"/>
  <c r="EF154" i="80"/>
  <c r="CZ160" i="80"/>
  <c r="P154" i="80"/>
  <c r="CR153" i="79"/>
  <c r="BE160" i="79"/>
  <c r="P153" i="80"/>
  <c r="CK153" i="80"/>
  <c r="DI153" i="80"/>
  <c r="EW153" i="80"/>
  <c r="DQ153" i="80"/>
  <c r="BE153" i="80"/>
  <c r="DP153" i="79"/>
  <c r="AV153" i="79"/>
  <c r="AF153" i="79"/>
  <c r="EV153" i="79"/>
  <c r="BT153" i="79"/>
  <c r="BL153" i="79"/>
  <c r="FL160" i="80"/>
  <c r="CC160" i="80"/>
  <c r="BM160" i="80"/>
  <c r="DX160" i="80"/>
  <c r="CC154" i="80"/>
  <c r="EN153" i="80"/>
  <c r="CR154" i="80"/>
  <c r="AN160" i="80"/>
  <c r="EF160" i="79"/>
  <c r="EG154" i="80"/>
  <c r="DX154" i="80"/>
  <c r="AW160" i="80"/>
  <c r="EO153" i="79"/>
  <c r="CB153" i="80"/>
  <c r="EO153" i="80"/>
  <c r="AW153" i="80"/>
  <c r="EF160" i="80"/>
  <c r="BU160" i="80"/>
  <c r="EN153" i="79"/>
  <c r="EV154" i="80"/>
  <c r="BM153" i="80"/>
  <c r="CS160" i="79"/>
  <c r="BD160" i="79"/>
  <c r="Q160" i="79"/>
  <c r="FM154" i="80"/>
  <c r="BT154" i="80"/>
  <c r="CS160" i="80"/>
  <c r="CS153" i="80"/>
  <c r="CR153" i="80"/>
  <c r="CC153" i="80"/>
  <c r="DX153" i="79"/>
  <c r="BT153" i="80"/>
  <c r="Y153" i="80"/>
  <c r="DY154" i="80"/>
  <c r="DH153" i="79"/>
  <c r="DP154" i="80"/>
  <c r="BT160" i="80"/>
  <c r="AG153" i="80"/>
  <c r="Q154" i="80"/>
  <c r="X153" i="80"/>
  <c r="Q153" i="80"/>
  <c r="DQ160" i="79"/>
  <c r="FE153" i="79"/>
  <c r="CS153" i="79"/>
  <c r="AG153" i="79"/>
  <c r="AW153" i="79"/>
  <c r="Q153" i="79"/>
  <c r="DQ153" i="79"/>
  <c r="BM153" i="79"/>
  <c r="Y153" i="79"/>
  <c r="EW153" i="79"/>
  <c r="BU153" i="79"/>
  <c r="AO160" i="80"/>
  <c r="EO154" i="80"/>
  <c r="CJ160" i="80"/>
  <c r="AG154" i="80"/>
  <c r="BL160" i="79"/>
  <c r="X153" i="79"/>
  <c r="BL154" i="80"/>
  <c r="BM160" i="79"/>
  <c r="FD154" i="80"/>
  <c r="DQ160" i="80"/>
  <c r="FE154" i="80"/>
  <c r="DP160" i="80"/>
  <c r="BU154" i="80"/>
  <c r="X154" i="80"/>
  <c r="CB160" i="79"/>
  <c r="EG153" i="79"/>
  <c r="FE160" i="80"/>
  <c r="AF153" i="80"/>
  <c r="AV139" i="80"/>
  <c r="BD139" i="80"/>
  <c r="AV132" i="80"/>
  <c r="AF139" i="80"/>
  <c r="AO139" i="80"/>
  <c r="FD139" i="80"/>
  <c r="EV139" i="80"/>
  <c r="EV130" i="80"/>
  <c r="DY133" i="79"/>
  <c r="AO130" i="80"/>
  <c r="AF130" i="80"/>
  <c r="AE140" i="80"/>
  <c r="EF133" i="79"/>
  <c r="CB133" i="79"/>
  <c r="CC133" i="79"/>
  <c r="AN130" i="79"/>
  <c r="AP130" i="79" s="1"/>
  <c r="AM140" i="79"/>
  <c r="AW139" i="80"/>
  <c r="AG139" i="80"/>
  <c r="AN139" i="80"/>
  <c r="FL139" i="80"/>
  <c r="BK140" i="79"/>
  <c r="BE130" i="80"/>
  <c r="X130" i="80"/>
  <c r="DA133" i="79"/>
  <c r="CB130" i="80"/>
  <c r="CA140" i="80"/>
  <c r="Y130" i="80"/>
  <c r="W140" i="80"/>
  <c r="EN133" i="79"/>
  <c r="DP133" i="79"/>
  <c r="FE137" i="80"/>
  <c r="CR130" i="79"/>
  <c r="CS130" i="79"/>
  <c r="CQ140" i="79"/>
  <c r="EG130" i="80"/>
  <c r="X139" i="80"/>
  <c r="FD130" i="80"/>
  <c r="DX139" i="80"/>
  <c r="EV139" i="79"/>
  <c r="EN139" i="79"/>
  <c r="DG140" i="79"/>
  <c r="AE140" i="79"/>
  <c r="EW130" i="80"/>
  <c r="BL130" i="80"/>
  <c r="CR133" i="79"/>
  <c r="CB130" i="79"/>
  <c r="CC130" i="79"/>
  <c r="BS140" i="80"/>
  <c r="BM133" i="79"/>
  <c r="X133" i="79"/>
  <c r="EF137" i="80"/>
  <c r="BU137" i="80"/>
  <c r="BL137" i="80"/>
  <c r="BL130" i="79"/>
  <c r="BM130" i="79"/>
  <c r="CZ130" i="79"/>
  <c r="DA130" i="79"/>
  <c r="CZ130" i="80"/>
  <c r="CY140" i="80"/>
  <c r="DA130" i="80"/>
  <c r="W140" i="79"/>
  <c r="DW140" i="79"/>
  <c r="EW130" i="79"/>
  <c r="EV130" i="79"/>
  <c r="BT130" i="79"/>
  <c r="BU130" i="79"/>
  <c r="Q133" i="79"/>
  <c r="P133" i="79"/>
  <c r="CK130" i="80"/>
  <c r="CI140" i="80"/>
  <c r="CS130" i="80"/>
  <c r="CQ140" i="80"/>
  <c r="AV133" i="79"/>
  <c r="BE133" i="79"/>
  <c r="DH137" i="80"/>
  <c r="X130" i="79"/>
  <c r="Y130" i="79"/>
  <c r="DP130" i="79"/>
  <c r="DQ130" i="79"/>
  <c r="DO140" i="79"/>
  <c r="DH130" i="79"/>
  <c r="DI130" i="79"/>
  <c r="BE139" i="80"/>
  <c r="AW132" i="80"/>
  <c r="EW133" i="79"/>
  <c r="FM139" i="80"/>
  <c r="DI139" i="80"/>
  <c r="BM130" i="80"/>
  <c r="O140" i="80"/>
  <c r="DG140" i="80"/>
  <c r="DX130" i="80"/>
  <c r="DY130" i="80"/>
  <c r="DW140" i="80"/>
  <c r="DX133" i="79"/>
  <c r="BU133" i="79"/>
  <c r="BT133" i="79"/>
  <c r="CJ133" i="79"/>
  <c r="EW137" i="80"/>
  <c r="AW130" i="79"/>
  <c r="AV130" i="79"/>
  <c r="EF130" i="79"/>
  <c r="EG130" i="79"/>
  <c r="EO115" i="80"/>
  <c r="AF115" i="80"/>
  <c r="BT115" i="80"/>
  <c r="DA115" i="80"/>
  <c r="AN115" i="80"/>
  <c r="AW115" i="80"/>
  <c r="DX115" i="80"/>
  <c r="Y115" i="80"/>
  <c r="CK115" i="80"/>
  <c r="EV115" i="80"/>
  <c r="BD115" i="80"/>
  <c r="FL115" i="80"/>
  <c r="EG115" i="80"/>
  <c r="AG115" i="80"/>
  <c r="FC125" i="79"/>
  <c r="EU125" i="79"/>
  <c r="CB115" i="80"/>
  <c r="DQ115" i="80"/>
  <c r="EW115" i="80"/>
  <c r="EN115" i="80"/>
  <c r="DI115" i="80"/>
  <c r="FD122" i="79"/>
  <c r="FF122" i="79" s="1"/>
  <c r="FK125" i="80"/>
  <c r="AO115" i="80"/>
  <c r="FM115" i="80"/>
  <c r="DH115" i="80"/>
  <c r="BU115" i="80"/>
  <c r="Q115" i="80"/>
  <c r="P115" i="80"/>
  <c r="CS115" i="80"/>
  <c r="BE115" i="80"/>
  <c r="CJ115" i="80"/>
  <c r="FD115" i="80"/>
  <c r="BM115" i="80"/>
  <c r="CZ115" i="80"/>
  <c r="DY115" i="80"/>
  <c r="FE115" i="80"/>
  <c r="CR115" i="80"/>
  <c r="R113" i="79"/>
  <c r="FM117" i="80"/>
  <c r="AV115" i="80"/>
  <c r="DP115" i="80"/>
  <c r="BL115" i="80"/>
  <c r="EV98" i="80"/>
  <c r="FM263" i="79"/>
  <c r="DY263" i="79"/>
  <c r="BT100" i="80"/>
  <c r="BU100" i="80"/>
  <c r="CK100" i="80"/>
  <c r="CR98" i="80"/>
  <c r="AF98" i="80"/>
  <c r="DI98" i="80"/>
  <c r="DH98" i="80"/>
  <c r="DG101" i="80"/>
  <c r="Q98" i="80"/>
  <c r="O101" i="80"/>
  <c r="EW100" i="80"/>
  <c r="DQ98" i="79"/>
  <c r="EG98" i="79"/>
  <c r="FL263" i="79"/>
  <c r="DX263" i="79"/>
  <c r="DH263" i="79"/>
  <c r="EO98" i="80"/>
  <c r="EM101" i="80"/>
  <c r="EN98" i="80"/>
  <c r="CJ98" i="80"/>
  <c r="CK98" i="80"/>
  <c r="DP98" i="80"/>
  <c r="DQ98" i="80"/>
  <c r="DO101" i="80"/>
  <c r="BT98" i="80"/>
  <c r="BU98" i="80"/>
  <c r="EW263" i="80"/>
  <c r="Y97" i="80"/>
  <c r="EV97" i="80"/>
  <c r="EF263" i="79"/>
  <c r="DP263" i="79"/>
  <c r="CB98" i="80"/>
  <c r="CC98" i="80"/>
  <c r="CA101" i="80"/>
  <c r="BL98" i="80"/>
  <c r="BK101" i="80"/>
  <c r="EW98" i="80"/>
  <c r="FL98" i="79"/>
  <c r="FD98" i="79"/>
  <c r="DY98" i="80"/>
  <c r="DX98" i="80"/>
  <c r="X100" i="80"/>
  <c r="EG100" i="80"/>
  <c r="CQ101" i="80"/>
  <c r="CI101" i="80"/>
  <c r="CY85" i="80"/>
  <c r="BS85" i="80"/>
  <c r="DP81" i="79"/>
  <c r="FC85" i="79"/>
  <c r="AU85" i="80"/>
  <c r="FM83" i="79"/>
  <c r="FL83" i="79"/>
  <c r="FK85" i="79"/>
  <c r="BK85" i="79"/>
  <c r="AM85" i="80"/>
  <c r="BK85" i="80"/>
  <c r="EM85" i="80"/>
  <c r="Y67" i="79"/>
  <c r="FM81" i="79"/>
  <c r="DO85" i="79"/>
  <c r="W85" i="80"/>
  <c r="EU85" i="80"/>
  <c r="G384" i="79"/>
  <c r="E14" i="35"/>
  <c r="G379" i="79"/>
  <c r="I206" i="80"/>
  <c r="H206" i="79"/>
  <c r="G13" i="35"/>
  <c r="G378" i="79"/>
  <c r="F15" i="35"/>
  <c r="G380" i="79"/>
  <c r="CS16" i="80"/>
  <c r="CS418" i="80" s="1"/>
  <c r="X36" i="80"/>
  <c r="X412" i="80" s="1"/>
  <c r="CZ36" i="80"/>
  <c r="CZ412" i="80" s="1"/>
  <c r="DH36" i="80"/>
  <c r="CS36" i="80"/>
  <c r="CB18" i="80"/>
  <c r="CB420" i="80" s="1"/>
  <c r="CK36" i="80"/>
  <c r="CK412" i="80" s="1"/>
  <c r="FL36" i="80"/>
  <c r="FL412" i="80" s="1"/>
  <c r="DP36" i="80"/>
  <c r="CK18" i="80"/>
  <c r="CK420" i="80" s="1"/>
  <c r="AG18" i="80"/>
  <c r="AG420" i="80" s="1"/>
  <c r="H150" i="80"/>
  <c r="CR36" i="80"/>
  <c r="CR412" i="80" s="1"/>
  <c r="CB36" i="80"/>
  <c r="AW36" i="80"/>
  <c r="AW412" i="80" s="1"/>
  <c r="CJ36" i="80"/>
  <c r="CJ412" i="80" s="1"/>
  <c r="BL18" i="80"/>
  <c r="BL420" i="80" s="1"/>
  <c r="DA36" i="80"/>
  <c r="DA412" i="80" s="1"/>
  <c r="AV36" i="80"/>
  <c r="AO18" i="80"/>
  <c r="AO420" i="80" s="1"/>
  <c r="AF36" i="80"/>
  <c r="AF412" i="80" s="1"/>
  <c r="I219" i="79"/>
  <c r="BE16" i="80"/>
  <c r="BE418" i="80" s="1"/>
  <c r="DX16" i="80"/>
  <c r="DX418" i="80" s="1"/>
  <c r="BD16" i="80"/>
  <c r="BD418" i="80" s="1"/>
  <c r="AF16" i="80"/>
  <c r="AF418" i="80" s="1"/>
  <c r="H37" i="79"/>
  <c r="AN36" i="79"/>
  <c r="CB36" i="79"/>
  <c r="BU36" i="79"/>
  <c r="CC36" i="79"/>
  <c r="BE36" i="79"/>
  <c r="Y36" i="79"/>
  <c r="DI36" i="79"/>
  <c r="FM36" i="79"/>
  <c r="BM36" i="79"/>
  <c r="BT36" i="79"/>
  <c r="FM36" i="80"/>
  <c r="FM412" i="80" s="1"/>
  <c r="AO36" i="80"/>
  <c r="AO412" i="80" s="1"/>
  <c r="FD36" i="80"/>
  <c r="FD412" i="80" s="1"/>
  <c r="EW36" i="79"/>
  <c r="Y36" i="80"/>
  <c r="Y412" i="80" s="1"/>
  <c r="AV36" i="79"/>
  <c r="Q36" i="80"/>
  <c r="Q412" i="80" s="1"/>
  <c r="BE36" i="80"/>
  <c r="BE412" i="80" s="1"/>
  <c r="FE36" i="80"/>
  <c r="FE412" i="80" s="1"/>
  <c r="CC16" i="80"/>
  <c r="CC418" i="80" s="1"/>
  <c r="AO36" i="79"/>
  <c r="BD36" i="79"/>
  <c r="X36" i="79"/>
  <c r="EG36" i="80"/>
  <c r="EG412" i="80" s="1"/>
  <c r="DY36" i="80"/>
  <c r="DY412" i="80" s="1"/>
  <c r="BL36" i="80"/>
  <c r="BL412" i="80" s="1"/>
  <c r="P36" i="80"/>
  <c r="P412" i="80" s="1"/>
  <c r="EW36" i="80"/>
  <c r="EW412" i="80" s="1"/>
  <c r="EF36" i="80"/>
  <c r="EF412" i="80" s="1"/>
  <c r="BT36" i="80"/>
  <c r="BT412" i="80" s="1"/>
  <c r="DA36" i="79"/>
  <c r="EG36" i="79"/>
  <c r="DH36" i="79"/>
  <c r="AN36" i="80"/>
  <c r="AN412" i="80" s="1"/>
  <c r="EN36" i="80"/>
  <c r="CJ36" i="79"/>
  <c r="CZ36" i="79"/>
  <c r="BL36" i="79"/>
  <c r="CS36" i="79"/>
  <c r="BU36" i="80"/>
  <c r="BU412" i="80" s="1"/>
  <c r="EV36" i="80"/>
  <c r="EV412" i="80" s="1"/>
  <c r="EF36" i="79"/>
  <c r="X32" i="79"/>
  <c r="X33" i="79" s="1"/>
  <c r="H109" i="79"/>
  <c r="EF18" i="79"/>
  <c r="EF420" i="79" s="1"/>
  <c r="EN18" i="80"/>
  <c r="EN420" i="80" s="1"/>
  <c r="DQ16" i="80"/>
  <c r="DQ418" i="80" s="1"/>
  <c r="DA16" i="80"/>
  <c r="DA418" i="80" s="1"/>
  <c r="CK16" i="80"/>
  <c r="CK418" i="80" s="1"/>
  <c r="FE32" i="79"/>
  <c r="FE33" i="79" s="1"/>
  <c r="BT32" i="79"/>
  <c r="BT33" i="79" s="1"/>
  <c r="P409" i="79"/>
  <c r="L50" i="80"/>
  <c r="I109" i="80"/>
  <c r="AO16" i="80"/>
  <c r="AO418" i="80" s="1"/>
  <c r="DY16" i="80"/>
  <c r="DY418" i="80" s="1"/>
  <c r="FE16" i="80"/>
  <c r="FE418" i="80" s="1"/>
  <c r="EW16" i="80"/>
  <c r="EW418" i="80" s="1"/>
  <c r="BM16" i="80"/>
  <c r="BM418" i="80" s="1"/>
  <c r="FM32" i="79"/>
  <c r="FM33" i="79" s="1"/>
  <c r="CB32" i="79"/>
  <c r="CB33" i="79" s="1"/>
  <c r="DH32" i="79"/>
  <c r="DH33" i="79" s="1"/>
  <c r="Q32" i="79"/>
  <c r="Q33" i="79" s="1"/>
  <c r="Q426" i="79" s="1"/>
  <c r="BU32" i="79"/>
  <c r="BU33" i="79" s="1"/>
  <c r="L51" i="80"/>
  <c r="BU16" i="80"/>
  <c r="BU418" i="80" s="1"/>
  <c r="EG16" i="80"/>
  <c r="EG418" i="80" s="1"/>
  <c r="FM16" i="80"/>
  <c r="FM418" i="80" s="1"/>
  <c r="AO32" i="79"/>
  <c r="AO33" i="79" s="1"/>
  <c r="FD32" i="80"/>
  <c r="FD33" i="80" s="1"/>
  <c r="FD411" i="80" s="1"/>
  <c r="DP32" i="79"/>
  <c r="EW32" i="79"/>
  <c r="EW33" i="79" s="1"/>
  <c r="EV18" i="79"/>
  <c r="EV420" i="79" s="1"/>
  <c r="AN18" i="79"/>
  <c r="AN420" i="79" s="1"/>
  <c r="L52" i="80"/>
  <c r="EO16" i="80"/>
  <c r="EO418" i="80" s="1"/>
  <c r="H109" i="80"/>
  <c r="H29" i="79"/>
  <c r="Y16" i="80"/>
  <c r="Y418" i="80" s="1"/>
  <c r="EF23" i="80"/>
  <c r="EF407" i="80" s="1"/>
  <c r="EG23" i="79"/>
  <c r="EG407" i="79" s="1"/>
  <c r="R249" i="79"/>
  <c r="I206" i="79"/>
  <c r="AW16" i="80"/>
  <c r="AW418" i="80" s="1"/>
  <c r="AG16" i="80"/>
  <c r="AG418" i="80" s="1"/>
  <c r="Y23" i="80"/>
  <c r="Y407" i="80" s="1"/>
  <c r="AO23" i="80"/>
  <c r="AO407" i="80" s="1"/>
  <c r="FM22" i="80"/>
  <c r="FM406" i="80" s="1"/>
  <c r="EO18" i="80"/>
  <c r="EO420" i="80" s="1"/>
  <c r="K68" i="80"/>
  <c r="K68" i="79"/>
  <c r="BT18" i="79"/>
  <c r="BT420" i="79" s="1"/>
  <c r="BC19" i="79"/>
  <c r="DP18" i="79"/>
  <c r="DP420" i="79" s="1"/>
  <c r="BD18" i="79"/>
  <c r="BD420" i="79" s="1"/>
  <c r="EV18" i="80"/>
  <c r="EV420" i="80" s="1"/>
  <c r="CB18" i="79"/>
  <c r="CB420" i="79" s="1"/>
  <c r="EN18" i="79"/>
  <c r="EN420" i="79" s="1"/>
  <c r="BK19" i="79"/>
  <c r="AE19" i="79"/>
  <c r="FL18" i="79"/>
  <c r="FL420" i="79" s="1"/>
  <c r="I109" i="79"/>
  <c r="DX18" i="80"/>
  <c r="DX420" i="80" s="1"/>
  <c r="CJ18" i="80"/>
  <c r="CJ420" i="80" s="1"/>
  <c r="CR18" i="79"/>
  <c r="CR420" i="79" s="1"/>
  <c r="Y18" i="79"/>
  <c r="Y420" i="79" s="1"/>
  <c r="EG18" i="79"/>
  <c r="EG420" i="79" s="1"/>
  <c r="BM18" i="79"/>
  <c r="BM420" i="79" s="1"/>
  <c r="EO18" i="79"/>
  <c r="EO420" i="79" s="1"/>
  <c r="CQ19" i="79"/>
  <c r="EU19" i="79"/>
  <c r="DH18" i="79"/>
  <c r="DH420" i="79" s="1"/>
  <c r="AV18" i="79"/>
  <c r="AV420" i="79" s="1"/>
  <c r="BE18" i="79"/>
  <c r="BE420" i="79" s="1"/>
  <c r="EE19" i="79"/>
  <c r="CZ18" i="79"/>
  <c r="CZ420" i="79" s="1"/>
  <c r="BT18" i="80"/>
  <c r="BT420" i="80" s="1"/>
  <c r="AV18" i="80"/>
  <c r="AV420" i="80" s="1"/>
  <c r="DY18" i="80"/>
  <c r="DY420" i="80" s="1"/>
  <c r="DA18" i="80"/>
  <c r="DA420" i="80" s="1"/>
  <c r="CS18" i="80"/>
  <c r="CS420" i="80" s="1"/>
  <c r="BE18" i="80"/>
  <c r="BE420" i="80" s="1"/>
  <c r="EW18" i="80"/>
  <c r="EW420" i="80" s="1"/>
  <c r="DI18" i="80"/>
  <c r="DI420" i="80" s="1"/>
  <c r="EG18" i="80"/>
  <c r="EG420" i="80" s="1"/>
  <c r="AW18" i="80"/>
  <c r="AW420" i="80" s="1"/>
  <c r="Q18" i="80"/>
  <c r="Q420" i="80" s="1"/>
  <c r="CC18" i="80"/>
  <c r="CC420" i="80" s="1"/>
  <c r="BD18" i="80"/>
  <c r="BD420" i="80" s="1"/>
  <c r="BL18" i="79"/>
  <c r="BL420" i="79" s="1"/>
  <c r="CY19" i="79"/>
  <c r="FD18" i="79"/>
  <c r="FD420" i="79" s="1"/>
  <c r="P18" i="79"/>
  <c r="P420" i="79" s="1"/>
  <c r="X18" i="79"/>
  <c r="X420" i="79" s="1"/>
  <c r="CJ18" i="79"/>
  <c r="CJ420" i="79" s="1"/>
  <c r="DX18" i="79"/>
  <c r="DX420" i="79" s="1"/>
  <c r="AM19" i="79"/>
  <c r="DG19" i="79"/>
  <c r="AF18" i="79"/>
  <c r="AF420" i="79" s="1"/>
  <c r="Y18" i="80"/>
  <c r="Y420" i="80" s="1"/>
  <c r="FN79" i="79"/>
  <c r="AH185" i="79"/>
  <c r="AH187" i="79"/>
  <c r="FL189" i="80"/>
  <c r="FM189" i="80"/>
  <c r="FL183" i="80"/>
  <c r="FM183" i="80"/>
  <c r="FL190" i="80"/>
  <c r="FK29" i="79"/>
  <c r="FL22" i="79"/>
  <c r="FL406" i="79" s="1"/>
  <c r="CT185" i="79"/>
  <c r="DR313" i="80"/>
  <c r="FN67" i="80"/>
  <c r="FM251" i="79"/>
  <c r="FN251" i="79" s="1"/>
  <c r="EV204" i="79"/>
  <c r="FM256" i="80"/>
  <c r="DB129" i="80"/>
  <c r="FK321" i="79"/>
  <c r="DB187" i="79"/>
  <c r="Z251" i="79"/>
  <c r="FL203" i="79"/>
  <c r="FM203" i="79"/>
  <c r="FE204" i="79"/>
  <c r="BV185" i="79"/>
  <c r="FK206" i="79"/>
  <c r="AP129" i="80"/>
  <c r="CL185" i="79"/>
  <c r="FN232" i="80"/>
  <c r="EH185" i="79"/>
  <c r="CD185" i="79"/>
  <c r="I37" i="80"/>
  <c r="I37" i="79"/>
  <c r="DR185" i="79"/>
  <c r="DZ82" i="79"/>
  <c r="DJ185" i="79"/>
  <c r="EP277" i="80"/>
  <c r="DJ249" i="79"/>
  <c r="BF249" i="79"/>
  <c r="FN136" i="80"/>
  <c r="FN317" i="80"/>
  <c r="BF129" i="80"/>
  <c r="EX185" i="79"/>
  <c r="EP185" i="79"/>
  <c r="DB185" i="79"/>
  <c r="AP149" i="79"/>
  <c r="BL259" i="80"/>
  <c r="AV187" i="80"/>
  <c r="BD187" i="80"/>
  <c r="AN187" i="80"/>
  <c r="DX187" i="80"/>
  <c r="EF187" i="80"/>
  <c r="P187" i="80"/>
  <c r="CK187" i="80"/>
  <c r="AF187" i="80"/>
  <c r="BD186" i="80"/>
  <c r="BL186" i="80"/>
  <c r="X186" i="80"/>
  <c r="P186" i="80"/>
  <c r="AG186" i="80"/>
  <c r="AV186" i="80"/>
  <c r="BU186" i="80"/>
  <c r="AN186" i="80"/>
  <c r="BL261" i="80"/>
  <c r="BT261" i="80"/>
  <c r="CR261" i="80"/>
  <c r="AN261" i="80"/>
  <c r="BE261" i="80"/>
  <c r="X261" i="80"/>
  <c r="BD261" i="80"/>
  <c r="DH147" i="80"/>
  <c r="BL147" i="80"/>
  <c r="CB147" i="80"/>
  <c r="BE147" i="80"/>
  <c r="BD147" i="80"/>
  <c r="FN301" i="80"/>
  <c r="BM315" i="80"/>
  <c r="BL315" i="80"/>
  <c r="CB315" i="80"/>
  <c r="FM315" i="80"/>
  <c r="AF315" i="80"/>
  <c r="AO315" i="80"/>
  <c r="AV315" i="80"/>
  <c r="DP186" i="80"/>
  <c r="CR147" i="80"/>
  <c r="X81" i="80"/>
  <c r="AO81" i="80"/>
  <c r="BD81" i="80"/>
  <c r="Q81" i="80"/>
  <c r="AV81" i="80"/>
  <c r="CR124" i="80"/>
  <c r="FL124" i="80"/>
  <c r="EF124" i="80"/>
  <c r="BL124" i="80"/>
  <c r="Q124" i="80"/>
  <c r="CZ81" i="80"/>
  <c r="CZ218" i="80"/>
  <c r="Q204" i="80"/>
  <c r="EG204" i="80"/>
  <c r="AW204" i="80"/>
  <c r="BM204" i="80"/>
  <c r="BU204" i="80"/>
  <c r="DA204" i="80"/>
  <c r="Y204" i="80"/>
  <c r="X259" i="80"/>
  <c r="CR259" i="80"/>
  <c r="EV259" i="80"/>
  <c r="AF259" i="80"/>
  <c r="BM259" i="80"/>
  <c r="DI259" i="80"/>
  <c r="CS122" i="80"/>
  <c r="BT122" i="80"/>
  <c r="FL122" i="80"/>
  <c r="Q122" i="80"/>
  <c r="X122" i="80"/>
  <c r="BD122" i="80"/>
  <c r="EV204" i="80"/>
  <c r="EG261" i="80"/>
  <c r="DH124" i="80"/>
  <c r="FF277" i="80"/>
  <c r="BL32" i="80"/>
  <c r="BL33" i="80" s="1"/>
  <c r="BL411" i="80" s="1"/>
  <c r="EF261" i="80"/>
  <c r="DH261" i="80"/>
  <c r="DI204" i="80"/>
  <c r="CS259" i="80"/>
  <c r="EO32" i="80"/>
  <c r="EO33" i="80" s="1"/>
  <c r="EO411" i="80" s="1"/>
  <c r="BM32" i="80"/>
  <c r="BM33" i="80" s="1"/>
  <c r="BM411" i="80" s="1"/>
  <c r="AO218" i="80"/>
  <c r="BD218" i="80"/>
  <c r="CJ218" i="80"/>
  <c r="DP218" i="80"/>
  <c r="AW218" i="80"/>
  <c r="BT28" i="80"/>
  <c r="BT409" i="80" s="1"/>
  <c r="CR28" i="80"/>
  <c r="CR409" i="80" s="1"/>
  <c r="EF28" i="80"/>
  <c r="EF409" i="80" s="1"/>
  <c r="P28" i="80"/>
  <c r="P409" i="80" s="1"/>
  <c r="BD28" i="80"/>
  <c r="BD409" i="80" s="1"/>
  <c r="FL81" i="80"/>
  <c r="Q148" i="80"/>
  <c r="CS148" i="80"/>
  <c r="DH148" i="80"/>
  <c r="EF148" i="80"/>
  <c r="P148" i="80"/>
  <c r="BL148" i="80"/>
  <c r="FL148" i="80"/>
  <c r="X148" i="80"/>
  <c r="FE81" i="80"/>
  <c r="EW187" i="80"/>
  <c r="EF218" i="80"/>
  <c r="DH315" i="80"/>
  <c r="CR315" i="80"/>
  <c r="FM314" i="79"/>
  <c r="FM275" i="79"/>
  <c r="FD275" i="79"/>
  <c r="EN182" i="79"/>
  <c r="EN23" i="79"/>
  <c r="EN407" i="79" s="1"/>
  <c r="FL23" i="79"/>
  <c r="FL407" i="79" s="1"/>
  <c r="FE257" i="79"/>
  <c r="DX67" i="79"/>
  <c r="EO182" i="79"/>
  <c r="DX234" i="79"/>
  <c r="DP234" i="79"/>
  <c r="CK409" i="79"/>
  <c r="DJ108" i="79"/>
  <c r="CZ83" i="79"/>
  <c r="DH232" i="79"/>
  <c r="CS246" i="79"/>
  <c r="BU314" i="79"/>
  <c r="X107" i="79"/>
  <c r="AF107" i="79"/>
  <c r="BU107" i="79"/>
  <c r="AV107" i="79"/>
  <c r="CK107" i="79"/>
  <c r="CZ107" i="79"/>
  <c r="FM107" i="79"/>
  <c r="D38" i="35"/>
  <c r="EN235" i="80"/>
  <c r="EO235" i="80"/>
  <c r="DY235" i="80"/>
  <c r="DI235" i="80"/>
  <c r="DX235" i="80"/>
  <c r="DQ235" i="80"/>
  <c r="DA235" i="80"/>
  <c r="EG235" i="80"/>
  <c r="CZ235" i="80"/>
  <c r="AO235" i="80"/>
  <c r="BU235" i="80"/>
  <c r="BM235" i="80"/>
  <c r="AV235" i="80"/>
  <c r="AW235" i="80"/>
  <c r="BE235" i="80"/>
  <c r="P235" i="80"/>
  <c r="FK498" i="80"/>
  <c r="DW498" i="80"/>
  <c r="FC498" i="80"/>
  <c r="EU498" i="80"/>
  <c r="EM498" i="80"/>
  <c r="EE498" i="80"/>
  <c r="DG498" i="80"/>
  <c r="DO498" i="80"/>
  <c r="CY498" i="80"/>
  <c r="CQ498" i="80"/>
  <c r="AU498" i="80"/>
  <c r="BS498" i="80"/>
  <c r="BK498" i="80"/>
  <c r="BC498" i="80"/>
  <c r="CI498" i="80"/>
  <c r="CA498" i="80"/>
  <c r="AM498" i="80"/>
  <c r="AE498" i="80"/>
  <c r="O498" i="80"/>
  <c r="W498" i="80"/>
  <c r="FM248" i="80"/>
  <c r="AN32" i="79"/>
  <c r="AN33" i="79" s="1"/>
  <c r="DY32" i="79"/>
  <c r="DY33" i="79" s="1"/>
  <c r="FK305" i="80"/>
  <c r="FD257" i="80"/>
  <c r="FE257" i="80"/>
  <c r="FD285" i="80"/>
  <c r="FC288" i="80"/>
  <c r="EV185" i="80"/>
  <c r="FL248" i="80"/>
  <c r="EV302" i="80"/>
  <c r="EW302" i="80"/>
  <c r="EU305" i="80"/>
  <c r="FK85" i="80"/>
  <c r="FD286" i="80"/>
  <c r="FE286" i="80"/>
  <c r="FM235" i="80"/>
  <c r="L55" i="80"/>
  <c r="FM97" i="80"/>
  <c r="EG97" i="80"/>
  <c r="DY97" i="80"/>
  <c r="DI97" i="80"/>
  <c r="DA97" i="80"/>
  <c r="DQ97" i="80"/>
  <c r="CS97" i="80"/>
  <c r="DP97" i="80"/>
  <c r="CC97" i="80"/>
  <c r="BM97" i="80"/>
  <c r="AN97" i="80"/>
  <c r="BT97" i="80"/>
  <c r="AG97" i="80"/>
  <c r="BU97" i="80"/>
  <c r="AF97" i="80"/>
  <c r="AW97" i="80"/>
  <c r="AO97" i="80"/>
  <c r="P97" i="80"/>
  <c r="Q97" i="80"/>
  <c r="BD97" i="80"/>
  <c r="AV97" i="80"/>
  <c r="FD132" i="80"/>
  <c r="EF235" i="80"/>
  <c r="DX185" i="80"/>
  <c r="EN234" i="80"/>
  <c r="DX97" i="80"/>
  <c r="EG217" i="80"/>
  <c r="DH194" i="80"/>
  <c r="CR97" i="80"/>
  <c r="DP104" i="80"/>
  <c r="CR149" i="80"/>
  <c r="EN132" i="80"/>
  <c r="CZ217" i="80"/>
  <c r="CJ217" i="80"/>
  <c r="CJ194" i="80"/>
  <c r="CJ139" i="80"/>
  <c r="CB132" i="80"/>
  <c r="BL97" i="80"/>
  <c r="AF234" i="80"/>
  <c r="CK248" i="80"/>
  <c r="CK97" i="80"/>
  <c r="AW248" i="80"/>
  <c r="G13" i="70"/>
  <c r="V181" i="79"/>
  <c r="W181" i="79" s="1"/>
  <c r="Y106" i="80"/>
  <c r="AF107" i="80"/>
  <c r="Q248" i="80"/>
  <c r="BU132" i="80"/>
  <c r="AO106" i="80"/>
  <c r="Q246" i="80"/>
  <c r="AH304" i="80"/>
  <c r="P22" i="80"/>
  <c r="P406" i="80" s="1"/>
  <c r="AV104" i="80"/>
  <c r="FC321" i="79"/>
  <c r="FM259" i="79"/>
  <c r="FE133" i="79"/>
  <c r="EV121" i="79"/>
  <c r="EW121" i="79"/>
  <c r="BD104" i="80"/>
  <c r="FM24" i="79"/>
  <c r="FM408" i="79" s="1"/>
  <c r="FL318" i="79"/>
  <c r="FM318" i="79"/>
  <c r="EF283" i="79"/>
  <c r="DH259" i="79"/>
  <c r="CB139" i="79"/>
  <c r="DP259" i="79"/>
  <c r="CC303" i="79"/>
  <c r="CR259" i="79"/>
  <c r="DA81" i="79"/>
  <c r="CS263" i="79"/>
  <c r="BT189" i="79"/>
  <c r="BL259" i="79"/>
  <c r="BD16" i="79"/>
  <c r="BD418" i="79" s="1"/>
  <c r="AN303" i="79"/>
  <c r="BT106" i="79"/>
  <c r="BD106" i="79"/>
  <c r="AG106" i="79"/>
  <c r="AG263" i="79"/>
  <c r="CR24" i="79"/>
  <c r="CR408" i="79" s="1"/>
  <c r="Y283" i="79"/>
  <c r="CB303" i="79"/>
  <c r="AF283" i="79"/>
  <c r="P283" i="79"/>
  <c r="BE16" i="79"/>
  <c r="BE418" i="79" s="1"/>
  <c r="X81" i="79"/>
  <c r="Q16" i="79"/>
  <c r="Q418" i="79" s="1"/>
  <c r="X263" i="79"/>
  <c r="BU216" i="80"/>
  <c r="BD263" i="80"/>
  <c r="BL275" i="80"/>
  <c r="EW182" i="79"/>
  <c r="EN257" i="79"/>
  <c r="DY234" i="79"/>
  <c r="DP95" i="79"/>
  <c r="CJ234" i="79"/>
  <c r="CR215" i="79"/>
  <c r="CR100" i="79"/>
  <c r="EN314" i="79"/>
  <c r="BU246" i="79"/>
  <c r="BM314" i="79"/>
  <c r="DH275" i="79"/>
  <c r="BU98" i="79"/>
  <c r="BE197" i="79"/>
  <c r="DI234" i="79"/>
  <c r="Q197" i="79"/>
  <c r="DY248" i="80"/>
  <c r="DA248" i="80"/>
  <c r="CC248" i="80"/>
  <c r="BD248" i="80"/>
  <c r="CB248" i="80"/>
  <c r="AV248" i="80"/>
  <c r="BE248" i="80"/>
  <c r="AO248" i="80"/>
  <c r="Y248" i="80"/>
  <c r="CS32" i="79"/>
  <c r="CS33" i="79" s="1"/>
  <c r="EN185" i="80"/>
  <c r="EO185" i="80"/>
  <c r="EG185" i="80"/>
  <c r="DI185" i="80"/>
  <c r="BM185" i="80"/>
  <c r="EU140" i="80"/>
  <c r="EV159" i="80"/>
  <c r="EW159" i="80"/>
  <c r="FD32" i="79"/>
  <c r="FL98" i="80"/>
  <c r="FM98" i="80"/>
  <c r="FK101" i="80"/>
  <c r="DX217" i="80"/>
  <c r="DH235" i="80"/>
  <c r="EG194" i="80"/>
  <c r="EF185" i="80"/>
  <c r="DH97" i="80"/>
  <c r="DX22" i="80"/>
  <c r="DX406" i="80" s="1"/>
  <c r="CZ97" i="80"/>
  <c r="CZ234" i="80"/>
  <c r="DQ149" i="80"/>
  <c r="CZ246" i="80"/>
  <c r="CC22" i="80"/>
  <c r="CC406" i="80" s="1"/>
  <c r="CB234" i="80"/>
  <c r="BL246" i="80"/>
  <c r="AN194" i="80"/>
  <c r="CB217" i="80"/>
  <c r="CB139" i="80"/>
  <c r="AF132" i="80"/>
  <c r="CJ248" i="80"/>
  <c r="BL217" i="80"/>
  <c r="CK132" i="80"/>
  <c r="BT235" i="80"/>
  <c r="BL235" i="80"/>
  <c r="BD185" i="80"/>
  <c r="BL107" i="80"/>
  <c r="Y22" i="80"/>
  <c r="Y406" i="80" s="1"/>
  <c r="FD318" i="79"/>
  <c r="FE318" i="79"/>
  <c r="Q139" i="80"/>
  <c r="BE104" i="80"/>
  <c r="AN106" i="80"/>
  <c r="CC235" i="80"/>
  <c r="BE97" i="80"/>
  <c r="G428" i="79"/>
  <c r="G433" i="79"/>
  <c r="X194" i="80"/>
  <c r="FM189" i="79"/>
  <c r="DQ189" i="79"/>
  <c r="DY189" i="79"/>
  <c r="EO189" i="79"/>
  <c r="BU189" i="79"/>
  <c r="CC189" i="79"/>
  <c r="Y189" i="79"/>
  <c r="DY259" i="79"/>
  <c r="EO259" i="79"/>
  <c r="FE259" i="79"/>
  <c r="EF259" i="79"/>
  <c r="DQ259" i="79"/>
  <c r="EG259" i="79"/>
  <c r="BU259" i="79"/>
  <c r="BE259" i="79"/>
  <c r="CS259" i="79"/>
  <c r="BM259" i="79"/>
  <c r="Q259" i="79"/>
  <c r="Y259" i="79"/>
  <c r="I26" i="70"/>
  <c r="AT185" i="79"/>
  <c r="AU185" i="79" s="1"/>
  <c r="Q217" i="80"/>
  <c r="FE303" i="79"/>
  <c r="EF303" i="79"/>
  <c r="DH189" i="79"/>
  <c r="BU139" i="79"/>
  <c r="EW259" i="79"/>
  <c r="DH283" i="79"/>
  <c r="EW81" i="79"/>
  <c r="BU81" i="79"/>
  <c r="DI24" i="79"/>
  <c r="DI408" i="79" s="1"/>
  <c r="AF106" i="79"/>
  <c r="CJ263" i="79"/>
  <c r="AO259" i="79"/>
  <c r="CJ106" i="79"/>
  <c r="P259" i="79"/>
  <c r="CR263" i="79"/>
  <c r="CB283" i="79"/>
  <c r="DI189" i="79"/>
  <c r="CC263" i="79"/>
  <c r="AO263" i="79"/>
  <c r="AF263" i="79"/>
  <c r="X259" i="79"/>
  <c r="X283" i="79"/>
  <c r="X139" i="79"/>
  <c r="G61" i="80"/>
  <c r="G87" i="80" s="1"/>
  <c r="Q46" i="35"/>
  <c r="Q49" i="35" s="1"/>
  <c r="FL113" i="80"/>
  <c r="FL205" i="80"/>
  <c r="EW205" i="80"/>
  <c r="EG113" i="80"/>
  <c r="DQ216" i="80"/>
  <c r="DH113" i="80"/>
  <c r="DA216" i="80"/>
  <c r="CS205" i="80"/>
  <c r="AF263" i="80"/>
  <c r="AN113" i="80"/>
  <c r="DX315" i="79"/>
  <c r="EN277" i="79"/>
  <c r="EV277" i="79"/>
  <c r="FD83" i="79"/>
  <c r="EN275" i="79"/>
  <c r="EF23" i="79"/>
  <c r="EF407" i="79" s="1"/>
  <c r="DX275" i="79"/>
  <c r="DX409" i="79"/>
  <c r="DH262" i="79"/>
  <c r="EO197" i="79"/>
  <c r="EO262" i="79"/>
  <c r="EF250" i="79"/>
  <c r="DA67" i="79"/>
  <c r="FL314" i="79"/>
  <c r="EF182" i="79"/>
  <c r="CJ232" i="79"/>
  <c r="DH98" i="79"/>
  <c r="CT249" i="79"/>
  <c r="BU197" i="79"/>
  <c r="Y277" i="79"/>
  <c r="AG107" i="79"/>
  <c r="AN107" i="79"/>
  <c r="DP107" i="79"/>
  <c r="EO107" i="79"/>
  <c r="EN107" i="79"/>
  <c r="EW107" i="79"/>
  <c r="FL107" i="79"/>
  <c r="DZ185" i="79"/>
  <c r="DA32" i="79"/>
  <c r="DA33" i="79" s="1"/>
  <c r="CY33" i="79"/>
  <c r="FL185" i="80"/>
  <c r="DX32" i="79"/>
  <c r="DW33" i="79"/>
  <c r="FL198" i="80"/>
  <c r="Y32" i="79"/>
  <c r="Y33" i="79" s="1"/>
  <c r="EV107" i="80"/>
  <c r="FE107" i="80"/>
  <c r="EW107" i="80"/>
  <c r="EO107" i="80"/>
  <c r="EG107" i="80"/>
  <c r="DA107" i="80"/>
  <c r="CR107" i="80"/>
  <c r="AG107" i="80"/>
  <c r="CB107" i="80"/>
  <c r="CC107" i="80"/>
  <c r="BM107" i="80"/>
  <c r="BD107" i="80"/>
  <c r="Y107" i="80"/>
  <c r="AN107" i="80"/>
  <c r="Q107" i="80"/>
  <c r="P107" i="80"/>
  <c r="FE104" i="80"/>
  <c r="EW104" i="80"/>
  <c r="EV104" i="80"/>
  <c r="EO104" i="80"/>
  <c r="DA104" i="80"/>
  <c r="CR104" i="80"/>
  <c r="DY104" i="80"/>
  <c r="CS104" i="80"/>
  <c r="AN104" i="80"/>
  <c r="BU104" i="80"/>
  <c r="BL104" i="80"/>
  <c r="BM104" i="80"/>
  <c r="CC104" i="80"/>
  <c r="CB104" i="80"/>
  <c r="AO104" i="80"/>
  <c r="Y104" i="80"/>
  <c r="X104" i="80"/>
  <c r="FM107" i="80"/>
  <c r="CR32" i="79"/>
  <c r="EW106" i="80"/>
  <c r="DY106" i="80"/>
  <c r="DI106" i="80"/>
  <c r="EF106" i="80"/>
  <c r="EG106" i="80"/>
  <c r="DQ106" i="80"/>
  <c r="DH106" i="80"/>
  <c r="CC106" i="80"/>
  <c r="CR106" i="80"/>
  <c r="CS106" i="80"/>
  <c r="CB106" i="80"/>
  <c r="BU106" i="80"/>
  <c r="BT106" i="80"/>
  <c r="BL106" i="80"/>
  <c r="BM106" i="80"/>
  <c r="X106" i="80"/>
  <c r="BE106" i="80"/>
  <c r="FM18" i="80"/>
  <c r="FM420" i="80" s="1"/>
  <c r="EW185" i="80"/>
  <c r="FM185" i="80"/>
  <c r="FE18" i="80"/>
  <c r="FE420" i="80" s="1"/>
  <c r="FD18" i="80"/>
  <c r="FD420" i="80" s="1"/>
  <c r="FC19" i="80"/>
  <c r="FC140" i="80"/>
  <c r="FD107" i="80"/>
  <c r="EN22" i="80"/>
  <c r="EN406" i="80" s="1"/>
  <c r="FE234" i="80"/>
  <c r="FE22" i="80"/>
  <c r="FE406" i="80" s="1"/>
  <c r="FM198" i="80"/>
  <c r="FE217" i="80"/>
  <c r="FD98" i="80"/>
  <c r="FE98" i="80"/>
  <c r="FC101" i="80"/>
  <c r="BM32" i="79"/>
  <c r="BM33" i="79" s="1"/>
  <c r="FE97" i="80"/>
  <c r="EF97" i="80"/>
  <c r="EF104" i="80"/>
  <c r="EF246" i="80"/>
  <c r="FM149" i="80"/>
  <c r="DP139" i="80"/>
  <c r="CS194" i="80"/>
  <c r="DX132" i="80"/>
  <c r="DA106" i="80"/>
  <c r="CZ107" i="80"/>
  <c r="DP149" i="80"/>
  <c r="CJ106" i="80"/>
  <c r="CZ139" i="80"/>
  <c r="EN246" i="80"/>
  <c r="DI107" i="80"/>
  <c r="CJ246" i="80"/>
  <c r="CB22" i="80"/>
  <c r="CB406" i="80" s="1"/>
  <c r="BL149" i="80"/>
  <c r="CJ234" i="80"/>
  <c r="BD235" i="80"/>
  <c r="CJ132" i="80"/>
  <c r="BL234" i="80"/>
  <c r="BT132" i="80"/>
  <c r="BL132" i="80"/>
  <c r="BD106" i="80"/>
  <c r="BE185" i="80"/>
  <c r="AW107" i="80"/>
  <c r="AG217" i="80"/>
  <c r="AP303" i="80"/>
  <c r="X248" i="80"/>
  <c r="BM132" i="80"/>
  <c r="H13" i="70"/>
  <c r="AL181" i="79"/>
  <c r="AM181" i="79" s="1"/>
  <c r="Y194" i="80"/>
  <c r="FD133" i="79"/>
  <c r="EO303" i="79"/>
  <c r="DX303" i="79"/>
  <c r="EW303" i="79"/>
  <c r="EV303" i="79"/>
  <c r="DY303" i="79"/>
  <c r="DQ303" i="79"/>
  <c r="FD303" i="79"/>
  <c r="DA303" i="79"/>
  <c r="AO303" i="79"/>
  <c r="AG303" i="79"/>
  <c r="DP303" i="79"/>
  <c r="AO217" i="80"/>
  <c r="AF106" i="80"/>
  <c r="FE16" i="79"/>
  <c r="FE418" i="79" s="1"/>
  <c r="FD249" i="79"/>
  <c r="FF249" i="79" s="1"/>
  <c r="FD121" i="79"/>
  <c r="FE121" i="79"/>
  <c r="AN248" i="80"/>
  <c r="EN259" i="79"/>
  <c r="FE263" i="79"/>
  <c r="DI81" i="79"/>
  <c r="CJ303" i="79"/>
  <c r="EV283" i="79"/>
  <c r="DI283" i="79"/>
  <c r="BM263" i="79"/>
  <c r="EN16" i="79"/>
  <c r="EN418" i="79" s="1"/>
  <c r="BL106" i="79"/>
  <c r="DH24" i="79"/>
  <c r="DH408" i="79" s="1"/>
  <c r="CZ303" i="79"/>
  <c r="CK263" i="79"/>
  <c r="BT16" i="79"/>
  <c r="BT418" i="79" s="1"/>
  <c r="AV263" i="79"/>
  <c r="AF81" i="79"/>
  <c r="AF259" i="79"/>
  <c r="X303" i="79"/>
  <c r="P263" i="79"/>
  <c r="CR283" i="79"/>
  <c r="CZ263" i="79"/>
  <c r="AN263" i="79"/>
  <c r="FE216" i="80"/>
  <c r="FD205" i="80"/>
  <c r="EF113" i="80"/>
  <c r="DP82" i="80"/>
  <c r="CZ216" i="80"/>
  <c r="CJ216" i="80"/>
  <c r="CB121" i="80"/>
  <c r="BE275" i="80"/>
  <c r="BM262" i="80"/>
  <c r="AF121" i="80"/>
  <c r="BE121" i="80"/>
  <c r="AW263" i="80"/>
  <c r="Q121" i="80"/>
  <c r="AF275" i="80"/>
  <c r="FM67" i="79"/>
  <c r="FE245" i="79"/>
  <c r="EO83" i="79"/>
  <c r="FM313" i="79"/>
  <c r="EN315" i="79"/>
  <c r="EW277" i="79"/>
  <c r="FL277" i="79"/>
  <c r="DP246" i="79"/>
  <c r="EW23" i="79"/>
  <c r="EW407" i="79" s="1"/>
  <c r="FD197" i="79"/>
  <c r="EN67" i="79"/>
  <c r="EF234" i="79"/>
  <c r="EN232" i="79"/>
  <c r="EO236" i="79"/>
  <c r="EF262" i="79"/>
  <c r="EV197" i="79"/>
  <c r="FL262" i="79"/>
  <c r="DH67" i="79"/>
  <c r="CJ215" i="79"/>
  <c r="CZ232" i="79"/>
  <c r="CJ83" i="79"/>
  <c r="BE234" i="79"/>
  <c r="AW315" i="79"/>
  <c r="DI23" i="79"/>
  <c r="DI407" i="79" s="1"/>
  <c r="BD107" i="79"/>
  <c r="BT107" i="79"/>
  <c r="DX107" i="79"/>
  <c r="CB107" i="79"/>
  <c r="DQ107" i="79"/>
  <c r="EF107" i="79"/>
  <c r="Q115" i="79"/>
  <c r="BL115" i="79"/>
  <c r="CB115" i="79"/>
  <c r="CZ115" i="79"/>
  <c r="FL115" i="79"/>
  <c r="FF185" i="79"/>
  <c r="FL22" i="80"/>
  <c r="FL406" i="80" s="1"/>
  <c r="L47" i="80"/>
  <c r="L49" i="80"/>
  <c r="FM234" i="80"/>
  <c r="L44" i="80"/>
  <c r="BD32" i="79"/>
  <c r="FL106" i="80"/>
  <c r="FK140" i="80"/>
  <c r="FD149" i="80"/>
  <c r="EO97" i="80"/>
  <c r="FD234" i="80"/>
  <c r="EN104" i="80"/>
  <c r="FM217" i="80"/>
  <c r="EW139" i="80"/>
  <c r="EG139" i="80"/>
  <c r="DY139" i="80"/>
  <c r="EF139" i="80"/>
  <c r="DQ139" i="80"/>
  <c r="CS139" i="80"/>
  <c r="CR139" i="80"/>
  <c r="DA139" i="80"/>
  <c r="EN139" i="80"/>
  <c r="BU139" i="80"/>
  <c r="BL139" i="80"/>
  <c r="CC139" i="80"/>
  <c r="BM139" i="80"/>
  <c r="FM104" i="80"/>
  <c r="FD246" i="80"/>
  <c r="DX246" i="80"/>
  <c r="EG246" i="80"/>
  <c r="DY246" i="80"/>
  <c r="EO246" i="80"/>
  <c r="CC246" i="80"/>
  <c r="DI246" i="80"/>
  <c r="BU246" i="80"/>
  <c r="CK246" i="80"/>
  <c r="Y246" i="80"/>
  <c r="X246" i="80"/>
  <c r="FE106" i="80"/>
  <c r="FE139" i="80"/>
  <c r="EW97" i="80"/>
  <c r="DP235" i="80"/>
  <c r="EF107" i="80"/>
  <c r="DX106" i="80"/>
  <c r="EO139" i="80"/>
  <c r="DI248" i="80"/>
  <c r="CZ132" i="80"/>
  <c r="CB246" i="80"/>
  <c r="CS185" i="80"/>
  <c r="DQ246" i="80"/>
  <c r="DA217" i="80"/>
  <c r="EN97" i="80"/>
  <c r="DP234" i="80"/>
  <c r="DH107" i="80"/>
  <c r="BT22" i="80"/>
  <c r="BT406" i="80" s="1"/>
  <c r="CB235" i="80"/>
  <c r="CB97" i="80"/>
  <c r="FK491" i="79"/>
  <c r="EU491" i="79"/>
  <c r="EE491" i="79"/>
  <c r="CY491" i="79"/>
  <c r="FC491" i="79"/>
  <c r="EM491" i="79"/>
  <c r="DO491" i="79"/>
  <c r="DW491" i="79"/>
  <c r="DG491" i="79"/>
  <c r="CA491" i="79"/>
  <c r="BK491" i="79"/>
  <c r="W491" i="79"/>
  <c r="CQ491" i="79"/>
  <c r="AU491" i="79"/>
  <c r="AM491" i="79"/>
  <c r="BS491" i="79"/>
  <c r="BC491" i="79"/>
  <c r="CI491" i="79"/>
  <c r="AE491" i="79"/>
  <c r="O491" i="79"/>
  <c r="AG149" i="80"/>
  <c r="BE234" i="80"/>
  <c r="AX313" i="80"/>
  <c r="AH317" i="80"/>
  <c r="AF104" i="80"/>
  <c r="FL194" i="79"/>
  <c r="FM194" i="79"/>
  <c r="FD139" i="79"/>
  <c r="DY139" i="79"/>
  <c r="CK139" i="79"/>
  <c r="AV139" i="79"/>
  <c r="CC139" i="79"/>
  <c r="DA139" i="79"/>
  <c r="DH139" i="79"/>
  <c r="AW139" i="79"/>
  <c r="P139" i="79"/>
  <c r="Q139" i="79"/>
  <c r="AG106" i="80"/>
  <c r="FD16" i="79"/>
  <c r="FD418" i="79" s="1"/>
  <c r="EV189" i="79"/>
  <c r="EN283" i="79"/>
  <c r="DI139" i="79"/>
  <c r="DH106" i="79"/>
  <c r="DI106" i="79"/>
  <c r="CB106" i="79"/>
  <c r="BU106" i="79"/>
  <c r="BE106" i="79"/>
  <c r="CS106" i="79"/>
  <c r="BM106" i="79"/>
  <c r="Q106" i="79"/>
  <c r="AO106" i="79"/>
  <c r="FE129" i="79"/>
  <c r="FF129" i="79" s="1"/>
  <c r="FD263" i="79"/>
  <c r="DQ81" i="79"/>
  <c r="EG81" i="79"/>
  <c r="CC81" i="79"/>
  <c r="AW81" i="79"/>
  <c r="AO81" i="79"/>
  <c r="AN81" i="79"/>
  <c r="Q81" i="79"/>
  <c r="P81" i="79"/>
  <c r="FE283" i="79"/>
  <c r="EF139" i="79"/>
  <c r="DX189" i="79"/>
  <c r="EW263" i="79"/>
  <c r="CC106" i="79"/>
  <c r="FL259" i="79"/>
  <c r="CB81" i="79"/>
  <c r="AW263" i="79"/>
  <c r="CJ16" i="79"/>
  <c r="CJ418" i="79" s="1"/>
  <c r="AV303" i="79"/>
  <c r="AG81" i="79"/>
  <c r="X16" i="79"/>
  <c r="X418" i="79" s="1"/>
  <c r="DA24" i="79"/>
  <c r="DA408" i="79" s="1"/>
  <c r="AG259" i="79"/>
  <c r="P16" i="79"/>
  <c r="P418" i="79" s="1"/>
  <c r="AG16" i="79"/>
  <c r="AG418" i="79" s="1"/>
  <c r="Y139" i="79"/>
  <c r="BT139" i="79"/>
  <c r="CK303" i="79"/>
  <c r="BD283" i="79"/>
  <c r="Y81" i="79"/>
  <c r="AN139" i="79"/>
  <c r="AG139" i="79"/>
  <c r="CS275" i="80"/>
  <c r="CR262" i="80"/>
  <c r="CS113" i="80"/>
  <c r="CC205" i="80"/>
  <c r="BD216" i="80"/>
  <c r="BL205" i="80"/>
  <c r="Y205" i="80"/>
  <c r="L45" i="79"/>
  <c r="FD317" i="79"/>
  <c r="FD277" i="79"/>
  <c r="FF277" i="79" s="1"/>
  <c r="DX246" i="79"/>
  <c r="DY23" i="79"/>
  <c r="DY407" i="79" s="1"/>
  <c r="FE23" i="79"/>
  <c r="FE407" i="79" s="1"/>
  <c r="FD116" i="79"/>
  <c r="EN197" i="79"/>
  <c r="EG197" i="79"/>
  <c r="DI197" i="79"/>
  <c r="FL197" i="79"/>
  <c r="FM98" i="79"/>
  <c r="DX95" i="79"/>
  <c r="CK197" i="79"/>
  <c r="DH215" i="79"/>
  <c r="CS277" i="79"/>
  <c r="CB98" i="79"/>
  <c r="BM197" i="79"/>
  <c r="Q107" i="79"/>
  <c r="BL107" i="79"/>
  <c r="BE107" i="79"/>
  <c r="CC107" i="79"/>
  <c r="CS107" i="79"/>
  <c r="DY107" i="79"/>
  <c r="EV107" i="79"/>
  <c r="I125" i="70"/>
  <c r="FL193" i="80"/>
  <c r="FM193" i="80"/>
  <c r="EW132" i="80"/>
  <c r="FM132" i="80"/>
  <c r="DY132" i="80"/>
  <c r="DI132" i="80"/>
  <c r="DQ132" i="80"/>
  <c r="DH132" i="80"/>
  <c r="CR132" i="80"/>
  <c r="CS132" i="80"/>
  <c r="AG132" i="80"/>
  <c r="P132" i="80"/>
  <c r="FE146" i="80"/>
  <c r="FD146" i="80"/>
  <c r="FC150" i="80"/>
  <c r="EW250" i="80"/>
  <c r="EV250" i="80"/>
  <c r="EV132" i="80"/>
  <c r="DI194" i="80"/>
  <c r="EF194" i="80"/>
  <c r="DY194" i="80"/>
  <c r="BE194" i="80"/>
  <c r="AO194" i="80"/>
  <c r="EU161" i="80"/>
  <c r="P32" i="79"/>
  <c r="FE235" i="80"/>
  <c r="FD235" i="80"/>
  <c r="FC239" i="80"/>
  <c r="EW217" i="80"/>
  <c r="EN217" i="80"/>
  <c r="EO217" i="80"/>
  <c r="DQ217" i="80"/>
  <c r="EF217" i="80"/>
  <c r="DP217" i="80"/>
  <c r="CC217" i="80"/>
  <c r="BU217" i="80"/>
  <c r="BM217" i="80"/>
  <c r="AV217" i="80"/>
  <c r="AF217" i="80"/>
  <c r="AW217" i="80"/>
  <c r="P217" i="80"/>
  <c r="FE132" i="80"/>
  <c r="FD194" i="80"/>
  <c r="EN149" i="80"/>
  <c r="EO194" i="80"/>
  <c r="EG149" i="80"/>
  <c r="DH104" i="80"/>
  <c r="EG132" i="80"/>
  <c r="DQ234" i="80"/>
  <c r="DH248" i="80"/>
  <c r="CZ248" i="80"/>
  <c r="CK107" i="80"/>
  <c r="DP246" i="80"/>
  <c r="CJ107" i="80"/>
  <c r="DH246" i="80"/>
  <c r="CR234" i="80"/>
  <c r="EN106" i="80"/>
  <c r="CR185" i="80"/>
  <c r="CC185" i="80"/>
  <c r="BD194" i="80"/>
  <c r="BT217" i="80"/>
  <c r="AN235" i="80"/>
  <c r="CK235" i="80"/>
  <c r="CB185" i="80"/>
  <c r="BT246" i="80"/>
  <c r="AO234" i="80"/>
  <c r="AH67" i="80"/>
  <c r="F13" i="70"/>
  <c r="N181" i="79"/>
  <c r="O181" i="79" s="1"/>
  <c r="Y234" i="80"/>
  <c r="BD234" i="80"/>
  <c r="EW249" i="79"/>
  <c r="EV249" i="79"/>
  <c r="FC29" i="79"/>
  <c r="FC19" i="79"/>
  <c r="DP16" i="79"/>
  <c r="DP418" i="79" s="1"/>
  <c r="P234" i="80"/>
  <c r="FM16" i="79"/>
  <c r="FM418" i="79" s="1"/>
  <c r="AG185" i="80"/>
  <c r="Q235" i="80"/>
  <c r="EO16" i="79"/>
  <c r="EO418" i="79" s="1"/>
  <c r="EG303" i="79"/>
  <c r="FE139" i="79"/>
  <c r="X107" i="80"/>
  <c r="EO263" i="79"/>
  <c r="DQ263" i="79"/>
  <c r="BE263" i="79"/>
  <c r="EO283" i="79"/>
  <c r="EW283" i="79"/>
  <c r="DP283" i="79"/>
  <c r="FD283" i="79"/>
  <c r="EG283" i="79"/>
  <c r="DY283" i="79"/>
  <c r="DQ283" i="79"/>
  <c r="BT283" i="79"/>
  <c r="BM283" i="79"/>
  <c r="DA283" i="79"/>
  <c r="CJ283" i="79"/>
  <c r="BL283" i="79"/>
  <c r="BE283" i="79"/>
  <c r="AV283" i="79"/>
  <c r="AO283" i="79"/>
  <c r="CS283" i="79"/>
  <c r="BU283" i="79"/>
  <c r="CK283" i="79"/>
  <c r="AN283" i="79"/>
  <c r="AW283" i="79"/>
  <c r="Q283" i="79"/>
  <c r="DX259" i="79"/>
  <c r="EN303" i="79"/>
  <c r="BT263" i="79"/>
  <c r="BD263" i="79"/>
  <c r="CS139" i="79"/>
  <c r="CK81" i="79"/>
  <c r="AN106" i="79"/>
  <c r="CZ139" i="79"/>
  <c r="AV81" i="79"/>
  <c r="BU263" i="79"/>
  <c r="CZ81" i="79"/>
  <c r="BL263" i="79"/>
  <c r="P106" i="79"/>
  <c r="BT81" i="79"/>
  <c r="AF303" i="79"/>
  <c r="CS189" i="79"/>
  <c r="AO139" i="79"/>
  <c r="CZ82" i="80"/>
  <c r="CJ205" i="80"/>
  <c r="CR113" i="80"/>
  <c r="L44" i="79"/>
  <c r="AF216" i="80"/>
  <c r="Q113" i="80"/>
  <c r="FM317" i="79"/>
  <c r="FD314" i="79"/>
  <c r="FD67" i="79"/>
  <c r="FL409" i="79"/>
  <c r="FE182" i="79"/>
  <c r="DY261" i="79"/>
  <c r="DX23" i="79"/>
  <c r="DX407" i="79" s="1"/>
  <c r="FM23" i="79"/>
  <c r="FM407" i="79" s="1"/>
  <c r="CS197" i="79"/>
  <c r="DP197" i="79"/>
  <c r="DX83" i="79"/>
  <c r="DH100" i="79"/>
  <c r="CR409" i="79"/>
  <c r="CS98" i="79"/>
  <c r="CS314" i="79"/>
  <c r="CZ313" i="79"/>
  <c r="AW23" i="79"/>
  <c r="AW407" i="79" s="1"/>
  <c r="BN186" i="79"/>
  <c r="P107" i="79"/>
  <c r="AW107" i="79"/>
  <c r="BM107" i="79"/>
  <c r="FE107" i="79"/>
  <c r="DI107" i="79"/>
  <c r="CJ107" i="79"/>
  <c r="FL235" i="80"/>
  <c r="FL197" i="80"/>
  <c r="FM197" i="80"/>
  <c r="EG234" i="80"/>
  <c r="DX234" i="80"/>
  <c r="DI234" i="80"/>
  <c r="EO234" i="80"/>
  <c r="EF234" i="80"/>
  <c r="DH234" i="80"/>
  <c r="CS234" i="80"/>
  <c r="DY234" i="80"/>
  <c r="DA234" i="80"/>
  <c r="BU234" i="80"/>
  <c r="CK234" i="80"/>
  <c r="BT234" i="80"/>
  <c r="CC234" i="80"/>
  <c r="BM234" i="80"/>
  <c r="AG234" i="80"/>
  <c r="Q234" i="80"/>
  <c r="FD197" i="80"/>
  <c r="FE197" i="80"/>
  <c r="CZ32" i="79"/>
  <c r="BL32" i="79"/>
  <c r="FL132" i="80"/>
  <c r="DY22" i="80"/>
  <c r="DY406" i="80" s="1"/>
  <c r="EO22" i="80"/>
  <c r="EO406" i="80" s="1"/>
  <c r="DP22" i="80"/>
  <c r="DP406" i="80" s="1"/>
  <c r="DQ22" i="80"/>
  <c r="DQ406" i="80" s="1"/>
  <c r="BU22" i="80"/>
  <c r="BU406" i="80" s="1"/>
  <c r="BE22" i="80"/>
  <c r="BE406" i="80" s="1"/>
  <c r="AF22" i="80"/>
  <c r="AF406" i="80" s="1"/>
  <c r="AG22" i="80"/>
  <c r="AG406" i="80" s="1"/>
  <c r="J83" i="80"/>
  <c r="FE194" i="80"/>
  <c r="DX149" i="80"/>
  <c r="EO149" i="80"/>
  <c r="DY149" i="80"/>
  <c r="DA149" i="80"/>
  <c r="CS149" i="80"/>
  <c r="CZ149" i="80"/>
  <c r="CK149" i="80"/>
  <c r="CJ149" i="80"/>
  <c r="BU149" i="80"/>
  <c r="BM149" i="80"/>
  <c r="Y149" i="80"/>
  <c r="X149" i="80"/>
  <c r="FC85" i="80"/>
  <c r="FM286" i="80"/>
  <c r="EV235" i="80"/>
  <c r="EW235" i="80"/>
  <c r="FD22" i="80"/>
  <c r="FD406" i="80" s="1"/>
  <c r="L48" i="80"/>
  <c r="FD97" i="80"/>
  <c r="EN107" i="80"/>
  <c r="DY185" i="80"/>
  <c r="DP132" i="80"/>
  <c r="EN194" i="80"/>
  <c r="DX248" i="80"/>
  <c r="EF132" i="80"/>
  <c r="CZ104" i="80"/>
  <c r="DH185" i="80"/>
  <c r="DA246" i="80"/>
  <c r="DQ104" i="80"/>
  <c r="CZ22" i="80"/>
  <c r="CZ406" i="80" s="1"/>
  <c r="DH139" i="80"/>
  <c r="CS107" i="80"/>
  <c r="EO132" i="80"/>
  <c r="CK217" i="80"/>
  <c r="BE107" i="80"/>
  <c r="CK194" i="80"/>
  <c r="CK139" i="80"/>
  <c r="BT104" i="80"/>
  <c r="CC132" i="80"/>
  <c r="AO107" i="80"/>
  <c r="CJ235" i="80"/>
  <c r="CJ97" i="80"/>
  <c r="CC37" i="80"/>
  <c r="X22" i="80"/>
  <c r="X406" i="80" s="1"/>
  <c r="AN234" i="80"/>
  <c r="AW104" i="80"/>
  <c r="EV259" i="79"/>
  <c r="P139" i="80"/>
  <c r="EG16" i="79"/>
  <c r="EG418" i="79" s="1"/>
  <c r="DX16" i="79"/>
  <c r="DX418" i="79" s="1"/>
  <c r="DY16" i="79"/>
  <c r="DY418" i="79" s="1"/>
  <c r="DQ16" i="79"/>
  <c r="DQ418" i="79" s="1"/>
  <c r="EW16" i="79"/>
  <c r="EW418" i="79" s="1"/>
  <c r="BU16" i="79"/>
  <c r="BU418" i="79" s="1"/>
  <c r="BL16" i="79"/>
  <c r="BL418" i="79" s="1"/>
  <c r="CC16" i="79"/>
  <c r="CC418" i="79" s="1"/>
  <c r="AO16" i="79"/>
  <c r="AO418" i="79" s="1"/>
  <c r="CR16" i="79"/>
  <c r="CR418" i="79" s="1"/>
  <c r="CS16" i="79"/>
  <c r="CS418" i="79" s="1"/>
  <c r="CB16" i="79"/>
  <c r="CB418" i="79" s="1"/>
  <c r="BM16" i="79"/>
  <c r="BM418" i="79" s="1"/>
  <c r="DI16" i="79"/>
  <c r="DI418" i="79" s="1"/>
  <c r="DA16" i="79"/>
  <c r="DA418" i="79" s="1"/>
  <c r="CZ16" i="79"/>
  <c r="CZ418" i="79" s="1"/>
  <c r="CK16" i="79"/>
  <c r="CK418" i="79" s="1"/>
  <c r="AW16" i="79"/>
  <c r="AW418" i="79" s="1"/>
  <c r="Y16" i="79"/>
  <c r="Y418" i="79" s="1"/>
  <c r="EN189" i="79"/>
  <c r="AF185" i="80"/>
  <c r="BT149" i="80"/>
  <c r="FL24" i="79"/>
  <c r="FL408" i="79" s="1"/>
  <c r="EW24" i="79"/>
  <c r="EW408" i="79" s="1"/>
  <c r="DQ24" i="79"/>
  <c r="DQ408" i="79" s="1"/>
  <c r="EV24" i="79"/>
  <c r="EV408" i="79" s="1"/>
  <c r="DP24" i="79"/>
  <c r="DP408" i="79" s="1"/>
  <c r="AW24" i="79"/>
  <c r="AW408" i="79" s="1"/>
  <c r="AG24" i="79"/>
  <c r="AG408" i="79" s="1"/>
  <c r="DX139" i="79"/>
  <c r="EG263" i="79"/>
  <c r="DI259" i="79"/>
  <c r="CB263" i="79"/>
  <c r="AV16" i="79"/>
  <c r="AV418" i="79" s="1"/>
  <c r="CJ139" i="79"/>
  <c r="DP189" i="79"/>
  <c r="DA263" i="79"/>
  <c r="CC283" i="79"/>
  <c r="AV259" i="79"/>
  <c r="AW303" i="79"/>
  <c r="BT259" i="79"/>
  <c r="CB189" i="79"/>
  <c r="BD259" i="79"/>
  <c r="Y263" i="79"/>
  <c r="CS24" i="79"/>
  <c r="CS408" i="79" s="1"/>
  <c r="AW259" i="79"/>
  <c r="Q303" i="79"/>
  <c r="AG283" i="79"/>
  <c r="CR189" i="79"/>
  <c r="E32" i="36"/>
  <c r="E35" i="36" s="1"/>
  <c r="AM495" i="79"/>
  <c r="AM496" i="79" s="1"/>
  <c r="AM489" i="79"/>
  <c r="V2" i="70"/>
  <c r="V3" i="70"/>
  <c r="J27" i="27"/>
  <c r="J302" i="85" s="1"/>
  <c r="J308" i="80"/>
  <c r="J308" i="79"/>
  <c r="J67" i="80"/>
  <c r="L3" i="70"/>
  <c r="L2" i="70"/>
  <c r="Y2" i="70"/>
  <c r="Y3" i="70"/>
  <c r="I83" i="80"/>
  <c r="FM32" i="80"/>
  <c r="FM33" i="80" s="1"/>
  <c r="FM411" i="80" s="1"/>
  <c r="FL32" i="80"/>
  <c r="FL33" i="80" s="1"/>
  <c r="FL411" i="80" s="1"/>
  <c r="FK33" i="80"/>
  <c r="FK411" i="80" s="1"/>
  <c r="EV32" i="80"/>
  <c r="EV33" i="80" s="1"/>
  <c r="EV411" i="80" s="1"/>
  <c r="EU33" i="80"/>
  <c r="EU411" i="80" s="1"/>
  <c r="I2" i="70"/>
  <c r="I3" i="70"/>
  <c r="H196" i="80"/>
  <c r="H196" i="79"/>
  <c r="H73" i="80"/>
  <c r="BT73" i="80" s="1"/>
  <c r="CB73" i="79"/>
  <c r="FM214" i="80"/>
  <c r="EV214" i="80"/>
  <c r="FE214" i="80"/>
  <c r="EW214" i="80"/>
  <c r="EN214" i="80"/>
  <c r="EG214" i="80"/>
  <c r="EF214" i="80"/>
  <c r="EO214" i="80"/>
  <c r="DP214" i="80"/>
  <c r="DY214" i="80"/>
  <c r="DQ214" i="80"/>
  <c r="CC214" i="80"/>
  <c r="BU214" i="80"/>
  <c r="CB214" i="80"/>
  <c r="BM214" i="80"/>
  <c r="AO214" i="80"/>
  <c r="AV214" i="80"/>
  <c r="AW214" i="80"/>
  <c r="AF214" i="80"/>
  <c r="AN214" i="80"/>
  <c r="Q214" i="80"/>
  <c r="AG214" i="80"/>
  <c r="Y214" i="80"/>
  <c r="P214" i="80"/>
  <c r="FE236" i="80"/>
  <c r="FM236" i="80"/>
  <c r="EW236" i="80"/>
  <c r="EN236" i="80"/>
  <c r="EO236" i="80"/>
  <c r="EG236" i="80"/>
  <c r="DY236" i="80"/>
  <c r="DQ236" i="80"/>
  <c r="DX236" i="80"/>
  <c r="DI236" i="80"/>
  <c r="DA236" i="80"/>
  <c r="CZ236" i="80"/>
  <c r="CS236" i="80"/>
  <c r="CK236" i="80"/>
  <c r="CJ236" i="80"/>
  <c r="DP236" i="80"/>
  <c r="BU236" i="80"/>
  <c r="BT236" i="80"/>
  <c r="BD236" i="80"/>
  <c r="BE236" i="80"/>
  <c r="AO236" i="80"/>
  <c r="AN236" i="80"/>
  <c r="AW236" i="80"/>
  <c r="AV236" i="80"/>
  <c r="P236" i="80"/>
  <c r="Q236" i="80"/>
  <c r="Y236" i="80"/>
  <c r="FK239" i="80"/>
  <c r="FM83" i="80"/>
  <c r="EV83" i="80"/>
  <c r="FE83" i="80"/>
  <c r="EW83" i="80"/>
  <c r="EF83" i="80"/>
  <c r="DH83" i="80"/>
  <c r="EG83" i="80"/>
  <c r="DY83" i="80"/>
  <c r="DI83" i="80"/>
  <c r="CS83" i="80"/>
  <c r="CB83" i="80"/>
  <c r="CR83" i="80"/>
  <c r="BL83" i="80"/>
  <c r="BU83" i="80"/>
  <c r="CC83" i="80"/>
  <c r="AV83" i="80"/>
  <c r="BE83" i="80"/>
  <c r="BM83" i="80"/>
  <c r="AF83" i="80"/>
  <c r="AG83" i="80"/>
  <c r="BD83" i="80"/>
  <c r="AW83" i="80"/>
  <c r="P83" i="80"/>
  <c r="AO83" i="80"/>
  <c r="X83" i="80"/>
  <c r="Q83" i="80"/>
  <c r="AN83" i="80"/>
  <c r="EN80" i="80"/>
  <c r="EV203" i="80"/>
  <c r="CR199" i="80"/>
  <c r="BL123" i="80"/>
  <c r="BE79" i="80"/>
  <c r="BE214" i="80"/>
  <c r="CK204" i="80"/>
  <c r="BL236" i="80"/>
  <c r="AW123" i="80"/>
  <c r="EW97" i="79"/>
  <c r="EG97" i="79"/>
  <c r="DQ97" i="79"/>
  <c r="EV97" i="79"/>
  <c r="EF97" i="79"/>
  <c r="AV97" i="79"/>
  <c r="AW97" i="79"/>
  <c r="DP97" i="79"/>
  <c r="DI97" i="79"/>
  <c r="CS97" i="79"/>
  <c r="BE97" i="79"/>
  <c r="AO97" i="79"/>
  <c r="AF97" i="79"/>
  <c r="BU97" i="79"/>
  <c r="BM97" i="79"/>
  <c r="Y97" i="79"/>
  <c r="AG97" i="79"/>
  <c r="Q97" i="79"/>
  <c r="AN97" i="79"/>
  <c r="X79" i="80"/>
  <c r="FM118" i="79"/>
  <c r="FL118" i="79"/>
  <c r="FD218" i="79"/>
  <c r="EN116" i="79"/>
  <c r="EN149" i="79"/>
  <c r="EO149" i="79"/>
  <c r="EM150" i="79"/>
  <c r="EW186" i="79"/>
  <c r="EV186" i="79"/>
  <c r="DY236" i="79"/>
  <c r="FD236" i="79"/>
  <c r="AV262" i="79"/>
  <c r="BU262" i="79"/>
  <c r="BM262" i="79"/>
  <c r="BE262" i="79"/>
  <c r="DP262" i="79"/>
  <c r="AW262" i="79"/>
  <c r="AF262" i="79"/>
  <c r="AG262" i="79"/>
  <c r="EV262" i="79"/>
  <c r="AO262" i="79"/>
  <c r="Q262" i="79"/>
  <c r="X262" i="79"/>
  <c r="AN262" i="79"/>
  <c r="Y262" i="79"/>
  <c r="FD250" i="79"/>
  <c r="DQ235" i="79"/>
  <c r="CZ262" i="79"/>
  <c r="DA245" i="79"/>
  <c r="DX99" i="79"/>
  <c r="DH257" i="79"/>
  <c r="CZ250" i="79"/>
  <c r="CS409" i="79"/>
  <c r="DH217" i="79"/>
  <c r="CJ245" i="79"/>
  <c r="EV132" i="79"/>
  <c r="EW132" i="79"/>
  <c r="EU140" i="79"/>
  <c r="DH97" i="79"/>
  <c r="CJ216" i="79"/>
  <c r="CJ250" i="79"/>
  <c r="FM257" i="79"/>
  <c r="DA215" i="79"/>
  <c r="BU95" i="79"/>
  <c r="BE314" i="79"/>
  <c r="CB100" i="79"/>
  <c r="CB313" i="79"/>
  <c r="CB95" i="79"/>
  <c r="BU182" i="79"/>
  <c r="BL100" i="79"/>
  <c r="AV116" i="79"/>
  <c r="AV182" i="79"/>
  <c r="AO315" i="79"/>
  <c r="DH23" i="79"/>
  <c r="DH407" i="79" s="1"/>
  <c r="CC257" i="79"/>
  <c r="BT67" i="79"/>
  <c r="BD314" i="79"/>
  <c r="AO182" i="79"/>
  <c r="Q409" i="79"/>
  <c r="P250" i="79"/>
  <c r="AV261" i="79"/>
  <c r="P247" i="79"/>
  <c r="Q235" i="79"/>
  <c r="AO104" i="79"/>
  <c r="AN104" i="79"/>
  <c r="AM109" i="79"/>
  <c r="CR104" i="79"/>
  <c r="CS104" i="79"/>
  <c r="CQ109" i="79"/>
  <c r="EG104" i="79"/>
  <c r="EF104" i="79"/>
  <c r="EE109" i="79"/>
  <c r="E72" i="36"/>
  <c r="C77" i="36" s="1"/>
  <c r="D77" i="36" s="1"/>
  <c r="G69" i="36"/>
  <c r="G72" i="36" s="1"/>
  <c r="G77" i="36" s="1"/>
  <c r="Q185" i="79"/>
  <c r="P185" i="79"/>
  <c r="Q2" i="70"/>
  <c r="Q3" i="70"/>
  <c r="BU32" i="80"/>
  <c r="BU33" i="80" s="1"/>
  <c r="BU411" i="80" s="1"/>
  <c r="BT32" i="80"/>
  <c r="BT33" i="80" s="1"/>
  <c r="BT411" i="80" s="1"/>
  <c r="BS33" i="80"/>
  <c r="BS411" i="80" s="1"/>
  <c r="FM80" i="80"/>
  <c r="EW80" i="80"/>
  <c r="EV80" i="80"/>
  <c r="EF80" i="80"/>
  <c r="DY80" i="80"/>
  <c r="EG80" i="80"/>
  <c r="DI80" i="80"/>
  <c r="DA80" i="80"/>
  <c r="CR80" i="80"/>
  <c r="DH80" i="80"/>
  <c r="CC80" i="80"/>
  <c r="BL80" i="80"/>
  <c r="CS80" i="80"/>
  <c r="BM80" i="80"/>
  <c r="FE80" i="80"/>
  <c r="CB80" i="80"/>
  <c r="BE80" i="80"/>
  <c r="AN80" i="80"/>
  <c r="BD80" i="80"/>
  <c r="AO80" i="80"/>
  <c r="Y80" i="80"/>
  <c r="AF80" i="80"/>
  <c r="AG80" i="80"/>
  <c r="P80" i="80"/>
  <c r="AV80" i="80"/>
  <c r="X80" i="80"/>
  <c r="Q80" i="80"/>
  <c r="R2" i="70"/>
  <c r="R3" i="70"/>
  <c r="H74" i="80"/>
  <c r="J66" i="79"/>
  <c r="J66" i="80"/>
  <c r="I68" i="80"/>
  <c r="FM78" i="80"/>
  <c r="EW78" i="80"/>
  <c r="EV78" i="80"/>
  <c r="EG78" i="80"/>
  <c r="EF78" i="80"/>
  <c r="DY78" i="80"/>
  <c r="DQ78" i="80"/>
  <c r="DI78" i="80"/>
  <c r="DH78" i="80"/>
  <c r="CS78" i="80"/>
  <c r="CR78" i="80"/>
  <c r="BL78" i="80"/>
  <c r="CK78" i="80"/>
  <c r="CC78" i="80"/>
  <c r="BM78" i="80"/>
  <c r="CB78" i="80"/>
  <c r="BE78" i="80"/>
  <c r="AO78" i="80"/>
  <c r="AV78" i="80"/>
  <c r="AW78" i="80"/>
  <c r="AN78" i="80"/>
  <c r="Q78" i="80"/>
  <c r="BD78" i="80"/>
  <c r="AF78" i="80"/>
  <c r="Y78" i="80"/>
  <c r="P78" i="80"/>
  <c r="X78" i="80"/>
  <c r="FM82" i="80"/>
  <c r="FE82" i="80"/>
  <c r="EW82" i="80"/>
  <c r="EV82" i="80"/>
  <c r="EG82" i="80"/>
  <c r="EF82" i="80"/>
  <c r="DY82" i="80"/>
  <c r="DQ82" i="80"/>
  <c r="DI82" i="80"/>
  <c r="DH82" i="80"/>
  <c r="DA82" i="80"/>
  <c r="CS82" i="80"/>
  <c r="CR82" i="80"/>
  <c r="BL82" i="80"/>
  <c r="CK82" i="80"/>
  <c r="CC82" i="80"/>
  <c r="BM82" i="80"/>
  <c r="CB82" i="80"/>
  <c r="BE82" i="80"/>
  <c r="BD82" i="80"/>
  <c r="AW82" i="80"/>
  <c r="AO82" i="80"/>
  <c r="BU82" i="80"/>
  <c r="Q82" i="80"/>
  <c r="AF82" i="80"/>
  <c r="X82" i="80"/>
  <c r="AN82" i="80"/>
  <c r="Y82" i="80"/>
  <c r="P82" i="80"/>
  <c r="AV82" i="80"/>
  <c r="FD78" i="80"/>
  <c r="EV260" i="80"/>
  <c r="DX203" i="80"/>
  <c r="DQ80" i="80"/>
  <c r="DH199" i="80"/>
  <c r="CZ199" i="80"/>
  <c r="DQ83" i="80"/>
  <c r="CJ214" i="80"/>
  <c r="CB123" i="80"/>
  <c r="CK83" i="80"/>
  <c r="BT82" i="80"/>
  <c r="BD214" i="80"/>
  <c r="BT83" i="80"/>
  <c r="BL214" i="80"/>
  <c r="BD123" i="80"/>
  <c r="AO204" i="80"/>
  <c r="AN79" i="80"/>
  <c r="BL28" i="80"/>
  <c r="BL409" i="80" s="1"/>
  <c r="FM245" i="79"/>
  <c r="EW245" i="79"/>
  <c r="EG245" i="79"/>
  <c r="DX245" i="79"/>
  <c r="EF245" i="79"/>
  <c r="EV245" i="79"/>
  <c r="DP245" i="79"/>
  <c r="DQ245" i="79"/>
  <c r="DI245" i="79"/>
  <c r="CS245" i="79"/>
  <c r="AV245" i="79"/>
  <c r="BT245" i="79"/>
  <c r="BL245" i="79"/>
  <c r="BD245" i="79"/>
  <c r="AW245" i="79"/>
  <c r="AO245" i="79"/>
  <c r="AF245" i="79"/>
  <c r="BE245" i="79"/>
  <c r="AN245" i="79"/>
  <c r="P245" i="79"/>
  <c r="AG245" i="79"/>
  <c r="BM245" i="79"/>
  <c r="Q245" i="79"/>
  <c r="BU245" i="79"/>
  <c r="FL185" i="79"/>
  <c r="FM185" i="79"/>
  <c r="FL181" i="79"/>
  <c r="FM181" i="79"/>
  <c r="FM218" i="79"/>
  <c r="FE218" i="79"/>
  <c r="EO218" i="79"/>
  <c r="DY218" i="79"/>
  <c r="EN218" i="79"/>
  <c r="DI218" i="79"/>
  <c r="CS218" i="79"/>
  <c r="EG218" i="79"/>
  <c r="EF218" i="79"/>
  <c r="DQ218" i="79"/>
  <c r="CB218" i="79"/>
  <c r="EW218" i="79"/>
  <c r="CK218" i="79"/>
  <c r="BU218" i="79"/>
  <c r="BM218" i="79"/>
  <c r="BE218" i="79"/>
  <c r="AV218" i="79"/>
  <c r="EV218" i="79"/>
  <c r="BT218" i="79"/>
  <c r="BL218" i="79"/>
  <c r="BD218" i="79"/>
  <c r="CC218" i="79"/>
  <c r="DP218" i="79"/>
  <c r="AF218" i="79"/>
  <c r="AW218" i="79"/>
  <c r="AO218" i="79"/>
  <c r="Y218" i="79"/>
  <c r="Q218" i="79"/>
  <c r="AG218" i="79"/>
  <c r="P218" i="79"/>
  <c r="AN218" i="79"/>
  <c r="FM231" i="79"/>
  <c r="EW231" i="79"/>
  <c r="EG231" i="79"/>
  <c r="EV231" i="79"/>
  <c r="CR231" i="79"/>
  <c r="DP231" i="79"/>
  <c r="DA231" i="79"/>
  <c r="CK231" i="79"/>
  <c r="DQ231" i="79"/>
  <c r="DI231" i="79"/>
  <c r="CS231" i="79"/>
  <c r="BT231" i="79"/>
  <c r="BL231" i="79"/>
  <c r="BD231" i="79"/>
  <c r="CC231" i="79"/>
  <c r="CZ231" i="79"/>
  <c r="EF231" i="79"/>
  <c r="CB231" i="79"/>
  <c r="AO231" i="79"/>
  <c r="BE231" i="79"/>
  <c r="AN231" i="79"/>
  <c r="CJ231" i="79"/>
  <c r="AF231" i="79"/>
  <c r="Y231" i="79"/>
  <c r="X231" i="79"/>
  <c r="BM231" i="79"/>
  <c r="AG231" i="79"/>
  <c r="BU231" i="79"/>
  <c r="Q203" i="80"/>
  <c r="FM214" i="79"/>
  <c r="EG214" i="79"/>
  <c r="CR214" i="79"/>
  <c r="CB214" i="79"/>
  <c r="EF214" i="79"/>
  <c r="DP214" i="79"/>
  <c r="DI214" i="79"/>
  <c r="CS214" i="79"/>
  <c r="DA214" i="79"/>
  <c r="CK214" i="79"/>
  <c r="DQ214" i="79"/>
  <c r="BT214" i="79"/>
  <c r="BL214" i="79"/>
  <c r="BD214" i="79"/>
  <c r="CJ214" i="79"/>
  <c r="EV214" i="79"/>
  <c r="BU214" i="79"/>
  <c r="BM214" i="79"/>
  <c r="BE214" i="79"/>
  <c r="EW214" i="79"/>
  <c r="FD214" i="79"/>
  <c r="CC214" i="79"/>
  <c r="AG214" i="79"/>
  <c r="CZ214" i="79"/>
  <c r="AN214" i="79"/>
  <c r="X214" i="79"/>
  <c r="AO214" i="79"/>
  <c r="AF214" i="79"/>
  <c r="Y214" i="79"/>
  <c r="AV79" i="80"/>
  <c r="FL97" i="79"/>
  <c r="FL148" i="79"/>
  <c r="FM148" i="79"/>
  <c r="Y203" i="80"/>
  <c r="FD132" i="79"/>
  <c r="EO245" i="79"/>
  <c r="EW261" i="79"/>
  <c r="FD261" i="79"/>
  <c r="FE95" i="79"/>
  <c r="FD95" i="79"/>
  <c r="FC101" i="79"/>
  <c r="BE32" i="80"/>
  <c r="BE33" i="80" s="1"/>
  <c r="BE411" i="80" s="1"/>
  <c r="EW32" i="80"/>
  <c r="EW33" i="80" s="1"/>
  <c r="EW411" i="80" s="1"/>
  <c r="O2" i="70"/>
  <c r="O3" i="70"/>
  <c r="K2" i="70"/>
  <c r="K3" i="70"/>
  <c r="T2" i="70"/>
  <c r="T3" i="70"/>
  <c r="CK32" i="80"/>
  <c r="CK33" i="80" s="1"/>
  <c r="CK411" i="80" s="1"/>
  <c r="CJ32" i="80"/>
  <c r="CJ33" i="80" s="1"/>
  <c r="CJ411" i="80" s="1"/>
  <c r="CI33" i="80"/>
  <c r="CI411" i="80" s="1"/>
  <c r="H83" i="80"/>
  <c r="CB32" i="80"/>
  <c r="CB33" i="80" s="1"/>
  <c r="CB411" i="80" s="1"/>
  <c r="CC32" i="80"/>
  <c r="CC33" i="80" s="1"/>
  <c r="CC411" i="80" s="1"/>
  <c r="CA33" i="80"/>
  <c r="CA411" i="80" s="1"/>
  <c r="X32" i="80"/>
  <c r="X33" i="80" s="1"/>
  <c r="X411" i="80" s="1"/>
  <c r="Y32" i="80"/>
  <c r="Y33" i="80" s="1"/>
  <c r="Y411" i="80" s="1"/>
  <c r="W33" i="80"/>
  <c r="W411" i="80" s="1"/>
  <c r="J380" i="79"/>
  <c r="BD32" i="80"/>
  <c r="FM187" i="80"/>
  <c r="H66" i="80"/>
  <c r="CB66" i="80" s="1"/>
  <c r="H66" i="79"/>
  <c r="P66" i="79" s="1"/>
  <c r="AO32" i="80"/>
  <c r="AO33" i="80" s="1"/>
  <c r="AO411" i="80" s="1"/>
  <c r="H68" i="80"/>
  <c r="FL214" i="80"/>
  <c r="FL203" i="80"/>
  <c r="FM259" i="80"/>
  <c r="EW259" i="80"/>
  <c r="FE259" i="80"/>
  <c r="FD259" i="80"/>
  <c r="EO259" i="80"/>
  <c r="EG259" i="80"/>
  <c r="DY259" i="80"/>
  <c r="DX259" i="80"/>
  <c r="DQ259" i="80"/>
  <c r="EN259" i="80"/>
  <c r="DP259" i="80"/>
  <c r="CJ259" i="80"/>
  <c r="CZ259" i="80"/>
  <c r="CK259" i="80"/>
  <c r="BU259" i="80"/>
  <c r="CC259" i="80"/>
  <c r="AW259" i="80"/>
  <c r="DA259" i="80"/>
  <c r="BD259" i="80"/>
  <c r="AN259" i="80"/>
  <c r="BT259" i="80"/>
  <c r="AV259" i="80"/>
  <c r="P259" i="80"/>
  <c r="Q259" i="80"/>
  <c r="Y259" i="80"/>
  <c r="FM124" i="80"/>
  <c r="FE124" i="80"/>
  <c r="FD124" i="80"/>
  <c r="EW124" i="80"/>
  <c r="EN124" i="80"/>
  <c r="EO124" i="80"/>
  <c r="EG124" i="80"/>
  <c r="DX124" i="80"/>
  <c r="DY124" i="80"/>
  <c r="DQ124" i="80"/>
  <c r="DP124" i="80"/>
  <c r="DI124" i="80"/>
  <c r="DA124" i="80"/>
  <c r="CS124" i="80"/>
  <c r="CJ124" i="80"/>
  <c r="CZ124" i="80"/>
  <c r="CC124" i="80"/>
  <c r="BU124" i="80"/>
  <c r="CK124" i="80"/>
  <c r="BE124" i="80"/>
  <c r="AO124" i="80"/>
  <c r="BT124" i="80"/>
  <c r="BD124" i="80"/>
  <c r="AN124" i="80"/>
  <c r="AW124" i="80"/>
  <c r="AV124" i="80"/>
  <c r="AF124" i="80"/>
  <c r="AG124" i="80"/>
  <c r="FL79" i="80"/>
  <c r="FM147" i="80"/>
  <c r="EV147" i="80"/>
  <c r="FD147" i="80"/>
  <c r="EO147" i="80"/>
  <c r="EN147" i="80"/>
  <c r="FE147" i="80"/>
  <c r="EW147" i="80"/>
  <c r="EG147" i="80"/>
  <c r="DY147" i="80"/>
  <c r="DX147" i="80"/>
  <c r="DQ147" i="80"/>
  <c r="DP147" i="80"/>
  <c r="DI147" i="80"/>
  <c r="CZ147" i="80"/>
  <c r="DA147" i="80"/>
  <c r="CK147" i="80"/>
  <c r="CJ147" i="80"/>
  <c r="CC147" i="80"/>
  <c r="BU147" i="80"/>
  <c r="BM147" i="80"/>
  <c r="CS147" i="80"/>
  <c r="AW147" i="80"/>
  <c r="AV147" i="80"/>
  <c r="AG147" i="80"/>
  <c r="Y147" i="80"/>
  <c r="P147" i="80"/>
  <c r="AF147" i="80"/>
  <c r="X147" i="80"/>
  <c r="AO147" i="80"/>
  <c r="Q147" i="80"/>
  <c r="FL123" i="80"/>
  <c r="FL80" i="80"/>
  <c r="FL147" i="80"/>
  <c r="FE315" i="80"/>
  <c r="FD315" i="80"/>
  <c r="EW315" i="80"/>
  <c r="EN315" i="80"/>
  <c r="EO315" i="80"/>
  <c r="DP315" i="80"/>
  <c r="DX315" i="80"/>
  <c r="DY315" i="80"/>
  <c r="DQ315" i="80"/>
  <c r="CZ315" i="80"/>
  <c r="DA315" i="80"/>
  <c r="BT315" i="80"/>
  <c r="CJ315" i="80"/>
  <c r="CK315" i="80"/>
  <c r="BU315" i="80"/>
  <c r="BE315" i="80"/>
  <c r="AW315" i="80"/>
  <c r="Q315" i="80"/>
  <c r="Y315" i="80"/>
  <c r="P315" i="80"/>
  <c r="AG315" i="80"/>
  <c r="X315" i="80"/>
  <c r="FN277" i="80"/>
  <c r="FD28" i="80"/>
  <c r="FD409" i="80" s="1"/>
  <c r="EV28" i="80"/>
  <c r="EV409" i="80" s="1"/>
  <c r="EN216" i="80"/>
  <c r="EV315" i="80"/>
  <c r="EN205" i="80"/>
  <c r="EV205" i="80"/>
  <c r="EO80" i="80"/>
  <c r="EF147" i="80"/>
  <c r="DX216" i="80"/>
  <c r="DX82" i="80"/>
  <c r="DX205" i="80"/>
  <c r="EG315" i="80"/>
  <c r="DY275" i="80"/>
  <c r="EN82" i="80"/>
  <c r="EP82" i="80" s="1"/>
  <c r="EF204" i="80"/>
  <c r="DP80" i="80"/>
  <c r="DH259" i="80"/>
  <c r="DQ203" i="80"/>
  <c r="DH187" i="80"/>
  <c r="DP78" i="80"/>
  <c r="DI214" i="80"/>
  <c r="DA205" i="80"/>
  <c r="DH262" i="80"/>
  <c r="CZ205" i="80"/>
  <c r="CZ78" i="80"/>
  <c r="DI113" i="80"/>
  <c r="CR148" i="80"/>
  <c r="DH205" i="80"/>
  <c r="CZ79" i="80"/>
  <c r="DA203" i="80"/>
  <c r="CZ80" i="80"/>
  <c r="CS261" i="80"/>
  <c r="CS315" i="80"/>
  <c r="CS214" i="80"/>
  <c r="CB259" i="80"/>
  <c r="BM275" i="80"/>
  <c r="DA78" i="80"/>
  <c r="CS28" i="80"/>
  <c r="CS409" i="80" s="1"/>
  <c r="CR263" i="80"/>
  <c r="CJ78" i="80"/>
  <c r="CR275" i="80"/>
  <c r="CJ83" i="80"/>
  <c r="CB124" i="80"/>
  <c r="CR260" i="80"/>
  <c r="CB262" i="80"/>
  <c r="BM263" i="80"/>
  <c r="CJ79" i="80"/>
  <c r="CB81" i="80"/>
  <c r="BM148" i="80"/>
  <c r="CK218" i="80"/>
  <c r="CC236" i="80"/>
  <c r="CB113" i="80"/>
  <c r="BM186" i="80"/>
  <c r="BD260" i="80"/>
  <c r="BD79" i="80"/>
  <c r="BE205" i="80"/>
  <c r="BD275" i="80"/>
  <c r="AW205" i="80"/>
  <c r="CJ204" i="80"/>
  <c r="AN260" i="80"/>
  <c r="BE122" i="80"/>
  <c r="AH313" i="80"/>
  <c r="BE259" i="80"/>
  <c r="AN81" i="80"/>
  <c r="X262" i="80"/>
  <c r="AG263" i="80"/>
  <c r="BE81" i="80"/>
  <c r="AV203" i="80"/>
  <c r="AN147" i="80"/>
  <c r="FM246" i="79"/>
  <c r="FD246" i="79"/>
  <c r="FE246" i="79"/>
  <c r="EW246" i="79"/>
  <c r="EO246" i="79"/>
  <c r="DQ246" i="79"/>
  <c r="CZ246" i="79"/>
  <c r="DA246" i="79"/>
  <c r="CK246" i="79"/>
  <c r="CR246" i="79"/>
  <c r="CC246" i="79"/>
  <c r="AV246" i="79"/>
  <c r="DY246" i="79"/>
  <c r="AN246" i="79"/>
  <c r="BT246" i="79"/>
  <c r="AO246" i="79"/>
  <c r="AF246" i="79"/>
  <c r="AW246" i="79"/>
  <c r="Y246" i="79"/>
  <c r="X246" i="79"/>
  <c r="P246" i="79"/>
  <c r="Q246" i="79"/>
  <c r="FE98" i="79"/>
  <c r="EW98" i="79"/>
  <c r="CZ98" i="79"/>
  <c r="CJ98" i="79"/>
  <c r="EO98" i="79"/>
  <c r="DA98" i="79"/>
  <c r="CK98" i="79"/>
  <c r="DY98" i="79"/>
  <c r="CC98" i="79"/>
  <c r="AV98" i="79"/>
  <c r="CR98" i="79"/>
  <c r="AW98" i="79"/>
  <c r="AN98" i="79"/>
  <c r="AO98" i="79"/>
  <c r="BL98" i="79"/>
  <c r="AF98" i="79"/>
  <c r="Y98" i="79"/>
  <c r="BT98" i="79"/>
  <c r="X98" i="79"/>
  <c r="P98" i="79"/>
  <c r="Q98" i="79"/>
  <c r="AV205" i="80"/>
  <c r="FL245" i="79"/>
  <c r="FL199" i="79"/>
  <c r="FL235" i="79"/>
  <c r="FL193" i="79"/>
  <c r="FM193" i="79"/>
  <c r="BT80" i="80"/>
  <c r="AF203" i="80"/>
  <c r="Y83" i="80"/>
  <c r="P113" i="80"/>
  <c r="Q79" i="80"/>
  <c r="FL217" i="79"/>
  <c r="FM100" i="79"/>
  <c r="FE317" i="79"/>
  <c r="FM216" i="79"/>
  <c r="FC498" i="79"/>
  <c r="FK498" i="79"/>
  <c r="EU498" i="79"/>
  <c r="EE498" i="79"/>
  <c r="EM498" i="79"/>
  <c r="DO498" i="79"/>
  <c r="DW498" i="79"/>
  <c r="CY498" i="79"/>
  <c r="CI498" i="79"/>
  <c r="DG498" i="79"/>
  <c r="CQ498" i="79"/>
  <c r="CA498" i="79"/>
  <c r="BS498" i="79"/>
  <c r="BK498" i="79"/>
  <c r="BC498" i="79"/>
  <c r="AM498" i="79"/>
  <c r="AU498" i="79"/>
  <c r="AE498" i="79"/>
  <c r="W498" i="79"/>
  <c r="O498" i="79"/>
  <c r="X203" i="80"/>
  <c r="FN137" i="79"/>
  <c r="EW275" i="79"/>
  <c r="EG275" i="79"/>
  <c r="CR275" i="79"/>
  <c r="DQ275" i="79"/>
  <c r="EO275" i="79"/>
  <c r="DA275" i="79"/>
  <c r="CK275" i="79"/>
  <c r="EF275" i="79"/>
  <c r="DI275" i="79"/>
  <c r="CS275" i="79"/>
  <c r="BT275" i="79"/>
  <c r="BL275" i="79"/>
  <c r="BD275" i="79"/>
  <c r="FL275" i="79"/>
  <c r="CZ275" i="79"/>
  <c r="CC275" i="79"/>
  <c r="CB275" i="79"/>
  <c r="EV275" i="79"/>
  <c r="CJ275" i="79"/>
  <c r="BU275" i="79"/>
  <c r="BM275" i="79"/>
  <c r="BE275" i="79"/>
  <c r="AW275" i="79"/>
  <c r="AO275" i="79"/>
  <c r="AN275" i="79"/>
  <c r="AG275" i="79"/>
  <c r="X275" i="79"/>
  <c r="Y275" i="79"/>
  <c r="AV275" i="79"/>
  <c r="AF275" i="79"/>
  <c r="FE132" i="79"/>
  <c r="EO97" i="79"/>
  <c r="AO261" i="80"/>
  <c r="Y186" i="80"/>
  <c r="FM261" i="79"/>
  <c r="FL261" i="79"/>
  <c r="FL67" i="79"/>
  <c r="EW313" i="79"/>
  <c r="DQ315" i="79"/>
  <c r="EO315" i="79"/>
  <c r="FD217" i="79"/>
  <c r="EV98" i="79"/>
  <c r="EO247" i="79"/>
  <c r="DX199" i="79"/>
  <c r="DP23" i="79"/>
  <c r="DP407" i="79" s="1"/>
  <c r="FD23" i="79"/>
  <c r="FD407" i="79" s="1"/>
  <c r="FE116" i="79"/>
  <c r="FM149" i="79"/>
  <c r="FL149" i="79"/>
  <c r="FD257" i="79"/>
  <c r="EV317" i="79"/>
  <c r="EN409" i="79"/>
  <c r="EN98" i="79"/>
  <c r="DY247" i="79"/>
  <c r="DY186" i="79"/>
  <c r="DX186" i="79"/>
  <c r="DX236" i="79"/>
  <c r="EG235" i="79"/>
  <c r="DX317" i="79"/>
  <c r="DX197" i="79"/>
  <c r="DH197" i="79"/>
  <c r="AW197" i="79"/>
  <c r="AG197" i="79"/>
  <c r="AV197" i="79"/>
  <c r="P197" i="79"/>
  <c r="AO197" i="79"/>
  <c r="Y197" i="79"/>
  <c r="EN262" i="79"/>
  <c r="EG250" i="79"/>
  <c r="FL250" i="79"/>
  <c r="EN199" i="79"/>
  <c r="EO235" i="79"/>
  <c r="DZ249" i="79"/>
  <c r="DY214" i="79"/>
  <c r="DR108" i="79"/>
  <c r="DQ314" i="79"/>
  <c r="DI277" i="79"/>
  <c r="CJ67" i="79"/>
  <c r="DP261" i="79"/>
  <c r="CZ182" i="79"/>
  <c r="CZ257" i="79"/>
  <c r="EH187" i="79"/>
  <c r="DH261" i="79"/>
  <c r="CK245" i="79"/>
  <c r="FC140" i="79"/>
  <c r="EN83" i="79"/>
  <c r="DX132" i="79"/>
  <c r="DH409" i="79"/>
  <c r="DA409" i="79"/>
  <c r="CZ100" i="79"/>
  <c r="CJ23" i="79"/>
  <c r="CJ407" i="79" s="1"/>
  <c r="CJ257" i="79"/>
  <c r="DX231" i="79"/>
  <c r="DH313" i="79"/>
  <c r="CR257" i="79"/>
  <c r="CK232" i="79"/>
  <c r="DP98" i="79"/>
  <c r="DH317" i="79"/>
  <c r="CT187" i="79"/>
  <c r="CC245" i="79"/>
  <c r="CD245" i="79" s="1"/>
  <c r="BT257" i="79"/>
  <c r="BB482" i="79"/>
  <c r="BB484" i="79" s="1"/>
  <c r="BC484" i="79" s="1"/>
  <c r="BC488" i="79" s="1"/>
  <c r="BD262" i="79"/>
  <c r="DI98" i="79"/>
  <c r="CB246" i="79"/>
  <c r="CB67" i="79"/>
  <c r="AW261" i="79"/>
  <c r="DH216" i="79"/>
  <c r="CR245" i="79"/>
  <c r="CC313" i="79"/>
  <c r="BL409" i="79"/>
  <c r="BE409" i="79"/>
  <c r="DP314" i="79"/>
  <c r="BT182" i="79"/>
  <c r="BL23" i="79"/>
  <c r="BL407" i="79" s="1"/>
  <c r="BL314" i="79"/>
  <c r="BU409" i="79"/>
  <c r="BL197" i="79"/>
  <c r="AF23" i="79"/>
  <c r="AF407" i="79" s="1"/>
  <c r="AO235" i="79"/>
  <c r="AF197" i="79"/>
  <c r="DH234" i="79"/>
  <c r="BT197" i="79"/>
  <c r="BT277" i="79"/>
  <c r="BL216" i="79"/>
  <c r="Q214" i="79"/>
  <c r="Y182" i="79"/>
  <c r="Y313" i="79"/>
  <c r="H124" i="70"/>
  <c r="AD482" i="80" s="1"/>
  <c r="AD484" i="80" s="1"/>
  <c r="AE484" i="80" s="1"/>
  <c r="AE488" i="80" s="1"/>
  <c r="H125" i="70"/>
  <c r="G125" i="70"/>
  <c r="P235" i="79"/>
  <c r="I53" i="70"/>
  <c r="AT192" i="79"/>
  <c r="AU192" i="79" s="1"/>
  <c r="Q217" i="79"/>
  <c r="DA197" i="79"/>
  <c r="BD104" i="79"/>
  <c r="BE104" i="79"/>
  <c r="BC109" i="79"/>
  <c r="DP104" i="79"/>
  <c r="DQ104" i="79"/>
  <c r="DO109" i="79"/>
  <c r="EW104" i="79"/>
  <c r="EV104" i="79"/>
  <c r="EU109" i="79"/>
  <c r="AG115" i="79"/>
  <c r="AO115" i="79"/>
  <c r="AV115" i="79"/>
  <c r="FE115" i="79"/>
  <c r="EO115" i="79"/>
  <c r="EF115" i="79"/>
  <c r="BS489" i="79"/>
  <c r="BS495" i="79"/>
  <c r="BS496" i="79" s="1"/>
  <c r="EM125" i="79"/>
  <c r="FM118" i="80"/>
  <c r="FN118" i="80" s="1"/>
  <c r="FE118" i="80"/>
  <c r="FD118" i="80"/>
  <c r="EW118" i="80"/>
  <c r="EG118" i="80"/>
  <c r="EO118" i="80"/>
  <c r="EN118" i="80"/>
  <c r="DX118" i="80"/>
  <c r="DY118" i="80"/>
  <c r="DQ118" i="80"/>
  <c r="DP118" i="80"/>
  <c r="DA118" i="80"/>
  <c r="CS118" i="80"/>
  <c r="CZ118" i="80"/>
  <c r="CJ118" i="80"/>
  <c r="CK118" i="80"/>
  <c r="CC118" i="80"/>
  <c r="BU118" i="80"/>
  <c r="BT118" i="80"/>
  <c r="BE118" i="80"/>
  <c r="AO118" i="80"/>
  <c r="BM118" i="80"/>
  <c r="BD118" i="80"/>
  <c r="AN118" i="80"/>
  <c r="AW118" i="80"/>
  <c r="AV118" i="80"/>
  <c r="AG118" i="80"/>
  <c r="Y118" i="80"/>
  <c r="AF118" i="80"/>
  <c r="EV118" i="80"/>
  <c r="DP203" i="80"/>
  <c r="CB118" i="80"/>
  <c r="CJ82" i="80"/>
  <c r="BL260" i="80"/>
  <c r="DH132" i="79"/>
  <c r="AV132" i="79"/>
  <c r="CC132" i="79"/>
  <c r="AN132" i="79"/>
  <c r="AG132" i="79"/>
  <c r="AF132" i="79"/>
  <c r="AW132" i="79"/>
  <c r="AO132" i="79"/>
  <c r="Q132" i="79"/>
  <c r="X132" i="79"/>
  <c r="Y132" i="79"/>
  <c r="P132" i="79"/>
  <c r="EN217" i="79"/>
  <c r="EN247" i="79"/>
  <c r="DY235" i="79"/>
  <c r="DI116" i="79"/>
  <c r="CR116" i="79"/>
  <c r="CS116" i="79"/>
  <c r="EF116" i="79"/>
  <c r="EG116" i="79"/>
  <c r="BT116" i="79"/>
  <c r="BU116" i="79"/>
  <c r="BL116" i="79"/>
  <c r="BM116" i="79"/>
  <c r="BD116" i="79"/>
  <c r="BE116" i="79"/>
  <c r="EV116" i="79"/>
  <c r="CZ116" i="79"/>
  <c r="DA116" i="79"/>
  <c r="CK116" i="79"/>
  <c r="CB116" i="79"/>
  <c r="CC116" i="79"/>
  <c r="AW116" i="79"/>
  <c r="AN116" i="79"/>
  <c r="AO116" i="79"/>
  <c r="EW116" i="79"/>
  <c r="CJ116" i="79"/>
  <c r="AG116" i="79"/>
  <c r="Y116" i="79"/>
  <c r="X116" i="79"/>
  <c r="AF116" i="79"/>
  <c r="DX217" i="79"/>
  <c r="DX247" i="79"/>
  <c r="EO186" i="79"/>
  <c r="EN186" i="79"/>
  <c r="EV236" i="79"/>
  <c r="EW236" i="79"/>
  <c r="DP236" i="79"/>
  <c r="DI236" i="79"/>
  <c r="CS236" i="79"/>
  <c r="CB236" i="79"/>
  <c r="EF236" i="79"/>
  <c r="DQ236" i="79"/>
  <c r="AV236" i="79"/>
  <c r="BT236" i="79"/>
  <c r="BU236" i="79"/>
  <c r="BL236" i="79"/>
  <c r="BM236" i="79"/>
  <c r="BD236" i="79"/>
  <c r="BE236" i="79"/>
  <c r="CC236" i="79"/>
  <c r="AF236" i="79"/>
  <c r="AG236" i="79"/>
  <c r="AW236" i="79"/>
  <c r="EG236" i="79"/>
  <c r="P236" i="79"/>
  <c r="Q236" i="79"/>
  <c r="X236" i="79"/>
  <c r="AN236" i="79"/>
  <c r="Y236" i="79"/>
  <c r="AO236" i="79"/>
  <c r="FK288" i="79"/>
  <c r="FM250" i="79"/>
  <c r="EO250" i="79"/>
  <c r="DX250" i="79"/>
  <c r="DQ250" i="79"/>
  <c r="CR250" i="79"/>
  <c r="DI250" i="79"/>
  <c r="CS250" i="79"/>
  <c r="AW250" i="79"/>
  <c r="DY250" i="79"/>
  <c r="BU250" i="79"/>
  <c r="AG250" i="79"/>
  <c r="EN235" i="79"/>
  <c r="DX214" i="79"/>
  <c r="EO132" i="79"/>
  <c r="EN132" i="79"/>
  <c r="EM140" i="79"/>
  <c r="FM132" i="79"/>
  <c r="FK140" i="79"/>
  <c r="DY132" i="79"/>
  <c r="CK236" i="79"/>
  <c r="CZ97" i="79"/>
  <c r="CB97" i="79"/>
  <c r="AW231" i="79"/>
  <c r="BD97" i="79"/>
  <c r="CC250" i="79"/>
  <c r="AF182" i="79"/>
  <c r="AV217" i="79"/>
  <c r="AO250" i="79"/>
  <c r="BL132" i="79"/>
  <c r="P214" i="79"/>
  <c r="P313" i="79"/>
  <c r="X182" i="79"/>
  <c r="X313" i="79"/>
  <c r="P262" i="79"/>
  <c r="AW214" i="79"/>
  <c r="Y245" i="79"/>
  <c r="Q104" i="79"/>
  <c r="P104" i="79"/>
  <c r="O109" i="79"/>
  <c r="BL104" i="79"/>
  <c r="BM104" i="79"/>
  <c r="BK109" i="79"/>
  <c r="CK104" i="79"/>
  <c r="CJ104" i="79"/>
  <c r="CI109" i="79"/>
  <c r="FE104" i="79"/>
  <c r="FD104" i="79"/>
  <c r="FC109" i="79"/>
  <c r="G53" i="70"/>
  <c r="V192" i="79"/>
  <c r="W192" i="79" s="1"/>
  <c r="F33" i="70"/>
  <c r="N482" i="79"/>
  <c r="N484" i="79" s="1"/>
  <c r="O484" i="79" s="1"/>
  <c r="O488" i="79" s="1"/>
  <c r="CZ32" i="80"/>
  <c r="CZ33" i="80" s="1"/>
  <c r="CZ411" i="80" s="1"/>
  <c r="CY33" i="80"/>
  <c r="CY411" i="80" s="1"/>
  <c r="FL24" i="80"/>
  <c r="FL408" i="80" s="1"/>
  <c r="FM24" i="80"/>
  <c r="FM408" i="80" s="1"/>
  <c r="FM79" i="80"/>
  <c r="EW79" i="80"/>
  <c r="FD79" i="80"/>
  <c r="FE79" i="80"/>
  <c r="EN79" i="80"/>
  <c r="EO79" i="80"/>
  <c r="EF79" i="80"/>
  <c r="EG79" i="80"/>
  <c r="DY79" i="80"/>
  <c r="DX79" i="80"/>
  <c r="DQ79" i="80"/>
  <c r="DH79" i="80"/>
  <c r="CR79" i="80"/>
  <c r="CS79" i="80"/>
  <c r="BU79" i="80"/>
  <c r="DA79" i="80"/>
  <c r="BM79" i="80"/>
  <c r="BT79" i="80"/>
  <c r="CC79" i="80"/>
  <c r="CK79" i="80"/>
  <c r="AG79" i="80"/>
  <c r="BL79" i="80"/>
  <c r="Y79" i="80"/>
  <c r="AF79" i="80"/>
  <c r="P79" i="80"/>
  <c r="FM123" i="80"/>
  <c r="EN123" i="80"/>
  <c r="FE123" i="80"/>
  <c r="EO123" i="80"/>
  <c r="FD123" i="80"/>
  <c r="EW123" i="80"/>
  <c r="DY123" i="80"/>
  <c r="DP123" i="80"/>
  <c r="DQ123" i="80"/>
  <c r="EG123" i="80"/>
  <c r="DX123" i="80"/>
  <c r="DH123" i="80"/>
  <c r="DI123" i="80"/>
  <c r="CZ123" i="80"/>
  <c r="CK123" i="80"/>
  <c r="DA123" i="80"/>
  <c r="CC123" i="80"/>
  <c r="BT123" i="80"/>
  <c r="BU123" i="80"/>
  <c r="CS123" i="80"/>
  <c r="BM123" i="80"/>
  <c r="CJ123" i="80"/>
  <c r="AO123" i="80"/>
  <c r="X123" i="80"/>
  <c r="Y123" i="80"/>
  <c r="BE123" i="80"/>
  <c r="Q123" i="80"/>
  <c r="EV123" i="80"/>
  <c r="CZ203" i="80"/>
  <c r="CR214" i="80"/>
  <c r="BU78" i="80"/>
  <c r="FM99" i="79"/>
  <c r="EF99" i="79"/>
  <c r="EG99" i="79"/>
  <c r="DI99" i="79"/>
  <c r="CR99" i="79"/>
  <c r="CS99" i="79"/>
  <c r="DP99" i="79"/>
  <c r="FD99" i="79"/>
  <c r="FE99" i="79"/>
  <c r="EV99" i="79"/>
  <c r="BT99" i="79"/>
  <c r="BU99" i="79"/>
  <c r="BL99" i="79"/>
  <c r="BM99" i="79"/>
  <c r="BD99" i="79"/>
  <c r="BE99" i="79"/>
  <c r="EW99" i="79"/>
  <c r="DQ99" i="79"/>
  <c r="CZ99" i="79"/>
  <c r="CJ99" i="79"/>
  <c r="CB99" i="79"/>
  <c r="CC99" i="79"/>
  <c r="AW99" i="79"/>
  <c r="AN99" i="79"/>
  <c r="AO99" i="79"/>
  <c r="DA99" i="79"/>
  <c r="CK99" i="79"/>
  <c r="X99" i="79"/>
  <c r="AF99" i="79"/>
  <c r="AG99" i="79"/>
  <c r="Y99" i="79"/>
  <c r="FM235" i="79"/>
  <c r="DP235" i="79"/>
  <c r="CR235" i="79"/>
  <c r="DI235" i="79"/>
  <c r="CS235" i="79"/>
  <c r="EV235" i="79"/>
  <c r="CZ235" i="79"/>
  <c r="BT235" i="79"/>
  <c r="BL235" i="79"/>
  <c r="BD235" i="79"/>
  <c r="EF235" i="79"/>
  <c r="BU235" i="79"/>
  <c r="BM235" i="79"/>
  <c r="BE235" i="79"/>
  <c r="DA235" i="79"/>
  <c r="CJ235" i="79"/>
  <c r="CK235" i="79"/>
  <c r="CB235" i="79"/>
  <c r="AG235" i="79"/>
  <c r="AN235" i="79"/>
  <c r="CC235" i="79"/>
  <c r="X235" i="79"/>
  <c r="Y235" i="79"/>
  <c r="AF235" i="79"/>
  <c r="AV235" i="79"/>
  <c r="FL99" i="79"/>
  <c r="S2" i="70"/>
  <c r="S3" i="70"/>
  <c r="H263" i="80"/>
  <c r="H263" i="79"/>
  <c r="H27" i="27"/>
  <c r="H302" i="85" s="1"/>
  <c r="H308" i="80"/>
  <c r="H308" i="79"/>
  <c r="FM28" i="80"/>
  <c r="FM409" i="80" s="1"/>
  <c r="FE28" i="80"/>
  <c r="FE409" i="80" s="1"/>
  <c r="EO28" i="80"/>
  <c r="EO409" i="80" s="1"/>
  <c r="EG28" i="80"/>
  <c r="EG409" i="80" s="1"/>
  <c r="DP28" i="80"/>
  <c r="DP409" i="80" s="1"/>
  <c r="DY28" i="80"/>
  <c r="DY409" i="80" s="1"/>
  <c r="DQ28" i="80"/>
  <c r="DQ409" i="80" s="1"/>
  <c r="BU28" i="80"/>
  <c r="BU409" i="80" s="1"/>
  <c r="BE28" i="80"/>
  <c r="BE409" i="80" s="1"/>
  <c r="AF28" i="80"/>
  <c r="AF409" i="80" s="1"/>
  <c r="Y28" i="80"/>
  <c r="Y409" i="80" s="1"/>
  <c r="X28" i="80"/>
  <c r="X409" i="80" s="1"/>
  <c r="AG28" i="80"/>
  <c r="AG409" i="80" s="1"/>
  <c r="EF262" i="80"/>
  <c r="EF123" i="80"/>
  <c r="CZ83" i="80"/>
  <c r="DI28" i="80"/>
  <c r="DI409" i="80" s="1"/>
  <c r="DH204" i="80"/>
  <c r="DI79" i="80"/>
  <c r="CZ28" i="80"/>
  <c r="CZ409" i="80" s="1"/>
  <c r="DA83" i="80"/>
  <c r="CZ186" i="80"/>
  <c r="DH118" i="80"/>
  <c r="CZ204" i="80"/>
  <c r="CS186" i="80"/>
  <c r="CS204" i="80"/>
  <c r="CK28" i="80"/>
  <c r="CK409" i="80" s="1"/>
  <c r="CB187" i="80"/>
  <c r="BT203" i="80"/>
  <c r="CR118" i="80"/>
  <c r="CB186" i="80"/>
  <c r="BT204" i="80"/>
  <c r="BE187" i="80"/>
  <c r="BL187" i="80"/>
  <c r="BD203" i="80"/>
  <c r="BL263" i="80"/>
  <c r="BL204" i="80"/>
  <c r="BD204" i="80"/>
  <c r="BE263" i="80"/>
  <c r="AW28" i="80"/>
  <c r="AW409" i="80" s="1"/>
  <c r="AO187" i="80"/>
  <c r="AF204" i="80"/>
  <c r="AN315" i="80"/>
  <c r="BL113" i="80"/>
  <c r="AW187" i="80"/>
  <c r="AG121" i="80"/>
  <c r="Y263" i="80"/>
  <c r="AO113" i="80"/>
  <c r="FM409" i="79"/>
  <c r="EW409" i="79"/>
  <c r="FD409" i="79"/>
  <c r="EF409" i="79"/>
  <c r="DP409" i="79"/>
  <c r="EG409" i="79"/>
  <c r="DQ409" i="79"/>
  <c r="CC409" i="79"/>
  <c r="EV409" i="79"/>
  <c r="AW409" i="79"/>
  <c r="Y409" i="79"/>
  <c r="AV409" i="79"/>
  <c r="AO409" i="79"/>
  <c r="X409" i="79"/>
  <c r="AF409" i="79"/>
  <c r="CZ409" i="79"/>
  <c r="EO257" i="79"/>
  <c r="DY257" i="79"/>
  <c r="EW257" i="79"/>
  <c r="EG257" i="79"/>
  <c r="DQ257" i="79"/>
  <c r="EV257" i="79"/>
  <c r="DI257" i="79"/>
  <c r="CS257" i="79"/>
  <c r="EF257" i="79"/>
  <c r="AV257" i="79"/>
  <c r="BU257" i="79"/>
  <c r="BM257" i="79"/>
  <c r="BE257" i="79"/>
  <c r="DP257" i="79"/>
  <c r="AW257" i="79"/>
  <c r="AG257" i="79"/>
  <c r="DA257" i="79"/>
  <c r="CK257" i="79"/>
  <c r="AF257" i="79"/>
  <c r="AO257" i="79"/>
  <c r="Q257" i="79"/>
  <c r="AN257" i="79"/>
  <c r="X257" i="79"/>
  <c r="Y257" i="79"/>
  <c r="EO100" i="79"/>
  <c r="DY100" i="79"/>
  <c r="EW100" i="79"/>
  <c r="EG100" i="79"/>
  <c r="DQ100" i="79"/>
  <c r="DI100" i="79"/>
  <c r="CS100" i="79"/>
  <c r="EF100" i="79"/>
  <c r="EV100" i="79"/>
  <c r="AV100" i="79"/>
  <c r="DP100" i="79"/>
  <c r="BU100" i="79"/>
  <c r="BM100" i="79"/>
  <c r="BE100" i="79"/>
  <c r="AW100" i="79"/>
  <c r="AG100" i="79"/>
  <c r="AF100" i="79"/>
  <c r="CC100" i="79"/>
  <c r="AO100" i="79"/>
  <c r="Q100" i="79"/>
  <c r="X100" i="79"/>
  <c r="AN100" i="79"/>
  <c r="Y100" i="79"/>
  <c r="X236" i="80"/>
  <c r="P121" i="80"/>
  <c r="P123" i="80"/>
  <c r="Q186" i="80"/>
  <c r="CC275" i="80"/>
  <c r="AG236" i="80"/>
  <c r="Y124" i="80"/>
  <c r="P118" i="80"/>
  <c r="FL112" i="79"/>
  <c r="FM112" i="79"/>
  <c r="FK125" i="79"/>
  <c r="EW317" i="79"/>
  <c r="EG317" i="79"/>
  <c r="DA317" i="79"/>
  <c r="CK317" i="79"/>
  <c r="EO317" i="79"/>
  <c r="CZ317" i="79"/>
  <c r="CJ317" i="79"/>
  <c r="DY317" i="79"/>
  <c r="CC317" i="79"/>
  <c r="CS317" i="79"/>
  <c r="AW317" i="79"/>
  <c r="FL317" i="79"/>
  <c r="AV317" i="79"/>
  <c r="AO317" i="79"/>
  <c r="BU317" i="79"/>
  <c r="AN317" i="79"/>
  <c r="BT317" i="79"/>
  <c r="AG317" i="79"/>
  <c r="AF317" i="79"/>
  <c r="X317" i="79"/>
  <c r="Q317" i="79"/>
  <c r="P317" i="79"/>
  <c r="Y317" i="79"/>
  <c r="Q187" i="80"/>
  <c r="EW216" i="79"/>
  <c r="EG216" i="79"/>
  <c r="DQ216" i="79"/>
  <c r="CZ216" i="79"/>
  <c r="DA216" i="79"/>
  <c r="CK216" i="79"/>
  <c r="DI216" i="79"/>
  <c r="AW216" i="79"/>
  <c r="BU216" i="79"/>
  <c r="AO216" i="79"/>
  <c r="AF216" i="79"/>
  <c r="AG216" i="79"/>
  <c r="BM216" i="79"/>
  <c r="BE216" i="79"/>
  <c r="X216" i="79"/>
  <c r="P216" i="79"/>
  <c r="Q216" i="79"/>
  <c r="Y216" i="79"/>
  <c r="FE108" i="79"/>
  <c r="FD108" i="79"/>
  <c r="FD245" i="79"/>
  <c r="BD199" i="80"/>
  <c r="FL147" i="79"/>
  <c r="FM147" i="79"/>
  <c r="FK150" i="79"/>
  <c r="FL132" i="79"/>
  <c r="FD215" i="79"/>
  <c r="DY83" i="79"/>
  <c r="EO261" i="79"/>
  <c r="EF95" i="79"/>
  <c r="EG95" i="79"/>
  <c r="EE101" i="79"/>
  <c r="FD97" i="79"/>
  <c r="EV216" i="79"/>
  <c r="DX216" i="79"/>
  <c r="DX235" i="79"/>
  <c r="DQ262" i="79"/>
  <c r="DY116" i="79"/>
  <c r="FL116" i="79"/>
  <c r="FN116" i="79" s="1"/>
  <c r="EN317" i="79"/>
  <c r="FD186" i="79"/>
  <c r="FE186" i="79"/>
  <c r="EN236" i="79"/>
  <c r="EO231" i="79"/>
  <c r="DX218" i="79"/>
  <c r="CS262" i="79"/>
  <c r="FE262" i="79"/>
  <c r="EW250" i="79"/>
  <c r="EN216" i="79"/>
  <c r="EF314" i="79"/>
  <c r="DY95" i="79"/>
  <c r="DP216" i="79"/>
  <c r="DA262" i="79"/>
  <c r="EN95" i="79"/>
  <c r="DH235" i="79"/>
  <c r="DI95" i="79"/>
  <c r="CJ97" i="79"/>
  <c r="CB409" i="79"/>
  <c r="DH116" i="79"/>
  <c r="DA236" i="79"/>
  <c r="CR83" i="79"/>
  <c r="EV234" i="79"/>
  <c r="EP249" i="79"/>
  <c r="DX100" i="79"/>
  <c r="DA83" i="79"/>
  <c r="CK215" i="79"/>
  <c r="CJ132" i="79"/>
  <c r="CK132" i="79"/>
  <c r="CI140" i="79"/>
  <c r="FD235" i="79"/>
  <c r="EO214" i="79"/>
  <c r="EN245" i="79"/>
  <c r="CZ67" i="79"/>
  <c r="CJ236" i="79"/>
  <c r="FD247" i="79"/>
  <c r="EN234" i="79"/>
  <c r="EG182" i="79"/>
  <c r="DA97" i="79"/>
  <c r="CK83" i="79"/>
  <c r="DP132" i="79"/>
  <c r="CD187" i="79"/>
  <c r="CC97" i="79"/>
  <c r="BV249" i="79"/>
  <c r="DA218" i="79"/>
  <c r="BT100" i="79"/>
  <c r="BJ482" i="79"/>
  <c r="BJ484" i="79" s="1"/>
  <c r="BK484" i="79" s="1"/>
  <c r="BK488" i="79" s="1"/>
  <c r="BL262" i="79"/>
  <c r="BE277" i="79"/>
  <c r="EF317" i="79"/>
  <c r="DH246" i="79"/>
  <c r="CB250" i="79"/>
  <c r="BM234" i="79"/>
  <c r="AV216" i="79"/>
  <c r="BT262" i="79"/>
  <c r="BD409" i="79"/>
  <c r="AX194" i="79"/>
  <c r="CR95" i="79"/>
  <c r="BM95" i="79"/>
  <c r="BE23" i="79"/>
  <c r="BE407" i="79" s="1"/>
  <c r="BD246" i="79"/>
  <c r="BT409" i="79"/>
  <c r="BE317" i="79"/>
  <c r="AV231" i="79"/>
  <c r="AN409" i="79"/>
  <c r="BD257" i="79"/>
  <c r="AN250" i="79"/>
  <c r="BL317" i="79"/>
  <c r="CS216" i="79"/>
  <c r="BT216" i="79"/>
  <c r="BE250" i="79"/>
  <c r="AO23" i="79"/>
  <c r="AO407" i="79" s="1"/>
  <c r="X97" i="79"/>
  <c r="P275" i="79"/>
  <c r="Q231" i="79"/>
  <c r="P97" i="79"/>
  <c r="AV214" i="79"/>
  <c r="X245" i="79"/>
  <c r="R186" i="79"/>
  <c r="Q99" i="79"/>
  <c r="Y250" i="79"/>
  <c r="X104" i="79"/>
  <c r="Y104" i="79"/>
  <c r="W109" i="79"/>
  <c r="DH104" i="79"/>
  <c r="DI104" i="79"/>
  <c r="DG109" i="79"/>
  <c r="DA104" i="79"/>
  <c r="CZ104" i="79"/>
  <c r="CY109" i="79"/>
  <c r="FM104" i="79"/>
  <c r="FK109" i="79"/>
  <c r="DX115" i="79"/>
  <c r="DW125" i="79"/>
  <c r="CQ125" i="79"/>
  <c r="AF192" i="79"/>
  <c r="AG192" i="79"/>
  <c r="I263" i="80"/>
  <c r="I263" i="79"/>
  <c r="FM260" i="80"/>
  <c r="FE260" i="80"/>
  <c r="FD260" i="80"/>
  <c r="EN260" i="80"/>
  <c r="EO260" i="80"/>
  <c r="DY260" i="80"/>
  <c r="DP260" i="80"/>
  <c r="EG260" i="80"/>
  <c r="DQ260" i="80"/>
  <c r="DX260" i="80"/>
  <c r="DI260" i="80"/>
  <c r="CZ260" i="80"/>
  <c r="DH260" i="80"/>
  <c r="DA260" i="80"/>
  <c r="CK260" i="80"/>
  <c r="CJ260" i="80"/>
  <c r="CC260" i="80"/>
  <c r="BT260" i="80"/>
  <c r="BU260" i="80"/>
  <c r="BM260" i="80"/>
  <c r="CS260" i="80"/>
  <c r="AO260" i="80"/>
  <c r="BE260" i="80"/>
  <c r="Q260" i="80"/>
  <c r="P260" i="80"/>
  <c r="AG260" i="80"/>
  <c r="EH313" i="80"/>
  <c r="DA214" i="80"/>
  <c r="CJ80" i="80"/>
  <c r="DI118" i="80"/>
  <c r="CB236" i="80"/>
  <c r="AN123" i="80"/>
  <c r="X118" i="80"/>
  <c r="FM199" i="79"/>
  <c r="FD199" i="79"/>
  <c r="EW199" i="79"/>
  <c r="EG199" i="79"/>
  <c r="CR199" i="79"/>
  <c r="CB199" i="79"/>
  <c r="EV199" i="79"/>
  <c r="DY199" i="79"/>
  <c r="DA199" i="79"/>
  <c r="CK199" i="79"/>
  <c r="EO199" i="79"/>
  <c r="EF199" i="79"/>
  <c r="DI199" i="79"/>
  <c r="CS199" i="79"/>
  <c r="CZ199" i="79"/>
  <c r="BT199" i="79"/>
  <c r="BL199" i="79"/>
  <c r="BD199" i="79"/>
  <c r="DH199" i="79"/>
  <c r="DQ199" i="79"/>
  <c r="CC199" i="79"/>
  <c r="DP199" i="79"/>
  <c r="FE199" i="79"/>
  <c r="CJ199" i="79"/>
  <c r="BU199" i="79"/>
  <c r="BM199" i="79"/>
  <c r="BE199" i="79"/>
  <c r="AW199" i="79"/>
  <c r="AO199" i="79"/>
  <c r="AV199" i="79"/>
  <c r="AN199" i="79"/>
  <c r="AG199" i="79"/>
  <c r="Y199" i="79"/>
  <c r="AF199" i="79"/>
  <c r="X199" i="79"/>
  <c r="Q199" i="79"/>
  <c r="BU80" i="80"/>
  <c r="FM217" i="79"/>
  <c r="EW217" i="79"/>
  <c r="EG217" i="79"/>
  <c r="EF217" i="79"/>
  <c r="CR217" i="79"/>
  <c r="CB217" i="79"/>
  <c r="FE217" i="79"/>
  <c r="DY217" i="79"/>
  <c r="DP217" i="79"/>
  <c r="DQ217" i="79"/>
  <c r="EV217" i="79"/>
  <c r="DA217" i="79"/>
  <c r="CK217" i="79"/>
  <c r="DI217" i="79"/>
  <c r="CS217" i="79"/>
  <c r="BT217" i="79"/>
  <c r="BL217" i="79"/>
  <c r="BD217" i="79"/>
  <c r="CZ217" i="79"/>
  <c r="CC217" i="79"/>
  <c r="CJ217" i="79"/>
  <c r="BU217" i="79"/>
  <c r="BM217" i="79"/>
  <c r="BE217" i="79"/>
  <c r="EO217" i="79"/>
  <c r="AW217" i="79"/>
  <c r="AO217" i="79"/>
  <c r="AN217" i="79"/>
  <c r="AG217" i="79"/>
  <c r="Y217" i="79"/>
  <c r="AF217" i="79"/>
  <c r="X217" i="79"/>
  <c r="BE199" i="80"/>
  <c r="EF261" i="79"/>
  <c r="CR261" i="79"/>
  <c r="DI261" i="79"/>
  <c r="CS261" i="79"/>
  <c r="EV261" i="79"/>
  <c r="FE261" i="79"/>
  <c r="DA261" i="79"/>
  <c r="CK261" i="79"/>
  <c r="BT261" i="79"/>
  <c r="BL261" i="79"/>
  <c r="BD261" i="79"/>
  <c r="BU261" i="79"/>
  <c r="BM261" i="79"/>
  <c r="BE261" i="79"/>
  <c r="CZ261" i="79"/>
  <c r="CJ261" i="79"/>
  <c r="CB261" i="79"/>
  <c r="CC261" i="79"/>
  <c r="AG261" i="79"/>
  <c r="AN261" i="79"/>
  <c r="X261" i="79"/>
  <c r="AF261" i="79"/>
  <c r="Y261" i="79"/>
  <c r="CK32" i="79"/>
  <c r="CK33" i="79" s="1"/>
  <c r="CJ32" i="79"/>
  <c r="CJ33" i="79" s="1"/>
  <c r="CI33" i="79"/>
  <c r="X2" i="70"/>
  <c r="X3" i="70"/>
  <c r="FM204" i="80"/>
  <c r="FK206" i="80"/>
  <c r="AW32" i="80"/>
  <c r="AW33" i="80" s="1"/>
  <c r="AW411" i="80" s="1"/>
  <c r="I76" i="80"/>
  <c r="EW76" i="80" s="1"/>
  <c r="DQ76" i="79"/>
  <c r="AN32" i="80"/>
  <c r="EW204" i="80"/>
  <c r="FE204" i="80"/>
  <c r="EN204" i="80"/>
  <c r="EO204" i="80"/>
  <c r="DY204" i="80"/>
  <c r="DQ204" i="80"/>
  <c r="CC204" i="80"/>
  <c r="AG204" i="80"/>
  <c r="AV204" i="80"/>
  <c r="AN204" i="80"/>
  <c r="X204" i="80"/>
  <c r="FD82" i="80"/>
  <c r="EN28" i="80"/>
  <c r="EN409" i="80" s="1"/>
  <c r="DX83" i="80"/>
  <c r="F3" i="70"/>
  <c r="J73" i="80"/>
  <c r="I27" i="27"/>
  <c r="I302" i="85" s="1"/>
  <c r="I308" i="80"/>
  <c r="I308" i="79"/>
  <c r="FM23" i="80"/>
  <c r="FM407" i="80" s="1"/>
  <c r="FD261" i="80"/>
  <c r="FM261" i="80"/>
  <c r="EV261" i="80"/>
  <c r="EW261" i="80"/>
  <c r="FE261" i="80"/>
  <c r="EN261" i="80"/>
  <c r="DX261" i="80"/>
  <c r="EO261" i="80"/>
  <c r="DY261" i="80"/>
  <c r="DQ261" i="80"/>
  <c r="DI261" i="80"/>
  <c r="CZ261" i="80"/>
  <c r="DA261" i="80"/>
  <c r="CJ261" i="80"/>
  <c r="CK261" i="80"/>
  <c r="CC261" i="80"/>
  <c r="BU261" i="80"/>
  <c r="BM261" i="80"/>
  <c r="CB261" i="80"/>
  <c r="AV261" i="80"/>
  <c r="AG261" i="80"/>
  <c r="Q261" i="80"/>
  <c r="Y261" i="80"/>
  <c r="AW261" i="80"/>
  <c r="AF261" i="80"/>
  <c r="P261" i="80"/>
  <c r="FM122" i="80"/>
  <c r="FE122" i="80"/>
  <c r="FD122" i="80"/>
  <c r="EV122" i="80"/>
  <c r="EN122" i="80"/>
  <c r="EW122" i="80"/>
  <c r="EO122" i="80"/>
  <c r="DX122" i="80"/>
  <c r="DY122" i="80"/>
  <c r="DP122" i="80"/>
  <c r="DQ122" i="80"/>
  <c r="DI122" i="80"/>
  <c r="CZ122" i="80"/>
  <c r="CJ122" i="80"/>
  <c r="CC122" i="80"/>
  <c r="BU122" i="80"/>
  <c r="CK122" i="80"/>
  <c r="BM122" i="80"/>
  <c r="DA122" i="80"/>
  <c r="AV122" i="80"/>
  <c r="AG122" i="80"/>
  <c r="AW122" i="80"/>
  <c r="P122" i="80"/>
  <c r="AO122" i="80"/>
  <c r="AF122" i="80"/>
  <c r="Y122" i="80"/>
  <c r="FM81" i="80"/>
  <c r="EW81" i="80"/>
  <c r="EN81" i="80"/>
  <c r="EF81" i="80"/>
  <c r="EG81" i="80"/>
  <c r="EO81" i="80"/>
  <c r="DY81" i="80"/>
  <c r="DQ81" i="80"/>
  <c r="DH81" i="80"/>
  <c r="DI81" i="80"/>
  <c r="DX81" i="80"/>
  <c r="CR81" i="80"/>
  <c r="CS81" i="80"/>
  <c r="CK81" i="80"/>
  <c r="CC81" i="80"/>
  <c r="BT81" i="80"/>
  <c r="BU81" i="80"/>
  <c r="BL81" i="80"/>
  <c r="BM81" i="80"/>
  <c r="AF81" i="80"/>
  <c r="Y81" i="80"/>
  <c r="AG81" i="80"/>
  <c r="P81" i="80"/>
  <c r="EW203" i="80"/>
  <c r="FD81" i="80"/>
  <c r="EV81" i="80"/>
  <c r="EV79" i="80"/>
  <c r="EO83" i="80"/>
  <c r="DX204" i="80"/>
  <c r="DQ187" i="80"/>
  <c r="DA28" i="80"/>
  <c r="DA409" i="80" s="1"/>
  <c r="DA81" i="80"/>
  <c r="CR203" i="80"/>
  <c r="DA186" i="80"/>
  <c r="CJ186" i="80"/>
  <c r="DA187" i="80"/>
  <c r="CZ214" i="80"/>
  <c r="CR186" i="80"/>
  <c r="CR123" i="80"/>
  <c r="CB260" i="80"/>
  <c r="CR204" i="80"/>
  <c r="CR122" i="80"/>
  <c r="CK80" i="80"/>
  <c r="BU203" i="80"/>
  <c r="CB204" i="80"/>
  <c r="BU187" i="80"/>
  <c r="BT214" i="80"/>
  <c r="CB122" i="80"/>
  <c r="CB28" i="80"/>
  <c r="CB409" i="80" s="1"/>
  <c r="BE204" i="80"/>
  <c r="AW275" i="80"/>
  <c r="BM124" i="80"/>
  <c r="BT113" i="80"/>
  <c r="BD315" i="80"/>
  <c r="AW260" i="80"/>
  <c r="BM28" i="80"/>
  <c r="BM409" i="80" s="1"/>
  <c r="AF218" i="80"/>
  <c r="AG187" i="80"/>
  <c r="AO275" i="80"/>
  <c r="L46" i="79"/>
  <c r="L57" i="79"/>
  <c r="L56" i="79"/>
  <c r="L49" i="79"/>
  <c r="L52" i="79"/>
  <c r="L47" i="79"/>
  <c r="L50" i="79"/>
  <c r="L55" i="79"/>
  <c r="L48" i="79"/>
  <c r="L51" i="79"/>
  <c r="CZ95" i="79"/>
  <c r="CJ95" i="79"/>
  <c r="DA95" i="79"/>
  <c r="CK95" i="79"/>
  <c r="AV95" i="79"/>
  <c r="CC95" i="79"/>
  <c r="AN95" i="79"/>
  <c r="AG95" i="79"/>
  <c r="AF95" i="79"/>
  <c r="AW95" i="79"/>
  <c r="BL95" i="79"/>
  <c r="AO95" i="79"/>
  <c r="Q95" i="79"/>
  <c r="X95" i="79"/>
  <c r="Y95" i="79"/>
  <c r="P95" i="79"/>
  <c r="BD95" i="79"/>
  <c r="AG123" i="80"/>
  <c r="AN28" i="80"/>
  <c r="AN409" i="80" s="1"/>
  <c r="FM215" i="79"/>
  <c r="EW215" i="79"/>
  <c r="EG215" i="79"/>
  <c r="EN215" i="79"/>
  <c r="DY215" i="79"/>
  <c r="CB215" i="79"/>
  <c r="EV215" i="79"/>
  <c r="DQ215" i="79"/>
  <c r="DI215" i="79"/>
  <c r="CC215" i="79"/>
  <c r="AV215" i="79"/>
  <c r="EF215" i="79"/>
  <c r="DP215" i="79"/>
  <c r="AW215" i="79"/>
  <c r="BT215" i="79"/>
  <c r="BL215" i="79"/>
  <c r="BD215" i="79"/>
  <c r="EO215" i="79"/>
  <c r="BU215" i="79"/>
  <c r="AO215" i="79"/>
  <c r="CS215" i="79"/>
  <c r="AF215" i="79"/>
  <c r="AG215" i="79"/>
  <c r="BM215" i="79"/>
  <c r="BE215" i="79"/>
  <c r="AN215" i="79"/>
  <c r="P215" i="79"/>
  <c r="Q215" i="79"/>
  <c r="Y215" i="79"/>
  <c r="AG78" i="80"/>
  <c r="Q28" i="80"/>
  <c r="Q409" i="80" s="1"/>
  <c r="FK239" i="79"/>
  <c r="AF236" i="80"/>
  <c r="X124" i="80"/>
  <c r="Q118" i="80"/>
  <c r="FL257" i="79"/>
  <c r="EW83" i="79"/>
  <c r="EG83" i="79"/>
  <c r="DP83" i="79"/>
  <c r="EF83" i="79"/>
  <c r="DQ83" i="79"/>
  <c r="AV83" i="79"/>
  <c r="DI83" i="79"/>
  <c r="CS83" i="79"/>
  <c r="BT83" i="79"/>
  <c r="BL83" i="79"/>
  <c r="BD83" i="79"/>
  <c r="EV83" i="79"/>
  <c r="BE83" i="79"/>
  <c r="AO83" i="79"/>
  <c r="AF83" i="79"/>
  <c r="BU83" i="79"/>
  <c r="BM83" i="79"/>
  <c r="AW83" i="79"/>
  <c r="Y83" i="79"/>
  <c r="AG83" i="79"/>
  <c r="AN83" i="79"/>
  <c r="Q83" i="79"/>
  <c r="X83" i="79"/>
  <c r="X260" i="80"/>
  <c r="FL187" i="79"/>
  <c r="FM187" i="79"/>
  <c r="FM108" i="79"/>
  <c r="FN108" i="79" s="1"/>
  <c r="FE314" i="79"/>
  <c r="EG314" i="79"/>
  <c r="CZ314" i="79"/>
  <c r="CJ314" i="79"/>
  <c r="EW314" i="79"/>
  <c r="DA314" i="79"/>
  <c r="CK314" i="79"/>
  <c r="AV314" i="79"/>
  <c r="CR314" i="79"/>
  <c r="AW314" i="79"/>
  <c r="AN314" i="79"/>
  <c r="AO314" i="79"/>
  <c r="AF314" i="79"/>
  <c r="Q314" i="79"/>
  <c r="CC314" i="79"/>
  <c r="AG314" i="79"/>
  <c r="X314" i="79"/>
  <c r="Y314" i="79"/>
  <c r="P314" i="79"/>
  <c r="AF260" i="80"/>
  <c r="FD210" i="79"/>
  <c r="FE210" i="79"/>
  <c r="FC211" i="79"/>
  <c r="FM182" i="79"/>
  <c r="DX182" i="79"/>
  <c r="DA182" i="79"/>
  <c r="FL182" i="79"/>
  <c r="DQ182" i="79"/>
  <c r="CS182" i="79"/>
  <c r="DI182" i="79"/>
  <c r="BM182" i="79"/>
  <c r="BE182" i="79"/>
  <c r="AG182" i="79"/>
  <c r="Q182" i="79"/>
  <c r="P182" i="79"/>
  <c r="FE409" i="79"/>
  <c r="P204" i="80"/>
  <c r="DQ261" i="79"/>
  <c r="DX261" i="79"/>
  <c r="EV95" i="79"/>
  <c r="EW95" i="79"/>
  <c r="EU101" i="79"/>
  <c r="EO313" i="79"/>
  <c r="EV313" i="79"/>
  <c r="DP313" i="79"/>
  <c r="CS313" i="79"/>
  <c r="AV313" i="79"/>
  <c r="BT313" i="79"/>
  <c r="BL313" i="79"/>
  <c r="BD313" i="79"/>
  <c r="EF313" i="79"/>
  <c r="DY313" i="79"/>
  <c r="DZ313" i="79" s="1"/>
  <c r="BU313" i="79"/>
  <c r="BM313" i="79"/>
  <c r="BE313" i="79"/>
  <c r="AW313" i="79"/>
  <c r="DQ313" i="79"/>
  <c r="AF313" i="79"/>
  <c r="AO313" i="79"/>
  <c r="AN313" i="79"/>
  <c r="Q313" i="79"/>
  <c r="DH315" i="79"/>
  <c r="CR315" i="79"/>
  <c r="EF315" i="79"/>
  <c r="DI315" i="79"/>
  <c r="CS315" i="79"/>
  <c r="FM315" i="79"/>
  <c r="BT315" i="79"/>
  <c r="BL315" i="79"/>
  <c r="BD315" i="79"/>
  <c r="FD315" i="79"/>
  <c r="BU315" i="79"/>
  <c r="BM315" i="79"/>
  <c r="BE315" i="79"/>
  <c r="EV315" i="79"/>
  <c r="CZ315" i="79"/>
  <c r="DA315" i="79"/>
  <c r="CK315" i="79"/>
  <c r="CB315" i="79"/>
  <c r="CJ315" i="79"/>
  <c r="CC315" i="79"/>
  <c r="AG315" i="79"/>
  <c r="AN315" i="79"/>
  <c r="AF315" i="79"/>
  <c r="Y315" i="79"/>
  <c r="X315" i="79"/>
  <c r="AV315" i="79"/>
  <c r="CZ23" i="79"/>
  <c r="CZ407" i="79" s="1"/>
  <c r="DA23" i="79"/>
  <c r="DA407" i="79" s="1"/>
  <c r="CK23" i="79"/>
  <c r="CK407" i="79" s="1"/>
  <c r="DQ23" i="79"/>
  <c r="DQ407" i="79" s="1"/>
  <c r="CC23" i="79"/>
  <c r="CC407" i="79" s="1"/>
  <c r="CR23" i="79"/>
  <c r="CR407" i="79" s="1"/>
  <c r="CB23" i="79"/>
  <c r="CB407" i="79" s="1"/>
  <c r="BU23" i="79"/>
  <c r="BU407" i="79" s="1"/>
  <c r="BT23" i="79"/>
  <c r="BT407" i="79" s="1"/>
  <c r="CS23" i="79"/>
  <c r="CS407" i="79" s="1"/>
  <c r="DX116" i="79"/>
  <c r="FN136" i="79"/>
  <c r="FE149" i="79"/>
  <c r="FD149" i="79"/>
  <c r="FC150" i="79"/>
  <c r="FD231" i="79"/>
  <c r="DP182" i="79"/>
  <c r="Z277" i="80"/>
  <c r="DQ186" i="79"/>
  <c r="DP186" i="79"/>
  <c r="FL186" i="79"/>
  <c r="FM186" i="79"/>
  <c r="FM236" i="79"/>
  <c r="EN231" i="79"/>
  <c r="EO99" i="79"/>
  <c r="DY409" i="79"/>
  <c r="DX257" i="79"/>
  <c r="DY262" i="79"/>
  <c r="FD262" i="79"/>
  <c r="EV250" i="79"/>
  <c r="FL100" i="79"/>
  <c r="FD182" i="79"/>
  <c r="DX215" i="79"/>
  <c r="DX314" i="79"/>
  <c r="CL79" i="79"/>
  <c r="EO95" i="79"/>
  <c r="DP250" i="79"/>
  <c r="DH245" i="79"/>
  <c r="DH99" i="79"/>
  <c r="DI314" i="79"/>
  <c r="CK97" i="79"/>
  <c r="EV246" i="79"/>
  <c r="EF98" i="79"/>
  <c r="DH236" i="79"/>
  <c r="CZ236" i="79"/>
  <c r="EF216" i="79"/>
  <c r="DY275" i="79"/>
  <c r="DP315" i="79"/>
  <c r="CS234" i="79"/>
  <c r="CJ313" i="79"/>
  <c r="CZ132" i="79"/>
  <c r="DA132" i="79"/>
  <c r="CY140" i="79"/>
  <c r="FE235" i="79"/>
  <c r="EN214" i="79"/>
  <c r="EN250" i="79"/>
  <c r="DH218" i="79"/>
  <c r="CL187" i="79"/>
  <c r="CJ246" i="79"/>
  <c r="FE247" i="79"/>
  <c r="EO234" i="79"/>
  <c r="DQ132" i="79"/>
  <c r="DH250" i="79"/>
  <c r="CJ182" i="79"/>
  <c r="AV23" i="79"/>
  <c r="AV407" i="79" s="1"/>
  <c r="DP317" i="79"/>
  <c r="CK100" i="79"/>
  <c r="CB216" i="79"/>
  <c r="CC262" i="79"/>
  <c r="BL97" i="79"/>
  <c r="AW182" i="79"/>
  <c r="DP116" i="79"/>
  <c r="CR132" i="79"/>
  <c r="CB182" i="79"/>
  <c r="CB257" i="79"/>
  <c r="BE98" i="79"/>
  <c r="CB83" i="79"/>
  <c r="BT97" i="79"/>
  <c r="BM132" i="79"/>
  <c r="FE100" i="79"/>
  <c r="CS95" i="79"/>
  <c r="AW235" i="79"/>
  <c r="CJ409" i="79"/>
  <c r="BL246" i="79"/>
  <c r="BE246" i="79"/>
  <c r="AN197" i="79"/>
  <c r="BT314" i="79"/>
  <c r="BD317" i="79"/>
  <c r="BD98" i="79"/>
  <c r="AO261" i="79"/>
  <c r="DH95" i="79"/>
  <c r="BT132" i="79"/>
  <c r="AG409" i="79"/>
  <c r="CR216" i="79"/>
  <c r="BT250" i="79"/>
  <c r="BL182" i="79"/>
  <c r="BD250" i="79"/>
  <c r="P261" i="79"/>
  <c r="R261" i="79" s="1"/>
  <c r="P231" i="79"/>
  <c r="Q116" i="79"/>
  <c r="P83" i="79"/>
  <c r="BM250" i="79"/>
  <c r="P315" i="79"/>
  <c r="Y23" i="79"/>
  <c r="Y407" i="79" s="1"/>
  <c r="P99" i="79"/>
  <c r="X250" i="79"/>
  <c r="P100" i="79"/>
  <c r="X185" i="79"/>
  <c r="Y185" i="79"/>
  <c r="AG104" i="79"/>
  <c r="AF104" i="79"/>
  <c r="AE109" i="79"/>
  <c r="AW104" i="79"/>
  <c r="AV104" i="79"/>
  <c r="AU109" i="79"/>
  <c r="DX104" i="79"/>
  <c r="DY104" i="79"/>
  <c r="DW109" i="79"/>
  <c r="BT115" i="79"/>
  <c r="DG489" i="79"/>
  <c r="DG495" i="79"/>
  <c r="DG496" i="79" s="1"/>
  <c r="DW489" i="79"/>
  <c r="DW495" i="79"/>
  <c r="DW496" i="79" s="1"/>
  <c r="AO192" i="79"/>
  <c r="AN192" i="79"/>
  <c r="P192" i="79"/>
  <c r="Q192" i="79"/>
  <c r="J2" i="70"/>
  <c r="J3" i="70"/>
  <c r="J76" i="80"/>
  <c r="FM203" i="80"/>
  <c r="FE203" i="80"/>
  <c r="EO203" i="80"/>
  <c r="EG203" i="80"/>
  <c r="EF203" i="80"/>
  <c r="DY203" i="80"/>
  <c r="DI203" i="80"/>
  <c r="CK203" i="80"/>
  <c r="CB203" i="80"/>
  <c r="CC203" i="80"/>
  <c r="AW203" i="80"/>
  <c r="AN203" i="80"/>
  <c r="AO203" i="80"/>
  <c r="BE203" i="80"/>
  <c r="P203" i="80"/>
  <c r="FK29" i="80"/>
  <c r="FM199" i="80"/>
  <c r="EW199" i="80"/>
  <c r="EV199" i="80"/>
  <c r="FE199" i="80"/>
  <c r="EO199" i="80"/>
  <c r="EN199" i="80"/>
  <c r="EF199" i="80"/>
  <c r="EG199" i="80"/>
  <c r="DQ199" i="80"/>
  <c r="DP199" i="80"/>
  <c r="CK199" i="80"/>
  <c r="BU199" i="80"/>
  <c r="BM199" i="80"/>
  <c r="BL199" i="80"/>
  <c r="CB199" i="80"/>
  <c r="DA199" i="80"/>
  <c r="CC199" i="80"/>
  <c r="AW199" i="80"/>
  <c r="AV199" i="80"/>
  <c r="AO199" i="80"/>
  <c r="AG199" i="80"/>
  <c r="AN199" i="80"/>
  <c r="AF199" i="80"/>
  <c r="Q199" i="80"/>
  <c r="P199" i="80"/>
  <c r="Y199" i="80"/>
  <c r="X199" i="80"/>
  <c r="DP79" i="80"/>
  <c r="DH214" i="80"/>
  <c r="DH203" i="80"/>
  <c r="CJ203" i="80"/>
  <c r="CB79" i="80"/>
  <c r="CT313" i="80"/>
  <c r="AP313" i="80"/>
  <c r="FM247" i="79"/>
  <c r="EW247" i="79"/>
  <c r="DI247" i="79"/>
  <c r="CR247" i="79"/>
  <c r="CS247" i="79"/>
  <c r="DQ247" i="79"/>
  <c r="EG247" i="79"/>
  <c r="DP247" i="79"/>
  <c r="EV247" i="79"/>
  <c r="BT247" i="79"/>
  <c r="BU247" i="79"/>
  <c r="BL247" i="79"/>
  <c r="BM247" i="79"/>
  <c r="BD247" i="79"/>
  <c r="BE247" i="79"/>
  <c r="EF247" i="79"/>
  <c r="DA247" i="79"/>
  <c r="CK247" i="79"/>
  <c r="CZ247" i="79"/>
  <c r="CB247" i="79"/>
  <c r="CC247" i="79"/>
  <c r="CJ247" i="79"/>
  <c r="AN247" i="79"/>
  <c r="AO247" i="79"/>
  <c r="Y247" i="79"/>
  <c r="AG247" i="79"/>
  <c r="X247" i="79"/>
  <c r="AW247" i="79"/>
  <c r="AF247" i="79"/>
  <c r="X214" i="80"/>
  <c r="AG203" i="80"/>
  <c r="DY32" i="80"/>
  <c r="DY33" i="80" s="1"/>
  <c r="DY411" i="80" s="1"/>
  <c r="EN32" i="80"/>
  <c r="DI32" i="80"/>
  <c r="DI33" i="80" s="1"/>
  <c r="DI411" i="80" s="1"/>
  <c r="H2" i="70"/>
  <c r="H3" i="70"/>
  <c r="EF32" i="80"/>
  <c r="EF33" i="80" s="1"/>
  <c r="EF411" i="80" s="1"/>
  <c r="EG32" i="80"/>
  <c r="EG33" i="80" s="1"/>
  <c r="EG411" i="80" s="1"/>
  <c r="EE33" i="80"/>
  <c r="EE411" i="80" s="1"/>
  <c r="DP32" i="80"/>
  <c r="DP33" i="80" s="1"/>
  <c r="DP411" i="80" s="1"/>
  <c r="DQ32" i="80"/>
  <c r="DQ33" i="80" s="1"/>
  <c r="DQ411" i="80" s="1"/>
  <c r="DO33" i="80"/>
  <c r="DO411" i="80" s="1"/>
  <c r="DX32" i="80"/>
  <c r="R46" i="35"/>
  <c r="R50" i="35" s="1"/>
  <c r="AA22" i="77" s="1"/>
  <c r="I67" i="80"/>
  <c r="FL260" i="80"/>
  <c r="FM262" i="80"/>
  <c r="EW262" i="80"/>
  <c r="FE262" i="80"/>
  <c r="EG262" i="80"/>
  <c r="EN262" i="80"/>
  <c r="EO262" i="80"/>
  <c r="DX262" i="80"/>
  <c r="DY262" i="80"/>
  <c r="DQ262" i="80"/>
  <c r="DP262" i="80"/>
  <c r="DA262" i="80"/>
  <c r="CS262" i="80"/>
  <c r="CZ262" i="80"/>
  <c r="CK262" i="80"/>
  <c r="CJ262" i="80"/>
  <c r="CC262" i="80"/>
  <c r="BU262" i="80"/>
  <c r="BT262" i="80"/>
  <c r="BE262" i="80"/>
  <c r="AO262" i="80"/>
  <c r="BD262" i="80"/>
  <c r="AN262" i="80"/>
  <c r="AW262" i="80"/>
  <c r="AV262" i="80"/>
  <c r="AG262" i="80"/>
  <c r="Y262" i="80"/>
  <c r="AF262" i="80"/>
  <c r="P262" i="80"/>
  <c r="Q262" i="80"/>
  <c r="FL199" i="80"/>
  <c r="FD203" i="80"/>
  <c r="FD199" i="80"/>
  <c r="DX78" i="80"/>
  <c r="DA32" i="80"/>
  <c r="DA33" i="80" s="1"/>
  <c r="DA411" i="80" s="1"/>
  <c r="EG32" i="79"/>
  <c r="EG33" i="79" s="1"/>
  <c r="EF32" i="79"/>
  <c r="EF33" i="79" s="1"/>
  <c r="EE33" i="79"/>
  <c r="U2" i="70"/>
  <c r="U3" i="70"/>
  <c r="N2" i="70"/>
  <c r="N3" i="70"/>
  <c r="FE32" i="80"/>
  <c r="FE33" i="80" s="1"/>
  <c r="FE411" i="80" s="1"/>
  <c r="FC33" i="80"/>
  <c r="FC411" i="80" s="1"/>
  <c r="AV32" i="80"/>
  <c r="H76" i="80"/>
  <c r="EV76" i="80" s="1"/>
  <c r="EF76" i="79"/>
  <c r="H67" i="80"/>
  <c r="FE187" i="80"/>
  <c r="EV187" i="80"/>
  <c r="EG187" i="80"/>
  <c r="EN187" i="80"/>
  <c r="EO187" i="80"/>
  <c r="DY187" i="80"/>
  <c r="DI187" i="80"/>
  <c r="CS187" i="80"/>
  <c r="CR187" i="80"/>
  <c r="CC187" i="80"/>
  <c r="CJ187" i="80"/>
  <c r="BM187" i="80"/>
  <c r="X187" i="80"/>
  <c r="Y187" i="80"/>
  <c r="FM263" i="80"/>
  <c r="FD263" i="80"/>
  <c r="FE263" i="80"/>
  <c r="EN263" i="80"/>
  <c r="EG263" i="80"/>
  <c r="EO263" i="80"/>
  <c r="DP263" i="80"/>
  <c r="DX263" i="80"/>
  <c r="DY263" i="80"/>
  <c r="DH263" i="80"/>
  <c r="CZ263" i="80"/>
  <c r="DI263" i="80"/>
  <c r="DA263" i="80"/>
  <c r="CS263" i="80"/>
  <c r="DQ263" i="80"/>
  <c r="BT263" i="80"/>
  <c r="CK263" i="80"/>
  <c r="CC263" i="80"/>
  <c r="CJ263" i="80"/>
  <c r="BU263" i="80"/>
  <c r="AO263" i="80"/>
  <c r="Q263" i="80"/>
  <c r="P263" i="80"/>
  <c r="X263" i="80"/>
  <c r="AF32" i="80"/>
  <c r="AF33" i="80" s="1"/>
  <c r="AF411" i="80" s="1"/>
  <c r="FE186" i="80"/>
  <c r="EV186" i="80"/>
  <c r="EW186" i="80"/>
  <c r="FM186" i="80"/>
  <c r="EO186" i="80"/>
  <c r="DY186" i="80"/>
  <c r="DH186" i="80"/>
  <c r="DI186" i="80"/>
  <c r="CK186" i="80"/>
  <c r="CC186" i="80"/>
  <c r="AO186" i="80"/>
  <c r="AF186" i="80"/>
  <c r="BE186" i="80"/>
  <c r="FL262" i="80"/>
  <c r="EV262" i="80"/>
  <c r="EV263" i="80"/>
  <c r="FD236" i="80"/>
  <c r="EF263" i="80"/>
  <c r="DX199" i="80"/>
  <c r="EO78" i="80"/>
  <c r="EG186" i="80"/>
  <c r="DH122" i="80"/>
  <c r="DQ186" i="80"/>
  <c r="P32" i="80"/>
  <c r="P33" i="80" s="1"/>
  <c r="P411" i="80" s="1"/>
  <c r="DH32" i="80"/>
  <c r="DH33" i="80" s="1"/>
  <c r="DH411" i="80" s="1"/>
  <c r="G3" i="70"/>
  <c r="G2" i="70"/>
  <c r="W2" i="70"/>
  <c r="W3" i="70"/>
  <c r="P2" i="70"/>
  <c r="P3" i="70"/>
  <c r="M2" i="70"/>
  <c r="M3" i="70"/>
  <c r="J74" i="80"/>
  <c r="CS32" i="80"/>
  <c r="CS33" i="80" s="1"/>
  <c r="CS411" i="80" s="1"/>
  <c r="CR32" i="80"/>
  <c r="CQ33" i="80"/>
  <c r="CQ411" i="80" s="1"/>
  <c r="I74" i="80"/>
  <c r="D64" i="35"/>
  <c r="I73" i="80"/>
  <c r="BU73" i="80" s="1"/>
  <c r="EW73" i="79"/>
  <c r="FE218" i="80"/>
  <c r="FD218" i="80"/>
  <c r="FM218" i="80"/>
  <c r="EW218" i="80"/>
  <c r="EV218" i="80"/>
  <c r="EO218" i="80"/>
  <c r="DX218" i="80"/>
  <c r="DY218" i="80"/>
  <c r="EG218" i="80"/>
  <c r="DQ218" i="80"/>
  <c r="DI218" i="80"/>
  <c r="DH218" i="80"/>
  <c r="DA218" i="80"/>
  <c r="CR218" i="80"/>
  <c r="CC218" i="80"/>
  <c r="CB218" i="80"/>
  <c r="BU218" i="80"/>
  <c r="CS218" i="80"/>
  <c r="BM218" i="80"/>
  <c r="BT218" i="80"/>
  <c r="BL218" i="80"/>
  <c r="BE218" i="80"/>
  <c r="AG218" i="80"/>
  <c r="P218" i="80"/>
  <c r="X218" i="80"/>
  <c r="Y218" i="80"/>
  <c r="Q218" i="80"/>
  <c r="I66" i="80"/>
  <c r="Y66" i="80" s="1"/>
  <c r="I66" i="79"/>
  <c r="CC66" i="79" s="1"/>
  <c r="FL218" i="80"/>
  <c r="J68" i="80"/>
  <c r="FL23" i="80"/>
  <c r="FL407" i="80" s="1"/>
  <c r="I382" i="79"/>
  <c r="FL263" i="80"/>
  <c r="AG32" i="80"/>
  <c r="AG33" i="80" s="1"/>
  <c r="AG411" i="80" s="1"/>
  <c r="FM216" i="80"/>
  <c r="EV216" i="80"/>
  <c r="EW216" i="80"/>
  <c r="EO216" i="80"/>
  <c r="EF216" i="80"/>
  <c r="EG216" i="80"/>
  <c r="DY216" i="80"/>
  <c r="DH216" i="80"/>
  <c r="CS216" i="80"/>
  <c r="CR216" i="80"/>
  <c r="BL216" i="80"/>
  <c r="BM216" i="80"/>
  <c r="DI216" i="80"/>
  <c r="CB216" i="80"/>
  <c r="AN216" i="80"/>
  <c r="CC216" i="80"/>
  <c r="AW216" i="80"/>
  <c r="AV216" i="80"/>
  <c r="Y216" i="80"/>
  <c r="BE216" i="80"/>
  <c r="X216" i="80"/>
  <c r="P216" i="80"/>
  <c r="AO216" i="80"/>
  <c r="AG216" i="80"/>
  <c r="Q216" i="80"/>
  <c r="FL261" i="80"/>
  <c r="FM113" i="80"/>
  <c r="FE113" i="80"/>
  <c r="EV113" i="80"/>
  <c r="FD113" i="80"/>
  <c r="EW113" i="80"/>
  <c r="EN113" i="80"/>
  <c r="EO113" i="80"/>
  <c r="DX113" i="80"/>
  <c r="DY113" i="80"/>
  <c r="DQ113" i="80"/>
  <c r="CZ113" i="80"/>
  <c r="CJ113" i="80"/>
  <c r="DA113" i="80"/>
  <c r="CK113" i="80"/>
  <c r="CC113" i="80"/>
  <c r="BM113" i="80"/>
  <c r="BU113" i="80"/>
  <c r="AG113" i="80"/>
  <c r="AW113" i="80"/>
  <c r="X113" i="80"/>
  <c r="AF113" i="80"/>
  <c r="AV113" i="80"/>
  <c r="Y113" i="80"/>
  <c r="FM121" i="80"/>
  <c r="EW121" i="80"/>
  <c r="FD121" i="80"/>
  <c r="FE121" i="80"/>
  <c r="EN121" i="80"/>
  <c r="EF121" i="80"/>
  <c r="EG121" i="80"/>
  <c r="DY121" i="80"/>
  <c r="DQ121" i="80"/>
  <c r="DX121" i="80"/>
  <c r="EO121" i="80"/>
  <c r="DI121" i="80"/>
  <c r="DP121" i="80"/>
  <c r="CZ121" i="80"/>
  <c r="DH121" i="80"/>
  <c r="DA121" i="80"/>
  <c r="CJ121" i="80"/>
  <c r="BU121" i="80"/>
  <c r="CK121" i="80"/>
  <c r="CC121" i="80"/>
  <c r="AW121" i="80"/>
  <c r="BD121" i="80"/>
  <c r="AN121" i="80"/>
  <c r="BT121" i="80"/>
  <c r="Y121" i="80"/>
  <c r="AV121" i="80"/>
  <c r="FL78" i="80"/>
  <c r="FL82" i="80"/>
  <c r="FL236" i="80"/>
  <c r="FM205" i="80"/>
  <c r="EO205" i="80"/>
  <c r="FE205" i="80"/>
  <c r="EF205" i="80"/>
  <c r="EG205" i="80"/>
  <c r="DY205" i="80"/>
  <c r="DQ205" i="80"/>
  <c r="CK205" i="80"/>
  <c r="BU205" i="80"/>
  <c r="AN205" i="80"/>
  <c r="AO205" i="80"/>
  <c r="AF205" i="80"/>
  <c r="Q205" i="80"/>
  <c r="P205" i="80"/>
  <c r="X205" i="80"/>
  <c r="FL83" i="80"/>
  <c r="FD275" i="80"/>
  <c r="FE275" i="80"/>
  <c r="EN275" i="80"/>
  <c r="EO275" i="80"/>
  <c r="DP275" i="80"/>
  <c r="DQ275" i="80"/>
  <c r="DA275" i="80"/>
  <c r="CZ275" i="80"/>
  <c r="CK275" i="80"/>
  <c r="BT275" i="80"/>
  <c r="BU275" i="80"/>
  <c r="Y275" i="80"/>
  <c r="X275" i="80"/>
  <c r="Q275" i="80"/>
  <c r="CJ275" i="80"/>
  <c r="P275" i="80"/>
  <c r="FM148" i="80"/>
  <c r="FE148" i="80"/>
  <c r="FD148" i="80"/>
  <c r="EW148" i="80"/>
  <c r="EG148" i="80"/>
  <c r="EO148" i="80"/>
  <c r="DY148" i="80"/>
  <c r="DQ148" i="80"/>
  <c r="EN148" i="80"/>
  <c r="DP148" i="80"/>
  <c r="DI148" i="80"/>
  <c r="DA148" i="80"/>
  <c r="CJ148" i="80"/>
  <c r="CC148" i="80"/>
  <c r="BU148" i="80"/>
  <c r="CB148" i="80"/>
  <c r="CZ148" i="80"/>
  <c r="CK148" i="80"/>
  <c r="BT148" i="80"/>
  <c r="BD148" i="80"/>
  <c r="AO148" i="80"/>
  <c r="BE148" i="80"/>
  <c r="AW148" i="80"/>
  <c r="AV148" i="80"/>
  <c r="AN148" i="80"/>
  <c r="AF148" i="80"/>
  <c r="AG148" i="80"/>
  <c r="Y148" i="80"/>
  <c r="FD83" i="80"/>
  <c r="FD80" i="80"/>
  <c r="EW28" i="80"/>
  <c r="EW409" i="80" s="1"/>
  <c r="EN203" i="80"/>
  <c r="FE78" i="80"/>
  <c r="EN186" i="80"/>
  <c r="EW260" i="80"/>
  <c r="EV121" i="80"/>
  <c r="EF236" i="80"/>
  <c r="EF260" i="80"/>
  <c r="EG122" i="80"/>
  <c r="DX186" i="80"/>
  <c r="EF118" i="80"/>
  <c r="DX80" i="80"/>
  <c r="DP83" i="80"/>
  <c r="EN78" i="80"/>
  <c r="EF186" i="80"/>
  <c r="DP216" i="80"/>
  <c r="DP113" i="80"/>
  <c r="DH236" i="80"/>
  <c r="EF259" i="80"/>
  <c r="DJ313" i="80"/>
  <c r="DP81" i="80"/>
  <c r="DX148" i="80"/>
  <c r="DP187" i="80"/>
  <c r="DP261" i="80"/>
  <c r="DI199" i="80"/>
  <c r="DH28" i="80"/>
  <c r="DH409" i="80" s="1"/>
  <c r="DH275" i="80"/>
  <c r="DP204" i="80"/>
  <c r="DI315" i="80"/>
  <c r="CS121" i="80"/>
  <c r="CK216" i="80"/>
  <c r="CR236" i="80"/>
  <c r="CK214" i="80"/>
  <c r="CB263" i="80"/>
  <c r="CS199" i="80"/>
  <c r="CJ199" i="80"/>
  <c r="CJ81" i="80"/>
  <c r="CZ187" i="80"/>
  <c r="CS203" i="80"/>
  <c r="CJ28" i="80"/>
  <c r="CJ409" i="80" s="1"/>
  <c r="BT186" i="80"/>
  <c r="CR205" i="80"/>
  <c r="BT187" i="80"/>
  <c r="BT78" i="80"/>
  <c r="BD205" i="80"/>
  <c r="CB205" i="80"/>
  <c r="BL122" i="80"/>
  <c r="CC28" i="80"/>
  <c r="CC409" i="80" s="1"/>
  <c r="CC315" i="80"/>
  <c r="BL203" i="80"/>
  <c r="BL118" i="80"/>
  <c r="BT147" i="80"/>
  <c r="BM205" i="80"/>
  <c r="AW81" i="80"/>
  <c r="AV275" i="80"/>
  <c r="BT199" i="80"/>
  <c r="AV218" i="80"/>
  <c r="AN263" i="80"/>
  <c r="BM236" i="80"/>
  <c r="AV28" i="80"/>
  <c r="AV409" i="80" s="1"/>
  <c r="AV260" i="80"/>
  <c r="AO79" i="80"/>
  <c r="AW186" i="80"/>
  <c r="X121" i="80"/>
  <c r="AO259" i="80"/>
  <c r="AN122" i="80"/>
  <c r="BM121" i="80"/>
  <c r="AG259" i="80"/>
  <c r="BE113" i="80"/>
  <c r="AN275" i="80"/>
  <c r="AF123" i="80"/>
  <c r="AO28" i="80"/>
  <c r="AO409" i="80" s="1"/>
  <c r="FL218" i="79"/>
  <c r="FL231" i="79"/>
  <c r="AG82" i="80"/>
  <c r="FL247" i="79"/>
  <c r="AG275" i="80"/>
  <c r="P124" i="80"/>
  <c r="FL214" i="79"/>
  <c r="FM234" i="79"/>
  <c r="FD234" i="79"/>
  <c r="EW234" i="79"/>
  <c r="CZ234" i="79"/>
  <c r="EG234" i="79"/>
  <c r="DQ234" i="79"/>
  <c r="DA234" i="79"/>
  <c r="CK234" i="79"/>
  <c r="CB234" i="79"/>
  <c r="AV234" i="79"/>
  <c r="FE234" i="79"/>
  <c r="CR234" i="79"/>
  <c r="CC234" i="79"/>
  <c r="AN234" i="79"/>
  <c r="AW234" i="79"/>
  <c r="BL234" i="79"/>
  <c r="BD234" i="79"/>
  <c r="AO234" i="79"/>
  <c r="AF234" i="79"/>
  <c r="Q234" i="79"/>
  <c r="BT234" i="79"/>
  <c r="BV234" i="79" s="1"/>
  <c r="AG234" i="79"/>
  <c r="P234" i="79"/>
  <c r="X234" i="79"/>
  <c r="FL95" i="79"/>
  <c r="EO67" i="79"/>
  <c r="DY67" i="79"/>
  <c r="EW67" i="79"/>
  <c r="EG67" i="79"/>
  <c r="DQ67" i="79"/>
  <c r="EF67" i="79"/>
  <c r="DP67" i="79"/>
  <c r="DI67" i="79"/>
  <c r="CS67" i="79"/>
  <c r="EV67" i="79"/>
  <c r="AV67" i="79"/>
  <c r="BU67" i="79"/>
  <c r="BM67" i="79"/>
  <c r="BE67" i="79"/>
  <c r="CK67" i="79"/>
  <c r="BD67" i="79"/>
  <c r="AW67" i="79"/>
  <c r="AG67" i="79"/>
  <c r="AF67" i="79"/>
  <c r="CC67" i="79"/>
  <c r="AO67" i="79"/>
  <c r="Q67" i="79"/>
  <c r="X67" i="79"/>
  <c r="AN67" i="79"/>
  <c r="FD100" i="79"/>
  <c r="AN218" i="80"/>
  <c r="FE216" i="79"/>
  <c r="FE118" i="79"/>
  <c r="FD118" i="79"/>
  <c r="FM210" i="79"/>
  <c r="FL210" i="79"/>
  <c r="FK211" i="79"/>
  <c r="FE214" i="79"/>
  <c r="AO121" i="80"/>
  <c r="EG261" i="79"/>
  <c r="EN261" i="79"/>
  <c r="FM95" i="79"/>
  <c r="FK101" i="79"/>
  <c r="EG313" i="79"/>
  <c r="FD313" i="79"/>
  <c r="FL315" i="79"/>
  <c r="CZ277" i="79"/>
  <c r="CJ277" i="79"/>
  <c r="CR277" i="79"/>
  <c r="AV277" i="79"/>
  <c r="CK277" i="79"/>
  <c r="AG277" i="79"/>
  <c r="DA277" i="79"/>
  <c r="AN277" i="79"/>
  <c r="BL277" i="79"/>
  <c r="BD277" i="79"/>
  <c r="AF277" i="79"/>
  <c r="CC277" i="79"/>
  <c r="AW277" i="79"/>
  <c r="Q277" i="79"/>
  <c r="P277" i="79"/>
  <c r="X277" i="79"/>
  <c r="FE83" i="79"/>
  <c r="EV182" i="79"/>
  <c r="EN97" i="79"/>
  <c r="DY182" i="79"/>
  <c r="EO23" i="79"/>
  <c r="EO407" i="79" s="1"/>
  <c r="EV23" i="79"/>
  <c r="EV407" i="79" s="1"/>
  <c r="EO116" i="79"/>
  <c r="DX149" i="79"/>
  <c r="DY149" i="79"/>
  <c r="DW150" i="79"/>
  <c r="FE231" i="79"/>
  <c r="EO409" i="79"/>
  <c r="EF246" i="79"/>
  <c r="DX97" i="79"/>
  <c r="EG186" i="79"/>
  <c r="EF186" i="79"/>
  <c r="EO232" i="79"/>
  <c r="EF232" i="79"/>
  <c r="EV232" i="79"/>
  <c r="CB232" i="79"/>
  <c r="DI232" i="79"/>
  <c r="CS232" i="79"/>
  <c r="DQ232" i="79"/>
  <c r="AV232" i="79"/>
  <c r="DY232" i="79"/>
  <c r="CC232" i="79"/>
  <c r="BT232" i="79"/>
  <c r="BL232" i="79"/>
  <c r="BD232" i="79"/>
  <c r="DP232" i="79"/>
  <c r="BU232" i="79"/>
  <c r="BM232" i="79"/>
  <c r="BE232" i="79"/>
  <c r="AW232" i="79"/>
  <c r="AF232" i="79"/>
  <c r="AO232" i="79"/>
  <c r="AN232" i="79"/>
  <c r="Y232" i="79"/>
  <c r="P232" i="79"/>
  <c r="X232" i="79"/>
  <c r="Q232" i="79"/>
  <c r="FE236" i="79"/>
  <c r="EV314" i="79"/>
  <c r="EN99" i="79"/>
  <c r="EG262" i="79"/>
  <c r="DX98" i="79"/>
  <c r="DI262" i="79"/>
  <c r="FE197" i="79"/>
  <c r="DX262" i="79"/>
  <c r="FM262" i="79"/>
  <c r="FE250" i="79"/>
  <c r="DY245" i="79"/>
  <c r="DY314" i="79"/>
  <c r="CR197" i="79"/>
  <c r="CK262" i="79"/>
  <c r="CL262" i="79" s="1"/>
  <c r="FN82" i="79"/>
  <c r="DQ95" i="79"/>
  <c r="CZ245" i="79"/>
  <c r="CR182" i="79"/>
  <c r="DY99" i="79"/>
  <c r="DH182" i="79"/>
  <c r="DI246" i="79"/>
  <c r="DA250" i="79"/>
  <c r="CR218" i="79"/>
  <c r="CR97" i="79"/>
  <c r="DP275" i="79"/>
  <c r="DH231" i="79"/>
  <c r="CR313" i="79"/>
  <c r="CK313" i="79"/>
  <c r="EF132" i="79"/>
  <c r="EG132" i="79"/>
  <c r="EE140" i="79"/>
  <c r="DI409" i="79"/>
  <c r="DH247" i="79"/>
  <c r="CZ218" i="79"/>
  <c r="DA232" i="79"/>
  <c r="CK250" i="79"/>
  <c r="CB197" i="79"/>
  <c r="DP277" i="79"/>
  <c r="DI132" i="79"/>
  <c r="CZ215" i="79"/>
  <c r="CR236" i="79"/>
  <c r="CK182" i="79"/>
  <c r="AX186" i="79"/>
  <c r="DQ317" i="79"/>
  <c r="CR67" i="79"/>
  <c r="CJ100" i="79"/>
  <c r="CC216" i="79"/>
  <c r="CB262" i="79"/>
  <c r="CB317" i="79"/>
  <c r="BM277" i="79"/>
  <c r="DQ116" i="79"/>
  <c r="CS132" i="79"/>
  <c r="CC197" i="79"/>
  <c r="CB132" i="79"/>
  <c r="BM98" i="79"/>
  <c r="DH314" i="79"/>
  <c r="CC83" i="79"/>
  <c r="BU277" i="79"/>
  <c r="BM409" i="79"/>
  <c r="BL67" i="79"/>
  <c r="FE67" i="79"/>
  <c r="DA100" i="79"/>
  <c r="CR317" i="79"/>
  <c r="CB314" i="79"/>
  <c r="BE95" i="79"/>
  <c r="AV250" i="79"/>
  <c r="CB277" i="79"/>
  <c r="BM23" i="79"/>
  <c r="BM407" i="79" s="1"/>
  <c r="BM246" i="79"/>
  <c r="BD23" i="79"/>
  <c r="BD407" i="79" s="1"/>
  <c r="DH277" i="79"/>
  <c r="BD197" i="79"/>
  <c r="AP185" i="79"/>
  <c r="AG23" i="79"/>
  <c r="AG407" i="79" s="1"/>
  <c r="DI317" i="79"/>
  <c r="BD132" i="79"/>
  <c r="AN216" i="79"/>
  <c r="BU132" i="79"/>
  <c r="BL257" i="79"/>
  <c r="AG246" i="79"/>
  <c r="BD182" i="79"/>
  <c r="BD100" i="79"/>
  <c r="AN182" i="79"/>
  <c r="AN23" i="79"/>
  <c r="AN407" i="79" s="1"/>
  <c r="AG313" i="79"/>
  <c r="P67" i="79"/>
  <c r="Q250" i="79"/>
  <c r="P116" i="79"/>
  <c r="BL250" i="79"/>
  <c r="X197" i="79"/>
  <c r="P23" i="79"/>
  <c r="P407" i="79" s="1"/>
  <c r="R80" i="79"/>
  <c r="AG98" i="79"/>
  <c r="X23" i="79"/>
  <c r="X407" i="79" s="1"/>
  <c r="Q247" i="79"/>
  <c r="Y234" i="79"/>
  <c r="X218" i="79"/>
  <c r="Q275" i="79"/>
  <c r="BT104" i="79"/>
  <c r="BU104" i="79"/>
  <c r="BS109" i="79"/>
  <c r="CC104" i="79"/>
  <c r="CB104" i="79"/>
  <c r="CA109" i="79"/>
  <c r="EN104" i="79"/>
  <c r="EO104" i="79"/>
  <c r="EM109" i="79"/>
  <c r="Y115" i="79"/>
  <c r="BD115" i="79"/>
  <c r="BM115" i="79"/>
  <c r="CS115" i="79"/>
  <c r="CJ115" i="79"/>
  <c r="EG115" i="79"/>
  <c r="FM115" i="79"/>
  <c r="CQ489" i="79"/>
  <c r="CQ495" i="79"/>
  <c r="CQ496" i="79" s="1"/>
  <c r="AT482" i="79"/>
  <c r="AT484" i="79" s="1"/>
  <c r="AU484" i="79" s="1"/>
  <c r="AU488" i="79" s="1"/>
  <c r="CL160" i="79" l="1"/>
  <c r="BK290" i="79"/>
  <c r="BK336" i="79" s="1"/>
  <c r="D53" i="35"/>
  <c r="D58" i="35" s="1"/>
  <c r="I196" i="79"/>
  <c r="J191" i="85"/>
  <c r="L107" i="90" s="1"/>
  <c r="J196" i="79"/>
  <c r="BV116" i="80"/>
  <c r="BN262" i="80"/>
  <c r="DZ181" i="79"/>
  <c r="BN245" i="80"/>
  <c r="CL116" i="80"/>
  <c r="AX210" i="79"/>
  <c r="FF255" i="80"/>
  <c r="CD115" i="79"/>
  <c r="AV211" i="79"/>
  <c r="I191" i="85"/>
  <c r="K107" i="90" s="1"/>
  <c r="CT100" i="80"/>
  <c r="BF148" i="79"/>
  <c r="BN183" i="79"/>
  <c r="FK290" i="79"/>
  <c r="FK336" i="79" s="1"/>
  <c r="EM290" i="79"/>
  <c r="EM336" i="79" s="1"/>
  <c r="BV148" i="79"/>
  <c r="AW211" i="79"/>
  <c r="BV156" i="79"/>
  <c r="DB204" i="79"/>
  <c r="FC489" i="79"/>
  <c r="CL283" i="80"/>
  <c r="EP255" i="80"/>
  <c r="AH247" i="80"/>
  <c r="DZ116" i="80"/>
  <c r="AH159" i="80"/>
  <c r="DZ199" i="80"/>
  <c r="CL183" i="79"/>
  <c r="FF315" i="79"/>
  <c r="W489" i="79"/>
  <c r="BN205" i="79"/>
  <c r="CQ497" i="79"/>
  <c r="CQ474" i="79" s="1"/>
  <c r="CQ308" i="79" s="1"/>
  <c r="EH115" i="80"/>
  <c r="EH137" i="80"/>
  <c r="R116" i="80"/>
  <c r="AE489" i="79"/>
  <c r="FN121" i="80"/>
  <c r="AX263" i="80"/>
  <c r="BF137" i="80"/>
  <c r="DJ154" i="80"/>
  <c r="CT137" i="80"/>
  <c r="FC53" i="80"/>
  <c r="FC54" i="80"/>
  <c r="FK54" i="80"/>
  <c r="FK53" i="80"/>
  <c r="DW54" i="80"/>
  <c r="DW53" i="80"/>
  <c r="DG54" i="80"/>
  <c r="DG53" i="80"/>
  <c r="EM54" i="80"/>
  <c r="EM53" i="80"/>
  <c r="CA53" i="80"/>
  <c r="CA54" i="80"/>
  <c r="AM53" i="80"/>
  <c r="AM54" i="80"/>
  <c r="CQ53" i="80"/>
  <c r="CQ54" i="80"/>
  <c r="DO53" i="80"/>
  <c r="DO54" i="80"/>
  <c r="EE54" i="80"/>
  <c r="EE53" i="80"/>
  <c r="BC53" i="80"/>
  <c r="BC54" i="80"/>
  <c r="W54" i="80"/>
  <c r="W53" i="80"/>
  <c r="AH137" i="80"/>
  <c r="BK54" i="80"/>
  <c r="BK53" i="80"/>
  <c r="BS54" i="80"/>
  <c r="BS53" i="80"/>
  <c r="CY53" i="80"/>
  <c r="CY54" i="80"/>
  <c r="EU53" i="80"/>
  <c r="EU54" i="80"/>
  <c r="AU53" i="80"/>
  <c r="AU54" i="80"/>
  <c r="AE53" i="80"/>
  <c r="AE54" i="80"/>
  <c r="O54" i="80"/>
  <c r="O53" i="80"/>
  <c r="CI54" i="80"/>
  <c r="CI53" i="80"/>
  <c r="FK290" i="80"/>
  <c r="FK336" i="80" s="1"/>
  <c r="EH116" i="80"/>
  <c r="CL108" i="80"/>
  <c r="DJ116" i="80"/>
  <c r="DB153" i="79"/>
  <c r="DW492" i="79"/>
  <c r="DW473" i="79" s="1"/>
  <c r="DW196" i="79" s="1"/>
  <c r="AH256" i="79"/>
  <c r="DR283" i="80"/>
  <c r="CY380" i="80"/>
  <c r="EE380" i="80"/>
  <c r="DG380" i="80"/>
  <c r="DW380" i="80"/>
  <c r="DO380" i="80"/>
  <c r="CD245" i="80"/>
  <c r="BV255" i="79"/>
  <c r="AM290" i="80"/>
  <c r="AM336" i="80" s="1"/>
  <c r="EX156" i="79"/>
  <c r="G77" i="26" l="1"/>
  <c r="G103" i="26" s="1"/>
  <c r="C15" i="32"/>
  <c r="C21" i="32" s="1"/>
  <c r="C24" i="32" s="1"/>
  <c r="G92" i="13" s="1"/>
  <c r="EH158" i="79"/>
  <c r="DZ137" i="80"/>
  <c r="BN148" i="79"/>
  <c r="CT148" i="79"/>
  <c r="CD149" i="80"/>
  <c r="EP137" i="80"/>
  <c r="BN116" i="80"/>
  <c r="AP108" i="80"/>
  <c r="AX116" i="80"/>
  <c r="AP255" i="80"/>
  <c r="CT108" i="80"/>
  <c r="DJ108" i="80"/>
  <c r="FF301" i="80"/>
  <c r="DB98" i="80"/>
  <c r="DJ107" i="79"/>
  <c r="AX156" i="79"/>
  <c r="AX255" i="79"/>
  <c r="EX112" i="79"/>
  <c r="CD155" i="79"/>
  <c r="BV301" i="79"/>
  <c r="R301" i="80"/>
  <c r="DJ263" i="79"/>
  <c r="FF97" i="79"/>
  <c r="DB245" i="80"/>
  <c r="CT262" i="79"/>
  <c r="EX301" i="79"/>
  <c r="CD152" i="80"/>
  <c r="AX148" i="79"/>
  <c r="R95" i="80"/>
  <c r="EP83" i="80"/>
  <c r="CT107" i="79"/>
  <c r="EX263" i="79"/>
  <c r="EP148" i="79"/>
  <c r="AH301" i="80"/>
  <c r="DZ108" i="80"/>
  <c r="CD116" i="80"/>
  <c r="EP301" i="80"/>
  <c r="R130" i="80"/>
  <c r="EX108" i="80"/>
  <c r="DB132" i="80"/>
  <c r="R255" i="80"/>
  <c r="CT154" i="79"/>
  <c r="FF108" i="80"/>
  <c r="DJ245" i="80"/>
  <c r="Z132" i="80"/>
  <c r="AX255" i="80"/>
  <c r="O428" i="80"/>
  <c r="DR117" i="79"/>
  <c r="DR255" i="80"/>
  <c r="EP116" i="80"/>
  <c r="FF149" i="80"/>
  <c r="DB255" i="80"/>
  <c r="AH255" i="80"/>
  <c r="FN108" i="80"/>
  <c r="BN255" i="80"/>
  <c r="DZ106" i="79"/>
  <c r="EP115" i="79"/>
  <c r="FN97" i="80"/>
  <c r="AH148" i="79"/>
  <c r="AH245" i="80"/>
  <c r="AH95" i="80"/>
  <c r="FN116" i="80"/>
  <c r="EP147" i="79"/>
  <c r="CD210" i="80"/>
  <c r="FN137" i="80"/>
  <c r="EH108" i="80"/>
  <c r="O163" i="80"/>
  <c r="AP137" i="80"/>
  <c r="EX149" i="80"/>
  <c r="BV283" i="80"/>
  <c r="DZ148" i="79"/>
  <c r="EH148" i="79"/>
  <c r="FN139" i="79"/>
  <c r="DB137" i="80"/>
  <c r="EP108" i="80"/>
  <c r="DJ156" i="79"/>
  <c r="FF137" i="80"/>
  <c r="AP148" i="79"/>
  <c r="EH152" i="79"/>
  <c r="DJ255" i="80"/>
  <c r="Z137" i="80"/>
  <c r="AP112" i="79"/>
  <c r="EH155" i="79"/>
  <c r="R137" i="80"/>
  <c r="BF314" i="80"/>
  <c r="E75" i="37"/>
  <c r="EH149" i="80"/>
  <c r="CL104" i="80"/>
  <c r="DZ160" i="79"/>
  <c r="CD156" i="79"/>
  <c r="DJ137" i="80"/>
  <c r="R156" i="79"/>
  <c r="CT81" i="79"/>
  <c r="AX106" i="79"/>
  <c r="DB148" i="79"/>
  <c r="AX137" i="80"/>
  <c r="DZ203" i="79"/>
  <c r="R99" i="80"/>
  <c r="DW497" i="79"/>
  <c r="DW474" i="79" s="1"/>
  <c r="DW308" i="79" s="1"/>
  <c r="DY308" i="79" s="1"/>
  <c r="AE492" i="79"/>
  <c r="AE473" i="79" s="1"/>
  <c r="AE196" i="79" s="1"/>
  <c r="AG196" i="79" s="1"/>
  <c r="O163" i="79"/>
  <c r="CL147" i="79"/>
  <c r="FF148" i="79"/>
  <c r="BV137" i="80"/>
  <c r="DZ115" i="79"/>
  <c r="Z255" i="79"/>
  <c r="DR137" i="80"/>
  <c r="R199" i="79"/>
  <c r="EX137" i="80"/>
  <c r="DB156" i="79"/>
  <c r="BF116" i="80"/>
  <c r="DR181" i="79"/>
  <c r="AE163" i="79"/>
  <c r="DJ100" i="80"/>
  <c r="AE163" i="80"/>
  <c r="CD146" i="80"/>
  <c r="FN246" i="80"/>
  <c r="BF159" i="79"/>
  <c r="AH156" i="79"/>
  <c r="BK428" i="80"/>
  <c r="W428" i="79"/>
  <c r="AU428" i="79"/>
  <c r="BK428" i="79"/>
  <c r="EH245" i="80"/>
  <c r="AX149" i="80"/>
  <c r="CD137" i="80"/>
  <c r="H370" i="85"/>
  <c r="J181" i="90" s="1"/>
  <c r="I370" i="85"/>
  <c r="K181" i="90" s="1"/>
  <c r="J383" i="79"/>
  <c r="FF383" i="79" s="1"/>
  <c r="J366" i="85"/>
  <c r="L177" i="90" s="1"/>
  <c r="AH146" i="79"/>
  <c r="I381" i="80"/>
  <c r="CK381" i="80" s="1"/>
  <c r="H381" i="80"/>
  <c r="DX381" i="80" s="1"/>
  <c r="H380" i="80"/>
  <c r="EN380" i="80" s="1"/>
  <c r="J381" i="79"/>
  <c r="BN381" i="79" s="1"/>
  <c r="J369" i="85"/>
  <c r="L180" i="90" s="1"/>
  <c r="H382" i="80"/>
  <c r="EN382" i="80" s="1"/>
  <c r="I379" i="79"/>
  <c r="FM379" i="79" s="1"/>
  <c r="H378" i="80"/>
  <c r="AN378" i="80" s="1"/>
  <c r="CT231" i="80"/>
  <c r="Z121" i="79"/>
  <c r="EE163" i="79"/>
  <c r="DO163" i="79"/>
  <c r="R149" i="80"/>
  <c r="R146" i="80"/>
  <c r="BF149" i="80"/>
  <c r="EP146" i="80"/>
  <c r="DO427" i="80"/>
  <c r="EX246" i="80"/>
  <c r="BF156" i="79"/>
  <c r="BC163" i="80"/>
  <c r="DW428" i="80"/>
  <c r="CQ428" i="79"/>
  <c r="FN149" i="80"/>
  <c r="DJ149" i="80"/>
  <c r="BK163" i="80"/>
  <c r="BF122" i="79"/>
  <c r="R26" i="35"/>
  <c r="R49" i="35"/>
  <c r="R53" i="35" s="1"/>
  <c r="BF246" i="80"/>
  <c r="FF283" i="80"/>
  <c r="R263" i="79"/>
  <c r="CC211" i="80"/>
  <c r="FF285" i="79"/>
  <c r="BV198" i="79"/>
  <c r="BN155" i="80"/>
  <c r="FN198" i="79"/>
  <c r="R255" i="79"/>
  <c r="EH198" i="79"/>
  <c r="FN318" i="80"/>
  <c r="FN104" i="79"/>
  <c r="DB198" i="79"/>
  <c r="DJ318" i="80"/>
  <c r="FF100" i="80"/>
  <c r="AP133" i="80"/>
  <c r="AP246" i="80"/>
  <c r="BF283" i="80"/>
  <c r="CT246" i="80"/>
  <c r="CD155" i="80"/>
  <c r="R100" i="80"/>
  <c r="EX146" i="79"/>
  <c r="AH246" i="80"/>
  <c r="FF146" i="79"/>
  <c r="DB247" i="80"/>
  <c r="DB303" i="80"/>
  <c r="FF284" i="80"/>
  <c r="DR318" i="80"/>
  <c r="AX156" i="80"/>
  <c r="FN283" i="80"/>
  <c r="BF318" i="80"/>
  <c r="BN198" i="79"/>
  <c r="DZ247" i="80"/>
  <c r="EP155" i="80"/>
  <c r="BV147" i="79"/>
  <c r="CD100" i="80"/>
  <c r="EP139" i="79"/>
  <c r="FN247" i="80"/>
  <c r="BN246" i="80"/>
  <c r="R198" i="79"/>
  <c r="AU290" i="80"/>
  <c r="AU336" i="80" s="1"/>
  <c r="DB203" i="79"/>
  <c r="EP248" i="79"/>
  <c r="FF318" i="80"/>
  <c r="BN318" i="80"/>
  <c r="AP318" i="80"/>
  <c r="BC428" i="79"/>
  <c r="AX246" i="80"/>
  <c r="AX99" i="79"/>
  <c r="EP303" i="80"/>
  <c r="CL198" i="79"/>
  <c r="BF247" i="80"/>
  <c r="DR155" i="80"/>
  <c r="BV245" i="80"/>
  <c r="R247" i="80"/>
  <c r="EP318" i="80"/>
  <c r="DZ152" i="79"/>
  <c r="DJ247" i="80"/>
  <c r="FF255" i="79"/>
  <c r="DB209" i="79"/>
  <c r="CT198" i="79"/>
  <c r="CZ211" i="79"/>
  <c r="Q50" i="35"/>
  <c r="Q25" i="35" s="1"/>
  <c r="AH99" i="80"/>
  <c r="BV318" i="80"/>
  <c r="CL189" i="79"/>
  <c r="BF198" i="79"/>
  <c r="AX190" i="79"/>
  <c r="DZ198" i="79"/>
  <c r="BN247" i="80"/>
  <c r="DB257" i="80"/>
  <c r="CL192" i="79"/>
  <c r="FN209" i="79"/>
  <c r="AP183" i="79"/>
  <c r="AX247" i="80"/>
  <c r="CT247" i="80"/>
  <c r="AH198" i="79"/>
  <c r="FM211" i="79"/>
  <c r="CD203" i="79"/>
  <c r="EX198" i="79"/>
  <c r="DZ255" i="79"/>
  <c r="DR247" i="80"/>
  <c r="R133" i="80"/>
  <c r="BN152" i="79"/>
  <c r="BV256" i="79"/>
  <c r="CT318" i="80"/>
  <c r="BN256" i="79"/>
  <c r="EH112" i="80"/>
  <c r="EP198" i="79"/>
  <c r="EH155" i="80"/>
  <c r="DR198" i="79"/>
  <c r="AP99" i="80"/>
  <c r="AP189" i="79"/>
  <c r="FF81" i="79"/>
  <c r="AP198" i="79"/>
  <c r="AX283" i="80"/>
  <c r="Z283" i="80"/>
  <c r="DB256" i="79"/>
  <c r="FN146" i="79"/>
  <c r="BV99" i="80"/>
  <c r="EP247" i="80"/>
  <c r="DZ133" i="80"/>
  <c r="FN99" i="80"/>
  <c r="AP247" i="80"/>
  <c r="BN81" i="79"/>
  <c r="EH190" i="79"/>
  <c r="AX284" i="80"/>
  <c r="FF198" i="79"/>
  <c r="DB283" i="80"/>
  <c r="CL247" i="80"/>
  <c r="R318" i="80"/>
  <c r="EH247" i="80"/>
  <c r="AH255" i="79"/>
  <c r="CT255" i="79"/>
  <c r="CD198" i="79"/>
  <c r="AH190" i="79"/>
  <c r="BF99" i="80"/>
  <c r="EP256" i="79"/>
  <c r="EX318" i="80"/>
  <c r="EP190" i="79"/>
  <c r="BF255" i="79"/>
  <c r="R283" i="80"/>
  <c r="CT190" i="79"/>
  <c r="AH133" i="80"/>
  <c r="EX257" i="80"/>
  <c r="DZ256" i="79"/>
  <c r="EP255" i="79"/>
  <c r="EX99" i="80"/>
  <c r="DJ99" i="80"/>
  <c r="CL318" i="80"/>
  <c r="FF99" i="80"/>
  <c r="EX256" i="79"/>
  <c r="DR256" i="79"/>
  <c r="CL190" i="79"/>
  <c r="BN190" i="79"/>
  <c r="CD95" i="80"/>
  <c r="AX247" i="79"/>
  <c r="Z247" i="80"/>
  <c r="EX247" i="80"/>
  <c r="FF247" i="80"/>
  <c r="CD247" i="80"/>
  <c r="BV247" i="80"/>
  <c r="FF256" i="79"/>
  <c r="BN255" i="79"/>
  <c r="CL99" i="80"/>
  <c r="AX99" i="80"/>
  <c r="EH255" i="79"/>
  <c r="DB255" i="79"/>
  <c r="FF160" i="79"/>
  <c r="BF190" i="79"/>
  <c r="DJ255" i="79"/>
  <c r="AP256" i="79"/>
  <c r="BF256" i="79"/>
  <c r="CL256" i="79"/>
  <c r="CD190" i="79"/>
  <c r="BF95" i="80"/>
  <c r="DZ248" i="79"/>
  <c r="DZ301" i="79"/>
  <c r="AH155" i="79"/>
  <c r="BF158" i="80"/>
  <c r="Z256" i="79"/>
  <c r="BF189" i="79"/>
  <c r="AP255" i="79"/>
  <c r="AH146" i="80"/>
  <c r="CT256" i="79"/>
  <c r="AH152" i="80"/>
  <c r="DI37" i="80"/>
  <c r="DJ256" i="79"/>
  <c r="AX155" i="79"/>
  <c r="DR152" i="80"/>
  <c r="EH117" i="79"/>
  <c r="BV155" i="79"/>
  <c r="FF260" i="79"/>
  <c r="BV117" i="79"/>
  <c r="AX152" i="79"/>
  <c r="FF112" i="80"/>
  <c r="CD112" i="79"/>
  <c r="AP302" i="79"/>
  <c r="AH112" i="79"/>
  <c r="Z302" i="80"/>
  <c r="R155" i="79"/>
  <c r="CL112" i="79"/>
  <c r="R155" i="80"/>
  <c r="AH303" i="80"/>
  <c r="FN100" i="80"/>
  <c r="DJ159" i="79"/>
  <c r="EP182" i="80"/>
  <c r="CL155" i="79"/>
  <c r="Z210" i="80"/>
  <c r="EX155" i="79"/>
  <c r="EH192" i="79"/>
  <c r="DB155" i="79"/>
  <c r="EP285" i="79"/>
  <c r="EX117" i="79"/>
  <c r="BV183" i="80"/>
  <c r="DR197" i="80"/>
  <c r="DI433" i="80"/>
  <c r="DZ112" i="79"/>
  <c r="DZ117" i="79"/>
  <c r="EP319" i="80"/>
  <c r="EP100" i="80"/>
  <c r="CT197" i="80"/>
  <c r="R117" i="79"/>
  <c r="CD159" i="79"/>
  <c r="AH189" i="80"/>
  <c r="CD256" i="79"/>
  <c r="CD250" i="80"/>
  <c r="BV189" i="80"/>
  <c r="BF147" i="79"/>
  <c r="EP318" i="79"/>
  <c r="DZ155" i="80"/>
  <c r="FN117" i="79"/>
  <c r="BV284" i="80"/>
  <c r="AX100" i="80"/>
  <c r="Z112" i="79"/>
  <c r="FN204" i="79"/>
  <c r="DJ287" i="79"/>
  <c r="Y211" i="80"/>
  <c r="AX159" i="80"/>
  <c r="DZ100" i="80"/>
  <c r="BV250" i="80"/>
  <c r="BN121" i="80"/>
  <c r="FN121" i="79"/>
  <c r="BV318" i="79"/>
  <c r="R284" i="80"/>
  <c r="EH318" i="79"/>
  <c r="BF248" i="79"/>
  <c r="CT117" i="79"/>
  <c r="Z97" i="80"/>
  <c r="AO211" i="79"/>
  <c r="CT155" i="79"/>
  <c r="BF121" i="79"/>
  <c r="AH182" i="80"/>
  <c r="Z318" i="79"/>
  <c r="BN112" i="79"/>
  <c r="DJ155" i="79"/>
  <c r="BN257" i="80"/>
  <c r="BN197" i="80"/>
  <c r="EH152" i="80"/>
  <c r="EP112" i="80"/>
  <c r="R182" i="80"/>
  <c r="AH287" i="80"/>
  <c r="EH159" i="79"/>
  <c r="BN250" i="80"/>
  <c r="DZ285" i="79"/>
  <c r="BN285" i="80"/>
  <c r="EH112" i="79"/>
  <c r="BF112" i="79"/>
  <c r="DZ146" i="80"/>
  <c r="FN112" i="80"/>
  <c r="EH108" i="79"/>
  <c r="BV216" i="80"/>
  <c r="EH197" i="80"/>
  <c r="DR231" i="80"/>
  <c r="DJ183" i="79"/>
  <c r="R152" i="79"/>
  <c r="DJ146" i="80"/>
  <c r="DB181" i="79"/>
  <c r="CT303" i="80"/>
  <c r="BF210" i="80"/>
  <c r="DR318" i="79"/>
  <c r="AX183" i="80"/>
  <c r="BF139" i="79"/>
  <c r="AP190" i="79"/>
  <c r="EX283" i="80"/>
  <c r="DZ275" i="80"/>
  <c r="CT152" i="79"/>
  <c r="FN285" i="80"/>
  <c r="DB183" i="80"/>
  <c r="AX133" i="79"/>
  <c r="BN112" i="80"/>
  <c r="EX112" i="80"/>
  <c r="AP112" i="80"/>
  <c r="EX232" i="80"/>
  <c r="EX133" i="80"/>
  <c r="EP112" i="79"/>
  <c r="CT112" i="80"/>
  <c r="R117" i="80"/>
  <c r="CL203" i="79"/>
  <c r="DR139" i="79"/>
  <c r="FF112" i="79"/>
  <c r="EX183" i="80"/>
  <c r="EH147" i="79"/>
  <c r="FF155" i="79"/>
  <c r="DB95" i="80"/>
  <c r="DR112" i="80"/>
  <c r="R121" i="79"/>
  <c r="DZ117" i="80"/>
  <c r="BF181" i="80"/>
  <c r="BF22" i="79"/>
  <c r="BF406" i="79" s="1"/>
  <c r="DR210" i="79"/>
  <c r="FN248" i="79"/>
  <c r="Z112" i="80"/>
  <c r="EX159" i="79"/>
  <c r="BN117" i="79"/>
  <c r="FN160" i="79"/>
  <c r="FN146" i="80"/>
  <c r="FN155" i="79"/>
  <c r="AP153" i="79"/>
  <c r="FN300" i="80"/>
  <c r="R203" i="79"/>
  <c r="CL117" i="79"/>
  <c r="DB147" i="79"/>
  <c r="DZ158" i="80"/>
  <c r="CL314" i="80"/>
  <c r="DB112" i="80"/>
  <c r="AX302" i="79"/>
  <c r="AH159" i="79"/>
  <c r="AP210" i="79"/>
  <c r="BV159" i="80"/>
  <c r="AH112" i="80"/>
  <c r="CT159" i="80"/>
  <c r="R122" i="79"/>
  <c r="EX146" i="80"/>
  <c r="EX160" i="79"/>
  <c r="R303" i="80"/>
  <c r="EP95" i="80"/>
  <c r="EH181" i="79"/>
  <c r="R285" i="80"/>
  <c r="BN155" i="79"/>
  <c r="BF155" i="79"/>
  <c r="FF117" i="79"/>
  <c r="R315" i="79"/>
  <c r="AX146" i="80"/>
  <c r="DZ192" i="79"/>
  <c r="FN95" i="80"/>
  <c r="EP192" i="79"/>
  <c r="AP82" i="79"/>
  <c r="EP160" i="79"/>
  <c r="EP117" i="80"/>
  <c r="BV117" i="80"/>
  <c r="CD152" i="79"/>
  <c r="DJ112" i="80"/>
  <c r="CD147" i="79"/>
  <c r="CT112" i="79"/>
  <c r="BV152" i="79"/>
  <c r="AX152" i="80"/>
  <c r="AP146" i="80"/>
  <c r="BV112" i="79"/>
  <c r="BF112" i="80"/>
  <c r="DB117" i="80"/>
  <c r="AH155" i="80"/>
  <c r="DB152" i="80"/>
  <c r="DB287" i="79"/>
  <c r="BF287" i="80"/>
  <c r="CJ150" i="79"/>
  <c r="R147" i="79"/>
  <c r="DR152" i="79"/>
  <c r="FN257" i="80"/>
  <c r="CT117" i="80"/>
  <c r="BF152" i="79"/>
  <c r="CD133" i="80"/>
  <c r="BN146" i="80"/>
  <c r="BN232" i="80"/>
  <c r="FN303" i="80"/>
  <c r="DJ155" i="80"/>
  <c r="EP155" i="79"/>
  <c r="DR106" i="80"/>
  <c r="CT287" i="79"/>
  <c r="DR133" i="80"/>
  <c r="AH302" i="79"/>
  <c r="Z117" i="79"/>
  <c r="BF117" i="79"/>
  <c r="BV303" i="80"/>
  <c r="DJ117" i="80"/>
  <c r="DB154" i="79"/>
  <c r="DR156" i="79"/>
  <c r="BV319" i="79"/>
  <c r="DR155" i="79"/>
  <c r="EP158" i="79"/>
  <c r="DB183" i="79"/>
  <c r="AP155" i="79"/>
  <c r="AN211" i="79"/>
  <c r="AH287" i="79"/>
  <c r="EP218" i="80"/>
  <c r="AX112" i="80"/>
  <c r="EH146" i="79"/>
  <c r="BV95" i="80"/>
  <c r="CT232" i="80"/>
  <c r="FF133" i="80"/>
  <c r="AH147" i="79"/>
  <c r="AX95" i="80"/>
  <c r="EP117" i="79"/>
  <c r="CT147" i="79"/>
  <c r="DR95" i="80"/>
  <c r="DZ285" i="80"/>
  <c r="DR302" i="79"/>
  <c r="DJ122" i="79"/>
  <c r="R124" i="79"/>
  <c r="BF152" i="80"/>
  <c r="EX95" i="80"/>
  <c r="CD117" i="79"/>
  <c r="R159" i="80"/>
  <c r="BN318" i="79"/>
  <c r="DA150" i="79"/>
  <c r="Z155" i="80"/>
  <c r="BV198" i="80"/>
  <c r="BV121" i="79"/>
  <c r="CD121" i="79"/>
  <c r="AH286" i="79"/>
  <c r="BV155" i="80"/>
  <c r="R112" i="80"/>
  <c r="BF183" i="80"/>
  <c r="AP117" i="79"/>
  <c r="FF152" i="80"/>
  <c r="R24" i="80"/>
  <c r="R408" i="80" s="1"/>
  <c r="EP283" i="80"/>
  <c r="BN248" i="79"/>
  <c r="DR260" i="79"/>
  <c r="R112" i="79"/>
  <c r="DJ160" i="79"/>
  <c r="BV112" i="80"/>
  <c r="CL183" i="80"/>
  <c r="FN152" i="80"/>
  <c r="EP190" i="80"/>
  <c r="CT285" i="79"/>
  <c r="DB117" i="79"/>
  <c r="AX133" i="80"/>
  <c r="DJ133" i="80"/>
  <c r="DJ147" i="79"/>
  <c r="AX155" i="80"/>
  <c r="DJ112" i="79"/>
  <c r="AX117" i="79"/>
  <c r="EP314" i="79"/>
  <c r="EH95" i="80"/>
  <c r="BF146" i="80"/>
  <c r="CT285" i="80"/>
  <c r="FF285" i="80"/>
  <c r="BE211" i="80"/>
  <c r="CL155" i="80"/>
  <c r="FN285" i="79"/>
  <c r="BF100" i="80"/>
  <c r="AP154" i="79"/>
  <c r="BN152" i="80"/>
  <c r="DB318" i="79"/>
  <c r="R190" i="80"/>
  <c r="AH183" i="80"/>
  <c r="FF183" i="80"/>
  <c r="DJ133" i="79"/>
  <c r="Q150" i="79"/>
  <c r="CD285" i="79"/>
  <c r="AH100" i="80"/>
  <c r="DR112" i="79"/>
  <c r="Z152" i="80"/>
  <c r="FN133" i="79"/>
  <c r="EH160" i="79"/>
  <c r="CD117" i="80"/>
  <c r="EX190" i="80"/>
  <c r="DR183" i="80"/>
  <c r="R104" i="80"/>
  <c r="BN285" i="79"/>
  <c r="CL303" i="80"/>
  <c r="AN206" i="79"/>
  <c r="Z203" i="79"/>
  <c r="FF319" i="79"/>
  <c r="DB112" i="79"/>
  <c r="AP217" i="80"/>
  <c r="CD319" i="79"/>
  <c r="DB190" i="79"/>
  <c r="DB121" i="79"/>
  <c r="BF132" i="79"/>
  <c r="CT154" i="80"/>
  <c r="DZ318" i="79"/>
  <c r="BV304" i="80"/>
  <c r="DZ152" i="80"/>
  <c r="EP287" i="80"/>
  <c r="DB302" i="79"/>
  <c r="AX302" i="80"/>
  <c r="AX318" i="79"/>
  <c r="DB285" i="80"/>
  <c r="DZ155" i="79"/>
  <c r="Z260" i="80"/>
  <c r="AX250" i="80"/>
  <c r="BV287" i="79"/>
  <c r="DI150" i="79"/>
  <c r="DJ95" i="80"/>
  <c r="DR117" i="80"/>
  <c r="CT257" i="80"/>
  <c r="DZ95" i="80"/>
  <c r="AP154" i="80"/>
  <c r="FF95" i="80"/>
  <c r="BV190" i="79"/>
  <c r="EP302" i="79"/>
  <c r="AP152" i="80"/>
  <c r="Z257" i="80"/>
  <c r="EP203" i="79"/>
  <c r="AP95" i="80"/>
  <c r="AX147" i="79"/>
  <c r="EO433" i="80"/>
  <c r="DB319" i="79"/>
  <c r="DJ260" i="79"/>
  <c r="AX121" i="79"/>
  <c r="EH121" i="79"/>
  <c r="FF275" i="79"/>
  <c r="DJ152" i="80"/>
  <c r="EX152" i="80"/>
  <c r="EH133" i="80"/>
  <c r="DZ183" i="80"/>
  <c r="BL73" i="79"/>
  <c r="Z183" i="80"/>
  <c r="AP248" i="79"/>
  <c r="BN122" i="79"/>
  <c r="CT22" i="79"/>
  <c r="CT406" i="79" s="1"/>
  <c r="BN121" i="79"/>
  <c r="DZ112" i="80"/>
  <c r="Z250" i="80"/>
  <c r="Z248" i="79"/>
  <c r="DJ319" i="79"/>
  <c r="EO37" i="80"/>
  <c r="FN190" i="79"/>
  <c r="AP302" i="80"/>
  <c r="AP159" i="80"/>
  <c r="BN117" i="80"/>
  <c r="EH256" i="79"/>
  <c r="CT121" i="79"/>
  <c r="Z160" i="79"/>
  <c r="BF158" i="79"/>
  <c r="BF113" i="80"/>
  <c r="I381" i="79"/>
  <c r="FM381" i="79" s="1"/>
  <c r="AH283" i="80"/>
  <c r="BF318" i="79"/>
  <c r="DZ260" i="79"/>
  <c r="CT152" i="80"/>
  <c r="CD112" i="80"/>
  <c r="AP203" i="79"/>
  <c r="CD318" i="79"/>
  <c r="FN255" i="79"/>
  <c r="CL117" i="80"/>
  <c r="DB248" i="79"/>
  <c r="I368" i="85"/>
  <c r="K179" i="90" s="1"/>
  <c r="CL152" i="79"/>
  <c r="BN260" i="79"/>
  <c r="AP205" i="79"/>
  <c r="FN260" i="79"/>
  <c r="EX304" i="79"/>
  <c r="AH183" i="79"/>
  <c r="DJ285" i="79"/>
  <c r="CL121" i="79"/>
  <c r="DZ154" i="79"/>
  <c r="EH250" i="80"/>
  <c r="BF117" i="80"/>
  <c r="DB190" i="80"/>
  <c r="BV285" i="79"/>
  <c r="R152" i="80"/>
  <c r="EH117" i="80"/>
  <c r="AX123" i="80"/>
  <c r="EH283" i="80"/>
  <c r="EP197" i="80"/>
  <c r="EX197" i="80"/>
  <c r="EH204" i="79"/>
  <c r="EH100" i="80"/>
  <c r="CZ206" i="79"/>
  <c r="FN152" i="79"/>
  <c r="AP124" i="79"/>
  <c r="DR147" i="79"/>
  <c r="EX152" i="79"/>
  <c r="EF206" i="79"/>
  <c r="BF285" i="80"/>
  <c r="DZ121" i="79"/>
  <c r="FN117" i="80"/>
  <c r="FF287" i="80"/>
  <c r="DH150" i="79"/>
  <c r="BF203" i="79"/>
  <c r="BF82" i="79"/>
  <c r="DJ117" i="79"/>
  <c r="DB159" i="80"/>
  <c r="CJ68" i="79"/>
  <c r="CT139" i="79"/>
  <c r="DB152" i="79"/>
  <c r="DR257" i="80"/>
  <c r="FE150" i="79"/>
  <c r="BN154" i="80"/>
  <c r="Z95" i="80"/>
  <c r="DB301" i="79"/>
  <c r="DJ121" i="79"/>
  <c r="DZ147" i="79"/>
  <c r="CL158" i="79"/>
  <c r="EP260" i="79"/>
  <c r="BN158" i="79"/>
  <c r="H381" i="79"/>
  <c r="CB381" i="79" s="1"/>
  <c r="BF286" i="79"/>
  <c r="CL112" i="80"/>
  <c r="CL248" i="79"/>
  <c r="CL319" i="80"/>
  <c r="H368" i="85"/>
  <c r="J179" i="90" s="1"/>
  <c r="EX285" i="80"/>
  <c r="DB159" i="79"/>
  <c r="FF147" i="79"/>
  <c r="AX117" i="80"/>
  <c r="BN100" i="80"/>
  <c r="CR73" i="79"/>
  <c r="EX319" i="80"/>
  <c r="EX302" i="79"/>
  <c r="CL122" i="79"/>
  <c r="EF150" i="79"/>
  <c r="BF154" i="80"/>
  <c r="CL158" i="80"/>
  <c r="DR160" i="79"/>
  <c r="R158" i="80"/>
  <c r="EP159" i="79"/>
  <c r="BF159" i="80"/>
  <c r="DJ158" i="79"/>
  <c r="CL159" i="79"/>
  <c r="DZ159" i="80"/>
  <c r="DZ159" i="79"/>
  <c r="Z159" i="80"/>
  <c r="FN159" i="80"/>
  <c r="FN158" i="79"/>
  <c r="CD159" i="80"/>
  <c r="DB160" i="79"/>
  <c r="EH159" i="80"/>
  <c r="AH160" i="79"/>
  <c r="CL159" i="80"/>
  <c r="EX158" i="79"/>
  <c r="DB158" i="80"/>
  <c r="BV160" i="79"/>
  <c r="Z158" i="79"/>
  <c r="FF159" i="79"/>
  <c r="CD156" i="80"/>
  <c r="EX158" i="80"/>
  <c r="Z155" i="79"/>
  <c r="Z154" i="79"/>
  <c r="EX154" i="80"/>
  <c r="FF154" i="79"/>
  <c r="FN154" i="79"/>
  <c r="CL154" i="79"/>
  <c r="BN154" i="79"/>
  <c r="CL154" i="80"/>
  <c r="EP152" i="80"/>
  <c r="AP152" i="79"/>
  <c r="EH158" i="80"/>
  <c r="DR158" i="79"/>
  <c r="AP160" i="79"/>
  <c r="CD160" i="79"/>
  <c r="EP160" i="80"/>
  <c r="EH156" i="79"/>
  <c r="FN159" i="79"/>
  <c r="R158" i="79"/>
  <c r="DJ158" i="80"/>
  <c r="CQ163" i="80"/>
  <c r="EP154" i="79"/>
  <c r="DW163" i="80"/>
  <c r="EM163" i="79"/>
  <c r="CY163" i="79"/>
  <c r="DG163" i="80"/>
  <c r="CA163" i="79"/>
  <c r="EU163" i="80"/>
  <c r="AU163" i="80"/>
  <c r="DG163" i="79"/>
  <c r="EM163" i="80"/>
  <c r="AP147" i="79"/>
  <c r="BS163" i="79"/>
  <c r="FK163" i="80"/>
  <c r="AM163" i="80"/>
  <c r="CQ163" i="79"/>
  <c r="FC163" i="80"/>
  <c r="BC163" i="79"/>
  <c r="BV130" i="80"/>
  <c r="BF132" i="80"/>
  <c r="AH122" i="79"/>
  <c r="AX122" i="79"/>
  <c r="BV122" i="79"/>
  <c r="EH122" i="80"/>
  <c r="DB122" i="79"/>
  <c r="DR121" i="79"/>
  <c r="AH121" i="79"/>
  <c r="EX117" i="80"/>
  <c r="FF117" i="80"/>
  <c r="AH117" i="80"/>
  <c r="Z117" i="80"/>
  <c r="AP117" i="80"/>
  <c r="EX115" i="79"/>
  <c r="CD115" i="80"/>
  <c r="Z115" i="79"/>
  <c r="AP121" i="79"/>
  <c r="CT115" i="79"/>
  <c r="AH108" i="79"/>
  <c r="CL100" i="80"/>
  <c r="AP100" i="80"/>
  <c r="DB100" i="80"/>
  <c r="CD82" i="79"/>
  <c r="AH82" i="79"/>
  <c r="BU66" i="80"/>
  <c r="CK66" i="80"/>
  <c r="Q66" i="80"/>
  <c r="BL66" i="80"/>
  <c r="AW66" i="80"/>
  <c r="CC66" i="80"/>
  <c r="CD66" i="80" s="1"/>
  <c r="DA66" i="80"/>
  <c r="CS66" i="80"/>
  <c r="DI66" i="80"/>
  <c r="CB66" i="79"/>
  <c r="CD66" i="79" s="1"/>
  <c r="EG66" i="80"/>
  <c r="AG66" i="79"/>
  <c r="EW66" i="79"/>
  <c r="BM66" i="79"/>
  <c r="DY66" i="80"/>
  <c r="FM66" i="79"/>
  <c r="AF66" i="80"/>
  <c r="EV66" i="80"/>
  <c r="CZ66" i="80"/>
  <c r="EN66" i="80"/>
  <c r="CR66" i="80"/>
  <c r="AV66" i="80"/>
  <c r="EW66" i="80"/>
  <c r="DX66" i="80"/>
  <c r="DP66" i="80"/>
  <c r="X66" i="79"/>
  <c r="DX66" i="79"/>
  <c r="BD66" i="79"/>
  <c r="EN66" i="79"/>
  <c r="CZ66" i="79"/>
  <c r="DH66" i="79"/>
  <c r="EF66" i="79"/>
  <c r="EV66" i="79"/>
  <c r="AV66" i="79"/>
  <c r="CJ66" i="79"/>
  <c r="FD66" i="79"/>
  <c r="CR66" i="79"/>
  <c r="FL66" i="79"/>
  <c r="BT66" i="79"/>
  <c r="AN66" i="80"/>
  <c r="FE66" i="80"/>
  <c r="DH66" i="80"/>
  <c r="EF66" i="80"/>
  <c r="BT66" i="80"/>
  <c r="BE66" i="80"/>
  <c r="EO66" i="80"/>
  <c r="AN66" i="79"/>
  <c r="CJ66" i="80"/>
  <c r="P66" i="80"/>
  <c r="BD66" i="80"/>
  <c r="CS66" i="79"/>
  <c r="EG66" i="79"/>
  <c r="DY66" i="79"/>
  <c r="BE66" i="79"/>
  <c r="DI66" i="79"/>
  <c r="AW66" i="79"/>
  <c r="Q66" i="79"/>
  <c r="R66" i="79" s="1"/>
  <c r="EO66" i="79"/>
  <c r="CK66" i="79"/>
  <c r="AO66" i="79"/>
  <c r="BU66" i="79"/>
  <c r="FE66" i="79"/>
  <c r="DA66" i="79"/>
  <c r="Y66" i="79"/>
  <c r="AG66" i="80"/>
  <c r="FD66" i="80"/>
  <c r="AF66" i="79"/>
  <c r="X66" i="80"/>
  <c r="Z66" i="80" s="1"/>
  <c r="FL66" i="80"/>
  <c r="DP66" i="79"/>
  <c r="BM66" i="80"/>
  <c r="FM66" i="80"/>
  <c r="DQ66" i="80"/>
  <c r="DQ66" i="79"/>
  <c r="AO66" i="80"/>
  <c r="BL66" i="79"/>
  <c r="BF303" i="80"/>
  <c r="DZ283" i="80"/>
  <c r="EX318" i="79"/>
  <c r="BV248" i="79"/>
  <c r="DJ203" i="79"/>
  <c r="DA206" i="79"/>
  <c r="DJ302" i="80"/>
  <c r="R318" i="79"/>
  <c r="FF231" i="80"/>
  <c r="AP197" i="80"/>
  <c r="DR192" i="79"/>
  <c r="CT192" i="79"/>
  <c r="DJ190" i="80"/>
  <c r="DJ183" i="80"/>
  <c r="FF304" i="79"/>
  <c r="BF319" i="80"/>
  <c r="CL319" i="79"/>
  <c r="Z303" i="80"/>
  <c r="DR319" i="79"/>
  <c r="AH248" i="79"/>
  <c r="EX81" i="79"/>
  <c r="FF190" i="79"/>
  <c r="DR148" i="79"/>
  <c r="BN204" i="79"/>
  <c r="AH318" i="79"/>
  <c r="DJ197" i="80"/>
  <c r="DR190" i="79"/>
  <c r="BV287" i="80"/>
  <c r="AX248" i="79"/>
  <c r="H380" i="79"/>
  <c r="BT380" i="79" s="1"/>
  <c r="AX181" i="79"/>
  <c r="DJ304" i="80"/>
  <c r="EP250" i="80"/>
  <c r="Z190" i="80"/>
  <c r="EX192" i="79"/>
  <c r="DR285" i="80"/>
  <c r="FN275" i="80"/>
  <c r="Z314" i="80"/>
  <c r="BN283" i="80"/>
  <c r="EP183" i="80"/>
  <c r="DR303" i="80"/>
  <c r="EH285" i="79"/>
  <c r="BF302" i="79"/>
  <c r="CT250" i="80"/>
  <c r="BN210" i="79"/>
  <c r="BM211" i="79"/>
  <c r="BV181" i="79"/>
  <c r="AX197" i="80"/>
  <c r="EP257" i="80"/>
  <c r="EH248" i="79"/>
  <c r="CB206" i="79"/>
  <c r="DZ232" i="80"/>
  <c r="DZ314" i="80"/>
  <c r="FN302" i="80"/>
  <c r="CD232" i="80"/>
  <c r="AP257" i="80"/>
  <c r="CL250" i="80"/>
  <c r="CL197" i="80"/>
  <c r="CT198" i="80"/>
  <c r="R183" i="80"/>
  <c r="DB181" i="80"/>
  <c r="DB302" i="80"/>
  <c r="FF192" i="80"/>
  <c r="AP318" i="79"/>
  <c r="FF248" i="79"/>
  <c r="BF319" i="79"/>
  <c r="DJ283" i="80"/>
  <c r="CT248" i="79"/>
  <c r="CT303" i="79"/>
  <c r="DR319" i="80"/>
  <c r="BV319" i="80"/>
  <c r="FN250" i="80"/>
  <c r="BV192" i="79"/>
  <c r="DB197" i="80"/>
  <c r="FF319" i="80"/>
  <c r="FF192" i="79"/>
  <c r="Z260" i="79"/>
  <c r="DJ181" i="79"/>
  <c r="R314" i="80"/>
  <c r="EG211" i="79"/>
  <c r="EH210" i="79"/>
  <c r="FN319" i="79"/>
  <c r="CD248" i="79"/>
  <c r="DJ285" i="80"/>
  <c r="AX203" i="79"/>
  <c r="EP286" i="79"/>
  <c r="CT260" i="79"/>
  <c r="DJ250" i="80"/>
  <c r="EX203" i="79"/>
  <c r="BV203" i="79"/>
  <c r="DZ286" i="79"/>
  <c r="DA211" i="80"/>
  <c r="BV197" i="80"/>
  <c r="FF203" i="79"/>
  <c r="R256" i="79"/>
  <c r="DJ284" i="79"/>
  <c r="DB250" i="80"/>
  <c r="DR248" i="79"/>
  <c r="EH319" i="79"/>
  <c r="R194" i="79"/>
  <c r="FC410" i="80"/>
  <c r="FC413" i="80" s="1"/>
  <c r="FC417" i="80" s="1"/>
  <c r="FC410" i="79"/>
  <c r="FC413" i="79" s="1"/>
  <c r="FC417" i="79" s="1"/>
  <c r="R319" i="79"/>
  <c r="DJ257" i="80"/>
  <c r="EH181" i="80"/>
  <c r="BN303" i="79"/>
  <c r="EP304" i="79"/>
  <c r="Z197" i="80"/>
  <c r="AP250" i="80"/>
  <c r="CT302" i="80"/>
  <c r="Z285" i="80"/>
  <c r="DJ302" i="79"/>
  <c r="BF260" i="79"/>
  <c r="DI211" i="79"/>
  <c r="CD283" i="80"/>
  <c r="FF250" i="80"/>
  <c r="BL206" i="79"/>
  <c r="BF231" i="80"/>
  <c r="H367" i="85"/>
  <c r="J178" i="90" s="1"/>
  <c r="DZ250" i="80"/>
  <c r="DJ210" i="79"/>
  <c r="AH285" i="80"/>
  <c r="EP319" i="79"/>
  <c r="AX285" i="79"/>
  <c r="AH260" i="79"/>
  <c r="DB285" i="79"/>
  <c r="AX183" i="79"/>
  <c r="AX190" i="80"/>
  <c r="AP285" i="79"/>
  <c r="CL181" i="79"/>
  <c r="AH285" i="79"/>
  <c r="AH203" i="79"/>
  <c r="CT302" i="79"/>
  <c r="CL302" i="79"/>
  <c r="R285" i="79"/>
  <c r="BF183" i="79"/>
  <c r="EX248" i="79"/>
  <c r="EX183" i="79"/>
  <c r="CD182" i="79"/>
  <c r="DQ211" i="80"/>
  <c r="BN210" i="80"/>
  <c r="DR250" i="80"/>
  <c r="BN203" i="79"/>
  <c r="DR210" i="80"/>
  <c r="CD181" i="79"/>
  <c r="BF197" i="80"/>
  <c r="CL260" i="79"/>
  <c r="AH231" i="80"/>
  <c r="BF194" i="79"/>
  <c r="BM211" i="80"/>
  <c r="EH304" i="80"/>
  <c r="DR285" i="79"/>
  <c r="EP181" i="79"/>
  <c r="AP285" i="80"/>
  <c r="AH319" i="79"/>
  <c r="EH203" i="79"/>
  <c r="DR203" i="79"/>
  <c r="FF182" i="80"/>
  <c r="Z302" i="79"/>
  <c r="AP319" i="79"/>
  <c r="CT203" i="79"/>
  <c r="AG211" i="80"/>
  <c r="EH182" i="80"/>
  <c r="Z189" i="80"/>
  <c r="CD302" i="79"/>
  <c r="BF302" i="80"/>
  <c r="AX303" i="80"/>
  <c r="AH210" i="80"/>
  <c r="R190" i="79"/>
  <c r="CL284" i="80"/>
  <c r="DB319" i="80"/>
  <c r="BF189" i="80"/>
  <c r="CD302" i="80"/>
  <c r="EX319" i="79"/>
  <c r="FN210" i="80"/>
  <c r="R250" i="80"/>
  <c r="DZ319" i="80"/>
  <c r="EH302" i="79"/>
  <c r="EH314" i="80"/>
  <c r="DZ232" i="79"/>
  <c r="DZ301" i="80"/>
  <c r="EP231" i="80"/>
  <c r="AP198" i="80"/>
  <c r="DJ192" i="79"/>
  <c r="Z190" i="79"/>
  <c r="R197" i="80"/>
  <c r="FN192" i="79"/>
  <c r="DZ302" i="79"/>
  <c r="DZ183" i="79"/>
  <c r="DB300" i="80"/>
  <c r="AX319" i="79"/>
  <c r="FF155" i="80"/>
  <c r="DB192" i="79"/>
  <c r="BF304" i="80"/>
  <c r="FN183" i="79"/>
  <c r="EP304" i="80"/>
  <c r="BN319" i="79"/>
  <c r="Z183" i="79"/>
  <c r="EH194" i="79"/>
  <c r="CT181" i="79"/>
  <c r="FK492" i="79"/>
  <c r="FK473" i="79" s="1"/>
  <c r="FK196" i="79" s="1"/>
  <c r="FL196" i="79" s="1"/>
  <c r="CT314" i="80"/>
  <c r="EH315" i="80"/>
  <c r="AP319" i="80"/>
  <c r="CD319" i="80"/>
  <c r="DJ319" i="80"/>
  <c r="AX319" i="80"/>
  <c r="Z319" i="80"/>
  <c r="CT319" i="80"/>
  <c r="DZ319" i="79"/>
  <c r="EX304" i="80"/>
  <c r="DR300" i="80"/>
  <c r="EX300" i="79"/>
  <c r="CL304" i="79"/>
  <c r="EP302" i="80"/>
  <c r="BN302" i="79"/>
  <c r="FF302" i="79"/>
  <c r="R302" i="79"/>
  <c r="CT304" i="80"/>
  <c r="O290" i="80"/>
  <c r="O336" i="80" s="1"/>
  <c r="EH285" i="80"/>
  <c r="CT283" i="80"/>
  <c r="BK290" i="80"/>
  <c r="BK336" i="80" s="1"/>
  <c r="FN231" i="80"/>
  <c r="CL232" i="80"/>
  <c r="BF232" i="80"/>
  <c r="FF232" i="80"/>
  <c r="CD231" i="80"/>
  <c r="Z231" i="80"/>
  <c r="DZ231" i="80"/>
  <c r="FN236" i="79"/>
  <c r="DZ231" i="79"/>
  <c r="AH197" i="80"/>
  <c r="BV190" i="80"/>
  <c r="DB189" i="80"/>
  <c r="BN183" i="80"/>
  <c r="EH183" i="80"/>
  <c r="CD183" i="80"/>
  <c r="BV183" i="79"/>
  <c r="EP183" i="79"/>
  <c r="BF182" i="80"/>
  <c r="DJ182" i="80"/>
  <c r="BN189" i="80"/>
  <c r="CT189" i="80"/>
  <c r="CT190" i="80"/>
  <c r="DJ190" i="79"/>
  <c r="FF183" i="79"/>
  <c r="AP181" i="80"/>
  <c r="BV194" i="79"/>
  <c r="CD190" i="80"/>
  <c r="BN190" i="80"/>
  <c r="AX189" i="80"/>
  <c r="DJ192" i="80"/>
  <c r="DR190" i="80"/>
  <c r="FF181" i="79"/>
  <c r="AP182" i="80"/>
  <c r="BN182" i="80"/>
  <c r="BV181" i="80"/>
  <c r="CD182" i="80"/>
  <c r="AX182" i="80"/>
  <c r="EX181" i="80"/>
  <c r="AP189" i="80"/>
  <c r="CD192" i="79"/>
  <c r="FN181" i="80"/>
  <c r="BV182" i="80"/>
  <c r="EX181" i="79"/>
  <c r="AH181" i="79"/>
  <c r="DB182" i="80"/>
  <c r="EX189" i="80"/>
  <c r="AH190" i="80"/>
  <c r="CL189" i="80"/>
  <c r="FN182" i="80"/>
  <c r="AP190" i="80"/>
  <c r="R189" i="80"/>
  <c r="CD189" i="80"/>
  <c r="BN181" i="80"/>
  <c r="EP189" i="80"/>
  <c r="DZ190" i="80"/>
  <c r="DZ189" i="80"/>
  <c r="EP181" i="80"/>
  <c r="FN190" i="80"/>
  <c r="DJ181" i="80"/>
  <c r="FF181" i="80"/>
  <c r="DR182" i="80"/>
  <c r="CD183" i="79"/>
  <c r="CT182" i="80"/>
  <c r="Z182" i="80"/>
  <c r="EH190" i="80"/>
  <c r="FF189" i="80"/>
  <c r="DJ189" i="80"/>
  <c r="AH189" i="79"/>
  <c r="CL181" i="80"/>
  <c r="R183" i="79"/>
  <c r="CT181" i="80"/>
  <c r="AP183" i="80"/>
  <c r="BF190" i="80"/>
  <c r="CL190" i="80"/>
  <c r="DZ182" i="80"/>
  <c r="AX181" i="80"/>
  <c r="DZ181" i="80"/>
  <c r="FF190" i="80"/>
  <c r="DR189" i="80"/>
  <c r="EX182" i="80"/>
  <c r="CT183" i="79"/>
  <c r="DR181" i="80"/>
  <c r="CD181" i="80"/>
  <c r="FN303" i="79"/>
  <c r="AM378" i="80"/>
  <c r="DW384" i="80"/>
  <c r="Q410" i="79"/>
  <c r="AU378" i="80"/>
  <c r="EE378" i="80"/>
  <c r="BK378" i="80"/>
  <c r="BC378" i="80"/>
  <c r="DJ301" i="79"/>
  <c r="EX284" i="80"/>
  <c r="Z158" i="80"/>
  <c r="AP300" i="80"/>
  <c r="FN113" i="79"/>
  <c r="EP380" i="80"/>
  <c r="FF152" i="79"/>
  <c r="CL380" i="80"/>
  <c r="DZ380" i="80"/>
  <c r="H378" i="79"/>
  <c r="AV378" i="79" s="1"/>
  <c r="BV115" i="79"/>
  <c r="CD260" i="79"/>
  <c r="DJ152" i="79"/>
  <c r="DJ301" i="80"/>
  <c r="AX115" i="79"/>
  <c r="DB380" i="80"/>
  <c r="FF156" i="79"/>
  <c r="BN133" i="80"/>
  <c r="FN277" i="79"/>
  <c r="EX301" i="80"/>
  <c r="BF301" i="79"/>
  <c r="BV187" i="79"/>
  <c r="Z107" i="79"/>
  <c r="BL150" i="79"/>
  <c r="AH380" i="80"/>
  <c r="AW382" i="80"/>
  <c r="BF380" i="80"/>
  <c r="DR380" i="80"/>
  <c r="Z380" i="80"/>
  <c r="CL285" i="79"/>
  <c r="BF250" i="80"/>
  <c r="CL231" i="80"/>
  <c r="DB186" i="79"/>
  <c r="FF302" i="80"/>
  <c r="AF150" i="79"/>
  <c r="DZ160" i="80"/>
  <c r="FF248" i="80"/>
  <c r="AP132" i="80"/>
  <c r="BF160" i="80"/>
  <c r="BF284" i="80"/>
  <c r="BF245" i="80"/>
  <c r="AG150" i="79"/>
  <c r="CL251" i="80"/>
  <c r="AX277" i="80"/>
  <c r="BV107" i="80"/>
  <c r="BV129" i="79"/>
  <c r="CD300" i="80"/>
  <c r="BN159" i="79"/>
  <c r="EP159" i="80"/>
  <c r="AH301" i="79"/>
  <c r="Z160" i="80"/>
  <c r="P150" i="79"/>
  <c r="BF133" i="79"/>
  <c r="AH232" i="79"/>
  <c r="DJ104" i="80"/>
  <c r="EX189" i="79"/>
  <c r="BN160" i="80"/>
  <c r="FF232" i="79"/>
  <c r="CL133" i="79"/>
  <c r="EP248" i="80"/>
  <c r="DJ303" i="79"/>
  <c r="DR99" i="80"/>
  <c r="BT150" i="79"/>
  <c r="AP149" i="80"/>
  <c r="EX106" i="80"/>
  <c r="EX231" i="80"/>
  <c r="FN97" i="79"/>
  <c r="DZ315" i="79"/>
  <c r="EP301" i="79"/>
  <c r="EX245" i="80"/>
  <c r="AX189" i="79"/>
  <c r="R137" i="79"/>
  <c r="EH80" i="79"/>
  <c r="BF149" i="79"/>
  <c r="EP133" i="79"/>
  <c r="FF189" i="79"/>
  <c r="BN249" i="79"/>
  <c r="BV260" i="79"/>
  <c r="CL285" i="80"/>
  <c r="AX198" i="80"/>
  <c r="CT133" i="80"/>
  <c r="FN187" i="80"/>
  <c r="EP277" i="79"/>
  <c r="CL106" i="79"/>
  <c r="Z300" i="80"/>
  <c r="DB155" i="80"/>
  <c r="DB313" i="79"/>
  <c r="EW150" i="79"/>
  <c r="FN107" i="80"/>
  <c r="DJ231" i="80"/>
  <c r="AH284" i="80"/>
  <c r="DZ284" i="80"/>
  <c r="CL133" i="80"/>
  <c r="CT194" i="80"/>
  <c r="AH156" i="80"/>
  <c r="AP22" i="80"/>
  <c r="AP406" i="80" s="1"/>
  <c r="AP115" i="79"/>
  <c r="EX106" i="79"/>
  <c r="EH275" i="80"/>
  <c r="EH302" i="80"/>
  <c r="AH115" i="79"/>
  <c r="Z100" i="80"/>
  <c r="DJ262" i="80"/>
  <c r="CD284" i="79"/>
  <c r="EV150" i="79"/>
  <c r="H369" i="85"/>
  <c r="J180" i="90" s="1"/>
  <c r="DB194" i="80"/>
  <c r="EP313" i="79"/>
  <c r="EH24" i="79"/>
  <c r="EH408" i="79" s="1"/>
  <c r="Z234" i="80"/>
  <c r="FL109" i="80"/>
  <c r="DJ81" i="79"/>
  <c r="DR108" i="80"/>
  <c r="Z106" i="79"/>
  <c r="DB189" i="79"/>
  <c r="FN246" i="79"/>
  <c r="CR109" i="79"/>
  <c r="AO150" i="79"/>
  <c r="I428" i="79"/>
  <c r="I429" i="79" s="1"/>
  <c r="I460" i="79" s="1"/>
  <c r="BN313" i="80"/>
  <c r="R132" i="80"/>
  <c r="CL156" i="79"/>
  <c r="EH315" i="79"/>
  <c r="CT160" i="79"/>
  <c r="CK150" i="79"/>
  <c r="DZ107" i="80"/>
  <c r="AH22" i="79"/>
  <c r="AH406" i="79" s="1"/>
  <c r="CT121" i="80"/>
  <c r="J382" i="79"/>
  <c r="EH382" i="79" s="1"/>
  <c r="FF246" i="80"/>
  <c r="EX100" i="80"/>
  <c r="J382" i="80"/>
  <c r="DZ382" i="80" s="1"/>
  <c r="DQ150" i="79"/>
  <c r="DB259" i="79"/>
  <c r="CT99" i="80"/>
  <c r="BN137" i="80"/>
  <c r="AH123" i="79"/>
  <c r="EP263" i="79"/>
  <c r="BE150" i="79"/>
  <c r="Z154" i="80"/>
  <c r="FN194" i="80"/>
  <c r="DB116" i="80"/>
  <c r="Z284" i="80"/>
  <c r="CL182" i="80"/>
  <c r="FN106" i="79"/>
  <c r="DZ304" i="79"/>
  <c r="R136" i="80"/>
  <c r="BF317" i="80"/>
  <c r="BN159" i="80"/>
  <c r="EH106" i="79"/>
  <c r="AH160" i="80"/>
  <c r="Z116" i="80"/>
  <c r="DZ24" i="79"/>
  <c r="DZ408" i="79" s="1"/>
  <c r="FF130" i="80"/>
  <c r="EP24" i="79"/>
  <c r="EP408" i="79" s="1"/>
  <c r="R160" i="79"/>
  <c r="CL152" i="80"/>
  <c r="AX234" i="80"/>
  <c r="CL245" i="80"/>
  <c r="CD301" i="79"/>
  <c r="H365" i="85"/>
  <c r="J176" i="90" s="1"/>
  <c r="CD275" i="80"/>
  <c r="H382" i="79"/>
  <c r="BT382" i="79" s="1"/>
  <c r="CT301" i="79"/>
  <c r="R106" i="80"/>
  <c r="EP130" i="80"/>
  <c r="CR206" i="79"/>
  <c r="Q17" i="35"/>
  <c r="S17" i="35" s="1"/>
  <c r="DZ104" i="80"/>
  <c r="DQ412" i="80"/>
  <c r="DQ427" i="80" s="1"/>
  <c r="AP231" i="80"/>
  <c r="EP106" i="79"/>
  <c r="AX160" i="79"/>
  <c r="FF284" i="79"/>
  <c r="DJ284" i="80"/>
  <c r="DJ300" i="80"/>
  <c r="CZ150" i="79"/>
  <c r="CL218" i="79"/>
  <c r="EX275" i="80"/>
  <c r="FF115" i="79"/>
  <c r="BN300" i="80"/>
  <c r="DR116" i="80"/>
  <c r="EH284" i="80"/>
  <c r="AX112" i="79"/>
  <c r="DR107" i="80"/>
  <c r="AH249" i="79"/>
  <c r="FN217" i="80"/>
  <c r="EH284" i="79"/>
  <c r="FF159" i="80"/>
  <c r="EH81" i="79"/>
  <c r="DJ232" i="80"/>
  <c r="FF106" i="79"/>
  <c r="FN259" i="80"/>
  <c r="Z133" i="79"/>
  <c r="CT158" i="79"/>
  <c r="FF80" i="79"/>
  <c r="DB146" i="79"/>
  <c r="R115" i="79"/>
  <c r="CL301" i="79"/>
  <c r="AX107" i="80"/>
  <c r="Z147" i="79"/>
  <c r="DR159" i="80"/>
  <c r="EP246" i="79"/>
  <c r="BF115" i="79"/>
  <c r="CT284" i="79"/>
  <c r="AP158" i="80"/>
  <c r="CL277" i="80"/>
  <c r="CD148" i="79"/>
  <c r="AP187" i="79"/>
  <c r="BN147" i="79"/>
  <c r="Z133" i="80"/>
  <c r="DR130" i="80"/>
  <c r="FN301" i="79"/>
  <c r="EX116" i="80"/>
  <c r="CT116" i="80"/>
  <c r="AP304" i="80"/>
  <c r="BV303" i="79"/>
  <c r="Z187" i="79"/>
  <c r="R67" i="80"/>
  <c r="BN123" i="79"/>
  <c r="CL259" i="79"/>
  <c r="EX160" i="80"/>
  <c r="DB158" i="79"/>
  <c r="CD285" i="80"/>
  <c r="Z149" i="79"/>
  <c r="DJ286" i="80"/>
  <c r="Z301" i="79"/>
  <c r="EP245" i="80"/>
  <c r="R302" i="80"/>
  <c r="AH116" i="80"/>
  <c r="CT146" i="80"/>
  <c r="CT284" i="80"/>
  <c r="FN284" i="79"/>
  <c r="DR149" i="79"/>
  <c r="DR183" i="79"/>
  <c r="DB284" i="80"/>
  <c r="DR301" i="79"/>
  <c r="EH123" i="79"/>
  <c r="DB156" i="80"/>
  <c r="CL300" i="80"/>
  <c r="BN303" i="80"/>
  <c r="AP156" i="79"/>
  <c r="EP284" i="80"/>
  <c r="Y150" i="79"/>
  <c r="AX300" i="80"/>
  <c r="FF116" i="80"/>
  <c r="BF130" i="79"/>
  <c r="DR67" i="80"/>
  <c r="FN284" i="80"/>
  <c r="CT137" i="79"/>
  <c r="AH277" i="80"/>
  <c r="DB106" i="79"/>
  <c r="R160" i="80"/>
  <c r="FF187" i="79"/>
  <c r="CD259" i="79"/>
  <c r="BN67" i="80"/>
  <c r="EH301" i="79"/>
  <c r="AU427" i="80"/>
  <c r="AU428" i="80" s="1"/>
  <c r="AU433" i="80"/>
  <c r="BD192" i="79"/>
  <c r="BE192" i="79"/>
  <c r="EG68" i="80"/>
  <c r="EF68" i="80"/>
  <c r="CS68" i="80"/>
  <c r="BL68" i="80"/>
  <c r="X68" i="80"/>
  <c r="EO68" i="80"/>
  <c r="DH406" i="79"/>
  <c r="DH410" i="79" s="1"/>
  <c r="DJ22" i="79"/>
  <c r="DJ406" i="79" s="1"/>
  <c r="Z285" i="79"/>
  <c r="BV158" i="79"/>
  <c r="CA163" i="80"/>
  <c r="AU413" i="80"/>
  <c r="AU417" i="80" s="1"/>
  <c r="P408" i="79"/>
  <c r="P410" i="79" s="1"/>
  <c r="R24" i="79"/>
  <c r="R408" i="79" s="1"/>
  <c r="EW406" i="79"/>
  <c r="EW410" i="79" s="1"/>
  <c r="EX22" i="79"/>
  <c r="EX406" i="79" s="1"/>
  <c r="BF285" i="79"/>
  <c r="AP129" i="79"/>
  <c r="EP285" i="80"/>
  <c r="DO384" i="80"/>
  <c r="DG384" i="80"/>
  <c r="W384" i="80"/>
  <c r="CY384" i="80"/>
  <c r="CQ384" i="80"/>
  <c r="EM384" i="80"/>
  <c r="BK384" i="80"/>
  <c r="BC384" i="80"/>
  <c r="FK384" i="80"/>
  <c r="CA384" i="80"/>
  <c r="AU384" i="80"/>
  <c r="FC384" i="80"/>
  <c r="EU384" i="80"/>
  <c r="AM384" i="80"/>
  <c r="AE384" i="80"/>
  <c r="BS384" i="80"/>
  <c r="CI384" i="80"/>
  <c r="AX154" i="80"/>
  <c r="I378" i="79"/>
  <c r="CS378" i="79" s="1"/>
  <c r="I378" i="80"/>
  <c r="FE378" i="80" s="1"/>
  <c r="I365" i="85"/>
  <c r="K176" i="90" s="1"/>
  <c r="CL137" i="80"/>
  <c r="R189" i="79"/>
  <c r="EH231" i="80"/>
  <c r="AE290" i="80"/>
  <c r="AE336" i="80" s="1"/>
  <c r="DR22" i="79"/>
  <c r="DR406" i="79" s="1"/>
  <c r="Z115" i="80"/>
  <c r="BK380" i="80"/>
  <c r="EU378" i="80"/>
  <c r="R22" i="79"/>
  <c r="R406" i="79" s="1"/>
  <c r="FC290" i="80"/>
  <c r="FC336" i="80" s="1"/>
  <c r="CQ290" i="80"/>
  <c r="CQ336" i="80" s="1"/>
  <c r="FF259" i="79"/>
  <c r="W290" i="80"/>
  <c r="W336" i="80" s="1"/>
  <c r="BC290" i="80"/>
  <c r="BC336" i="80" s="1"/>
  <c r="W163" i="80"/>
  <c r="AE428" i="80"/>
  <c r="FC428" i="79"/>
  <c r="FF301" i="79"/>
  <c r="EU380" i="80"/>
  <c r="BN231" i="80"/>
  <c r="FK378" i="80"/>
  <c r="CQ492" i="79"/>
  <c r="CQ473" i="79" s="1"/>
  <c r="CQ196" i="79" s="1"/>
  <c r="CR196" i="79" s="1"/>
  <c r="DP150" i="79"/>
  <c r="CK109" i="80"/>
  <c r="P109" i="80"/>
  <c r="EH133" i="79"/>
  <c r="CY290" i="80"/>
  <c r="CY336" i="80" s="1"/>
  <c r="AM163" i="79"/>
  <c r="EM290" i="80"/>
  <c r="EM336" i="80" s="1"/>
  <c r="FF380" i="80"/>
  <c r="DR146" i="80"/>
  <c r="BF108" i="80"/>
  <c r="R301" i="79"/>
  <c r="CA380" i="80"/>
  <c r="FC380" i="80"/>
  <c r="BS378" i="80"/>
  <c r="EX148" i="79"/>
  <c r="AM492" i="79"/>
  <c r="AM473" i="79" s="1"/>
  <c r="AM196" i="79" s="1"/>
  <c r="AM200" i="79" s="1"/>
  <c r="AM92" i="79" s="1"/>
  <c r="AP116" i="80"/>
  <c r="AP107" i="79"/>
  <c r="BN133" i="79"/>
  <c r="EP284" i="79"/>
  <c r="DB154" i="80"/>
  <c r="DJ380" i="80"/>
  <c r="AE413" i="79"/>
  <c r="AE417" i="79" s="1"/>
  <c r="CI380" i="80"/>
  <c r="FK380" i="80"/>
  <c r="R231" i="80"/>
  <c r="BV231" i="80"/>
  <c r="CA378" i="80"/>
  <c r="DJ160" i="80"/>
  <c r="EP106" i="80"/>
  <c r="DX109" i="80"/>
  <c r="AH130" i="80"/>
  <c r="CL146" i="80"/>
  <c r="W380" i="80"/>
  <c r="BS380" i="80"/>
  <c r="CI378" i="80"/>
  <c r="AN150" i="79"/>
  <c r="FN248" i="80"/>
  <c r="CI163" i="80"/>
  <c r="DB284" i="79"/>
  <c r="FN81" i="79"/>
  <c r="Z22" i="79"/>
  <c r="Z406" i="79" s="1"/>
  <c r="FF215" i="79"/>
  <c r="BF216" i="79"/>
  <c r="EH139" i="79"/>
  <c r="AH149" i="80"/>
  <c r="CT160" i="80"/>
  <c r="BS163" i="80"/>
  <c r="EE163" i="80"/>
  <c r="AX380" i="80"/>
  <c r="AE380" i="80"/>
  <c r="CQ378" i="80"/>
  <c r="R148" i="79"/>
  <c r="Z148" i="79"/>
  <c r="CL148" i="79"/>
  <c r="CD284" i="80"/>
  <c r="EM378" i="80"/>
  <c r="FF186" i="80"/>
  <c r="EU428" i="79"/>
  <c r="J429" i="79"/>
  <c r="J460" i="79" s="1"/>
  <c r="FK495" i="79"/>
  <c r="FK496" i="79" s="1"/>
  <c r="FK497" i="79" s="1"/>
  <c r="FK474" i="79" s="1"/>
  <c r="FK308" i="79" s="1"/>
  <c r="FL308" i="79" s="1"/>
  <c r="FC497" i="79"/>
  <c r="FC474" i="79" s="1"/>
  <c r="FC308" i="79" s="1"/>
  <c r="FE308" i="79" s="1"/>
  <c r="FF187" i="80"/>
  <c r="EX236" i="80"/>
  <c r="FF107" i="79"/>
  <c r="FF106" i="80"/>
  <c r="DB115" i="79"/>
  <c r="AP259" i="79"/>
  <c r="AH154" i="80"/>
  <c r="DW290" i="80"/>
  <c r="DW336" i="80" s="1"/>
  <c r="CY163" i="80"/>
  <c r="BD150" i="79"/>
  <c r="CD380" i="80"/>
  <c r="AM428" i="80"/>
  <c r="DO428" i="79"/>
  <c r="AM380" i="80"/>
  <c r="CY378" i="80"/>
  <c r="BN284" i="80"/>
  <c r="FN234" i="80"/>
  <c r="Z303" i="79"/>
  <c r="FC378" i="80"/>
  <c r="AH302" i="80"/>
  <c r="Z139" i="80"/>
  <c r="CL160" i="80"/>
  <c r="FC290" i="79"/>
  <c r="FC336" i="79" s="1"/>
  <c r="EU163" i="79"/>
  <c r="BK163" i="79"/>
  <c r="CT380" i="80"/>
  <c r="EU413" i="79"/>
  <c r="EU417" i="79" s="1"/>
  <c r="AU380" i="80"/>
  <c r="DG378" i="80"/>
  <c r="BF81" i="79"/>
  <c r="Z156" i="79"/>
  <c r="DR284" i="80"/>
  <c r="AP284" i="80"/>
  <c r="EX284" i="79"/>
  <c r="EU290" i="80"/>
  <c r="EU336" i="80" s="1"/>
  <c r="CQ45" i="79"/>
  <c r="CQ442" i="79" s="1"/>
  <c r="CQ57" i="79"/>
  <c r="CQ401" i="79" s="1"/>
  <c r="DG492" i="79"/>
  <c r="DG473" i="79" s="1"/>
  <c r="DG196" i="79" s="1"/>
  <c r="DI196" i="79" s="1"/>
  <c r="DA109" i="79"/>
  <c r="EP100" i="79"/>
  <c r="BV24" i="79"/>
  <c r="BV408" i="79" s="1"/>
  <c r="EH130" i="80"/>
  <c r="D22" i="35"/>
  <c r="G374" i="85" s="1"/>
  <c r="G373" i="85"/>
  <c r="AU163" i="79"/>
  <c r="BU150" i="79"/>
  <c r="EX380" i="80"/>
  <c r="DG410" i="80"/>
  <c r="DG413" i="80" s="1"/>
  <c r="DG417" i="80" s="1"/>
  <c r="AE410" i="80"/>
  <c r="AE413" i="80" s="1"/>
  <c r="AE417" i="80" s="1"/>
  <c r="FK428" i="79"/>
  <c r="BC380" i="80"/>
  <c r="W378" i="80"/>
  <c r="DO378" i="80"/>
  <c r="CD154" i="79"/>
  <c r="EM380" i="80"/>
  <c r="BF284" i="79"/>
  <c r="CL115" i="79"/>
  <c r="R246" i="80"/>
  <c r="CI163" i="79"/>
  <c r="EM428" i="79"/>
  <c r="AE378" i="80"/>
  <c r="O428" i="79"/>
  <c r="DG428" i="79"/>
  <c r="EM413" i="80"/>
  <c r="EM417" i="80" s="1"/>
  <c r="BS428" i="79"/>
  <c r="AP133" i="79"/>
  <c r="BN189" i="79"/>
  <c r="DO410" i="80"/>
  <c r="DO413" i="80" s="1"/>
  <c r="DO417" i="80" s="1"/>
  <c r="BC410" i="80"/>
  <c r="BC413" i="80" s="1"/>
  <c r="BC417" i="80" s="1"/>
  <c r="DG413" i="79"/>
  <c r="DG417" i="79" s="1"/>
  <c r="DO413" i="79"/>
  <c r="DO417" i="79" s="1"/>
  <c r="CD304" i="79"/>
  <c r="BN304" i="79"/>
  <c r="AH154" i="79"/>
  <c r="AX106" i="80"/>
  <c r="DR194" i="80"/>
  <c r="FM382" i="80"/>
  <c r="CK382" i="80"/>
  <c r="CC382" i="80"/>
  <c r="EG382" i="80"/>
  <c r="DZ81" i="79"/>
  <c r="DR185" i="80"/>
  <c r="BN139" i="79"/>
  <c r="DR115" i="79"/>
  <c r="BN248" i="80"/>
  <c r="EH380" i="80"/>
  <c r="BV380" i="80"/>
  <c r="AP380" i="80"/>
  <c r="BN380" i="80"/>
  <c r="H413" i="79"/>
  <c r="H417" i="79" s="1"/>
  <c r="AO382" i="80"/>
  <c r="Y382" i="80"/>
  <c r="DY382" i="80"/>
  <c r="DA382" i="80"/>
  <c r="FN130" i="80"/>
  <c r="DI382" i="80"/>
  <c r="AG382" i="80"/>
  <c r="BE382" i="80"/>
  <c r="EO382" i="80"/>
  <c r="FE382" i="80"/>
  <c r="EP81" i="79"/>
  <c r="BM382" i="80"/>
  <c r="CS382" i="80"/>
  <c r="EW382" i="80"/>
  <c r="BU382" i="80"/>
  <c r="DR100" i="80"/>
  <c r="EH189" i="79"/>
  <c r="EH301" i="80"/>
  <c r="BV146" i="80"/>
  <c r="DJ130" i="80"/>
  <c r="CD24" i="79"/>
  <c r="CD408" i="79" s="1"/>
  <c r="BF24" i="79"/>
  <c r="BF408" i="79" s="1"/>
  <c r="FN204" i="80"/>
  <c r="DJ313" i="79"/>
  <c r="EG109" i="79"/>
  <c r="CT106" i="79"/>
  <c r="AP24" i="79"/>
  <c r="AP408" i="79" s="1"/>
  <c r="FD109" i="80"/>
  <c r="FN189" i="79"/>
  <c r="CT133" i="79"/>
  <c r="DB133" i="79"/>
  <c r="FN160" i="80"/>
  <c r="Z286" i="80"/>
  <c r="AX194" i="80"/>
  <c r="AP277" i="80"/>
  <c r="EX262" i="79"/>
  <c r="CR410" i="80"/>
  <c r="BM37" i="80"/>
  <c r="CD130" i="80"/>
  <c r="FF160" i="80"/>
  <c r="FN232" i="79"/>
  <c r="AX185" i="80"/>
  <c r="R303" i="79"/>
  <c r="EH107" i="79"/>
  <c r="FN313" i="79"/>
  <c r="CT130" i="80"/>
  <c r="BF130" i="80"/>
  <c r="DJ115" i="79"/>
  <c r="BV108" i="80"/>
  <c r="EX234" i="80"/>
  <c r="BN95" i="80"/>
  <c r="Q109" i="80"/>
  <c r="DP109" i="80"/>
  <c r="AX22" i="79"/>
  <c r="AX406" i="79" s="1"/>
  <c r="CL284" i="79"/>
  <c r="Z217" i="80"/>
  <c r="EH160" i="80"/>
  <c r="DB160" i="80"/>
  <c r="CD194" i="80"/>
  <c r="FF185" i="80"/>
  <c r="BV185" i="80"/>
  <c r="AH248" i="80"/>
  <c r="CL185" i="80"/>
  <c r="EH146" i="80"/>
  <c r="DB185" i="80"/>
  <c r="EH248" i="80"/>
  <c r="EX248" i="80"/>
  <c r="AX130" i="80"/>
  <c r="AH133" i="79"/>
  <c r="CL130" i="80"/>
  <c r="AH194" i="80"/>
  <c r="DB146" i="80"/>
  <c r="CL95" i="80"/>
  <c r="EO410" i="79"/>
  <c r="Y410" i="79"/>
  <c r="BN302" i="80"/>
  <c r="FN283" i="79"/>
  <c r="J383" i="80"/>
  <c r="CT383" i="80" s="1"/>
  <c r="J370" i="85"/>
  <c r="L181" i="90" s="1"/>
  <c r="DR106" i="79"/>
  <c r="J378" i="80"/>
  <c r="EX378" i="80" s="1"/>
  <c r="J365" i="85"/>
  <c r="L176" i="90" s="1"/>
  <c r="H379" i="80"/>
  <c r="CR379" i="80" s="1"/>
  <c r="H366" i="85"/>
  <c r="J177" i="90" s="1"/>
  <c r="J381" i="80"/>
  <c r="FN381" i="80" s="1"/>
  <c r="J368" i="85"/>
  <c r="L179" i="90" s="1"/>
  <c r="H428" i="79"/>
  <c r="H429" i="79" s="1"/>
  <c r="H460" i="79" s="1"/>
  <c r="DB231" i="80"/>
  <c r="AX301" i="80"/>
  <c r="I379" i="80"/>
  <c r="Q379" i="80" s="1"/>
  <c r="I366" i="85"/>
  <c r="K177" i="90" s="1"/>
  <c r="I380" i="80"/>
  <c r="BE380" i="80" s="1"/>
  <c r="I367" i="85"/>
  <c r="K178" i="90" s="1"/>
  <c r="DJ303" i="80"/>
  <c r="BF301" i="80"/>
  <c r="EX303" i="80"/>
  <c r="FN215" i="79"/>
  <c r="Y109" i="79"/>
  <c r="BN24" i="79"/>
  <c r="BN408" i="79" s="1"/>
  <c r="EX133" i="79"/>
  <c r="BV284" i="79"/>
  <c r="DR277" i="79"/>
  <c r="EH232" i="79"/>
  <c r="AP277" i="79"/>
  <c r="BU410" i="79"/>
  <c r="CL81" i="79"/>
  <c r="EX139" i="79"/>
  <c r="AX301" i="79"/>
  <c r="CL24" i="79"/>
  <c r="CL408" i="79" s="1"/>
  <c r="DZ97" i="79"/>
  <c r="Z24" i="79"/>
  <c r="Z408" i="79" s="1"/>
  <c r="Z189" i="79"/>
  <c r="DB107" i="79"/>
  <c r="DR133" i="79"/>
  <c r="BS413" i="79"/>
  <c r="BS417" i="79" s="1"/>
  <c r="BN301" i="79"/>
  <c r="EH303" i="80"/>
  <c r="CD303" i="80"/>
  <c r="R108" i="80"/>
  <c r="CL302" i="80"/>
  <c r="X410" i="79"/>
  <c r="BE410" i="79"/>
  <c r="DZ277" i="80"/>
  <c r="BD181" i="79"/>
  <c r="BE181" i="79"/>
  <c r="BL192" i="79"/>
  <c r="BM192" i="79"/>
  <c r="BM181" i="79"/>
  <c r="BL181" i="79"/>
  <c r="BE185" i="79"/>
  <c r="BD185" i="79"/>
  <c r="BL185" i="79"/>
  <c r="BM185" i="79"/>
  <c r="BV259" i="80"/>
  <c r="DX68" i="80"/>
  <c r="CK68" i="80"/>
  <c r="EN68" i="80"/>
  <c r="CC68" i="80"/>
  <c r="DI211" i="80"/>
  <c r="CA410" i="80"/>
  <c r="CA413" i="80" s="1"/>
  <c r="CA417" i="80" s="1"/>
  <c r="W410" i="80"/>
  <c r="W413" i="80" s="1"/>
  <c r="W417" i="80" s="1"/>
  <c r="CY413" i="80"/>
  <c r="CY417" i="80" s="1"/>
  <c r="FK413" i="79"/>
  <c r="FK417" i="79" s="1"/>
  <c r="AP301" i="80"/>
  <c r="CD277" i="80"/>
  <c r="CQ427" i="80"/>
  <c r="CQ433" i="80"/>
  <c r="Z108" i="80"/>
  <c r="AH108" i="80"/>
  <c r="BF277" i="80"/>
  <c r="G426" i="80"/>
  <c r="G428" i="80" s="1"/>
  <c r="G432" i="80"/>
  <c r="FK382" i="79"/>
  <c r="EE382" i="79"/>
  <c r="CY382" i="79"/>
  <c r="BS382" i="79"/>
  <c r="CQ382" i="79"/>
  <c r="CI382" i="79"/>
  <c r="CA382" i="79"/>
  <c r="W382" i="79"/>
  <c r="DW382" i="79"/>
  <c r="DO382" i="79"/>
  <c r="DG382" i="79"/>
  <c r="FC382" i="79"/>
  <c r="EU382" i="79"/>
  <c r="EM382" i="79"/>
  <c r="AM382" i="79"/>
  <c r="BK382" i="79"/>
  <c r="BC382" i="79"/>
  <c r="AU382" i="79"/>
  <c r="AE382" i="79"/>
  <c r="CC410" i="79"/>
  <c r="FK378" i="79"/>
  <c r="EE378" i="79"/>
  <c r="CY378" i="79"/>
  <c r="BS378" i="79"/>
  <c r="DW378" i="79"/>
  <c r="DO378" i="79"/>
  <c r="DG378" i="79"/>
  <c r="W378" i="79"/>
  <c r="FC378" i="79"/>
  <c r="EU378" i="79"/>
  <c r="EM378" i="79"/>
  <c r="BK378" i="79"/>
  <c r="BC378" i="79"/>
  <c r="AU378" i="79"/>
  <c r="AM378" i="79"/>
  <c r="CQ378" i="79"/>
  <c r="AE378" i="79"/>
  <c r="CI378" i="79"/>
  <c r="CA378" i="79"/>
  <c r="FC379" i="79"/>
  <c r="DW379" i="79"/>
  <c r="CQ379" i="79"/>
  <c r="BK379" i="79"/>
  <c r="DO379" i="79"/>
  <c r="DG379" i="79"/>
  <c r="EU379" i="79"/>
  <c r="EM379" i="79"/>
  <c r="EE379" i="79"/>
  <c r="CY379" i="79"/>
  <c r="FK379" i="79"/>
  <c r="BC379" i="79"/>
  <c r="AU379" i="79"/>
  <c r="AM379" i="79"/>
  <c r="CI379" i="79"/>
  <c r="CA379" i="79"/>
  <c r="BS379" i="79"/>
  <c r="AE379" i="79"/>
  <c r="W379" i="79"/>
  <c r="G417" i="79"/>
  <c r="G422" i="79" s="1"/>
  <c r="DO492" i="79"/>
  <c r="DO473" i="79" s="1"/>
  <c r="DO196" i="79" s="1"/>
  <c r="DO200" i="79" s="1"/>
  <c r="J414" i="80"/>
  <c r="G417" i="80"/>
  <c r="G422" i="80" s="1"/>
  <c r="BN301" i="80"/>
  <c r="DG427" i="80"/>
  <c r="DG428" i="80" s="1"/>
  <c r="DG433" i="80"/>
  <c r="AX108" i="80"/>
  <c r="DW383" i="80"/>
  <c r="DO383" i="80"/>
  <c r="DG383" i="80"/>
  <c r="CY383" i="80"/>
  <c r="CQ383" i="80"/>
  <c r="CI383" i="80"/>
  <c r="CA383" i="80"/>
  <c r="BS383" i="80"/>
  <c r="FK383" i="80"/>
  <c r="FC383" i="80"/>
  <c r="EU383" i="80"/>
  <c r="EM383" i="80"/>
  <c r="BK383" i="80"/>
  <c r="EE383" i="80"/>
  <c r="BC383" i="80"/>
  <c r="AU383" i="80"/>
  <c r="AM383" i="80"/>
  <c r="AE383" i="80"/>
  <c r="W383" i="80"/>
  <c r="FK381" i="80"/>
  <c r="FC381" i="80"/>
  <c r="EU381" i="80"/>
  <c r="EM381" i="80"/>
  <c r="BK381" i="80"/>
  <c r="EE381" i="80"/>
  <c r="DW381" i="80"/>
  <c r="DO381" i="80"/>
  <c r="DG381" i="80"/>
  <c r="CY381" i="80"/>
  <c r="CQ381" i="80"/>
  <c r="CI381" i="80"/>
  <c r="CA381" i="80"/>
  <c r="BS381" i="80"/>
  <c r="W381" i="80"/>
  <c r="BC381" i="80"/>
  <c r="AU381" i="80"/>
  <c r="AM381" i="80"/>
  <c r="AE381" i="80"/>
  <c r="EU384" i="79"/>
  <c r="DO384" i="79"/>
  <c r="CI384" i="79"/>
  <c r="BC384" i="79"/>
  <c r="DG384" i="79"/>
  <c r="EM384" i="79"/>
  <c r="EE384" i="79"/>
  <c r="DW384" i="79"/>
  <c r="AM384" i="79"/>
  <c r="FK384" i="79"/>
  <c r="FC384" i="79"/>
  <c r="AU384" i="79"/>
  <c r="AE384" i="79"/>
  <c r="CA384" i="79"/>
  <c r="BS384" i="79"/>
  <c r="BK384" i="79"/>
  <c r="W384" i="79"/>
  <c r="CY384" i="79"/>
  <c r="CQ384" i="79"/>
  <c r="CD301" i="80"/>
  <c r="DZ303" i="80"/>
  <c r="BV301" i="80"/>
  <c r="DB99" i="80"/>
  <c r="BV302" i="80"/>
  <c r="FC383" i="79"/>
  <c r="DW383" i="79"/>
  <c r="CQ383" i="79"/>
  <c r="BK383" i="79"/>
  <c r="DO383" i="79"/>
  <c r="DG383" i="79"/>
  <c r="CY383" i="79"/>
  <c r="EU383" i="79"/>
  <c r="EM383" i="79"/>
  <c r="EE383" i="79"/>
  <c r="AM383" i="79"/>
  <c r="FK383" i="79"/>
  <c r="BC383" i="79"/>
  <c r="AU383" i="79"/>
  <c r="AE383" i="79"/>
  <c r="W383" i="79"/>
  <c r="CI383" i="79"/>
  <c r="BS383" i="79"/>
  <c r="CA383" i="79"/>
  <c r="DW379" i="80"/>
  <c r="DO379" i="80"/>
  <c r="DG379" i="80"/>
  <c r="CY379" i="80"/>
  <c r="CQ379" i="80"/>
  <c r="CI379" i="80"/>
  <c r="CA379" i="80"/>
  <c r="BS379" i="80"/>
  <c r="FK379" i="80"/>
  <c r="FC379" i="80"/>
  <c r="EU379" i="80"/>
  <c r="EM379" i="80"/>
  <c r="BK379" i="80"/>
  <c r="EE379" i="80"/>
  <c r="BC379" i="80"/>
  <c r="AU379" i="80"/>
  <c r="AM379" i="80"/>
  <c r="AE379" i="80"/>
  <c r="W379" i="80"/>
  <c r="FF303" i="80"/>
  <c r="AX231" i="80"/>
  <c r="EM381" i="79"/>
  <c r="DG381" i="79"/>
  <c r="CA381" i="79"/>
  <c r="AU381" i="79"/>
  <c r="FK381" i="79"/>
  <c r="FC381" i="79"/>
  <c r="EU381" i="79"/>
  <c r="BS381" i="79"/>
  <c r="BK381" i="79"/>
  <c r="BC381" i="79"/>
  <c r="AE381" i="79"/>
  <c r="CY381" i="79"/>
  <c r="CQ381" i="79"/>
  <c r="CI381" i="79"/>
  <c r="W381" i="79"/>
  <c r="EE381" i="79"/>
  <c r="DW381" i="79"/>
  <c r="DO381" i="79"/>
  <c r="AM381" i="79"/>
  <c r="G386" i="80"/>
  <c r="CD214" i="79"/>
  <c r="CR68" i="80"/>
  <c r="BT68" i="80"/>
  <c r="Y68" i="80"/>
  <c r="EU380" i="79"/>
  <c r="DO380" i="79"/>
  <c r="CI380" i="79"/>
  <c r="BC380" i="79"/>
  <c r="EM380" i="79"/>
  <c r="EE380" i="79"/>
  <c r="DW380" i="79"/>
  <c r="FK380" i="79"/>
  <c r="FC380" i="79"/>
  <c r="AU380" i="79"/>
  <c r="AM380" i="79"/>
  <c r="CA380" i="79"/>
  <c r="BS380" i="79"/>
  <c r="BK380" i="79"/>
  <c r="AE380" i="79"/>
  <c r="DG380" i="79"/>
  <c r="CY380" i="79"/>
  <c r="CQ380" i="79"/>
  <c r="W380" i="79"/>
  <c r="DW410" i="80"/>
  <c r="DW413" i="80" s="1"/>
  <c r="DW417" i="80" s="1"/>
  <c r="EU410" i="80"/>
  <c r="EU413" i="80" s="1"/>
  <c r="EU417" i="80" s="1"/>
  <c r="AM410" i="80"/>
  <c r="AM413" i="80" s="1"/>
  <c r="AM417" i="80" s="1"/>
  <c r="EE413" i="80"/>
  <c r="EE417" i="80" s="1"/>
  <c r="EM413" i="79"/>
  <c r="EM417" i="79" s="1"/>
  <c r="Z146" i="80"/>
  <c r="AP301" i="79"/>
  <c r="EX147" i="79"/>
  <c r="DB108" i="80"/>
  <c r="CT95" i="80"/>
  <c r="BN108" i="80"/>
  <c r="EM427" i="80"/>
  <c r="EM428" i="80" s="1"/>
  <c r="EM433" i="80"/>
  <c r="BC433" i="80"/>
  <c r="BC427" i="80"/>
  <c r="BC428" i="80" s="1"/>
  <c r="DR304" i="80"/>
  <c r="EE382" i="80"/>
  <c r="DW382" i="80"/>
  <c r="DO382" i="80"/>
  <c r="DG382" i="80"/>
  <c r="CY382" i="80"/>
  <c r="CQ382" i="80"/>
  <c r="CI382" i="80"/>
  <c r="CA382" i="80"/>
  <c r="BS382" i="80"/>
  <c r="FK382" i="80"/>
  <c r="FC382" i="80"/>
  <c r="EU382" i="80"/>
  <c r="EM382" i="80"/>
  <c r="BK382" i="80"/>
  <c r="BC382" i="80"/>
  <c r="AU382" i="80"/>
  <c r="AM382" i="80"/>
  <c r="AE382" i="80"/>
  <c r="W382" i="80"/>
  <c r="I413" i="80"/>
  <c r="I417" i="80" s="1"/>
  <c r="CZ410" i="79"/>
  <c r="EV410" i="79"/>
  <c r="H413" i="80"/>
  <c r="H417" i="80" s="1"/>
  <c r="AV410" i="79"/>
  <c r="J413" i="79"/>
  <c r="J417" i="79" s="1"/>
  <c r="AG37" i="79"/>
  <c r="W413" i="79"/>
  <c r="W417" i="79" s="1"/>
  <c r="BK413" i="79"/>
  <c r="BK417" i="79" s="1"/>
  <c r="DW426" i="79"/>
  <c r="DW428" i="79" s="1"/>
  <c r="DW411" i="79"/>
  <c r="CI426" i="79"/>
  <c r="CI428" i="79" s="1"/>
  <c r="CI411" i="79"/>
  <c r="CI432" i="79" s="1"/>
  <c r="AP22" i="79"/>
  <c r="AP406" i="79" s="1"/>
  <c r="AN410" i="79"/>
  <c r="EE426" i="79"/>
  <c r="EE428" i="79" s="1"/>
  <c r="EE411" i="79"/>
  <c r="EE432" i="79" s="1"/>
  <c r="CR410" i="79"/>
  <c r="EP22" i="79"/>
  <c r="EP406" i="79" s="1"/>
  <c r="CY426" i="79"/>
  <c r="CY428" i="79" s="1"/>
  <c r="CY411" i="79"/>
  <c r="CY432" i="79" s="1"/>
  <c r="CQ413" i="79"/>
  <c r="CQ417" i="79" s="1"/>
  <c r="AU413" i="79"/>
  <c r="AU417" i="79" s="1"/>
  <c r="DQ410" i="79"/>
  <c r="AM413" i="79"/>
  <c r="AM417" i="79" s="1"/>
  <c r="BC413" i="79"/>
  <c r="BC417" i="79" s="1"/>
  <c r="O413" i="79"/>
  <c r="O417" i="79" s="1"/>
  <c r="EE426" i="80"/>
  <c r="EE428" i="80" s="1"/>
  <c r="EE432" i="80"/>
  <c r="CI426" i="80"/>
  <c r="CI428" i="80" s="1"/>
  <c r="CI432" i="80"/>
  <c r="BS432" i="80"/>
  <c r="BS426" i="80"/>
  <c r="BS428" i="80" s="1"/>
  <c r="EU426" i="80"/>
  <c r="EU428" i="80" s="1"/>
  <c r="EU432" i="80"/>
  <c r="CQ432" i="80"/>
  <c r="CQ426" i="80"/>
  <c r="CA426" i="80"/>
  <c r="CA428" i="80" s="1"/>
  <c r="CA432" i="80"/>
  <c r="CQ410" i="80"/>
  <c r="CQ413" i="80" s="1"/>
  <c r="CQ417" i="80" s="1"/>
  <c r="FK426" i="80"/>
  <c r="FK428" i="80" s="1"/>
  <c r="FK432" i="80"/>
  <c r="CI413" i="80"/>
  <c r="CI417" i="80" s="1"/>
  <c r="DO426" i="80"/>
  <c r="DO432" i="80"/>
  <c r="W426" i="80"/>
  <c r="W428" i="80" s="1"/>
  <c r="W432" i="80"/>
  <c r="FK413" i="80"/>
  <c r="FK417" i="80" s="1"/>
  <c r="FC426" i="80"/>
  <c r="FC428" i="80" s="1"/>
  <c r="FC432" i="80"/>
  <c r="CY426" i="80"/>
  <c r="CY428" i="80" s="1"/>
  <c r="CY432" i="80"/>
  <c r="BS413" i="80"/>
  <c r="BS417" i="80" s="1"/>
  <c r="AF410" i="79"/>
  <c r="BL410" i="79"/>
  <c r="DP410" i="79"/>
  <c r="J428" i="80"/>
  <c r="FM410" i="79"/>
  <c r="AO410" i="79"/>
  <c r="BM433" i="80"/>
  <c r="J379" i="79"/>
  <c r="R379" i="79" s="1"/>
  <c r="J379" i="80"/>
  <c r="R379" i="80" s="1"/>
  <c r="AG412" i="79"/>
  <c r="AG433" i="79" s="1"/>
  <c r="CR150" i="79"/>
  <c r="EF410" i="79"/>
  <c r="H383" i="79"/>
  <c r="P383" i="79" s="1"/>
  <c r="H383" i="80"/>
  <c r="P383" i="80" s="1"/>
  <c r="I436" i="80"/>
  <c r="G436" i="80"/>
  <c r="BD410" i="79"/>
  <c r="CS410" i="79"/>
  <c r="I383" i="79"/>
  <c r="Q383" i="79" s="1"/>
  <c r="I383" i="80"/>
  <c r="I427" i="80"/>
  <c r="I428" i="80" s="1"/>
  <c r="I433" i="80"/>
  <c r="I434" i="80"/>
  <c r="G434" i="80"/>
  <c r="DY382" i="79"/>
  <c r="AO382" i="79"/>
  <c r="CK382" i="79"/>
  <c r="BU382" i="79"/>
  <c r="BE382" i="79"/>
  <c r="EW382" i="79"/>
  <c r="EG382" i="79"/>
  <c r="DI382" i="79"/>
  <c r="FM382" i="79"/>
  <c r="CS382" i="79"/>
  <c r="CC382" i="79"/>
  <c r="BM382" i="79"/>
  <c r="Y382" i="79"/>
  <c r="DQ382" i="79"/>
  <c r="AG382" i="79"/>
  <c r="AW382" i="79"/>
  <c r="EO382" i="79"/>
  <c r="FE382" i="79"/>
  <c r="DA382" i="79"/>
  <c r="CJ410" i="79"/>
  <c r="AW410" i="79"/>
  <c r="DA410" i="80"/>
  <c r="DA413" i="80" s="1"/>
  <c r="DA417" i="80" s="1"/>
  <c r="AW410" i="80"/>
  <c r="AW413" i="80" s="1"/>
  <c r="AW417" i="80" s="1"/>
  <c r="H427" i="80"/>
  <c r="H428" i="80" s="1"/>
  <c r="H433" i="80"/>
  <c r="H438" i="80" s="1"/>
  <c r="AG410" i="79"/>
  <c r="FD410" i="79"/>
  <c r="EP380" i="79"/>
  <c r="DR380" i="79"/>
  <c r="DB380" i="79"/>
  <c r="AX380" i="79"/>
  <c r="AH380" i="79"/>
  <c r="DZ380" i="79"/>
  <c r="CL380" i="79"/>
  <c r="BV380" i="79"/>
  <c r="BF380" i="79"/>
  <c r="FF380" i="79"/>
  <c r="DJ380" i="79"/>
  <c r="CT380" i="79"/>
  <c r="EH380" i="79"/>
  <c r="AP380" i="79"/>
  <c r="EX380" i="79"/>
  <c r="BN380" i="79"/>
  <c r="Z380" i="79"/>
  <c r="FN380" i="79"/>
  <c r="CD380" i="79"/>
  <c r="DI410" i="79"/>
  <c r="EN410" i="79"/>
  <c r="FM427" i="79"/>
  <c r="FM412" i="79"/>
  <c r="FM433" i="79" s="1"/>
  <c r="FM411" i="79"/>
  <c r="FM432" i="79" s="1"/>
  <c r="FM426" i="79"/>
  <c r="FL410" i="79"/>
  <c r="FM434" i="79"/>
  <c r="FM436" i="79"/>
  <c r="FL426" i="79"/>
  <c r="FL411" i="79"/>
  <c r="FL432" i="79" s="1"/>
  <c r="FL427" i="79"/>
  <c r="FL412" i="79"/>
  <c r="FL433" i="79" s="1"/>
  <c r="FE436" i="79"/>
  <c r="FE411" i="79"/>
  <c r="FE432" i="79" s="1"/>
  <c r="FE426" i="79"/>
  <c r="FE434" i="79"/>
  <c r="FD427" i="79"/>
  <c r="FD412" i="79"/>
  <c r="FD433" i="79" s="1"/>
  <c r="FE427" i="79"/>
  <c r="FE412" i="79"/>
  <c r="FE433" i="79" s="1"/>
  <c r="FE410" i="79"/>
  <c r="EV427" i="79"/>
  <c r="EV412" i="79"/>
  <c r="EV433" i="79" s="1"/>
  <c r="EW436" i="79"/>
  <c r="EW434" i="79"/>
  <c r="EV426" i="79"/>
  <c r="EV411" i="79"/>
  <c r="EV432" i="79" s="1"/>
  <c r="EW412" i="79"/>
  <c r="EW433" i="79" s="1"/>
  <c r="EW427" i="79"/>
  <c r="EW411" i="79"/>
  <c r="EW432" i="79" s="1"/>
  <c r="EW426" i="79"/>
  <c r="EX205" i="79"/>
  <c r="EO436" i="79"/>
  <c r="EN426" i="79"/>
  <c r="EN411" i="79"/>
  <c r="EN432" i="79" s="1"/>
  <c r="EO434" i="79"/>
  <c r="EO411" i="79"/>
  <c r="EO432" i="79" s="1"/>
  <c r="EO426" i="79"/>
  <c r="EN427" i="79"/>
  <c r="EN412" i="79"/>
  <c r="EN433" i="79" s="1"/>
  <c r="EO412" i="79"/>
  <c r="EO433" i="79" s="1"/>
  <c r="EO427" i="79"/>
  <c r="EG411" i="79"/>
  <c r="EG432" i="79" s="1"/>
  <c r="EG426" i="79"/>
  <c r="EG434" i="79"/>
  <c r="EF427" i="79"/>
  <c r="EF412" i="79"/>
  <c r="EF433" i="79" s="1"/>
  <c r="EG410" i="79"/>
  <c r="EG436" i="79"/>
  <c r="EF426" i="79"/>
  <c r="EF411" i="79"/>
  <c r="EF432" i="79" s="1"/>
  <c r="EG427" i="79"/>
  <c r="EG412" i="79"/>
  <c r="EG433" i="79" s="1"/>
  <c r="DX410" i="79"/>
  <c r="DY410" i="79"/>
  <c r="DX427" i="79"/>
  <c r="DX412" i="79"/>
  <c r="DX433" i="79" s="1"/>
  <c r="DY426" i="79"/>
  <c r="DY411" i="79"/>
  <c r="DY432" i="79" s="1"/>
  <c r="DY434" i="79"/>
  <c r="DY436" i="79"/>
  <c r="DY427" i="79"/>
  <c r="DY412" i="79"/>
  <c r="DY433" i="79" s="1"/>
  <c r="DQ427" i="79"/>
  <c r="DQ412" i="79"/>
  <c r="DQ433" i="79" s="1"/>
  <c r="DP427" i="79"/>
  <c r="DP412" i="79"/>
  <c r="DP433" i="79" s="1"/>
  <c r="DQ434" i="79"/>
  <c r="DQ411" i="79"/>
  <c r="DQ432" i="79" s="1"/>
  <c r="DQ426" i="79"/>
  <c r="DQ436" i="79"/>
  <c r="DI411" i="79"/>
  <c r="DI432" i="79" s="1"/>
  <c r="DI426" i="79"/>
  <c r="DH426" i="79"/>
  <c r="DH411" i="79"/>
  <c r="DH432" i="79" s="1"/>
  <c r="DI412" i="79"/>
  <c r="DI433" i="79" s="1"/>
  <c r="DI427" i="79"/>
  <c r="DI436" i="79"/>
  <c r="DH427" i="79"/>
  <c r="DH412" i="79"/>
  <c r="DH433" i="79" s="1"/>
  <c r="DI434" i="79"/>
  <c r="CZ427" i="79"/>
  <c r="CZ412" i="79"/>
  <c r="CZ433" i="79" s="1"/>
  <c r="DA427" i="79"/>
  <c r="DA412" i="79"/>
  <c r="DA433" i="79" s="1"/>
  <c r="DA410" i="79"/>
  <c r="DA436" i="79"/>
  <c r="DA434" i="79"/>
  <c r="DA411" i="79"/>
  <c r="DA432" i="79" s="1"/>
  <c r="DA426" i="79"/>
  <c r="CS427" i="79"/>
  <c r="CS412" i="79"/>
  <c r="CS433" i="79" s="1"/>
  <c r="CS436" i="79"/>
  <c r="CS434" i="79"/>
  <c r="CS411" i="79"/>
  <c r="CS432" i="79" s="1"/>
  <c r="CS426" i="79"/>
  <c r="CR427" i="79"/>
  <c r="CR412" i="79"/>
  <c r="CR433" i="79" s="1"/>
  <c r="CK410" i="79"/>
  <c r="CK412" i="79"/>
  <c r="CK433" i="79" s="1"/>
  <c r="CK427" i="79"/>
  <c r="CJ427" i="79"/>
  <c r="CJ412" i="79"/>
  <c r="CJ433" i="79" s="1"/>
  <c r="CK436" i="79"/>
  <c r="CJ426" i="79"/>
  <c r="CJ411" i="79"/>
  <c r="CJ432" i="79" s="1"/>
  <c r="CK434" i="79"/>
  <c r="CK411" i="79"/>
  <c r="CK432" i="79" s="1"/>
  <c r="CK426" i="79"/>
  <c r="CC434" i="79"/>
  <c r="CC427" i="79"/>
  <c r="CC412" i="79"/>
  <c r="CC433" i="79" s="1"/>
  <c r="CB426" i="79"/>
  <c r="CB411" i="79"/>
  <c r="CB432" i="79" s="1"/>
  <c r="CB427" i="79"/>
  <c r="CB412" i="79"/>
  <c r="CB433" i="79" s="1"/>
  <c r="CC436" i="79"/>
  <c r="CB410" i="79"/>
  <c r="CC411" i="79"/>
  <c r="CC432" i="79" s="1"/>
  <c r="CC426" i="79"/>
  <c r="BT427" i="79"/>
  <c r="BT412" i="79"/>
  <c r="BT433" i="79" s="1"/>
  <c r="BT426" i="79"/>
  <c r="BT411" i="79"/>
  <c r="BT432" i="79" s="1"/>
  <c r="BU427" i="79"/>
  <c r="BU412" i="79"/>
  <c r="BU433" i="79" s="1"/>
  <c r="BU411" i="79"/>
  <c r="BU432" i="79" s="1"/>
  <c r="BU426" i="79"/>
  <c r="BU434" i="79"/>
  <c r="BU436" i="79"/>
  <c r="BT410" i="79"/>
  <c r="BM434" i="79"/>
  <c r="BM427" i="79"/>
  <c r="BM412" i="79"/>
  <c r="BM433" i="79" s="1"/>
  <c r="BM410" i="79"/>
  <c r="BM436" i="79"/>
  <c r="BM411" i="79"/>
  <c r="BM432" i="79" s="1"/>
  <c r="BM426" i="79"/>
  <c r="BL427" i="79"/>
  <c r="BL412" i="79"/>
  <c r="BL433" i="79" s="1"/>
  <c r="BE434" i="79"/>
  <c r="BE411" i="79"/>
  <c r="BE432" i="79" s="1"/>
  <c r="BE426" i="79"/>
  <c r="BE436" i="79"/>
  <c r="BD427" i="79"/>
  <c r="BD412" i="79"/>
  <c r="BD433" i="79" s="1"/>
  <c r="BE412" i="79"/>
  <c r="BE433" i="79" s="1"/>
  <c r="BE427" i="79"/>
  <c r="AW434" i="79"/>
  <c r="AW411" i="79"/>
  <c r="AW432" i="79" s="1"/>
  <c r="AW426" i="79"/>
  <c r="AW427" i="79"/>
  <c r="AW412" i="79"/>
  <c r="AW433" i="79" s="1"/>
  <c r="AV427" i="79"/>
  <c r="AV412" i="79"/>
  <c r="AV433" i="79" s="1"/>
  <c r="AV426" i="79"/>
  <c r="AV411" i="79"/>
  <c r="AV432" i="79" s="1"/>
  <c r="AW436" i="79"/>
  <c r="AO427" i="79"/>
  <c r="AO412" i="79"/>
  <c r="AO433" i="79" s="1"/>
  <c r="AO411" i="79"/>
  <c r="AO432" i="79" s="1"/>
  <c r="AO426" i="79"/>
  <c r="AN427" i="79"/>
  <c r="AN412" i="79"/>
  <c r="AN433" i="79" s="1"/>
  <c r="AO436" i="79"/>
  <c r="AN426" i="79"/>
  <c r="AN411" i="79"/>
  <c r="AN432" i="79" s="1"/>
  <c r="AO434" i="79"/>
  <c r="AF427" i="79"/>
  <c r="AF412" i="79"/>
  <c r="AF433" i="79" s="1"/>
  <c r="AF426" i="79"/>
  <c r="AF411" i="79"/>
  <c r="AF432" i="79" s="1"/>
  <c r="AG411" i="79"/>
  <c r="AG432" i="79" s="1"/>
  <c r="AG426" i="79"/>
  <c r="AG428" i="79" s="1"/>
  <c r="AG429" i="79" s="1"/>
  <c r="AG460" i="79" s="1"/>
  <c r="AG434" i="79"/>
  <c r="AG436" i="79"/>
  <c r="Y434" i="79"/>
  <c r="X426" i="79"/>
  <c r="X411" i="79"/>
  <c r="X432" i="79" s="1"/>
  <c r="Y436" i="79"/>
  <c r="X427" i="79"/>
  <c r="X412" i="79"/>
  <c r="X433" i="79" s="1"/>
  <c r="Y427" i="79"/>
  <c r="Y412" i="79"/>
  <c r="Y433" i="79" s="1"/>
  <c r="Y411" i="79"/>
  <c r="Y432" i="79" s="1"/>
  <c r="Y426" i="79"/>
  <c r="CD22" i="79"/>
  <c r="CD406" i="79" s="1"/>
  <c r="AH210" i="79"/>
  <c r="FM432" i="80"/>
  <c r="FM426" i="80"/>
  <c r="FM436" i="80"/>
  <c r="FL410" i="80"/>
  <c r="FL413" i="80" s="1"/>
  <c r="FL417" i="80" s="1"/>
  <c r="FM434" i="80"/>
  <c r="FM427" i="80"/>
  <c r="FM433" i="80"/>
  <c r="FM410" i="80"/>
  <c r="FM413" i="80" s="1"/>
  <c r="FM417" i="80" s="1"/>
  <c r="FL427" i="80"/>
  <c r="FL433" i="80"/>
  <c r="FL426" i="80"/>
  <c r="FL432" i="80"/>
  <c r="FE434" i="80"/>
  <c r="FE432" i="80"/>
  <c r="FE426" i="80"/>
  <c r="FE410" i="80"/>
  <c r="FE413" i="80" s="1"/>
  <c r="FE417" i="80" s="1"/>
  <c r="FD426" i="80"/>
  <c r="FD432" i="80"/>
  <c r="FE427" i="80"/>
  <c r="FE433" i="80"/>
  <c r="FD427" i="80"/>
  <c r="FD433" i="80"/>
  <c r="FF24" i="80"/>
  <c r="FF408" i="80" s="1"/>
  <c r="FD408" i="80"/>
  <c r="FD410" i="80" s="1"/>
  <c r="FD413" i="80" s="1"/>
  <c r="FD417" i="80" s="1"/>
  <c r="FE436" i="80"/>
  <c r="EV410" i="80"/>
  <c r="EV413" i="80" s="1"/>
  <c r="EV417" i="80" s="1"/>
  <c r="EW436" i="80"/>
  <c r="EW410" i="80"/>
  <c r="EW413" i="80" s="1"/>
  <c r="EW417" i="80" s="1"/>
  <c r="EW434" i="80"/>
  <c r="EW427" i="80"/>
  <c r="EW433" i="80"/>
  <c r="EV426" i="80"/>
  <c r="EV432" i="80"/>
  <c r="EW426" i="80"/>
  <c r="EW432" i="80"/>
  <c r="EV427" i="80"/>
  <c r="EV433" i="80"/>
  <c r="EO434" i="80"/>
  <c r="EP23" i="80"/>
  <c r="EP407" i="80" s="1"/>
  <c r="EO407" i="80"/>
  <c r="EO410" i="80" s="1"/>
  <c r="EO413" i="80" s="1"/>
  <c r="EO417" i="80" s="1"/>
  <c r="EP36" i="80"/>
  <c r="EP412" i="80" s="1"/>
  <c r="EN412" i="80"/>
  <c r="EN410" i="80"/>
  <c r="EO432" i="80"/>
  <c r="EO426" i="80"/>
  <c r="EO428" i="80" s="1"/>
  <c r="EO436" i="80"/>
  <c r="EG433" i="80"/>
  <c r="EG427" i="80"/>
  <c r="EF433" i="80"/>
  <c r="EF427" i="80"/>
  <c r="EF410" i="80"/>
  <c r="EF413" i="80" s="1"/>
  <c r="EF417" i="80" s="1"/>
  <c r="EG432" i="80"/>
  <c r="EG426" i="80"/>
  <c r="EF426" i="80"/>
  <c r="EF432" i="80"/>
  <c r="EG436" i="80"/>
  <c r="EG434" i="80"/>
  <c r="EG410" i="80"/>
  <c r="EG413" i="80" s="1"/>
  <c r="EG417" i="80" s="1"/>
  <c r="DY436" i="80"/>
  <c r="DX37" i="80"/>
  <c r="DX412" i="80"/>
  <c r="DY432" i="80"/>
  <c r="DY426" i="80"/>
  <c r="DY410" i="80"/>
  <c r="DY413" i="80" s="1"/>
  <c r="DY417" i="80" s="1"/>
  <c r="DY434" i="80"/>
  <c r="DZ24" i="80"/>
  <c r="DZ408" i="80" s="1"/>
  <c r="DX408" i="80"/>
  <c r="DX410" i="80" s="1"/>
  <c r="DY433" i="80"/>
  <c r="DY427" i="80"/>
  <c r="DQ410" i="80"/>
  <c r="DP410" i="80"/>
  <c r="DQ436" i="80"/>
  <c r="DQ432" i="80"/>
  <c r="DQ426" i="80"/>
  <c r="DQ434" i="80"/>
  <c r="DP426" i="80"/>
  <c r="DP432" i="80"/>
  <c r="DP37" i="80"/>
  <c r="DP412" i="80"/>
  <c r="DH426" i="80"/>
  <c r="DH432" i="80"/>
  <c r="DI432" i="80"/>
  <c r="DI426" i="80"/>
  <c r="DI428" i="80" s="1"/>
  <c r="DI436" i="80"/>
  <c r="DI410" i="80"/>
  <c r="DI413" i="80" s="1"/>
  <c r="DI417" i="80" s="1"/>
  <c r="DH410" i="80"/>
  <c r="DI434" i="80"/>
  <c r="DJ36" i="80"/>
  <c r="DJ412" i="80" s="1"/>
  <c r="DH412" i="80"/>
  <c r="DA434" i="80"/>
  <c r="CZ426" i="80"/>
  <c r="CZ432" i="80"/>
  <c r="DA427" i="80"/>
  <c r="DA433" i="80"/>
  <c r="DA432" i="80"/>
  <c r="DA426" i="80"/>
  <c r="CZ410" i="80"/>
  <c r="CZ413" i="80" s="1"/>
  <c r="CZ417" i="80" s="1"/>
  <c r="DA436" i="80"/>
  <c r="CZ427" i="80"/>
  <c r="CZ433" i="80"/>
  <c r="CT22" i="80"/>
  <c r="CT406" i="80" s="1"/>
  <c r="CS406" i="80"/>
  <c r="CS410" i="80" s="1"/>
  <c r="CS432" i="80"/>
  <c r="CS426" i="80"/>
  <c r="CS436" i="80"/>
  <c r="CS434" i="80"/>
  <c r="CR427" i="80"/>
  <c r="CR433" i="80"/>
  <c r="CS37" i="80"/>
  <c r="CS412" i="80"/>
  <c r="CJ426" i="80"/>
  <c r="CJ432" i="80"/>
  <c r="CK436" i="80"/>
  <c r="CK427" i="80"/>
  <c r="CK433" i="80"/>
  <c r="CK432" i="80"/>
  <c r="CK426" i="80"/>
  <c r="CJ427" i="80"/>
  <c r="CJ433" i="80"/>
  <c r="CK410" i="80"/>
  <c r="CK413" i="80" s="1"/>
  <c r="CK417" i="80" s="1"/>
  <c r="CK434" i="80"/>
  <c r="CJ410" i="80"/>
  <c r="CJ413" i="80" s="1"/>
  <c r="CJ417" i="80" s="1"/>
  <c r="CC410" i="80"/>
  <c r="CC413" i="80" s="1"/>
  <c r="CC417" i="80" s="1"/>
  <c r="CC434" i="80"/>
  <c r="CC432" i="80"/>
  <c r="CC426" i="80"/>
  <c r="CC428" i="80" s="1"/>
  <c r="CB426" i="80"/>
  <c r="CB432" i="80"/>
  <c r="CB410" i="80"/>
  <c r="CC436" i="80"/>
  <c r="CD36" i="80"/>
  <c r="CD412" i="80" s="1"/>
  <c r="CB412" i="80"/>
  <c r="BT426" i="80"/>
  <c r="BT432" i="80"/>
  <c r="BT410" i="80"/>
  <c r="BT413" i="80" s="1"/>
  <c r="BT417" i="80" s="1"/>
  <c r="BU433" i="80"/>
  <c r="BU427" i="80"/>
  <c r="BU432" i="80"/>
  <c r="BU426" i="80"/>
  <c r="BU434" i="80"/>
  <c r="BU410" i="80"/>
  <c r="BU413" i="80" s="1"/>
  <c r="BU417" i="80" s="1"/>
  <c r="BT427" i="80"/>
  <c r="BT433" i="80"/>
  <c r="BM410" i="80"/>
  <c r="BM413" i="80" s="1"/>
  <c r="BM417" i="80" s="1"/>
  <c r="BM432" i="80"/>
  <c r="BM426" i="80"/>
  <c r="BM428" i="80" s="1"/>
  <c r="BM434" i="80"/>
  <c r="BL410" i="80"/>
  <c r="BL413" i="80" s="1"/>
  <c r="BL417" i="80" s="1"/>
  <c r="BL426" i="80"/>
  <c r="BL432" i="80"/>
  <c r="BL427" i="80"/>
  <c r="BL433" i="80"/>
  <c r="BM436" i="80"/>
  <c r="BE410" i="80"/>
  <c r="BE413" i="80" s="1"/>
  <c r="BE417" i="80" s="1"/>
  <c r="BE427" i="80"/>
  <c r="BE433" i="80"/>
  <c r="BE434" i="80"/>
  <c r="BD427" i="80"/>
  <c r="BD433" i="80"/>
  <c r="BF23" i="80"/>
  <c r="BF407" i="80" s="1"/>
  <c r="BD407" i="80"/>
  <c r="BD410" i="80" s="1"/>
  <c r="BE436" i="80"/>
  <c r="BE432" i="80"/>
  <c r="BE426" i="80"/>
  <c r="AW427" i="80"/>
  <c r="AW433" i="80"/>
  <c r="AV37" i="80"/>
  <c r="AV412" i="80"/>
  <c r="AW432" i="80"/>
  <c r="AW426" i="80"/>
  <c r="AV410" i="80"/>
  <c r="AW436" i="80"/>
  <c r="AW434" i="80"/>
  <c r="AO410" i="80"/>
  <c r="AO413" i="80" s="1"/>
  <c r="AO417" i="80" s="1"/>
  <c r="AN410" i="80"/>
  <c r="AO436" i="80"/>
  <c r="AO434" i="80"/>
  <c r="AO427" i="80"/>
  <c r="AO433" i="80"/>
  <c r="AO432" i="80"/>
  <c r="AO426" i="80"/>
  <c r="AN427" i="80"/>
  <c r="AN433" i="80"/>
  <c r="AG432" i="80"/>
  <c r="AG426" i="80"/>
  <c r="AG410" i="80"/>
  <c r="AG37" i="80"/>
  <c r="AG412" i="80"/>
  <c r="AG434" i="80"/>
  <c r="AG436" i="80"/>
  <c r="AF433" i="80"/>
  <c r="AF427" i="80"/>
  <c r="AH23" i="80"/>
  <c r="AH407" i="80" s="1"/>
  <c r="AF407" i="80"/>
  <c r="AF410" i="80" s="1"/>
  <c r="AF413" i="80" s="1"/>
  <c r="AF417" i="80" s="1"/>
  <c r="AF426" i="80"/>
  <c r="AF432" i="80"/>
  <c r="X410" i="80"/>
  <c r="X413" i="80" s="1"/>
  <c r="X417" i="80" s="1"/>
  <c r="Y410" i="80"/>
  <c r="Y413" i="80" s="1"/>
  <c r="Y417" i="80" s="1"/>
  <c r="X426" i="80"/>
  <c r="X432" i="80"/>
  <c r="Y427" i="80"/>
  <c r="Y433" i="80"/>
  <c r="Y436" i="80"/>
  <c r="Y432" i="80"/>
  <c r="Y426" i="80"/>
  <c r="Y434" i="80"/>
  <c r="X427" i="80"/>
  <c r="X433" i="80"/>
  <c r="Q410" i="80"/>
  <c r="Q413" i="80" s="1"/>
  <c r="Q417" i="80" s="1"/>
  <c r="P427" i="80"/>
  <c r="P433" i="80"/>
  <c r="Q427" i="80"/>
  <c r="Q433" i="80"/>
  <c r="P426" i="80"/>
  <c r="P432" i="80"/>
  <c r="Q436" i="80"/>
  <c r="Q432" i="80"/>
  <c r="Q426" i="80"/>
  <c r="P410" i="80"/>
  <c r="P413" i="80" s="1"/>
  <c r="P417" i="80" s="1"/>
  <c r="FN234" i="79"/>
  <c r="BV95" i="79"/>
  <c r="BN317" i="79"/>
  <c r="FD37" i="79"/>
  <c r="EH22" i="79"/>
  <c r="EH406" i="79" s="1"/>
  <c r="DQ37" i="79"/>
  <c r="DB22" i="79"/>
  <c r="DB406" i="79" s="1"/>
  <c r="CL22" i="79"/>
  <c r="CL406" i="79" s="1"/>
  <c r="AW37" i="79"/>
  <c r="AF37" i="79"/>
  <c r="Q434" i="79"/>
  <c r="Q436" i="79"/>
  <c r="Q411" i="79"/>
  <c r="Q412" i="79"/>
  <c r="P412" i="79"/>
  <c r="DZ153" i="79"/>
  <c r="BF146" i="79"/>
  <c r="BF217" i="80"/>
  <c r="DZ283" i="79"/>
  <c r="BM150" i="79"/>
  <c r="AX79" i="80"/>
  <c r="DJ153" i="79"/>
  <c r="BV22" i="79"/>
  <c r="BV406" i="79" s="1"/>
  <c r="FF22" i="79"/>
  <c r="FF406" i="79" s="1"/>
  <c r="DZ22" i="79"/>
  <c r="DZ406" i="79" s="1"/>
  <c r="EV150" i="80"/>
  <c r="AV109" i="80"/>
  <c r="EX255" i="79"/>
  <c r="AE47" i="79"/>
  <c r="AE393" i="79" s="1"/>
  <c r="DX150" i="79"/>
  <c r="DO495" i="79"/>
  <c r="DO496" i="79" s="1"/>
  <c r="DO497" i="79" s="1"/>
  <c r="DO474" i="79" s="1"/>
  <c r="DO308" i="79" s="1"/>
  <c r="BV139" i="80"/>
  <c r="DY150" i="79"/>
  <c r="FD211" i="79"/>
  <c r="AE50" i="79"/>
  <c r="AE396" i="79" s="1"/>
  <c r="DJ79" i="79"/>
  <c r="DB232" i="80"/>
  <c r="DR232" i="80"/>
  <c r="EH232" i="80"/>
  <c r="AX256" i="80"/>
  <c r="DR79" i="79"/>
  <c r="EO150" i="79"/>
  <c r="AE44" i="79"/>
  <c r="AE390" i="79" s="1"/>
  <c r="BV192" i="80"/>
  <c r="AX232" i="80"/>
  <c r="AH232" i="80"/>
  <c r="EN150" i="79"/>
  <c r="AH139" i="79"/>
  <c r="CD149" i="79"/>
  <c r="BN22" i="79"/>
  <c r="BN406" i="79" s="1"/>
  <c r="EF211" i="79"/>
  <c r="DJ83" i="79"/>
  <c r="CI489" i="79"/>
  <c r="CI492" i="79" s="1"/>
  <c r="CI473" i="79" s="1"/>
  <c r="CI196" i="79" s="1"/>
  <c r="CJ196" i="79" s="1"/>
  <c r="CT256" i="80"/>
  <c r="EH251" i="80"/>
  <c r="EP146" i="79"/>
  <c r="DJ146" i="79"/>
  <c r="EX192" i="80"/>
  <c r="CT235" i="80"/>
  <c r="DR193" i="80"/>
  <c r="AP146" i="79"/>
  <c r="CT149" i="79"/>
  <c r="CS150" i="79"/>
  <c r="R146" i="79"/>
  <c r="FN192" i="80"/>
  <c r="BN146" i="79"/>
  <c r="AH204" i="79"/>
  <c r="AP79" i="79"/>
  <c r="CT79" i="79"/>
  <c r="BV79" i="79"/>
  <c r="EP232" i="80"/>
  <c r="R232" i="80"/>
  <c r="Z232" i="80"/>
  <c r="DG497" i="79"/>
  <c r="DG474" i="79" s="1"/>
  <c r="DG308" i="79" s="1"/>
  <c r="DH308" i="79" s="1"/>
  <c r="W492" i="79"/>
  <c r="W473" i="79" s="1"/>
  <c r="W196" i="79" s="1"/>
  <c r="X196" i="79" s="1"/>
  <c r="EU492" i="79"/>
  <c r="EU473" i="79" s="1"/>
  <c r="EU196" i="79" s="1"/>
  <c r="EU200" i="79" s="1"/>
  <c r="EU92" i="79" s="1"/>
  <c r="BS492" i="79"/>
  <c r="BS473" i="79" s="1"/>
  <c r="BS196" i="79" s="1"/>
  <c r="BS200" i="79" s="1"/>
  <c r="BS92" i="79" s="1"/>
  <c r="CA492" i="79"/>
  <c r="CA473" i="79" s="1"/>
  <c r="CA196" i="79" s="1"/>
  <c r="CA200" i="79" s="1"/>
  <c r="CA92" i="79" s="1"/>
  <c r="CL255" i="79"/>
  <c r="BV232" i="80"/>
  <c r="AP232" i="80"/>
  <c r="BV210" i="79"/>
  <c r="BT211" i="79"/>
  <c r="BF192" i="80"/>
  <c r="CD198" i="80"/>
  <c r="CT192" i="80"/>
  <c r="EH192" i="80"/>
  <c r="DW163" i="79"/>
  <c r="EG150" i="79"/>
  <c r="DZ146" i="79"/>
  <c r="Z146" i="79"/>
  <c r="X150" i="79"/>
  <c r="CC150" i="79"/>
  <c r="W163" i="79"/>
  <c r="CT146" i="79"/>
  <c r="CL146" i="79"/>
  <c r="AX149" i="79"/>
  <c r="AW150" i="79"/>
  <c r="BV146" i="79"/>
  <c r="DO163" i="80"/>
  <c r="CB150" i="79"/>
  <c r="CD146" i="79"/>
  <c r="AV150" i="79"/>
  <c r="AX146" i="79"/>
  <c r="R79" i="79"/>
  <c r="DB283" i="79"/>
  <c r="FN287" i="80"/>
  <c r="BN192" i="80"/>
  <c r="CD153" i="79"/>
  <c r="EX22" i="80"/>
  <c r="EX406" i="80" s="1"/>
  <c r="FF209" i="79"/>
  <c r="CD287" i="80"/>
  <c r="AH256" i="80"/>
  <c r="BN185" i="80"/>
  <c r="FD211" i="80"/>
  <c r="DR192" i="80"/>
  <c r="EP192" i="80"/>
  <c r="DR287" i="80"/>
  <c r="EH318" i="80"/>
  <c r="R248" i="80"/>
  <c r="FF256" i="80"/>
  <c r="DR256" i="80"/>
  <c r="Z198" i="80"/>
  <c r="Z256" i="80"/>
  <c r="R257" i="80"/>
  <c r="FF210" i="80"/>
  <c r="CL153" i="79"/>
  <c r="AH318" i="80"/>
  <c r="DR198" i="80"/>
  <c r="AX192" i="80"/>
  <c r="AF211" i="79"/>
  <c r="CD255" i="80"/>
  <c r="AH193" i="80"/>
  <c r="AU51" i="80"/>
  <c r="AU397" i="80" s="1"/>
  <c r="DB192" i="80"/>
  <c r="BN287" i="80"/>
  <c r="R256" i="80"/>
  <c r="CD204" i="79"/>
  <c r="FF198" i="80"/>
  <c r="CT255" i="80"/>
  <c r="EX194" i="80"/>
  <c r="EP256" i="80"/>
  <c r="BC44" i="79"/>
  <c r="BC390" i="79" s="1"/>
  <c r="EP198" i="80"/>
  <c r="BN194" i="80"/>
  <c r="BV255" i="80"/>
  <c r="CD255" i="79"/>
  <c r="EH255" i="80"/>
  <c r="DZ251" i="80"/>
  <c r="CD197" i="80"/>
  <c r="DZ193" i="80"/>
  <c r="BN198" i="80"/>
  <c r="AH250" i="80"/>
  <c r="EH16" i="79"/>
  <c r="EH418" i="79" s="1"/>
  <c r="EH434" i="79" s="1"/>
  <c r="AP286" i="79"/>
  <c r="CD256" i="80"/>
  <c r="AH250" i="79"/>
  <c r="CA495" i="79"/>
  <c r="CA496" i="79" s="1"/>
  <c r="CA497" i="79" s="1"/>
  <c r="CA474" i="79" s="1"/>
  <c r="CA308" i="79" s="1"/>
  <c r="CC308" i="79" s="1"/>
  <c r="AH198" i="80"/>
  <c r="BC49" i="79"/>
  <c r="BC395" i="79" s="1"/>
  <c r="DY37" i="79"/>
  <c r="FL37" i="79"/>
  <c r="EX124" i="80"/>
  <c r="DQ206" i="79"/>
  <c r="DJ256" i="80"/>
  <c r="R194" i="80"/>
  <c r="EH286" i="79"/>
  <c r="BN22" i="80"/>
  <c r="BN406" i="80" s="1"/>
  <c r="DR23" i="80"/>
  <c r="DR407" i="80" s="1"/>
  <c r="DZ192" i="80"/>
  <c r="CT318" i="79"/>
  <c r="BV204" i="79"/>
  <c r="EH198" i="80"/>
  <c r="CD314" i="80"/>
  <c r="DZ318" i="80"/>
  <c r="BN23" i="80"/>
  <c r="BN407" i="80" s="1"/>
  <c r="DJ248" i="79"/>
  <c r="CL192" i="80"/>
  <c r="CL22" i="80"/>
  <c r="CL406" i="80" s="1"/>
  <c r="BN286" i="79"/>
  <c r="BV194" i="80"/>
  <c r="AU52" i="80"/>
  <c r="AU398" i="80" s="1"/>
  <c r="AU444" i="80" s="1"/>
  <c r="FF23" i="80"/>
  <c r="FF407" i="80" s="1"/>
  <c r="BD37" i="80"/>
  <c r="AU56" i="80"/>
  <c r="AU400" i="80" s="1"/>
  <c r="CL256" i="80"/>
  <c r="BF198" i="80"/>
  <c r="AU49" i="80"/>
  <c r="AU395" i="80" s="1"/>
  <c r="Z318" i="80"/>
  <c r="AH16" i="79"/>
  <c r="AH418" i="79" s="1"/>
  <c r="AH434" i="79" s="1"/>
  <c r="BN314" i="80"/>
  <c r="EX256" i="80"/>
  <c r="R198" i="80"/>
  <c r="DR204" i="79"/>
  <c r="AP130" i="80"/>
  <c r="Z286" i="79"/>
  <c r="CT205" i="79"/>
  <c r="FN286" i="79"/>
  <c r="DB198" i="80"/>
  <c r="DB256" i="80"/>
  <c r="BV256" i="80"/>
  <c r="DR255" i="79"/>
  <c r="AU45" i="80"/>
  <c r="AU391" i="80" s="1"/>
  <c r="AU442" i="80" s="1"/>
  <c r="R16" i="80"/>
  <c r="R418" i="80" s="1"/>
  <c r="DZ255" i="80"/>
  <c r="R156" i="80"/>
  <c r="BN156" i="80"/>
  <c r="DR245" i="80"/>
  <c r="Z245" i="80"/>
  <c r="DJ198" i="80"/>
  <c r="CL204" i="79"/>
  <c r="BF36" i="80"/>
  <c r="BF412" i="80" s="1"/>
  <c r="DZ256" i="80"/>
  <c r="CL198" i="80"/>
  <c r="BF256" i="80"/>
  <c r="EP36" i="79"/>
  <c r="EH153" i="79"/>
  <c r="CK206" i="79"/>
  <c r="AP256" i="80"/>
  <c r="EX198" i="80"/>
  <c r="R260" i="79"/>
  <c r="AX260" i="79"/>
  <c r="Q37" i="79"/>
  <c r="AH32" i="79"/>
  <c r="AH33" i="79" s="1"/>
  <c r="EH256" i="80"/>
  <c r="DZ198" i="80"/>
  <c r="R193" i="80"/>
  <c r="DR286" i="79"/>
  <c r="FN153" i="79"/>
  <c r="BN256" i="80"/>
  <c r="AW206" i="79"/>
  <c r="BN158" i="80"/>
  <c r="AX245" i="80"/>
  <c r="AX318" i="80"/>
  <c r="R286" i="79"/>
  <c r="EU497" i="80"/>
  <c r="EU474" i="80" s="1"/>
  <c r="EU308" i="80" s="1"/>
  <c r="EU310" i="80" s="1"/>
  <c r="EU323" i="80" s="1"/>
  <c r="EU339" i="80" s="1"/>
  <c r="AU497" i="80"/>
  <c r="AU474" i="80" s="1"/>
  <c r="AU308" i="80" s="1"/>
  <c r="AV308" i="80" s="1"/>
  <c r="AV310" i="80" s="1"/>
  <c r="EE497" i="79"/>
  <c r="EE474" i="79" s="1"/>
  <c r="EE308" i="79" s="1"/>
  <c r="EG308" i="79" s="1"/>
  <c r="EM492" i="79"/>
  <c r="EM473" i="79" s="1"/>
  <c r="EM196" i="79" s="1"/>
  <c r="EM200" i="79" s="1"/>
  <c r="EM92" i="79" s="1"/>
  <c r="FC492" i="79"/>
  <c r="FC473" i="79" s="1"/>
  <c r="FC196" i="79" s="1"/>
  <c r="FC200" i="79" s="1"/>
  <c r="FC92" i="79" s="1"/>
  <c r="BF255" i="80"/>
  <c r="CT245" i="80"/>
  <c r="AP260" i="79"/>
  <c r="EH260" i="79"/>
  <c r="DZ245" i="80"/>
  <c r="R245" i="80"/>
  <c r="EX255" i="80"/>
  <c r="AP245" i="80"/>
  <c r="EH156" i="80"/>
  <c r="BV156" i="80"/>
  <c r="EP158" i="80"/>
  <c r="CT156" i="80"/>
  <c r="DR156" i="80"/>
  <c r="FF153" i="79"/>
  <c r="FK163" i="79"/>
  <c r="BF156" i="80"/>
  <c r="AH158" i="80"/>
  <c r="CT158" i="80"/>
  <c r="DJ156" i="80"/>
  <c r="CL156" i="80"/>
  <c r="CD158" i="80"/>
  <c r="DR36" i="79"/>
  <c r="DZ36" i="79"/>
  <c r="DP37" i="79"/>
  <c r="FN16" i="79"/>
  <c r="FN418" i="79" s="1"/>
  <c r="FN434" i="79" s="1"/>
  <c r="DZ36" i="80"/>
  <c r="DZ412" i="80" s="1"/>
  <c r="FF36" i="79"/>
  <c r="DJ23" i="80"/>
  <c r="DJ407" i="80" s="1"/>
  <c r="AX80" i="80"/>
  <c r="AX36" i="79"/>
  <c r="DJ204" i="79"/>
  <c r="FE37" i="79"/>
  <c r="DX37" i="79"/>
  <c r="EN37" i="79"/>
  <c r="DJ16" i="79"/>
  <c r="DJ418" i="79" s="1"/>
  <c r="DJ434" i="79" s="1"/>
  <c r="EO37" i="79"/>
  <c r="R36" i="79"/>
  <c r="R427" i="79" s="1"/>
  <c r="P37" i="79"/>
  <c r="AU45" i="79"/>
  <c r="DJ16" i="80"/>
  <c r="DJ418" i="80" s="1"/>
  <c r="DJ434" i="80" s="1"/>
  <c r="DZ28" i="80"/>
  <c r="DZ409" i="80" s="1"/>
  <c r="Z204" i="79"/>
  <c r="AU55" i="80"/>
  <c r="AU399" i="80" s="1"/>
  <c r="AU445" i="80" s="1"/>
  <c r="FF24" i="79"/>
  <c r="FF408" i="79" s="1"/>
  <c r="AU44" i="80"/>
  <c r="AU390" i="80" s="1"/>
  <c r="BK44" i="79"/>
  <c r="BK390" i="79" s="1"/>
  <c r="AU57" i="80"/>
  <c r="AU401" i="80" s="1"/>
  <c r="EM44" i="79"/>
  <c r="EM390" i="79" s="1"/>
  <c r="DI206" i="79"/>
  <c r="AU46" i="80"/>
  <c r="AU392" i="80" s="1"/>
  <c r="AU443" i="80" s="1"/>
  <c r="O49" i="80"/>
  <c r="O395" i="80" s="1"/>
  <c r="AU50" i="80"/>
  <c r="AU396" i="80" s="1"/>
  <c r="BN18" i="80"/>
  <c r="BN420" i="80" s="1"/>
  <c r="BN436" i="80" s="1"/>
  <c r="AU44" i="79"/>
  <c r="AU390" i="79" s="1"/>
  <c r="O44" i="80"/>
  <c r="O390" i="80" s="1"/>
  <c r="EM49" i="80"/>
  <c r="EM395" i="80" s="1"/>
  <c r="F49" i="35"/>
  <c r="F53" i="35" s="1"/>
  <c r="EM45" i="80"/>
  <c r="EM391" i="80" s="1"/>
  <c r="EM442" i="80" s="1"/>
  <c r="CT16" i="80"/>
  <c r="CT418" i="80" s="1"/>
  <c r="CT434" i="80" s="1"/>
  <c r="G49" i="35"/>
  <c r="G53" i="35" s="1"/>
  <c r="W44" i="79"/>
  <c r="W390" i="79" s="1"/>
  <c r="AM51" i="79"/>
  <c r="AM397" i="79" s="1"/>
  <c r="CT23" i="80"/>
  <c r="CT407" i="80" s="1"/>
  <c r="AH319" i="80"/>
  <c r="EP16" i="80"/>
  <c r="EP418" i="80" s="1"/>
  <c r="EP434" i="80" s="1"/>
  <c r="BV23" i="80"/>
  <c r="BV407" i="80" s="1"/>
  <c r="E49" i="35"/>
  <c r="AX22" i="80"/>
  <c r="AX406" i="80" s="1"/>
  <c r="X206" i="79"/>
  <c r="R23" i="80"/>
  <c r="R407" i="80" s="1"/>
  <c r="EM495" i="79"/>
  <c r="EM496" i="79" s="1"/>
  <c r="EM497" i="79" s="1"/>
  <c r="EM474" i="79" s="1"/>
  <c r="EM308" i="79" s="1"/>
  <c r="EM323" i="79" s="1"/>
  <c r="EM339" i="79" s="1"/>
  <c r="AM52" i="79"/>
  <c r="O45" i="80"/>
  <c r="O391" i="80" s="1"/>
  <c r="O442" i="80" s="1"/>
  <c r="EM46" i="80"/>
  <c r="EM392" i="80" s="1"/>
  <c r="EM443" i="80" s="1"/>
  <c r="O56" i="80"/>
  <c r="O400" i="80" s="1"/>
  <c r="EM44" i="80"/>
  <c r="EM390" i="80" s="1"/>
  <c r="EM48" i="80"/>
  <c r="EM394" i="80" s="1"/>
  <c r="O52" i="80"/>
  <c r="O398" i="80" s="1"/>
  <c r="O444" i="80" s="1"/>
  <c r="EM57" i="80"/>
  <c r="EM401" i="80" s="1"/>
  <c r="O55" i="80"/>
  <c r="O399" i="80" s="1"/>
  <c r="O445" i="80" s="1"/>
  <c r="O46" i="80"/>
  <c r="O392" i="80" s="1"/>
  <c r="O443" i="80" s="1"/>
  <c r="CL23" i="80"/>
  <c r="CL407" i="80" s="1"/>
  <c r="EM52" i="80"/>
  <c r="EM398" i="80" s="1"/>
  <c r="EM444" i="80" s="1"/>
  <c r="EM55" i="80"/>
  <c r="EM399" i="80" s="1"/>
  <c r="EM445" i="80" s="1"/>
  <c r="DO46" i="79"/>
  <c r="O57" i="80"/>
  <c r="O401" i="80" s="1"/>
  <c r="EM56" i="80"/>
  <c r="EM400" i="80" s="1"/>
  <c r="EH319" i="80"/>
  <c r="EH22" i="80"/>
  <c r="EH406" i="80" s="1"/>
  <c r="AX275" i="79"/>
  <c r="EX218" i="79"/>
  <c r="DR100" i="79"/>
  <c r="EX23" i="80"/>
  <c r="EX407" i="80" s="1"/>
  <c r="EX100" i="79"/>
  <c r="EU495" i="79"/>
  <c r="EU496" i="79" s="1"/>
  <c r="EU497" i="79" s="1"/>
  <c r="EU474" i="79" s="1"/>
  <c r="EU308" i="79" s="1"/>
  <c r="EV211" i="79"/>
  <c r="R204" i="79"/>
  <c r="FF216" i="80"/>
  <c r="DB318" i="80"/>
  <c r="AH235" i="80"/>
  <c r="EP152" i="79"/>
  <c r="DJ22" i="80"/>
  <c r="DJ406" i="80" s="1"/>
  <c r="EP314" i="80"/>
  <c r="FF204" i="80"/>
  <c r="EP204" i="79"/>
  <c r="AX153" i="80"/>
  <c r="AV206" i="79"/>
  <c r="DJ217" i="80"/>
  <c r="DZ217" i="80"/>
  <c r="AX204" i="79"/>
  <c r="DP206" i="79"/>
  <c r="DY206" i="79"/>
  <c r="Z235" i="80"/>
  <c r="DZ204" i="79"/>
  <c r="FN216" i="80"/>
  <c r="CT217" i="80"/>
  <c r="BV205" i="79"/>
  <c r="AM44" i="79"/>
  <c r="AM390" i="79" s="1"/>
  <c r="AM56" i="79"/>
  <c r="AM400" i="79" s="1"/>
  <c r="AU489" i="80"/>
  <c r="AU492" i="80" s="1"/>
  <c r="AU473" i="80" s="1"/>
  <c r="AU196" i="80" s="1"/>
  <c r="AW196" i="80" s="1"/>
  <c r="AM48" i="79"/>
  <c r="AM394" i="79" s="1"/>
  <c r="AM49" i="79"/>
  <c r="AM395" i="79" s="1"/>
  <c r="EX314" i="80"/>
  <c r="BD206" i="79"/>
  <c r="EG206" i="79"/>
  <c r="P206" i="79"/>
  <c r="CD23" i="80"/>
  <c r="CD407" i="80" s="1"/>
  <c r="AX23" i="80"/>
  <c r="AX407" i="80" s="1"/>
  <c r="Q211" i="79"/>
  <c r="CJ206" i="79"/>
  <c r="AH36" i="79"/>
  <c r="AF206" i="79"/>
  <c r="BF153" i="80"/>
  <c r="DB286" i="79"/>
  <c r="EV211" i="80"/>
  <c r="BF204" i="79"/>
  <c r="FN256" i="80"/>
  <c r="DJ198" i="79"/>
  <c r="R287" i="80"/>
  <c r="DJ205" i="79"/>
  <c r="DZ23" i="80"/>
  <c r="DZ407" i="80" s="1"/>
  <c r="DB23" i="80"/>
  <c r="DB407" i="80" s="1"/>
  <c r="DR18" i="80"/>
  <c r="DR420" i="80" s="1"/>
  <c r="DR436" i="80" s="1"/>
  <c r="EO206" i="79"/>
  <c r="BF153" i="79"/>
  <c r="EW211" i="79"/>
  <c r="AF211" i="80"/>
  <c r="AG206" i="79"/>
  <c r="CS206" i="79"/>
  <c r="Z209" i="79"/>
  <c r="X211" i="79"/>
  <c r="AX198" i="79"/>
  <c r="BU206" i="79"/>
  <c r="DX206" i="79"/>
  <c r="CT210" i="80"/>
  <c r="FF287" i="79"/>
  <c r="CR211" i="80"/>
  <c r="BE206" i="79"/>
  <c r="CD287" i="79"/>
  <c r="CL286" i="79"/>
  <c r="AP98" i="80"/>
  <c r="CT317" i="80"/>
  <c r="R217" i="79"/>
  <c r="DZ153" i="80"/>
  <c r="EX209" i="79"/>
  <c r="R98" i="80"/>
  <c r="EX153" i="80"/>
  <c r="R257" i="79"/>
  <c r="FE211" i="79"/>
  <c r="CL257" i="80"/>
  <c r="DB314" i="80"/>
  <c r="DR205" i="79"/>
  <c r="CC206" i="79"/>
  <c r="EV37" i="79"/>
  <c r="AX98" i="80"/>
  <c r="AX159" i="79"/>
  <c r="EP317" i="80"/>
  <c r="EE489" i="79"/>
  <c r="EE492" i="79" s="1"/>
  <c r="EE473" i="79" s="1"/>
  <c r="EE196" i="79" s="1"/>
  <c r="EE200" i="79" s="1"/>
  <c r="EE92" i="79" s="1"/>
  <c r="R209" i="79"/>
  <c r="EP67" i="80"/>
  <c r="BN99" i="80"/>
  <c r="CD136" i="80"/>
  <c r="AX129" i="79"/>
  <c r="DR136" i="80"/>
  <c r="BV136" i="80"/>
  <c r="AP137" i="79"/>
  <c r="EH136" i="80"/>
  <c r="AP317" i="80"/>
  <c r="CI492" i="80"/>
  <c r="CI473" i="80" s="1"/>
  <c r="CI196" i="80" s="1"/>
  <c r="CI200" i="80" s="1"/>
  <c r="CI92" i="80" s="1"/>
  <c r="AH137" i="79"/>
  <c r="FN256" i="79"/>
  <c r="EX154" i="79"/>
  <c r="Z159" i="79"/>
  <c r="R154" i="79"/>
  <c r="CQ497" i="80"/>
  <c r="CQ474" i="80" s="1"/>
  <c r="CQ308" i="80" s="1"/>
  <c r="CR308" i="80" s="1"/>
  <c r="CR310" i="80" s="1"/>
  <c r="DG497" i="80"/>
  <c r="DG474" i="80" s="1"/>
  <c r="DG308" i="80" s="1"/>
  <c r="DI308" i="80" s="1"/>
  <c r="DI310" i="80" s="1"/>
  <c r="CA497" i="80"/>
  <c r="CA474" i="80" s="1"/>
  <c r="CA308" i="80" s="1"/>
  <c r="CA310" i="80" s="1"/>
  <c r="CA323" i="80" s="1"/>
  <c r="CA339" i="80" s="1"/>
  <c r="EE497" i="80"/>
  <c r="EE474" i="80" s="1"/>
  <c r="EE308" i="80" s="1"/>
  <c r="EG308" i="80" s="1"/>
  <c r="EG310" i="80" s="1"/>
  <c r="FK497" i="80"/>
  <c r="FK474" i="80" s="1"/>
  <c r="FK308" i="80" s="1"/>
  <c r="FM308" i="80" s="1"/>
  <c r="FM310" i="80" s="1"/>
  <c r="BK497" i="80"/>
  <c r="BK474" i="80" s="1"/>
  <c r="BK308" i="80" s="1"/>
  <c r="BM308" i="80" s="1"/>
  <c r="BM310" i="80" s="1"/>
  <c r="AM492" i="80"/>
  <c r="AM473" i="80" s="1"/>
  <c r="AM196" i="80" s="1"/>
  <c r="AN196" i="80" s="1"/>
  <c r="FC492" i="80"/>
  <c r="FC473" i="80" s="1"/>
  <c r="FC196" i="80" s="1"/>
  <c r="FD196" i="80" s="1"/>
  <c r="BS492" i="80"/>
  <c r="BS473" i="80" s="1"/>
  <c r="BS196" i="80" s="1"/>
  <c r="BT196" i="80" s="1"/>
  <c r="CY489" i="79"/>
  <c r="CY492" i="79" s="1"/>
  <c r="CY473" i="79" s="1"/>
  <c r="CY196" i="79" s="1"/>
  <c r="CY200" i="79" s="1"/>
  <c r="CY92" i="79" s="1"/>
  <c r="BC492" i="80"/>
  <c r="BC473" i="80" s="1"/>
  <c r="BC196" i="80" s="1"/>
  <c r="BC200" i="80" s="1"/>
  <c r="BC92" i="80" s="1"/>
  <c r="BM206" i="79"/>
  <c r="FN205" i="79"/>
  <c r="AH152" i="79"/>
  <c r="DH206" i="79"/>
  <c r="BN153" i="80"/>
  <c r="CT286" i="79"/>
  <c r="AP67" i="80"/>
  <c r="EP99" i="80"/>
  <c r="EH99" i="80"/>
  <c r="DB133" i="80"/>
  <c r="BV133" i="80"/>
  <c r="BN156" i="79"/>
  <c r="FN155" i="80"/>
  <c r="BV154" i="79"/>
  <c r="AP153" i="80"/>
  <c r="AH257" i="80"/>
  <c r="BF205" i="79"/>
  <c r="CD209" i="79"/>
  <c r="CT231" i="79"/>
  <c r="EX235" i="79"/>
  <c r="Z198" i="79"/>
  <c r="BF154" i="79"/>
  <c r="CT159" i="79"/>
  <c r="DR154" i="79"/>
  <c r="AX154" i="79"/>
  <c r="FL206" i="79"/>
  <c r="Z98" i="80"/>
  <c r="CD318" i="80"/>
  <c r="BE211" i="79"/>
  <c r="CT156" i="79"/>
  <c r="EP136" i="80"/>
  <c r="CD129" i="79"/>
  <c r="DJ154" i="79"/>
  <c r="DR32" i="79"/>
  <c r="DR33" i="79" s="1"/>
  <c r="AH205" i="79"/>
  <c r="DB317" i="80"/>
  <c r="DR209" i="79"/>
  <c r="AX67" i="80"/>
  <c r="AH209" i="79"/>
  <c r="EX136" i="80"/>
  <c r="Z137" i="79"/>
  <c r="DR159" i="79"/>
  <c r="EP156" i="79"/>
  <c r="BN251" i="79"/>
  <c r="FN153" i="80"/>
  <c r="Z152" i="79"/>
  <c r="CD317" i="80"/>
  <c r="DZ99" i="80"/>
  <c r="DR317" i="80"/>
  <c r="R317" i="80"/>
  <c r="EH317" i="80"/>
  <c r="BV286" i="79"/>
  <c r="EH257" i="80"/>
  <c r="FF217" i="80"/>
  <c r="AH205" i="80"/>
  <c r="AO206" i="79"/>
  <c r="DZ205" i="79"/>
  <c r="EP205" i="79"/>
  <c r="R153" i="79"/>
  <c r="BV153" i="80"/>
  <c r="DR153" i="80"/>
  <c r="FF153" i="80"/>
  <c r="AP155" i="80"/>
  <c r="BF155" i="80"/>
  <c r="R159" i="79"/>
  <c r="FC163" i="79"/>
  <c r="DJ153" i="80"/>
  <c r="AP159" i="79"/>
  <c r="DZ156" i="79"/>
  <c r="BV159" i="79"/>
  <c r="EP133" i="80"/>
  <c r="DB129" i="79"/>
  <c r="DB137" i="79"/>
  <c r="DJ137" i="79"/>
  <c r="BV137" i="79"/>
  <c r="CT136" i="80"/>
  <c r="DZ129" i="79"/>
  <c r="BF137" i="79"/>
  <c r="BN98" i="80"/>
  <c r="Z99" i="80"/>
  <c r="DB67" i="80"/>
  <c r="DJ67" i="80"/>
  <c r="CT67" i="80"/>
  <c r="EH67" i="80"/>
  <c r="EH209" i="79"/>
  <c r="FD73" i="79"/>
  <c r="X73" i="79"/>
  <c r="CJ73" i="79"/>
  <c r="DA211" i="79"/>
  <c r="AH36" i="80"/>
  <c r="EN206" i="79"/>
  <c r="EW211" i="80"/>
  <c r="DQ211" i="79"/>
  <c r="EH98" i="80"/>
  <c r="BC56" i="79"/>
  <c r="BC400" i="79" s="1"/>
  <c r="EH153" i="80"/>
  <c r="EX210" i="80"/>
  <c r="BF98" i="80"/>
  <c r="CT277" i="79"/>
  <c r="DP73" i="79"/>
  <c r="CR37" i="79"/>
  <c r="CD286" i="79"/>
  <c r="AM57" i="79"/>
  <c r="AM401" i="79" s="1"/>
  <c r="FL73" i="79"/>
  <c r="AN73" i="79"/>
  <c r="AG211" i="79"/>
  <c r="AF73" i="79"/>
  <c r="FE211" i="80"/>
  <c r="CL287" i="79"/>
  <c r="R205" i="79"/>
  <c r="EN73" i="79"/>
  <c r="DH73" i="79"/>
  <c r="P73" i="79"/>
  <c r="AV73" i="79"/>
  <c r="AP209" i="79"/>
  <c r="FL211" i="80"/>
  <c r="CC211" i="79"/>
  <c r="EX286" i="79"/>
  <c r="AX209" i="79"/>
  <c r="AX211" i="79" s="1"/>
  <c r="FL211" i="79"/>
  <c r="BT73" i="79"/>
  <c r="EF73" i="79"/>
  <c r="DX73" i="79"/>
  <c r="CT36" i="79"/>
  <c r="O50" i="80"/>
  <c r="O396" i="80" s="1"/>
  <c r="EM50" i="80"/>
  <c r="EM396" i="80" s="1"/>
  <c r="DB205" i="79"/>
  <c r="AH98" i="80"/>
  <c r="DZ257" i="80"/>
  <c r="BD73" i="79"/>
  <c r="CA44" i="79"/>
  <c r="CA390" i="79" s="1"/>
  <c r="AX205" i="79"/>
  <c r="EG211" i="80"/>
  <c r="Q206" i="79"/>
  <c r="DO45" i="79"/>
  <c r="BS44" i="79"/>
  <c r="BS390" i="79" s="1"/>
  <c r="EM45" i="79"/>
  <c r="CQ44" i="79"/>
  <c r="CQ390" i="79" s="1"/>
  <c r="FE206" i="79"/>
  <c r="CK37" i="79"/>
  <c r="FK45" i="79"/>
  <c r="BK55" i="80"/>
  <c r="BK399" i="80" s="1"/>
  <c r="BK445" i="80" s="1"/>
  <c r="BC50" i="80"/>
  <c r="BC396" i="80" s="1"/>
  <c r="W45" i="79"/>
  <c r="EH205" i="79"/>
  <c r="BT206" i="79"/>
  <c r="CT98" i="80"/>
  <c r="FF205" i="79"/>
  <c r="AM50" i="80"/>
  <c r="AM396" i="80" s="1"/>
  <c r="AE44" i="80"/>
  <c r="AE390" i="80" s="1"/>
  <c r="EU44" i="79"/>
  <c r="EU390" i="79" s="1"/>
  <c r="BK45" i="79"/>
  <c r="CA45" i="79"/>
  <c r="FC44" i="79"/>
  <c r="FC390" i="79" s="1"/>
  <c r="AX286" i="79"/>
  <c r="FN255" i="80"/>
  <c r="DG48" i="80"/>
  <c r="DG394" i="80" s="1"/>
  <c r="BC45" i="79"/>
  <c r="DG45" i="79"/>
  <c r="O45" i="79"/>
  <c r="AE45" i="79"/>
  <c r="DP211" i="79"/>
  <c r="EN211" i="79"/>
  <c r="AM45" i="79"/>
  <c r="DG44" i="79"/>
  <c r="DG390" i="79" s="1"/>
  <c r="DO44" i="79"/>
  <c r="DO390" i="79" s="1"/>
  <c r="O44" i="79"/>
  <c r="O390" i="79" s="1"/>
  <c r="BS45" i="79"/>
  <c r="CL36" i="79"/>
  <c r="BN209" i="79"/>
  <c r="EW206" i="79"/>
  <c r="DW50" i="80"/>
  <c r="DW396" i="80" s="1"/>
  <c r="FM73" i="79"/>
  <c r="CZ76" i="80"/>
  <c r="FL76" i="80"/>
  <c r="EO73" i="79"/>
  <c r="BE73" i="79"/>
  <c r="BM76" i="80"/>
  <c r="AO73" i="80"/>
  <c r="BE73" i="80"/>
  <c r="CB76" i="80"/>
  <c r="DQ76" i="80"/>
  <c r="DX73" i="80"/>
  <c r="AW73" i="80"/>
  <c r="FE76" i="80"/>
  <c r="BM73" i="80"/>
  <c r="CK76" i="79"/>
  <c r="EH275" i="79"/>
  <c r="FD76" i="80"/>
  <c r="FM76" i="80"/>
  <c r="Q76" i="79"/>
  <c r="Y73" i="79"/>
  <c r="EV73" i="79"/>
  <c r="EX73" i="79" s="1"/>
  <c r="EN76" i="80"/>
  <c r="AO76" i="80"/>
  <c r="CZ73" i="79"/>
  <c r="EG76" i="79"/>
  <c r="EH76" i="79" s="1"/>
  <c r="AN76" i="80"/>
  <c r="BV121" i="80"/>
  <c r="CI495" i="80"/>
  <c r="CI496" i="80" s="1"/>
  <c r="CI497" i="80" s="1"/>
  <c r="CI474" i="80" s="1"/>
  <c r="CI308" i="80" s="1"/>
  <c r="CK308" i="80" s="1"/>
  <c r="CK310" i="80" s="1"/>
  <c r="DG57" i="80"/>
  <c r="DG401" i="80" s="1"/>
  <c r="AX115" i="80"/>
  <c r="CY51" i="79"/>
  <c r="CY397" i="79" s="1"/>
  <c r="DG489" i="80"/>
  <c r="DG492" i="80" s="1"/>
  <c r="DG473" i="80" s="1"/>
  <c r="DG196" i="80" s="1"/>
  <c r="DH196" i="80" s="1"/>
  <c r="DR197" i="79"/>
  <c r="BC51" i="80"/>
  <c r="BC397" i="80" s="1"/>
  <c r="CT248" i="80"/>
  <c r="FK489" i="80"/>
  <c r="FK492" i="80" s="1"/>
  <c r="FK473" i="80" s="1"/>
  <c r="FK196" i="80" s="1"/>
  <c r="FK200" i="80" s="1"/>
  <c r="FK92" i="80" s="1"/>
  <c r="AM46" i="80"/>
  <c r="AM392" i="80" s="1"/>
  <c r="AM443" i="80" s="1"/>
  <c r="EE489" i="80"/>
  <c r="EE492" i="80" s="1"/>
  <c r="EE473" i="80" s="1"/>
  <c r="EE196" i="80" s="1"/>
  <c r="EF196" i="80" s="1"/>
  <c r="BN24" i="80"/>
  <c r="BN408" i="80" s="1"/>
  <c r="DR24" i="80"/>
  <c r="DR408" i="80" s="1"/>
  <c r="AE49" i="80"/>
  <c r="AE395" i="80" s="1"/>
  <c r="AE48" i="80"/>
  <c r="AE394" i="80" s="1"/>
  <c r="BF24" i="80"/>
  <c r="BF408" i="80" s="1"/>
  <c r="AE57" i="80"/>
  <c r="AE401" i="80" s="1"/>
  <c r="BF78" i="80"/>
  <c r="CD24" i="80"/>
  <c r="CD408" i="80" s="1"/>
  <c r="BC57" i="80"/>
  <c r="BC401" i="80" s="1"/>
  <c r="BC56" i="80"/>
  <c r="BC400" i="80" s="1"/>
  <c r="BC495" i="80"/>
  <c r="BC496" i="80" s="1"/>
  <c r="BC497" i="80" s="1"/>
  <c r="BC474" i="80" s="1"/>
  <c r="BC308" i="80" s="1"/>
  <c r="FF81" i="80"/>
  <c r="CA489" i="80"/>
  <c r="CA492" i="80" s="1"/>
  <c r="CA473" i="80" s="1"/>
  <c r="CA196" i="80" s="1"/>
  <c r="CC196" i="80" s="1"/>
  <c r="AM495" i="80"/>
  <c r="AM496" i="80" s="1"/>
  <c r="AM497" i="80" s="1"/>
  <c r="AM474" i="80" s="1"/>
  <c r="AM308" i="80" s="1"/>
  <c r="AN308" i="80" s="1"/>
  <c r="AN310" i="80" s="1"/>
  <c r="DZ194" i="80"/>
  <c r="FC495" i="80"/>
  <c r="FC496" i="80" s="1"/>
  <c r="FC497" i="80" s="1"/>
  <c r="FC474" i="80" s="1"/>
  <c r="FC308" i="80" s="1"/>
  <c r="FD308" i="80" s="1"/>
  <c r="FD310" i="80" s="1"/>
  <c r="AX32" i="79"/>
  <c r="AX33" i="79" s="1"/>
  <c r="CL205" i="80"/>
  <c r="DR248" i="80"/>
  <c r="CY497" i="80"/>
  <c r="CY474" i="80" s="1"/>
  <c r="CY308" i="80" s="1"/>
  <c r="CY310" i="80" s="1"/>
  <c r="CY323" i="80" s="1"/>
  <c r="CY339" i="80" s="1"/>
  <c r="CY489" i="80"/>
  <c r="CY492" i="80" s="1"/>
  <c r="CY473" i="80" s="1"/>
  <c r="CY196" i="80" s="1"/>
  <c r="EP232" i="79"/>
  <c r="EH18" i="80"/>
  <c r="EH420" i="80" s="1"/>
  <c r="EH436" i="80" s="1"/>
  <c r="CK37" i="80"/>
  <c r="DJ18" i="79"/>
  <c r="DJ420" i="79" s="1"/>
  <c r="DJ436" i="79" s="1"/>
  <c r="BN319" i="80"/>
  <c r="DZ216" i="79"/>
  <c r="EX246" i="79"/>
  <c r="FF314" i="79"/>
  <c r="DJ205" i="80"/>
  <c r="R319" i="80"/>
  <c r="EP216" i="79"/>
  <c r="Z263" i="79"/>
  <c r="R204" i="80"/>
  <c r="BN275" i="80"/>
  <c r="BK52" i="80"/>
  <c r="BK398" i="80" s="1"/>
  <c r="BK444" i="80" s="1"/>
  <c r="FF236" i="80"/>
  <c r="BK57" i="80"/>
  <c r="BK401" i="80" s="1"/>
  <c r="BK489" i="80"/>
  <c r="BK492" i="80" s="1"/>
  <c r="BK473" i="80" s="1"/>
  <c r="BK196" i="80" s="1"/>
  <c r="BM196" i="80" s="1"/>
  <c r="BD150" i="80"/>
  <c r="AX139" i="80"/>
  <c r="AX24" i="80"/>
  <c r="AX408" i="80" s="1"/>
  <c r="EU49" i="80"/>
  <c r="EU395" i="80" s="1"/>
  <c r="EX182" i="79"/>
  <c r="AE51" i="80"/>
  <c r="AE397" i="80" s="1"/>
  <c r="BK45" i="80"/>
  <c r="BK391" i="80" s="1"/>
  <c r="BK442" i="80" s="1"/>
  <c r="EU51" i="79"/>
  <c r="EU397" i="79" s="1"/>
  <c r="EH234" i="79"/>
  <c r="CD32" i="79"/>
  <c r="CD33" i="79" s="1"/>
  <c r="CD205" i="79"/>
  <c r="Z218" i="79"/>
  <c r="AE56" i="80"/>
  <c r="AE400" i="80" s="1"/>
  <c r="Z262" i="80"/>
  <c r="DZ139" i="80"/>
  <c r="DZ67" i="79"/>
  <c r="DJ148" i="80"/>
  <c r="BF121" i="80"/>
  <c r="EX24" i="80"/>
  <c r="EX408" i="80" s="1"/>
  <c r="DB218" i="80"/>
  <c r="AE45" i="80"/>
  <c r="AE391" i="80" s="1"/>
  <c r="AE442" i="80" s="1"/>
  <c r="BN205" i="80"/>
  <c r="FN216" i="79"/>
  <c r="AE55" i="80"/>
  <c r="AE399" i="80" s="1"/>
  <c r="AE445" i="80" s="1"/>
  <c r="AE50" i="80"/>
  <c r="AE396" i="80" s="1"/>
  <c r="DG44" i="80"/>
  <c r="DG390" i="80" s="1"/>
  <c r="EU45" i="79"/>
  <c r="AM57" i="80"/>
  <c r="AM401" i="80" s="1"/>
  <c r="AE46" i="80"/>
  <c r="AE392" i="80" s="1"/>
  <c r="AE443" i="80" s="1"/>
  <c r="AE47" i="80"/>
  <c r="AE393" i="80" s="1"/>
  <c r="BK46" i="80"/>
  <c r="BK392" i="80" s="1"/>
  <c r="BK443" i="80" s="1"/>
  <c r="DZ261" i="79"/>
  <c r="FN115" i="79"/>
  <c r="R22" i="80"/>
  <c r="R406" i="80" s="1"/>
  <c r="BE109" i="79"/>
  <c r="DJ185" i="80"/>
  <c r="AE52" i="80"/>
  <c r="AE398" i="80" s="1"/>
  <c r="AE444" i="80" s="1"/>
  <c r="FF80" i="80"/>
  <c r="BK51" i="80"/>
  <c r="BK397" i="80" s="1"/>
  <c r="EM497" i="80"/>
  <c r="EM474" i="80" s="1"/>
  <c r="EM308" i="80" s="1"/>
  <c r="EO308" i="80" s="1"/>
  <c r="EO310" i="80" s="1"/>
  <c r="EM489" i="80"/>
  <c r="EM492" i="80" s="1"/>
  <c r="EM473" i="80" s="1"/>
  <c r="EM196" i="80" s="1"/>
  <c r="EN196" i="80" s="1"/>
  <c r="BV277" i="79"/>
  <c r="CL194" i="80"/>
  <c r="DZ189" i="79"/>
  <c r="DQ109" i="79"/>
  <c r="BN261" i="80"/>
  <c r="DW52" i="80"/>
  <c r="DW398" i="80" s="1"/>
  <c r="DW444" i="80" s="1"/>
  <c r="DR82" i="80"/>
  <c r="BK50" i="80"/>
  <c r="BK396" i="80" s="1"/>
  <c r="BK49" i="80"/>
  <c r="BK395" i="80" s="1"/>
  <c r="DI109" i="79"/>
  <c r="AH24" i="80"/>
  <c r="AH408" i="80" s="1"/>
  <c r="AH18" i="80"/>
  <c r="AH420" i="80" s="1"/>
  <c r="AH436" i="80" s="1"/>
  <c r="DG46" i="80"/>
  <c r="DG392" i="80" s="1"/>
  <c r="DG443" i="80" s="1"/>
  <c r="BK44" i="80"/>
  <c r="BK390" i="80" s="1"/>
  <c r="DB18" i="79"/>
  <c r="DB420" i="79" s="1"/>
  <c r="DB436" i="79" s="1"/>
  <c r="CL197" i="79"/>
  <c r="BS495" i="80"/>
  <c r="BS496" i="80" s="1"/>
  <c r="BS497" i="80" s="1"/>
  <c r="BS474" i="80" s="1"/>
  <c r="BS308" i="80" s="1"/>
  <c r="BU308" i="80" s="1"/>
  <c r="BU310" i="80" s="1"/>
  <c r="FF83" i="79"/>
  <c r="CD67" i="79"/>
  <c r="AP24" i="80"/>
  <c r="AP408" i="80" s="1"/>
  <c r="CJ109" i="79"/>
  <c r="FF257" i="79"/>
  <c r="CD132" i="79"/>
  <c r="AW150" i="80"/>
  <c r="BK56" i="80"/>
  <c r="BK400" i="80" s="1"/>
  <c r="FN98" i="79"/>
  <c r="EF29" i="80"/>
  <c r="EU489" i="80"/>
  <c r="EU492" i="80" s="1"/>
  <c r="EU473" i="80" s="1"/>
  <c r="EU196" i="80" s="1"/>
  <c r="R286" i="80"/>
  <c r="DW56" i="80"/>
  <c r="DW400" i="80" s="1"/>
  <c r="DW46" i="80"/>
  <c r="DW392" i="80" s="1"/>
  <c r="DW443" i="80" s="1"/>
  <c r="DZ246" i="79"/>
  <c r="Y185" i="80"/>
  <c r="Z185" i="80" s="1"/>
  <c r="EP97" i="79"/>
  <c r="CD205" i="80"/>
  <c r="CQ489" i="80"/>
  <c r="CQ492" i="80" s="1"/>
  <c r="CQ473" i="80" s="1"/>
  <c r="CQ196" i="80" s="1"/>
  <c r="CQ200" i="80" s="1"/>
  <c r="CQ92" i="80" s="1"/>
  <c r="DH37" i="80"/>
  <c r="FN148" i="80"/>
  <c r="BN204" i="80"/>
  <c r="DW49" i="80"/>
  <c r="DW395" i="80" s="1"/>
  <c r="DJ231" i="79"/>
  <c r="DG49" i="80"/>
  <c r="DG395" i="80" s="1"/>
  <c r="DG56" i="80"/>
  <c r="DG400" i="80" s="1"/>
  <c r="Q185" i="80"/>
  <c r="R185" i="80" s="1"/>
  <c r="FN275" i="79"/>
  <c r="FK44" i="79"/>
  <c r="FK390" i="79" s="1"/>
  <c r="FL206" i="80"/>
  <c r="FC48" i="79"/>
  <c r="FC394" i="79" s="1"/>
  <c r="CD147" i="80"/>
  <c r="AG192" i="80"/>
  <c r="AH192" i="80" s="1"/>
  <c r="CY44" i="79"/>
  <c r="CY390" i="79" s="1"/>
  <c r="BN314" i="79"/>
  <c r="DZ185" i="80"/>
  <c r="EX139" i="80"/>
  <c r="Z67" i="79"/>
  <c r="DJ275" i="79"/>
  <c r="DW57" i="80"/>
  <c r="DW401" i="80" s="1"/>
  <c r="DG51" i="80"/>
  <c r="DG397" i="80" s="1"/>
  <c r="DG52" i="80"/>
  <c r="DG398" i="80" s="1"/>
  <c r="DG444" i="80" s="1"/>
  <c r="DX29" i="79"/>
  <c r="DG45" i="80"/>
  <c r="DG391" i="80" s="1"/>
  <c r="DG442" i="80" s="1"/>
  <c r="DG50" i="80"/>
  <c r="DG396" i="80" s="1"/>
  <c r="DR186" i="80"/>
  <c r="EH24" i="80"/>
  <c r="EH408" i="80" s="1"/>
  <c r="EX18" i="79"/>
  <c r="EX420" i="79" s="1"/>
  <c r="EX436" i="79" s="1"/>
  <c r="CY45" i="79"/>
  <c r="CT261" i="80"/>
  <c r="FL150" i="80"/>
  <c r="EX98" i="80"/>
  <c r="CT183" i="80"/>
  <c r="Z215" i="79"/>
  <c r="FC56" i="79"/>
  <c r="FC400" i="79" s="1"/>
  <c r="DW45" i="80"/>
  <c r="DW391" i="80" s="1"/>
  <c r="DW442" i="80" s="1"/>
  <c r="FD219" i="80"/>
  <c r="AX23" i="79"/>
  <c r="AX407" i="79" s="1"/>
  <c r="AP204" i="80"/>
  <c r="DJ317" i="79"/>
  <c r="DJ67" i="79"/>
  <c r="CT199" i="80"/>
  <c r="CL234" i="79"/>
  <c r="DR205" i="80"/>
  <c r="EP216" i="80"/>
  <c r="DG55" i="80"/>
  <c r="DG399" i="80" s="1"/>
  <c r="DG445" i="80" s="1"/>
  <c r="CD186" i="80"/>
  <c r="EX261" i="79"/>
  <c r="DW55" i="80"/>
  <c r="DW399" i="80" s="1"/>
  <c r="DW445" i="80" s="1"/>
  <c r="BN147" i="80"/>
  <c r="Z139" i="79"/>
  <c r="AH115" i="80"/>
  <c r="AX132" i="80"/>
  <c r="BF107" i="79"/>
  <c r="DB215" i="79"/>
  <c r="CT232" i="79"/>
  <c r="Z277" i="79"/>
  <c r="EV29" i="80"/>
  <c r="FF83" i="80"/>
  <c r="FN236" i="80"/>
  <c r="FF262" i="80"/>
  <c r="EH98" i="79"/>
  <c r="DJ23" i="79"/>
  <c r="DJ407" i="79" s="1"/>
  <c r="BN32" i="80"/>
  <c r="BN33" i="80" s="1"/>
  <c r="BN411" i="80" s="1"/>
  <c r="CT209" i="80"/>
  <c r="BC46" i="80"/>
  <c r="BC392" i="80" s="1"/>
  <c r="BC443" i="80" s="1"/>
  <c r="Y206" i="79"/>
  <c r="EP24" i="80"/>
  <c r="EP408" i="80" s="1"/>
  <c r="EW109" i="79"/>
  <c r="BD109" i="79"/>
  <c r="DZ197" i="79"/>
  <c r="Z186" i="80"/>
  <c r="DJ139" i="80"/>
  <c r="EX204" i="79"/>
  <c r="BV248" i="80"/>
  <c r="DJ199" i="79"/>
  <c r="CC109" i="79"/>
  <c r="EP67" i="79"/>
  <c r="CL36" i="80"/>
  <c r="CL412" i="80" s="1"/>
  <c r="AF150" i="80"/>
  <c r="CD79" i="80"/>
  <c r="DB197" i="79"/>
  <c r="W489" i="80"/>
  <c r="W492" i="80" s="1"/>
  <c r="W473" i="80" s="1"/>
  <c r="W196" i="80" s="1"/>
  <c r="Y196" i="80" s="1"/>
  <c r="EP189" i="79"/>
  <c r="Z81" i="79"/>
  <c r="BC49" i="80"/>
  <c r="BC395" i="80" s="1"/>
  <c r="BC55" i="80"/>
  <c r="BC399" i="80" s="1"/>
  <c r="BC445" i="80" s="1"/>
  <c r="BC45" i="80"/>
  <c r="BC391" i="80" s="1"/>
  <c r="BC442" i="80" s="1"/>
  <c r="CD121" i="80"/>
  <c r="EH187" i="80"/>
  <c r="AP315" i="80"/>
  <c r="CT317" i="79"/>
  <c r="FN262" i="79"/>
  <c r="CD18" i="80"/>
  <c r="CD420" i="80" s="1"/>
  <c r="CD436" i="80" s="1"/>
  <c r="CT236" i="80"/>
  <c r="CL24" i="80"/>
  <c r="CL408" i="80" s="1"/>
  <c r="FC52" i="79"/>
  <c r="FN197" i="79"/>
  <c r="BC47" i="80"/>
  <c r="BC393" i="80" s="1"/>
  <c r="BV18" i="79"/>
  <c r="BV420" i="79" s="1"/>
  <c r="BV436" i="79" s="1"/>
  <c r="FF16" i="80"/>
  <c r="FF418" i="80" s="1"/>
  <c r="FF434" i="80" s="1"/>
  <c r="BC52" i="80"/>
  <c r="BC398" i="80" s="1"/>
  <c r="BC444" i="80" s="1"/>
  <c r="R262" i="79"/>
  <c r="CD234" i="80"/>
  <c r="BF115" i="80"/>
  <c r="BF139" i="80"/>
  <c r="BV107" i="79"/>
  <c r="FM206" i="79"/>
  <c r="P211" i="80"/>
  <c r="EH261" i="80"/>
  <c r="DZ98" i="80"/>
  <c r="AP215" i="79"/>
  <c r="FF261" i="79"/>
  <c r="BF106" i="79"/>
  <c r="DB199" i="79"/>
  <c r="FF97" i="80"/>
  <c r="CD286" i="80"/>
  <c r="FN139" i="80"/>
  <c r="FN319" i="80"/>
  <c r="R186" i="80"/>
  <c r="EP197" i="79"/>
  <c r="AX287" i="79"/>
  <c r="CT286" i="80"/>
  <c r="EX32" i="79"/>
  <c r="EX33" i="79" s="1"/>
  <c r="FD206" i="79"/>
  <c r="DB67" i="79"/>
  <c r="AM55" i="80"/>
  <c r="AM399" i="80" s="1"/>
  <c r="AM445" i="80" s="1"/>
  <c r="CT18" i="80"/>
  <c r="CT420" i="80" s="1"/>
  <c r="CT436" i="80" s="1"/>
  <c r="R18" i="80"/>
  <c r="R420" i="80" s="1"/>
  <c r="R436" i="80" s="1"/>
  <c r="EX277" i="79"/>
  <c r="BN130" i="80"/>
  <c r="Z287" i="80"/>
  <c r="AV109" i="79"/>
  <c r="EO109" i="79"/>
  <c r="EH246" i="79"/>
  <c r="BN118" i="80"/>
  <c r="CD257" i="79"/>
  <c r="EH23" i="79"/>
  <c r="EH407" i="79" s="1"/>
  <c r="AM49" i="80"/>
  <c r="AM395" i="80" s="1"/>
  <c r="CD132" i="80"/>
  <c r="DR18" i="79"/>
  <c r="DR420" i="79" s="1"/>
  <c r="DR436" i="79" s="1"/>
  <c r="EH18" i="79"/>
  <c r="EH420" i="79" s="1"/>
  <c r="EH436" i="79" s="1"/>
  <c r="CT204" i="79"/>
  <c r="DZ154" i="80"/>
  <c r="DR284" i="79"/>
  <c r="DJ32" i="79"/>
  <c r="DJ33" i="79" s="1"/>
  <c r="AM51" i="80"/>
  <c r="AM397" i="80" s="1"/>
  <c r="AM56" i="80"/>
  <c r="AM400" i="80" s="1"/>
  <c r="CT24" i="80"/>
  <c r="CT408" i="80" s="1"/>
  <c r="DZ18" i="79"/>
  <c r="DZ420" i="79" s="1"/>
  <c r="DZ436" i="79" s="1"/>
  <c r="Z36" i="80"/>
  <c r="Z412" i="80" s="1"/>
  <c r="CD209" i="80"/>
  <c r="EP18" i="80"/>
  <c r="EP420" i="80" s="1"/>
  <c r="EP436" i="80" s="1"/>
  <c r="CS29" i="80"/>
  <c r="Z18" i="80"/>
  <c r="Z420" i="80" s="1"/>
  <c r="Z436" i="80" s="1"/>
  <c r="DZ83" i="80"/>
  <c r="AM44" i="80"/>
  <c r="AM390" i="80" s="1"/>
  <c r="AM52" i="80"/>
  <c r="AM398" i="80" s="1"/>
  <c r="AM444" i="80" s="1"/>
  <c r="Z24" i="80"/>
  <c r="Z408" i="80" s="1"/>
  <c r="CZ37" i="80"/>
  <c r="CT149" i="80"/>
  <c r="AP235" i="80"/>
  <c r="DI109" i="80"/>
  <c r="BN186" i="80"/>
  <c r="AM45" i="80"/>
  <c r="AM391" i="80" s="1"/>
  <c r="AM442" i="80" s="1"/>
  <c r="DB234" i="80"/>
  <c r="EH283" i="79"/>
  <c r="BN217" i="80"/>
  <c r="DR154" i="80"/>
  <c r="DZ99" i="79"/>
  <c r="BF100" i="79"/>
  <c r="CJ37" i="80"/>
  <c r="BF216" i="80"/>
  <c r="FC55" i="79"/>
  <c r="DJ18" i="80"/>
  <c r="DJ420" i="80" s="1"/>
  <c r="DJ436" i="80" s="1"/>
  <c r="DW44" i="79"/>
  <c r="DW390" i="79" s="1"/>
  <c r="R209" i="80"/>
  <c r="FN124" i="80"/>
  <c r="BF314" i="79"/>
  <c r="CD313" i="79"/>
  <c r="CS211" i="80"/>
  <c r="EH263" i="79"/>
  <c r="EP234" i="80"/>
  <c r="X37" i="80"/>
  <c r="CD283" i="79"/>
  <c r="AX107" i="79"/>
  <c r="EH250" i="79"/>
  <c r="DR246" i="79"/>
  <c r="CL218" i="80"/>
  <c r="EF150" i="80"/>
  <c r="P192" i="80"/>
  <c r="R192" i="80" s="1"/>
  <c r="BN115" i="79"/>
  <c r="P29" i="80"/>
  <c r="BV78" i="80"/>
  <c r="DZ216" i="80"/>
  <c r="DP33" i="79"/>
  <c r="EH262" i="80"/>
  <c r="DJ250" i="79"/>
  <c r="DR23" i="79"/>
  <c r="DR407" i="79" s="1"/>
  <c r="EX315" i="79"/>
  <c r="CT215" i="79"/>
  <c r="DJ215" i="79"/>
  <c r="BV214" i="80"/>
  <c r="Z81" i="80"/>
  <c r="Z261" i="80"/>
  <c r="DJ261" i="80"/>
  <c r="X109" i="79"/>
  <c r="BF97" i="79"/>
  <c r="BT29" i="80"/>
  <c r="BV24" i="80"/>
  <c r="BV408" i="80" s="1"/>
  <c r="FF214" i="80"/>
  <c r="BV16" i="79"/>
  <c r="BV418" i="79" s="1"/>
  <c r="BV434" i="79" s="1"/>
  <c r="EP107" i="80"/>
  <c r="BN149" i="80"/>
  <c r="DB248" i="80"/>
  <c r="EH194" i="80"/>
  <c r="AP248" i="80"/>
  <c r="FN18" i="79"/>
  <c r="FN420" i="79" s="1"/>
  <c r="FN436" i="79" s="1"/>
  <c r="BL211" i="79"/>
  <c r="CR211" i="79"/>
  <c r="DO495" i="80"/>
  <c r="DO496" i="80" s="1"/>
  <c r="DO497" i="80" s="1"/>
  <c r="DO474" i="80" s="1"/>
  <c r="DO308" i="80" s="1"/>
  <c r="DP308" i="80" s="1"/>
  <c r="DP310" i="80" s="1"/>
  <c r="EX287" i="79"/>
  <c r="CL246" i="79"/>
  <c r="AX18" i="79"/>
  <c r="AX420" i="79" s="1"/>
  <c r="AX436" i="79" s="1"/>
  <c r="DZ80" i="80"/>
  <c r="EH148" i="80"/>
  <c r="DW52" i="79"/>
  <c r="BV205" i="80"/>
  <c r="FN78" i="80"/>
  <c r="AP186" i="80"/>
  <c r="AX203" i="80"/>
  <c r="BN124" i="80"/>
  <c r="BV122" i="80"/>
  <c r="Z204" i="80"/>
  <c r="DJ204" i="80"/>
  <c r="AP18" i="79"/>
  <c r="AP420" i="79" s="1"/>
  <c r="AP436" i="79" s="1"/>
  <c r="DB24" i="79"/>
  <c r="DB408" i="79" s="1"/>
  <c r="CT246" i="79"/>
  <c r="DB36" i="80"/>
  <c r="DB412" i="80" s="1"/>
  <c r="EX259" i="79"/>
  <c r="AP107" i="80"/>
  <c r="EH303" i="79"/>
  <c r="DR81" i="79"/>
  <c r="BF235" i="80"/>
  <c r="EX185" i="80"/>
  <c r="FF209" i="80"/>
  <c r="CB211" i="80"/>
  <c r="Z205" i="79"/>
  <c r="DJ24" i="80"/>
  <c r="DJ408" i="80" s="1"/>
  <c r="CT153" i="79"/>
  <c r="EO211" i="80"/>
  <c r="BF286" i="80"/>
  <c r="EX232" i="79"/>
  <c r="FN231" i="79"/>
  <c r="EH236" i="80"/>
  <c r="EX260" i="80"/>
  <c r="DZ187" i="80"/>
  <c r="FN18" i="80"/>
  <c r="FN420" i="80" s="1"/>
  <c r="FN436" i="80" s="1"/>
  <c r="AW109" i="79"/>
  <c r="FC49" i="79"/>
  <c r="FC395" i="79" s="1"/>
  <c r="DW45" i="79"/>
  <c r="BF81" i="80"/>
  <c r="BF122" i="80"/>
  <c r="CD263" i="79"/>
  <c r="BV104" i="80"/>
  <c r="CT107" i="80"/>
  <c r="DR132" i="80"/>
  <c r="EP182" i="79"/>
  <c r="FN209" i="80"/>
  <c r="AP16" i="80"/>
  <c r="AP418" i="80" s="1"/>
  <c r="AP434" i="80" s="1"/>
  <c r="BF16" i="80"/>
  <c r="BF418" i="80" s="1"/>
  <c r="BF434" i="80" s="1"/>
  <c r="BU211" i="79"/>
  <c r="CL286" i="80"/>
  <c r="BS47" i="80"/>
  <c r="BS393" i="80" s="1"/>
  <c r="EH286" i="80"/>
  <c r="DB182" i="79"/>
  <c r="CD246" i="79"/>
  <c r="Z107" i="80"/>
  <c r="AX287" i="80"/>
  <c r="AP216" i="79"/>
  <c r="AX260" i="80"/>
  <c r="DB22" i="80"/>
  <c r="DB406" i="80" s="1"/>
  <c r="BD211" i="79"/>
  <c r="DH211" i="80"/>
  <c r="CT197" i="79"/>
  <c r="DB186" i="80"/>
  <c r="BS46" i="80"/>
  <c r="BS392" i="80" s="1"/>
  <c r="BS443" i="80" s="1"/>
  <c r="EX155" i="80"/>
  <c r="EX286" i="80"/>
  <c r="DR314" i="80"/>
  <c r="DR287" i="79"/>
  <c r="AX286" i="80"/>
  <c r="BF123" i="80"/>
  <c r="CD130" i="79"/>
  <c r="CD262" i="79"/>
  <c r="CT186" i="80"/>
  <c r="EU45" i="80"/>
  <c r="EU391" i="80" s="1"/>
  <c r="EU442" i="80" s="1"/>
  <c r="EU55" i="80"/>
  <c r="EU399" i="80" s="1"/>
  <c r="EU445" i="80" s="1"/>
  <c r="BV235" i="80"/>
  <c r="AP210" i="80"/>
  <c r="AP211" i="80" s="1"/>
  <c r="BV115" i="80"/>
  <c r="CK211" i="80"/>
  <c r="CD210" i="79"/>
  <c r="BV100" i="80"/>
  <c r="BN115" i="80"/>
  <c r="FF115" i="80"/>
  <c r="EO211" i="79"/>
  <c r="CL210" i="80"/>
  <c r="R287" i="79"/>
  <c r="Z287" i="79"/>
  <c r="EP287" i="79"/>
  <c r="EX315" i="80"/>
  <c r="CD18" i="79"/>
  <c r="CD420" i="79" s="1"/>
  <c r="CD436" i="79" s="1"/>
  <c r="DB130" i="80"/>
  <c r="DR160" i="80"/>
  <c r="EP115" i="80"/>
  <c r="BN160" i="79"/>
  <c r="DB153" i="80"/>
  <c r="AX187" i="80"/>
  <c r="DR115" i="80"/>
  <c r="CT115" i="80"/>
  <c r="CL115" i="80"/>
  <c r="BF210" i="79"/>
  <c r="CL210" i="79"/>
  <c r="BV286" i="80"/>
  <c r="DR286" i="80"/>
  <c r="EU52" i="80"/>
  <c r="EU398" i="80" s="1"/>
  <c r="EU444" i="80" s="1"/>
  <c r="EU48" i="80"/>
  <c r="EU394" i="80" s="1"/>
  <c r="DZ115" i="80"/>
  <c r="BV160" i="80"/>
  <c r="EH197" i="79"/>
  <c r="Y211" i="79"/>
  <c r="Z284" i="79"/>
  <c r="EU44" i="80"/>
  <c r="EU390" i="80" s="1"/>
  <c r="CL98" i="80"/>
  <c r="AP115" i="80"/>
  <c r="DR130" i="79"/>
  <c r="AP284" i="79"/>
  <c r="DZ286" i="80"/>
  <c r="AP314" i="80"/>
  <c r="EX115" i="80"/>
  <c r="EX130" i="79"/>
  <c r="DB130" i="79"/>
  <c r="Z130" i="80"/>
  <c r="AH153" i="80"/>
  <c r="Z153" i="79"/>
  <c r="EP210" i="80"/>
  <c r="CK211" i="79"/>
  <c r="CS211" i="79"/>
  <c r="BF257" i="80"/>
  <c r="DZ287" i="79"/>
  <c r="AH314" i="80"/>
  <c r="AX314" i="80"/>
  <c r="W3" i="80"/>
  <c r="AL192" i="80"/>
  <c r="AM192" i="80" s="1"/>
  <c r="AN192" i="80" s="1"/>
  <c r="CD113" i="80"/>
  <c r="BS3" i="80"/>
  <c r="V192" i="80"/>
  <c r="W192" i="80" s="1"/>
  <c r="Y192" i="80" s="1"/>
  <c r="EV206" i="79"/>
  <c r="DB24" i="80"/>
  <c r="DB408" i="80" s="1"/>
  <c r="AM3" i="80"/>
  <c r="EM3" i="80"/>
  <c r="DB16" i="80"/>
  <c r="DB418" i="80" s="1"/>
  <c r="DB434" i="80" s="1"/>
  <c r="EH130" i="79"/>
  <c r="Z130" i="79"/>
  <c r="CD133" i="79"/>
  <c r="DZ210" i="80"/>
  <c r="DZ210" i="79"/>
  <c r="DR209" i="80"/>
  <c r="EH210" i="80"/>
  <c r="AH284" i="79"/>
  <c r="EH287" i="79"/>
  <c r="DW3" i="80"/>
  <c r="CL187" i="80"/>
  <c r="FC3" i="80"/>
  <c r="DJ277" i="79"/>
  <c r="DO55" i="80"/>
  <c r="DO399" i="80" s="1"/>
  <c r="DO445" i="80" s="1"/>
  <c r="EX263" i="80"/>
  <c r="AH186" i="80"/>
  <c r="CD187" i="80"/>
  <c r="R121" i="80"/>
  <c r="FF98" i="79"/>
  <c r="BC3" i="80"/>
  <c r="DG3" i="80"/>
  <c r="CZ109" i="80"/>
  <c r="FN286" i="80"/>
  <c r="N181" i="80"/>
  <c r="O181" i="80" s="1"/>
  <c r="Q181" i="80" s="1"/>
  <c r="CD235" i="80"/>
  <c r="DB216" i="80"/>
  <c r="DR303" i="79"/>
  <c r="EP32" i="79"/>
  <c r="EP33" i="79" s="1"/>
  <c r="FN36" i="80"/>
  <c r="FN412" i="80" s="1"/>
  <c r="FN83" i="79"/>
  <c r="BV98" i="80"/>
  <c r="FN263" i="79"/>
  <c r="R115" i="80"/>
  <c r="AX130" i="79"/>
  <c r="DZ133" i="79"/>
  <c r="AH139" i="80"/>
  <c r="DZ197" i="80"/>
  <c r="EF211" i="80"/>
  <c r="DJ209" i="80"/>
  <c r="Z210" i="79"/>
  <c r="DJ210" i="80"/>
  <c r="AP286" i="80"/>
  <c r="AP287" i="79"/>
  <c r="FF314" i="80"/>
  <c r="DJ314" i="80"/>
  <c r="R81" i="80"/>
  <c r="O3" i="80"/>
  <c r="FN32" i="79"/>
  <c r="FN33" i="79" s="1"/>
  <c r="FM150" i="79"/>
  <c r="Z313" i="79"/>
  <c r="BV259" i="79"/>
  <c r="DR104" i="80"/>
  <c r="AD181" i="80"/>
  <c r="AE181" i="80" s="1"/>
  <c r="AG181" i="80" s="1"/>
  <c r="FL37" i="80"/>
  <c r="R210" i="79"/>
  <c r="DO3" i="80"/>
  <c r="V181" i="80"/>
  <c r="W181" i="80" s="1"/>
  <c r="X181" i="80" s="1"/>
  <c r="BT109" i="80"/>
  <c r="CQ3" i="80"/>
  <c r="EE45" i="80"/>
  <c r="EE391" i="80" s="1"/>
  <c r="EE442" i="80" s="1"/>
  <c r="CA3" i="80"/>
  <c r="BU109" i="79"/>
  <c r="EP261" i="79"/>
  <c r="AE3" i="80"/>
  <c r="CT123" i="80"/>
  <c r="W57" i="80"/>
  <c r="W401" i="80" s="1"/>
  <c r="FN123" i="80"/>
  <c r="AP16" i="79"/>
  <c r="AP418" i="79" s="1"/>
  <c r="AP434" i="79" s="1"/>
  <c r="CT98" i="79"/>
  <c r="CA51" i="80"/>
  <c r="CA397" i="80" s="1"/>
  <c r="CI3" i="80"/>
  <c r="FK3" i="80"/>
  <c r="AP194" i="80"/>
  <c r="EX197" i="79"/>
  <c r="EH113" i="80"/>
  <c r="CT210" i="79"/>
  <c r="FN315" i="80"/>
  <c r="CT36" i="80"/>
  <c r="CT412" i="80" s="1"/>
  <c r="DB115" i="80"/>
  <c r="DJ130" i="79"/>
  <c r="CT153" i="80"/>
  <c r="AP160" i="80"/>
  <c r="CD154" i="80"/>
  <c r="FN154" i="80"/>
  <c r="DY211" i="79"/>
  <c r="EX209" i="80"/>
  <c r="CT209" i="79"/>
  <c r="BN284" i="79"/>
  <c r="CY3" i="80"/>
  <c r="AL185" i="80"/>
  <c r="AM185" i="80" s="1"/>
  <c r="AN185" i="80" s="1"/>
  <c r="AU3" i="80"/>
  <c r="BE29" i="79"/>
  <c r="FN315" i="79"/>
  <c r="EU3" i="80"/>
  <c r="EE3" i="80"/>
  <c r="AP32" i="79"/>
  <c r="AP33" i="79" s="1"/>
  <c r="BF317" i="79"/>
  <c r="DJ257" i="79"/>
  <c r="BK3" i="80"/>
  <c r="FN22" i="79"/>
  <c r="FN406" i="79" s="1"/>
  <c r="CD22" i="80"/>
  <c r="CD406" i="80" s="1"/>
  <c r="AH303" i="79"/>
  <c r="DR235" i="80"/>
  <c r="BF209" i="79"/>
  <c r="DB209" i="80"/>
  <c r="DB211" i="80" s="1"/>
  <c r="DZ263" i="79"/>
  <c r="DJ115" i="80"/>
  <c r="AP139" i="80"/>
  <c r="DR153" i="79"/>
  <c r="EH209" i="80"/>
  <c r="BV210" i="80"/>
  <c r="DB210" i="79"/>
  <c r="EX287" i="80"/>
  <c r="BV314" i="80"/>
  <c r="AX315" i="79"/>
  <c r="FN314" i="80"/>
  <c r="BF287" i="79"/>
  <c r="CT287" i="80"/>
  <c r="DZ284" i="79"/>
  <c r="CL287" i="80"/>
  <c r="EH287" i="80"/>
  <c r="R284" i="79"/>
  <c r="AH286" i="80"/>
  <c r="BN287" i="79"/>
  <c r="EP286" i="80"/>
  <c r="DZ287" i="80"/>
  <c r="AX284" i="79"/>
  <c r="DJ287" i="80"/>
  <c r="DB287" i="80"/>
  <c r="BN286" i="80"/>
  <c r="W497" i="80"/>
  <c r="W474" i="80" s="1"/>
  <c r="W308" i="80" s="1"/>
  <c r="X308" i="80" s="1"/>
  <c r="X310" i="80" s="1"/>
  <c r="DW495" i="80"/>
  <c r="DW496" i="80" s="1"/>
  <c r="DW497" i="80" s="1"/>
  <c r="DW474" i="80" s="1"/>
  <c r="DW308" i="80" s="1"/>
  <c r="DW489" i="80"/>
  <c r="DW492" i="80" s="1"/>
  <c r="DW473" i="80" s="1"/>
  <c r="DW196" i="80" s="1"/>
  <c r="DO492" i="80"/>
  <c r="DO473" i="80" s="1"/>
  <c r="DO196" i="80" s="1"/>
  <c r="BF263" i="80"/>
  <c r="CT262" i="80"/>
  <c r="BN250" i="79"/>
  <c r="CD262" i="80"/>
  <c r="CD257" i="80"/>
  <c r="EH262" i="79"/>
  <c r="DR250" i="79"/>
  <c r="FF245" i="79"/>
  <c r="DJ259" i="80"/>
  <c r="DR263" i="79"/>
  <c r="R250" i="79"/>
  <c r="FN257" i="79"/>
  <c r="BF260" i="80"/>
  <c r="BV257" i="80"/>
  <c r="AX257" i="80"/>
  <c r="R247" i="79"/>
  <c r="BF250" i="79"/>
  <c r="DR261" i="79"/>
  <c r="BF234" i="79"/>
  <c r="CD236" i="80"/>
  <c r="CL232" i="79"/>
  <c r="EP234" i="79"/>
  <c r="DB232" i="79"/>
  <c r="AH216" i="80"/>
  <c r="EX217" i="80"/>
  <c r="AH217" i="80"/>
  <c r="BF218" i="80"/>
  <c r="FF216" i="79"/>
  <c r="EH217" i="80"/>
  <c r="CL217" i="80"/>
  <c r="EN211" i="80"/>
  <c r="EP209" i="80"/>
  <c r="BF209" i="80"/>
  <c r="BN209" i="80"/>
  <c r="DP211" i="80"/>
  <c r="CL209" i="79"/>
  <c r="CJ211" i="79"/>
  <c r="BV209" i="79"/>
  <c r="P211" i="79"/>
  <c r="CL209" i="80"/>
  <c r="CJ211" i="80"/>
  <c r="AO211" i="80"/>
  <c r="AH209" i="80"/>
  <c r="R210" i="80"/>
  <c r="BU211" i="80"/>
  <c r="EP210" i="79"/>
  <c r="BL211" i="80"/>
  <c r="AV211" i="80"/>
  <c r="AX209" i="80"/>
  <c r="DY211" i="80"/>
  <c r="EX210" i="79"/>
  <c r="DH211" i="79"/>
  <c r="DJ209" i="79"/>
  <c r="AW211" i="80"/>
  <c r="AX210" i="80"/>
  <c r="DZ209" i="79"/>
  <c r="DX211" i="79"/>
  <c r="BV209" i="80"/>
  <c r="BT211" i="80"/>
  <c r="Q211" i="80"/>
  <c r="CB211" i="79"/>
  <c r="X211" i="80"/>
  <c r="Z209" i="80"/>
  <c r="BD211" i="80"/>
  <c r="DZ209" i="80"/>
  <c r="DX211" i="80"/>
  <c r="EP209" i="79"/>
  <c r="CT205" i="80"/>
  <c r="BF203" i="80"/>
  <c r="DI206" i="80"/>
  <c r="AP204" i="79"/>
  <c r="CL205" i="79"/>
  <c r="BF205" i="80"/>
  <c r="DR204" i="80"/>
  <c r="FN205" i="80"/>
  <c r="AX204" i="80"/>
  <c r="BN197" i="79"/>
  <c r="FF197" i="79"/>
  <c r="DJ197" i="79"/>
  <c r="DB199" i="80"/>
  <c r="R197" i="79"/>
  <c r="CD192" i="80"/>
  <c r="Z153" i="80"/>
  <c r="BV154" i="80"/>
  <c r="EP153" i="80"/>
  <c r="BN153" i="79"/>
  <c r="CL153" i="80"/>
  <c r="FF154" i="80"/>
  <c r="EP153" i="79"/>
  <c r="BV153" i="79"/>
  <c r="R154" i="80"/>
  <c r="EP154" i="80"/>
  <c r="EX153" i="79"/>
  <c r="AX160" i="80"/>
  <c r="CD160" i="80"/>
  <c r="BF160" i="79"/>
  <c r="AH153" i="79"/>
  <c r="EH154" i="80"/>
  <c r="CD153" i="80"/>
  <c r="AX153" i="79"/>
  <c r="R153" i="80"/>
  <c r="AH132" i="80"/>
  <c r="R133" i="79"/>
  <c r="CT130" i="79"/>
  <c r="R139" i="80"/>
  <c r="BV139" i="79"/>
  <c r="DZ130" i="80"/>
  <c r="BN130" i="79"/>
  <c r="EX130" i="80"/>
  <c r="FF132" i="80"/>
  <c r="FF139" i="80"/>
  <c r="BV133" i="79"/>
  <c r="BV130" i="79"/>
  <c r="AP113" i="80"/>
  <c r="AH121" i="80"/>
  <c r="FN115" i="80"/>
  <c r="FN122" i="80"/>
  <c r="FF116" i="79"/>
  <c r="EH97" i="80"/>
  <c r="CD98" i="80"/>
  <c r="EP98" i="80"/>
  <c r="BN263" i="80"/>
  <c r="EX97" i="80"/>
  <c r="DJ98" i="80"/>
  <c r="DR98" i="79"/>
  <c r="DR98" i="80"/>
  <c r="DZ95" i="79"/>
  <c r="BV73" i="80"/>
  <c r="DY72" i="79"/>
  <c r="CC72" i="79"/>
  <c r="CS72" i="79"/>
  <c r="BU72" i="79"/>
  <c r="FM72" i="79"/>
  <c r="AO72" i="79"/>
  <c r="DQ72" i="79"/>
  <c r="Y72" i="79"/>
  <c r="DI72" i="79"/>
  <c r="EW72" i="79"/>
  <c r="AG72" i="79"/>
  <c r="EO72" i="79"/>
  <c r="EG72" i="79"/>
  <c r="CK72" i="79"/>
  <c r="BM72" i="79"/>
  <c r="DA72" i="79"/>
  <c r="AW72" i="79"/>
  <c r="BE72" i="79"/>
  <c r="Q72" i="79"/>
  <c r="FE72" i="79"/>
  <c r="AO76" i="79"/>
  <c r="BT76" i="79"/>
  <c r="CS76" i="79"/>
  <c r="EW76" i="79"/>
  <c r="BM73" i="79"/>
  <c r="CS73" i="79"/>
  <c r="FE73" i="79"/>
  <c r="X76" i="80"/>
  <c r="BE76" i="80"/>
  <c r="BL76" i="80"/>
  <c r="DA76" i="80"/>
  <c r="DY76" i="80"/>
  <c r="P74" i="79"/>
  <c r="EV74" i="79"/>
  <c r="X74" i="79"/>
  <c r="BT74" i="79"/>
  <c r="BL74" i="79"/>
  <c r="DH74" i="79"/>
  <c r="DP74" i="79"/>
  <c r="CB74" i="79"/>
  <c r="BD74" i="79"/>
  <c r="FL74" i="79"/>
  <c r="DX74" i="79"/>
  <c r="EF74" i="79"/>
  <c r="AV74" i="79"/>
  <c r="AF74" i="79"/>
  <c r="EN74" i="79"/>
  <c r="CJ74" i="79"/>
  <c r="CZ74" i="79"/>
  <c r="AN74" i="79"/>
  <c r="CR74" i="79"/>
  <c r="FD74" i="79"/>
  <c r="FM76" i="79"/>
  <c r="DX76" i="80"/>
  <c r="AW68" i="79"/>
  <c r="Q73" i="80"/>
  <c r="AN73" i="80"/>
  <c r="CS73" i="80"/>
  <c r="BD73" i="80"/>
  <c r="DP72" i="79"/>
  <c r="BT72" i="79"/>
  <c r="CZ72" i="79"/>
  <c r="CB72" i="79"/>
  <c r="FD72" i="79"/>
  <c r="BD72" i="79"/>
  <c r="DH72" i="79"/>
  <c r="EV72" i="79"/>
  <c r="FL72" i="79"/>
  <c r="EN72" i="79"/>
  <c r="AN72" i="79"/>
  <c r="BL72" i="79"/>
  <c r="CR72" i="79"/>
  <c r="AF72" i="79"/>
  <c r="DX72" i="79"/>
  <c r="P72" i="79"/>
  <c r="CJ72" i="79"/>
  <c r="EF72" i="79"/>
  <c r="X72" i="79"/>
  <c r="AV72" i="79"/>
  <c r="FL76" i="79"/>
  <c r="AG73" i="80"/>
  <c r="FE73" i="80"/>
  <c r="FM73" i="80"/>
  <c r="EG73" i="80"/>
  <c r="DI73" i="80"/>
  <c r="CK73" i="80"/>
  <c r="CZ76" i="79"/>
  <c r="CB76" i="79"/>
  <c r="CJ76" i="79"/>
  <c r="BT76" i="80"/>
  <c r="AF76" i="79"/>
  <c r="BE76" i="79"/>
  <c r="DI76" i="79"/>
  <c r="DY76" i="79"/>
  <c r="BU73" i="79"/>
  <c r="DI73" i="79"/>
  <c r="Y76" i="80"/>
  <c r="AG76" i="80"/>
  <c r="BU76" i="80"/>
  <c r="CS76" i="80"/>
  <c r="EO76" i="80"/>
  <c r="DB82" i="80"/>
  <c r="BL74" i="80"/>
  <c r="DX74" i="80"/>
  <c r="BT74" i="80"/>
  <c r="AF74" i="80"/>
  <c r="FD74" i="80"/>
  <c r="AV74" i="80"/>
  <c r="CR74" i="80"/>
  <c r="EV74" i="80"/>
  <c r="P74" i="80"/>
  <c r="AN74" i="80"/>
  <c r="EF74" i="80"/>
  <c r="X74" i="80"/>
  <c r="CB74" i="80"/>
  <c r="DH74" i="80"/>
  <c r="BD74" i="80"/>
  <c r="FL74" i="80"/>
  <c r="EN74" i="80"/>
  <c r="DP74" i="80"/>
  <c r="CZ74" i="80"/>
  <c r="CJ74" i="80"/>
  <c r="BV81" i="79"/>
  <c r="FE76" i="79"/>
  <c r="Y68" i="79"/>
  <c r="DQ73" i="80"/>
  <c r="P73" i="80"/>
  <c r="EO73" i="80"/>
  <c r="BL73" i="80"/>
  <c r="DP76" i="80"/>
  <c r="CR73" i="80"/>
  <c r="AV76" i="79"/>
  <c r="CR76" i="79"/>
  <c r="DX76" i="79"/>
  <c r="FD76" i="79"/>
  <c r="BL76" i="79"/>
  <c r="DA73" i="79"/>
  <c r="AG76" i="79"/>
  <c r="BM76" i="79"/>
  <c r="DP76" i="79"/>
  <c r="DR76" i="79" s="1"/>
  <c r="EO76" i="79"/>
  <c r="AW73" i="79"/>
  <c r="P76" i="80"/>
  <c r="AW76" i="80"/>
  <c r="CC76" i="80"/>
  <c r="EF76" i="80"/>
  <c r="EG76" i="80"/>
  <c r="FD73" i="80"/>
  <c r="DH73" i="80"/>
  <c r="DP73" i="80"/>
  <c r="CJ73" i="80"/>
  <c r="CZ73" i="80"/>
  <c r="AF73" i="80"/>
  <c r="EF73" i="80"/>
  <c r="FL73" i="80"/>
  <c r="CC68" i="79"/>
  <c r="CB73" i="80"/>
  <c r="EW73" i="80"/>
  <c r="X73" i="80"/>
  <c r="DA73" i="80"/>
  <c r="P76" i="79"/>
  <c r="DH76" i="79"/>
  <c r="EN76" i="79"/>
  <c r="CC74" i="79"/>
  <c r="CS74" i="79"/>
  <c r="BU74" i="79"/>
  <c r="FE74" i="79"/>
  <c r="BE74" i="79"/>
  <c r="CK74" i="79"/>
  <c r="BM74" i="79"/>
  <c r="DI74" i="79"/>
  <c r="AO74" i="79"/>
  <c r="AG74" i="79"/>
  <c r="EG74" i="79"/>
  <c r="DY74" i="79"/>
  <c r="DQ74" i="79"/>
  <c r="Q74" i="79"/>
  <c r="AW74" i="79"/>
  <c r="Y74" i="79"/>
  <c r="DA74" i="79"/>
  <c r="FM74" i="79"/>
  <c r="EO74" i="79"/>
  <c r="EW74" i="79"/>
  <c r="CJ76" i="80"/>
  <c r="CC73" i="79"/>
  <c r="CD73" i="79" s="1"/>
  <c r="DY73" i="79"/>
  <c r="X76" i="79"/>
  <c r="CC76" i="79"/>
  <c r="BU76" i="79"/>
  <c r="EV76" i="79"/>
  <c r="Q73" i="79"/>
  <c r="DQ73" i="79"/>
  <c r="EG73" i="79"/>
  <c r="Q76" i="80"/>
  <c r="BD76" i="80"/>
  <c r="CK76" i="80"/>
  <c r="DI76" i="80"/>
  <c r="DA76" i="79"/>
  <c r="P68" i="79"/>
  <c r="AF68" i="80"/>
  <c r="CC73" i="80"/>
  <c r="EV73" i="80"/>
  <c r="Y73" i="80"/>
  <c r="Y76" i="79"/>
  <c r="BD76" i="79"/>
  <c r="EW74" i="80"/>
  <c r="DQ74" i="80"/>
  <c r="AG74" i="80"/>
  <c r="CC74" i="80"/>
  <c r="DY74" i="80"/>
  <c r="CS74" i="80"/>
  <c r="Y74" i="80"/>
  <c r="CK74" i="80"/>
  <c r="AW74" i="80"/>
  <c r="EG74" i="80"/>
  <c r="FE74" i="80"/>
  <c r="BM74" i="80"/>
  <c r="DA74" i="80"/>
  <c r="BE74" i="80"/>
  <c r="EO74" i="80"/>
  <c r="BU74" i="80"/>
  <c r="Q74" i="80"/>
  <c r="AO74" i="80"/>
  <c r="DI74" i="80"/>
  <c r="FM74" i="80"/>
  <c r="CK73" i="79"/>
  <c r="AN76" i="79"/>
  <c r="AW76" i="79"/>
  <c r="AG73" i="79"/>
  <c r="AO73" i="79"/>
  <c r="AF76" i="80"/>
  <c r="AV76" i="80"/>
  <c r="CR76" i="80"/>
  <c r="DH76" i="80"/>
  <c r="DQ68" i="79"/>
  <c r="DY73" i="80"/>
  <c r="EN73" i="80"/>
  <c r="AV73" i="80"/>
  <c r="FN67" i="79"/>
  <c r="AH263" i="79"/>
  <c r="BN148" i="80"/>
  <c r="O378" i="79"/>
  <c r="G386" i="79"/>
  <c r="R231" i="79"/>
  <c r="AX81" i="79"/>
  <c r="CD107" i="79"/>
  <c r="EP83" i="79"/>
  <c r="CL107" i="79"/>
  <c r="O378" i="80"/>
  <c r="O384" i="79"/>
  <c r="J378" i="79"/>
  <c r="O384" i="80"/>
  <c r="O380" i="80"/>
  <c r="O379" i="79"/>
  <c r="CL204" i="80"/>
  <c r="O380" i="79"/>
  <c r="H379" i="79"/>
  <c r="DZ217" i="79"/>
  <c r="CL79" i="80"/>
  <c r="R107" i="79"/>
  <c r="EP107" i="79"/>
  <c r="EH182" i="79"/>
  <c r="DJ234" i="79"/>
  <c r="CT263" i="79"/>
  <c r="BF147" i="80"/>
  <c r="BF261" i="80"/>
  <c r="AX36" i="80"/>
  <c r="AX412" i="80" s="1"/>
  <c r="I380" i="79"/>
  <c r="EH115" i="79"/>
  <c r="CD317" i="79"/>
  <c r="DJ132" i="79"/>
  <c r="DZ98" i="79"/>
  <c r="BU29" i="80"/>
  <c r="CL216" i="80"/>
  <c r="EP205" i="80"/>
  <c r="DZ121" i="80"/>
  <c r="DX219" i="80"/>
  <c r="F64" i="35"/>
  <c r="F65" i="35" s="1"/>
  <c r="CJ206" i="80"/>
  <c r="AP197" i="79"/>
  <c r="DJ218" i="79"/>
  <c r="CT314" i="79"/>
  <c r="FN81" i="80"/>
  <c r="FF82" i="80"/>
  <c r="BN16" i="80"/>
  <c r="BN418" i="80" s="1"/>
  <c r="BN434" i="80" s="1"/>
  <c r="BN260" i="80"/>
  <c r="DH109" i="79"/>
  <c r="AH24" i="79"/>
  <c r="AH408" i="79" s="1"/>
  <c r="BV262" i="79"/>
  <c r="DJ216" i="79"/>
  <c r="AM47" i="80"/>
  <c r="AM393" i="80" s="1"/>
  <c r="R409" i="79"/>
  <c r="AU48" i="80"/>
  <c r="AU394" i="80" s="1"/>
  <c r="DR235" i="79"/>
  <c r="BM109" i="79"/>
  <c r="O48" i="80"/>
  <c r="O394" i="80" s="1"/>
  <c r="CR37" i="80"/>
  <c r="DJ113" i="80"/>
  <c r="EX16" i="80"/>
  <c r="EX418" i="80" s="1"/>
  <c r="EX434" i="80" s="1"/>
  <c r="R283" i="79"/>
  <c r="Z32" i="79"/>
  <c r="Z33" i="79" s="1"/>
  <c r="AG109" i="80"/>
  <c r="DB217" i="80"/>
  <c r="DW51" i="80"/>
  <c r="DW397" i="80" s="1"/>
  <c r="AF37" i="80"/>
  <c r="BN234" i="79"/>
  <c r="FN83" i="80"/>
  <c r="DZ23" i="79"/>
  <c r="DZ407" i="79" s="1"/>
  <c r="EP275" i="79"/>
  <c r="BF283" i="79"/>
  <c r="BT109" i="79"/>
  <c r="AX217" i="79"/>
  <c r="CL215" i="79"/>
  <c r="AH263" i="80"/>
  <c r="AM50" i="79"/>
  <c r="AM396" i="79" s="1"/>
  <c r="BF277" i="79"/>
  <c r="AP79" i="80"/>
  <c r="AX218" i="80"/>
  <c r="AX81" i="80"/>
  <c r="CK29" i="80"/>
  <c r="FN113" i="80"/>
  <c r="FN203" i="80"/>
  <c r="DY109" i="79"/>
  <c r="EX313" i="79"/>
  <c r="EP199" i="79"/>
  <c r="CL83" i="79"/>
  <c r="AP187" i="80"/>
  <c r="AU47" i="80"/>
  <c r="AU393" i="80" s="1"/>
  <c r="P109" i="79"/>
  <c r="EP235" i="79"/>
  <c r="BV182" i="79"/>
  <c r="R113" i="80"/>
  <c r="CJ219" i="80"/>
  <c r="EM51" i="80"/>
  <c r="EM397" i="80" s="1"/>
  <c r="BN263" i="79"/>
  <c r="EP303" i="79"/>
  <c r="AP18" i="80"/>
  <c r="AP420" i="80" s="1"/>
  <c r="AP436" i="80" s="1"/>
  <c r="CL18" i="80"/>
  <c r="CL420" i="80" s="1"/>
  <c r="CL436" i="80" s="1"/>
  <c r="DA37" i="80"/>
  <c r="AW37" i="80"/>
  <c r="EN109" i="79"/>
  <c r="G64" i="35"/>
  <c r="G65" i="35" s="1"/>
  <c r="BN97" i="79"/>
  <c r="FF262" i="79"/>
  <c r="CB109" i="79"/>
  <c r="FF250" i="79"/>
  <c r="DJ262" i="79"/>
  <c r="FF236" i="79"/>
  <c r="DJ232" i="79"/>
  <c r="EP116" i="79"/>
  <c r="AH259" i="80"/>
  <c r="DQ29" i="80"/>
  <c r="BE150" i="80"/>
  <c r="EH218" i="80"/>
  <c r="DW47" i="80"/>
  <c r="DW393" i="80" s="1"/>
  <c r="DZ78" i="80"/>
  <c r="BK48" i="80"/>
  <c r="BK394" i="80" s="1"/>
  <c r="DX109" i="79"/>
  <c r="FN100" i="79"/>
  <c r="R122" i="80"/>
  <c r="DJ261" i="79"/>
  <c r="AP260" i="80"/>
  <c r="FL29" i="79"/>
  <c r="AM48" i="80"/>
  <c r="AM394" i="80" s="1"/>
  <c r="BV204" i="80"/>
  <c r="CK109" i="79"/>
  <c r="O47" i="80"/>
  <c r="O393" i="80" s="1"/>
  <c r="CT275" i="80"/>
  <c r="EX205" i="80"/>
  <c r="CT147" i="80"/>
  <c r="DR36" i="80"/>
  <c r="DR412" i="80" s="1"/>
  <c r="DZ259" i="79"/>
  <c r="BV106" i="79"/>
  <c r="CB37" i="80"/>
  <c r="DG47" i="80"/>
  <c r="DG393" i="80" s="1"/>
  <c r="DB81" i="80"/>
  <c r="AF29" i="79"/>
  <c r="AM47" i="79"/>
  <c r="AM393" i="79" s="1"/>
  <c r="BN98" i="79"/>
  <c r="BL206" i="80"/>
  <c r="BV186" i="80"/>
  <c r="DR261" i="80"/>
  <c r="BV113" i="80"/>
  <c r="BV32" i="79"/>
  <c r="BV33" i="79" s="1"/>
  <c r="BF186" i="80"/>
  <c r="BK47" i="80"/>
  <c r="BK393" i="80" s="1"/>
  <c r="DR79" i="80"/>
  <c r="BV97" i="79"/>
  <c r="FN16" i="80"/>
  <c r="FN418" i="80" s="1"/>
  <c r="FN434" i="80" s="1"/>
  <c r="BN262" i="79"/>
  <c r="DJ100" i="79"/>
  <c r="CD123" i="80"/>
  <c r="BV197" i="79"/>
  <c r="FF317" i="79"/>
  <c r="O51" i="80"/>
  <c r="O397" i="80" s="1"/>
  <c r="BV246" i="79"/>
  <c r="CR150" i="80"/>
  <c r="EM47" i="80"/>
  <c r="EM393" i="80" s="1"/>
  <c r="BF259" i="79"/>
  <c r="FN235" i="80"/>
  <c r="EP259" i="79"/>
  <c r="CD16" i="80"/>
  <c r="CD418" i="80" s="1"/>
  <c r="CD434" i="80" s="1"/>
  <c r="BN36" i="79"/>
  <c r="BL37" i="79"/>
  <c r="DH37" i="79"/>
  <c r="DJ36" i="79"/>
  <c r="R36" i="80"/>
  <c r="R412" i="80" s="1"/>
  <c r="P37" i="80"/>
  <c r="X37" i="79"/>
  <c r="Z36" i="79"/>
  <c r="AO37" i="79"/>
  <c r="AV37" i="79"/>
  <c r="AO37" i="80"/>
  <c r="FM37" i="79"/>
  <c r="CB37" i="79"/>
  <c r="EU56" i="79"/>
  <c r="EU400" i="79" s="1"/>
  <c r="BN235" i="80"/>
  <c r="DB36" i="79"/>
  <c r="CZ37" i="79"/>
  <c r="BD37" i="79"/>
  <c r="BF36" i="79"/>
  <c r="Y37" i="80"/>
  <c r="FM37" i="80"/>
  <c r="DI37" i="79"/>
  <c r="AP36" i="79"/>
  <c r="AN37" i="79"/>
  <c r="EU48" i="79"/>
  <c r="EU394" i="79" s="1"/>
  <c r="EH314" i="79"/>
  <c r="EH36" i="79"/>
  <c r="EF37" i="79"/>
  <c r="EW37" i="79"/>
  <c r="Y37" i="79"/>
  <c r="BF104" i="80"/>
  <c r="EV37" i="80"/>
  <c r="EX36" i="80"/>
  <c r="EX412" i="80" s="1"/>
  <c r="EN37" i="80"/>
  <c r="EG37" i="79"/>
  <c r="BN36" i="80"/>
  <c r="BN412" i="80" s="1"/>
  <c r="BL37" i="80"/>
  <c r="FE37" i="80"/>
  <c r="FD37" i="80"/>
  <c r="FF36" i="80"/>
  <c r="FF412" i="80" s="1"/>
  <c r="BE37" i="79"/>
  <c r="DW56" i="79"/>
  <c r="DW400" i="79" s="1"/>
  <c r="BC47" i="79"/>
  <c r="BC393" i="79" s="1"/>
  <c r="EU55" i="79"/>
  <c r="CD303" i="79"/>
  <c r="EX121" i="79"/>
  <c r="BU37" i="80"/>
  <c r="CJ37" i="79"/>
  <c r="AN37" i="80"/>
  <c r="AP36" i="80"/>
  <c r="AP412" i="80" s="1"/>
  <c r="DA37" i="79"/>
  <c r="EF37" i="80"/>
  <c r="EH36" i="80"/>
  <c r="EH412" i="80" s="1"/>
  <c r="DY37" i="80"/>
  <c r="BE37" i="80"/>
  <c r="EX36" i="79"/>
  <c r="BT37" i="79"/>
  <c r="BV36" i="79"/>
  <c r="CD36" i="79"/>
  <c r="CC37" i="79"/>
  <c r="DW48" i="79"/>
  <c r="DW394" i="79" s="1"/>
  <c r="CS37" i="79"/>
  <c r="BV36" i="80"/>
  <c r="BV412" i="80" s="1"/>
  <c r="BT37" i="80"/>
  <c r="EW37" i="80"/>
  <c r="EG37" i="80"/>
  <c r="Q37" i="80"/>
  <c r="FN36" i="79"/>
  <c r="BM37" i="79"/>
  <c r="BU37" i="79"/>
  <c r="BC55" i="79"/>
  <c r="AH215" i="79"/>
  <c r="DR260" i="80"/>
  <c r="CT113" i="80"/>
  <c r="EX283" i="79"/>
  <c r="EX107" i="79"/>
  <c r="BF185" i="80"/>
  <c r="CT18" i="79"/>
  <c r="CT420" i="79" s="1"/>
  <c r="CT436" i="79" s="1"/>
  <c r="DJ314" i="79"/>
  <c r="DW55" i="79"/>
  <c r="AX235" i="79"/>
  <c r="Z315" i="79"/>
  <c r="CL16" i="80"/>
  <c r="CL418" i="80" s="1"/>
  <c r="CL434" i="80" s="1"/>
  <c r="DZ16" i="80"/>
  <c r="DZ418" i="80" s="1"/>
  <c r="DZ434" i="80" s="1"/>
  <c r="AM55" i="79"/>
  <c r="FN263" i="80"/>
  <c r="AG206" i="80"/>
  <c r="EU57" i="79"/>
  <c r="EU401" i="79" s="1"/>
  <c r="CI50" i="79"/>
  <c r="CI396" i="79" s="1"/>
  <c r="Z124" i="80"/>
  <c r="CA52" i="80"/>
  <c r="CA398" i="80" s="1"/>
  <c r="CA444" i="80" s="1"/>
  <c r="DZ82" i="80"/>
  <c r="DB263" i="79"/>
  <c r="DR139" i="80"/>
  <c r="CL263" i="79"/>
  <c r="Z248" i="80"/>
  <c r="BV132" i="80"/>
  <c r="BF97" i="80"/>
  <c r="BV16" i="80"/>
  <c r="BV418" i="80" s="1"/>
  <c r="BV434" i="80" s="1"/>
  <c r="DR16" i="80"/>
  <c r="DR418" i="80" s="1"/>
  <c r="DR434" i="80" s="1"/>
  <c r="BC57" i="79"/>
  <c r="BC401" i="79" s="1"/>
  <c r="DR80" i="80"/>
  <c r="EH16" i="80"/>
  <c r="EH418" i="80" s="1"/>
  <c r="EH434" i="80" s="1"/>
  <c r="Z16" i="80"/>
  <c r="Z418" i="80" s="1"/>
  <c r="Z434" i="80" s="1"/>
  <c r="AH97" i="80"/>
  <c r="EW68" i="79"/>
  <c r="BU68" i="80"/>
  <c r="AH16" i="80"/>
  <c r="AH418" i="80" s="1"/>
  <c r="AH434" i="80" s="1"/>
  <c r="DR121" i="80"/>
  <c r="BV216" i="79"/>
  <c r="R79" i="80"/>
  <c r="CT106" i="80"/>
  <c r="BU68" i="79"/>
  <c r="DP68" i="79"/>
  <c r="DI68" i="79"/>
  <c r="EO68" i="79"/>
  <c r="FD68" i="79"/>
  <c r="CS68" i="79"/>
  <c r="DH68" i="79"/>
  <c r="BT68" i="79"/>
  <c r="EN68" i="79"/>
  <c r="FM68" i="79"/>
  <c r="BE68" i="79"/>
  <c r="FL68" i="79"/>
  <c r="CB68" i="79"/>
  <c r="X68" i="79"/>
  <c r="AV68" i="79"/>
  <c r="CR68" i="79"/>
  <c r="BM68" i="79"/>
  <c r="EV68" i="79"/>
  <c r="AN68" i="79"/>
  <c r="DY68" i="79"/>
  <c r="EF68" i="79"/>
  <c r="AO68" i="79"/>
  <c r="BL68" i="79"/>
  <c r="DX68" i="79"/>
  <c r="FE68" i="79"/>
  <c r="AX16" i="80"/>
  <c r="AX418" i="80" s="1"/>
  <c r="AX434" i="80" s="1"/>
  <c r="EH23" i="80"/>
  <c r="EH407" i="80" s="1"/>
  <c r="DJ283" i="79"/>
  <c r="Q68" i="79"/>
  <c r="FE68" i="80"/>
  <c r="DQ68" i="80"/>
  <c r="EX121" i="80"/>
  <c r="FN199" i="79"/>
  <c r="BD68" i="79"/>
  <c r="AG68" i="79"/>
  <c r="AG68" i="80"/>
  <c r="DY68" i="80"/>
  <c r="AP23" i="80"/>
  <c r="AP407" i="80" s="1"/>
  <c r="FF121" i="80"/>
  <c r="DR123" i="80"/>
  <c r="M57" i="80"/>
  <c r="AF68" i="79"/>
  <c r="DA68" i="79"/>
  <c r="CK68" i="79"/>
  <c r="DI68" i="80"/>
  <c r="M57" i="79"/>
  <c r="Z18" i="79"/>
  <c r="Z420" i="79" s="1"/>
  <c r="Z436" i="79" s="1"/>
  <c r="CL18" i="79"/>
  <c r="CL420" i="79" s="1"/>
  <c r="CL436" i="79" s="1"/>
  <c r="EG68" i="79"/>
  <c r="CZ68" i="79"/>
  <c r="DH68" i="80"/>
  <c r="EV68" i="80"/>
  <c r="Q68" i="80"/>
  <c r="BM68" i="80"/>
  <c r="DP68" i="80"/>
  <c r="FD68" i="80"/>
  <c r="AN68" i="80"/>
  <c r="BE68" i="80"/>
  <c r="DA68" i="80"/>
  <c r="CB68" i="80"/>
  <c r="AO68" i="80"/>
  <c r="P68" i="80"/>
  <c r="EW68" i="80"/>
  <c r="CJ68" i="80"/>
  <c r="CZ68" i="80"/>
  <c r="FM68" i="80"/>
  <c r="AV68" i="80"/>
  <c r="FL68" i="80"/>
  <c r="BD68" i="80"/>
  <c r="AW68" i="80"/>
  <c r="Z23" i="80"/>
  <c r="Z407" i="80" s="1"/>
  <c r="Z121" i="80"/>
  <c r="Z100" i="79"/>
  <c r="Z257" i="79"/>
  <c r="BN79" i="80"/>
  <c r="EP247" i="79"/>
  <c r="AX205" i="80"/>
  <c r="CL315" i="80"/>
  <c r="FF315" i="80"/>
  <c r="AX147" i="80"/>
  <c r="CL147" i="80"/>
  <c r="EP147" i="80"/>
  <c r="DR124" i="80"/>
  <c r="R106" i="79"/>
  <c r="EP283" i="79"/>
  <c r="AP81" i="79"/>
  <c r="DJ139" i="79"/>
  <c r="CL132" i="80"/>
  <c r="DR149" i="80"/>
  <c r="CT148" i="80"/>
  <c r="AP261" i="80"/>
  <c r="BF187" i="80"/>
  <c r="BN18" i="79"/>
  <c r="BN420" i="79" s="1"/>
  <c r="BN436" i="79" s="1"/>
  <c r="BF18" i="79"/>
  <c r="BF420" i="79" s="1"/>
  <c r="BF436" i="79" s="1"/>
  <c r="DZ18" i="80"/>
  <c r="DZ420" i="80" s="1"/>
  <c r="DZ436" i="80" s="1"/>
  <c r="EX83" i="80"/>
  <c r="BF275" i="80"/>
  <c r="BN132" i="80"/>
  <c r="FF234" i="80"/>
  <c r="BF18" i="80"/>
  <c r="BF420" i="80" s="1"/>
  <c r="BF436" i="80" s="1"/>
  <c r="BF259" i="80"/>
  <c r="CL214" i="79"/>
  <c r="AX261" i="79"/>
  <c r="EP315" i="79"/>
  <c r="AX18" i="80"/>
  <c r="AX420" i="80" s="1"/>
  <c r="AX436" i="80" s="1"/>
  <c r="CL275" i="80"/>
  <c r="AP275" i="80"/>
  <c r="BV199" i="80"/>
  <c r="DB187" i="80"/>
  <c r="EH260" i="80"/>
  <c r="R218" i="80"/>
  <c r="EP231" i="79"/>
  <c r="AH260" i="80"/>
  <c r="EP217" i="79"/>
  <c r="DJ116" i="79"/>
  <c r="EH235" i="79"/>
  <c r="AX116" i="79"/>
  <c r="CL78" i="80"/>
  <c r="FN214" i="80"/>
  <c r="CL139" i="79"/>
  <c r="AH185" i="80"/>
  <c r="CT283" i="79"/>
  <c r="BV18" i="80"/>
  <c r="BV420" i="80" s="1"/>
  <c r="AH18" i="79"/>
  <c r="AH420" i="79" s="1"/>
  <c r="AH436" i="79" s="1"/>
  <c r="FF18" i="79"/>
  <c r="FF420" i="79" s="1"/>
  <c r="FF436" i="79" s="1"/>
  <c r="BN187" i="80"/>
  <c r="DR257" i="79"/>
  <c r="CT257" i="79"/>
  <c r="DZ247" i="79"/>
  <c r="BV118" i="80"/>
  <c r="DB205" i="80"/>
  <c r="Z315" i="80"/>
  <c r="Z147" i="80"/>
  <c r="DB124" i="80"/>
  <c r="FN132" i="80"/>
  <c r="FF139" i="79"/>
  <c r="FF235" i="80"/>
  <c r="EP18" i="79"/>
  <c r="EP420" i="79" s="1"/>
  <c r="EP436" i="79" s="1"/>
  <c r="EX18" i="80"/>
  <c r="EX420" i="80" s="1"/>
  <c r="EX436" i="80" s="1"/>
  <c r="DB18" i="80"/>
  <c r="DB420" i="80" s="1"/>
  <c r="DB436" i="80" s="1"/>
  <c r="R18" i="79"/>
  <c r="R420" i="79" s="1"/>
  <c r="R436" i="79" s="1"/>
  <c r="Z205" i="80"/>
  <c r="FF205" i="80"/>
  <c r="W46" i="80"/>
  <c r="W392" i="80" s="1"/>
  <c r="W443" i="80" s="1"/>
  <c r="BS45" i="80"/>
  <c r="BS391" i="80" s="1"/>
  <c r="BS442" i="80" s="1"/>
  <c r="BS49" i="80"/>
  <c r="BS395" i="80" s="1"/>
  <c r="Z79" i="80"/>
  <c r="CL139" i="80"/>
  <c r="AP218" i="80"/>
  <c r="DJ236" i="80"/>
  <c r="EH118" i="80"/>
  <c r="BF204" i="80"/>
  <c r="CR29" i="80"/>
  <c r="CZ219" i="80"/>
  <c r="W47" i="80"/>
  <c r="W393" i="80" s="1"/>
  <c r="CT28" i="80"/>
  <c r="CT409" i="80" s="1"/>
  <c r="BS56" i="80"/>
  <c r="BS400" i="80" s="1"/>
  <c r="BS44" i="80"/>
  <c r="BS390" i="80" s="1"/>
  <c r="CD259" i="80"/>
  <c r="EH204" i="80"/>
  <c r="Z259" i="80"/>
  <c r="BE109" i="80"/>
  <c r="DR246" i="80"/>
  <c r="DB107" i="80"/>
  <c r="BN113" i="80"/>
  <c r="Z263" i="80"/>
  <c r="Z214" i="80"/>
  <c r="DZ204" i="80"/>
  <c r="W45" i="80"/>
  <c r="W391" i="80" s="1"/>
  <c r="W442" i="80" s="1"/>
  <c r="CY55" i="80"/>
  <c r="CY399" i="80" s="1"/>
  <c r="CY445" i="80" s="1"/>
  <c r="BS52" i="80"/>
  <c r="BS398" i="80" s="1"/>
  <c r="BS444" i="80" s="1"/>
  <c r="BS57" i="80"/>
  <c r="BS401" i="80" s="1"/>
  <c r="DB78" i="80"/>
  <c r="DR203" i="80"/>
  <c r="AX186" i="80"/>
  <c r="DR83" i="80"/>
  <c r="EN206" i="80"/>
  <c r="FD206" i="80"/>
  <c r="CT122" i="80"/>
  <c r="EX204" i="80"/>
  <c r="CL260" i="80"/>
  <c r="W48" i="80"/>
  <c r="W394" i="80" s="1"/>
  <c r="BS50" i="80"/>
  <c r="BS396" i="80" s="1"/>
  <c r="BS55" i="80"/>
  <c r="BS399" i="80" s="1"/>
  <c r="BS445" i="80" s="1"/>
  <c r="X150" i="80"/>
  <c r="DZ248" i="80"/>
  <c r="CL149" i="80"/>
  <c r="CT234" i="80"/>
  <c r="EX132" i="80"/>
  <c r="R124" i="80"/>
  <c r="BV147" i="80"/>
  <c r="Z148" i="80"/>
  <c r="CB150" i="80"/>
  <c r="EW150" i="80"/>
  <c r="FN82" i="80"/>
  <c r="W55" i="80"/>
  <c r="W399" i="80" s="1"/>
  <c r="W445" i="80" s="1"/>
  <c r="BS48" i="80"/>
  <c r="BS394" i="80" s="1"/>
  <c r="BS51" i="80"/>
  <c r="BS397" i="80" s="1"/>
  <c r="EP132" i="80"/>
  <c r="DJ248" i="80"/>
  <c r="CD217" i="80"/>
  <c r="DZ132" i="80"/>
  <c r="AH107" i="80"/>
  <c r="CT236" i="79"/>
  <c r="DB218" i="79"/>
  <c r="CT97" i="79"/>
  <c r="EX16" i="79"/>
  <c r="EX418" i="79" s="1"/>
  <c r="EX434" i="79" s="1"/>
  <c r="DB277" i="79"/>
  <c r="EX234" i="79"/>
  <c r="Z97" i="79"/>
  <c r="AX98" i="79"/>
  <c r="CD189" i="79"/>
  <c r="DR16" i="79"/>
  <c r="DR418" i="79" s="1"/>
  <c r="DR434" i="79" s="1"/>
  <c r="FN317" i="79"/>
  <c r="BN257" i="79"/>
  <c r="AX250" i="79"/>
  <c r="EN29" i="79"/>
  <c r="BF313" i="79"/>
  <c r="CD217" i="79"/>
  <c r="CZ109" i="79"/>
  <c r="EH99" i="79"/>
  <c r="Q109" i="79"/>
  <c r="EV109" i="79"/>
  <c r="BF262" i="79"/>
  <c r="BF197" i="79"/>
  <c r="CL250" i="79"/>
  <c r="EX67" i="79"/>
  <c r="DR234" i="79"/>
  <c r="AG109" i="79"/>
  <c r="FF247" i="79"/>
  <c r="FF182" i="79"/>
  <c r="EH83" i="79"/>
  <c r="DZ218" i="79"/>
  <c r="EP236" i="79"/>
  <c r="R235" i="79"/>
  <c r="EX317" i="79"/>
  <c r="FN314" i="79"/>
  <c r="Z197" i="79"/>
  <c r="R99" i="79"/>
  <c r="BV314" i="79"/>
  <c r="EP250" i="79"/>
  <c r="DR315" i="79"/>
  <c r="CS109" i="79"/>
  <c r="FF133" i="79"/>
  <c r="CT218" i="79"/>
  <c r="AP67" i="79"/>
  <c r="BV67" i="79"/>
  <c r="DB262" i="80"/>
  <c r="FN23" i="79"/>
  <c r="FN407" i="79" s="1"/>
  <c r="CT409" i="79"/>
  <c r="Z235" i="79"/>
  <c r="BF79" i="80"/>
  <c r="EX235" i="80"/>
  <c r="EP217" i="80"/>
  <c r="DZ262" i="79"/>
  <c r="FN218" i="79"/>
  <c r="CS206" i="80"/>
  <c r="AV150" i="80"/>
  <c r="FN218" i="80"/>
  <c r="BV262" i="80"/>
  <c r="EG29" i="79"/>
  <c r="DJ217" i="79"/>
  <c r="DZ83" i="79"/>
  <c r="R236" i="79"/>
  <c r="CD236" i="79"/>
  <c r="BN80" i="80"/>
  <c r="CD16" i="79"/>
  <c r="CD418" i="79" s="1"/>
  <c r="CD434" i="79" s="1"/>
  <c r="BN107" i="80"/>
  <c r="FN198" i="80"/>
  <c r="FN183" i="80"/>
  <c r="R95" i="79"/>
  <c r="Q29" i="79"/>
  <c r="AH123" i="80"/>
  <c r="BV187" i="80"/>
  <c r="EH259" i="80"/>
  <c r="EO29" i="80"/>
  <c r="R262" i="80"/>
  <c r="FN260" i="80"/>
  <c r="CT247" i="79"/>
  <c r="CI51" i="79"/>
  <c r="CI397" i="79" s="1"/>
  <c r="AP315" i="79"/>
  <c r="CD95" i="79"/>
  <c r="AH83" i="80"/>
  <c r="EH234" i="80"/>
  <c r="AP283" i="79"/>
  <c r="CD314" i="79"/>
  <c r="CI57" i="79"/>
  <c r="CI401" i="79" s="1"/>
  <c r="BF182" i="79"/>
  <c r="EP78" i="80"/>
  <c r="FF78" i="80"/>
  <c r="AO150" i="80"/>
  <c r="AP199" i="80"/>
  <c r="CI45" i="79"/>
  <c r="CD100" i="79"/>
  <c r="DB80" i="80"/>
  <c r="BV83" i="80"/>
  <c r="AH262" i="79"/>
  <c r="FN22" i="80"/>
  <c r="FN406" i="80" s="1"/>
  <c r="BF106" i="80"/>
  <c r="R214" i="79"/>
  <c r="EP80" i="80"/>
  <c r="DJ97" i="79"/>
  <c r="Z194" i="80"/>
  <c r="FF100" i="79"/>
  <c r="BV261" i="79"/>
  <c r="DZ123" i="80"/>
  <c r="CT116" i="79"/>
  <c r="FN235" i="79"/>
  <c r="R98" i="79"/>
  <c r="R78" i="80"/>
  <c r="DZ139" i="79"/>
  <c r="EH79" i="80"/>
  <c r="FN189" i="80"/>
  <c r="R216" i="80"/>
  <c r="CD218" i="80"/>
  <c r="CT216" i="79"/>
  <c r="DJ99" i="79"/>
  <c r="EX250" i="79"/>
  <c r="DB260" i="80"/>
  <c r="AP118" i="80"/>
  <c r="AH147" i="80"/>
  <c r="R116" i="79"/>
  <c r="CL100" i="79"/>
  <c r="FF217" i="79"/>
  <c r="R260" i="80"/>
  <c r="FF186" i="79"/>
  <c r="CT118" i="80"/>
  <c r="AX132" i="79"/>
  <c r="Z214" i="79"/>
  <c r="BF82" i="80"/>
  <c r="EH78" i="80"/>
  <c r="EH121" i="80"/>
  <c r="Z216" i="80"/>
  <c r="AX199" i="80"/>
  <c r="FF123" i="80"/>
  <c r="AP246" i="79"/>
  <c r="CT189" i="79"/>
  <c r="AP234" i="80"/>
  <c r="EP194" i="80"/>
  <c r="BV234" i="80"/>
  <c r="CL246" i="80"/>
  <c r="BV97" i="80"/>
  <c r="DR97" i="80"/>
  <c r="BN315" i="80"/>
  <c r="CT187" i="80"/>
  <c r="EP199" i="80"/>
  <c r="AH122" i="80"/>
  <c r="Z261" i="79"/>
  <c r="DB317" i="79"/>
  <c r="EH100" i="79"/>
  <c r="CL235" i="79"/>
  <c r="CL123" i="80"/>
  <c r="CT79" i="80"/>
  <c r="BN83" i="80"/>
  <c r="CD214" i="80"/>
  <c r="DB16" i="79"/>
  <c r="DB418" i="79" s="1"/>
  <c r="DB434" i="79" s="1"/>
  <c r="BV149" i="80"/>
  <c r="DZ149" i="80"/>
  <c r="DZ246" i="80"/>
  <c r="FN185" i="80"/>
  <c r="CT104" i="80"/>
  <c r="EP81" i="80"/>
  <c r="BT206" i="80"/>
  <c r="AX246" i="79"/>
  <c r="EP99" i="79"/>
  <c r="DO49" i="80"/>
  <c r="DO395" i="80" s="1"/>
  <c r="EH203" i="80"/>
  <c r="EX83" i="79"/>
  <c r="AX83" i="79"/>
  <c r="CL186" i="80"/>
  <c r="AH81" i="80"/>
  <c r="AX231" i="79"/>
  <c r="R216" i="79"/>
  <c r="DB216" i="79"/>
  <c r="CL118" i="80"/>
  <c r="CL235" i="80"/>
  <c r="BF22" i="80"/>
  <c r="BF406" i="80" s="1"/>
  <c r="AX139" i="79"/>
  <c r="FF318" i="79"/>
  <c r="EH235" i="80"/>
  <c r="AH234" i="79"/>
  <c r="AX234" i="79"/>
  <c r="CL199" i="80"/>
  <c r="Z275" i="80"/>
  <c r="AH218" i="80"/>
  <c r="EE44" i="80"/>
  <c r="EE390" i="80" s="1"/>
  <c r="AH199" i="80"/>
  <c r="CD199" i="80"/>
  <c r="Z250" i="79"/>
  <c r="Z83" i="79"/>
  <c r="BF83" i="79"/>
  <c r="CD122" i="80"/>
  <c r="CT204" i="80"/>
  <c r="CT81" i="80"/>
  <c r="AX216" i="79"/>
  <c r="EP317" i="79"/>
  <c r="Z28" i="80"/>
  <c r="Z409" i="80" s="1"/>
  <c r="FF259" i="80"/>
  <c r="EH132" i="80"/>
  <c r="BF263" i="79"/>
  <c r="DR234" i="80"/>
  <c r="Z246" i="80"/>
  <c r="EP246" i="80"/>
  <c r="Z104" i="80"/>
  <c r="FF286" i="80"/>
  <c r="EH214" i="79"/>
  <c r="CD277" i="79"/>
  <c r="DR67" i="79"/>
  <c r="AO29" i="80"/>
  <c r="R263" i="80"/>
  <c r="FF199" i="80"/>
  <c r="AH247" i="79"/>
  <c r="CD247" i="79"/>
  <c r="BF247" i="79"/>
  <c r="CI49" i="79"/>
  <c r="CI395" i="79" s="1"/>
  <c r="CL314" i="79"/>
  <c r="AP95" i="79"/>
  <c r="AH261" i="80"/>
  <c r="DZ261" i="80"/>
  <c r="W49" i="80"/>
  <c r="W395" i="80" s="1"/>
  <c r="W56" i="80"/>
  <c r="W400" i="80" s="1"/>
  <c r="AH99" i="79"/>
  <c r="CT99" i="79"/>
  <c r="AH132" i="79"/>
  <c r="BN275" i="79"/>
  <c r="CT275" i="79"/>
  <c r="BV245" i="79"/>
  <c r="EX76" i="80"/>
  <c r="Z82" i="80"/>
  <c r="AP80" i="80"/>
  <c r="FF218" i="79"/>
  <c r="EH97" i="79"/>
  <c r="FF197" i="80"/>
  <c r="FF263" i="79"/>
  <c r="Z283" i="79"/>
  <c r="EX159" i="80"/>
  <c r="BF248" i="80"/>
  <c r="EX314" i="79"/>
  <c r="BF67" i="79"/>
  <c r="DR113" i="80"/>
  <c r="DZ186" i="80"/>
  <c r="BV148" i="80"/>
  <c r="CL148" i="80"/>
  <c r="FN261" i="80"/>
  <c r="BV218" i="80"/>
  <c r="DR263" i="80"/>
  <c r="DB247" i="79"/>
  <c r="CI47" i="79"/>
  <c r="CI393" i="79" s="1"/>
  <c r="BV83" i="79"/>
  <c r="AX95" i="79"/>
  <c r="AX261" i="80"/>
  <c r="AP250" i="79"/>
  <c r="Z317" i="79"/>
  <c r="AP317" i="79"/>
  <c r="W51" i="80"/>
  <c r="W397" i="80" s="1"/>
  <c r="W52" i="80"/>
  <c r="W398" i="80" s="1"/>
  <c r="W444" i="80" s="1"/>
  <c r="AP235" i="79"/>
  <c r="BV235" i="79"/>
  <c r="EX123" i="80"/>
  <c r="BV275" i="79"/>
  <c r="EP124" i="80"/>
  <c r="AP83" i="80"/>
  <c r="CD81" i="79"/>
  <c r="DZ107" i="79"/>
  <c r="EX107" i="80"/>
  <c r="CT234" i="79"/>
  <c r="BN218" i="80"/>
  <c r="DO52" i="80"/>
  <c r="DO398" i="80" s="1"/>
  <c r="DO444" i="80" s="1"/>
  <c r="EX262" i="80"/>
  <c r="AP247" i="79"/>
  <c r="CI44" i="79"/>
  <c r="CI390" i="79" s="1"/>
  <c r="CD250" i="79"/>
  <c r="BN216" i="79"/>
  <c r="AX317" i="79"/>
  <c r="W44" i="80"/>
  <c r="W390" i="80" s="1"/>
  <c r="W50" i="80"/>
  <c r="W396" i="80" s="1"/>
  <c r="DB257" i="79"/>
  <c r="EP79" i="80"/>
  <c r="Z236" i="79"/>
  <c r="EP186" i="79"/>
  <c r="CL82" i="80"/>
  <c r="AH118" i="80"/>
  <c r="Z98" i="79"/>
  <c r="CD82" i="80"/>
  <c r="CT82" i="80"/>
  <c r="DJ78" i="80"/>
  <c r="AH80" i="80"/>
  <c r="CD80" i="80"/>
  <c r="DJ80" i="80"/>
  <c r="Z149" i="80"/>
  <c r="R234" i="80"/>
  <c r="BN107" i="79"/>
  <c r="FF283" i="79"/>
  <c r="BN106" i="79"/>
  <c r="DZ303" i="79"/>
  <c r="AP106" i="80"/>
  <c r="DB97" i="80"/>
  <c r="AH315" i="80"/>
  <c r="FN203" i="79"/>
  <c r="FF113" i="80"/>
  <c r="CT216" i="80"/>
  <c r="DJ218" i="80"/>
  <c r="DO48" i="80"/>
  <c r="DO394" i="80" s="1"/>
  <c r="EH263" i="80"/>
  <c r="AP192" i="79"/>
  <c r="EP122" i="80"/>
  <c r="FN132" i="79"/>
  <c r="FF194" i="80"/>
  <c r="FF149" i="79"/>
  <c r="CL132" i="79"/>
  <c r="FN112" i="79"/>
  <c r="FF28" i="80"/>
  <c r="FF409" i="80" s="1"/>
  <c r="EX147" i="80"/>
  <c r="BF218" i="79"/>
  <c r="BF194" i="80"/>
  <c r="R81" i="79"/>
  <c r="EP97" i="80"/>
  <c r="FF121" i="79"/>
  <c r="AX248" i="80"/>
  <c r="DB235" i="80"/>
  <c r="Z262" i="79"/>
  <c r="BN123" i="80"/>
  <c r="AX16" i="79"/>
  <c r="AX418" i="79" s="1"/>
  <c r="AX434" i="79" s="1"/>
  <c r="CT139" i="80"/>
  <c r="EP257" i="79"/>
  <c r="CT259" i="79"/>
  <c r="EP235" i="80"/>
  <c r="FF204" i="79"/>
  <c r="FF275" i="80"/>
  <c r="DZ113" i="80"/>
  <c r="Z247" i="79"/>
  <c r="AX313" i="79"/>
  <c r="BF95" i="79"/>
  <c r="FF16" i="79"/>
  <c r="FF418" i="79" s="1"/>
  <c r="FF434" i="79" s="1"/>
  <c r="R16" i="79"/>
  <c r="R418" i="79" s="1"/>
  <c r="R434" i="79" s="1"/>
  <c r="BV217" i="79"/>
  <c r="Z232" i="79"/>
  <c r="AX232" i="79"/>
  <c r="BN232" i="79"/>
  <c r="AX277" i="79"/>
  <c r="AX113" i="80"/>
  <c r="DB113" i="80"/>
  <c r="DJ216" i="80"/>
  <c r="DZ263" i="80"/>
  <c r="FF263" i="80"/>
  <c r="Z187" i="80"/>
  <c r="R83" i="79"/>
  <c r="EX95" i="79"/>
  <c r="AP314" i="79"/>
  <c r="AX215" i="79"/>
  <c r="DR122" i="80"/>
  <c r="AH317" i="79"/>
  <c r="EV109" i="80"/>
  <c r="EX104" i="80"/>
  <c r="DZ149" i="79"/>
  <c r="EH261" i="79"/>
  <c r="CL81" i="80"/>
  <c r="DR81" i="80"/>
  <c r="EX148" i="80"/>
  <c r="BV275" i="80"/>
  <c r="AH113" i="80"/>
  <c r="CL113" i="80"/>
  <c r="CL263" i="80"/>
  <c r="DR182" i="79"/>
  <c r="CT315" i="79"/>
  <c r="EP215" i="79"/>
  <c r="DB95" i="79"/>
  <c r="EX79" i="80"/>
  <c r="DZ81" i="80"/>
  <c r="DJ24" i="79"/>
  <c r="DJ408" i="79" s="1"/>
  <c r="DH29" i="79"/>
  <c r="AP303" i="79"/>
  <c r="EX303" i="79"/>
  <c r="CJ109" i="80"/>
  <c r="CL106" i="80"/>
  <c r="CD232" i="79"/>
  <c r="R234" i="79"/>
  <c r="FF234" i="79"/>
  <c r="EX113" i="80"/>
  <c r="AH262" i="80"/>
  <c r="BF262" i="80"/>
  <c r="CL262" i="80"/>
  <c r="CL315" i="79"/>
  <c r="BV315" i="79"/>
  <c r="AX314" i="79"/>
  <c r="DR83" i="79"/>
  <c r="AN29" i="80"/>
  <c r="FN24" i="80"/>
  <c r="FN408" i="80" s="1"/>
  <c r="BV236" i="79"/>
  <c r="DR118" i="80"/>
  <c r="EP187" i="80"/>
  <c r="FL109" i="79"/>
  <c r="FN107" i="79"/>
  <c r="AH107" i="79"/>
  <c r="EP262" i="79"/>
  <c r="CT315" i="80"/>
  <c r="CT124" i="80"/>
  <c r="DR218" i="79"/>
  <c r="BD219" i="80"/>
  <c r="EX78" i="80"/>
  <c r="AN109" i="79"/>
  <c r="CL236" i="80"/>
  <c r="AW109" i="80"/>
  <c r="CL97" i="80"/>
  <c r="BN234" i="80"/>
  <c r="BV217" i="80"/>
  <c r="DJ246" i="80"/>
  <c r="DB139" i="80"/>
  <c r="BV106" i="80"/>
  <c r="AX97" i="80"/>
  <c r="DZ97" i="80"/>
  <c r="DZ235" i="79"/>
  <c r="AH216" i="79"/>
  <c r="AX236" i="79"/>
  <c r="EH116" i="79"/>
  <c r="AP214" i="79"/>
  <c r="BF245" i="79"/>
  <c r="EX245" i="79"/>
  <c r="BV82" i="80"/>
  <c r="Z78" i="80"/>
  <c r="AX78" i="80"/>
  <c r="BF83" i="80"/>
  <c r="DJ83" i="80"/>
  <c r="AX24" i="79"/>
  <c r="AX408" i="79" s="1"/>
  <c r="DZ16" i="79"/>
  <c r="DZ418" i="79" s="1"/>
  <c r="DZ434" i="79" s="1"/>
  <c r="AX217" i="80"/>
  <c r="DR217" i="80"/>
  <c r="FF146" i="80"/>
  <c r="FN259" i="79"/>
  <c r="FN194" i="79"/>
  <c r="CD246" i="80"/>
  <c r="CD104" i="80"/>
  <c r="BN259" i="79"/>
  <c r="DJ97" i="80"/>
  <c r="FF257" i="80"/>
  <c r="I413" i="79"/>
  <c r="I417" i="79" s="1"/>
  <c r="DR132" i="79"/>
  <c r="Z236" i="80"/>
  <c r="CL99" i="79"/>
  <c r="BF236" i="79"/>
  <c r="AX118" i="80"/>
  <c r="BF118" i="80"/>
  <c r="FF118" i="80"/>
  <c r="CT245" i="79"/>
  <c r="EX275" i="79"/>
  <c r="DJ124" i="80"/>
  <c r="EX259" i="80"/>
  <c r="FF95" i="79"/>
  <c r="FF132" i="79"/>
  <c r="DB214" i="79"/>
  <c r="BV214" i="79"/>
  <c r="Z231" i="79"/>
  <c r="AP245" i="79"/>
  <c r="BN245" i="79"/>
  <c r="BN214" i="80"/>
  <c r="AP78" i="80"/>
  <c r="BN78" i="80"/>
  <c r="DR97" i="79"/>
  <c r="AX236" i="80"/>
  <c r="BV236" i="80"/>
  <c r="DB236" i="80"/>
  <c r="DJ259" i="79"/>
  <c r="DJ234" i="80"/>
  <c r="BF234" i="80"/>
  <c r="DH109" i="80"/>
  <c r="EX250" i="80"/>
  <c r="AH81" i="79"/>
  <c r="DJ106" i="79"/>
  <c r="AF109" i="80"/>
  <c r="AP263" i="79"/>
  <c r="AX263" i="79"/>
  <c r="R259" i="79"/>
  <c r="DJ189" i="79"/>
  <c r="DJ194" i="80"/>
  <c r="R97" i="80"/>
  <c r="AX235" i="80"/>
  <c r="Z199" i="79"/>
  <c r="FF199" i="79"/>
  <c r="BN199" i="79"/>
  <c r="Z118" i="80"/>
  <c r="Z216" i="79"/>
  <c r="BF235" i="79"/>
  <c r="Z99" i="79"/>
  <c r="DJ98" i="79"/>
  <c r="CL83" i="80"/>
  <c r="BF124" i="80"/>
  <c r="CD231" i="79"/>
  <c r="BN82" i="80"/>
  <c r="R80" i="80"/>
  <c r="EH80" i="80"/>
  <c r="EH83" i="80"/>
  <c r="R214" i="80"/>
  <c r="CL234" i="80"/>
  <c r="BV263" i="79"/>
  <c r="DR283" i="79"/>
  <c r="CT185" i="80"/>
  <c r="EH107" i="80"/>
  <c r="DJ106" i="80"/>
  <c r="DR107" i="79"/>
  <c r="DR259" i="79"/>
  <c r="DZ234" i="79"/>
  <c r="P150" i="80"/>
  <c r="DR218" i="80"/>
  <c r="CT259" i="80"/>
  <c r="BN259" i="80"/>
  <c r="R187" i="80"/>
  <c r="DB217" i="79"/>
  <c r="AH199" i="79"/>
  <c r="DR199" i="79"/>
  <c r="AP123" i="80"/>
  <c r="R97" i="79"/>
  <c r="DZ317" i="79"/>
  <c r="BN100" i="79"/>
  <c r="CT100" i="79"/>
  <c r="DB79" i="80"/>
  <c r="DZ79" i="80"/>
  <c r="FE109" i="79"/>
  <c r="BL109" i="79"/>
  <c r="AP116" i="79"/>
  <c r="Z132" i="79"/>
  <c r="AP132" i="79"/>
  <c r="CL257" i="79"/>
  <c r="BV98" i="79"/>
  <c r="Z246" i="79"/>
  <c r="DB246" i="79"/>
  <c r="FF246" i="79"/>
  <c r="DB259" i="80"/>
  <c r="Z32" i="80"/>
  <c r="Z33" i="80" s="1"/>
  <c r="Z411" i="80" s="1"/>
  <c r="AH214" i="79"/>
  <c r="EX214" i="79"/>
  <c r="AH218" i="79"/>
  <c r="EH245" i="79"/>
  <c r="EX132" i="79"/>
  <c r="AX262" i="79"/>
  <c r="EX186" i="79"/>
  <c r="AH97" i="79"/>
  <c r="CT83" i="80"/>
  <c r="CL16" i="79"/>
  <c r="CL418" i="79" s="1"/>
  <c r="CL434" i="79" s="1"/>
  <c r="EP22" i="80"/>
  <c r="EP406" i="80" s="1"/>
  <c r="BV283" i="79"/>
  <c r="EH139" i="80"/>
  <c r="BN106" i="80"/>
  <c r="DJ235" i="80"/>
  <c r="CD248" i="80"/>
  <c r="AH106" i="79"/>
  <c r="BF16" i="79"/>
  <c r="BF418" i="79" s="1"/>
  <c r="BF434" i="79" s="1"/>
  <c r="CD139" i="79"/>
  <c r="DZ235" i="80"/>
  <c r="BF232" i="79"/>
  <c r="R277" i="79"/>
  <c r="BN277" i="79"/>
  <c r="FN95" i="79"/>
  <c r="CT218" i="80"/>
  <c r="FN199" i="80"/>
  <c r="BN199" i="80"/>
  <c r="EH199" i="80"/>
  <c r="CC206" i="80"/>
  <c r="CD204" i="80"/>
  <c r="EW206" i="80"/>
  <c r="DB261" i="80"/>
  <c r="BD29" i="80"/>
  <c r="BF28" i="80"/>
  <c r="BF409" i="80" s="1"/>
  <c r="DJ147" i="80"/>
  <c r="DH150" i="80"/>
  <c r="BN247" i="79"/>
  <c r="AF109" i="79"/>
  <c r="AH104" i="79"/>
  <c r="BN246" i="79"/>
  <c r="DR313" i="79"/>
  <c r="BF217" i="79"/>
  <c r="DB83" i="79"/>
  <c r="CL97" i="79"/>
  <c r="AP81" i="80"/>
  <c r="Z234" i="79"/>
  <c r="DB148" i="80"/>
  <c r="DR275" i="80"/>
  <c r="AP205" i="80"/>
  <c r="EH205" i="80"/>
  <c r="Z113" i="80"/>
  <c r="EX216" i="80"/>
  <c r="DR262" i="80"/>
  <c r="CD315" i="79"/>
  <c r="Z314" i="79"/>
  <c r="EX122" i="80"/>
  <c r="EN29" i="80"/>
  <c r="FL150" i="79"/>
  <c r="FN147" i="79"/>
  <c r="EH186" i="79"/>
  <c r="BN122" i="80"/>
  <c r="DR216" i="80"/>
  <c r="BV232" i="79"/>
  <c r="AP122" i="80"/>
  <c r="DZ148" i="80"/>
  <c r="R148" i="80"/>
  <c r="DB121" i="80"/>
  <c r="AP203" i="80"/>
  <c r="EP95" i="79"/>
  <c r="DZ215" i="79"/>
  <c r="EH81" i="80"/>
  <c r="DZ234" i="80"/>
  <c r="FN247" i="79"/>
  <c r="EP113" i="80"/>
  <c r="DR232" i="79"/>
  <c r="DZ182" i="79"/>
  <c r="FN210" i="79"/>
  <c r="CD234" i="79"/>
  <c r="AP263" i="80"/>
  <c r="CD148" i="80"/>
  <c r="EP275" i="80"/>
  <c r="R205" i="80"/>
  <c r="AX216" i="80"/>
  <c r="DJ187" i="80"/>
  <c r="BL29" i="79"/>
  <c r="DB132" i="79"/>
  <c r="DB314" i="79"/>
  <c r="EP204" i="80"/>
  <c r="DB123" i="80"/>
  <c r="EX118" i="80"/>
  <c r="DB204" i="80"/>
  <c r="FF99" i="79"/>
  <c r="EP132" i="79"/>
  <c r="Z116" i="79"/>
  <c r="DP109" i="79"/>
  <c r="EP98" i="79"/>
  <c r="BN231" i="79"/>
  <c r="DR22" i="80"/>
  <c r="DR406" i="80" s="1"/>
  <c r="BN83" i="79"/>
  <c r="CD81" i="80"/>
  <c r="DJ81" i="80"/>
  <c r="BV261" i="80"/>
  <c r="AH217" i="79"/>
  <c r="BN217" i="79"/>
  <c r="AX199" i="79"/>
  <c r="CL199" i="79"/>
  <c r="EH199" i="79"/>
  <c r="BV260" i="80"/>
  <c r="EH317" i="79"/>
  <c r="DZ100" i="79"/>
  <c r="EH95" i="79"/>
  <c r="DB99" i="79"/>
  <c r="BN99" i="79"/>
  <c r="DR99" i="79"/>
  <c r="DZ250" i="79"/>
  <c r="CD116" i="79"/>
  <c r="BF116" i="79"/>
  <c r="DZ186" i="79"/>
  <c r="DR24" i="79"/>
  <c r="DR408" i="79" s="1"/>
  <c r="CC109" i="80"/>
  <c r="CD106" i="80"/>
  <c r="BF199" i="79"/>
  <c r="CD199" i="79"/>
  <c r="DJ260" i="80"/>
  <c r="EH123" i="80"/>
  <c r="EP123" i="80"/>
  <c r="DR314" i="79"/>
  <c r="AH275" i="79"/>
  <c r="DB98" i="79"/>
  <c r="DA206" i="80"/>
  <c r="CL259" i="80"/>
  <c r="DR245" i="79"/>
  <c r="EH214" i="80"/>
  <c r="BN16" i="79"/>
  <c r="BN418" i="79" s="1"/>
  <c r="BN434" i="79" s="1"/>
  <c r="CD98" i="79"/>
  <c r="CD139" i="80"/>
  <c r="EH247" i="79"/>
  <c r="BV247" i="79"/>
  <c r="DH206" i="80"/>
  <c r="BN182" i="79"/>
  <c r="EN219" i="79"/>
  <c r="DB236" i="79"/>
  <c r="FN186" i="79"/>
  <c r="DJ315" i="79"/>
  <c r="AH236" i="80"/>
  <c r="BV215" i="79"/>
  <c r="DR215" i="79"/>
  <c r="EX215" i="79"/>
  <c r="CD260" i="80"/>
  <c r="EX81" i="80"/>
  <c r="CL217" i="79"/>
  <c r="DR217" i="79"/>
  <c r="DZ199" i="79"/>
  <c r="DZ260" i="80"/>
  <c r="BV257" i="79"/>
  <c r="BV99" i="79"/>
  <c r="CT250" i="79"/>
  <c r="CL116" i="79"/>
  <c r="DR104" i="79"/>
  <c r="AX124" i="80"/>
  <c r="EH124" i="80"/>
  <c r="R218" i="79"/>
  <c r="EX187" i="80"/>
  <c r="BE206" i="80"/>
  <c r="R192" i="79"/>
  <c r="R100" i="79"/>
  <c r="BV250" i="79"/>
  <c r="CT95" i="79"/>
  <c r="DR317" i="79"/>
  <c r="EH216" i="79"/>
  <c r="DJ236" i="79"/>
  <c r="DZ257" i="79"/>
  <c r="DR186" i="79"/>
  <c r="DZ116" i="79"/>
  <c r="AH315" i="79"/>
  <c r="AP313" i="79"/>
  <c r="BV313" i="79"/>
  <c r="AX122" i="80"/>
  <c r="DZ122" i="80"/>
  <c r="DB261" i="79"/>
  <c r="AP199" i="79"/>
  <c r="CT260" i="80"/>
  <c r="BF257" i="79"/>
  <c r="DR216" i="79"/>
  <c r="FF108" i="79"/>
  <c r="BV317" i="79"/>
  <c r="AX100" i="79"/>
  <c r="AP257" i="79"/>
  <c r="AH257" i="79"/>
  <c r="AX257" i="79"/>
  <c r="Z409" i="79"/>
  <c r="DB83" i="80"/>
  <c r="AH235" i="79"/>
  <c r="DJ79" i="80"/>
  <c r="AH236" i="79"/>
  <c r="BN236" i="79"/>
  <c r="R132" i="79"/>
  <c r="DB118" i="80"/>
  <c r="EP118" i="80"/>
  <c r="AX197" i="79"/>
  <c r="FN149" i="79"/>
  <c r="EX98" i="79"/>
  <c r="CD275" i="79"/>
  <c r="AX283" i="79"/>
  <c r="EH259" i="79"/>
  <c r="Z275" i="79"/>
  <c r="FN193" i="79"/>
  <c r="FN80" i="80"/>
  <c r="DB147" i="80"/>
  <c r="FF147" i="80"/>
  <c r="AP124" i="80"/>
  <c r="BV124" i="80"/>
  <c r="DZ259" i="80"/>
  <c r="Y206" i="80"/>
  <c r="AX218" i="79"/>
  <c r="EP218" i="79"/>
  <c r="FN181" i="79"/>
  <c r="AP82" i="80"/>
  <c r="DJ82" i="80"/>
  <c r="EX82" i="80"/>
  <c r="BF80" i="80"/>
  <c r="AH283" i="79"/>
  <c r="DR189" i="79"/>
  <c r="DB246" i="80"/>
  <c r="EP149" i="80"/>
  <c r="AP106" i="79"/>
  <c r="CL107" i="80"/>
  <c r="FN193" i="80"/>
  <c r="DJ107" i="80"/>
  <c r="FM109" i="80"/>
  <c r="BN139" i="80"/>
  <c r="FF303" i="79"/>
  <c r="R107" i="80"/>
  <c r="CD107" i="80"/>
  <c r="Z259" i="79"/>
  <c r="FN98" i="80"/>
  <c r="EP185" i="80"/>
  <c r="BN97" i="80"/>
  <c r="R235" i="80"/>
  <c r="CD106" i="79"/>
  <c r="AH259" i="79"/>
  <c r="DB303" i="79"/>
  <c r="BU109" i="80"/>
  <c r="EO109" i="80"/>
  <c r="R259" i="80"/>
  <c r="FN148" i="79"/>
  <c r="CL231" i="79"/>
  <c r="DB231" i="79"/>
  <c r="EX231" i="79"/>
  <c r="FN185" i="79"/>
  <c r="CD78" i="80"/>
  <c r="EF109" i="79"/>
  <c r="DB149" i="80"/>
  <c r="FN197" i="80"/>
  <c r="CL283" i="79"/>
  <c r="CD185" i="80"/>
  <c r="CT132" i="80"/>
  <c r="AP139" i="79"/>
  <c r="R139" i="79"/>
  <c r="FF98" i="80"/>
  <c r="EG109" i="80"/>
  <c r="AN109" i="80"/>
  <c r="BV189" i="79"/>
  <c r="CL248" i="80"/>
  <c r="EH185" i="80"/>
  <c r="CT97" i="80"/>
  <c r="AP147" i="80"/>
  <c r="CD124" i="80"/>
  <c r="DR78" i="80"/>
  <c r="DB315" i="80"/>
  <c r="R147" i="80"/>
  <c r="AH124" i="80"/>
  <c r="DZ124" i="80"/>
  <c r="CT214" i="79"/>
  <c r="AH231" i="79"/>
  <c r="AP218" i="79"/>
  <c r="BN218" i="79"/>
  <c r="BV218" i="79"/>
  <c r="EH218" i="79"/>
  <c r="AX245" i="79"/>
  <c r="Z80" i="80"/>
  <c r="EX80" i="80"/>
  <c r="AO109" i="79"/>
  <c r="R83" i="80"/>
  <c r="CD83" i="80"/>
  <c r="AP236" i="80"/>
  <c r="DR236" i="80"/>
  <c r="EP236" i="80"/>
  <c r="AX259" i="79"/>
  <c r="EX24" i="79"/>
  <c r="EX408" i="79" s="1"/>
  <c r="DB81" i="79"/>
  <c r="DB139" i="79"/>
  <c r="EX249" i="79"/>
  <c r="BV246" i="80"/>
  <c r="R217" i="80"/>
  <c r="DJ132" i="80"/>
  <c r="AX303" i="79"/>
  <c r="EP139" i="80"/>
  <c r="EH246" i="80"/>
  <c r="EH106" i="80"/>
  <c r="FF107" i="80"/>
  <c r="AP97" i="80"/>
  <c r="AX82" i="80"/>
  <c r="R82" i="80"/>
  <c r="EH82" i="80"/>
  <c r="AP97" i="79"/>
  <c r="AH234" i="80"/>
  <c r="BN283" i="79"/>
  <c r="CD97" i="80"/>
  <c r="FN318" i="79"/>
  <c r="EH67" i="79"/>
  <c r="AP234" i="79"/>
  <c r="AP148" i="80"/>
  <c r="BV104" i="79"/>
  <c r="CD197" i="79"/>
  <c r="R232" i="79"/>
  <c r="AX67" i="79"/>
  <c r="DB234" i="79"/>
  <c r="CD263" i="80"/>
  <c r="EP186" i="80"/>
  <c r="EP148" i="80"/>
  <c r="R275" i="80"/>
  <c r="AX121" i="80"/>
  <c r="DJ121" i="80"/>
  <c r="AP216" i="80"/>
  <c r="DO50" i="80"/>
  <c r="DO396" i="80" s="1"/>
  <c r="DO47" i="80"/>
  <c r="DO393" i="80" s="1"/>
  <c r="FN262" i="80"/>
  <c r="DB263" i="80"/>
  <c r="R32" i="80"/>
  <c r="R33" i="80" s="1"/>
  <c r="R411" i="80" s="1"/>
  <c r="AX262" i="80"/>
  <c r="EP262" i="80"/>
  <c r="EX247" i="79"/>
  <c r="DJ247" i="79"/>
  <c r="P206" i="80"/>
  <c r="CB206" i="80"/>
  <c r="EO206" i="80"/>
  <c r="BC48" i="79"/>
  <c r="BC394" i="79" s="1"/>
  <c r="CT132" i="79"/>
  <c r="CL182" i="79"/>
  <c r="CI48" i="79"/>
  <c r="CI394" i="79" s="1"/>
  <c r="DB315" i="79"/>
  <c r="BF315" i="79"/>
  <c r="FN187" i="79"/>
  <c r="BN215" i="79"/>
  <c r="EH215" i="79"/>
  <c r="CD215" i="79"/>
  <c r="BN81" i="80"/>
  <c r="DB122" i="80"/>
  <c r="EP261" i="80"/>
  <c r="Z217" i="79"/>
  <c r="EX217" i="79"/>
  <c r="AH192" i="79"/>
  <c r="BV100" i="79"/>
  <c r="FF235" i="79"/>
  <c r="CT83" i="79"/>
  <c r="EX216" i="79"/>
  <c r="BF199" i="80"/>
  <c r="R317" i="79"/>
  <c r="R118" i="80"/>
  <c r="R123" i="80"/>
  <c r="AH100" i="79"/>
  <c r="BV409" i="79"/>
  <c r="FD109" i="79"/>
  <c r="BN104" i="79"/>
  <c r="BN132" i="79"/>
  <c r="CD97" i="79"/>
  <c r="CY47" i="79"/>
  <c r="CY393" i="79" s="1"/>
  <c r="Z182" i="79"/>
  <c r="AU49" i="79"/>
  <c r="AU395" i="79" s="1"/>
  <c r="DZ132" i="79"/>
  <c r="AH98" i="79"/>
  <c r="CL98" i="79"/>
  <c r="AH246" i="79"/>
  <c r="BM150" i="80"/>
  <c r="FF124" i="80"/>
  <c r="AP259" i="80"/>
  <c r="AP231" i="79"/>
  <c r="DR231" i="79"/>
  <c r="EH231" i="79"/>
  <c r="EM47" i="79"/>
  <c r="EM393" i="79" s="1"/>
  <c r="DB262" i="79"/>
  <c r="EU46" i="80"/>
  <c r="EU392" i="80" s="1"/>
  <c r="EU443" i="80" s="1"/>
  <c r="EU47" i="80"/>
  <c r="EU393" i="80" s="1"/>
  <c r="FC55" i="80"/>
  <c r="FC399" i="80" s="1"/>
  <c r="FC445" i="80" s="1"/>
  <c r="DZ22" i="80"/>
  <c r="DZ406" i="80" s="1"/>
  <c r="DA109" i="80"/>
  <c r="FN106" i="80"/>
  <c r="AX104" i="80"/>
  <c r="FN104" i="80"/>
  <c r="CB109" i="80"/>
  <c r="CS109" i="80"/>
  <c r="EW109" i="80"/>
  <c r="DX33" i="79"/>
  <c r="DZ32" i="79"/>
  <c r="DZ33" i="79" s="1"/>
  <c r="DQ109" i="80"/>
  <c r="FD33" i="79"/>
  <c r="FF32" i="79"/>
  <c r="FF33" i="79" s="1"/>
  <c r="BD109" i="80"/>
  <c r="BV263" i="80"/>
  <c r="DJ263" i="80"/>
  <c r="EP263" i="80"/>
  <c r="EH32" i="80"/>
  <c r="EH33" i="80" s="1"/>
  <c r="EH411" i="80" s="1"/>
  <c r="DR247" i="79"/>
  <c r="CK206" i="80"/>
  <c r="CD83" i="79"/>
  <c r="DR116" i="79"/>
  <c r="EP23" i="79"/>
  <c r="EP407" i="79" s="1"/>
  <c r="BN315" i="79"/>
  <c r="AH313" i="79"/>
  <c r="BF215" i="79"/>
  <c r="BT219" i="80"/>
  <c r="CR206" i="80"/>
  <c r="FF261" i="80"/>
  <c r="AP261" i="79"/>
  <c r="CL261" i="79"/>
  <c r="CT261" i="79"/>
  <c r="BF246" i="79"/>
  <c r="DB28" i="80"/>
  <c r="DB409" i="80" s="1"/>
  <c r="DB97" i="79"/>
  <c r="CL236" i="79"/>
  <c r="DH219" i="79"/>
  <c r="CL67" i="79"/>
  <c r="X206" i="80"/>
  <c r="CT263" i="80"/>
  <c r="DZ315" i="80"/>
  <c r="DI150" i="80"/>
  <c r="CL124" i="80"/>
  <c r="BF231" i="79"/>
  <c r="DB250" i="79"/>
  <c r="CA51" i="79"/>
  <c r="CA397" i="79" s="1"/>
  <c r="DR262" i="79"/>
  <c r="Y219" i="80"/>
  <c r="AV219" i="80"/>
  <c r="DQ219" i="80"/>
  <c r="EN219" i="80"/>
  <c r="W497" i="79"/>
  <c r="W474" i="79" s="1"/>
  <c r="W308" i="79" s="1"/>
  <c r="Y308" i="79" s="1"/>
  <c r="CT24" i="79"/>
  <c r="CT408" i="79" s="1"/>
  <c r="AH22" i="80"/>
  <c r="AH406" i="80" s="1"/>
  <c r="BL33" i="79"/>
  <c r="BN32" i="79"/>
  <c r="BN33" i="79" s="1"/>
  <c r="P181" i="79"/>
  <c r="Q181" i="79"/>
  <c r="P33" i="79"/>
  <c r="P426" i="79" s="1"/>
  <c r="R32" i="79"/>
  <c r="R33" i="79" s="1"/>
  <c r="R426" i="79" s="1"/>
  <c r="X109" i="80"/>
  <c r="CT32" i="79"/>
  <c r="CT33" i="79" s="1"/>
  <c r="CR33" i="79"/>
  <c r="DY109" i="80"/>
  <c r="FE109" i="80"/>
  <c r="BL150" i="80"/>
  <c r="AP232" i="79"/>
  <c r="CL277" i="79"/>
  <c r="FF118" i="79"/>
  <c r="Z218" i="80"/>
  <c r="FF218" i="80"/>
  <c r="DO46" i="80"/>
  <c r="DO392" i="80" s="1"/>
  <c r="DO443" i="80" s="1"/>
  <c r="DR187" i="80"/>
  <c r="Z199" i="80"/>
  <c r="DR199" i="80"/>
  <c r="EX199" i="80"/>
  <c r="BN203" i="80"/>
  <c r="AO206" i="80"/>
  <c r="BF98" i="79"/>
  <c r="EU52" i="79"/>
  <c r="EH313" i="79"/>
  <c r="FN182" i="79"/>
  <c r="FF210" i="79"/>
  <c r="R215" i="79"/>
  <c r="Z95" i="79"/>
  <c r="BV81" i="80"/>
  <c r="CD261" i="80"/>
  <c r="EX261" i="80"/>
  <c r="AH261" i="79"/>
  <c r="BN261" i="79"/>
  <c r="BV199" i="79"/>
  <c r="EP260" i="80"/>
  <c r="DY29" i="79"/>
  <c r="CL317" i="79"/>
  <c r="BN409" i="79"/>
  <c r="CQ45" i="80"/>
  <c r="CQ391" i="80" s="1"/>
  <c r="CQ442" i="80" s="1"/>
  <c r="EH28" i="80"/>
  <c r="EH409" i="80" s="1"/>
  <c r="FN99" i="79"/>
  <c r="AP99" i="79"/>
  <c r="Z123" i="80"/>
  <c r="BV123" i="80"/>
  <c r="DJ123" i="80"/>
  <c r="AH79" i="80"/>
  <c r="BV79" i="80"/>
  <c r="FF79" i="80"/>
  <c r="DR236" i="79"/>
  <c r="AH116" i="79"/>
  <c r="DB116" i="79"/>
  <c r="BN116" i="79"/>
  <c r="DH29" i="80"/>
  <c r="DG47" i="79"/>
  <c r="DG393" i="79" s="1"/>
  <c r="AP98" i="79"/>
  <c r="R246" i="79"/>
  <c r="AG150" i="80"/>
  <c r="CC150" i="80"/>
  <c r="DP150" i="80"/>
  <c r="FN79" i="80"/>
  <c r="BL219" i="79"/>
  <c r="DI219" i="79"/>
  <c r="CD218" i="79"/>
  <c r="DZ245" i="79"/>
  <c r="DJ199" i="80"/>
  <c r="BV32" i="80"/>
  <c r="BV33" i="80" s="1"/>
  <c r="BV411" i="80" s="1"/>
  <c r="R185" i="79"/>
  <c r="BS48" i="79"/>
  <c r="BS394" i="79" s="1"/>
  <c r="AP262" i="79"/>
  <c r="AX97" i="79"/>
  <c r="EU56" i="80"/>
  <c r="EU400" i="80" s="1"/>
  <c r="EU57" i="80"/>
  <c r="EU401" i="80" s="1"/>
  <c r="AX83" i="80"/>
  <c r="AH214" i="80"/>
  <c r="CZ33" i="79"/>
  <c r="DB32" i="79"/>
  <c r="DB33" i="79" s="1"/>
  <c r="BD33" i="79"/>
  <c r="BF32" i="79"/>
  <c r="BF33" i="79" s="1"/>
  <c r="CL303" i="79"/>
  <c r="BC44" i="80"/>
  <c r="BC390" i="80" s="1"/>
  <c r="EF109" i="80"/>
  <c r="Z106" i="80"/>
  <c r="BM109" i="80"/>
  <c r="DB104" i="80"/>
  <c r="AP104" i="80"/>
  <c r="CR109" i="80"/>
  <c r="AW185" i="79"/>
  <c r="AV185" i="79"/>
  <c r="DY206" i="80"/>
  <c r="AH23" i="79"/>
  <c r="AH407" i="79" s="1"/>
  <c r="DB104" i="79"/>
  <c r="BN95" i="79"/>
  <c r="BD206" i="80"/>
  <c r="CQ52" i="80"/>
  <c r="CQ398" i="80" s="1"/>
  <c r="CQ444" i="80" s="1"/>
  <c r="DJ118" i="80"/>
  <c r="CZ206" i="80"/>
  <c r="BK47" i="79"/>
  <c r="BK393" i="79" s="1"/>
  <c r="CY48" i="79"/>
  <c r="CY394" i="79" s="1"/>
  <c r="AP236" i="79"/>
  <c r="AU56" i="79"/>
  <c r="AU400" i="79" s="1"/>
  <c r="FN250" i="79"/>
  <c r="AH203" i="80"/>
  <c r="DR259" i="80"/>
  <c r="CD32" i="80"/>
  <c r="CD33" i="80" s="1"/>
  <c r="CD411" i="80" s="1"/>
  <c r="CL32" i="80"/>
  <c r="CL33" i="80" s="1"/>
  <c r="CL411" i="80" s="1"/>
  <c r="EP214" i="79"/>
  <c r="BV231" i="79"/>
  <c r="AH78" i="80"/>
  <c r="EH104" i="79"/>
  <c r="O47" i="79"/>
  <c r="O393" i="79" s="1"/>
  <c r="DR214" i="80"/>
  <c r="G76" i="36"/>
  <c r="C76" i="36"/>
  <c r="D76" i="36" s="1"/>
  <c r="AO181" i="79"/>
  <c r="AN181" i="79"/>
  <c r="AH106" i="80"/>
  <c r="DZ106" i="80"/>
  <c r="BL109" i="80"/>
  <c r="BF107" i="80"/>
  <c r="DX29" i="80"/>
  <c r="EP104" i="79"/>
  <c r="R67" i="79"/>
  <c r="EH132" i="79"/>
  <c r="AH277" i="79"/>
  <c r="AX148" i="80"/>
  <c r="DR148" i="80"/>
  <c r="FF148" i="80"/>
  <c r="AP121" i="80"/>
  <c r="CL121" i="80"/>
  <c r="EP121" i="80"/>
  <c r="BN216" i="80"/>
  <c r="EH216" i="80"/>
  <c r="EX218" i="80"/>
  <c r="DO51" i="80"/>
  <c r="DO397" i="80" s="1"/>
  <c r="EX186" i="80"/>
  <c r="FF32" i="80"/>
  <c r="FF33" i="80" s="1"/>
  <c r="FF411" i="80" s="1"/>
  <c r="AP262" i="80"/>
  <c r="DZ262" i="80"/>
  <c r="R199" i="80"/>
  <c r="Z185" i="79"/>
  <c r="CD216" i="79"/>
  <c r="R314" i="79"/>
  <c r="AH314" i="79"/>
  <c r="AH83" i="79"/>
  <c r="AP83" i="79"/>
  <c r="FF122" i="80"/>
  <c r="R261" i="80"/>
  <c r="CL261" i="80"/>
  <c r="CD261" i="79"/>
  <c r="BF261" i="79"/>
  <c r="AP217" i="79"/>
  <c r="EH217" i="79"/>
  <c r="CT199" i="79"/>
  <c r="CL80" i="80"/>
  <c r="FF260" i="80"/>
  <c r="Z104" i="79"/>
  <c r="AV219" i="79"/>
  <c r="R275" i="79"/>
  <c r="DJ246" i="79"/>
  <c r="DJ235" i="79"/>
  <c r="AP100" i="79"/>
  <c r="EH257" i="79"/>
  <c r="EX257" i="79"/>
  <c r="DZ409" i="79"/>
  <c r="CY52" i="80"/>
  <c r="CY398" i="80" s="1"/>
  <c r="CY444" i="80" s="1"/>
  <c r="AH28" i="80"/>
  <c r="AH409" i="80" s="1"/>
  <c r="DR28" i="80"/>
  <c r="DR409" i="80" s="1"/>
  <c r="CD235" i="79"/>
  <c r="DB235" i="79"/>
  <c r="BN235" i="79"/>
  <c r="CT235" i="79"/>
  <c r="CD99" i="79"/>
  <c r="BF99" i="79"/>
  <c r="EX99" i="79"/>
  <c r="R104" i="79"/>
  <c r="W56" i="79"/>
  <c r="W400" i="79" s="1"/>
  <c r="EH236" i="79"/>
  <c r="EX236" i="79"/>
  <c r="EX116" i="79"/>
  <c r="BV116" i="79"/>
  <c r="CD118" i="80"/>
  <c r="DZ118" i="80"/>
  <c r="AH197" i="79"/>
  <c r="DO47" i="79"/>
  <c r="DO393" i="79" s="1"/>
  <c r="FN261" i="79"/>
  <c r="BF275" i="79"/>
  <c r="FN217" i="79"/>
  <c r="BV80" i="80"/>
  <c r="DR147" i="80"/>
  <c r="DZ147" i="80"/>
  <c r="AX259" i="80"/>
  <c r="EP259" i="80"/>
  <c r="R245" i="79"/>
  <c r="AH82" i="80"/>
  <c r="CT78" i="80"/>
  <c r="CT80" i="80"/>
  <c r="AP104" i="79"/>
  <c r="BS49" i="79"/>
  <c r="BS395" i="79" s="1"/>
  <c r="CQ51" i="79"/>
  <c r="CQ397" i="79" s="1"/>
  <c r="FN118" i="79"/>
  <c r="EX97" i="79"/>
  <c r="BN236" i="80"/>
  <c r="EU50" i="80"/>
  <c r="EU396" i="80" s="1"/>
  <c r="EU51" i="80"/>
  <c r="EU397" i="80" s="1"/>
  <c r="R236" i="80"/>
  <c r="BF236" i="80"/>
  <c r="DZ236" i="80"/>
  <c r="EX214" i="80"/>
  <c r="FN24" i="79"/>
  <c r="FN408" i="79" s="1"/>
  <c r="Z16" i="79"/>
  <c r="Z418" i="79" s="1"/>
  <c r="Z434" i="79" s="1"/>
  <c r="CT16" i="79"/>
  <c r="CT418" i="79" s="1"/>
  <c r="CT434" i="79" s="1"/>
  <c r="EP16" i="79"/>
  <c r="EP418" i="79" s="1"/>
  <c r="EP434" i="79" s="1"/>
  <c r="BC48" i="80"/>
  <c r="BC394" i="80" s="1"/>
  <c r="DW48" i="80"/>
  <c r="DW394" i="80" s="1"/>
  <c r="Z22" i="80"/>
  <c r="Z406" i="80" s="1"/>
  <c r="BV22" i="80"/>
  <c r="BV406" i="80" s="1"/>
  <c r="FC45" i="79"/>
  <c r="BN104" i="80"/>
  <c r="EH104" i="80"/>
  <c r="FF104" i="80"/>
  <c r="Y109" i="80"/>
  <c r="X181" i="79"/>
  <c r="Y181" i="79"/>
  <c r="EX302" i="80"/>
  <c r="DB106" i="80"/>
  <c r="CD216" i="80"/>
  <c r="CL247" i="79"/>
  <c r="BV132" i="79"/>
  <c r="DZ314" i="79"/>
  <c r="FF231" i="79"/>
  <c r="AN150" i="80"/>
  <c r="CT217" i="79"/>
  <c r="EX199" i="79"/>
  <c r="AH204" i="80"/>
  <c r="EX28" i="80"/>
  <c r="EX409" i="80" s="1"/>
  <c r="R313" i="79"/>
  <c r="BF104" i="79"/>
  <c r="DB100" i="79"/>
  <c r="EE48" i="79"/>
  <c r="EE394" i="79" s="1"/>
  <c r="FK48" i="79"/>
  <c r="FK394" i="79" s="1"/>
  <c r="DZ205" i="80"/>
  <c r="CL216" i="79"/>
  <c r="CA48" i="79"/>
  <c r="CA394" i="79" s="1"/>
  <c r="DZ236" i="79"/>
  <c r="EX203" i="80"/>
  <c r="FC48" i="80"/>
  <c r="FC394" i="80" s="1"/>
  <c r="Z83" i="80"/>
  <c r="FF22" i="80"/>
  <c r="FF406" i="80" s="1"/>
  <c r="EN109" i="80"/>
  <c r="FF18" i="80"/>
  <c r="FF420" i="80" s="1"/>
  <c r="FF436" i="80" s="1"/>
  <c r="AH104" i="80"/>
  <c r="EP104" i="80"/>
  <c r="AO109" i="80"/>
  <c r="DW44" i="80"/>
  <c r="DW390" i="80" s="1"/>
  <c r="E11" i="36"/>
  <c r="F41" i="36"/>
  <c r="H41" i="36"/>
  <c r="G41" i="36"/>
  <c r="E41" i="36"/>
  <c r="FM308" i="79"/>
  <c r="EE55" i="80"/>
  <c r="EE399" i="80" s="1"/>
  <c r="EE445" i="80" s="1"/>
  <c r="AM46" i="79"/>
  <c r="X29" i="79"/>
  <c r="DZ218" i="80"/>
  <c r="R65" i="35"/>
  <c r="R87" i="35" s="1"/>
  <c r="Q65" i="35"/>
  <c r="D65" i="35"/>
  <c r="EE52" i="80"/>
  <c r="EE398" i="80" s="1"/>
  <c r="EE444" i="80" s="1"/>
  <c r="AU495" i="79"/>
  <c r="AU496" i="79" s="1"/>
  <c r="AU497" i="79" s="1"/>
  <c r="AU474" i="79" s="1"/>
  <c r="AU308" i="79" s="1"/>
  <c r="AU489" i="79"/>
  <c r="AU492" i="79" s="1"/>
  <c r="AU473" i="79" s="1"/>
  <c r="AU196" i="79" s="1"/>
  <c r="AU200" i="79" s="1"/>
  <c r="AU92" i="79" s="1"/>
  <c r="CD104" i="79"/>
  <c r="FE219" i="79"/>
  <c r="CB29" i="80"/>
  <c r="BM29" i="80"/>
  <c r="CK219" i="80"/>
  <c r="Q382" i="80"/>
  <c r="DO44" i="80"/>
  <c r="DO390" i="80" s="1"/>
  <c r="DO45" i="80"/>
  <c r="DO391" i="80" s="1"/>
  <c r="DO442" i="80" s="1"/>
  <c r="EE57" i="80"/>
  <c r="EE401" i="80" s="1"/>
  <c r="EE50" i="80"/>
  <c r="EE396" i="80" s="1"/>
  <c r="EW29" i="80"/>
  <c r="AV33" i="80"/>
  <c r="AV411" i="80" s="1"/>
  <c r="AX32" i="80"/>
  <c r="AX33" i="80" s="1"/>
  <c r="AX411" i="80" s="1"/>
  <c r="DR32" i="80"/>
  <c r="DR33" i="80" s="1"/>
  <c r="DR411" i="80" s="1"/>
  <c r="D59" i="35"/>
  <c r="DH219" i="80"/>
  <c r="R203" i="80"/>
  <c r="Z203" i="80"/>
  <c r="FF203" i="80"/>
  <c r="DZ203" i="80"/>
  <c r="AW206" i="80"/>
  <c r="EF206" i="80"/>
  <c r="AX104" i="79"/>
  <c r="BC52" i="79"/>
  <c r="EU49" i="79"/>
  <c r="EU395" i="79" s="1"/>
  <c r="EU50" i="79"/>
  <c r="EU396" i="79" s="1"/>
  <c r="CI46" i="79"/>
  <c r="CI56" i="79"/>
  <c r="CI400" i="79" s="1"/>
  <c r="CL23" i="79"/>
  <c r="CL407" i="79" s="1"/>
  <c r="BV23" i="79"/>
  <c r="BV407" i="79" s="1"/>
  <c r="BF23" i="79"/>
  <c r="BF407" i="79" s="1"/>
  <c r="CZ29" i="79"/>
  <c r="CT313" i="79"/>
  <c r="AH182" i="79"/>
  <c r="R182" i="79"/>
  <c r="AX182" i="79"/>
  <c r="DR95" i="79"/>
  <c r="BU206" i="80"/>
  <c r="DA219" i="80"/>
  <c r="DJ104" i="79"/>
  <c r="EW29" i="79"/>
  <c r="EX409" i="79"/>
  <c r="EH409" i="79"/>
  <c r="DR409" i="79"/>
  <c r="CQ49" i="80"/>
  <c r="CQ395" i="80" s="1"/>
  <c r="CQ44" i="80"/>
  <c r="CQ390" i="80" s="1"/>
  <c r="CY44" i="80"/>
  <c r="CY390" i="80" s="1"/>
  <c r="CY45" i="80"/>
  <c r="CY391" i="80" s="1"/>
  <c r="CY442" i="80" s="1"/>
  <c r="DA29" i="80"/>
  <c r="AP28" i="80"/>
  <c r="AP409" i="80" s="1"/>
  <c r="DJ28" i="80"/>
  <c r="DJ409" i="80" s="1"/>
  <c r="CR219" i="80"/>
  <c r="O489" i="79"/>
  <c r="O492" i="79" s="1"/>
  <c r="O473" i="79" s="1"/>
  <c r="O196" i="79" s="1"/>
  <c r="O495" i="79"/>
  <c r="O496" i="79" s="1"/>
  <c r="O497" i="79" s="1"/>
  <c r="O474" i="79" s="1"/>
  <c r="O308" i="79" s="1"/>
  <c r="Y192" i="79"/>
  <c r="X192" i="79"/>
  <c r="CL104" i="79"/>
  <c r="W52" i="79"/>
  <c r="BK50" i="79"/>
  <c r="BK396" i="79" s="1"/>
  <c r="BK51" i="79"/>
  <c r="BK397" i="79" s="1"/>
  <c r="CY46" i="79"/>
  <c r="CY52" i="79"/>
  <c r="DX219" i="79"/>
  <c r="FD150" i="79"/>
  <c r="AU51" i="79"/>
  <c r="AU397" i="79" s="1"/>
  <c r="CJ29" i="79"/>
  <c r="DA29" i="79"/>
  <c r="DG48" i="79"/>
  <c r="DG394" i="79" s="1"/>
  <c r="DG51" i="79"/>
  <c r="DG397" i="79" s="1"/>
  <c r="CB29" i="79"/>
  <c r="CS29" i="79"/>
  <c r="DO57" i="79"/>
  <c r="DO401" i="79" s="1"/>
  <c r="DO48" i="79"/>
  <c r="DO394" i="79" s="1"/>
  <c r="EE49" i="79"/>
  <c r="EE395" i="79" s="1"/>
  <c r="EE52" i="79"/>
  <c r="FK46" i="79"/>
  <c r="FK50" i="79"/>
  <c r="FK396" i="79" s="1"/>
  <c r="CA57" i="80"/>
  <c r="CA401" i="80" s="1"/>
  <c r="CA46" i="80"/>
  <c r="CA392" i="80" s="1"/>
  <c r="CA443" i="80" s="1"/>
  <c r="EG29" i="80"/>
  <c r="R315" i="80"/>
  <c r="CZ150" i="80"/>
  <c r="EG150" i="80"/>
  <c r="FL219" i="80"/>
  <c r="R380" i="80"/>
  <c r="DJ214" i="79"/>
  <c r="AO219" i="79"/>
  <c r="FD219" i="79"/>
  <c r="CJ219" i="79"/>
  <c r="DA219" i="79"/>
  <c r="CR219" i="79"/>
  <c r="Q206" i="80"/>
  <c r="DB245" i="79"/>
  <c r="CS150" i="80"/>
  <c r="Q53" i="35"/>
  <c r="CI497" i="79"/>
  <c r="CI474" i="79" s="1"/>
  <c r="CI308" i="79" s="1"/>
  <c r="CT104" i="79"/>
  <c r="O50" i="79"/>
  <c r="O396" i="79" s="1"/>
  <c r="O51" i="79"/>
  <c r="O397" i="79" s="1"/>
  <c r="AE51" i="79"/>
  <c r="AE397" i="79" s="1"/>
  <c r="BS55" i="79"/>
  <c r="EM52" i="79"/>
  <c r="EM51" i="79"/>
  <c r="EM397" i="79" s="1"/>
  <c r="CA57" i="79"/>
  <c r="CA401" i="79" s="1"/>
  <c r="CQ48" i="79"/>
  <c r="CQ394" i="79" s="1"/>
  <c r="FC52" i="80"/>
  <c r="FC398" i="80" s="1"/>
  <c r="FC444" i="80" s="1"/>
  <c r="FC44" i="80"/>
  <c r="FC390" i="80" s="1"/>
  <c r="DJ214" i="80"/>
  <c r="BF214" i="80"/>
  <c r="AF219" i="80"/>
  <c r="BU219" i="80"/>
  <c r="EF219" i="80"/>
  <c r="FM219" i="80"/>
  <c r="EX32" i="80"/>
  <c r="EX33" i="80" s="1"/>
  <c r="EX411" i="80" s="1"/>
  <c r="AM497" i="79"/>
  <c r="AM474" i="79" s="1"/>
  <c r="AM308" i="79" s="1"/>
  <c r="DJ32" i="80"/>
  <c r="DJ33" i="80" s="1"/>
  <c r="DJ411" i="80" s="1"/>
  <c r="BM206" i="80"/>
  <c r="CC29" i="79"/>
  <c r="FC50" i="79"/>
  <c r="FC396" i="79" s="1"/>
  <c r="DW50" i="79"/>
  <c r="DW396" i="79" s="1"/>
  <c r="E64" i="35"/>
  <c r="E65" i="35" s="1"/>
  <c r="E87" i="35" s="1"/>
  <c r="FL219" i="79"/>
  <c r="CR33" i="80"/>
  <c r="CR411" i="80" s="1"/>
  <c r="CT32" i="80"/>
  <c r="CT33" i="80" s="1"/>
  <c r="CT411" i="80" s="1"/>
  <c r="BN67" i="79"/>
  <c r="FF67" i="79"/>
  <c r="AH148" i="80"/>
  <c r="BF148" i="80"/>
  <c r="AH275" i="80"/>
  <c r="DB275" i="80"/>
  <c r="FL29" i="80"/>
  <c r="DO56" i="80"/>
  <c r="DO400" i="80" s="1"/>
  <c r="DO57" i="80"/>
  <c r="DO401" i="80" s="1"/>
  <c r="EE49" i="80"/>
  <c r="EE395" i="80" s="1"/>
  <c r="EE48" i="80"/>
  <c r="EE394" i="80" s="1"/>
  <c r="DJ186" i="80"/>
  <c r="FN186" i="80"/>
  <c r="AH187" i="80"/>
  <c r="DX33" i="80"/>
  <c r="DX411" i="80" s="1"/>
  <c r="DZ32" i="80"/>
  <c r="DZ33" i="80" s="1"/>
  <c r="DZ411" i="80" s="1"/>
  <c r="AV29" i="80"/>
  <c r="CT203" i="80"/>
  <c r="EG206" i="80"/>
  <c r="DZ104" i="79"/>
  <c r="BC50" i="79"/>
  <c r="BC396" i="79" s="1"/>
  <c r="BC51" i="79"/>
  <c r="BC397" i="79" s="1"/>
  <c r="EU46" i="79"/>
  <c r="CI55" i="79"/>
  <c r="CI52" i="79"/>
  <c r="R23" i="79"/>
  <c r="R407" i="79" s="1"/>
  <c r="DB23" i="79"/>
  <c r="DB407" i="79" s="1"/>
  <c r="DW57" i="79"/>
  <c r="DW401" i="79" s="1"/>
  <c r="FC57" i="79"/>
  <c r="FC401" i="79" s="1"/>
  <c r="CL32" i="79"/>
  <c r="CL33" i="79" s="1"/>
  <c r="FM109" i="79"/>
  <c r="BM29" i="79"/>
  <c r="CK29" i="79"/>
  <c r="EO219" i="79"/>
  <c r="Q150" i="80"/>
  <c r="FF409" i="79"/>
  <c r="AX409" i="79"/>
  <c r="AH409" i="79"/>
  <c r="FN409" i="79"/>
  <c r="CQ51" i="80"/>
  <c r="CQ397" i="80" s="1"/>
  <c r="CQ56" i="80"/>
  <c r="CQ400" i="80" s="1"/>
  <c r="CY56" i="80"/>
  <c r="CY400" i="80" s="1"/>
  <c r="CY57" i="80"/>
  <c r="CY401" i="80" s="1"/>
  <c r="AX28" i="80"/>
  <c r="AX409" i="80" s="1"/>
  <c r="BE29" i="80"/>
  <c r="F125" i="70"/>
  <c r="F124" i="70"/>
  <c r="N482" i="80" s="1"/>
  <c r="N484" i="80" s="1"/>
  <c r="O484" i="80" s="1"/>
  <c r="O488" i="80" s="1"/>
  <c r="FF104" i="79"/>
  <c r="W48" i="79"/>
  <c r="W394" i="79" s="1"/>
  <c r="BT29" i="79"/>
  <c r="AW29" i="79"/>
  <c r="BK49" i="79"/>
  <c r="BK395" i="79" s="1"/>
  <c r="EV29" i="79"/>
  <c r="CY55" i="79"/>
  <c r="CY50" i="79"/>
  <c r="CY396" i="79" s="1"/>
  <c r="CY497" i="79"/>
  <c r="CY474" i="79" s="1"/>
  <c r="CY308" i="79" s="1"/>
  <c r="BS497" i="79"/>
  <c r="BS474" i="79" s="1"/>
  <c r="BS308" i="79" s="1"/>
  <c r="EX104" i="79"/>
  <c r="AU57" i="79"/>
  <c r="AU401" i="79" s="1"/>
  <c r="DG52" i="79"/>
  <c r="DG49" i="79"/>
  <c r="DG395" i="79" s="1"/>
  <c r="DO51" i="79"/>
  <c r="DO397" i="79" s="1"/>
  <c r="EE51" i="79"/>
  <c r="EE397" i="79" s="1"/>
  <c r="EE50" i="79"/>
  <c r="EE396" i="79" s="1"/>
  <c r="FE29" i="79"/>
  <c r="FK49" i="79"/>
  <c r="FK395" i="79" s="1"/>
  <c r="CA49" i="80"/>
  <c r="CA395" i="80" s="1"/>
  <c r="CA56" i="80"/>
  <c r="CA400" i="80" s="1"/>
  <c r="DI219" i="80"/>
  <c r="DQ206" i="80"/>
  <c r="DP29" i="80"/>
  <c r="Y150" i="80"/>
  <c r="BU150" i="80"/>
  <c r="FM150" i="80"/>
  <c r="FN214" i="79"/>
  <c r="DZ214" i="79"/>
  <c r="X219" i="79"/>
  <c r="EW219" i="79"/>
  <c r="BD219" i="79"/>
  <c r="CS219" i="79"/>
  <c r="EG219" i="79"/>
  <c r="EP245" i="79"/>
  <c r="O48" i="79"/>
  <c r="O394" i="79" s="1"/>
  <c r="O49" i="79"/>
  <c r="O395" i="79" s="1"/>
  <c r="AE49" i="79"/>
  <c r="AE395" i="79" s="1"/>
  <c r="AE48" i="79"/>
  <c r="AE394" i="79" s="1"/>
  <c r="BS56" i="79"/>
  <c r="BS400" i="79" s="1"/>
  <c r="BS51" i="79"/>
  <c r="BS397" i="79" s="1"/>
  <c r="Y29" i="79"/>
  <c r="EM49" i="79"/>
  <c r="EM395" i="79" s="1"/>
  <c r="CA56" i="79"/>
  <c r="CA400" i="79" s="1"/>
  <c r="CA55" i="79"/>
  <c r="CQ52" i="79"/>
  <c r="CQ55" i="79"/>
  <c r="EP149" i="79"/>
  <c r="FC50" i="80"/>
  <c r="FC396" i="80" s="1"/>
  <c r="FC57" i="80"/>
  <c r="FC401" i="80" s="1"/>
  <c r="EP214" i="80"/>
  <c r="P219" i="80"/>
  <c r="AW219" i="80"/>
  <c r="CC219" i="80"/>
  <c r="EG219" i="80"/>
  <c r="DW46" i="79"/>
  <c r="FC46" i="79"/>
  <c r="AF206" i="80"/>
  <c r="FE150" i="80"/>
  <c r="AX214" i="79"/>
  <c r="EH186" i="80"/>
  <c r="C75" i="36"/>
  <c r="D75" i="36" s="1"/>
  <c r="G75" i="36"/>
  <c r="EX23" i="79"/>
  <c r="EX407" i="79" s="1"/>
  <c r="AN33" i="80"/>
  <c r="AN411" i="80" s="1"/>
  <c r="AP32" i="80"/>
  <c r="AP33" i="80" s="1"/>
  <c r="AP411" i="80" s="1"/>
  <c r="W46" i="79"/>
  <c r="BK46" i="79"/>
  <c r="FD29" i="79"/>
  <c r="AH67" i="79"/>
  <c r="EE51" i="80"/>
  <c r="EE397" i="80" s="1"/>
  <c r="BC46" i="79"/>
  <c r="CD23" i="79"/>
  <c r="CD407" i="79" s="1"/>
  <c r="BN23" i="79"/>
  <c r="BN407" i="79" s="1"/>
  <c r="DQ29" i="79"/>
  <c r="CL313" i="79"/>
  <c r="CT182" i="79"/>
  <c r="AH95" i="79"/>
  <c r="DJ95" i="79"/>
  <c r="FC47" i="79"/>
  <c r="FC393" i="79" s="1"/>
  <c r="DW47" i="79"/>
  <c r="DW393" i="79" s="1"/>
  <c r="Q29" i="80"/>
  <c r="DJ409" i="79"/>
  <c r="EP409" i="79"/>
  <c r="CQ55" i="80"/>
  <c r="CQ399" i="80" s="1"/>
  <c r="CQ445" i="80" s="1"/>
  <c r="CQ50" i="80"/>
  <c r="CQ396" i="80" s="1"/>
  <c r="CY50" i="80"/>
  <c r="CY396" i="80" s="1"/>
  <c r="CY51" i="80"/>
  <c r="CY397" i="80" s="1"/>
  <c r="CZ29" i="80"/>
  <c r="BV28" i="80"/>
  <c r="BV409" i="80" s="1"/>
  <c r="CL28" i="80"/>
  <c r="CL409" i="80" s="1"/>
  <c r="EP28" i="80"/>
  <c r="EP409" i="80" s="1"/>
  <c r="AG29" i="80"/>
  <c r="DB32" i="80"/>
  <c r="DB33" i="80" s="1"/>
  <c r="DB411" i="80" s="1"/>
  <c r="W55" i="79"/>
  <c r="W47" i="79"/>
  <c r="W393" i="79" s="1"/>
  <c r="BK48" i="79"/>
  <c r="BK394" i="79" s="1"/>
  <c r="CR29" i="79"/>
  <c r="AE489" i="80"/>
  <c r="AE492" i="80" s="1"/>
  <c r="AE473" i="80" s="1"/>
  <c r="AE196" i="80" s="1"/>
  <c r="AE495" i="80"/>
  <c r="AE496" i="80" s="1"/>
  <c r="AE497" i="80" s="1"/>
  <c r="AE474" i="80" s="1"/>
  <c r="AE308" i="80" s="1"/>
  <c r="BU29" i="79"/>
  <c r="BC489" i="79"/>
  <c r="BC492" i="79" s="1"/>
  <c r="BC473" i="79" s="1"/>
  <c r="BC196" i="79" s="1"/>
  <c r="BC495" i="79"/>
  <c r="BC496" i="79" s="1"/>
  <c r="BC497" i="79" s="1"/>
  <c r="BC474" i="79" s="1"/>
  <c r="BC308" i="79" s="1"/>
  <c r="AU55" i="79"/>
  <c r="AU52" i="79"/>
  <c r="DG50" i="79"/>
  <c r="DG396" i="79" s="1"/>
  <c r="DO55" i="79"/>
  <c r="EE47" i="79"/>
  <c r="EE393" i="79" s="1"/>
  <c r="EE44" i="79"/>
  <c r="EE390" i="79" s="1"/>
  <c r="DP29" i="79"/>
  <c r="CL275" i="79"/>
  <c r="FK55" i="79"/>
  <c r="FK47" i="79"/>
  <c r="FK393" i="79" s="1"/>
  <c r="AF29" i="80"/>
  <c r="CA44" i="80"/>
  <c r="CA390" i="80" s="1"/>
  <c r="CA50" i="80"/>
  <c r="CA396" i="80" s="1"/>
  <c r="CS219" i="80"/>
  <c r="BF315" i="80"/>
  <c r="CJ150" i="80"/>
  <c r="DQ150" i="80"/>
  <c r="EN150" i="80"/>
  <c r="CI44" i="80"/>
  <c r="CI390" i="80" s="1"/>
  <c r="CI45" i="80"/>
  <c r="CI391" i="80" s="1"/>
  <c r="CI442" i="80" s="1"/>
  <c r="CI47" i="80"/>
  <c r="CI393" i="80" s="1"/>
  <c r="CI46" i="80"/>
  <c r="CI392" i="80" s="1"/>
  <c r="CI443" i="80" s="1"/>
  <c r="CI49" i="80"/>
  <c r="CI395" i="80" s="1"/>
  <c r="CI48" i="80"/>
  <c r="CI394" i="80" s="1"/>
  <c r="CI51" i="80"/>
  <c r="CI397" i="80" s="1"/>
  <c r="CI50" i="80"/>
  <c r="CI396" i="80" s="1"/>
  <c r="CI55" i="80"/>
  <c r="CI399" i="80" s="1"/>
  <c r="CI445" i="80" s="1"/>
  <c r="CI52" i="80"/>
  <c r="CI398" i="80" s="1"/>
  <c r="CI444" i="80" s="1"/>
  <c r="CI57" i="80"/>
  <c r="CI401" i="80" s="1"/>
  <c r="CI56" i="80"/>
  <c r="CI400" i="80" s="1"/>
  <c r="BN214" i="79"/>
  <c r="FF214" i="79"/>
  <c r="CZ219" i="79"/>
  <c r="BM219" i="79"/>
  <c r="BT219" i="79"/>
  <c r="DP219" i="79"/>
  <c r="BL219" i="80"/>
  <c r="CJ29" i="80"/>
  <c r="BS46" i="79"/>
  <c r="BS47" i="79"/>
  <c r="BS393" i="79" s="1"/>
  <c r="BD29" i="79"/>
  <c r="EM48" i="79"/>
  <c r="EM394" i="79" s="1"/>
  <c r="CA52" i="79"/>
  <c r="CA49" i="79"/>
  <c r="CA395" i="79" s="1"/>
  <c r="CQ49" i="79"/>
  <c r="CQ395" i="79" s="1"/>
  <c r="FC56" i="80"/>
  <c r="FC400" i="80" s="1"/>
  <c r="FC51" i="80"/>
  <c r="FC397" i="80" s="1"/>
  <c r="CL214" i="80"/>
  <c r="AG219" i="80"/>
  <c r="AO219" i="80"/>
  <c r="DY219" i="80"/>
  <c r="EW219" i="80"/>
  <c r="BE219" i="79"/>
  <c r="FE206" i="80"/>
  <c r="BT150" i="80"/>
  <c r="DJ275" i="80"/>
  <c r="EE47" i="80"/>
  <c r="EE393" i="80" s="1"/>
  <c r="EE56" i="80"/>
  <c r="EE400" i="80" s="1"/>
  <c r="EH32" i="79"/>
  <c r="EH33" i="79" s="1"/>
  <c r="R25" i="35"/>
  <c r="R31" i="35"/>
  <c r="R33" i="35"/>
  <c r="R34" i="35"/>
  <c r="R72" i="35"/>
  <c r="R29" i="35"/>
  <c r="R69" i="35"/>
  <c r="R71" i="35"/>
  <c r="R85" i="35"/>
  <c r="R19" i="35"/>
  <c r="R36" i="35"/>
  <c r="R30" i="35"/>
  <c r="CL203" i="80"/>
  <c r="DJ203" i="80"/>
  <c r="FM206" i="80"/>
  <c r="DY196" i="79"/>
  <c r="DX196" i="79"/>
  <c r="P29" i="79"/>
  <c r="EU47" i="79"/>
  <c r="EU393" i="79" s="1"/>
  <c r="CT23" i="79"/>
  <c r="CT407" i="79" s="1"/>
  <c r="BN313" i="79"/>
  <c r="FF313" i="79"/>
  <c r="AP182" i="79"/>
  <c r="DJ182" i="79"/>
  <c r="CL122" i="80"/>
  <c r="FN23" i="80"/>
  <c r="FN407" i="80" s="1"/>
  <c r="BK489" i="79"/>
  <c r="BK492" i="79" s="1"/>
  <c r="BK473" i="79" s="1"/>
  <c r="BK196" i="79" s="1"/>
  <c r="BK495" i="79"/>
  <c r="BK496" i="79" s="1"/>
  <c r="BK497" i="79" s="1"/>
  <c r="BK474" i="79" s="1"/>
  <c r="BK308" i="79" s="1"/>
  <c r="EF29" i="79"/>
  <c r="EO29" i="79"/>
  <c r="BF409" i="79"/>
  <c r="AP409" i="79"/>
  <c r="CQ47" i="80"/>
  <c r="CQ393" i="80" s="1"/>
  <c r="CQ48" i="80"/>
  <c r="CQ394" i="80" s="1"/>
  <c r="CY48" i="80"/>
  <c r="CY394" i="80" s="1"/>
  <c r="CY49" i="80"/>
  <c r="CY395" i="80" s="1"/>
  <c r="R28" i="80"/>
  <c r="R409" i="80" s="1"/>
  <c r="FN28" i="80"/>
  <c r="FN409" i="80" s="1"/>
  <c r="X29" i="80"/>
  <c r="DY29" i="80"/>
  <c r="AW219" i="79"/>
  <c r="P219" i="79"/>
  <c r="W57" i="79"/>
  <c r="W401" i="79" s="1"/>
  <c r="W49" i="79"/>
  <c r="W395" i="79" s="1"/>
  <c r="BK56" i="79"/>
  <c r="BK400" i="79" s="1"/>
  <c r="BK57" i="79"/>
  <c r="BK401" i="79" s="1"/>
  <c r="CY57" i="79"/>
  <c r="CY401" i="79" s="1"/>
  <c r="DI29" i="79"/>
  <c r="FM29" i="79"/>
  <c r="DP206" i="80"/>
  <c r="AV192" i="79"/>
  <c r="AW192" i="79"/>
  <c r="AU47" i="79"/>
  <c r="AU393" i="79" s="1"/>
  <c r="AU50" i="79"/>
  <c r="AU396" i="79" s="1"/>
  <c r="DG57" i="79"/>
  <c r="DG401" i="79" s="1"/>
  <c r="DO56" i="79"/>
  <c r="DO400" i="79" s="1"/>
  <c r="DO49" i="79"/>
  <c r="DO395" i="79" s="1"/>
  <c r="EE55" i="79"/>
  <c r="EE45" i="79"/>
  <c r="DZ275" i="79"/>
  <c r="DB275" i="79"/>
  <c r="FK56" i="79"/>
  <c r="FK400" i="79" s="1"/>
  <c r="FK52" i="79"/>
  <c r="AW29" i="80"/>
  <c r="BL29" i="80"/>
  <c r="CA55" i="80"/>
  <c r="CA399" i="80" s="1"/>
  <c r="CA445" i="80" s="1"/>
  <c r="CA48" i="80"/>
  <c r="CA394" i="80" s="1"/>
  <c r="FE29" i="80"/>
  <c r="AX315" i="80"/>
  <c r="CD315" i="80"/>
  <c r="DR315" i="80"/>
  <c r="FN147" i="80"/>
  <c r="CK150" i="80"/>
  <c r="DX150" i="80"/>
  <c r="EO150" i="80"/>
  <c r="BD33" i="80"/>
  <c r="BD411" i="80" s="1"/>
  <c r="BF32" i="80"/>
  <c r="BF33" i="80" s="1"/>
  <c r="BF411" i="80" s="1"/>
  <c r="DR214" i="79"/>
  <c r="Y219" i="79"/>
  <c r="AG219" i="79"/>
  <c r="BU219" i="79"/>
  <c r="DQ219" i="79"/>
  <c r="EF219" i="79"/>
  <c r="AH245" i="79"/>
  <c r="FN245" i="79"/>
  <c r="DX206" i="80"/>
  <c r="O56" i="79"/>
  <c r="O400" i="79" s="1"/>
  <c r="O57" i="79"/>
  <c r="O401" i="79" s="1"/>
  <c r="AE57" i="79"/>
  <c r="AE401" i="79" s="1"/>
  <c r="AE56" i="79"/>
  <c r="AE400" i="79" s="1"/>
  <c r="BS52" i="79"/>
  <c r="EM56" i="79"/>
  <c r="EM400" i="79" s="1"/>
  <c r="EM57" i="79"/>
  <c r="EM401" i="79" s="1"/>
  <c r="CA46" i="79"/>
  <c r="CA47" i="79"/>
  <c r="CA393" i="79" s="1"/>
  <c r="CQ46" i="79"/>
  <c r="CQ47" i="79"/>
  <c r="CQ393" i="79" s="1"/>
  <c r="BE219" i="80"/>
  <c r="FC45" i="80"/>
  <c r="FC391" i="80" s="1"/>
  <c r="FC442" i="80" s="1"/>
  <c r="FC49" i="80"/>
  <c r="FC395" i="80" s="1"/>
  <c r="DB214" i="80"/>
  <c r="Q219" i="80"/>
  <c r="BM219" i="80"/>
  <c r="DP219" i="80"/>
  <c r="FE219" i="80"/>
  <c r="FN32" i="80"/>
  <c r="FN33" i="80" s="1"/>
  <c r="FN411" i="80" s="1"/>
  <c r="AE497" i="79"/>
  <c r="AE474" i="79" s="1"/>
  <c r="AE308" i="79" s="1"/>
  <c r="AX275" i="80"/>
  <c r="AV29" i="79"/>
  <c r="CD409" i="79"/>
  <c r="DG46" i="79"/>
  <c r="EE46" i="79"/>
  <c r="AN219" i="79"/>
  <c r="FM219" i="79"/>
  <c r="O46" i="79"/>
  <c r="AE46" i="79"/>
  <c r="EM46" i="79"/>
  <c r="CQ50" i="79"/>
  <c r="CQ396" i="79" s="1"/>
  <c r="EV206" i="80"/>
  <c r="CT67" i="79"/>
  <c r="X219" i="80"/>
  <c r="BV203" i="80"/>
  <c r="EP203" i="80"/>
  <c r="CR308" i="79"/>
  <c r="CS308" i="79"/>
  <c r="CQ323" i="79"/>
  <c r="CQ339" i="79" s="1"/>
  <c r="Q382" i="79"/>
  <c r="EE46" i="80"/>
  <c r="EE392" i="80" s="1"/>
  <c r="EE443" i="80" s="1"/>
  <c r="R1" i="35"/>
  <c r="R3" i="35" s="1"/>
  <c r="EN33" i="80"/>
  <c r="EN411" i="80" s="1"/>
  <c r="EP32" i="80"/>
  <c r="EP33" i="80" s="1"/>
  <c r="EP411" i="80" s="1"/>
  <c r="FK47" i="80"/>
  <c r="FK393" i="80" s="1"/>
  <c r="FK48" i="80"/>
  <c r="FK394" i="80" s="1"/>
  <c r="FK49" i="80"/>
  <c r="FK395" i="80" s="1"/>
  <c r="FK50" i="80"/>
  <c r="FK396" i="80" s="1"/>
  <c r="FK51" i="80"/>
  <c r="FK397" i="80" s="1"/>
  <c r="FK55" i="80"/>
  <c r="FK399" i="80" s="1"/>
  <c r="FK445" i="80" s="1"/>
  <c r="FK45" i="80"/>
  <c r="FK391" i="80" s="1"/>
  <c r="FK442" i="80" s="1"/>
  <c r="FK57" i="80"/>
  <c r="FK401" i="80" s="1"/>
  <c r="FK52" i="80"/>
  <c r="FK398" i="80" s="1"/>
  <c r="FK444" i="80" s="1"/>
  <c r="FK44" i="80"/>
  <c r="FK390" i="80" s="1"/>
  <c r="FK46" i="80"/>
  <c r="FK392" i="80" s="1"/>
  <c r="FK443" i="80" s="1"/>
  <c r="FK56" i="80"/>
  <c r="FK400" i="80" s="1"/>
  <c r="CD203" i="80"/>
  <c r="DB203" i="80"/>
  <c r="AN206" i="80"/>
  <c r="AN29" i="79"/>
  <c r="AP23" i="79"/>
  <c r="AP407" i="79" s="1"/>
  <c r="Z23" i="79"/>
  <c r="Z407" i="79" s="1"/>
  <c r="FF23" i="79"/>
  <c r="FF407" i="79" s="1"/>
  <c r="CL95" i="79"/>
  <c r="FC51" i="79"/>
  <c r="FC397" i="79" s="1"/>
  <c r="DW51" i="79"/>
  <c r="DW397" i="79" s="1"/>
  <c r="Z122" i="80"/>
  <c r="DJ122" i="80"/>
  <c r="FM29" i="80"/>
  <c r="AH32" i="80"/>
  <c r="AH33" i="80" s="1"/>
  <c r="AH411" i="80" s="1"/>
  <c r="DW200" i="79"/>
  <c r="DW92" i="79" s="1"/>
  <c r="AO29" i="79"/>
  <c r="DB409" i="79"/>
  <c r="CL409" i="79"/>
  <c r="CQ57" i="80"/>
  <c r="CQ401" i="80" s="1"/>
  <c r="CQ46" i="80"/>
  <c r="CQ392" i="80" s="1"/>
  <c r="CQ443" i="80" s="1"/>
  <c r="CY46" i="80"/>
  <c r="CY392" i="80" s="1"/>
  <c r="CY443" i="80" s="1"/>
  <c r="CY47" i="80"/>
  <c r="CY393" i="80" s="1"/>
  <c r="DI29" i="80"/>
  <c r="BN28" i="80"/>
  <c r="BN409" i="80" s="1"/>
  <c r="CD28" i="80"/>
  <c r="CD409" i="80" s="1"/>
  <c r="Y29" i="80"/>
  <c r="AG29" i="79"/>
  <c r="W50" i="79"/>
  <c r="W396" i="79" s="1"/>
  <c r="W51" i="79"/>
  <c r="W397" i="79" s="1"/>
  <c r="BK52" i="79"/>
  <c r="BK55" i="79"/>
  <c r="CY49" i="79"/>
  <c r="CY395" i="79" s="1"/>
  <c r="CY56" i="79"/>
  <c r="CY400" i="79" s="1"/>
  <c r="Q219" i="79"/>
  <c r="AU46" i="79"/>
  <c r="AU48" i="79"/>
  <c r="AU394" i="79" s="1"/>
  <c r="DG56" i="79"/>
  <c r="DG400" i="79" s="1"/>
  <c r="DG55" i="79"/>
  <c r="DY219" i="79"/>
  <c r="DO50" i="79"/>
  <c r="DO396" i="79" s="1"/>
  <c r="DO52" i="79"/>
  <c r="EE57" i="79"/>
  <c r="EE401" i="79" s="1"/>
  <c r="EE56" i="79"/>
  <c r="EE400" i="79" s="1"/>
  <c r="AP275" i="79"/>
  <c r="DR275" i="79"/>
  <c r="FK57" i="79"/>
  <c r="FK401" i="79" s="1"/>
  <c r="FK51" i="79"/>
  <c r="FK397" i="79" s="1"/>
  <c r="AV206" i="80"/>
  <c r="CC29" i="80"/>
  <c r="CA45" i="80"/>
  <c r="CA391" i="80" s="1"/>
  <c r="CA442" i="80" s="1"/>
  <c r="CA47" i="80"/>
  <c r="CA393" i="80" s="1"/>
  <c r="FD29" i="80"/>
  <c r="BV315" i="80"/>
  <c r="DJ315" i="80"/>
  <c r="EP315" i="80"/>
  <c r="EH147" i="80"/>
  <c r="DA150" i="80"/>
  <c r="DY150" i="80"/>
  <c r="FD150" i="80"/>
  <c r="R380" i="79"/>
  <c r="BF214" i="79"/>
  <c r="AF219" i="79"/>
  <c r="CC219" i="79"/>
  <c r="EV219" i="79"/>
  <c r="CK219" i="79"/>
  <c r="CB219" i="79"/>
  <c r="Z245" i="79"/>
  <c r="DJ245" i="79"/>
  <c r="CL245" i="79"/>
  <c r="S46" i="35"/>
  <c r="O52" i="79"/>
  <c r="O55" i="79"/>
  <c r="AE55" i="79"/>
  <c r="AE52" i="79"/>
  <c r="BS50" i="79"/>
  <c r="BS396" i="79" s="1"/>
  <c r="BS57" i="79"/>
  <c r="BS401" i="79" s="1"/>
  <c r="EM50" i="79"/>
  <c r="EM396" i="79" s="1"/>
  <c r="EM55" i="79"/>
  <c r="CA50" i="79"/>
  <c r="CA396" i="79" s="1"/>
  <c r="CQ56" i="79"/>
  <c r="CQ400" i="79" s="1"/>
  <c r="FC46" i="80"/>
  <c r="FC392" i="80" s="1"/>
  <c r="FC443" i="80" s="1"/>
  <c r="FC47" i="80"/>
  <c r="FC393" i="80" s="1"/>
  <c r="AX214" i="80"/>
  <c r="AP214" i="80"/>
  <c r="CT214" i="80"/>
  <c r="DZ214" i="80"/>
  <c r="AN219" i="80"/>
  <c r="CB219" i="80"/>
  <c r="EO219" i="80"/>
  <c r="EV219" i="80"/>
  <c r="DW49" i="79"/>
  <c r="DW395" i="79" s="1"/>
  <c r="FK323" i="79" l="1"/>
  <c r="FK339" i="79" s="1"/>
  <c r="G78" i="36"/>
  <c r="DX308" i="79"/>
  <c r="G237" i="85"/>
  <c r="H51" i="13"/>
  <c r="H47" i="13"/>
  <c r="BT381" i="80"/>
  <c r="CD211" i="80"/>
  <c r="DG200" i="79"/>
  <c r="DG92" i="79" s="1"/>
  <c r="DG142" i="79" s="1"/>
  <c r="FM196" i="79"/>
  <c r="FN196" i="79" s="1"/>
  <c r="FK200" i="79"/>
  <c r="FK92" i="79" s="1"/>
  <c r="FK142" i="79" s="1"/>
  <c r="FL380" i="80"/>
  <c r="DP380" i="80"/>
  <c r="CR380" i="80"/>
  <c r="P382" i="80"/>
  <c r="P381" i="80"/>
  <c r="AN380" i="80"/>
  <c r="CZ380" i="80"/>
  <c r="P380" i="80"/>
  <c r="AF380" i="80"/>
  <c r="CB382" i="80"/>
  <c r="DH380" i="80"/>
  <c r="DX380" i="80"/>
  <c r="EF380" i="80"/>
  <c r="BT380" i="80"/>
  <c r="DP382" i="80"/>
  <c r="DH196" i="79"/>
  <c r="DJ196" i="79" s="1"/>
  <c r="DW323" i="79"/>
  <c r="DW339" i="79" s="1"/>
  <c r="BT196" i="79"/>
  <c r="CS196" i="79"/>
  <c r="CT196" i="79" s="1"/>
  <c r="CR382" i="80"/>
  <c r="AF382" i="80"/>
  <c r="DH382" i="80"/>
  <c r="CZ382" i="80"/>
  <c r="CJ382" i="80"/>
  <c r="EV382" i="80"/>
  <c r="DX382" i="80"/>
  <c r="AV382" i="80"/>
  <c r="BD382" i="80"/>
  <c r="BT382" i="80"/>
  <c r="EN381" i="80"/>
  <c r="EF381" i="80"/>
  <c r="AN381" i="80"/>
  <c r="CB381" i="80"/>
  <c r="EV381" i="80"/>
  <c r="AV381" i="80"/>
  <c r="BD381" i="80"/>
  <c r="DH381" i="80"/>
  <c r="DP381" i="80"/>
  <c r="FD381" i="80"/>
  <c r="X381" i="80"/>
  <c r="CZ381" i="80"/>
  <c r="BL381" i="80"/>
  <c r="CJ381" i="80"/>
  <c r="AF381" i="80"/>
  <c r="FL381" i="80"/>
  <c r="CR381" i="80"/>
  <c r="EO381" i="80"/>
  <c r="EG381" i="80"/>
  <c r="EV378" i="80"/>
  <c r="X378" i="80"/>
  <c r="AV378" i="80"/>
  <c r="FD378" i="80"/>
  <c r="BT378" i="80"/>
  <c r="FL378" i="80"/>
  <c r="P378" i="80"/>
  <c r="CJ378" i="80"/>
  <c r="CZ378" i="80"/>
  <c r="CR378" i="80"/>
  <c r="BD378" i="80"/>
  <c r="EN378" i="80"/>
  <c r="AF378" i="80"/>
  <c r="EF378" i="80"/>
  <c r="BL378" i="80"/>
  <c r="CB378" i="80"/>
  <c r="DX378" i="80"/>
  <c r="DH378" i="80"/>
  <c r="DP378" i="80"/>
  <c r="DO241" i="79"/>
  <c r="DO92" i="79"/>
  <c r="DO142" i="79" s="1"/>
  <c r="EG379" i="79"/>
  <c r="EW379" i="79"/>
  <c r="AO379" i="79"/>
  <c r="BU379" i="79"/>
  <c r="Q379" i="79"/>
  <c r="CK379" i="79"/>
  <c r="DY379" i="79"/>
  <c r="EO379" i="79"/>
  <c r="DQ379" i="79"/>
  <c r="AW379" i="79"/>
  <c r="Y379" i="79"/>
  <c r="BM379" i="79"/>
  <c r="CC379" i="79"/>
  <c r="CS379" i="79"/>
  <c r="DI379" i="79"/>
  <c r="BD380" i="80"/>
  <c r="EV380" i="80"/>
  <c r="DY381" i="80"/>
  <c r="AW381" i="80"/>
  <c r="FL382" i="80"/>
  <c r="BU381" i="80"/>
  <c r="BM381" i="80"/>
  <c r="EW381" i="80"/>
  <c r="AX383" i="79"/>
  <c r="FM381" i="80"/>
  <c r="CC381" i="80"/>
  <c r="AP381" i="79"/>
  <c r="Q381" i="80"/>
  <c r="BF381" i="79"/>
  <c r="DI381" i="80"/>
  <c r="EP381" i="79"/>
  <c r="BE381" i="80"/>
  <c r="CT381" i="79"/>
  <c r="DO428" i="80"/>
  <c r="DQ381" i="80"/>
  <c r="Y381" i="80"/>
  <c r="R381" i="79"/>
  <c r="FE381" i="80"/>
  <c r="DZ381" i="79"/>
  <c r="EH381" i="79"/>
  <c r="BV381" i="79"/>
  <c r="DA381" i="80"/>
  <c r="Z381" i="79"/>
  <c r="CS381" i="80"/>
  <c r="AO381" i="80"/>
  <c r="DZ383" i="79"/>
  <c r="AG379" i="79"/>
  <c r="CL381" i="79"/>
  <c r="DA379" i="79"/>
  <c r="DB381" i="79"/>
  <c r="FE379" i="79"/>
  <c r="DR381" i="79"/>
  <c r="R383" i="79"/>
  <c r="BF383" i="79"/>
  <c r="BV383" i="79"/>
  <c r="CL383" i="79"/>
  <c r="AH381" i="79"/>
  <c r="CD381" i="79"/>
  <c r="AX381" i="79"/>
  <c r="EX381" i="79"/>
  <c r="AP383" i="79"/>
  <c r="BE379" i="79"/>
  <c r="R56" i="35"/>
  <c r="AA26" i="77"/>
  <c r="AA27" i="77"/>
  <c r="AG381" i="80"/>
  <c r="AO196" i="79"/>
  <c r="AN196" i="79"/>
  <c r="AE200" i="79"/>
  <c r="AF196" i="79"/>
  <c r="AH196" i="79" s="1"/>
  <c r="AH383" i="79"/>
  <c r="CT383" i="79"/>
  <c r="DB383" i="79"/>
  <c r="DJ383" i="79"/>
  <c r="DR383" i="79"/>
  <c r="BL382" i="80"/>
  <c r="FD382" i="80"/>
  <c r="X382" i="80"/>
  <c r="EF382" i="80"/>
  <c r="Z383" i="79"/>
  <c r="EP383" i="79"/>
  <c r="FF381" i="79"/>
  <c r="AN382" i="80"/>
  <c r="EH383" i="79"/>
  <c r="CD383" i="79"/>
  <c r="BN383" i="79"/>
  <c r="EX383" i="79"/>
  <c r="FN383" i="79"/>
  <c r="FD380" i="80"/>
  <c r="X380" i="80"/>
  <c r="AH150" i="79"/>
  <c r="AV380" i="80"/>
  <c r="DJ381" i="79"/>
  <c r="FN381" i="79"/>
  <c r="CJ380" i="80"/>
  <c r="CB380" i="80"/>
  <c r="BL380" i="80"/>
  <c r="E389" i="85"/>
  <c r="G84" i="85"/>
  <c r="I40" i="90" s="1"/>
  <c r="CI413" i="79"/>
  <c r="CI417" i="79" s="1"/>
  <c r="CQ391" i="79"/>
  <c r="Q29" i="35"/>
  <c r="S29" i="35" s="1"/>
  <c r="Q69" i="35"/>
  <c r="S69" i="35" s="1"/>
  <c r="Q85" i="35"/>
  <c r="S85" i="35" s="1"/>
  <c r="Q26" i="35"/>
  <c r="S26" i="35" s="1"/>
  <c r="Q36" i="35"/>
  <c r="S36" i="35" s="1"/>
  <c r="Q72" i="35"/>
  <c r="S72" i="35" s="1"/>
  <c r="Q30" i="35"/>
  <c r="S30" i="35" s="1"/>
  <c r="S25" i="35"/>
  <c r="Q71" i="35"/>
  <c r="S71" i="35" s="1"/>
  <c r="Q34" i="35"/>
  <c r="S34" i="35" s="1"/>
  <c r="Q33" i="35"/>
  <c r="S33" i="35" s="1"/>
  <c r="Q19" i="35"/>
  <c r="S50" i="35"/>
  <c r="Q31" i="35"/>
  <c r="S31" i="35" s="1"/>
  <c r="BV150" i="79"/>
  <c r="DB206" i="79"/>
  <c r="AU386" i="80"/>
  <c r="DB211" i="79"/>
  <c r="FN211" i="79"/>
  <c r="F87" i="35"/>
  <c r="G87" i="35"/>
  <c r="EH66" i="80"/>
  <c r="Z211" i="80"/>
  <c r="DR66" i="80"/>
  <c r="AP211" i="79"/>
  <c r="DJ211" i="79"/>
  <c r="DR211" i="79"/>
  <c r="AF381" i="79"/>
  <c r="BF211" i="80"/>
  <c r="DB150" i="79"/>
  <c r="EH211" i="79"/>
  <c r="FE381" i="79"/>
  <c r="EH150" i="79"/>
  <c r="FF150" i="79"/>
  <c r="BN211" i="79"/>
  <c r="AP150" i="79"/>
  <c r="CJ380" i="79"/>
  <c r="DJ150" i="79"/>
  <c r="DP380" i="79"/>
  <c r="DB66" i="80"/>
  <c r="CZ380" i="79"/>
  <c r="EN380" i="79"/>
  <c r="AH211" i="80"/>
  <c r="BN73" i="79"/>
  <c r="AH66" i="80"/>
  <c r="AX66" i="80"/>
  <c r="R66" i="80"/>
  <c r="BN206" i="79"/>
  <c r="EP66" i="80"/>
  <c r="Y381" i="79"/>
  <c r="AO381" i="79"/>
  <c r="CL68" i="79"/>
  <c r="BN66" i="80"/>
  <c r="EN381" i="79"/>
  <c r="BU381" i="79"/>
  <c r="AN381" i="79"/>
  <c r="BF66" i="80"/>
  <c r="CZ381" i="79"/>
  <c r="DP381" i="79"/>
  <c r="AG381" i="79"/>
  <c r="DH381" i="79"/>
  <c r="BV66" i="80"/>
  <c r="AV381" i="79"/>
  <c r="EG381" i="79"/>
  <c r="AW381" i="79"/>
  <c r="EW381" i="79"/>
  <c r="FD381" i="79"/>
  <c r="P381" i="79"/>
  <c r="DQ381" i="79"/>
  <c r="EF381" i="79"/>
  <c r="DR150" i="79"/>
  <c r="CK381" i="79"/>
  <c r="EV381" i="79"/>
  <c r="DA381" i="79"/>
  <c r="FL381" i="79"/>
  <c r="FF66" i="80"/>
  <c r="DY381" i="79"/>
  <c r="CR381" i="79"/>
  <c r="BD381" i="79"/>
  <c r="EO381" i="79"/>
  <c r="BM381" i="79"/>
  <c r="DX381" i="79"/>
  <c r="BT381" i="79"/>
  <c r="EX66" i="80"/>
  <c r="DI381" i="79"/>
  <c r="CC381" i="79"/>
  <c r="X381" i="79"/>
  <c r="CJ381" i="79"/>
  <c r="FN66" i="79"/>
  <c r="Q381" i="79"/>
  <c r="CS381" i="79"/>
  <c r="BL381" i="79"/>
  <c r="CT66" i="79"/>
  <c r="CT66" i="80"/>
  <c r="BE381" i="79"/>
  <c r="DZ66" i="79"/>
  <c r="FN66" i="80"/>
  <c r="J414" i="79"/>
  <c r="J458" i="79" s="1"/>
  <c r="CL66" i="80"/>
  <c r="BN66" i="79"/>
  <c r="AV380" i="79"/>
  <c r="X380" i="79"/>
  <c r="BL380" i="79"/>
  <c r="AP66" i="80"/>
  <c r="CB380" i="79"/>
  <c r="CR380" i="79"/>
  <c r="AN380" i="79"/>
  <c r="FL380" i="79"/>
  <c r="DH380" i="79"/>
  <c r="AF380" i="79"/>
  <c r="DX380" i="79"/>
  <c r="FD380" i="79"/>
  <c r="CT73" i="79"/>
  <c r="EV380" i="79"/>
  <c r="AP206" i="79"/>
  <c r="EF380" i="79"/>
  <c r="P380" i="79"/>
  <c r="BD380" i="79"/>
  <c r="BN211" i="80"/>
  <c r="EH206" i="79"/>
  <c r="DJ66" i="80"/>
  <c r="BV66" i="79"/>
  <c r="DZ66" i="80"/>
  <c r="AH66" i="79"/>
  <c r="EX66" i="79"/>
  <c r="EH66" i="79"/>
  <c r="AP66" i="79"/>
  <c r="FF66" i="79"/>
  <c r="CL66" i="79"/>
  <c r="AX66" i="79"/>
  <c r="DR66" i="79"/>
  <c r="Z66" i="79"/>
  <c r="DJ66" i="79"/>
  <c r="DB66" i="79"/>
  <c r="EP66" i="79"/>
  <c r="BF66" i="79"/>
  <c r="FN211" i="80"/>
  <c r="DR211" i="80"/>
  <c r="H414" i="79"/>
  <c r="H458" i="79" s="1"/>
  <c r="W402" i="80"/>
  <c r="W421" i="80" s="1"/>
  <c r="W422" i="80" s="1"/>
  <c r="DW402" i="80"/>
  <c r="DW421" i="80" s="1"/>
  <c r="DW422" i="80" s="1"/>
  <c r="DO446" i="80"/>
  <c r="CA446" i="80"/>
  <c r="FC323" i="79"/>
  <c r="FC339" i="79" s="1"/>
  <c r="FD308" i="79"/>
  <c r="G92" i="79"/>
  <c r="G142" i="79" s="1"/>
  <c r="G92" i="80"/>
  <c r="G142" i="80" s="1"/>
  <c r="G166" i="80" s="1"/>
  <c r="G142" i="13"/>
  <c r="EM386" i="80"/>
  <c r="CQ386" i="80"/>
  <c r="CY386" i="80"/>
  <c r="CZ378" i="79"/>
  <c r="DH378" i="79"/>
  <c r="AN378" i="79"/>
  <c r="DP378" i="79"/>
  <c r="FD378" i="79"/>
  <c r="EN378" i="79"/>
  <c r="EV378" i="79"/>
  <c r="X378" i="79"/>
  <c r="BD378" i="79"/>
  <c r="EF378" i="79"/>
  <c r="CR378" i="79"/>
  <c r="BT378" i="79"/>
  <c r="P378" i="79"/>
  <c r="CB378" i="79"/>
  <c r="CJ378" i="79"/>
  <c r="DX378" i="79"/>
  <c r="BL378" i="79"/>
  <c r="FL378" i="79"/>
  <c r="AF378" i="79"/>
  <c r="BN150" i="79"/>
  <c r="BN382" i="79"/>
  <c r="CT382" i="79"/>
  <c r="BV382" i="79"/>
  <c r="BF150" i="79"/>
  <c r="BF382" i="79"/>
  <c r="Z109" i="79"/>
  <c r="EX382" i="79"/>
  <c r="FM378" i="79"/>
  <c r="AX382" i="80"/>
  <c r="FE378" i="79"/>
  <c r="DR382" i="80"/>
  <c r="CD382" i="80"/>
  <c r="R382" i="80"/>
  <c r="FN382" i="80"/>
  <c r="BN382" i="80"/>
  <c r="EX382" i="80"/>
  <c r="BV68" i="80"/>
  <c r="DJ382" i="80"/>
  <c r="BF382" i="80"/>
  <c r="DZ109" i="80"/>
  <c r="R109" i="80"/>
  <c r="FN109" i="79"/>
  <c r="CT382" i="80"/>
  <c r="AH382" i="80"/>
  <c r="BV382" i="80"/>
  <c r="AP382" i="80"/>
  <c r="Z382" i="80"/>
  <c r="EH382" i="80"/>
  <c r="FF382" i="80"/>
  <c r="DB382" i="80"/>
  <c r="EP382" i="80"/>
  <c r="CL382" i="80"/>
  <c r="CJ382" i="79"/>
  <c r="DX382" i="79"/>
  <c r="AF382" i="79"/>
  <c r="CL382" i="79"/>
  <c r="EP68" i="80"/>
  <c r="DZ382" i="79"/>
  <c r="DH382" i="79"/>
  <c r="CZ382" i="79"/>
  <c r="CD382" i="79"/>
  <c r="FL382" i="79"/>
  <c r="DP382" i="79"/>
  <c r="R150" i="79"/>
  <c r="AH382" i="79"/>
  <c r="CB382" i="79"/>
  <c r="EN382" i="79"/>
  <c r="AX382" i="79"/>
  <c r="AN382" i="79"/>
  <c r="R382" i="79"/>
  <c r="DB382" i="79"/>
  <c r="EF382" i="79"/>
  <c r="DR382" i="79"/>
  <c r="CR382" i="79"/>
  <c r="EP382" i="79"/>
  <c r="X382" i="79"/>
  <c r="FF382" i="79"/>
  <c r="BL382" i="79"/>
  <c r="P382" i="79"/>
  <c r="FN382" i="79"/>
  <c r="EV382" i="79"/>
  <c r="AP382" i="79"/>
  <c r="FD382" i="79"/>
  <c r="DJ382" i="79"/>
  <c r="BD382" i="79"/>
  <c r="Z382" i="79"/>
  <c r="AV382" i="79"/>
  <c r="DR109" i="80"/>
  <c r="CD37" i="80"/>
  <c r="Z68" i="80"/>
  <c r="DQ413" i="80"/>
  <c r="DQ417" i="80" s="1"/>
  <c r="DB109" i="79"/>
  <c r="DQ433" i="80"/>
  <c r="BF192" i="79"/>
  <c r="Z150" i="79"/>
  <c r="AX72" i="79"/>
  <c r="CT68" i="80"/>
  <c r="BN181" i="79"/>
  <c r="BN68" i="80"/>
  <c r="DZ68" i="80"/>
  <c r="CL150" i="79"/>
  <c r="EH68" i="80"/>
  <c r="EH109" i="79"/>
  <c r="FF73" i="80"/>
  <c r="Y378" i="79"/>
  <c r="Y378" i="80"/>
  <c r="EG378" i="79"/>
  <c r="EG378" i="80"/>
  <c r="DY378" i="80"/>
  <c r="AH72" i="79"/>
  <c r="FF383" i="80"/>
  <c r="BE378" i="79"/>
  <c r="EW378" i="79"/>
  <c r="AO378" i="80"/>
  <c r="EO378" i="80"/>
  <c r="AX383" i="80"/>
  <c r="DQ378" i="79"/>
  <c r="CK378" i="79"/>
  <c r="AE386" i="80"/>
  <c r="EW378" i="80"/>
  <c r="CC378" i="80"/>
  <c r="CK378" i="80"/>
  <c r="AW378" i="80"/>
  <c r="CL68" i="80"/>
  <c r="AW378" i="79"/>
  <c r="BU378" i="80"/>
  <c r="BM378" i="80"/>
  <c r="DI378" i="79"/>
  <c r="DA378" i="79"/>
  <c r="AM386" i="80"/>
  <c r="R381" i="80"/>
  <c r="Q378" i="79"/>
  <c r="BU378" i="79"/>
  <c r="EX150" i="79"/>
  <c r="BE378" i="80"/>
  <c r="AX109" i="80"/>
  <c r="EO378" i="79"/>
  <c r="AG378" i="80"/>
  <c r="R383" i="80"/>
  <c r="DY378" i="79"/>
  <c r="DI378" i="80"/>
  <c r="AO378" i="79"/>
  <c r="AG378" i="79"/>
  <c r="Q378" i="80"/>
  <c r="FM378" i="80"/>
  <c r="CT109" i="79"/>
  <c r="DR74" i="79"/>
  <c r="BM378" i="79"/>
  <c r="BT379" i="80"/>
  <c r="FK386" i="80"/>
  <c r="CI386" i="80"/>
  <c r="DA378" i="80"/>
  <c r="CQ200" i="79"/>
  <c r="CC378" i="79"/>
  <c r="DQ378" i="80"/>
  <c r="CS378" i="80"/>
  <c r="AM446" i="80"/>
  <c r="BN185" i="79"/>
  <c r="BF181" i="79"/>
  <c r="FK402" i="80"/>
  <c r="FK421" i="80" s="1"/>
  <c r="FK422" i="80" s="1"/>
  <c r="BC402" i="80"/>
  <c r="BC421" i="80" s="1"/>
  <c r="BC422" i="80" s="1"/>
  <c r="FK446" i="80"/>
  <c r="FC446" i="80"/>
  <c r="EE402" i="80"/>
  <c r="EE421" i="80" s="1"/>
  <c r="EE422" i="80" s="1"/>
  <c r="BS446" i="80"/>
  <c r="EU446" i="80"/>
  <c r="BC446" i="80"/>
  <c r="DW446" i="80"/>
  <c r="AE402" i="80"/>
  <c r="AE421" i="80" s="1"/>
  <c r="AE422" i="80" s="1"/>
  <c r="AU402" i="80"/>
  <c r="AU421" i="80" s="1"/>
  <c r="AU422" i="80" s="1"/>
  <c r="AU446" i="80"/>
  <c r="Y414" i="80"/>
  <c r="AO414" i="80"/>
  <c r="BL414" i="80"/>
  <c r="BM414" i="80"/>
  <c r="BM458" i="80" s="1"/>
  <c r="EW414" i="80"/>
  <c r="BU414" i="80"/>
  <c r="CZ414" i="80"/>
  <c r="DA414" i="80"/>
  <c r="EF414" i="80"/>
  <c r="FC402" i="80"/>
  <c r="FC421" i="80" s="1"/>
  <c r="FC422" i="80" s="1"/>
  <c r="CY446" i="80"/>
  <c r="DG446" i="80"/>
  <c r="DG402" i="80"/>
  <c r="DG421" i="80" s="1"/>
  <c r="DG422" i="80" s="1"/>
  <c r="O402" i="80"/>
  <c r="O421" i="80" s="1"/>
  <c r="O422" i="80" s="1"/>
  <c r="P414" i="80"/>
  <c r="AF414" i="80"/>
  <c r="AW414" i="80"/>
  <c r="EV414" i="80"/>
  <c r="BT414" i="80"/>
  <c r="FE414" i="80"/>
  <c r="CC414" i="80"/>
  <c r="CC458" i="80" s="1"/>
  <c r="DI414" i="80"/>
  <c r="DI458" i="80" s="1"/>
  <c r="CI446" i="80"/>
  <c r="CY402" i="80"/>
  <c r="CY421" i="80" s="1"/>
  <c r="CY422" i="80" s="1"/>
  <c r="BS402" i="80"/>
  <c r="BS421" i="80" s="1"/>
  <c r="BS422" i="80" s="1"/>
  <c r="EE446" i="80"/>
  <c r="BK402" i="80"/>
  <c r="BK421" i="80" s="1"/>
  <c r="BK422" i="80" s="1"/>
  <c r="AE446" i="80"/>
  <c r="BK446" i="80"/>
  <c r="O446" i="80"/>
  <c r="EM446" i="80"/>
  <c r="H414" i="80"/>
  <c r="X414" i="80"/>
  <c r="BE414" i="80"/>
  <c r="FD414" i="80"/>
  <c r="FM414" i="80"/>
  <c r="CJ414" i="80"/>
  <c r="CK414" i="80"/>
  <c r="CI402" i="80"/>
  <c r="CI421" i="80" s="1"/>
  <c r="CI422" i="80" s="1"/>
  <c r="CA402" i="80"/>
  <c r="CA421" i="80" s="1"/>
  <c r="CA422" i="80" s="1"/>
  <c r="CQ402" i="80"/>
  <c r="CQ421" i="80" s="1"/>
  <c r="CQ422" i="80" s="1"/>
  <c r="DO402" i="80"/>
  <c r="DO421" i="80" s="1"/>
  <c r="DO422" i="80" s="1"/>
  <c r="CQ446" i="80"/>
  <c r="W446" i="80"/>
  <c r="EU402" i="80"/>
  <c r="EU421" i="80" s="1"/>
  <c r="EU422" i="80" s="1"/>
  <c r="AM402" i="80"/>
  <c r="AM421" i="80" s="1"/>
  <c r="AM422" i="80" s="1"/>
  <c r="EM402" i="80"/>
  <c r="EM421" i="80" s="1"/>
  <c r="EM422" i="80" s="1"/>
  <c r="I414" i="80"/>
  <c r="I458" i="80" s="1"/>
  <c r="Q414" i="80"/>
  <c r="EG414" i="80"/>
  <c r="FL414" i="80"/>
  <c r="EO414" i="80"/>
  <c r="EO458" i="80" s="1"/>
  <c r="DY414" i="80"/>
  <c r="C13" i="7"/>
  <c r="G322" i="85" s="1"/>
  <c r="G260" i="85"/>
  <c r="BF185" i="79"/>
  <c r="DR383" i="80"/>
  <c r="EX383" i="80"/>
  <c r="G429" i="79"/>
  <c r="CD68" i="80"/>
  <c r="EP383" i="80"/>
  <c r="FE380" i="80"/>
  <c r="CD381" i="80"/>
  <c r="Z378" i="80"/>
  <c r="DR378" i="80"/>
  <c r="DQ380" i="80"/>
  <c r="CL381" i="80"/>
  <c r="DZ381" i="80"/>
  <c r="BN378" i="80"/>
  <c r="CC380" i="80"/>
  <c r="FF381" i="80"/>
  <c r="BV378" i="80"/>
  <c r="FN378" i="80"/>
  <c r="AW380" i="80"/>
  <c r="EH381" i="80"/>
  <c r="BL379" i="80"/>
  <c r="BD379" i="80"/>
  <c r="EV379" i="80"/>
  <c r="FD379" i="80"/>
  <c r="CL378" i="80"/>
  <c r="AP378" i="80"/>
  <c r="EH378" i="80"/>
  <c r="CD378" i="80"/>
  <c r="DZ378" i="80"/>
  <c r="DY380" i="80"/>
  <c r="CS380" i="80"/>
  <c r="BU380" i="80"/>
  <c r="EO380" i="80"/>
  <c r="EG380" i="80"/>
  <c r="DB381" i="80"/>
  <c r="AP381" i="80"/>
  <c r="AH381" i="80"/>
  <c r="CT381" i="80"/>
  <c r="EP381" i="80"/>
  <c r="DB378" i="80"/>
  <c r="DJ378" i="80"/>
  <c r="AH378" i="80"/>
  <c r="CT378" i="80"/>
  <c r="EP378" i="80"/>
  <c r="AG380" i="80"/>
  <c r="EW380" i="80"/>
  <c r="CK380" i="80"/>
  <c r="AO380" i="80"/>
  <c r="Y380" i="80"/>
  <c r="Z381" i="80"/>
  <c r="DJ381" i="80"/>
  <c r="AX381" i="80"/>
  <c r="EX381" i="80"/>
  <c r="BF378" i="80"/>
  <c r="FF378" i="80"/>
  <c r="AX378" i="80"/>
  <c r="BM380" i="80"/>
  <c r="FM380" i="80"/>
  <c r="DA380" i="80"/>
  <c r="DI380" i="80"/>
  <c r="BV381" i="80"/>
  <c r="BF381" i="80"/>
  <c r="DR381" i="80"/>
  <c r="BN381" i="80"/>
  <c r="DP379" i="80"/>
  <c r="AN379" i="80"/>
  <c r="FL379" i="80"/>
  <c r="EN379" i="80"/>
  <c r="AV379" i="80"/>
  <c r="X379" i="80"/>
  <c r="CJ379" i="80"/>
  <c r="DH379" i="80"/>
  <c r="CB379" i="80"/>
  <c r="EF438" i="80"/>
  <c r="EF379" i="80"/>
  <c r="DX379" i="80"/>
  <c r="CZ379" i="80"/>
  <c r="AF379" i="80"/>
  <c r="EH383" i="80"/>
  <c r="BV383" i="80"/>
  <c r="AP383" i="80"/>
  <c r="BN383" i="80"/>
  <c r="FN383" i="80"/>
  <c r="BF383" i="80"/>
  <c r="CL383" i="80"/>
  <c r="DJ383" i="80"/>
  <c r="CD383" i="80"/>
  <c r="Z383" i="80"/>
  <c r="DZ383" i="80"/>
  <c r="DB383" i="80"/>
  <c r="AH383" i="80"/>
  <c r="Q428" i="80"/>
  <c r="Q429" i="80" s="1"/>
  <c r="Q460" i="80" s="1"/>
  <c r="BN192" i="79"/>
  <c r="EG379" i="80"/>
  <c r="CK379" i="80"/>
  <c r="FM379" i="80"/>
  <c r="CS379" i="80"/>
  <c r="AW379" i="80"/>
  <c r="DQ379" i="80"/>
  <c r="BU379" i="80"/>
  <c r="EW379" i="80"/>
  <c r="CC379" i="80"/>
  <c r="AG379" i="80"/>
  <c r="FE379" i="80"/>
  <c r="EO379" i="80"/>
  <c r="BE379" i="80"/>
  <c r="BM379" i="80"/>
  <c r="AO379" i="80"/>
  <c r="DA379" i="80"/>
  <c r="DY379" i="80"/>
  <c r="Y379" i="80"/>
  <c r="DI379" i="80"/>
  <c r="DQ196" i="79"/>
  <c r="CT410" i="79"/>
  <c r="DP196" i="79"/>
  <c r="EW196" i="79"/>
  <c r="BF76" i="79"/>
  <c r="FF72" i="79"/>
  <c r="D78" i="36"/>
  <c r="E76" i="36" s="1"/>
  <c r="BK386" i="80"/>
  <c r="DW386" i="80"/>
  <c r="AE386" i="79"/>
  <c r="AM386" i="79"/>
  <c r="CY386" i="79"/>
  <c r="DG386" i="79"/>
  <c r="DW386" i="79"/>
  <c r="DA428" i="79"/>
  <c r="DA429" i="79" s="1"/>
  <c r="DA460" i="79" s="1"/>
  <c r="BS386" i="80"/>
  <c r="BS386" i="79"/>
  <c r="AU386" i="79"/>
  <c r="EE386" i="79"/>
  <c r="DO386" i="79"/>
  <c r="FC386" i="79"/>
  <c r="X428" i="80"/>
  <c r="X429" i="80" s="1"/>
  <c r="CB428" i="79"/>
  <c r="CB429" i="79" s="1"/>
  <c r="CB460" i="79" s="1"/>
  <c r="CQ428" i="80"/>
  <c r="W386" i="80"/>
  <c r="BC386" i="80"/>
  <c r="EU386" i="80"/>
  <c r="CA386" i="80"/>
  <c r="DG386" i="80"/>
  <c r="CA386" i="79"/>
  <c r="BC386" i="79"/>
  <c r="EM386" i="79"/>
  <c r="BK386" i="79"/>
  <c r="E87" i="36"/>
  <c r="E90" i="36" s="1"/>
  <c r="E12" i="36" s="1"/>
  <c r="E14" i="36" s="1"/>
  <c r="BF76" i="80"/>
  <c r="CC428" i="79"/>
  <c r="CC429" i="79" s="1"/>
  <c r="CC460" i="79" s="1"/>
  <c r="EE386" i="80"/>
  <c r="FC386" i="80"/>
  <c r="DO386" i="80"/>
  <c r="W386" i="79"/>
  <c r="CI386" i="79"/>
  <c r="FK386" i="79"/>
  <c r="EU386" i="79"/>
  <c r="CQ386" i="79"/>
  <c r="BM429" i="80"/>
  <c r="BM460" i="80" s="1"/>
  <c r="EO429" i="80"/>
  <c r="EO460" i="80" s="1"/>
  <c r="DI429" i="80"/>
  <c r="DI460" i="80" s="1"/>
  <c r="CC429" i="80"/>
  <c r="CC460" i="80" s="1"/>
  <c r="I429" i="80"/>
  <c r="I460" i="80" s="1"/>
  <c r="H429" i="80"/>
  <c r="J429" i="80"/>
  <c r="J460" i="80" s="1"/>
  <c r="BM428" i="79"/>
  <c r="BM429" i="79" s="1"/>
  <c r="BM460" i="79" s="1"/>
  <c r="EP410" i="79"/>
  <c r="DG443" i="79"/>
  <c r="DG392" i="79"/>
  <c r="CQ399" i="79"/>
  <c r="CQ445" i="79"/>
  <c r="EE398" i="79"/>
  <c r="EE444" i="79"/>
  <c r="DW391" i="79"/>
  <c r="DW442" i="79"/>
  <c r="AM442" i="79"/>
  <c r="AM391" i="79"/>
  <c r="BC391" i="79"/>
  <c r="BC442" i="79"/>
  <c r="DO392" i="79"/>
  <c r="DO443" i="79"/>
  <c r="AE399" i="79"/>
  <c r="AE445" i="79"/>
  <c r="O443" i="79"/>
  <c r="O392" i="79"/>
  <c r="CA443" i="79"/>
  <c r="CA392" i="79"/>
  <c r="EE442" i="79"/>
  <c r="EE391" i="79"/>
  <c r="BS443" i="79"/>
  <c r="BS392" i="79"/>
  <c r="DO445" i="79"/>
  <c r="DO399" i="79"/>
  <c r="W399" i="79"/>
  <c r="W445" i="79"/>
  <c r="BK392" i="79"/>
  <c r="BK443" i="79"/>
  <c r="DW443" i="79"/>
  <c r="DW392" i="79"/>
  <c r="CQ398" i="79"/>
  <c r="CQ444" i="79"/>
  <c r="CI398" i="79"/>
  <c r="CI444" i="79"/>
  <c r="CY398" i="79"/>
  <c r="CY444" i="79"/>
  <c r="EU444" i="79"/>
  <c r="EU398" i="79"/>
  <c r="AM399" i="79"/>
  <c r="AM445" i="79"/>
  <c r="DW445" i="79"/>
  <c r="DW399" i="79"/>
  <c r="CY442" i="79"/>
  <c r="CY391" i="79"/>
  <c r="EM391" i="79"/>
  <c r="EM442" i="79"/>
  <c r="AM444" i="79"/>
  <c r="AM398" i="79"/>
  <c r="CY413" i="79"/>
  <c r="CY417" i="79" s="1"/>
  <c r="BK442" i="79"/>
  <c r="BK391" i="79"/>
  <c r="W442" i="79"/>
  <c r="W391" i="79"/>
  <c r="EM142" i="79"/>
  <c r="EM445" i="79"/>
  <c r="EM399" i="79"/>
  <c r="O445" i="79"/>
  <c r="O399" i="79"/>
  <c r="DG445" i="79"/>
  <c r="DG399" i="79"/>
  <c r="EE399" i="79"/>
  <c r="EE445" i="79"/>
  <c r="FK399" i="79"/>
  <c r="FK445" i="79"/>
  <c r="BC443" i="79"/>
  <c r="BC392" i="79"/>
  <c r="W392" i="79"/>
  <c r="W443" i="79"/>
  <c r="CA445" i="79"/>
  <c r="CA399" i="79"/>
  <c r="CI445" i="79"/>
  <c r="CI399" i="79"/>
  <c r="CY392" i="79"/>
  <c r="CY443" i="79"/>
  <c r="CI392" i="79"/>
  <c r="CI443" i="79"/>
  <c r="EU442" i="79"/>
  <c r="EU391" i="79"/>
  <c r="BS442" i="79"/>
  <c r="BS391" i="79"/>
  <c r="AU391" i="79"/>
  <c r="AU442" i="79"/>
  <c r="AV428" i="79"/>
  <c r="AV429" i="79" s="1"/>
  <c r="AV460" i="79" s="1"/>
  <c r="FC391" i="79"/>
  <c r="FC442" i="79"/>
  <c r="O444" i="79"/>
  <c r="O398" i="79"/>
  <c r="BK445" i="79"/>
  <c r="BK399" i="79"/>
  <c r="FK444" i="79"/>
  <c r="FK398" i="79"/>
  <c r="CA398" i="79"/>
  <c r="CA444" i="79"/>
  <c r="AU398" i="79"/>
  <c r="AU444" i="79"/>
  <c r="EU443" i="79"/>
  <c r="EU392" i="79"/>
  <c r="EM398" i="79"/>
  <c r="EM444" i="79"/>
  <c r="AM443" i="79"/>
  <c r="AM392" i="79"/>
  <c r="EU445" i="79"/>
  <c r="EU399" i="79"/>
  <c r="AM241" i="79"/>
  <c r="AM142" i="79"/>
  <c r="DW398" i="79"/>
  <c r="DW444" i="79"/>
  <c r="FC398" i="79"/>
  <c r="FC444" i="79"/>
  <c r="EX206" i="79"/>
  <c r="AE442" i="79"/>
  <c r="AE391" i="79"/>
  <c r="FK442" i="79"/>
  <c r="FK391" i="79"/>
  <c r="DO442" i="79"/>
  <c r="DO391" i="79"/>
  <c r="X438" i="79"/>
  <c r="BE428" i="79"/>
  <c r="BE429" i="79" s="1"/>
  <c r="BE460" i="79" s="1"/>
  <c r="DW432" i="79"/>
  <c r="DW413" i="79"/>
  <c r="DW417" i="79" s="1"/>
  <c r="FC399" i="79"/>
  <c r="FC445" i="79"/>
  <c r="O442" i="79"/>
  <c r="O391" i="79"/>
  <c r="EU142" i="79"/>
  <c r="EE413" i="79"/>
  <c r="EE417" i="79" s="1"/>
  <c r="AE444" i="79"/>
  <c r="AE398" i="79"/>
  <c r="AE443" i="79"/>
  <c r="AE392" i="79"/>
  <c r="FC392" i="79"/>
  <c r="FC443" i="79"/>
  <c r="BK398" i="79"/>
  <c r="BK444" i="79"/>
  <c r="BS398" i="79"/>
  <c r="BS444" i="79"/>
  <c r="AU445" i="79"/>
  <c r="AU399" i="79"/>
  <c r="BS445" i="79"/>
  <c r="BS399" i="79"/>
  <c r="CI442" i="79"/>
  <c r="CI391" i="79"/>
  <c r="DO398" i="79"/>
  <c r="DO444" i="79"/>
  <c r="AU443" i="79"/>
  <c r="AU392" i="79"/>
  <c r="Z410" i="79"/>
  <c r="EM392" i="79"/>
  <c r="EM443" i="79"/>
  <c r="EE443" i="79"/>
  <c r="EE392" i="79"/>
  <c r="CQ443" i="79"/>
  <c r="CQ392" i="79"/>
  <c r="EX410" i="79"/>
  <c r="DG398" i="79"/>
  <c r="DG444" i="79"/>
  <c r="CY445" i="79"/>
  <c r="CY399" i="79"/>
  <c r="FK443" i="79"/>
  <c r="FK392" i="79"/>
  <c r="W444" i="79"/>
  <c r="W398" i="79"/>
  <c r="BC398" i="79"/>
  <c r="BC444" i="79"/>
  <c r="BC445" i="79"/>
  <c r="BC399" i="79"/>
  <c r="DG442" i="79"/>
  <c r="DG391" i="79"/>
  <c r="CA391" i="79"/>
  <c r="CA442" i="79"/>
  <c r="FC241" i="79"/>
  <c r="FC142" i="79"/>
  <c r="BT428" i="79"/>
  <c r="BT429" i="79" s="1"/>
  <c r="BT460" i="79" s="1"/>
  <c r="FE413" i="79"/>
  <c r="P428" i="80"/>
  <c r="P429" i="80" s="1"/>
  <c r="FF410" i="80"/>
  <c r="FF413" i="80" s="1"/>
  <c r="BU428" i="79"/>
  <c r="BU429" i="79" s="1"/>
  <c r="BU460" i="79" s="1"/>
  <c r="AP410" i="79"/>
  <c r="DH428" i="79"/>
  <c r="DH429" i="79" s="1"/>
  <c r="DH460" i="79" s="1"/>
  <c r="EV428" i="79"/>
  <c r="EV429" i="79" s="1"/>
  <c r="EV460" i="79" s="1"/>
  <c r="AX410" i="79"/>
  <c r="AO428" i="80"/>
  <c r="AO429" i="80" s="1"/>
  <c r="AO460" i="80" s="1"/>
  <c r="DG434" i="79"/>
  <c r="BV410" i="80"/>
  <c r="BV413" i="80" s="1"/>
  <c r="AH410" i="79"/>
  <c r="BK434" i="80"/>
  <c r="EV428" i="80"/>
  <c r="EV429" i="80" s="1"/>
  <c r="AF428" i="79"/>
  <c r="AF429" i="79" s="1"/>
  <c r="AF460" i="79" s="1"/>
  <c r="BC434" i="79"/>
  <c r="BT438" i="79"/>
  <c r="CB413" i="79"/>
  <c r="EW428" i="79"/>
  <c r="EW429" i="79" s="1"/>
  <c r="EW460" i="79" s="1"/>
  <c r="Z410" i="80"/>
  <c r="Z413" i="80" s="1"/>
  <c r="DR410" i="79"/>
  <c r="DJ410" i="79"/>
  <c r="AW428" i="80"/>
  <c r="AW429" i="80" s="1"/>
  <c r="AW460" i="80" s="1"/>
  <c r="BE428" i="80"/>
  <c r="BE429" i="80" s="1"/>
  <c r="BE460" i="80" s="1"/>
  <c r="EN438" i="79"/>
  <c r="DZ410" i="79"/>
  <c r="CY436" i="80"/>
  <c r="BF410" i="79"/>
  <c r="AP410" i="80"/>
  <c r="AP413" i="80" s="1"/>
  <c r="EN379" i="79"/>
  <c r="DP379" i="79"/>
  <c r="CZ379" i="79"/>
  <c r="AV379" i="79"/>
  <c r="AF379" i="79"/>
  <c r="DX379" i="79"/>
  <c r="CJ379" i="79"/>
  <c r="BT379" i="79"/>
  <c r="BD379" i="79"/>
  <c r="FD379" i="79"/>
  <c r="DH379" i="79"/>
  <c r="CR379" i="79"/>
  <c r="AN379" i="79"/>
  <c r="BL379" i="79"/>
  <c r="X379" i="79"/>
  <c r="CB379" i="79"/>
  <c r="EF379" i="79"/>
  <c r="FL379" i="79"/>
  <c r="EV379" i="79"/>
  <c r="FF378" i="79"/>
  <c r="FN378" i="79"/>
  <c r="CT378" i="79"/>
  <c r="CD378" i="79"/>
  <c r="BN378" i="79"/>
  <c r="Z378" i="79"/>
  <c r="AX378" i="79"/>
  <c r="AH378" i="79"/>
  <c r="EP378" i="79"/>
  <c r="DR378" i="79"/>
  <c r="DB378" i="79"/>
  <c r="CL378" i="79"/>
  <c r="BV378" i="79"/>
  <c r="BF378" i="79"/>
  <c r="EX378" i="79"/>
  <c r="DJ378" i="79"/>
  <c r="EH378" i="79"/>
  <c r="AP378" i="79"/>
  <c r="DZ378" i="79"/>
  <c r="FL428" i="80"/>
  <c r="FL429" i="80" s="1"/>
  <c r="CK428" i="79"/>
  <c r="CK429" i="79" s="1"/>
  <c r="CK460" i="79" s="1"/>
  <c r="DA413" i="79"/>
  <c r="EF438" i="79"/>
  <c r="EM436" i="79"/>
  <c r="FL438" i="79"/>
  <c r="DJ379" i="80"/>
  <c r="AP379" i="80"/>
  <c r="EP379" i="80"/>
  <c r="DZ379" i="80"/>
  <c r="BF379" i="80"/>
  <c r="Z379" i="80"/>
  <c r="FN379" i="80"/>
  <c r="EX379" i="80"/>
  <c r="CT379" i="80"/>
  <c r="CD379" i="80"/>
  <c r="BN379" i="80"/>
  <c r="AX379" i="80"/>
  <c r="AH379" i="80"/>
  <c r="EH379" i="80"/>
  <c r="DB379" i="80"/>
  <c r="CL379" i="80"/>
  <c r="BV379" i="80"/>
  <c r="DR379" i="80"/>
  <c r="FF379" i="80"/>
  <c r="FM380" i="79"/>
  <c r="CS380" i="79"/>
  <c r="CC380" i="79"/>
  <c r="BM380" i="79"/>
  <c r="Y380" i="79"/>
  <c r="EO380" i="79"/>
  <c r="DQ380" i="79"/>
  <c r="DA380" i="79"/>
  <c r="AW380" i="79"/>
  <c r="AG380" i="79"/>
  <c r="DY380" i="79"/>
  <c r="EW380" i="79"/>
  <c r="EG380" i="79"/>
  <c r="DI380" i="79"/>
  <c r="AO380" i="79"/>
  <c r="BE380" i="79"/>
  <c r="BU380" i="79"/>
  <c r="FE380" i="79"/>
  <c r="CK380" i="79"/>
  <c r="CL410" i="79"/>
  <c r="EW428" i="80"/>
  <c r="EW429" i="80" s="1"/>
  <c r="EW460" i="80" s="1"/>
  <c r="EF428" i="79"/>
  <c r="EF429" i="79" s="1"/>
  <c r="EG428" i="79"/>
  <c r="EG429" i="79" s="1"/>
  <c r="EG460" i="79" s="1"/>
  <c r="EV438" i="79"/>
  <c r="FL428" i="79"/>
  <c r="FL429" i="79" s="1"/>
  <c r="FL460" i="79" s="1"/>
  <c r="BE383" i="80"/>
  <c r="Y383" i="80"/>
  <c r="EG383" i="80"/>
  <c r="DQ383" i="80"/>
  <c r="DI383" i="80"/>
  <c r="AO383" i="80"/>
  <c r="EO383" i="80"/>
  <c r="FE383" i="80"/>
  <c r="DA383" i="80"/>
  <c r="CK383" i="80"/>
  <c r="BU383" i="80"/>
  <c r="FM383" i="80"/>
  <c r="EW383" i="80"/>
  <c r="AG383" i="80"/>
  <c r="DY383" i="80"/>
  <c r="BM383" i="80"/>
  <c r="AW383" i="80"/>
  <c r="CS383" i="80"/>
  <c r="CC383" i="80"/>
  <c r="EN383" i="80"/>
  <c r="DX383" i="80"/>
  <c r="FL383" i="80"/>
  <c r="EV383" i="80"/>
  <c r="CR383" i="80"/>
  <c r="CB383" i="80"/>
  <c r="BL383" i="80"/>
  <c r="AV383" i="80"/>
  <c r="AF383" i="80"/>
  <c r="EF383" i="80"/>
  <c r="DP383" i="80"/>
  <c r="FD383" i="80"/>
  <c r="DH383" i="80"/>
  <c r="AN383" i="80"/>
  <c r="CZ383" i="80"/>
  <c r="CJ383" i="80"/>
  <c r="BT383" i="80"/>
  <c r="BD383" i="80"/>
  <c r="X383" i="80"/>
  <c r="CL379" i="79"/>
  <c r="BV379" i="79"/>
  <c r="BF379" i="79"/>
  <c r="EX379" i="79"/>
  <c r="EH379" i="79"/>
  <c r="DJ379" i="79"/>
  <c r="AP379" i="79"/>
  <c r="FN379" i="79"/>
  <c r="FF379" i="79"/>
  <c r="EP379" i="79"/>
  <c r="DR379" i="79"/>
  <c r="DB379" i="79"/>
  <c r="AX379" i="79"/>
  <c r="AH379" i="79"/>
  <c r="DZ379" i="79"/>
  <c r="BN379" i="79"/>
  <c r="Z379" i="79"/>
  <c r="CD379" i="79"/>
  <c r="CT379" i="79"/>
  <c r="DY428" i="80"/>
  <c r="DY429" i="80" s="1"/>
  <c r="DY460" i="80" s="1"/>
  <c r="X428" i="79"/>
  <c r="X429" i="79" s="1"/>
  <c r="X460" i="79" s="1"/>
  <c r="AN428" i="79"/>
  <c r="AN429" i="79" s="1"/>
  <c r="AN460" i="79" s="1"/>
  <c r="CI434" i="79"/>
  <c r="FK436" i="79"/>
  <c r="FM383" i="79"/>
  <c r="CS383" i="79"/>
  <c r="CC383" i="79"/>
  <c r="BM383" i="79"/>
  <c r="Y383" i="79"/>
  <c r="EO383" i="79"/>
  <c r="DQ383" i="79"/>
  <c r="DA383" i="79"/>
  <c r="AW383" i="79"/>
  <c r="AG383" i="79"/>
  <c r="DY383" i="79"/>
  <c r="EW383" i="79"/>
  <c r="EG383" i="79"/>
  <c r="DI383" i="79"/>
  <c r="AO383" i="79"/>
  <c r="CK383" i="79"/>
  <c r="BE383" i="79"/>
  <c r="FE383" i="79"/>
  <c r="BU383" i="79"/>
  <c r="FD383" i="79"/>
  <c r="FL383" i="79"/>
  <c r="CR383" i="79"/>
  <c r="CB383" i="79"/>
  <c r="BL383" i="79"/>
  <c r="X383" i="79"/>
  <c r="AV383" i="79"/>
  <c r="AF383" i="79"/>
  <c r="EN383" i="79"/>
  <c r="DP383" i="79"/>
  <c r="CZ383" i="79"/>
  <c r="CJ383" i="79"/>
  <c r="BT383" i="79"/>
  <c r="BD383" i="79"/>
  <c r="DX383" i="79"/>
  <c r="DH383" i="79"/>
  <c r="EF383" i="79"/>
  <c r="AN383" i="79"/>
  <c r="EV383" i="79"/>
  <c r="FL413" i="79"/>
  <c r="FM428" i="79"/>
  <c r="FM429" i="79" s="1"/>
  <c r="FM460" i="79" s="1"/>
  <c r="FN410" i="79"/>
  <c r="FN411" i="79"/>
  <c r="FN432" i="79" s="1"/>
  <c r="FN426" i="79"/>
  <c r="FK434" i="79"/>
  <c r="FN427" i="79"/>
  <c r="FN412" i="79"/>
  <c r="FN433" i="79" s="1"/>
  <c r="FM413" i="79"/>
  <c r="FE428" i="79"/>
  <c r="FE429" i="79" s="1"/>
  <c r="FE460" i="79" s="1"/>
  <c r="FF411" i="79"/>
  <c r="FF432" i="79" s="1"/>
  <c r="FF426" i="79"/>
  <c r="FC436" i="79"/>
  <c r="FD426" i="79"/>
  <c r="FD428" i="79" s="1"/>
  <c r="FD429" i="79" s="1"/>
  <c r="FD460" i="79" s="1"/>
  <c r="FD411" i="79"/>
  <c r="FF427" i="79"/>
  <c r="FF412" i="79"/>
  <c r="FF433" i="79" s="1"/>
  <c r="FF410" i="79"/>
  <c r="FC434" i="79"/>
  <c r="EU436" i="79"/>
  <c r="EX427" i="79"/>
  <c r="EX412" i="79"/>
  <c r="EX433" i="79" s="1"/>
  <c r="EX411" i="79"/>
  <c r="EX432" i="79" s="1"/>
  <c r="EX426" i="79"/>
  <c r="EU434" i="79"/>
  <c r="EW413" i="79"/>
  <c r="EV413" i="79"/>
  <c r="EP411" i="79"/>
  <c r="EP432" i="79" s="1"/>
  <c r="EP426" i="79"/>
  <c r="EP427" i="79"/>
  <c r="EP412" i="79"/>
  <c r="EP433" i="79" s="1"/>
  <c r="EO428" i="79"/>
  <c r="EO429" i="79" s="1"/>
  <c r="EO460" i="79" s="1"/>
  <c r="EN428" i="79"/>
  <c r="EN429" i="79" s="1"/>
  <c r="EN460" i="79" s="1"/>
  <c r="EM434" i="79"/>
  <c r="EN413" i="79"/>
  <c r="EO413" i="79"/>
  <c r="EH411" i="79"/>
  <c r="EH432" i="79" s="1"/>
  <c r="EH426" i="79"/>
  <c r="EE434" i="79"/>
  <c r="EE436" i="79"/>
  <c r="EH410" i="79"/>
  <c r="EG413" i="79"/>
  <c r="EH427" i="79"/>
  <c r="EH412" i="79"/>
  <c r="EH433" i="79" s="1"/>
  <c r="EF413" i="79"/>
  <c r="DY428" i="79"/>
  <c r="DY429" i="79" s="1"/>
  <c r="DY460" i="79" s="1"/>
  <c r="DZ411" i="79"/>
  <c r="DZ432" i="79" s="1"/>
  <c r="DZ426" i="79"/>
  <c r="DW436" i="79"/>
  <c r="DX426" i="79"/>
  <c r="DX428" i="79" s="1"/>
  <c r="DX429" i="79" s="1"/>
  <c r="DX411" i="79"/>
  <c r="DX432" i="79" s="1"/>
  <c r="DX438" i="79" s="1"/>
  <c r="DZ427" i="79"/>
  <c r="DZ412" i="79"/>
  <c r="DZ433" i="79" s="1"/>
  <c r="DW434" i="79"/>
  <c r="DY413" i="79"/>
  <c r="DR411" i="79"/>
  <c r="DR432" i="79" s="1"/>
  <c r="DR426" i="79"/>
  <c r="DQ428" i="79"/>
  <c r="DQ429" i="79" s="1"/>
  <c r="DQ460" i="79" s="1"/>
  <c r="DR427" i="79"/>
  <c r="DR412" i="79"/>
  <c r="DR433" i="79" s="1"/>
  <c r="DO434" i="79"/>
  <c r="DP426" i="79"/>
  <c r="DP428" i="79" s="1"/>
  <c r="DP429" i="79" s="1"/>
  <c r="DP460" i="79" s="1"/>
  <c r="DP411" i="79"/>
  <c r="DO436" i="79"/>
  <c r="DQ413" i="79"/>
  <c r="DH438" i="79"/>
  <c r="DG436" i="79"/>
  <c r="DJ427" i="79"/>
  <c r="DJ412" i="79"/>
  <c r="DJ433" i="79" s="1"/>
  <c r="DI428" i="79"/>
  <c r="DI429" i="79" s="1"/>
  <c r="DI460" i="79" s="1"/>
  <c r="DI413" i="79"/>
  <c r="DJ411" i="79"/>
  <c r="DJ432" i="79" s="1"/>
  <c r="DJ426" i="79"/>
  <c r="DH413" i="79"/>
  <c r="DB410" i="79"/>
  <c r="CY434" i="79"/>
  <c r="DB411" i="79"/>
  <c r="DB432" i="79" s="1"/>
  <c r="DB426" i="79"/>
  <c r="CY436" i="79"/>
  <c r="CZ426" i="79"/>
  <c r="CZ428" i="79" s="1"/>
  <c r="CZ429" i="79" s="1"/>
  <c r="CZ411" i="79"/>
  <c r="DB427" i="79"/>
  <c r="DB412" i="79"/>
  <c r="DB433" i="79" s="1"/>
  <c r="CT427" i="79"/>
  <c r="CT412" i="79"/>
  <c r="CT433" i="79" s="1"/>
  <c r="CS428" i="79"/>
  <c r="CS429" i="79" s="1"/>
  <c r="CS460" i="79" s="1"/>
  <c r="CT411" i="79"/>
  <c r="CT432" i="79" s="1"/>
  <c r="CT426" i="79"/>
  <c r="CQ434" i="79"/>
  <c r="CR426" i="79"/>
  <c r="CR428" i="79" s="1"/>
  <c r="CR429" i="79" s="1"/>
  <c r="CR460" i="79" s="1"/>
  <c r="CR411" i="79"/>
  <c r="CQ436" i="79"/>
  <c r="CS413" i="79"/>
  <c r="CL411" i="79"/>
  <c r="CL432" i="79" s="1"/>
  <c r="CL426" i="79"/>
  <c r="CJ438" i="79"/>
  <c r="CJ428" i="79"/>
  <c r="CJ429" i="79" s="1"/>
  <c r="CL427" i="79"/>
  <c r="CL412" i="79"/>
  <c r="CL433" i="79" s="1"/>
  <c r="CI436" i="79"/>
  <c r="CK413" i="79"/>
  <c r="CJ413" i="79"/>
  <c r="CD427" i="79"/>
  <c r="CD412" i="79"/>
  <c r="CD433" i="79" s="1"/>
  <c r="CA436" i="79"/>
  <c r="CD411" i="79"/>
  <c r="CD432" i="79" s="1"/>
  <c r="CD426" i="79"/>
  <c r="CA434" i="79"/>
  <c r="CD410" i="79"/>
  <c r="CB438" i="79"/>
  <c r="CC413" i="79"/>
  <c r="BV427" i="79"/>
  <c r="BV412" i="79"/>
  <c r="BV433" i="79" s="1"/>
  <c r="BS434" i="79"/>
  <c r="BV411" i="79"/>
  <c r="BV432" i="79" s="1"/>
  <c r="BV426" i="79"/>
  <c r="BT413" i="79"/>
  <c r="BV410" i="79"/>
  <c r="BS436" i="79"/>
  <c r="BU413" i="79"/>
  <c r="BL426" i="79"/>
  <c r="BL428" i="79" s="1"/>
  <c r="BL429" i="79" s="1"/>
  <c r="BL460" i="79" s="1"/>
  <c r="BL411" i="79"/>
  <c r="BM413" i="79"/>
  <c r="BN410" i="79"/>
  <c r="BK434" i="79"/>
  <c r="BK436" i="79"/>
  <c r="BN411" i="79"/>
  <c r="BN432" i="79" s="1"/>
  <c r="BN426" i="79"/>
  <c r="BN427" i="79"/>
  <c r="BN412" i="79"/>
  <c r="BN433" i="79" s="1"/>
  <c r="BD426" i="79"/>
  <c r="BD428" i="79" s="1"/>
  <c r="BD429" i="79" s="1"/>
  <c r="BD460" i="79" s="1"/>
  <c r="BD411" i="79"/>
  <c r="BC436" i="79"/>
  <c r="BF411" i="79"/>
  <c r="BF432" i="79" s="1"/>
  <c r="BF426" i="79"/>
  <c r="BF427" i="79"/>
  <c r="BF412" i="79"/>
  <c r="BF433" i="79" s="1"/>
  <c r="BE413" i="79"/>
  <c r="AX411" i="79"/>
  <c r="AX432" i="79" s="1"/>
  <c r="AX426" i="79"/>
  <c r="AX427" i="79"/>
  <c r="AX412" i="79"/>
  <c r="AX433" i="79" s="1"/>
  <c r="AU434" i="79"/>
  <c r="AU436" i="79"/>
  <c r="AW413" i="79"/>
  <c r="AV438" i="79"/>
  <c r="AW428" i="79"/>
  <c r="AW429" i="79" s="1"/>
  <c r="AW460" i="79" s="1"/>
  <c r="AV413" i="79"/>
  <c r="AP411" i="79"/>
  <c r="AP432" i="79" s="1"/>
  <c r="AP426" i="79"/>
  <c r="AM436" i="79"/>
  <c r="AP427" i="79"/>
  <c r="AP412" i="79"/>
  <c r="AP433" i="79" s="1"/>
  <c r="AM434" i="79"/>
  <c r="AN413" i="79"/>
  <c r="AN438" i="79"/>
  <c r="AO428" i="79"/>
  <c r="AO429" i="79" s="1"/>
  <c r="AO460" i="79" s="1"/>
  <c r="AO413" i="79"/>
  <c r="AH411" i="79"/>
  <c r="AH432" i="79" s="1"/>
  <c r="AH426" i="79"/>
  <c r="AF413" i="79"/>
  <c r="AE434" i="79"/>
  <c r="AH427" i="79"/>
  <c r="AH412" i="79"/>
  <c r="AH433" i="79" s="1"/>
  <c r="AE436" i="79"/>
  <c r="AF438" i="79"/>
  <c r="AG413" i="79"/>
  <c r="Y428" i="79"/>
  <c r="Y429" i="79" s="1"/>
  <c r="Y460" i="79" s="1"/>
  <c r="W434" i="79"/>
  <c r="Z411" i="79"/>
  <c r="Z432" i="79" s="1"/>
  <c r="Z426" i="79"/>
  <c r="W436" i="79"/>
  <c r="Z427" i="79"/>
  <c r="Z412" i="79"/>
  <c r="Z433" i="79" s="1"/>
  <c r="X413" i="79"/>
  <c r="Y413" i="79"/>
  <c r="AH211" i="79"/>
  <c r="R410" i="79"/>
  <c r="FK436" i="80"/>
  <c r="FN410" i="80"/>
  <c r="FN413" i="80" s="1"/>
  <c r="FK434" i="80"/>
  <c r="FN432" i="80"/>
  <c r="FN426" i="80"/>
  <c r="FL438" i="80"/>
  <c r="FM428" i="80"/>
  <c r="FM429" i="80" s="1"/>
  <c r="FM460" i="80" s="1"/>
  <c r="FN427" i="80"/>
  <c r="FN433" i="80"/>
  <c r="FD428" i="80"/>
  <c r="FD429" i="80" s="1"/>
  <c r="FF432" i="80"/>
  <c r="FF426" i="80"/>
  <c r="FF427" i="80"/>
  <c r="FF433" i="80"/>
  <c r="FC436" i="80"/>
  <c r="FE428" i="80"/>
  <c r="FE429" i="80" s="1"/>
  <c r="FE460" i="80" s="1"/>
  <c r="FC434" i="80"/>
  <c r="FD438" i="80"/>
  <c r="EV438" i="80"/>
  <c r="EU434" i="80"/>
  <c r="EX427" i="80"/>
  <c r="EX433" i="80"/>
  <c r="EX432" i="80"/>
  <c r="EX426" i="80"/>
  <c r="EX410" i="80"/>
  <c r="EX413" i="80" s="1"/>
  <c r="EU436" i="80"/>
  <c r="EP37" i="80"/>
  <c r="EM436" i="80"/>
  <c r="EP427" i="80"/>
  <c r="EP433" i="80"/>
  <c r="EP432" i="80"/>
  <c r="EP426" i="80"/>
  <c r="EP410" i="80"/>
  <c r="EP413" i="80" s="1"/>
  <c r="EN413" i="80"/>
  <c r="EM434" i="80"/>
  <c r="EN426" i="80"/>
  <c r="EN432" i="80"/>
  <c r="EN427" i="80"/>
  <c r="EN433" i="80"/>
  <c r="EE436" i="80"/>
  <c r="EH432" i="80"/>
  <c r="EH426" i="80"/>
  <c r="EH427" i="80"/>
  <c r="EH433" i="80"/>
  <c r="EH410" i="80"/>
  <c r="EH413" i="80" s="1"/>
  <c r="EF428" i="80"/>
  <c r="EF429" i="80" s="1"/>
  <c r="EE434" i="80"/>
  <c r="EG428" i="80"/>
  <c r="EG429" i="80" s="1"/>
  <c r="EG460" i="80" s="1"/>
  <c r="DZ432" i="80"/>
  <c r="DZ426" i="80"/>
  <c r="DX433" i="80"/>
  <c r="DX427" i="80"/>
  <c r="DX426" i="80"/>
  <c r="DX432" i="80"/>
  <c r="DZ410" i="80"/>
  <c r="DZ413" i="80" s="1"/>
  <c r="DW434" i="80"/>
  <c r="DX413" i="80"/>
  <c r="DW436" i="80"/>
  <c r="DZ427" i="80"/>
  <c r="DZ433" i="80"/>
  <c r="DQ428" i="80"/>
  <c r="DR410" i="80"/>
  <c r="DR413" i="80" s="1"/>
  <c r="DO436" i="80"/>
  <c r="DR427" i="80"/>
  <c r="DR433" i="80"/>
  <c r="DP427" i="80"/>
  <c r="DP428" i="80" s="1"/>
  <c r="DP429" i="80" s="1"/>
  <c r="DP433" i="80"/>
  <c r="DP438" i="80" s="1"/>
  <c r="DO434" i="80"/>
  <c r="DP413" i="80"/>
  <c r="DR432" i="80"/>
  <c r="DR426" i="80"/>
  <c r="DG436" i="80"/>
  <c r="DG434" i="80"/>
  <c r="DJ37" i="80"/>
  <c r="DJ410" i="80"/>
  <c r="DJ413" i="80" s="1"/>
  <c r="DH427" i="80"/>
  <c r="DH428" i="80" s="1"/>
  <c r="DH429" i="80" s="1"/>
  <c r="DH433" i="80"/>
  <c r="DH438" i="80" s="1"/>
  <c r="DJ427" i="80"/>
  <c r="DJ433" i="80"/>
  <c r="DJ432" i="80"/>
  <c r="DJ426" i="80"/>
  <c r="DH413" i="80"/>
  <c r="DB432" i="80"/>
  <c r="DB426" i="80"/>
  <c r="CZ438" i="80"/>
  <c r="DB410" i="80"/>
  <c r="DB413" i="80" s="1"/>
  <c r="DB427" i="80"/>
  <c r="DB433" i="80"/>
  <c r="CZ428" i="80"/>
  <c r="CZ429" i="80" s="1"/>
  <c r="DA428" i="80"/>
  <c r="DA429" i="80" s="1"/>
  <c r="DA460" i="80" s="1"/>
  <c r="CY434" i="80"/>
  <c r="CS413" i="80"/>
  <c r="CT427" i="80"/>
  <c r="CT433" i="80"/>
  <c r="CQ434" i="80"/>
  <c r="CT410" i="80"/>
  <c r="CT413" i="80" s="1"/>
  <c r="CR426" i="80"/>
  <c r="CR428" i="80" s="1"/>
  <c r="CR432" i="80"/>
  <c r="CR438" i="80" s="1"/>
  <c r="CT432" i="80"/>
  <c r="CT426" i="80"/>
  <c r="CS433" i="80"/>
  <c r="CS427" i="80"/>
  <c r="CS428" i="80" s="1"/>
  <c r="CQ436" i="80"/>
  <c r="CR413" i="80"/>
  <c r="CK428" i="80"/>
  <c r="CK429" i="80" s="1"/>
  <c r="CL410" i="80"/>
  <c r="CL413" i="80" s="1"/>
  <c r="CI436" i="80"/>
  <c r="CL427" i="80"/>
  <c r="CL433" i="80"/>
  <c r="CJ438" i="80"/>
  <c r="CL432" i="80"/>
  <c r="CL426" i="80"/>
  <c r="CI434" i="80"/>
  <c r="CJ428" i="80"/>
  <c r="CJ429" i="80" s="1"/>
  <c r="CB427" i="80"/>
  <c r="CB428" i="80" s="1"/>
  <c r="CB429" i="80" s="1"/>
  <c r="CB433" i="80"/>
  <c r="CB438" i="80" s="1"/>
  <c r="CD427" i="80"/>
  <c r="CD433" i="80"/>
  <c r="CD410" i="80"/>
  <c r="CD413" i="80" s="1"/>
  <c r="CA436" i="80"/>
  <c r="CA434" i="80"/>
  <c r="CD432" i="80"/>
  <c r="CD426" i="80"/>
  <c r="CB413" i="80"/>
  <c r="BV427" i="80"/>
  <c r="BV433" i="80"/>
  <c r="BV436" i="80"/>
  <c r="BS436" i="80"/>
  <c r="BS434" i="80"/>
  <c r="BT438" i="80"/>
  <c r="BV432" i="80"/>
  <c r="BV426" i="80"/>
  <c r="BU428" i="80"/>
  <c r="BU429" i="80" s="1"/>
  <c r="BU460" i="80" s="1"/>
  <c r="BT428" i="80"/>
  <c r="BT429" i="80" s="1"/>
  <c r="BK436" i="80"/>
  <c r="BL428" i="80"/>
  <c r="BL429" i="80" s="1"/>
  <c r="BN410" i="80"/>
  <c r="BN413" i="80" s="1"/>
  <c r="BL438" i="80"/>
  <c r="BN427" i="80"/>
  <c r="BN433" i="80"/>
  <c r="BN432" i="80"/>
  <c r="BN426" i="80"/>
  <c r="BF410" i="80"/>
  <c r="BF413" i="80" s="1"/>
  <c r="BD413" i="80"/>
  <c r="BC436" i="80"/>
  <c r="BD426" i="80"/>
  <c r="BD428" i="80" s="1"/>
  <c r="BD429" i="80" s="1"/>
  <c r="BD432" i="80"/>
  <c r="BD438" i="80" s="1"/>
  <c r="BC434" i="80"/>
  <c r="BF432" i="80"/>
  <c r="BF426" i="80"/>
  <c r="BF427" i="80"/>
  <c r="BF433" i="80"/>
  <c r="AV426" i="80"/>
  <c r="AV432" i="80"/>
  <c r="AU434" i="80"/>
  <c r="AX432" i="80"/>
  <c r="AX426" i="80"/>
  <c r="AV427" i="80"/>
  <c r="AV433" i="80"/>
  <c r="AX410" i="80"/>
  <c r="AX413" i="80" s="1"/>
  <c r="AU436" i="80"/>
  <c r="AX427" i="80"/>
  <c r="AX433" i="80"/>
  <c r="AV413" i="80"/>
  <c r="AP427" i="80"/>
  <c r="AP433" i="80"/>
  <c r="AM436" i="80"/>
  <c r="AP432" i="80"/>
  <c r="AP426" i="80"/>
  <c r="AN426" i="80"/>
  <c r="AN428" i="80" s="1"/>
  <c r="AN429" i="80" s="1"/>
  <c r="AN432" i="80"/>
  <c r="AN438" i="80" s="1"/>
  <c r="AN413" i="80"/>
  <c r="AM434" i="80"/>
  <c r="AF438" i="80"/>
  <c r="AE436" i="80"/>
  <c r="AH410" i="80"/>
  <c r="AF428" i="80"/>
  <c r="AF429" i="80" s="1"/>
  <c r="AG413" i="80"/>
  <c r="AG427" i="80"/>
  <c r="AG428" i="80" s="1"/>
  <c r="AG429" i="80" s="1"/>
  <c r="AG460" i="80" s="1"/>
  <c r="AG433" i="80"/>
  <c r="AE434" i="80"/>
  <c r="AH432" i="80"/>
  <c r="AH426" i="80"/>
  <c r="AH37" i="80"/>
  <c r="AH412" i="80"/>
  <c r="X438" i="80"/>
  <c r="W434" i="80"/>
  <c r="Z432" i="80"/>
  <c r="Z426" i="80"/>
  <c r="Y428" i="80"/>
  <c r="Y429" i="80" s="1"/>
  <c r="Y460" i="80" s="1"/>
  <c r="Z427" i="80"/>
  <c r="Z433" i="80"/>
  <c r="W436" i="80"/>
  <c r="R427" i="80"/>
  <c r="R433" i="80"/>
  <c r="O436" i="80"/>
  <c r="R434" i="80"/>
  <c r="O434" i="80"/>
  <c r="R432" i="80"/>
  <c r="R426" i="80"/>
  <c r="R410" i="80"/>
  <c r="R413" i="80" s="1"/>
  <c r="P438" i="80"/>
  <c r="DJ206" i="79"/>
  <c r="CT37" i="79"/>
  <c r="CL37" i="79"/>
  <c r="BV206" i="79"/>
  <c r="O436" i="79"/>
  <c r="Q432" i="79"/>
  <c r="P433" i="79"/>
  <c r="O434" i="79"/>
  <c r="Q433" i="79"/>
  <c r="Q413" i="79"/>
  <c r="R37" i="79"/>
  <c r="R412" i="79"/>
  <c r="P411" i="79"/>
  <c r="P432" i="79" s="1"/>
  <c r="R411" i="79"/>
  <c r="DZ150" i="79"/>
  <c r="FF211" i="80"/>
  <c r="FK241" i="80"/>
  <c r="CI142" i="80"/>
  <c r="BC142" i="80"/>
  <c r="EV196" i="79"/>
  <c r="BV211" i="79"/>
  <c r="FF211" i="79"/>
  <c r="EU241" i="79"/>
  <c r="CD206" i="79"/>
  <c r="EP150" i="79"/>
  <c r="Q383" i="80"/>
  <c r="CT150" i="79"/>
  <c r="W200" i="79"/>
  <c r="W92" i="79" s="1"/>
  <c r="Y196" i="79"/>
  <c r="BU196" i="79"/>
  <c r="CD150" i="79"/>
  <c r="DG323" i="79"/>
  <c r="DG339" i="79" s="1"/>
  <c r="DI308" i="79"/>
  <c r="AH206" i="79"/>
  <c r="CC196" i="79"/>
  <c r="CB196" i="79"/>
  <c r="AX150" i="79"/>
  <c r="FF37" i="79"/>
  <c r="AU310" i="80"/>
  <c r="AU323" i="80" s="1"/>
  <c r="AU339" i="80" s="1"/>
  <c r="CL206" i="79"/>
  <c r="AW308" i="80"/>
  <c r="AW310" i="80" s="1"/>
  <c r="CA323" i="79"/>
  <c r="CA339" i="79" s="1"/>
  <c r="CB308" i="79"/>
  <c r="DR37" i="79"/>
  <c r="EN308" i="79"/>
  <c r="EO308" i="79"/>
  <c r="AX37" i="79"/>
  <c r="BF37" i="80"/>
  <c r="EE323" i="79"/>
  <c r="EE339" i="79" s="1"/>
  <c r="EP37" i="79"/>
  <c r="EF308" i="79"/>
  <c r="CT206" i="79"/>
  <c r="EF308" i="80"/>
  <c r="EF310" i="80" s="1"/>
  <c r="FD196" i="79"/>
  <c r="FE196" i="79"/>
  <c r="DR206" i="79"/>
  <c r="CI241" i="80"/>
  <c r="EN196" i="79"/>
  <c r="EM241" i="79"/>
  <c r="CK196" i="79"/>
  <c r="DZ206" i="79"/>
  <c r="CI200" i="79"/>
  <c r="CI92" i="79" s="1"/>
  <c r="EO196" i="79"/>
  <c r="CS308" i="80"/>
  <c r="CS310" i="80" s="1"/>
  <c r="EV308" i="80"/>
  <c r="EV310" i="80" s="1"/>
  <c r="DZ37" i="80"/>
  <c r="EW308" i="80"/>
  <c r="EW310" i="80" s="1"/>
  <c r="R4" i="35"/>
  <c r="Q56" i="35" s="1"/>
  <c r="DZ37" i="79"/>
  <c r="R72" i="79"/>
  <c r="R206" i="79"/>
  <c r="O386" i="80"/>
  <c r="F50" i="35"/>
  <c r="Z206" i="79"/>
  <c r="G50" i="35"/>
  <c r="AH37" i="79"/>
  <c r="E53" i="35"/>
  <c r="E50" i="35"/>
  <c r="EE310" i="80"/>
  <c r="EE323" i="80" s="1"/>
  <c r="EE339" i="80" s="1"/>
  <c r="FL196" i="80"/>
  <c r="BK310" i="80"/>
  <c r="BK323" i="80" s="1"/>
  <c r="BK339" i="80" s="1"/>
  <c r="FL308" i="80"/>
  <c r="FL310" i="80" s="1"/>
  <c r="DA196" i="79"/>
  <c r="EP206" i="79"/>
  <c r="AU200" i="80"/>
  <c r="AU92" i="80" s="1"/>
  <c r="CJ196" i="80"/>
  <c r="AX206" i="79"/>
  <c r="Z211" i="79"/>
  <c r="CD211" i="79"/>
  <c r="AH73" i="79"/>
  <c r="CD76" i="80"/>
  <c r="DH308" i="80"/>
  <c r="DH310" i="80" s="1"/>
  <c r="BF206" i="79"/>
  <c r="CL73" i="79"/>
  <c r="FK310" i="80"/>
  <c r="FK323" i="80" s="1"/>
  <c r="FK339" i="80" s="1"/>
  <c r="CZ196" i="79"/>
  <c r="AV196" i="80"/>
  <c r="CC308" i="80"/>
  <c r="CC310" i="80" s="1"/>
  <c r="CT211" i="80"/>
  <c r="EX211" i="79"/>
  <c r="EP76" i="80"/>
  <c r="R211" i="79"/>
  <c r="CQ310" i="80"/>
  <c r="CQ323" i="80" s="1"/>
  <c r="CQ339" i="80" s="1"/>
  <c r="DG200" i="80"/>
  <c r="DG92" i="80" s="1"/>
  <c r="EG196" i="79"/>
  <c r="EF196" i="79"/>
  <c r="EH73" i="79"/>
  <c r="CK196" i="80"/>
  <c r="CB308" i="80"/>
  <c r="CB310" i="80" s="1"/>
  <c r="AO196" i="80"/>
  <c r="AP196" i="80" s="1"/>
  <c r="DG310" i="80"/>
  <c r="DG323" i="80" s="1"/>
  <c r="DG339" i="80" s="1"/>
  <c r="FN206" i="79"/>
  <c r="FF206" i="79"/>
  <c r="CL76" i="79"/>
  <c r="FC200" i="80"/>
  <c r="FC92" i="80" s="1"/>
  <c r="FE196" i="80"/>
  <c r="BF73" i="79"/>
  <c r="EG196" i="80"/>
  <c r="DJ73" i="79"/>
  <c r="BL308" i="80"/>
  <c r="BL310" i="80" s="1"/>
  <c r="BV73" i="79"/>
  <c r="BE196" i="80"/>
  <c r="Z73" i="79"/>
  <c r="BD196" i="80"/>
  <c r="FN73" i="79"/>
  <c r="BS200" i="80"/>
  <c r="BS92" i="80" s="1"/>
  <c r="BU196" i="80"/>
  <c r="AX73" i="79"/>
  <c r="EX211" i="80"/>
  <c r="FF73" i="79"/>
  <c r="AP76" i="80"/>
  <c r="EP73" i="79"/>
  <c r="BN68" i="79"/>
  <c r="R73" i="79"/>
  <c r="DB76" i="80"/>
  <c r="AX73" i="80"/>
  <c r="R76" i="79"/>
  <c r="DR73" i="79"/>
  <c r="DZ73" i="79"/>
  <c r="BN76" i="80"/>
  <c r="AP73" i="79"/>
  <c r="FF76" i="80"/>
  <c r="DZ73" i="80"/>
  <c r="AP73" i="80"/>
  <c r="FN76" i="80"/>
  <c r="DB73" i="79"/>
  <c r="BF73" i="80"/>
  <c r="DR76" i="80"/>
  <c r="BN73" i="80"/>
  <c r="CB196" i="80"/>
  <c r="CA200" i="80"/>
  <c r="CA92" i="80" s="1"/>
  <c r="AM310" i="80"/>
  <c r="AM323" i="80" s="1"/>
  <c r="AM339" i="80" s="1"/>
  <c r="FK142" i="80"/>
  <c r="CI310" i="80"/>
  <c r="CI323" i="80" s="1"/>
  <c r="CI339" i="80" s="1"/>
  <c r="CJ308" i="80"/>
  <c r="CJ310" i="80" s="1"/>
  <c r="FC310" i="80"/>
  <c r="FC323" i="80" s="1"/>
  <c r="FC339" i="80" s="1"/>
  <c r="FM196" i="80"/>
  <c r="EE200" i="80"/>
  <c r="EE92" i="80" s="1"/>
  <c r="DI196" i="80"/>
  <c r="DA308" i="80"/>
  <c r="DA310" i="80" s="1"/>
  <c r="FN150" i="80"/>
  <c r="AO308" i="80"/>
  <c r="AO310" i="80" s="1"/>
  <c r="CL37" i="80"/>
  <c r="AX76" i="80"/>
  <c r="BL196" i="80"/>
  <c r="EP109" i="79"/>
  <c r="FE308" i="80"/>
  <c r="FE310" i="80" s="1"/>
  <c r="CZ308" i="80"/>
  <c r="CZ310" i="80" s="1"/>
  <c r="EO196" i="80"/>
  <c r="EM200" i="80"/>
  <c r="EM92" i="80" s="1"/>
  <c r="CS196" i="80"/>
  <c r="CR196" i="80"/>
  <c r="X196" i="80"/>
  <c r="Z196" i="80" s="1"/>
  <c r="BK200" i="80"/>
  <c r="BK92" i="80" s="1"/>
  <c r="Y181" i="80"/>
  <c r="Z181" i="80" s="1"/>
  <c r="AP76" i="79"/>
  <c r="AE59" i="80"/>
  <c r="DJ150" i="80"/>
  <c r="Z37" i="80"/>
  <c r="CD150" i="80"/>
  <c r="EN308" i="80"/>
  <c r="EN310" i="80" s="1"/>
  <c r="EM310" i="80"/>
  <c r="EM323" i="80" s="1"/>
  <c r="EM339" i="80" s="1"/>
  <c r="BN150" i="80"/>
  <c r="AX37" i="80"/>
  <c r="AX206" i="80"/>
  <c r="BN206" i="80"/>
  <c r="BF219" i="80"/>
  <c r="BF109" i="79"/>
  <c r="X192" i="80"/>
  <c r="EH150" i="80"/>
  <c r="P181" i="80"/>
  <c r="R181" i="80" s="1"/>
  <c r="DR206" i="80"/>
  <c r="DR37" i="80"/>
  <c r="CT109" i="80"/>
  <c r="BV109" i="80"/>
  <c r="BF150" i="80"/>
  <c r="AF181" i="80"/>
  <c r="AH181" i="80" s="1"/>
  <c r="BN109" i="79"/>
  <c r="BC241" i="80"/>
  <c r="DG59" i="80"/>
  <c r="CL211" i="80"/>
  <c r="EX29" i="80"/>
  <c r="DZ211" i="79"/>
  <c r="CT76" i="79"/>
  <c r="DJ76" i="80"/>
  <c r="AX76" i="79"/>
  <c r="CT150" i="80"/>
  <c r="AU59" i="80"/>
  <c r="EX109" i="80"/>
  <c r="CD68" i="79"/>
  <c r="CL109" i="79"/>
  <c r="Z206" i="80"/>
  <c r="CT206" i="80"/>
  <c r="AX68" i="79"/>
  <c r="AH74" i="80"/>
  <c r="Z74" i="79"/>
  <c r="CT73" i="80"/>
  <c r="EH211" i="80"/>
  <c r="AH76" i="79"/>
  <c r="DZ76" i="79"/>
  <c r="FN72" i="79"/>
  <c r="DB74" i="80"/>
  <c r="AX109" i="79"/>
  <c r="BK59" i="80"/>
  <c r="DB37" i="80"/>
  <c r="EP109" i="80"/>
  <c r="CT76" i="80"/>
  <c r="Z72" i="79"/>
  <c r="DJ211" i="80"/>
  <c r="Z68" i="79"/>
  <c r="AM59" i="80"/>
  <c r="R76" i="80"/>
  <c r="CD76" i="79"/>
  <c r="EP76" i="79"/>
  <c r="FF76" i="79"/>
  <c r="Z76" i="80"/>
  <c r="R211" i="80"/>
  <c r="BT308" i="80"/>
  <c r="BT310" i="80" s="1"/>
  <c r="FN206" i="80"/>
  <c r="AH76" i="80"/>
  <c r="AO185" i="80"/>
  <c r="AP185" i="80" s="1"/>
  <c r="BV206" i="80"/>
  <c r="DR72" i="79"/>
  <c r="DZ211" i="80"/>
  <c r="EP211" i="80"/>
  <c r="AM200" i="80"/>
  <c r="AM92" i="80" s="1"/>
  <c r="FF219" i="80"/>
  <c r="AH68" i="80"/>
  <c r="AO192" i="80"/>
  <c r="AP192" i="80" s="1"/>
  <c r="AP109" i="80"/>
  <c r="DR68" i="79"/>
  <c r="CL73" i="80"/>
  <c r="AX219" i="80"/>
  <c r="DB219" i="80"/>
  <c r="EX109" i="79"/>
  <c r="FN37" i="80"/>
  <c r="DO310" i="80"/>
  <c r="DO323" i="80" s="1"/>
  <c r="DO339" i="80" s="1"/>
  <c r="CT37" i="80"/>
  <c r="DJ206" i="80"/>
  <c r="BN109" i="80"/>
  <c r="BS310" i="80"/>
  <c r="BS323" i="80" s="1"/>
  <c r="BS339" i="80" s="1"/>
  <c r="DQ308" i="80"/>
  <c r="DQ310" i="80" s="1"/>
  <c r="EX73" i="80"/>
  <c r="DJ73" i="80"/>
  <c r="BF72" i="79"/>
  <c r="R68" i="79"/>
  <c r="R73" i="80"/>
  <c r="BV109" i="79"/>
  <c r="W323" i="79"/>
  <c r="W339" i="79" s="1"/>
  <c r="AH150" i="80"/>
  <c r="Z109" i="80"/>
  <c r="BV76" i="79"/>
  <c r="CL211" i="79"/>
  <c r="BF211" i="79"/>
  <c r="W200" i="80"/>
  <c r="W92" i="80" s="1"/>
  <c r="EP72" i="79"/>
  <c r="CD72" i="79"/>
  <c r="EH29" i="80"/>
  <c r="CT211" i="79"/>
  <c r="EH73" i="80"/>
  <c r="DZ29" i="79"/>
  <c r="FN76" i="79"/>
  <c r="AM59" i="79"/>
  <c r="AM258" i="79" s="1"/>
  <c r="AM264" i="79" s="1"/>
  <c r="DZ76" i="80"/>
  <c r="CL76" i="80"/>
  <c r="BN76" i="79"/>
  <c r="BF74" i="80"/>
  <c r="R74" i="80"/>
  <c r="DJ76" i="79"/>
  <c r="O59" i="80"/>
  <c r="DJ219" i="79"/>
  <c r="BV74" i="79"/>
  <c r="EX76" i="79"/>
  <c r="BN72" i="79"/>
  <c r="FF150" i="80"/>
  <c r="R150" i="80"/>
  <c r="DB73" i="80"/>
  <c r="EH76" i="80"/>
  <c r="CD73" i="80"/>
  <c r="BV76" i="80"/>
  <c r="W310" i="80"/>
  <c r="W323" i="80" s="1"/>
  <c r="W339" i="80" s="1"/>
  <c r="Y308" i="80"/>
  <c r="Y310" i="80" s="1"/>
  <c r="EP74" i="80"/>
  <c r="DR73" i="80"/>
  <c r="EP73" i="80"/>
  <c r="CL74" i="80"/>
  <c r="DJ74" i="80"/>
  <c r="EX74" i="80"/>
  <c r="DZ72" i="79"/>
  <c r="BV211" i="80"/>
  <c r="CL206" i="80"/>
  <c r="FN73" i="80"/>
  <c r="EX72" i="79"/>
  <c r="BV72" i="79"/>
  <c r="X308" i="79"/>
  <c r="BE308" i="80"/>
  <c r="BE310" i="80" s="1"/>
  <c r="BC310" i="80"/>
  <c r="BC323" i="80" s="1"/>
  <c r="BC339" i="80" s="1"/>
  <c r="BD308" i="80"/>
  <c r="DP196" i="80"/>
  <c r="DQ196" i="80"/>
  <c r="DO200" i="80"/>
  <c r="DO92" i="80" s="1"/>
  <c r="DA196" i="80"/>
  <c r="CY200" i="80"/>
  <c r="CY92" i="80" s="1"/>
  <c r="CZ196" i="80"/>
  <c r="EW196" i="80"/>
  <c r="EV196" i="80"/>
  <c r="EU200" i="80"/>
  <c r="EU92" i="80" s="1"/>
  <c r="DW200" i="80"/>
  <c r="DW92" i="80" s="1"/>
  <c r="DX196" i="80"/>
  <c r="DY196" i="80"/>
  <c r="DX308" i="80"/>
  <c r="DY308" i="80"/>
  <c r="DY310" i="80" s="1"/>
  <c r="DW310" i="80"/>
  <c r="DW323" i="80" s="1"/>
  <c r="DW339" i="80" s="1"/>
  <c r="AP219" i="79"/>
  <c r="CL219" i="80"/>
  <c r="AX211" i="80"/>
  <c r="EP211" i="79"/>
  <c r="BF206" i="80"/>
  <c r="FF206" i="80"/>
  <c r="AP206" i="80"/>
  <c r="Z76" i="79"/>
  <c r="FN74" i="80"/>
  <c r="AP74" i="80"/>
  <c r="CT72" i="79"/>
  <c r="DJ72" i="79"/>
  <c r="DB74" i="79"/>
  <c r="DZ74" i="79"/>
  <c r="BN74" i="79"/>
  <c r="DB72" i="79"/>
  <c r="CL74" i="79"/>
  <c r="DZ74" i="80"/>
  <c r="EP74" i="79"/>
  <c r="BF74" i="79"/>
  <c r="CL72" i="79"/>
  <c r="CD74" i="80"/>
  <c r="CT74" i="80"/>
  <c r="BN74" i="80"/>
  <c r="FF74" i="79"/>
  <c r="AH74" i="79"/>
  <c r="CD74" i="79"/>
  <c r="EX74" i="79"/>
  <c r="EH72" i="79"/>
  <c r="BV74" i="80"/>
  <c r="DB76" i="79"/>
  <c r="FN74" i="79"/>
  <c r="DR74" i="80"/>
  <c r="Z74" i="80"/>
  <c r="AX74" i="80"/>
  <c r="CT74" i="79"/>
  <c r="AX74" i="79"/>
  <c r="R74" i="79"/>
  <c r="AP72" i="79"/>
  <c r="Z73" i="80"/>
  <c r="AH73" i="80"/>
  <c r="EH74" i="80"/>
  <c r="FF74" i="80"/>
  <c r="AP74" i="79"/>
  <c r="EH74" i="79"/>
  <c r="DJ74" i="79"/>
  <c r="EX68" i="79"/>
  <c r="AX150" i="80"/>
  <c r="P379" i="79"/>
  <c r="R378" i="79"/>
  <c r="AH68" i="79"/>
  <c r="DB68" i="79"/>
  <c r="DJ68" i="80"/>
  <c r="Q380" i="79"/>
  <c r="FN219" i="80"/>
  <c r="BF68" i="80"/>
  <c r="DB68" i="80"/>
  <c r="DR68" i="80"/>
  <c r="BV219" i="79"/>
  <c r="Q380" i="80"/>
  <c r="P379" i="80"/>
  <c r="R378" i="80"/>
  <c r="O386" i="79"/>
  <c r="BF29" i="80"/>
  <c r="Z219" i="79"/>
  <c r="CT29" i="80"/>
  <c r="DJ68" i="79"/>
  <c r="EM59" i="80"/>
  <c r="BN219" i="80"/>
  <c r="EH206" i="80"/>
  <c r="AX68" i="80"/>
  <c r="FF219" i="79"/>
  <c r="BC59" i="79"/>
  <c r="BC258" i="79" s="1"/>
  <c r="BC264" i="79" s="1"/>
  <c r="AH219" i="80"/>
  <c r="CT68" i="79"/>
  <c r="FN68" i="79"/>
  <c r="FF37" i="80"/>
  <c r="R37" i="80"/>
  <c r="DR219" i="80"/>
  <c r="CD37" i="79"/>
  <c r="BN37" i="80"/>
  <c r="AP37" i="79"/>
  <c r="Z37" i="79"/>
  <c r="DJ37" i="79"/>
  <c r="AU59" i="79"/>
  <c r="AU258" i="79" s="1"/>
  <c r="AU264" i="79" s="1"/>
  <c r="AP109" i="79"/>
  <c r="EX150" i="80"/>
  <c r="BV68" i="79"/>
  <c r="FN37" i="79"/>
  <c r="BV37" i="79"/>
  <c r="CA59" i="79"/>
  <c r="CA258" i="79" s="1"/>
  <c r="CA264" i="79" s="1"/>
  <c r="EU59" i="80"/>
  <c r="DJ109" i="80"/>
  <c r="EX37" i="80"/>
  <c r="BF37" i="79"/>
  <c r="DB37" i="79"/>
  <c r="DZ29" i="80"/>
  <c r="CD219" i="80"/>
  <c r="Z150" i="80"/>
  <c r="EH37" i="80"/>
  <c r="AP37" i="80"/>
  <c r="EH37" i="79"/>
  <c r="BV219" i="80"/>
  <c r="BV37" i="80"/>
  <c r="EX37" i="79"/>
  <c r="BN37" i="79"/>
  <c r="DW59" i="79"/>
  <c r="DW258" i="79" s="1"/>
  <c r="DW264" i="79" s="1"/>
  <c r="AX29" i="80"/>
  <c r="O59" i="79"/>
  <c r="O258" i="79" s="1"/>
  <c r="O264" i="79" s="1"/>
  <c r="EP219" i="80"/>
  <c r="BS59" i="79"/>
  <c r="BS258" i="79" s="1"/>
  <c r="BS264" i="79" s="1"/>
  <c r="FF109" i="79"/>
  <c r="CD109" i="80"/>
  <c r="EX68" i="80"/>
  <c r="BV150" i="80"/>
  <c r="DB206" i="80"/>
  <c r="EE59" i="80"/>
  <c r="EP206" i="80"/>
  <c r="FK59" i="79"/>
  <c r="FK258" i="79" s="1"/>
  <c r="FK264" i="79" s="1"/>
  <c r="W59" i="79"/>
  <c r="W258" i="79" s="1"/>
  <c r="W264" i="79" s="1"/>
  <c r="EU59" i="79"/>
  <c r="EU258" i="79" s="1"/>
  <c r="EU264" i="79" s="1"/>
  <c r="CY59" i="79"/>
  <c r="CY258" i="79" s="1"/>
  <c r="CY264" i="79" s="1"/>
  <c r="EP150" i="80"/>
  <c r="DB150" i="80"/>
  <c r="EH219" i="80"/>
  <c r="AP68" i="80"/>
  <c r="DG59" i="79"/>
  <c r="DG258" i="79" s="1"/>
  <c r="DG264" i="79" s="1"/>
  <c r="EM59" i="79"/>
  <c r="EM258" i="79" s="1"/>
  <c r="EM264" i="79" s="1"/>
  <c r="Z29" i="80"/>
  <c r="FC59" i="79"/>
  <c r="FC258" i="79" s="1"/>
  <c r="FC264" i="79" s="1"/>
  <c r="DJ109" i="79"/>
  <c r="DR150" i="80"/>
  <c r="R109" i="79"/>
  <c r="CL150" i="80"/>
  <c r="FF68" i="80"/>
  <c r="BK59" i="79"/>
  <c r="BK258" i="79" s="1"/>
  <c r="BK264" i="79" s="1"/>
  <c r="AE59" i="79"/>
  <c r="AE258" i="79" s="1"/>
  <c r="AE264" i="79" s="1"/>
  <c r="DO59" i="79"/>
  <c r="DO258" i="79" s="1"/>
  <c r="DO264" i="79" s="1"/>
  <c r="CQ59" i="79"/>
  <c r="CQ258" i="79" s="1"/>
  <c r="CQ264" i="79" s="1"/>
  <c r="DJ29" i="79"/>
  <c r="DJ29" i="80"/>
  <c r="AP68" i="79"/>
  <c r="Z219" i="80"/>
  <c r="R68" i="80"/>
  <c r="DZ68" i="79"/>
  <c r="CI59" i="79"/>
  <c r="CI258" i="79" s="1"/>
  <c r="CI264" i="79" s="1"/>
  <c r="DZ109" i="79"/>
  <c r="I414" i="79"/>
  <c r="BF68" i="79"/>
  <c r="FF68" i="79"/>
  <c r="BS59" i="80"/>
  <c r="EP219" i="79"/>
  <c r="CL109" i="80"/>
  <c r="FN68" i="80"/>
  <c r="EH68" i="79"/>
  <c r="EP68" i="79"/>
  <c r="DB219" i="79"/>
  <c r="R219" i="79"/>
  <c r="FN219" i="79"/>
  <c r="CL219" i="79"/>
  <c r="AH219" i="79"/>
  <c r="CT219" i="79"/>
  <c r="AH29" i="80"/>
  <c r="W59" i="80"/>
  <c r="R206" i="80"/>
  <c r="EX206" i="80"/>
  <c r="EH109" i="80"/>
  <c r="R219" i="80"/>
  <c r="FF29" i="80"/>
  <c r="DJ219" i="80"/>
  <c r="BF109" i="80"/>
  <c r="BF219" i="79"/>
  <c r="CD109" i="79"/>
  <c r="AH109" i="79"/>
  <c r="FN150" i="79"/>
  <c r="AP150" i="80"/>
  <c r="FF109" i="80"/>
  <c r="AP29" i="80"/>
  <c r="DZ150" i="80"/>
  <c r="DR109" i="79"/>
  <c r="EH219" i="79"/>
  <c r="EX219" i="79"/>
  <c r="EX219" i="80"/>
  <c r="CD219" i="79"/>
  <c r="FN29" i="79"/>
  <c r="AH109" i="80"/>
  <c r="AX219" i="79"/>
  <c r="DB109" i="80"/>
  <c r="DZ219" i="80"/>
  <c r="AP219" i="80"/>
  <c r="DB29" i="79"/>
  <c r="BV29" i="79"/>
  <c r="DR29" i="80"/>
  <c r="EH29" i="79"/>
  <c r="AX185" i="79"/>
  <c r="DR219" i="79"/>
  <c r="DZ219" i="79"/>
  <c r="EP29" i="80"/>
  <c r="CD206" i="80"/>
  <c r="Z192" i="79"/>
  <c r="AP181" i="79"/>
  <c r="BN29" i="79"/>
  <c r="DB29" i="80"/>
  <c r="BN219" i="79"/>
  <c r="FN109" i="80"/>
  <c r="CT219" i="80"/>
  <c r="DZ206" i="80"/>
  <c r="Z181" i="79"/>
  <c r="CT308" i="79"/>
  <c r="R29" i="79"/>
  <c r="J458" i="80"/>
  <c r="DW59" i="80"/>
  <c r="R181" i="79"/>
  <c r="CD29" i="79"/>
  <c r="AH206" i="80"/>
  <c r="BC59" i="80"/>
  <c r="Z29" i="79"/>
  <c r="BL308" i="79"/>
  <c r="BM308" i="79"/>
  <c r="BK323" i="79"/>
  <c r="BK339" i="79" s="1"/>
  <c r="BS142" i="79"/>
  <c r="BS241" i="79"/>
  <c r="BD196" i="79"/>
  <c r="BE196" i="79"/>
  <c r="BC200" i="79"/>
  <c r="BC92" i="79" s="1"/>
  <c r="BT308" i="79"/>
  <c r="BU308" i="79"/>
  <c r="BS323" i="79"/>
  <c r="BS339" i="79" s="1"/>
  <c r="AO308" i="79"/>
  <c r="AN308" i="79"/>
  <c r="AM323" i="79"/>
  <c r="AM339" i="79" s="1"/>
  <c r="CK308" i="79"/>
  <c r="CJ308" i="79"/>
  <c r="CI323" i="79"/>
  <c r="CI339" i="79" s="1"/>
  <c r="FF29" i="79"/>
  <c r="Q87" i="35"/>
  <c r="S87" i="35" s="1"/>
  <c r="S65" i="35"/>
  <c r="DR29" i="79"/>
  <c r="DW241" i="79"/>
  <c r="DW142" i="79"/>
  <c r="FK59" i="80"/>
  <c r="AX192" i="79"/>
  <c r="BL196" i="79"/>
  <c r="BM196" i="79"/>
  <c r="BK200" i="79"/>
  <c r="BK92" i="79" s="1"/>
  <c r="EW308" i="79"/>
  <c r="EV308" i="79"/>
  <c r="EU323" i="79"/>
  <c r="EU339" i="79" s="1"/>
  <c r="CL29" i="80"/>
  <c r="BV29" i="80"/>
  <c r="DA308" i="79"/>
  <c r="CZ308" i="79"/>
  <c r="CY323" i="79"/>
  <c r="CY339" i="79" s="1"/>
  <c r="O495" i="80"/>
  <c r="O496" i="80" s="1"/>
  <c r="O497" i="80" s="1"/>
  <c r="O474" i="80" s="1"/>
  <c r="O308" i="80" s="1"/>
  <c r="O489" i="80"/>
  <c r="O492" i="80" s="1"/>
  <c r="O473" i="80" s="1"/>
  <c r="O196" i="80" s="1"/>
  <c r="S49" i="35"/>
  <c r="AG308" i="79"/>
  <c r="AF308" i="79"/>
  <c r="AE323" i="79"/>
  <c r="AE339" i="79" s="1"/>
  <c r="AU241" i="79"/>
  <c r="AU142" i="79"/>
  <c r="FN29" i="80"/>
  <c r="CI59" i="80"/>
  <c r="EE59" i="79"/>
  <c r="EE258" i="79" s="1"/>
  <c r="EE264" i="79" s="1"/>
  <c r="AF308" i="80"/>
  <c r="AF310" i="80" s="1"/>
  <c r="AG308" i="80"/>
  <c r="AG310" i="80" s="1"/>
  <c r="AE310" i="80"/>
  <c r="AE323" i="80" s="1"/>
  <c r="AE339" i="80" s="1"/>
  <c r="BF29" i="79"/>
  <c r="AH29" i="79"/>
  <c r="CA241" i="79"/>
  <c r="CA142" i="79"/>
  <c r="S53" i="35"/>
  <c r="CL29" i="79"/>
  <c r="AW196" i="79"/>
  <c r="AV196" i="79"/>
  <c r="DQ308" i="79"/>
  <c r="DP308" i="79"/>
  <c r="DO323" i="79"/>
  <c r="DO339" i="79" s="1"/>
  <c r="AG196" i="80"/>
  <c r="AF196" i="80"/>
  <c r="AE200" i="80"/>
  <c r="AE92" i="80" s="1"/>
  <c r="BN29" i="80"/>
  <c r="CT29" i="79"/>
  <c r="EE142" i="79"/>
  <c r="EE241" i="79"/>
  <c r="FC59" i="80"/>
  <c r="AW308" i="79"/>
  <c r="AV308" i="79"/>
  <c r="AU323" i="79"/>
  <c r="AU339" i="79" s="1"/>
  <c r="FN308" i="79"/>
  <c r="AP29" i="79"/>
  <c r="DZ196" i="79"/>
  <c r="CA59" i="80"/>
  <c r="CY142" i="79"/>
  <c r="CY241" i="79"/>
  <c r="EX29" i="79"/>
  <c r="Q308" i="79"/>
  <c r="P308" i="79"/>
  <c r="O323" i="79"/>
  <c r="O339" i="79" s="1"/>
  <c r="CQ59" i="80"/>
  <c r="H33" i="27"/>
  <c r="AX29" i="79"/>
  <c r="CD29" i="80"/>
  <c r="CQ241" i="80"/>
  <c r="CQ142" i="80"/>
  <c r="BD308" i="79"/>
  <c r="BE308" i="79"/>
  <c r="BC323" i="79"/>
  <c r="BC339" i="79" s="1"/>
  <c r="R29" i="80"/>
  <c r="EP29" i="79"/>
  <c r="Q196" i="79"/>
  <c r="P196" i="79"/>
  <c r="O200" i="79"/>
  <c r="O92" i="79" s="1"/>
  <c r="O142" i="79" s="1"/>
  <c r="CY59" i="80"/>
  <c r="DO59" i="80"/>
  <c r="DZ308" i="79" l="1"/>
  <c r="E77" i="36"/>
  <c r="E75" i="36"/>
  <c r="B10" i="77"/>
  <c r="AA33" i="77" s="1"/>
  <c r="FK241" i="79"/>
  <c r="FK267" i="79" s="1"/>
  <c r="FK330" i="79" s="1"/>
  <c r="J47" i="13"/>
  <c r="J51" i="13"/>
  <c r="I51" i="13"/>
  <c r="I47" i="13"/>
  <c r="DG241" i="79"/>
  <c r="DG267" i="79" s="1"/>
  <c r="DG330" i="79" s="1"/>
  <c r="DO267" i="79"/>
  <c r="DO330" i="79" s="1"/>
  <c r="S56" i="35"/>
  <c r="F32" i="35"/>
  <c r="DQ429" i="80"/>
  <c r="DQ460" i="80" s="1"/>
  <c r="DI54" i="80"/>
  <c r="DI53" i="80"/>
  <c r="CC53" i="80"/>
  <c r="CC54" i="80"/>
  <c r="EO53" i="80"/>
  <c r="EO54" i="80"/>
  <c r="BM54" i="80"/>
  <c r="BM53" i="80"/>
  <c r="DI200" i="80"/>
  <c r="DI40" i="80"/>
  <c r="DI41" i="80" s="1"/>
  <c r="CC200" i="80"/>
  <c r="CC40" i="80"/>
  <c r="CC41" i="80" s="1"/>
  <c r="EO200" i="80"/>
  <c r="EO40" i="80"/>
  <c r="EO41" i="80" s="1"/>
  <c r="BM200" i="80"/>
  <c r="BM40" i="80"/>
  <c r="BM41" i="80" s="1"/>
  <c r="CQ92" i="79"/>
  <c r="CQ142" i="79" s="1"/>
  <c r="AE92" i="79"/>
  <c r="AE142" i="79" s="1"/>
  <c r="AE241" i="79"/>
  <c r="AE267" i="79" s="1"/>
  <c r="AE330" i="79" s="1"/>
  <c r="AP196" i="79"/>
  <c r="I40" i="85"/>
  <c r="K14" i="90" s="1"/>
  <c r="I33" i="27"/>
  <c r="J33" i="27"/>
  <c r="G135" i="85"/>
  <c r="CS429" i="80"/>
  <c r="CS460" i="80" s="1"/>
  <c r="CR429" i="80"/>
  <c r="CR460" i="80" s="1"/>
  <c r="G389" i="85"/>
  <c r="F389" i="85"/>
  <c r="H308" i="85"/>
  <c r="J172" i="90" s="1"/>
  <c r="H44" i="85"/>
  <c r="J18" i="90" s="1"/>
  <c r="H40" i="85"/>
  <c r="J14" i="90" s="1"/>
  <c r="CQ446" i="79"/>
  <c r="CQ402" i="79"/>
  <c r="S19" i="35"/>
  <c r="O402" i="79"/>
  <c r="F85" i="35"/>
  <c r="E85" i="35"/>
  <c r="G85" i="35"/>
  <c r="DQ414" i="80"/>
  <c r="DQ458" i="80" s="1"/>
  <c r="CA446" i="79"/>
  <c r="DG402" i="79"/>
  <c r="CI446" i="79"/>
  <c r="O446" i="79"/>
  <c r="CI402" i="79"/>
  <c r="CA402" i="79"/>
  <c r="FF308" i="79"/>
  <c r="CQ241" i="79"/>
  <c r="CQ267" i="79" s="1"/>
  <c r="CQ330" i="79" s="1"/>
  <c r="G414" i="80"/>
  <c r="DG446" i="79"/>
  <c r="BK402" i="79"/>
  <c r="FK402" i="79"/>
  <c r="EU402" i="79"/>
  <c r="AU402" i="79"/>
  <c r="W402" i="79"/>
  <c r="EM402" i="79"/>
  <c r="BC402" i="79"/>
  <c r="DW402" i="79"/>
  <c r="DO402" i="79"/>
  <c r="AE402" i="79"/>
  <c r="FC402" i="79"/>
  <c r="BS402" i="79"/>
  <c r="CY402" i="79"/>
  <c r="EE402" i="79"/>
  <c r="AM402" i="79"/>
  <c r="CY267" i="79"/>
  <c r="CY330" i="79" s="1"/>
  <c r="BF417" i="80"/>
  <c r="BF414" i="80"/>
  <c r="BF458" i="80" s="1"/>
  <c r="CD417" i="80"/>
  <c r="CD414" i="80"/>
  <c r="CD458" i="80" s="1"/>
  <c r="DJ417" i="80"/>
  <c r="DJ414" i="80"/>
  <c r="DJ458" i="80" s="1"/>
  <c r="DZ417" i="80"/>
  <c r="DZ414" i="80"/>
  <c r="DZ458" i="80" s="1"/>
  <c r="Y417" i="79"/>
  <c r="Y414" i="79"/>
  <c r="Y458" i="79" s="1"/>
  <c r="Y200" i="79" s="1"/>
  <c r="AV417" i="79"/>
  <c r="AV414" i="79"/>
  <c r="AV458" i="79" s="1"/>
  <c r="AV200" i="79" s="1"/>
  <c r="BU417" i="79"/>
  <c r="BU414" i="79"/>
  <c r="BU458" i="79" s="1"/>
  <c r="BU200" i="79" s="1"/>
  <c r="EO417" i="79"/>
  <c r="EO414" i="79"/>
  <c r="EO458" i="79" s="1"/>
  <c r="EO200" i="79" s="1"/>
  <c r="AP417" i="80"/>
  <c r="AP414" i="80"/>
  <c r="CB417" i="79"/>
  <c r="CB414" i="79"/>
  <c r="CB458" i="79" s="1"/>
  <c r="CB200" i="79" s="1"/>
  <c r="FK446" i="79"/>
  <c r="FC446" i="79"/>
  <c r="EU446" i="79"/>
  <c r="AG417" i="80"/>
  <c r="AG414" i="80"/>
  <c r="AG458" i="80" s="1"/>
  <c r="CL417" i="80"/>
  <c r="CL414" i="80"/>
  <c r="CI414" i="80" s="1"/>
  <c r="DB417" i="80"/>
  <c r="DB414" i="80"/>
  <c r="CY414" i="80" s="1"/>
  <c r="DH417" i="80"/>
  <c r="DH414" i="80"/>
  <c r="DH458" i="80" s="1"/>
  <c r="DR417" i="80"/>
  <c r="DR414" i="80"/>
  <c r="DR458" i="80" s="1"/>
  <c r="EN417" i="80"/>
  <c r="EN414" i="80"/>
  <c r="EN458" i="80" s="1"/>
  <c r="FN417" i="80"/>
  <c r="FN414" i="80"/>
  <c r="FK414" i="80" s="1"/>
  <c r="X417" i="79"/>
  <c r="X414" i="79"/>
  <c r="X458" i="79" s="1"/>
  <c r="X200" i="79" s="1"/>
  <c r="AG417" i="79"/>
  <c r="AG414" i="79"/>
  <c r="AG458" i="79" s="1"/>
  <c r="AG200" i="79" s="1"/>
  <c r="AN417" i="79"/>
  <c r="AN414" i="79"/>
  <c r="AN458" i="79" s="1"/>
  <c r="AN200" i="79" s="1"/>
  <c r="BM417" i="79"/>
  <c r="BM414" i="79"/>
  <c r="BM458" i="79" s="1"/>
  <c r="BM200" i="79" s="1"/>
  <c r="CC417" i="79"/>
  <c r="CC414" i="79"/>
  <c r="CC458" i="79" s="1"/>
  <c r="CC200" i="79" s="1"/>
  <c r="DI417" i="79"/>
  <c r="DI414" i="79"/>
  <c r="DI458" i="79" s="1"/>
  <c r="DI200" i="79" s="1"/>
  <c r="DY417" i="79"/>
  <c r="DY414" i="79"/>
  <c r="DY458" i="79" s="1"/>
  <c r="DY200" i="79" s="1"/>
  <c r="EN417" i="79"/>
  <c r="EN414" i="79"/>
  <c r="EN458" i="79" s="1"/>
  <c r="EN200" i="79" s="1"/>
  <c r="EV417" i="79"/>
  <c r="EV414" i="79"/>
  <c r="EV458" i="79" s="1"/>
  <c r="EV200" i="79" s="1"/>
  <c r="FF417" i="80"/>
  <c r="FF414" i="80"/>
  <c r="FC414" i="80" s="1"/>
  <c r="W446" i="79"/>
  <c r="Q417" i="79"/>
  <c r="Q414" i="79"/>
  <c r="Q458" i="79" s="1"/>
  <c r="Q200" i="79" s="1"/>
  <c r="R417" i="80"/>
  <c r="R414" i="80"/>
  <c r="O414" i="80" s="1"/>
  <c r="BN417" i="80"/>
  <c r="BN414" i="80"/>
  <c r="BK414" i="80" s="1"/>
  <c r="DP417" i="80"/>
  <c r="DP414" i="80"/>
  <c r="DP458" i="80" s="1"/>
  <c r="DX417" i="80"/>
  <c r="DX414" i="80"/>
  <c r="DX458" i="80" s="1"/>
  <c r="EH417" i="80"/>
  <c r="EH414" i="80"/>
  <c r="EE414" i="80" s="1"/>
  <c r="EP417" i="80"/>
  <c r="EP414" i="80"/>
  <c r="EX417" i="80"/>
  <c r="EX414" i="80"/>
  <c r="EU414" i="80" s="1"/>
  <c r="AO417" i="79"/>
  <c r="AO414" i="79"/>
  <c r="AO458" i="79" s="1"/>
  <c r="AO200" i="79" s="1"/>
  <c r="BE417" i="79"/>
  <c r="BE414" i="79"/>
  <c r="BE458" i="79" s="1"/>
  <c r="BE200" i="79" s="1"/>
  <c r="CJ417" i="79"/>
  <c r="CJ414" i="79"/>
  <c r="CJ458" i="79" s="1"/>
  <c r="CJ200" i="79" s="1"/>
  <c r="DH417" i="79"/>
  <c r="DH414" i="79"/>
  <c r="DH458" i="79" s="1"/>
  <c r="DH200" i="79" s="1"/>
  <c r="EG417" i="79"/>
  <c r="EG414" i="79"/>
  <c r="EG458" i="79" s="1"/>
  <c r="EG200" i="79" s="1"/>
  <c r="EW417" i="79"/>
  <c r="EW414" i="79"/>
  <c r="EW458" i="79" s="1"/>
  <c r="EW200" i="79" s="1"/>
  <c r="Z417" i="80"/>
  <c r="Z414" i="80"/>
  <c r="W414" i="80" s="1"/>
  <c r="DO446" i="79"/>
  <c r="AE446" i="79"/>
  <c r="BS446" i="79"/>
  <c r="CY446" i="79"/>
  <c r="EE446" i="79"/>
  <c r="AM446" i="79"/>
  <c r="AN417" i="80"/>
  <c r="AN414" i="80"/>
  <c r="AN458" i="80" s="1"/>
  <c r="AV417" i="80"/>
  <c r="AV414" i="80"/>
  <c r="AV458" i="80" s="1"/>
  <c r="AX417" i="80"/>
  <c r="AX414" i="80"/>
  <c r="AX458" i="80" s="1"/>
  <c r="BD417" i="80"/>
  <c r="BD414" i="80"/>
  <c r="CB417" i="80"/>
  <c r="CB414" i="80"/>
  <c r="CR417" i="80"/>
  <c r="CR414" i="80"/>
  <c r="CR458" i="80" s="1"/>
  <c r="CT417" i="80"/>
  <c r="CT414" i="80"/>
  <c r="CT458" i="80" s="1"/>
  <c r="CS417" i="80"/>
  <c r="CS414" i="80"/>
  <c r="CS458" i="80" s="1"/>
  <c r="AF417" i="79"/>
  <c r="AF414" i="79"/>
  <c r="AF458" i="79" s="1"/>
  <c r="AF200" i="79" s="1"/>
  <c r="AW417" i="79"/>
  <c r="AW414" i="79"/>
  <c r="AW458" i="79" s="1"/>
  <c r="AW200" i="79" s="1"/>
  <c r="BT417" i="79"/>
  <c r="BT414" i="79"/>
  <c r="BT458" i="79" s="1"/>
  <c r="BT200" i="79" s="1"/>
  <c r="CK417" i="79"/>
  <c r="CK414" i="79"/>
  <c r="CK458" i="79" s="1"/>
  <c r="CK200" i="79" s="1"/>
  <c r="CS417" i="79"/>
  <c r="CS414" i="79"/>
  <c r="CS458" i="79" s="1"/>
  <c r="CS200" i="79" s="1"/>
  <c r="DQ417" i="79"/>
  <c r="DQ414" i="79"/>
  <c r="DQ458" i="79" s="1"/>
  <c r="DQ200" i="79" s="1"/>
  <c r="EF417" i="79"/>
  <c r="EF414" i="79"/>
  <c r="EF458" i="79" s="1"/>
  <c r="EF200" i="79" s="1"/>
  <c r="FM417" i="79"/>
  <c r="FM414" i="79"/>
  <c r="FM458" i="79" s="1"/>
  <c r="FM200" i="79" s="1"/>
  <c r="FL417" i="79"/>
  <c r="FL414" i="79"/>
  <c r="FL458" i="79" s="1"/>
  <c r="FL200" i="79" s="1"/>
  <c r="DA417" i="79"/>
  <c r="DA414" i="79"/>
  <c r="DA458" i="79" s="1"/>
  <c r="DA200" i="79" s="1"/>
  <c r="BV417" i="80"/>
  <c r="BV414" i="80"/>
  <c r="BS414" i="80" s="1"/>
  <c r="FE417" i="79"/>
  <c r="FE414" i="79"/>
  <c r="FE458" i="79" s="1"/>
  <c r="FE200" i="79" s="1"/>
  <c r="AU446" i="79"/>
  <c r="BK446" i="79"/>
  <c r="EM446" i="79"/>
  <c r="BC446" i="79"/>
  <c r="DW446" i="79"/>
  <c r="CA267" i="79"/>
  <c r="CA330" i="79" s="1"/>
  <c r="DW267" i="79"/>
  <c r="DW330" i="79" s="1"/>
  <c r="DR196" i="79"/>
  <c r="G429" i="80"/>
  <c r="EE267" i="79"/>
  <c r="EE330" i="79" s="1"/>
  <c r="CY61" i="80"/>
  <c r="CY87" i="80" s="1"/>
  <c r="CY258" i="80"/>
  <c r="CY264" i="80" s="1"/>
  <c r="BS267" i="79"/>
  <c r="BS330" i="79" s="1"/>
  <c r="W61" i="80"/>
  <c r="W87" i="80" s="1"/>
  <c r="W258" i="80"/>
  <c r="W264" i="80" s="1"/>
  <c r="EE61" i="80"/>
  <c r="EE87" i="80" s="1"/>
  <c r="EE258" i="80"/>
  <c r="EE264" i="80" s="1"/>
  <c r="O61" i="80"/>
  <c r="O87" i="80" s="1"/>
  <c r="O258" i="80"/>
  <c r="O264" i="80" s="1"/>
  <c r="AM61" i="80"/>
  <c r="AM87" i="80" s="1"/>
  <c r="AM258" i="80"/>
  <c r="AM264" i="80" s="1"/>
  <c r="AE61" i="80"/>
  <c r="AE87" i="80" s="1"/>
  <c r="AE258" i="80"/>
  <c r="AE264" i="80" s="1"/>
  <c r="EM267" i="79"/>
  <c r="EM330" i="79" s="1"/>
  <c r="BS61" i="80"/>
  <c r="BS87" i="80" s="1"/>
  <c r="BS258" i="80"/>
  <c r="BS264" i="80" s="1"/>
  <c r="EU61" i="80"/>
  <c r="EU87" i="80" s="1"/>
  <c r="EU258" i="80"/>
  <c r="EU264" i="80" s="1"/>
  <c r="DO61" i="80"/>
  <c r="DO87" i="80" s="1"/>
  <c r="DO258" i="80"/>
  <c r="DO264" i="80" s="1"/>
  <c r="FC61" i="80"/>
  <c r="FC87" i="80" s="1"/>
  <c r="FC258" i="80"/>
  <c r="FC264" i="80" s="1"/>
  <c r="CA61" i="80"/>
  <c r="CA87" i="80" s="1"/>
  <c r="CA258" i="80"/>
  <c r="CA264" i="80" s="1"/>
  <c r="BC61" i="80"/>
  <c r="BC87" i="80" s="1"/>
  <c r="BC166" i="80" s="1"/>
  <c r="BC258" i="80"/>
  <c r="BC264" i="80" s="1"/>
  <c r="BC267" i="80" s="1"/>
  <c r="BC330" i="80" s="1"/>
  <c r="AU61" i="80"/>
  <c r="AU87" i="80" s="1"/>
  <c r="AU258" i="80"/>
  <c r="AU264" i="80" s="1"/>
  <c r="R428" i="80"/>
  <c r="R429" i="80" s="1"/>
  <c r="R460" i="80" s="1"/>
  <c r="DG61" i="80"/>
  <c r="DG87" i="80" s="1"/>
  <c r="DG258" i="80"/>
  <c r="DG264" i="80" s="1"/>
  <c r="EU267" i="79"/>
  <c r="EU330" i="79" s="1"/>
  <c r="CI61" i="80"/>
  <c r="CI87" i="80" s="1"/>
  <c r="CI166" i="80" s="1"/>
  <c r="CI258" i="80"/>
  <c r="CI264" i="80" s="1"/>
  <c r="CI267" i="80" s="1"/>
  <c r="CI330" i="80" s="1"/>
  <c r="FK61" i="80"/>
  <c r="FK87" i="80" s="1"/>
  <c r="FK166" i="80" s="1"/>
  <c r="FK258" i="80"/>
  <c r="FK264" i="80" s="1"/>
  <c r="FK267" i="80" s="1"/>
  <c r="FK330" i="80" s="1"/>
  <c r="EM61" i="80"/>
  <c r="EM87" i="80" s="1"/>
  <c r="EM258" i="80"/>
  <c r="EM264" i="80" s="1"/>
  <c r="CQ61" i="80"/>
  <c r="CQ87" i="80" s="1"/>
  <c r="CQ166" i="80" s="1"/>
  <c r="CQ258" i="80"/>
  <c r="CQ264" i="80" s="1"/>
  <c r="CQ267" i="80" s="1"/>
  <c r="CQ330" i="80" s="1"/>
  <c r="AU267" i="79"/>
  <c r="AU330" i="79" s="1"/>
  <c r="DW61" i="80"/>
  <c r="DW87" i="80" s="1"/>
  <c r="DW258" i="80"/>
  <c r="DW264" i="80" s="1"/>
  <c r="BK61" i="80"/>
  <c r="BK87" i="80" s="1"/>
  <c r="BK258" i="80"/>
  <c r="BK264" i="80" s="1"/>
  <c r="FC267" i="79"/>
  <c r="FC330" i="79" s="1"/>
  <c r="AM267" i="79"/>
  <c r="AM330" i="79" s="1"/>
  <c r="FN428" i="79"/>
  <c r="FN429" i="79" s="1"/>
  <c r="FN460" i="79" s="1"/>
  <c r="DG61" i="79"/>
  <c r="DG87" i="79" s="1"/>
  <c r="DG166" i="79" s="1"/>
  <c r="DG421" i="79"/>
  <c r="DG422" i="79" s="1"/>
  <c r="CI61" i="79"/>
  <c r="CI87" i="79" s="1"/>
  <c r="CI421" i="79"/>
  <c r="CI422" i="79" s="1"/>
  <c r="AE61" i="79"/>
  <c r="AE87" i="79" s="1"/>
  <c r="AE421" i="79"/>
  <c r="AE422" i="79" s="1"/>
  <c r="W61" i="79"/>
  <c r="W87" i="79" s="1"/>
  <c r="W421" i="79"/>
  <c r="W422" i="79" s="1"/>
  <c r="CA61" i="79"/>
  <c r="CA87" i="79" s="1"/>
  <c r="CA166" i="79" s="1"/>
  <c r="CA421" i="79"/>
  <c r="CA422" i="79" s="1"/>
  <c r="W241" i="79"/>
  <c r="W267" i="79" s="1"/>
  <c r="W330" i="79" s="1"/>
  <c r="W142" i="79"/>
  <c r="AH428" i="79"/>
  <c r="AH429" i="79" s="1"/>
  <c r="AH460" i="79" s="1"/>
  <c r="CT428" i="79"/>
  <c r="CT429" i="79" s="1"/>
  <c r="CQ429" i="79" s="1"/>
  <c r="DO61" i="79"/>
  <c r="DO87" i="79" s="1"/>
  <c r="DO166" i="79" s="1"/>
  <c r="DO421" i="79"/>
  <c r="DO422" i="79" s="1"/>
  <c r="EU61" i="79"/>
  <c r="EU87" i="79" s="1"/>
  <c r="EU166" i="79" s="1"/>
  <c r="EU421" i="79"/>
  <c r="EU422" i="79" s="1"/>
  <c r="BK61" i="79"/>
  <c r="BK87" i="79" s="1"/>
  <c r="BK421" i="79"/>
  <c r="BK422" i="79" s="1"/>
  <c r="FK61" i="79"/>
  <c r="FK87" i="79" s="1"/>
  <c r="FK166" i="79" s="1"/>
  <c r="FK421" i="79"/>
  <c r="FK422" i="79" s="1"/>
  <c r="AU61" i="79"/>
  <c r="AU87" i="79" s="1"/>
  <c r="AU166" i="79" s="1"/>
  <c r="AU421" i="79"/>
  <c r="AU422" i="79" s="1"/>
  <c r="O61" i="79"/>
  <c r="O87" i="79" s="1"/>
  <c r="O166" i="79" s="1"/>
  <c r="O421" i="79"/>
  <c r="O422" i="79" s="1"/>
  <c r="EE61" i="79"/>
  <c r="EE87" i="79" s="1"/>
  <c r="EE166" i="79" s="1"/>
  <c r="EE421" i="79"/>
  <c r="EE422" i="79" s="1"/>
  <c r="FC61" i="79"/>
  <c r="FC87" i="79" s="1"/>
  <c r="FC166" i="79" s="1"/>
  <c r="FC421" i="79"/>
  <c r="FC422" i="79" s="1"/>
  <c r="EH428" i="79"/>
  <c r="EH429" i="79" s="1"/>
  <c r="EH460" i="79" s="1"/>
  <c r="BS61" i="79"/>
  <c r="BS87" i="79" s="1"/>
  <c r="BS166" i="79" s="1"/>
  <c r="BS421" i="79"/>
  <c r="BS422" i="79" s="1"/>
  <c r="BC61" i="79"/>
  <c r="BC87" i="79" s="1"/>
  <c r="BC421" i="79"/>
  <c r="BC422" i="79" s="1"/>
  <c r="AM61" i="79"/>
  <c r="AM87" i="79" s="1"/>
  <c r="AM166" i="79" s="1"/>
  <c r="AM421" i="79"/>
  <c r="AM422" i="79" s="1"/>
  <c r="CQ61" i="79"/>
  <c r="CQ87" i="79" s="1"/>
  <c r="CQ421" i="79"/>
  <c r="CQ422" i="79" s="1"/>
  <c r="EM61" i="79"/>
  <c r="EM87" i="79" s="1"/>
  <c r="EM166" i="79" s="1"/>
  <c r="EM421" i="79"/>
  <c r="EM422" i="79" s="1"/>
  <c r="CY61" i="79"/>
  <c r="CY87" i="79" s="1"/>
  <c r="CY166" i="79" s="1"/>
  <c r="CY421" i="79"/>
  <c r="CY422" i="79" s="1"/>
  <c r="DW61" i="79"/>
  <c r="DW87" i="79" s="1"/>
  <c r="DW166" i="79" s="1"/>
  <c r="DW421" i="79"/>
  <c r="DW422" i="79" s="1"/>
  <c r="CI241" i="79"/>
  <c r="CI267" i="79" s="1"/>
  <c r="CI330" i="79" s="1"/>
  <c r="CI142" i="79"/>
  <c r="DB428" i="80"/>
  <c r="DB429" i="80" s="1"/>
  <c r="DB460" i="80" s="1"/>
  <c r="DX428" i="80"/>
  <c r="DX429" i="80" s="1"/>
  <c r="DX460" i="80" s="1"/>
  <c r="BN413" i="79"/>
  <c r="BV413" i="79"/>
  <c r="EN438" i="80"/>
  <c r="Z428" i="79"/>
  <c r="Z429" i="79" s="1"/>
  <c r="Z460" i="79" s="1"/>
  <c r="EN428" i="80"/>
  <c r="EN429" i="80" s="1"/>
  <c r="EN460" i="80" s="1"/>
  <c r="AX428" i="79"/>
  <c r="AX429" i="79" s="1"/>
  <c r="AX460" i="79" s="1"/>
  <c r="BV428" i="79"/>
  <c r="BV429" i="79" s="1"/>
  <c r="BS429" i="79" s="1"/>
  <c r="DR428" i="79"/>
  <c r="DR429" i="79" s="1"/>
  <c r="DR460" i="79" s="1"/>
  <c r="CD413" i="79"/>
  <c r="BV428" i="80"/>
  <c r="BV429" i="80" s="1"/>
  <c r="BV460" i="80" s="1"/>
  <c r="DJ428" i="80"/>
  <c r="DJ429" i="80" s="1"/>
  <c r="DJ460" i="80" s="1"/>
  <c r="CD428" i="79"/>
  <c r="CD429" i="79" s="1"/>
  <c r="CA429" i="79" s="1"/>
  <c r="CL413" i="79"/>
  <c r="DZ428" i="79"/>
  <c r="DZ429" i="79" s="1"/>
  <c r="DZ460" i="79" s="1"/>
  <c r="EX428" i="79"/>
  <c r="EX429" i="79" s="1"/>
  <c r="EX460" i="79" s="1"/>
  <c r="FN413" i="79"/>
  <c r="FF413" i="79"/>
  <c r="FF428" i="79"/>
  <c r="FF429" i="79" s="1"/>
  <c r="FF460" i="79" s="1"/>
  <c r="FD432" i="79"/>
  <c r="FD438" i="79" s="1"/>
  <c r="FD413" i="79"/>
  <c r="EX413" i="79"/>
  <c r="EP428" i="79"/>
  <c r="EP429" i="79" s="1"/>
  <c r="EP460" i="79" s="1"/>
  <c r="EP413" i="79"/>
  <c r="EH413" i="79"/>
  <c r="DZ413" i="79"/>
  <c r="DX413" i="79"/>
  <c r="DP432" i="79"/>
  <c r="DP438" i="79" s="1"/>
  <c r="DP413" i="79"/>
  <c r="DR413" i="79"/>
  <c r="DJ428" i="79"/>
  <c r="DJ429" i="79" s="1"/>
  <c r="DG429" i="79" s="1"/>
  <c r="DJ413" i="79"/>
  <c r="DB428" i="79"/>
  <c r="DB429" i="79" s="1"/>
  <c r="DB460" i="79" s="1"/>
  <c r="CZ432" i="79"/>
  <c r="CZ438" i="79" s="1"/>
  <c r="CZ413" i="79"/>
  <c r="DB413" i="79"/>
  <c r="CR432" i="79"/>
  <c r="CR438" i="79" s="1"/>
  <c r="CR413" i="79"/>
  <c r="CT413" i="79"/>
  <c r="CL428" i="79"/>
  <c r="CL429" i="79" s="1"/>
  <c r="CL460" i="79" s="1"/>
  <c r="BN428" i="79"/>
  <c r="BN429" i="79" s="1"/>
  <c r="BK429" i="79" s="1"/>
  <c r="BL432" i="79"/>
  <c r="BL438" i="79" s="1"/>
  <c r="BL413" i="79"/>
  <c r="BD432" i="79"/>
  <c r="BD438" i="79" s="1"/>
  <c r="BD413" i="79"/>
  <c r="BF428" i="79"/>
  <c r="BF429" i="79" s="1"/>
  <c r="BC429" i="79" s="1"/>
  <c r="BF413" i="79"/>
  <c r="AX413" i="79"/>
  <c r="AP428" i="79"/>
  <c r="AP429" i="79" s="1"/>
  <c r="AM429" i="79" s="1"/>
  <c r="AP413" i="79"/>
  <c r="AH413" i="79"/>
  <c r="Z413" i="79"/>
  <c r="FN428" i="80"/>
  <c r="FN429" i="80" s="1"/>
  <c r="FN460" i="80" s="1"/>
  <c r="FF428" i="80"/>
  <c r="FF429" i="80" s="1"/>
  <c r="FF460" i="80" s="1"/>
  <c r="EX428" i="80"/>
  <c r="EX429" i="80" s="1"/>
  <c r="EX460" i="80" s="1"/>
  <c r="EP428" i="80"/>
  <c r="EP429" i="80" s="1"/>
  <c r="EP460" i="80" s="1"/>
  <c r="EH428" i="80"/>
  <c r="EH429" i="80" s="1"/>
  <c r="EH460" i="80" s="1"/>
  <c r="DZ428" i="80"/>
  <c r="DZ429" i="80" s="1"/>
  <c r="DZ460" i="80" s="1"/>
  <c r="DX438" i="80"/>
  <c r="DR428" i="80"/>
  <c r="DR429" i="80" s="1"/>
  <c r="DR460" i="80" s="1"/>
  <c r="CT428" i="80"/>
  <c r="CT429" i="80" s="1"/>
  <c r="CT460" i="80" s="1"/>
  <c r="CL428" i="80"/>
  <c r="CL429" i="80" s="1"/>
  <c r="CI429" i="80" s="1"/>
  <c r="CD428" i="80"/>
  <c r="CD429" i="80" s="1"/>
  <c r="CD460" i="80" s="1"/>
  <c r="BN428" i="80"/>
  <c r="BN429" i="80" s="1"/>
  <c r="BN460" i="80" s="1"/>
  <c r="BF428" i="80"/>
  <c r="BF429" i="80" s="1"/>
  <c r="BF460" i="80" s="1"/>
  <c r="AX428" i="80"/>
  <c r="AX429" i="80" s="1"/>
  <c r="AX460" i="80" s="1"/>
  <c r="AV438" i="80"/>
  <c r="AV428" i="80"/>
  <c r="AV429" i="80" s="1"/>
  <c r="AV460" i="80" s="1"/>
  <c r="AP428" i="80"/>
  <c r="AP429" i="80" s="1"/>
  <c r="AP460" i="80" s="1"/>
  <c r="AH413" i="80"/>
  <c r="AH427" i="80"/>
  <c r="AH428" i="80" s="1"/>
  <c r="AH429" i="80" s="1"/>
  <c r="AH460" i="80" s="1"/>
  <c r="AH433" i="80"/>
  <c r="Z428" i="80"/>
  <c r="Z429" i="80" s="1"/>
  <c r="Z460" i="80" s="1"/>
  <c r="Q428" i="79"/>
  <c r="Q429" i="79" s="1"/>
  <c r="Q460" i="79" s="1"/>
  <c r="R432" i="79"/>
  <c r="P438" i="79"/>
  <c r="R433" i="79"/>
  <c r="P413" i="79"/>
  <c r="P428" i="79"/>
  <c r="P429" i="79" s="1"/>
  <c r="P460" i="79" s="1"/>
  <c r="R413" i="79"/>
  <c r="Z196" i="79"/>
  <c r="EX196" i="79"/>
  <c r="BV196" i="79"/>
  <c r="AU142" i="80"/>
  <c r="CA142" i="80"/>
  <c r="EE142" i="80"/>
  <c r="EM142" i="80"/>
  <c r="BK241" i="80"/>
  <c r="FC241" i="80"/>
  <c r="DG241" i="80"/>
  <c r="AM142" i="80"/>
  <c r="BS142" i="80"/>
  <c r="DJ308" i="79"/>
  <c r="CD196" i="79"/>
  <c r="I77" i="13"/>
  <c r="J77" i="13"/>
  <c r="I17" i="13"/>
  <c r="J17" i="13"/>
  <c r="AX308" i="80"/>
  <c r="AX310" i="80" s="1"/>
  <c r="CD308" i="79"/>
  <c r="EH308" i="79"/>
  <c r="FF196" i="79"/>
  <c r="EP308" i="79"/>
  <c r="EH308" i="80"/>
  <c r="EH310" i="80" s="1"/>
  <c r="CL196" i="79"/>
  <c r="EP196" i="79"/>
  <c r="CT308" i="80"/>
  <c r="CT310" i="80" s="1"/>
  <c r="EX308" i="80"/>
  <c r="EX310" i="80" s="1"/>
  <c r="H77" i="13"/>
  <c r="AW458" i="80"/>
  <c r="BU458" i="80"/>
  <c r="H17" i="13"/>
  <c r="E28" i="35"/>
  <c r="FN308" i="80"/>
  <c r="FN310" i="80" s="1"/>
  <c r="E32" i="35"/>
  <c r="AU241" i="80"/>
  <c r="DJ308" i="80"/>
  <c r="DJ310" i="80" s="1"/>
  <c r="DB196" i="79"/>
  <c r="FN196" i="80"/>
  <c r="AX196" i="80"/>
  <c r="BN308" i="80"/>
  <c r="BN310" i="80" s="1"/>
  <c r="CD308" i="80"/>
  <c r="CD310" i="80" s="1"/>
  <c r="BS241" i="80"/>
  <c r="EH196" i="80"/>
  <c r="CL196" i="80"/>
  <c r="FC142" i="80"/>
  <c r="DG142" i="80"/>
  <c r="FF196" i="80"/>
  <c r="EH196" i="79"/>
  <c r="BF196" i="80"/>
  <c r="BV196" i="80"/>
  <c r="AP308" i="80"/>
  <c r="AP310" i="80" s="1"/>
  <c r="EM241" i="80"/>
  <c r="CA241" i="80"/>
  <c r="DJ196" i="80"/>
  <c r="CD196" i="80"/>
  <c r="BL458" i="80"/>
  <c r="BE458" i="80"/>
  <c r="CL308" i="80"/>
  <c r="CL310" i="80" s="1"/>
  <c r="FE458" i="80"/>
  <c r="EP196" i="80"/>
  <c r="EE241" i="80"/>
  <c r="DB308" i="80"/>
  <c r="DB310" i="80" s="1"/>
  <c r="BN196" i="80"/>
  <c r="CT196" i="80"/>
  <c r="FF308" i="80"/>
  <c r="FF310" i="80" s="1"/>
  <c r="BK142" i="80"/>
  <c r="EG458" i="80"/>
  <c r="Z192" i="80"/>
  <c r="DY458" i="80"/>
  <c r="BV308" i="80"/>
  <c r="BV310" i="80" s="1"/>
  <c r="BT458" i="80"/>
  <c r="EW458" i="80"/>
  <c r="Q458" i="80"/>
  <c r="EP308" i="80"/>
  <c r="EP310" i="80" s="1"/>
  <c r="AO458" i="80"/>
  <c r="Y458" i="80"/>
  <c r="AM241" i="80"/>
  <c r="DA458" i="80"/>
  <c r="DR308" i="80"/>
  <c r="DR310" i="80" s="1"/>
  <c r="AF458" i="80"/>
  <c r="EF458" i="80"/>
  <c r="P458" i="80"/>
  <c r="W142" i="80"/>
  <c r="W241" i="80"/>
  <c r="FM458" i="80"/>
  <c r="Z308" i="80"/>
  <c r="Z310" i="80" s="1"/>
  <c r="Z308" i="79"/>
  <c r="BD310" i="80"/>
  <c r="BF308" i="80"/>
  <c r="BF310" i="80" s="1"/>
  <c r="DW241" i="80"/>
  <c r="DW142" i="80"/>
  <c r="DB196" i="80"/>
  <c r="EU241" i="80"/>
  <c r="EU142" i="80"/>
  <c r="CY142" i="80"/>
  <c r="CY241" i="80"/>
  <c r="EX196" i="80"/>
  <c r="DX310" i="80"/>
  <c r="DZ308" i="80"/>
  <c r="DZ310" i="80" s="1"/>
  <c r="DO241" i="80"/>
  <c r="DO142" i="80"/>
  <c r="DZ196" i="80"/>
  <c r="DR196" i="80"/>
  <c r="EV458" i="80"/>
  <c r="FD458" i="80"/>
  <c r="CK460" i="80"/>
  <c r="CJ458" i="80"/>
  <c r="DX460" i="79"/>
  <c r="CJ460" i="79"/>
  <c r="CZ460" i="79"/>
  <c r="EF460" i="79"/>
  <c r="CK458" i="80"/>
  <c r="I458" i="79"/>
  <c r="G414" i="79"/>
  <c r="DR308" i="79"/>
  <c r="CL308" i="79"/>
  <c r="CC57" i="80"/>
  <c r="CC401" i="80" s="1"/>
  <c r="X460" i="80"/>
  <c r="BL460" i="80"/>
  <c r="AN460" i="80"/>
  <c r="DI57" i="80"/>
  <c r="DI401" i="80" s="1"/>
  <c r="AX196" i="79"/>
  <c r="BN196" i="79"/>
  <c r="FD460" i="80"/>
  <c r="BT460" i="80"/>
  <c r="R308" i="79"/>
  <c r="DP460" i="80"/>
  <c r="CJ460" i="80"/>
  <c r="EO57" i="80"/>
  <c r="EO401" i="80" s="1"/>
  <c r="BM57" i="80"/>
  <c r="BM401" i="80" s="1"/>
  <c r="CZ458" i="80"/>
  <c r="EV460" i="80"/>
  <c r="DB308" i="79"/>
  <c r="BV308" i="79"/>
  <c r="CB460" i="80"/>
  <c r="EF460" i="80"/>
  <c r="CZ460" i="80"/>
  <c r="AF460" i="80"/>
  <c r="FL460" i="80"/>
  <c r="H460" i="80"/>
  <c r="DH460" i="80"/>
  <c r="P460" i="80"/>
  <c r="X458" i="80"/>
  <c r="H458" i="80"/>
  <c r="FL458" i="80"/>
  <c r="F97" i="36"/>
  <c r="H165" i="85" s="1"/>
  <c r="J94" i="90" s="1"/>
  <c r="E97" i="36"/>
  <c r="H97" i="36"/>
  <c r="J165" i="85" s="1"/>
  <c r="L94" i="90" s="1"/>
  <c r="G97" i="36"/>
  <c r="I165" i="85" s="1"/>
  <c r="K94" i="90" s="1"/>
  <c r="BN308" i="79"/>
  <c r="O241" i="79"/>
  <c r="O267" i="79" s="1"/>
  <c r="O330" i="79" s="1"/>
  <c r="AH308" i="79"/>
  <c r="R196" i="79"/>
  <c r="AX308" i="79"/>
  <c r="AE142" i="80"/>
  <c r="AE241" i="80"/>
  <c r="Q196" i="80"/>
  <c r="P196" i="80"/>
  <c r="O200" i="80"/>
  <c r="O92" i="80" s="1"/>
  <c r="O142" i="80" s="1"/>
  <c r="BC142" i="79"/>
  <c r="BC241" i="79"/>
  <c r="BC267" i="79" s="1"/>
  <c r="BC330" i="79" s="1"/>
  <c r="H51" i="80"/>
  <c r="H397" i="80" s="1"/>
  <c r="H51" i="79"/>
  <c r="H397" i="79" s="1"/>
  <c r="BF308" i="79"/>
  <c r="H38" i="27"/>
  <c r="H316" i="80"/>
  <c r="H321" i="80" s="1"/>
  <c r="H316" i="79"/>
  <c r="AH196" i="80"/>
  <c r="AH308" i="80"/>
  <c r="AH310" i="80" s="1"/>
  <c r="Q308" i="80"/>
  <c r="Q310" i="80" s="1"/>
  <c r="P308" i="80"/>
  <c r="P310" i="80" s="1"/>
  <c r="O310" i="80"/>
  <c r="O323" i="80" s="1"/>
  <c r="O339" i="80" s="1"/>
  <c r="EX308" i="79"/>
  <c r="AP308" i="79"/>
  <c r="BF196" i="79"/>
  <c r="H47" i="80"/>
  <c r="H393" i="80" s="1"/>
  <c r="H47" i="79"/>
  <c r="BK241" i="79"/>
  <c r="BK267" i="79" s="1"/>
  <c r="BK330" i="79" s="1"/>
  <c r="BK142" i="79"/>
  <c r="E78" i="36" l="1"/>
  <c r="J55" i="13"/>
  <c r="J57" i="13"/>
  <c r="J49" i="13"/>
  <c r="J50" i="13"/>
  <c r="J45" i="13"/>
  <c r="J52" i="13"/>
  <c r="J53" i="13"/>
  <c r="J48" i="13"/>
  <c r="J54" i="13"/>
  <c r="H45" i="13"/>
  <c r="H49" i="13"/>
  <c r="H53" i="13"/>
  <c r="H50" i="13"/>
  <c r="H54" i="13"/>
  <c r="H55" i="13"/>
  <c r="H57" i="13"/>
  <c r="H52" i="13"/>
  <c r="H48" i="13"/>
  <c r="I50" i="13"/>
  <c r="I48" i="13"/>
  <c r="I45" i="13"/>
  <c r="I52" i="13"/>
  <c r="I54" i="13"/>
  <c r="I57" i="13"/>
  <c r="I49" i="13"/>
  <c r="I55" i="13"/>
  <c r="I53" i="13"/>
  <c r="I51" i="80"/>
  <c r="DQ51" i="80" s="1"/>
  <c r="DQ397" i="80" s="1"/>
  <c r="I44" i="85"/>
  <c r="K18" i="90" s="1"/>
  <c r="I51" i="79"/>
  <c r="AW51" i="79" s="1"/>
  <c r="AW397" i="79" s="1"/>
  <c r="J77" i="79"/>
  <c r="H32" i="26"/>
  <c r="I77" i="79"/>
  <c r="J51" i="79"/>
  <c r="J397" i="79" s="1"/>
  <c r="I32" i="26"/>
  <c r="H77" i="79"/>
  <c r="I38" i="27"/>
  <c r="I313" i="85" s="1"/>
  <c r="I47" i="79"/>
  <c r="I393" i="79" s="1"/>
  <c r="I47" i="80"/>
  <c r="DQ47" i="80" s="1"/>
  <c r="DQ393" i="80" s="1"/>
  <c r="J32" i="26"/>
  <c r="O166" i="80"/>
  <c r="FD54" i="80"/>
  <c r="FD53" i="80"/>
  <c r="Q54" i="80"/>
  <c r="Q53" i="80"/>
  <c r="BE53" i="80"/>
  <c r="BE54" i="80"/>
  <c r="AN54" i="80"/>
  <c r="AN53" i="80"/>
  <c r="DH53" i="80"/>
  <c r="DJ53" i="80" s="1"/>
  <c r="DH54" i="80"/>
  <c r="DJ54" i="80" s="1"/>
  <c r="CS54" i="80"/>
  <c r="CS53" i="80"/>
  <c r="FM53" i="80"/>
  <c r="FM54" i="80"/>
  <c r="DY54" i="80"/>
  <c r="DY53" i="80"/>
  <c r="EV53" i="80"/>
  <c r="EV54" i="80"/>
  <c r="CZ54" i="80"/>
  <c r="CZ53" i="80"/>
  <c r="EG53" i="80"/>
  <c r="EG54" i="80"/>
  <c r="CR54" i="80"/>
  <c r="CR53" i="80"/>
  <c r="AG53" i="80"/>
  <c r="AG54" i="80"/>
  <c r="P53" i="80"/>
  <c r="P54" i="80"/>
  <c r="EF53" i="80"/>
  <c r="EF54" i="80"/>
  <c r="FL53" i="80"/>
  <c r="FL54" i="80"/>
  <c r="BT53" i="80"/>
  <c r="BT54" i="80"/>
  <c r="DQ40" i="80"/>
  <c r="DQ41" i="80" s="1"/>
  <c r="DQ53" i="80"/>
  <c r="DQ54" i="80"/>
  <c r="AF53" i="80"/>
  <c r="AF54" i="80"/>
  <c r="DX53" i="80"/>
  <c r="DX54" i="80"/>
  <c r="CK53" i="80"/>
  <c r="CK54" i="80"/>
  <c r="X54" i="80"/>
  <c r="X53" i="80"/>
  <c r="BU54" i="80"/>
  <c r="BU53" i="80"/>
  <c r="Y54" i="80"/>
  <c r="Y53" i="80"/>
  <c r="AW53" i="80"/>
  <c r="AW54" i="80"/>
  <c r="EN53" i="80"/>
  <c r="EN54" i="80"/>
  <c r="BL54" i="80"/>
  <c r="BL53" i="80"/>
  <c r="CJ54" i="80"/>
  <c r="CJ53" i="80"/>
  <c r="AO54" i="80"/>
  <c r="AO53" i="80"/>
  <c r="FE53" i="80"/>
  <c r="FE54" i="80"/>
  <c r="AV53" i="80"/>
  <c r="AV54" i="80"/>
  <c r="DP53" i="80"/>
  <c r="DP54" i="80"/>
  <c r="EW53" i="80"/>
  <c r="EW54" i="80"/>
  <c r="DA53" i="80"/>
  <c r="DA54" i="80"/>
  <c r="DX200" i="80"/>
  <c r="DX40" i="80"/>
  <c r="DX41" i="80" s="1"/>
  <c r="EF200" i="80"/>
  <c r="EF40" i="80"/>
  <c r="EF41" i="80" s="1"/>
  <c r="AW200" i="80"/>
  <c r="AW40" i="80"/>
  <c r="AW41" i="80" s="1"/>
  <c r="EN200" i="80"/>
  <c r="EN40" i="80"/>
  <c r="EN41" i="80" s="1"/>
  <c r="Y200" i="80"/>
  <c r="Y40" i="80"/>
  <c r="Y41" i="80" s="1"/>
  <c r="AO200" i="80"/>
  <c r="AO40" i="80"/>
  <c r="AO41" i="80" s="1"/>
  <c r="AV200" i="80"/>
  <c r="AV40" i="80"/>
  <c r="AV41" i="80" s="1"/>
  <c r="DP200" i="80"/>
  <c r="DP40" i="80"/>
  <c r="DP41" i="80" s="1"/>
  <c r="FD200" i="80"/>
  <c r="FD40" i="80"/>
  <c r="FD41" i="80" s="1"/>
  <c r="Q200" i="80"/>
  <c r="Q40" i="80"/>
  <c r="Q41" i="80" s="1"/>
  <c r="BE200" i="80"/>
  <c r="BE40" i="80"/>
  <c r="BE41" i="80" s="1"/>
  <c r="AN200" i="80"/>
  <c r="AN40" i="80"/>
  <c r="AN41" i="80" s="1"/>
  <c r="FL200" i="80"/>
  <c r="FL40" i="80"/>
  <c r="FL41" i="80" s="1"/>
  <c r="CK200" i="80"/>
  <c r="CK40" i="80"/>
  <c r="CK41" i="80" s="1"/>
  <c r="BU200" i="80"/>
  <c r="BU40" i="80"/>
  <c r="BU41" i="80" s="1"/>
  <c r="EV200" i="80"/>
  <c r="EV40" i="80"/>
  <c r="EV41" i="80" s="1"/>
  <c r="EW200" i="80"/>
  <c r="EW40" i="80"/>
  <c r="EW41" i="80" s="1"/>
  <c r="BL200" i="80"/>
  <c r="BL40" i="80"/>
  <c r="BL41" i="80" s="1"/>
  <c r="DH200" i="80"/>
  <c r="DH40" i="80"/>
  <c r="DH41" i="80" s="1"/>
  <c r="AF200" i="80"/>
  <c r="AF40" i="80"/>
  <c r="AF41" i="80" s="1"/>
  <c r="DA200" i="80"/>
  <c r="DA40" i="80"/>
  <c r="DA41" i="80" s="1"/>
  <c r="BT200" i="80"/>
  <c r="BT40" i="80"/>
  <c r="BT41" i="80" s="1"/>
  <c r="CS200" i="80"/>
  <c r="CS40" i="80"/>
  <c r="CS41" i="80" s="1"/>
  <c r="FM200" i="80"/>
  <c r="FM40" i="80"/>
  <c r="FM41" i="80" s="1"/>
  <c r="DY200" i="80"/>
  <c r="DY40" i="80"/>
  <c r="DY41" i="80" s="1"/>
  <c r="FE200" i="80"/>
  <c r="FE40" i="80"/>
  <c r="FE41" i="80" s="1"/>
  <c r="X200" i="80"/>
  <c r="X40" i="80"/>
  <c r="X41" i="80" s="1"/>
  <c r="CZ200" i="80"/>
  <c r="CZ40" i="80"/>
  <c r="CZ41" i="80" s="1"/>
  <c r="EG200" i="80"/>
  <c r="EG40" i="80"/>
  <c r="EG41" i="80" s="1"/>
  <c r="CR200" i="80"/>
  <c r="CR40" i="80"/>
  <c r="CR41" i="80" s="1"/>
  <c r="CJ200" i="80"/>
  <c r="CJ40" i="80"/>
  <c r="CJ41" i="80" s="1"/>
  <c r="P40" i="80"/>
  <c r="P41" i="80" s="1"/>
  <c r="AG200" i="80"/>
  <c r="AG40" i="80"/>
  <c r="AG41" i="80" s="1"/>
  <c r="CQ166" i="79"/>
  <c r="AE166" i="79"/>
  <c r="I316" i="80"/>
  <c r="I321" i="80" s="1"/>
  <c r="J308" i="85"/>
  <c r="L172" i="90" s="1"/>
  <c r="J38" i="27"/>
  <c r="J313" i="85" s="1"/>
  <c r="I308" i="85"/>
  <c r="K172" i="90" s="1"/>
  <c r="F28" i="35"/>
  <c r="I316" i="79"/>
  <c r="FM316" i="79" s="1"/>
  <c r="FM321" i="79" s="1"/>
  <c r="J316" i="80"/>
  <c r="J321" i="80" s="1"/>
  <c r="J316" i="79"/>
  <c r="J321" i="79" s="1"/>
  <c r="AA24" i="77"/>
  <c r="H40" i="13"/>
  <c r="I40" i="13"/>
  <c r="J51" i="80"/>
  <c r="J397" i="80" s="1"/>
  <c r="J40" i="13"/>
  <c r="G32" i="35"/>
  <c r="H17" i="85"/>
  <c r="J3" i="90" s="1"/>
  <c r="J120" i="13"/>
  <c r="H65" i="85"/>
  <c r="J31" i="90" s="1"/>
  <c r="I77" i="80"/>
  <c r="AW77" i="80" s="1"/>
  <c r="J56" i="79"/>
  <c r="J400" i="79" s="1"/>
  <c r="P200" i="80"/>
  <c r="J44" i="85"/>
  <c r="L18" i="90" s="1"/>
  <c r="J40" i="85"/>
  <c r="L14" i="90" s="1"/>
  <c r="DQ57" i="80"/>
  <c r="DQ401" i="80" s="1"/>
  <c r="DQ200" i="80"/>
  <c r="E387" i="85"/>
  <c r="J17" i="79"/>
  <c r="J419" i="79" s="1"/>
  <c r="J435" i="79" s="1"/>
  <c r="J47" i="79"/>
  <c r="J393" i="79" s="1"/>
  <c r="J47" i="80"/>
  <c r="J393" i="80" s="1"/>
  <c r="G28" i="35"/>
  <c r="J119" i="13"/>
  <c r="G19" i="35"/>
  <c r="J114" i="13"/>
  <c r="G387" i="85"/>
  <c r="J44" i="13"/>
  <c r="J96" i="13"/>
  <c r="H44" i="13"/>
  <c r="H96" i="13"/>
  <c r="H119" i="13"/>
  <c r="E19" i="35"/>
  <c r="H120" i="13"/>
  <c r="H114" i="13"/>
  <c r="I119" i="13"/>
  <c r="F387" i="85"/>
  <c r="I96" i="13"/>
  <c r="I120" i="13"/>
  <c r="I44" i="13"/>
  <c r="F19" i="35"/>
  <c r="I114" i="13"/>
  <c r="I131" i="13"/>
  <c r="I135" i="13"/>
  <c r="J131" i="13"/>
  <c r="J135" i="13"/>
  <c r="W267" i="80"/>
  <c r="W330" i="80" s="1"/>
  <c r="DG267" i="80"/>
  <c r="DG330" i="80" s="1"/>
  <c r="BS267" i="80"/>
  <c r="BS330" i="80" s="1"/>
  <c r="BC166" i="79"/>
  <c r="FC267" i="80"/>
  <c r="FC330" i="80" s="1"/>
  <c r="CA267" i="80"/>
  <c r="CA330" i="80" s="1"/>
  <c r="AM267" i="80"/>
  <c r="AM330" i="80" s="1"/>
  <c r="AE267" i="80"/>
  <c r="AE330" i="80" s="1"/>
  <c r="BK267" i="80"/>
  <c r="BK330" i="80" s="1"/>
  <c r="CL460" i="80"/>
  <c r="CD460" i="79"/>
  <c r="DJ460" i="79"/>
  <c r="DY57" i="79"/>
  <c r="DY401" i="79" s="1"/>
  <c r="CA414" i="80"/>
  <c r="Q57" i="79"/>
  <c r="Q401" i="79" s="1"/>
  <c r="BV458" i="80"/>
  <c r="BC414" i="80"/>
  <c r="EO57" i="79"/>
  <c r="EO401" i="79" s="1"/>
  <c r="AW57" i="79"/>
  <c r="AW401" i="79" s="1"/>
  <c r="FN458" i="80"/>
  <c r="DA57" i="79"/>
  <c r="DA401" i="79" s="1"/>
  <c r="Z458" i="80"/>
  <c r="CB458" i="80"/>
  <c r="DW166" i="80"/>
  <c r="AU267" i="80"/>
  <c r="AU330" i="80" s="1"/>
  <c r="AE166" i="80"/>
  <c r="DO166" i="80"/>
  <c r="CK119" i="79"/>
  <c r="EE267" i="80"/>
  <c r="EE330" i="80" s="1"/>
  <c r="EM267" i="80"/>
  <c r="EM330" i="80" s="1"/>
  <c r="AP460" i="79"/>
  <c r="CK57" i="79"/>
  <c r="CK401" i="79" s="1"/>
  <c r="BV460" i="79"/>
  <c r="BF460" i="79"/>
  <c r="CY166" i="80"/>
  <c r="CT460" i="79"/>
  <c r="BN460" i="79"/>
  <c r="DG166" i="80"/>
  <c r="EU267" i="80"/>
  <c r="EU330" i="80" s="1"/>
  <c r="BK166" i="80"/>
  <c r="DW414" i="80"/>
  <c r="DO267" i="80"/>
  <c r="DO330" i="80" s="1"/>
  <c r="DB458" i="80"/>
  <c r="CY267" i="80"/>
  <c r="CY330" i="80" s="1"/>
  <c r="W166" i="80"/>
  <c r="G165" i="85"/>
  <c r="I94" i="90" s="1"/>
  <c r="EX458" i="80"/>
  <c r="DW267" i="80"/>
  <c r="DW330" i="80" s="1"/>
  <c r="CL458" i="80"/>
  <c r="AM414" i="80"/>
  <c r="DO414" i="80"/>
  <c r="DG414" i="80"/>
  <c r="AU429" i="80"/>
  <c r="O429" i="80"/>
  <c r="AU414" i="80"/>
  <c r="DW429" i="80"/>
  <c r="EM429" i="80"/>
  <c r="EM414" i="80"/>
  <c r="P417" i="79"/>
  <c r="P414" i="79"/>
  <c r="P458" i="79" s="1"/>
  <c r="P200" i="79" s="1"/>
  <c r="AH417" i="80"/>
  <c r="AH414" i="80"/>
  <c r="AE414" i="80" s="1"/>
  <c r="AP417" i="79"/>
  <c r="AP414" i="79"/>
  <c r="AM414" i="79" s="1"/>
  <c r="CR417" i="79"/>
  <c r="CR414" i="79"/>
  <c r="CR458" i="79" s="1"/>
  <c r="CR200" i="79" s="1"/>
  <c r="DR417" i="79"/>
  <c r="DR414" i="79"/>
  <c r="DR458" i="79" s="1"/>
  <c r="DZ417" i="79"/>
  <c r="DZ414" i="79"/>
  <c r="DZ458" i="79" s="1"/>
  <c r="EX417" i="79"/>
  <c r="EX414" i="79"/>
  <c r="EU414" i="79" s="1"/>
  <c r="FF417" i="79"/>
  <c r="FF414" i="79"/>
  <c r="FF458" i="79" s="1"/>
  <c r="CL417" i="79"/>
  <c r="CL414" i="79"/>
  <c r="CI414" i="79" s="1"/>
  <c r="CA429" i="80"/>
  <c r="AM429" i="80"/>
  <c r="CY429" i="79"/>
  <c r="DO429" i="79"/>
  <c r="BD417" i="79"/>
  <c r="BD414" i="79"/>
  <c r="BD458" i="79" s="1"/>
  <c r="BD200" i="79" s="1"/>
  <c r="DP417" i="79"/>
  <c r="DP414" i="79"/>
  <c r="EH417" i="79"/>
  <c r="EH414" i="79"/>
  <c r="EE414" i="79" s="1"/>
  <c r="FD417" i="79"/>
  <c r="FD414" i="79"/>
  <c r="FN417" i="79"/>
  <c r="FN414" i="79"/>
  <c r="FN458" i="79" s="1"/>
  <c r="FN200" i="79" s="1"/>
  <c r="CD417" i="79"/>
  <c r="CD414" i="79"/>
  <c r="CA414" i="79" s="1"/>
  <c r="FC429" i="80"/>
  <c r="DO429" i="80"/>
  <c r="W429" i="80"/>
  <c r="CY429" i="80"/>
  <c r="FK429" i="80"/>
  <c r="CQ414" i="80"/>
  <c r="EE429" i="79"/>
  <c r="AU429" i="79"/>
  <c r="R417" i="79"/>
  <c r="R414" i="79"/>
  <c r="R458" i="79" s="1"/>
  <c r="Z417" i="79"/>
  <c r="Z414" i="79"/>
  <c r="Z458" i="79" s="1"/>
  <c r="Z200" i="79" s="1"/>
  <c r="AX417" i="79"/>
  <c r="AX414" i="79"/>
  <c r="AX458" i="79" s="1"/>
  <c r="AX200" i="79" s="1"/>
  <c r="DB417" i="79"/>
  <c r="DB414" i="79"/>
  <c r="DB458" i="79" s="1"/>
  <c r="DJ417" i="79"/>
  <c r="DJ414" i="79"/>
  <c r="DG414" i="79" s="1"/>
  <c r="EP417" i="79"/>
  <c r="EP414" i="79"/>
  <c r="EP458" i="79" s="1"/>
  <c r="EP200" i="79" s="1"/>
  <c r="BV417" i="79"/>
  <c r="BV414" i="79"/>
  <c r="BS414" i="79" s="1"/>
  <c r="CQ429" i="80"/>
  <c r="BS429" i="80"/>
  <c r="EE429" i="80"/>
  <c r="EU429" i="79"/>
  <c r="AE429" i="79"/>
  <c r="EM429" i="79"/>
  <c r="FC429" i="79"/>
  <c r="W429" i="79"/>
  <c r="AH417" i="79"/>
  <c r="AH414" i="79"/>
  <c r="AH458" i="79" s="1"/>
  <c r="AH200" i="79" s="1"/>
  <c r="BF417" i="79"/>
  <c r="BF414" i="79"/>
  <c r="BF458" i="79" s="1"/>
  <c r="BL417" i="79"/>
  <c r="BL414" i="79"/>
  <c r="BL458" i="79" s="1"/>
  <c r="BL200" i="79" s="1"/>
  <c r="CT417" i="79"/>
  <c r="CT414" i="79"/>
  <c r="CT458" i="79" s="1"/>
  <c r="CZ417" i="79"/>
  <c r="CZ414" i="79"/>
  <c r="CZ458" i="79" s="1"/>
  <c r="CZ200" i="79" s="1"/>
  <c r="DX417" i="79"/>
  <c r="DX414" i="79"/>
  <c r="DX458" i="79" s="1"/>
  <c r="DX200" i="79" s="1"/>
  <c r="BN417" i="79"/>
  <c r="BN414" i="79"/>
  <c r="BN458" i="79" s="1"/>
  <c r="DG429" i="80"/>
  <c r="AE429" i="80"/>
  <c r="BK429" i="80"/>
  <c r="BC429" i="80"/>
  <c r="EU429" i="80"/>
  <c r="FK429" i="79"/>
  <c r="CI429" i="79"/>
  <c r="DW429" i="79"/>
  <c r="BK166" i="79"/>
  <c r="W166" i="79"/>
  <c r="J56" i="80"/>
  <c r="J400" i="80" s="1"/>
  <c r="FC166" i="80"/>
  <c r="EE166" i="80"/>
  <c r="AM166" i="80"/>
  <c r="EU166" i="80"/>
  <c r="F35" i="35"/>
  <c r="I47" i="85"/>
  <c r="K21" i="90" s="1"/>
  <c r="E35" i="35"/>
  <c r="R35" i="35" s="1"/>
  <c r="H47" i="85"/>
  <c r="J21" i="90" s="1"/>
  <c r="DA77" i="79"/>
  <c r="I65" i="85"/>
  <c r="K31" i="90" s="1"/>
  <c r="BS166" i="80"/>
  <c r="CI166" i="79"/>
  <c r="J17" i="85"/>
  <c r="L3" i="90" s="1"/>
  <c r="I17" i="85"/>
  <c r="K3" i="90" s="1"/>
  <c r="EM166" i="80"/>
  <c r="CA166" i="80"/>
  <c r="H313" i="85"/>
  <c r="J47" i="85"/>
  <c r="L21" i="90" s="1"/>
  <c r="J65" i="85"/>
  <c r="L31" i="90" s="1"/>
  <c r="AU166" i="80"/>
  <c r="BL47" i="79"/>
  <c r="BL393" i="79" s="1"/>
  <c r="H393" i="79"/>
  <c r="R428" i="79"/>
  <c r="R429" i="79" s="1"/>
  <c r="O429" i="79" s="1"/>
  <c r="AF57" i="79"/>
  <c r="AF401" i="79" s="1"/>
  <c r="J77" i="80"/>
  <c r="I19" i="13"/>
  <c r="I56" i="80"/>
  <c r="Q56" i="80" s="1"/>
  <c r="Q400" i="80" s="1"/>
  <c r="G35" i="35"/>
  <c r="G55" i="35"/>
  <c r="J19" i="13"/>
  <c r="J17" i="80"/>
  <c r="J419" i="80" s="1"/>
  <c r="I56" i="79"/>
  <c r="I400" i="79" s="1"/>
  <c r="I17" i="79"/>
  <c r="FM17" i="79" s="1"/>
  <c r="FM419" i="79" s="1"/>
  <c r="I17" i="80"/>
  <c r="DQ17" i="80" s="1"/>
  <c r="F55" i="35"/>
  <c r="H56" i="79"/>
  <c r="H400" i="79" s="1"/>
  <c r="H56" i="80"/>
  <c r="H400" i="80" s="1"/>
  <c r="FE57" i="79"/>
  <c r="FE401" i="79" s="1"/>
  <c r="AW57" i="80"/>
  <c r="AW401" i="80" s="1"/>
  <c r="Y57" i="79"/>
  <c r="Y401" i="79" s="1"/>
  <c r="Y56" i="79"/>
  <c r="Y400" i="79" s="1"/>
  <c r="AG96" i="80"/>
  <c r="AG101" i="80" s="1"/>
  <c r="AG57" i="80"/>
  <c r="AG401" i="80" s="1"/>
  <c r="BU96" i="80"/>
  <c r="BU101" i="80" s="1"/>
  <c r="BU57" i="80"/>
  <c r="BU401" i="80" s="1"/>
  <c r="AW96" i="80"/>
  <c r="AW101" i="80" s="1"/>
  <c r="H77" i="80"/>
  <c r="EN77" i="80" s="1"/>
  <c r="AF77" i="79"/>
  <c r="AF56" i="79"/>
  <c r="AF400" i="79" s="1"/>
  <c r="E55" i="35"/>
  <c r="H19" i="13"/>
  <c r="H17" i="79"/>
  <c r="H419" i="79" s="1"/>
  <c r="H17" i="80"/>
  <c r="H419" i="80" s="1"/>
  <c r="FE119" i="80"/>
  <c r="FE57" i="80"/>
  <c r="FE401" i="80" s="1"/>
  <c r="FE96" i="80"/>
  <c r="FE101" i="80" s="1"/>
  <c r="BE57" i="80"/>
  <c r="BE401" i="80" s="1"/>
  <c r="BE96" i="80"/>
  <c r="BE101" i="80" s="1"/>
  <c r="CS96" i="79"/>
  <c r="CS101" i="79" s="1"/>
  <c r="CS57" i="79"/>
  <c r="CS401" i="79" s="1"/>
  <c r="FE56" i="79"/>
  <c r="FE400" i="79" s="1"/>
  <c r="DY96" i="80"/>
  <c r="DY101" i="80" s="1"/>
  <c r="EW57" i="80"/>
  <c r="EW401" i="80" s="1"/>
  <c r="FM57" i="79"/>
  <c r="FM401" i="79" s="1"/>
  <c r="DY57" i="80"/>
  <c r="DY401" i="80" s="1"/>
  <c r="EG96" i="80"/>
  <c r="EG101" i="80" s="1"/>
  <c r="EG57" i="80"/>
  <c r="EG401" i="80" s="1"/>
  <c r="BM119" i="79"/>
  <c r="Q57" i="80"/>
  <c r="Q401" i="80" s="1"/>
  <c r="AO96" i="80"/>
  <c r="AO101" i="80" s="1"/>
  <c r="AO57" i="80"/>
  <c r="AO401" i="80" s="1"/>
  <c r="FF458" i="80"/>
  <c r="DA96" i="80"/>
  <c r="DA101" i="80" s="1"/>
  <c r="Q96" i="80"/>
  <c r="Q101" i="80" s="1"/>
  <c r="CS57" i="80"/>
  <c r="CS401" i="80" s="1"/>
  <c r="CS96" i="80"/>
  <c r="CS101" i="80" s="1"/>
  <c r="Y96" i="80"/>
  <c r="Y101" i="80" s="1"/>
  <c r="Y57" i="80"/>
  <c r="Y401" i="80" s="1"/>
  <c r="EW96" i="80"/>
  <c r="EW101" i="80" s="1"/>
  <c r="Y119" i="80"/>
  <c r="DA57" i="80"/>
  <c r="DA401" i="80" s="1"/>
  <c r="BM57" i="79"/>
  <c r="BM401" i="79" s="1"/>
  <c r="BM96" i="79"/>
  <c r="BM101" i="79" s="1"/>
  <c r="EG57" i="79"/>
  <c r="EG401" i="79" s="1"/>
  <c r="FM96" i="80"/>
  <c r="FM101" i="80" s="1"/>
  <c r="AO56" i="79"/>
  <c r="AO400" i="79" s="1"/>
  <c r="AO57" i="79"/>
  <c r="AO401" i="79" s="1"/>
  <c r="AO96" i="79"/>
  <c r="AO101" i="79" s="1"/>
  <c r="DQ96" i="79"/>
  <c r="DQ101" i="79" s="1"/>
  <c r="EW119" i="79"/>
  <c r="EW57" i="79"/>
  <c r="EW401" i="79" s="1"/>
  <c r="BU57" i="79"/>
  <c r="BU401" i="79" s="1"/>
  <c r="DI57" i="79"/>
  <c r="DI401" i="79" s="1"/>
  <c r="CK96" i="80"/>
  <c r="CK101" i="80" s="1"/>
  <c r="CK57" i="80"/>
  <c r="CK401" i="80" s="1"/>
  <c r="CC57" i="79"/>
  <c r="CC401" i="79" s="1"/>
  <c r="CK119" i="80"/>
  <c r="BN458" i="80"/>
  <c r="EG96" i="79"/>
  <c r="EG101" i="79" s="1"/>
  <c r="DQ57" i="79"/>
  <c r="DQ401" i="79" s="1"/>
  <c r="FM119" i="80"/>
  <c r="FM57" i="80"/>
  <c r="FM401" i="80" s="1"/>
  <c r="BE96" i="79"/>
  <c r="BE101" i="79" s="1"/>
  <c r="DH56" i="79"/>
  <c r="DH400" i="79" s="1"/>
  <c r="AV56" i="79"/>
  <c r="AV400" i="79" s="1"/>
  <c r="FD56" i="80"/>
  <c r="FD400" i="80" s="1"/>
  <c r="FL56" i="79"/>
  <c r="FL400" i="79" s="1"/>
  <c r="BE57" i="79"/>
  <c r="BE401" i="79" s="1"/>
  <c r="EN56" i="79"/>
  <c r="EN400" i="79" s="1"/>
  <c r="EF56" i="79"/>
  <c r="EF400" i="79" s="1"/>
  <c r="CB56" i="79"/>
  <c r="CB400" i="79" s="1"/>
  <c r="X56" i="79"/>
  <c r="X400" i="79" s="1"/>
  <c r="BT56" i="79"/>
  <c r="BT400" i="79" s="1"/>
  <c r="AN56" i="79"/>
  <c r="AN400" i="79" s="1"/>
  <c r="CJ56" i="79"/>
  <c r="CJ400" i="79" s="1"/>
  <c r="DP56" i="79"/>
  <c r="DP400" i="79" s="1"/>
  <c r="H321" i="79"/>
  <c r="EV316" i="79"/>
  <c r="CR316" i="79"/>
  <c r="CR321" i="79" s="1"/>
  <c r="AF316" i="79"/>
  <c r="AN316" i="79"/>
  <c r="AN321" i="79" s="1"/>
  <c r="BT316" i="79"/>
  <c r="BT321" i="79" s="1"/>
  <c r="AV316" i="79"/>
  <c r="FD316" i="79"/>
  <c r="DH316" i="79"/>
  <c r="DH321" i="79" s="1"/>
  <c r="DP316" i="79"/>
  <c r="CB316" i="79"/>
  <c r="CB321" i="79" s="1"/>
  <c r="P316" i="79"/>
  <c r="FL316" i="79"/>
  <c r="EN316" i="79"/>
  <c r="BD316" i="79"/>
  <c r="BD321" i="79" s="1"/>
  <c r="BL316" i="79"/>
  <c r="BL321" i="79" s="1"/>
  <c r="X316" i="79"/>
  <c r="DY56" i="80"/>
  <c r="DY400" i="80" s="1"/>
  <c r="DA56" i="79"/>
  <c r="DA400" i="79" s="1"/>
  <c r="DQ56" i="79"/>
  <c r="DQ400" i="79" s="1"/>
  <c r="DY56" i="79"/>
  <c r="DY400" i="79" s="1"/>
  <c r="CR56" i="80"/>
  <c r="CR400" i="80" s="1"/>
  <c r="EV56" i="79"/>
  <c r="EV400" i="79" s="1"/>
  <c r="CK56" i="80"/>
  <c r="CK400" i="80" s="1"/>
  <c r="BE56" i="80"/>
  <c r="BE400" i="80" s="1"/>
  <c r="AO56" i="80"/>
  <c r="AO400" i="80" s="1"/>
  <c r="EO56" i="80"/>
  <c r="EO400" i="80" s="1"/>
  <c r="FL56" i="80"/>
  <c r="FL400" i="80" s="1"/>
  <c r="CJ56" i="80"/>
  <c r="CJ400" i="80" s="1"/>
  <c r="AF56" i="80"/>
  <c r="AF400" i="80" s="1"/>
  <c r="P56" i="80"/>
  <c r="P400" i="80" s="1"/>
  <c r="BT56" i="80"/>
  <c r="BT400" i="80" s="1"/>
  <c r="CB56" i="80"/>
  <c r="CB400" i="80" s="1"/>
  <c r="DH56" i="80"/>
  <c r="DH400" i="80" s="1"/>
  <c r="FL51" i="79"/>
  <c r="FL397" i="79" s="1"/>
  <c r="P51" i="79"/>
  <c r="P397" i="79" s="1"/>
  <c r="X51" i="79"/>
  <c r="X397" i="79" s="1"/>
  <c r="CR51" i="79"/>
  <c r="CR397" i="79" s="1"/>
  <c r="AV51" i="79"/>
  <c r="AV397" i="79" s="1"/>
  <c r="DP51" i="79"/>
  <c r="DP397" i="79" s="1"/>
  <c r="AN51" i="79"/>
  <c r="AN397" i="79" s="1"/>
  <c r="EN51" i="79"/>
  <c r="EN397" i="79" s="1"/>
  <c r="AF51" i="79"/>
  <c r="AF397" i="79" s="1"/>
  <c r="DH51" i="79"/>
  <c r="DH397" i="79" s="1"/>
  <c r="BT51" i="79"/>
  <c r="BT397" i="79" s="1"/>
  <c r="EV51" i="79"/>
  <c r="EV397" i="79" s="1"/>
  <c r="BD51" i="79"/>
  <c r="BD397" i="79" s="1"/>
  <c r="FD51" i="79"/>
  <c r="FD397" i="79" s="1"/>
  <c r="CB51" i="79"/>
  <c r="CB397" i="79" s="1"/>
  <c r="AV56" i="80"/>
  <c r="AV400" i="80" s="1"/>
  <c r="DQ56" i="80"/>
  <c r="DQ400" i="80" s="1"/>
  <c r="EG56" i="80"/>
  <c r="EG400" i="80" s="1"/>
  <c r="FE56" i="80"/>
  <c r="FE400" i="80" s="1"/>
  <c r="FM56" i="80"/>
  <c r="FM400" i="80" s="1"/>
  <c r="DA56" i="80"/>
  <c r="DA400" i="80" s="1"/>
  <c r="CS56" i="80"/>
  <c r="CS400" i="80" s="1"/>
  <c r="CC56" i="80"/>
  <c r="CC400" i="80" s="1"/>
  <c r="CB47" i="79"/>
  <c r="CB393" i="79" s="1"/>
  <c r="DP47" i="79"/>
  <c r="DP393" i="79" s="1"/>
  <c r="AN47" i="79"/>
  <c r="AN393" i="79" s="1"/>
  <c r="X47" i="79"/>
  <c r="X393" i="79" s="1"/>
  <c r="FD47" i="79"/>
  <c r="FD393" i="79" s="1"/>
  <c r="AV47" i="79"/>
  <c r="AV393" i="79" s="1"/>
  <c r="EV47" i="79"/>
  <c r="EV393" i="79" s="1"/>
  <c r="BT47" i="79"/>
  <c r="BT393" i="79" s="1"/>
  <c r="BD47" i="79"/>
  <c r="BD393" i="79" s="1"/>
  <c r="AF47" i="79"/>
  <c r="AF393" i="79" s="1"/>
  <c r="DH47" i="79"/>
  <c r="DH393" i="79" s="1"/>
  <c r="CR47" i="79"/>
  <c r="CR393" i="79" s="1"/>
  <c r="P47" i="79"/>
  <c r="P393" i="79" s="1"/>
  <c r="EN47" i="79"/>
  <c r="EN393" i="79" s="1"/>
  <c r="FL47" i="79"/>
  <c r="FL393" i="79" s="1"/>
  <c r="DI56" i="80"/>
  <c r="DI400" i="80" s="1"/>
  <c r="CS56" i="79"/>
  <c r="CS400" i="79" s="1"/>
  <c r="DI56" i="79"/>
  <c r="DI400" i="79" s="1"/>
  <c r="CC56" i="79"/>
  <c r="CC400" i="79" s="1"/>
  <c r="CK56" i="79"/>
  <c r="CK400" i="79" s="1"/>
  <c r="EO56" i="79"/>
  <c r="EO400" i="79" s="1"/>
  <c r="Q56" i="79"/>
  <c r="Q400" i="79" s="1"/>
  <c r="BE56" i="79"/>
  <c r="BE400" i="79" s="1"/>
  <c r="FM56" i="79"/>
  <c r="FM400" i="79" s="1"/>
  <c r="BM56" i="79"/>
  <c r="BM400" i="79" s="1"/>
  <c r="EG56" i="79"/>
  <c r="EG400" i="79" s="1"/>
  <c r="BU56" i="79"/>
  <c r="BU400" i="79" s="1"/>
  <c r="AG56" i="80"/>
  <c r="AG400" i="80" s="1"/>
  <c r="AW56" i="80"/>
  <c r="AW400" i="80" s="1"/>
  <c r="X56" i="80"/>
  <c r="X400" i="80" s="1"/>
  <c r="AG56" i="79"/>
  <c r="AG400" i="79" s="1"/>
  <c r="BL51" i="79"/>
  <c r="BL397" i="79" s="1"/>
  <c r="Y56" i="80"/>
  <c r="Y400" i="80" s="1"/>
  <c r="AW56" i="79"/>
  <c r="AW400" i="79" s="1"/>
  <c r="BU56" i="80"/>
  <c r="BU400" i="80" s="1"/>
  <c r="CJ316" i="79"/>
  <c r="CJ47" i="79"/>
  <c r="CJ393" i="79" s="1"/>
  <c r="CJ51" i="79"/>
  <c r="CJ397" i="79" s="1"/>
  <c r="BD460" i="80"/>
  <c r="CZ316" i="79"/>
  <c r="CZ47" i="79"/>
  <c r="CZ393" i="79" s="1"/>
  <c r="CZ51" i="79"/>
  <c r="CZ397" i="79" s="1"/>
  <c r="DX316" i="79"/>
  <c r="DX47" i="79"/>
  <c r="DX393" i="79" s="1"/>
  <c r="DX51" i="79"/>
  <c r="DX397" i="79" s="1"/>
  <c r="EF316" i="79"/>
  <c r="EF51" i="79"/>
  <c r="EF397" i="79" s="1"/>
  <c r="EF47" i="79"/>
  <c r="EF393" i="79" s="1"/>
  <c r="EP458" i="80"/>
  <c r="DH57" i="79"/>
  <c r="DH401" i="79" s="1"/>
  <c r="X57" i="79"/>
  <c r="X401" i="79" s="1"/>
  <c r="AV96" i="79"/>
  <c r="AV57" i="79"/>
  <c r="AV401" i="79" s="1"/>
  <c r="BT96" i="79"/>
  <c r="BT57" i="79"/>
  <c r="BT401" i="79" s="1"/>
  <c r="EN57" i="79"/>
  <c r="EN401" i="79" s="1"/>
  <c r="EN96" i="79"/>
  <c r="AN96" i="79"/>
  <c r="AN57" i="79"/>
  <c r="AN401" i="79" s="1"/>
  <c r="CB96" i="79"/>
  <c r="CB57" i="79"/>
  <c r="CB401" i="79" s="1"/>
  <c r="AG96" i="79"/>
  <c r="AG119" i="79"/>
  <c r="AG57" i="79"/>
  <c r="AG401" i="79" s="1"/>
  <c r="FL57" i="79"/>
  <c r="FL401" i="79" s="1"/>
  <c r="FL96" i="79"/>
  <c r="EV57" i="79"/>
  <c r="EV401" i="79" s="1"/>
  <c r="EV96" i="79"/>
  <c r="EF96" i="79"/>
  <c r="EF57" i="79"/>
  <c r="EF401" i="79" s="1"/>
  <c r="CJ57" i="79"/>
  <c r="CJ401" i="79" s="1"/>
  <c r="CJ96" i="79"/>
  <c r="R308" i="80"/>
  <c r="R310" i="80" s="1"/>
  <c r="FL96" i="80"/>
  <c r="FL57" i="80"/>
  <c r="FL401" i="80" s="1"/>
  <c r="AF316" i="80"/>
  <c r="AF47" i="80"/>
  <c r="AF393" i="80" s="1"/>
  <c r="AF51" i="80"/>
  <c r="AF397" i="80" s="1"/>
  <c r="CZ96" i="80"/>
  <c r="CZ57" i="80"/>
  <c r="CZ401" i="80" s="1"/>
  <c r="CJ316" i="80"/>
  <c r="CJ47" i="80"/>
  <c r="CJ393" i="80" s="1"/>
  <c r="CJ51" i="80"/>
  <c r="CJ397" i="80" s="1"/>
  <c r="X316" i="80"/>
  <c r="X51" i="80"/>
  <c r="X397" i="80" s="1"/>
  <c r="X47" i="80"/>
  <c r="X393" i="80" s="1"/>
  <c r="BL57" i="80"/>
  <c r="BL401" i="80" s="1"/>
  <c r="BL96" i="80"/>
  <c r="P316" i="80"/>
  <c r="P47" i="80"/>
  <c r="P393" i="80" s="1"/>
  <c r="P51" i="80"/>
  <c r="P397" i="80" s="1"/>
  <c r="CB316" i="80"/>
  <c r="CB51" i="80"/>
  <c r="CB397" i="80" s="1"/>
  <c r="CB47" i="80"/>
  <c r="CB393" i="80" s="1"/>
  <c r="EN316" i="80"/>
  <c r="EN51" i="80"/>
  <c r="EN397" i="80" s="1"/>
  <c r="EN47" i="80"/>
  <c r="EN393" i="80" s="1"/>
  <c r="DX96" i="80"/>
  <c r="DX57" i="80"/>
  <c r="DX401" i="80" s="1"/>
  <c r="DP316" i="80"/>
  <c r="DP47" i="80"/>
  <c r="DP393" i="80" s="1"/>
  <c r="DP51" i="80"/>
  <c r="DP397" i="80" s="1"/>
  <c r="BL316" i="80"/>
  <c r="BL47" i="80"/>
  <c r="BL393" i="80" s="1"/>
  <c r="BL51" i="80"/>
  <c r="BL397" i="80" s="1"/>
  <c r="AF57" i="80"/>
  <c r="AF401" i="80" s="1"/>
  <c r="AF96" i="80"/>
  <c r="EV57" i="80"/>
  <c r="EV401" i="80" s="1"/>
  <c r="CJ96" i="80"/>
  <c r="CJ57" i="80"/>
  <c r="CJ401" i="80" s="1"/>
  <c r="BT57" i="80"/>
  <c r="BT401" i="80" s="1"/>
  <c r="BT96" i="80"/>
  <c r="AN316" i="80"/>
  <c r="AN47" i="80"/>
  <c r="AN393" i="80" s="1"/>
  <c r="AN51" i="80"/>
  <c r="AN397" i="80" s="1"/>
  <c r="DH316" i="80"/>
  <c r="DH47" i="80"/>
  <c r="DH393" i="80" s="1"/>
  <c r="DH51" i="80"/>
  <c r="DH397" i="80" s="1"/>
  <c r="EF57" i="80"/>
  <c r="EF401" i="80" s="1"/>
  <c r="EF96" i="80"/>
  <c r="AV316" i="80"/>
  <c r="AV51" i="80"/>
  <c r="AV47" i="80"/>
  <c r="AV393" i="80" s="1"/>
  <c r="FD316" i="80"/>
  <c r="FD51" i="80"/>
  <c r="FD397" i="80" s="1"/>
  <c r="FD47" i="80"/>
  <c r="FD393" i="80" s="1"/>
  <c r="EN57" i="80"/>
  <c r="EN401" i="80" s="1"/>
  <c r="EN96" i="80"/>
  <c r="FL316" i="80"/>
  <c r="FL47" i="80"/>
  <c r="FL51" i="80"/>
  <c r="FL397" i="80" s="1"/>
  <c r="P57" i="80"/>
  <c r="P401" i="80" s="1"/>
  <c r="P96" i="80"/>
  <c r="CR316" i="80"/>
  <c r="CR51" i="80"/>
  <c r="CR397" i="80" s="1"/>
  <c r="CR47" i="80"/>
  <c r="CR393" i="80" s="1"/>
  <c r="FD57" i="80"/>
  <c r="FD401" i="80" s="1"/>
  <c r="FD96" i="80"/>
  <c r="AN57" i="80"/>
  <c r="AN401" i="80" s="1"/>
  <c r="AN96" i="80"/>
  <c r="AV57" i="80"/>
  <c r="AV401" i="80" s="1"/>
  <c r="AV96" i="80"/>
  <c r="DH96" i="80"/>
  <c r="DH57" i="80"/>
  <c r="DP96" i="80"/>
  <c r="DP57" i="80"/>
  <c r="X57" i="80"/>
  <c r="X401" i="80" s="1"/>
  <c r="X96" i="80"/>
  <c r="CZ316" i="80"/>
  <c r="CZ47" i="80"/>
  <c r="CZ393" i="80" s="1"/>
  <c r="CZ51" i="80"/>
  <c r="CZ397" i="80" s="1"/>
  <c r="EF316" i="80"/>
  <c r="EF47" i="80"/>
  <c r="EF393" i="80" s="1"/>
  <c r="EF51" i="80"/>
  <c r="EF397" i="80" s="1"/>
  <c r="CR57" i="80"/>
  <c r="CR401" i="80" s="1"/>
  <c r="CR96" i="80"/>
  <c r="EV316" i="80"/>
  <c r="EV51" i="80"/>
  <c r="EV397" i="80" s="1"/>
  <c r="EV47" i="80"/>
  <c r="EV393" i="80" s="1"/>
  <c r="BT316" i="80"/>
  <c r="BT47" i="80"/>
  <c r="BT393" i="80" s="1"/>
  <c r="BT51" i="80"/>
  <c r="BT397" i="80" s="1"/>
  <c r="DX47" i="80"/>
  <c r="DX393" i="80" s="1"/>
  <c r="DX51" i="80"/>
  <c r="DX397" i="80" s="1"/>
  <c r="DX316" i="80"/>
  <c r="O241" i="80"/>
  <c r="O267" i="80" s="1"/>
  <c r="O330" i="80" s="1"/>
  <c r="R196" i="80"/>
  <c r="FM47" i="79" l="1"/>
  <c r="FM393" i="79" s="1"/>
  <c r="EW47" i="79"/>
  <c r="EW393" i="79" s="1"/>
  <c r="EG47" i="79"/>
  <c r="EG393" i="79" s="1"/>
  <c r="DI47" i="79"/>
  <c r="DI393" i="79" s="1"/>
  <c r="DQ47" i="79"/>
  <c r="DQ393" i="79" s="1"/>
  <c r="CC51" i="79"/>
  <c r="CC397" i="79" s="1"/>
  <c r="CS51" i="79"/>
  <c r="CS397" i="79" s="1"/>
  <c r="DA47" i="79"/>
  <c r="DA393" i="79" s="1"/>
  <c r="Y47" i="79"/>
  <c r="Y393" i="79" s="1"/>
  <c r="CS47" i="79"/>
  <c r="CS393" i="79" s="1"/>
  <c r="BE47" i="79"/>
  <c r="BE393" i="79" s="1"/>
  <c r="BU47" i="79"/>
  <c r="BU393" i="79" s="1"/>
  <c r="AG47" i="79"/>
  <c r="AG393" i="79" s="1"/>
  <c r="I393" i="80"/>
  <c r="FM47" i="80"/>
  <c r="FM393" i="80" s="1"/>
  <c r="CC47" i="80"/>
  <c r="CC393" i="80" s="1"/>
  <c r="AW47" i="79"/>
  <c r="AW393" i="79" s="1"/>
  <c r="EG47" i="80"/>
  <c r="EG393" i="80" s="1"/>
  <c r="FE47" i="80"/>
  <c r="FE393" i="80" s="1"/>
  <c r="Q47" i="79"/>
  <c r="Q393" i="79" s="1"/>
  <c r="AO47" i="80"/>
  <c r="AO393" i="80" s="1"/>
  <c r="BU47" i="80"/>
  <c r="BU393" i="80" s="1"/>
  <c r="BM47" i="80"/>
  <c r="BM393" i="80" s="1"/>
  <c r="EO47" i="79"/>
  <c r="EO393" i="79" s="1"/>
  <c r="BE47" i="80"/>
  <c r="BE393" i="80" s="1"/>
  <c r="DY47" i="80"/>
  <c r="DY393" i="80" s="1"/>
  <c r="Y47" i="80"/>
  <c r="Y393" i="80" s="1"/>
  <c r="CK47" i="79"/>
  <c r="CK393" i="79" s="1"/>
  <c r="EW47" i="80"/>
  <c r="EW393" i="80" s="1"/>
  <c r="FE47" i="79"/>
  <c r="FE393" i="79" s="1"/>
  <c r="AW47" i="80"/>
  <c r="AW393" i="80" s="1"/>
  <c r="DY47" i="79"/>
  <c r="DY393" i="79" s="1"/>
  <c r="DA47" i="80"/>
  <c r="DA393" i="80" s="1"/>
  <c r="BM47" i="79"/>
  <c r="BM393" i="79" s="1"/>
  <c r="DI47" i="80"/>
  <c r="DI393" i="80" s="1"/>
  <c r="CC47" i="79"/>
  <c r="CC393" i="79" s="1"/>
  <c r="AO47" i="79"/>
  <c r="AO393" i="79" s="1"/>
  <c r="FE51" i="79"/>
  <c r="FE397" i="79" s="1"/>
  <c r="EG51" i="79"/>
  <c r="EG397" i="79" s="1"/>
  <c r="CK47" i="80"/>
  <c r="CK393" i="80" s="1"/>
  <c r="DY51" i="79"/>
  <c r="DY397" i="79" s="1"/>
  <c r="AG47" i="80"/>
  <c r="AG393" i="80" s="1"/>
  <c r="FM51" i="79"/>
  <c r="FM397" i="79" s="1"/>
  <c r="CS47" i="80"/>
  <c r="CS393" i="80" s="1"/>
  <c r="Q47" i="80"/>
  <c r="Q393" i="80" s="1"/>
  <c r="BE51" i="79"/>
  <c r="BE397" i="79" s="1"/>
  <c r="EO47" i="80"/>
  <c r="EO393" i="80" s="1"/>
  <c r="DI51" i="79"/>
  <c r="DI397" i="79" s="1"/>
  <c r="DQ51" i="79"/>
  <c r="DQ397" i="79" s="1"/>
  <c r="CC51" i="80"/>
  <c r="CC397" i="80" s="1"/>
  <c r="BU51" i="80"/>
  <c r="BU397" i="80" s="1"/>
  <c r="FE51" i="80"/>
  <c r="FE397" i="80" s="1"/>
  <c r="BM51" i="80"/>
  <c r="BM397" i="80" s="1"/>
  <c r="FM51" i="80"/>
  <c r="FM397" i="80" s="1"/>
  <c r="Q51" i="80"/>
  <c r="Q397" i="80" s="1"/>
  <c r="BU51" i="79"/>
  <c r="BU397" i="79" s="1"/>
  <c r="AG51" i="80"/>
  <c r="AG397" i="80" s="1"/>
  <c r="BE51" i="80"/>
  <c r="BE397" i="80" s="1"/>
  <c r="DI51" i="80"/>
  <c r="DI397" i="80" s="1"/>
  <c r="I397" i="80"/>
  <c r="CK51" i="80"/>
  <c r="CK397" i="80" s="1"/>
  <c r="BM51" i="79"/>
  <c r="BM397" i="79" s="1"/>
  <c r="AO51" i="79"/>
  <c r="AO397" i="79" s="1"/>
  <c r="AO51" i="80"/>
  <c r="AO397" i="80" s="1"/>
  <c r="I397" i="79"/>
  <c r="EO51" i="80"/>
  <c r="EO397" i="80" s="1"/>
  <c r="CK51" i="79"/>
  <c r="CK397" i="79" s="1"/>
  <c r="DA51" i="79"/>
  <c r="DA397" i="79" s="1"/>
  <c r="AW51" i="80"/>
  <c r="AW397" i="80" s="1"/>
  <c r="EO51" i="79"/>
  <c r="EO397" i="79" s="1"/>
  <c r="DA51" i="80"/>
  <c r="DA397" i="80" s="1"/>
  <c r="DY51" i="80"/>
  <c r="DY397" i="80" s="1"/>
  <c r="AG51" i="79"/>
  <c r="AG397" i="79" s="1"/>
  <c r="EG51" i="80"/>
  <c r="EG397" i="80" s="1"/>
  <c r="Y51" i="80"/>
  <c r="Y397" i="80" s="1"/>
  <c r="EW51" i="80"/>
  <c r="EW397" i="80" s="1"/>
  <c r="EW51" i="79"/>
  <c r="EW397" i="79" s="1"/>
  <c r="CS51" i="80"/>
  <c r="CS397" i="80" s="1"/>
  <c r="Y51" i="79"/>
  <c r="Y397" i="79" s="1"/>
  <c r="Q51" i="79"/>
  <c r="Q397" i="79" s="1"/>
  <c r="I52" i="79"/>
  <c r="CK52" i="79" s="1"/>
  <c r="CK398" i="79" s="1"/>
  <c r="J52" i="80"/>
  <c r="J398" i="80" s="1"/>
  <c r="J444" i="80" s="1"/>
  <c r="J52" i="79"/>
  <c r="J398" i="79" s="1"/>
  <c r="F20" i="32"/>
  <c r="I53" i="80"/>
  <c r="I53" i="79"/>
  <c r="J135" i="79"/>
  <c r="I131" i="79"/>
  <c r="H53" i="80"/>
  <c r="H53" i="79"/>
  <c r="H54" i="80"/>
  <c r="H54" i="79"/>
  <c r="I49" i="79"/>
  <c r="I395" i="79" s="1"/>
  <c r="J131" i="79"/>
  <c r="E20" i="32"/>
  <c r="J40" i="80"/>
  <c r="J41" i="80" s="1"/>
  <c r="J40" i="79"/>
  <c r="J41" i="79" s="1"/>
  <c r="J53" i="80"/>
  <c r="J53" i="79"/>
  <c r="I54" i="80"/>
  <c r="I54" i="79"/>
  <c r="I135" i="79"/>
  <c r="H55" i="79"/>
  <c r="EV55" i="79" s="1"/>
  <c r="EV399" i="79" s="1"/>
  <c r="I55" i="79"/>
  <c r="I445" i="79" s="1"/>
  <c r="I40" i="80"/>
  <c r="I41" i="80" s="1"/>
  <c r="I40" i="79"/>
  <c r="I41" i="79" s="1"/>
  <c r="H52" i="79"/>
  <c r="AV52" i="79" s="1"/>
  <c r="AV444" i="79" s="1"/>
  <c r="J54" i="80"/>
  <c r="J54" i="79"/>
  <c r="J55" i="79"/>
  <c r="J445" i="79" s="1"/>
  <c r="H40" i="80"/>
  <c r="H41" i="80" s="1"/>
  <c r="H40" i="79"/>
  <c r="H41" i="79" s="1"/>
  <c r="DZ54" i="80"/>
  <c r="BN54" i="80"/>
  <c r="AX53" i="80"/>
  <c r="BE316" i="80"/>
  <c r="BE321" i="80" s="1"/>
  <c r="EW316" i="80"/>
  <c r="EW321" i="80" s="1"/>
  <c r="Y316" i="80"/>
  <c r="Y321" i="80" s="1"/>
  <c r="EG316" i="79"/>
  <c r="EG321" i="79" s="1"/>
  <c r="BU316" i="80"/>
  <c r="BU321" i="80" s="1"/>
  <c r="AG316" i="80"/>
  <c r="AG321" i="80" s="1"/>
  <c r="DQ316" i="80"/>
  <c r="DQ321" i="80" s="1"/>
  <c r="CK316" i="80"/>
  <c r="CK321" i="80" s="1"/>
  <c r="FM316" i="80"/>
  <c r="FM321" i="80" s="1"/>
  <c r="DI316" i="80"/>
  <c r="DI321" i="80" s="1"/>
  <c r="AO316" i="80"/>
  <c r="AO321" i="80" s="1"/>
  <c r="DZ200" i="80"/>
  <c r="Z53" i="80"/>
  <c r="Z54" i="80"/>
  <c r="CT53" i="80"/>
  <c r="CT54" i="80"/>
  <c r="DR54" i="80"/>
  <c r="AX54" i="80"/>
  <c r="FN53" i="80"/>
  <c r="CB54" i="80"/>
  <c r="CD54" i="80" s="1"/>
  <c r="CB53" i="80"/>
  <c r="CD53" i="80" s="1"/>
  <c r="DZ40" i="80"/>
  <c r="DZ41" i="80" s="1"/>
  <c r="CL53" i="80"/>
  <c r="CL54" i="80"/>
  <c r="BN53" i="80"/>
  <c r="DZ53" i="80"/>
  <c r="EP54" i="80"/>
  <c r="EP53" i="80"/>
  <c r="DB53" i="80"/>
  <c r="BV54" i="80"/>
  <c r="DB54" i="80"/>
  <c r="CS316" i="80"/>
  <c r="CS321" i="80" s="1"/>
  <c r="DR53" i="80"/>
  <c r="BV53" i="80"/>
  <c r="EX54" i="80"/>
  <c r="FF53" i="80"/>
  <c r="AW316" i="80"/>
  <c r="AW321" i="80" s="1"/>
  <c r="DJ200" i="80"/>
  <c r="FN54" i="80"/>
  <c r="EX53" i="80"/>
  <c r="FF54" i="80"/>
  <c r="CT40" i="80"/>
  <c r="CT41" i="80" s="1"/>
  <c r="EO316" i="80"/>
  <c r="EO321" i="80" s="1"/>
  <c r="FF200" i="80"/>
  <c r="FF40" i="80"/>
  <c r="FF41" i="80" s="1"/>
  <c r="CC316" i="80"/>
  <c r="CC321" i="80" s="1"/>
  <c r="DA316" i="80"/>
  <c r="DA321" i="80" s="1"/>
  <c r="CL200" i="80"/>
  <c r="CL40" i="80"/>
  <c r="CL41" i="80" s="1"/>
  <c r="BV200" i="80"/>
  <c r="BV40" i="80"/>
  <c r="BV41" i="80" s="1"/>
  <c r="BM316" i="80"/>
  <c r="BM321" i="80" s="1"/>
  <c r="BN200" i="80"/>
  <c r="BN40" i="80"/>
  <c r="BN41" i="80" s="1"/>
  <c r="EX200" i="80"/>
  <c r="EX40" i="80"/>
  <c r="EX41" i="80" s="1"/>
  <c r="FE316" i="80"/>
  <c r="FE321" i="80" s="1"/>
  <c r="DR40" i="80"/>
  <c r="DR41" i="80" s="1"/>
  <c r="EP200" i="80"/>
  <c r="EP40" i="80"/>
  <c r="EP41" i="80" s="1"/>
  <c r="DB200" i="80"/>
  <c r="DB40" i="80"/>
  <c r="DB41" i="80" s="1"/>
  <c r="Z200" i="80"/>
  <c r="Z40" i="80"/>
  <c r="Z41" i="80" s="1"/>
  <c r="EG316" i="80"/>
  <c r="EG321" i="80" s="1"/>
  <c r="AX200" i="80"/>
  <c r="CB200" i="80"/>
  <c r="CB40" i="80"/>
  <c r="FN200" i="80"/>
  <c r="FN40" i="80"/>
  <c r="FN41" i="80" s="1"/>
  <c r="DY316" i="80"/>
  <c r="DY321" i="80" s="1"/>
  <c r="AX40" i="80"/>
  <c r="AX41" i="80" s="1"/>
  <c r="Q316" i="80"/>
  <c r="Q321" i="80" s="1"/>
  <c r="CT200" i="80"/>
  <c r="DJ40" i="80"/>
  <c r="DJ41" i="80" s="1"/>
  <c r="CC316" i="79"/>
  <c r="CC321" i="79" s="1"/>
  <c r="FE316" i="79"/>
  <c r="FE321" i="79" s="1"/>
  <c r="EO316" i="79"/>
  <c r="EO321" i="79" s="1"/>
  <c r="AG316" i="79"/>
  <c r="AG321" i="79" s="1"/>
  <c r="DQ316" i="79"/>
  <c r="DQ321" i="79" s="1"/>
  <c r="EW316" i="79"/>
  <c r="EW321" i="79" s="1"/>
  <c r="DY316" i="79"/>
  <c r="DY321" i="79" s="1"/>
  <c r="DI316" i="79"/>
  <c r="DI321" i="79" s="1"/>
  <c r="BE316" i="79"/>
  <c r="BE321" i="79" s="1"/>
  <c r="BU316" i="79"/>
  <c r="BU321" i="79" s="1"/>
  <c r="AW316" i="79"/>
  <c r="AW321" i="79" s="1"/>
  <c r="DA316" i="79"/>
  <c r="DA321" i="79" s="1"/>
  <c r="CS316" i="79"/>
  <c r="CS321" i="79" s="1"/>
  <c r="Q316" i="79"/>
  <c r="Q321" i="79" s="1"/>
  <c r="I321" i="79"/>
  <c r="BM316" i="79"/>
  <c r="BM321" i="79" s="1"/>
  <c r="CK316" i="79"/>
  <c r="CK321" i="79" s="1"/>
  <c r="Y316" i="79"/>
  <c r="Y321" i="79" s="1"/>
  <c r="AO316" i="79"/>
  <c r="AO321" i="79" s="1"/>
  <c r="H41" i="13"/>
  <c r="J119" i="79"/>
  <c r="AA28" i="77"/>
  <c r="CT200" i="79"/>
  <c r="I49" i="80"/>
  <c r="I395" i="80" s="1"/>
  <c r="J41" i="13"/>
  <c r="I41" i="13"/>
  <c r="I19" i="85"/>
  <c r="H19" i="85"/>
  <c r="J19" i="85"/>
  <c r="J120" i="80"/>
  <c r="AG77" i="80"/>
  <c r="Y77" i="80"/>
  <c r="G33" i="35"/>
  <c r="G71" i="35" s="1"/>
  <c r="AO77" i="80"/>
  <c r="EW77" i="80"/>
  <c r="FM77" i="80"/>
  <c r="EO77" i="80"/>
  <c r="EP77" i="80" s="1"/>
  <c r="CC77" i="80"/>
  <c r="J19" i="79"/>
  <c r="BM77" i="80"/>
  <c r="BE77" i="80"/>
  <c r="CS77" i="80"/>
  <c r="FE77" i="80"/>
  <c r="EG77" i="80"/>
  <c r="Q77" i="80"/>
  <c r="DQ77" i="80"/>
  <c r="DY77" i="80"/>
  <c r="CK77" i="80"/>
  <c r="DI77" i="80"/>
  <c r="DA77" i="80"/>
  <c r="BU77" i="80"/>
  <c r="F30" i="35"/>
  <c r="J111" i="85"/>
  <c r="L60" i="90" s="1"/>
  <c r="J384" i="79"/>
  <c r="J386" i="79" s="1"/>
  <c r="J387" i="79" s="1"/>
  <c r="J457" i="79" s="1"/>
  <c r="J120" i="79"/>
  <c r="I42" i="85"/>
  <c r="K16" i="90" s="1"/>
  <c r="J48" i="79"/>
  <c r="J394" i="79" s="1"/>
  <c r="BN200" i="79"/>
  <c r="G29" i="35"/>
  <c r="H111" i="85"/>
  <c r="J60" i="90" s="1"/>
  <c r="I120" i="80"/>
  <c r="DI120" i="80" s="1"/>
  <c r="H110" i="85"/>
  <c r="J59" i="90" s="1"/>
  <c r="F31" i="35"/>
  <c r="H41" i="85"/>
  <c r="J15" i="90" s="1"/>
  <c r="I119" i="80"/>
  <c r="EG119" i="80" s="1"/>
  <c r="F29" i="35"/>
  <c r="J200" i="80"/>
  <c r="J200" i="79"/>
  <c r="J194" i="85"/>
  <c r="L110" i="90" s="1"/>
  <c r="J36" i="26"/>
  <c r="I48" i="85"/>
  <c r="K22" i="90" s="1"/>
  <c r="J88" i="85"/>
  <c r="L43" i="90" s="1"/>
  <c r="J299" i="79"/>
  <c r="H45" i="85"/>
  <c r="J19" i="90" s="1"/>
  <c r="J49" i="80"/>
  <c r="J395" i="80" s="1"/>
  <c r="I200" i="79"/>
  <c r="I200" i="80"/>
  <c r="I194" i="85"/>
  <c r="K110" i="90" s="1"/>
  <c r="I36" i="26"/>
  <c r="J41" i="85"/>
  <c r="L15" i="90" s="1"/>
  <c r="H42" i="85"/>
  <c r="J16" i="90" s="1"/>
  <c r="G26" i="35"/>
  <c r="G69" i="35" s="1"/>
  <c r="J50" i="79"/>
  <c r="J396" i="79" s="1"/>
  <c r="H37" i="85"/>
  <c r="J11" i="90" s="1"/>
  <c r="BF200" i="79"/>
  <c r="H46" i="85"/>
  <c r="J20" i="90" s="1"/>
  <c r="H200" i="80"/>
  <c r="H200" i="79"/>
  <c r="H194" i="85"/>
  <c r="J110" i="90" s="1"/>
  <c r="H36" i="26"/>
  <c r="DR200" i="80"/>
  <c r="J371" i="85"/>
  <c r="L182" i="90" s="1"/>
  <c r="J48" i="80"/>
  <c r="J394" i="80" s="1"/>
  <c r="I114" i="79"/>
  <c r="BM114" i="79" s="1"/>
  <c r="H105" i="85"/>
  <c r="J54" i="90" s="1"/>
  <c r="H125" i="13"/>
  <c r="DB200" i="79"/>
  <c r="I371" i="85"/>
  <c r="K182" i="90" s="1"/>
  <c r="H48" i="85"/>
  <c r="J22" i="90" s="1"/>
  <c r="J105" i="85"/>
  <c r="L54" i="90" s="1"/>
  <c r="F25" i="35"/>
  <c r="H384" i="79"/>
  <c r="CJ384" i="79" s="1"/>
  <c r="CJ386" i="79" s="1"/>
  <c r="CJ387" i="79" s="1"/>
  <c r="G31" i="35"/>
  <c r="G36" i="35"/>
  <c r="I52" i="80"/>
  <c r="DQ52" i="80" s="1"/>
  <c r="DQ398" i="80" s="1"/>
  <c r="DQ444" i="80" s="1"/>
  <c r="H43" i="85"/>
  <c r="J17" i="90" s="1"/>
  <c r="G34" i="35"/>
  <c r="G72" i="35" s="1"/>
  <c r="I88" i="85"/>
  <c r="K43" i="90" s="1"/>
  <c r="H88" i="85"/>
  <c r="J43" i="90" s="1"/>
  <c r="J45" i="85"/>
  <c r="L19" i="90" s="1"/>
  <c r="I45" i="79"/>
  <c r="I442" i="79" s="1"/>
  <c r="R200" i="79"/>
  <c r="DZ200" i="79"/>
  <c r="H38" i="85"/>
  <c r="J12" i="90" s="1"/>
  <c r="J110" i="85"/>
  <c r="L59" i="90" s="1"/>
  <c r="G21" i="35"/>
  <c r="J373" i="85" s="1"/>
  <c r="J384" i="80"/>
  <c r="J386" i="80" s="1"/>
  <c r="J387" i="80" s="1"/>
  <c r="J457" i="80" s="1"/>
  <c r="J55" i="80"/>
  <c r="J399" i="80" s="1"/>
  <c r="J445" i="80" s="1"/>
  <c r="J46" i="85"/>
  <c r="L20" i="90" s="1"/>
  <c r="J50" i="80"/>
  <c r="J396" i="80" s="1"/>
  <c r="H119" i="80"/>
  <c r="BL119" i="80" s="1"/>
  <c r="J119" i="80"/>
  <c r="J43" i="85"/>
  <c r="L17" i="90" s="1"/>
  <c r="J44" i="80"/>
  <c r="J390" i="80" s="1"/>
  <c r="I46" i="85"/>
  <c r="K20" i="90" s="1"/>
  <c r="J96" i="79"/>
  <c r="J101" i="79" s="1"/>
  <c r="I101" i="13"/>
  <c r="I96" i="79"/>
  <c r="I101" i="79" s="1"/>
  <c r="FD56" i="79"/>
  <c r="FD400" i="79" s="1"/>
  <c r="EW56" i="79"/>
  <c r="EW400" i="79" s="1"/>
  <c r="I96" i="80"/>
  <c r="I101" i="80" s="1"/>
  <c r="H119" i="79"/>
  <c r="AF119" i="79" s="1"/>
  <c r="AH119" i="79" s="1"/>
  <c r="J44" i="79"/>
  <c r="J390" i="79" s="1"/>
  <c r="J49" i="79"/>
  <c r="J395" i="79" s="1"/>
  <c r="J101" i="13"/>
  <c r="J42" i="85"/>
  <c r="L16" i="90" s="1"/>
  <c r="G30" i="35"/>
  <c r="J45" i="80"/>
  <c r="J391" i="80" s="1"/>
  <c r="J442" i="80" s="1"/>
  <c r="J96" i="80"/>
  <c r="J101" i="80" s="1"/>
  <c r="J38" i="85"/>
  <c r="L12" i="90" s="1"/>
  <c r="H45" i="80"/>
  <c r="X45" i="80" s="1"/>
  <c r="H49" i="80"/>
  <c r="H395" i="80" s="1"/>
  <c r="H49" i="79"/>
  <c r="BT49" i="79" s="1"/>
  <c r="BT395" i="79" s="1"/>
  <c r="E30" i="35"/>
  <c r="J37" i="85"/>
  <c r="L11" i="90" s="1"/>
  <c r="G25" i="35"/>
  <c r="J114" i="79"/>
  <c r="E33" i="35"/>
  <c r="E71" i="35" s="1"/>
  <c r="J57" i="79"/>
  <c r="J401" i="79" s="1"/>
  <c r="H52" i="80"/>
  <c r="H398" i="80" s="1"/>
  <c r="H444" i="80" s="1"/>
  <c r="J125" i="13"/>
  <c r="I120" i="79"/>
  <c r="AW120" i="79" s="1"/>
  <c r="J57" i="80"/>
  <c r="J401" i="80" s="1"/>
  <c r="J114" i="80"/>
  <c r="J48" i="85"/>
  <c r="L22" i="90" s="1"/>
  <c r="E26" i="35"/>
  <c r="E69" i="35" s="1"/>
  <c r="E29" i="35"/>
  <c r="H48" i="80"/>
  <c r="AF48" i="80" s="1"/>
  <c r="I55" i="80"/>
  <c r="I399" i="80" s="1"/>
  <c r="I445" i="80" s="1"/>
  <c r="H44" i="80"/>
  <c r="EF44" i="80" s="1"/>
  <c r="EF390" i="80" s="1"/>
  <c r="F34" i="35"/>
  <c r="F72" i="35" s="1"/>
  <c r="H101" i="13"/>
  <c r="H96" i="80"/>
  <c r="H101" i="80" s="1"/>
  <c r="J45" i="79"/>
  <c r="J442" i="79" s="1"/>
  <c r="I41" i="85"/>
  <c r="K15" i="90" s="1"/>
  <c r="H96" i="79"/>
  <c r="H101" i="79" s="1"/>
  <c r="H48" i="79"/>
  <c r="X48" i="79" s="1"/>
  <c r="X394" i="79" s="1"/>
  <c r="I45" i="85"/>
  <c r="K19" i="90" s="1"/>
  <c r="I110" i="85"/>
  <c r="K59" i="90" s="1"/>
  <c r="I119" i="79"/>
  <c r="DY119" i="79" s="1"/>
  <c r="E36" i="35"/>
  <c r="I125" i="13"/>
  <c r="I105" i="85"/>
  <c r="K54" i="90" s="1"/>
  <c r="I114" i="80"/>
  <c r="FE114" i="80" s="1"/>
  <c r="E31" i="35"/>
  <c r="H50" i="79"/>
  <c r="CJ50" i="79" s="1"/>
  <c r="CJ396" i="79" s="1"/>
  <c r="H50" i="80"/>
  <c r="H396" i="80" s="1"/>
  <c r="I111" i="85"/>
  <c r="K60" i="90" s="1"/>
  <c r="H57" i="79"/>
  <c r="H401" i="79" s="1"/>
  <c r="I48" i="79"/>
  <c r="I394" i="79" s="1"/>
  <c r="I48" i="80"/>
  <c r="CC48" i="80" s="1"/>
  <c r="CC394" i="80" s="1"/>
  <c r="H45" i="79"/>
  <c r="X45" i="79" s="1"/>
  <c r="X391" i="79" s="1"/>
  <c r="I37" i="85"/>
  <c r="K11" i="90" s="1"/>
  <c r="H120" i="79"/>
  <c r="X120" i="79" s="1"/>
  <c r="H120" i="80"/>
  <c r="EF120" i="80" s="1"/>
  <c r="I44" i="80"/>
  <c r="EO44" i="80" s="1"/>
  <c r="EO390" i="80" s="1"/>
  <c r="H57" i="80"/>
  <c r="H401" i="80" s="1"/>
  <c r="F33" i="35"/>
  <c r="F71" i="35" s="1"/>
  <c r="H114" i="79"/>
  <c r="AF114" i="79" s="1"/>
  <c r="H114" i="80"/>
  <c r="X114" i="80" s="1"/>
  <c r="F26" i="35"/>
  <c r="F69" i="35" s="1"/>
  <c r="I45" i="80"/>
  <c r="CK45" i="80" s="1"/>
  <c r="CK391" i="80" s="1"/>
  <c r="CK442" i="80" s="1"/>
  <c r="H55" i="80"/>
  <c r="AV55" i="80" s="1"/>
  <c r="E34" i="35"/>
  <c r="E72" i="35" s="1"/>
  <c r="I384" i="79"/>
  <c r="Y384" i="79" s="1"/>
  <c r="Y386" i="79" s="1"/>
  <c r="Y387" i="79" s="1"/>
  <c r="Y457" i="79" s="1"/>
  <c r="Y229" i="79" s="1"/>
  <c r="F21" i="35"/>
  <c r="I373" i="85" s="1"/>
  <c r="I384" i="80"/>
  <c r="AO384" i="80" s="1"/>
  <c r="AO386" i="80" s="1"/>
  <c r="AO387" i="80" s="1"/>
  <c r="AO457" i="80" s="1"/>
  <c r="AO229" i="80" s="1"/>
  <c r="I43" i="85"/>
  <c r="K17" i="90" s="1"/>
  <c r="E25" i="35"/>
  <c r="H291" i="85"/>
  <c r="J161" i="90" s="1"/>
  <c r="H298" i="80"/>
  <c r="H298" i="79"/>
  <c r="I50" i="80"/>
  <c r="I396" i="80" s="1"/>
  <c r="I50" i="79"/>
  <c r="EO50" i="79" s="1"/>
  <c r="EO396" i="79" s="1"/>
  <c r="H44" i="79"/>
  <c r="FL44" i="79" s="1"/>
  <c r="FL390" i="79" s="1"/>
  <c r="I44" i="79"/>
  <c r="I390" i="79" s="1"/>
  <c r="H371" i="85"/>
  <c r="J182" i="90" s="1"/>
  <c r="H384" i="80"/>
  <c r="H386" i="80" s="1"/>
  <c r="H387" i="80" s="1"/>
  <c r="H457" i="80" s="1"/>
  <c r="E21" i="35"/>
  <c r="E22" i="35" s="1"/>
  <c r="E84" i="35" s="1"/>
  <c r="I57" i="80"/>
  <c r="I401" i="80" s="1"/>
  <c r="J292" i="85"/>
  <c r="L162" i="90" s="1"/>
  <c r="J299" i="80"/>
  <c r="F36" i="35"/>
  <c r="I57" i="79"/>
  <c r="I401" i="79" s="1"/>
  <c r="I38" i="85"/>
  <c r="K12" i="90" s="1"/>
  <c r="J128" i="85"/>
  <c r="L74" i="90" s="1"/>
  <c r="J135" i="80"/>
  <c r="J122" i="85"/>
  <c r="L68" i="90" s="1"/>
  <c r="J131" i="80"/>
  <c r="H135" i="13"/>
  <c r="I135" i="80"/>
  <c r="I128" i="85"/>
  <c r="K74" i="90" s="1"/>
  <c r="I131" i="80"/>
  <c r="I122" i="85"/>
  <c r="K68" i="90" s="1"/>
  <c r="I292" i="85"/>
  <c r="K162" i="90" s="1"/>
  <c r="I299" i="80"/>
  <c r="I299" i="79"/>
  <c r="X77" i="79"/>
  <c r="EO77" i="79"/>
  <c r="EN119" i="79"/>
  <c r="EO119" i="79"/>
  <c r="BT119" i="79"/>
  <c r="AO119" i="80"/>
  <c r="BU119" i="80"/>
  <c r="DA119" i="80"/>
  <c r="AW119" i="80"/>
  <c r="CR119" i="80"/>
  <c r="CZ119" i="80"/>
  <c r="EF119" i="79"/>
  <c r="BE119" i="79"/>
  <c r="CC119" i="79"/>
  <c r="CS119" i="79"/>
  <c r="Y119" i="79"/>
  <c r="CS119" i="80"/>
  <c r="EV119" i="79"/>
  <c r="EW119" i="80"/>
  <c r="Q119" i="79"/>
  <c r="EN119" i="80"/>
  <c r="DQ119" i="79"/>
  <c r="DA119" i="79"/>
  <c r="Q119" i="80"/>
  <c r="BE119" i="80"/>
  <c r="DI119" i="79"/>
  <c r="DY119" i="80"/>
  <c r="AG119" i="80"/>
  <c r="FE119" i="79"/>
  <c r="AW119" i="79"/>
  <c r="X119" i="79"/>
  <c r="AO119" i="79"/>
  <c r="FD119" i="80"/>
  <c r="FF119" i="80" s="1"/>
  <c r="CJ119" i="80"/>
  <c r="CL119" i="80" s="1"/>
  <c r="BU119" i="79"/>
  <c r="EG119" i="79"/>
  <c r="FM119" i="79"/>
  <c r="FM96" i="79"/>
  <c r="FM101" i="79" s="1"/>
  <c r="EO96" i="79"/>
  <c r="EO101" i="79" s="1"/>
  <c r="EV96" i="80"/>
  <c r="EV101" i="80" s="1"/>
  <c r="DH96" i="79"/>
  <c r="DH101" i="79" s="1"/>
  <c r="EW96" i="79"/>
  <c r="EW101" i="79" s="1"/>
  <c r="AF96" i="79"/>
  <c r="AF101" i="79" s="1"/>
  <c r="CC96" i="79"/>
  <c r="CC101" i="79" s="1"/>
  <c r="X96" i="79"/>
  <c r="X101" i="79" s="1"/>
  <c r="DI96" i="80"/>
  <c r="DI101" i="80" s="1"/>
  <c r="CC96" i="80"/>
  <c r="CC101" i="80" s="1"/>
  <c r="DQ96" i="80"/>
  <c r="DQ101" i="80" s="1"/>
  <c r="BM96" i="80"/>
  <c r="BM101" i="80" s="1"/>
  <c r="EO96" i="80"/>
  <c r="EO101" i="80" s="1"/>
  <c r="FE96" i="79"/>
  <c r="FE101" i="79" s="1"/>
  <c r="DI96" i="79"/>
  <c r="DI101" i="79" s="1"/>
  <c r="Q96" i="79"/>
  <c r="Q101" i="79" s="1"/>
  <c r="AW96" i="79"/>
  <c r="AW101" i="79" s="1"/>
  <c r="DA96" i="79"/>
  <c r="DA101" i="79" s="1"/>
  <c r="BU96" i="79"/>
  <c r="BU101" i="79" s="1"/>
  <c r="Y96" i="79"/>
  <c r="Y101" i="79" s="1"/>
  <c r="CK96" i="79"/>
  <c r="CK101" i="79" s="1"/>
  <c r="DY96" i="79"/>
  <c r="DY101" i="79" s="1"/>
  <c r="CC77" i="79"/>
  <c r="DY77" i="79"/>
  <c r="AG77" i="79"/>
  <c r="AH77" i="79" s="1"/>
  <c r="CS77" i="79"/>
  <c r="EG77" i="79"/>
  <c r="Q77" i="79"/>
  <c r="BU77" i="79"/>
  <c r="EN77" i="79"/>
  <c r="EW77" i="79"/>
  <c r="FM77" i="79"/>
  <c r="BM77" i="79"/>
  <c r="DQ77" i="79"/>
  <c r="AW77" i="79"/>
  <c r="CK77" i="79"/>
  <c r="DI77" i="79"/>
  <c r="Y77" i="79"/>
  <c r="AO77" i="79"/>
  <c r="BE77" i="79"/>
  <c r="FE77" i="79"/>
  <c r="FL77" i="79"/>
  <c r="DI17" i="79"/>
  <c r="DI419" i="79" s="1"/>
  <c r="DI435" i="79" s="1"/>
  <c r="EF17" i="80"/>
  <c r="EF419" i="80" s="1"/>
  <c r="FD17" i="80"/>
  <c r="FD419" i="80" s="1"/>
  <c r="EN17" i="80"/>
  <c r="EN19" i="80" s="1"/>
  <c r="CB17" i="79"/>
  <c r="CB419" i="79" s="1"/>
  <c r="CB17" i="80"/>
  <c r="CB419" i="80" s="1"/>
  <c r="DX17" i="80"/>
  <c r="DX419" i="80" s="1"/>
  <c r="FL17" i="80"/>
  <c r="FL419" i="80" s="1"/>
  <c r="BL17" i="80"/>
  <c r="BL419" i="80" s="1"/>
  <c r="X17" i="80"/>
  <c r="X419" i="80" s="1"/>
  <c r="CZ17" i="80"/>
  <c r="CZ419" i="80" s="1"/>
  <c r="AV17" i="80"/>
  <c r="AV419" i="80" s="1"/>
  <c r="CR17" i="80"/>
  <c r="CR419" i="80" s="1"/>
  <c r="P17" i="80"/>
  <c r="P419" i="80" s="1"/>
  <c r="AF17" i="80"/>
  <c r="AF419" i="80" s="1"/>
  <c r="DP17" i="80"/>
  <c r="DP419" i="80" s="1"/>
  <c r="FD17" i="79"/>
  <c r="FD419" i="79" s="1"/>
  <c r="BT17" i="79"/>
  <c r="BT419" i="79" s="1"/>
  <c r="EV17" i="79"/>
  <c r="EV419" i="79" s="1"/>
  <c r="DH17" i="79"/>
  <c r="DH419" i="79" s="1"/>
  <c r="CJ17" i="79"/>
  <c r="CJ419" i="79" s="1"/>
  <c r="EF17" i="79"/>
  <c r="EF419" i="79" s="1"/>
  <c r="AN17" i="79"/>
  <c r="AN419" i="79" s="1"/>
  <c r="FL17" i="79"/>
  <c r="FL419" i="79" s="1"/>
  <c r="AV17" i="79"/>
  <c r="AV419" i="79" s="1"/>
  <c r="X17" i="79"/>
  <c r="X419" i="79" s="1"/>
  <c r="DP17" i="79"/>
  <c r="DP419" i="79" s="1"/>
  <c r="EN17" i="79"/>
  <c r="EN419" i="79" s="1"/>
  <c r="AG17" i="79"/>
  <c r="AG419" i="79" s="1"/>
  <c r="AG435" i="79" s="1"/>
  <c r="BM17" i="80"/>
  <c r="BM419" i="80" s="1"/>
  <c r="BM435" i="80" s="1"/>
  <c r="DQ17" i="79"/>
  <c r="DQ419" i="79" s="1"/>
  <c r="DQ435" i="79" s="1"/>
  <c r="EW17" i="79"/>
  <c r="EW419" i="79" s="1"/>
  <c r="EW435" i="79" s="1"/>
  <c r="DA17" i="80"/>
  <c r="DA419" i="80" s="1"/>
  <c r="DA435" i="80" s="1"/>
  <c r="FE17" i="79"/>
  <c r="FE419" i="79" s="1"/>
  <c r="FE435" i="79" s="1"/>
  <c r="EO17" i="79"/>
  <c r="EO419" i="79" s="1"/>
  <c r="EO435" i="79" s="1"/>
  <c r="Q17" i="79"/>
  <c r="Q419" i="79" s="1"/>
  <c r="Q435" i="79" s="1"/>
  <c r="CK17" i="79"/>
  <c r="CK419" i="79" s="1"/>
  <c r="CK435" i="79" s="1"/>
  <c r="AW17" i="79"/>
  <c r="AW419" i="79" s="1"/>
  <c r="AW435" i="79" s="1"/>
  <c r="Y17" i="79"/>
  <c r="Y419" i="79" s="1"/>
  <c r="Y435" i="79" s="1"/>
  <c r="AO17" i="79"/>
  <c r="AO419" i="79" s="1"/>
  <c r="AO435" i="79" s="1"/>
  <c r="BE17" i="79"/>
  <c r="BE419" i="79" s="1"/>
  <c r="BE435" i="79" s="1"/>
  <c r="Q17" i="80"/>
  <c r="Q19" i="80" s="1"/>
  <c r="DA17" i="79"/>
  <c r="DA419" i="79" s="1"/>
  <c r="DA435" i="79" s="1"/>
  <c r="EG17" i="79"/>
  <c r="EG419" i="79" s="1"/>
  <c r="EG435" i="79" s="1"/>
  <c r="CS17" i="79"/>
  <c r="CS419" i="79" s="1"/>
  <c r="CS435" i="79" s="1"/>
  <c r="AH458" i="80"/>
  <c r="AH54" i="80" s="1"/>
  <c r="AP458" i="79"/>
  <c r="AP200" i="79" s="1"/>
  <c r="BV458" i="79"/>
  <c r="BV200" i="79" s="1"/>
  <c r="DJ458" i="79"/>
  <c r="DJ200" i="79" s="1"/>
  <c r="EH458" i="79"/>
  <c r="EH200" i="79" s="1"/>
  <c r="CB96" i="80"/>
  <c r="CB101" i="80" s="1"/>
  <c r="CB57" i="80"/>
  <c r="CD57" i="80" s="1"/>
  <c r="CD401" i="80" s="1"/>
  <c r="J19" i="80"/>
  <c r="CD458" i="79"/>
  <c r="CD200" i="79" s="1"/>
  <c r="EX458" i="79"/>
  <c r="EX200" i="79" s="1"/>
  <c r="CL458" i="79"/>
  <c r="CL200" i="79" s="1"/>
  <c r="FK414" i="79"/>
  <c r="DW414" i="79"/>
  <c r="AE414" i="79"/>
  <c r="R460" i="79"/>
  <c r="CY414" i="79"/>
  <c r="W414" i="79"/>
  <c r="BC414" i="79"/>
  <c r="O414" i="79"/>
  <c r="BK414" i="79"/>
  <c r="FC414" i="79"/>
  <c r="FD458" i="79"/>
  <c r="FD200" i="79" s="1"/>
  <c r="DO414" i="79"/>
  <c r="DP458" i="79"/>
  <c r="DP200" i="79" s="1"/>
  <c r="CQ414" i="79"/>
  <c r="EM414" i="79"/>
  <c r="AU414" i="79"/>
  <c r="EW56" i="80"/>
  <c r="EW400" i="80" s="1"/>
  <c r="FM17" i="80"/>
  <c r="FM419" i="80" s="1"/>
  <c r="FM435" i="80" s="1"/>
  <c r="AW17" i="80"/>
  <c r="AW419" i="80" s="1"/>
  <c r="AW435" i="80" s="1"/>
  <c r="CC17" i="80"/>
  <c r="CC419" i="80" s="1"/>
  <c r="CC435" i="80" s="1"/>
  <c r="EV17" i="80"/>
  <c r="EV419" i="80" s="1"/>
  <c r="AN17" i="80"/>
  <c r="AN419" i="80" s="1"/>
  <c r="BT17" i="80"/>
  <c r="BT419" i="80" s="1"/>
  <c r="CJ17" i="80"/>
  <c r="CJ419" i="80" s="1"/>
  <c r="DH17" i="80"/>
  <c r="DH419" i="80" s="1"/>
  <c r="AO17" i="80"/>
  <c r="AO419" i="80" s="1"/>
  <c r="AO435" i="80" s="1"/>
  <c r="BU17" i="80"/>
  <c r="BU419" i="80" s="1"/>
  <c r="BU435" i="80" s="1"/>
  <c r="Y17" i="80"/>
  <c r="Y419" i="80" s="1"/>
  <c r="Y435" i="80" s="1"/>
  <c r="CS17" i="80"/>
  <c r="CS19" i="80" s="1"/>
  <c r="DY17" i="80"/>
  <c r="DY19" i="80" s="1"/>
  <c r="EO17" i="80"/>
  <c r="EO419" i="80" s="1"/>
  <c r="EO435" i="80" s="1"/>
  <c r="CK17" i="80"/>
  <c r="CK419" i="80" s="1"/>
  <c r="CK435" i="80" s="1"/>
  <c r="EW17" i="80"/>
  <c r="EW419" i="80" s="1"/>
  <c r="EW435" i="80" s="1"/>
  <c r="EG17" i="80"/>
  <c r="EG419" i="80" s="1"/>
  <c r="EG435" i="80" s="1"/>
  <c r="BE17" i="80"/>
  <c r="BE419" i="80" s="1"/>
  <c r="BE435" i="80" s="1"/>
  <c r="AG17" i="80"/>
  <c r="AG419" i="80" s="1"/>
  <c r="AG435" i="80" s="1"/>
  <c r="CC17" i="79"/>
  <c r="CC419" i="79" s="1"/>
  <c r="CC435" i="79" s="1"/>
  <c r="FE17" i="80"/>
  <c r="FE419" i="80" s="1"/>
  <c r="FE435" i="80" s="1"/>
  <c r="BU17" i="79"/>
  <c r="BU419" i="79" s="1"/>
  <c r="BU435" i="79" s="1"/>
  <c r="BM17" i="79"/>
  <c r="BM419" i="79" s="1"/>
  <c r="BM435" i="79" s="1"/>
  <c r="Q35" i="35"/>
  <c r="DI17" i="80"/>
  <c r="DI419" i="80" s="1"/>
  <c r="I419" i="80"/>
  <c r="DY17" i="79"/>
  <c r="DY419" i="79" s="1"/>
  <c r="DY435" i="79" s="1"/>
  <c r="I419" i="79"/>
  <c r="J435" i="80"/>
  <c r="BM56" i="80"/>
  <c r="BM400" i="80" s="1"/>
  <c r="I400" i="80"/>
  <c r="FM435" i="79"/>
  <c r="FL393" i="80"/>
  <c r="DR57" i="80"/>
  <c r="DR401" i="80" s="1"/>
  <c r="DP401" i="80"/>
  <c r="DQ19" i="80"/>
  <c r="DQ419" i="80"/>
  <c r="DJ57" i="80"/>
  <c r="DJ401" i="80" s="1"/>
  <c r="DH401" i="80"/>
  <c r="AV397" i="80"/>
  <c r="FM19" i="79"/>
  <c r="EP57" i="79"/>
  <c r="EP401" i="79" s="1"/>
  <c r="AX57" i="79"/>
  <c r="AX401" i="79" s="1"/>
  <c r="AH57" i="79"/>
  <c r="AH401" i="79" s="1"/>
  <c r="I19" i="79"/>
  <c r="DP77" i="80"/>
  <c r="DQ119" i="80"/>
  <c r="CC119" i="80"/>
  <c r="EO119" i="80"/>
  <c r="BM119" i="80"/>
  <c r="DI119" i="80"/>
  <c r="I19" i="80"/>
  <c r="DP119" i="80"/>
  <c r="EF119" i="80"/>
  <c r="AF119" i="80"/>
  <c r="EV119" i="80"/>
  <c r="P119" i="80"/>
  <c r="CB119" i="80"/>
  <c r="FL119" i="80"/>
  <c r="FN119" i="80" s="1"/>
  <c r="EN56" i="80"/>
  <c r="EN400" i="80" s="1"/>
  <c r="EF56" i="80"/>
  <c r="EF400" i="80" s="1"/>
  <c r="CZ56" i="80"/>
  <c r="CJ77" i="79"/>
  <c r="DH77" i="79"/>
  <c r="AN77" i="79"/>
  <c r="BL56" i="80"/>
  <c r="BL400" i="80" s="1"/>
  <c r="AN56" i="80"/>
  <c r="AN400" i="80" s="1"/>
  <c r="EF77" i="80"/>
  <c r="CB77" i="79"/>
  <c r="FD77" i="80"/>
  <c r="DP56" i="80"/>
  <c r="DP400" i="80" s="1"/>
  <c r="DP77" i="79"/>
  <c r="BT77" i="79"/>
  <c r="AV77" i="79"/>
  <c r="DX56" i="80"/>
  <c r="DX400" i="80" s="1"/>
  <c r="EV56" i="80"/>
  <c r="EV400" i="80" s="1"/>
  <c r="EF77" i="79"/>
  <c r="DH77" i="80"/>
  <c r="BT77" i="80"/>
  <c r="FD77" i="79"/>
  <c r="EV77" i="79"/>
  <c r="BV57" i="80"/>
  <c r="BV401" i="80" s="1"/>
  <c r="Z57" i="79"/>
  <c r="Z401" i="79" s="1"/>
  <c r="AX57" i="80"/>
  <c r="AX401" i="80" s="1"/>
  <c r="X77" i="80"/>
  <c r="DX77" i="80"/>
  <c r="CB77" i="80"/>
  <c r="CR77" i="80"/>
  <c r="EV77" i="80"/>
  <c r="AV77" i="80"/>
  <c r="AX77" i="80" s="1"/>
  <c r="FL77" i="80"/>
  <c r="CZ77" i="80"/>
  <c r="P77" i="80"/>
  <c r="BL77" i="80"/>
  <c r="AF77" i="80"/>
  <c r="CJ77" i="80"/>
  <c r="AN77" i="80"/>
  <c r="DH119" i="80"/>
  <c r="BT119" i="80"/>
  <c r="AN119" i="79"/>
  <c r="AV119" i="79"/>
  <c r="AN119" i="80"/>
  <c r="DX119" i="80"/>
  <c r="CJ119" i="79"/>
  <c r="FL119" i="79"/>
  <c r="DH119" i="79"/>
  <c r="X119" i="80"/>
  <c r="Z119" i="80" s="1"/>
  <c r="AV119" i="80"/>
  <c r="CB119" i="79"/>
  <c r="Q55" i="35"/>
  <c r="R55" i="35"/>
  <c r="H19" i="80"/>
  <c r="H19" i="79"/>
  <c r="AF17" i="79"/>
  <c r="AF419" i="79" s="1"/>
  <c r="DZ57" i="80"/>
  <c r="DZ401" i="80" s="1"/>
  <c r="EX57" i="80"/>
  <c r="EX401" i="80" s="1"/>
  <c r="FN57" i="79"/>
  <c r="FN401" i="79" s="1"/>
  <c r="Z57" i="80"/>
  <c r="Z401" i="80" s="1"/>
  <c r="CT57" i="80"/>
  <c r="CT401" i="80" s="1"/>
  <c r="FF57" i="80"/>
  <c r="FF401" i="80" s="1"/>
  <c r="AP458" i="80"/>
  <c r="AP54" i="80" s="1"/>
  <c r="DB57" i="80"/>
  <c r="DB401" i="80" s="1"/>
  <c r="FN57" i="80"/>
  <c r="FN401" i="80" s="1"/>
  <c r="Z56" i="79"/>
  <c r="Z400" i="79" s="1"/>
  <c r="CL57" i="80"/>
  <c r="CL401" i="80" s="1"/>
  <c r="BN57" i="80"/>
  <c r="BN401" i="80" s="1"/>
  <c r="AP56" i="79"/>
  <c r="AP400" i="79" s="1"/>
  <c r="EH458" i="80"/>
  <c r="EH54" i="80" s="1"/>
  <c r="BD316" i="80"/>
  <c r="BD47" i="80"/>
  <c r="BD51" i="80"/>
  <c r="DR51" i="80"/>
  <c r="DR397" i="80" s="1"/>
  <c r="P56" i="79"/>
  <c r="P400" i="79" s="1"/>
  <c r="P77" i="79"/>
  <c r="CR56" i="79"/>
  <c r="CR400" i="79" s="1"/>
  <c r="CR77" i="79"/>
  <c r="CZ56" i="79"/>
  <c r="CZ400" i="79" s="1"/>
  <c r="CZ77" i="79"/>
  <c r="DB77" i="79" s="1"/>
  <c r="DR47" i="80"/>
  <c r="DR393" i="80" s="1"/>
  <c r="R458" i="80"/>
  <c r="R40" i="80" s="1"/>
  <c r="R41" i="80" s="1"/>
  <c r="DX56" i="79"/>
  <c r="DX400" i="79" s="1"/>
  <c r="DX77" i="79"/>
  <c r="BL56" i="79"/>
  <c r="BL400" i="79" s="1"/>
  <c r="BL77" i="79"/>
  <c r="BD56" i="79"/>
  <c r="BD400" i="79" s="1"/>
  <c r="BD77" i="79"/>
  <c r="DP321" i="79"/>
  <c r="AF321" i="79"/>
  <c r="EN321" i="79"/>
  <c r="FD321" i="79"/>
  <c r="EV321" i="79"/>
  <c r="FN316" i="79"/>
  <c r="FN321" i="79" s="1"/>
  <c r="FL321" i="79"/>
  <c r="AV321" i="79"/>
  <c r="X321" i="79"/>
  <c r="P321" i="79"/>
  <c r="DR56" i="79"/>
  <c r="DR400" i="79" s="1"/>
  <c r="FN56" i="80"/>
  <c r="FN400" i="80" s="1"/>
  <c r="AX56" i="79"/>
  <c r="AX400" i="79" s="1"/>
  <c r="CD56" i="80"/>
  <c r="CD400" i="80" s="1"/>
  <c r="CL56" i="80"/>
  <c r="CL400" i="80" s="1"/>
  <c r="Z56" i="80"/>
  <c r="Z400" i="80" s="1"/>
  <c r="BV56" i="79"/>
  <c r="BV400" i="79" s="1"/>
  <c r="EP56" i="79"/>
  <c r="EP400" i="79" s="1"/>
  <c r="DJ56" i="80"/>
  <c r="DJ400" i="80" s="1"/>
  <c r="CT56" i="80"/>
  <c r="CT400" i="80" s="1"/>
  <c r="EH56" i="79"/>
  <c r="EH400" i="79" s="1"/>
  <c r="CL56" i="79"/>
  <c r="CL400" i="79" s="1"/>
  <c r="BV56" i="80"/>
  <c r="BV400" i="80" s="1"/>
  <c r="AH56" i="80"/>
  <c r="AH400" i="80" s="1"/>
  <c r="CD56" i="79"/>
  <c r="CD400" i="79" s="1"/>
  <c r="FF56" i="80"/>
  <c r="FF400" i="80" s="1"/>
  <c r="AH56" i="79"/>
  <c r="AH400" i="79" s="1"/>
  <c r="FN56" i="79"/>
  <c r="FN400" i="79" s="1"/>
  <c r="DJ56" i="79"/>
  <c r="DJ400" i="79" s="1"/>
  <c r="AX51" i="79"/>
  <c r="AX397" i="79" s="1"/>
  <c r="AX56" i="80"/>
  <c r="AX400" i="80" s="1"/>
  <c r="CZ321" i="79"/>
  <c r="CJ321" i="79"/>
  <c r="EF321" i="79"/>
  <c r="DX321" i="79"/>
  <c r="BD458" i="80"/>
  <c r="BL17" i="79"/>
  <c r="BL419" i="79" s="1"/>
  <c r="BL119" i="79"/>
  <c r="BN119" i="79" s="1"/>
  <c r="BL57" i="79"/>
  <c r="BL401" i="79" s="1"/>
  <c r="BL96" i="79"/>
  <c r="CB101" i="79"/>
  <c r="AN101" i="79"/>
  <c r="AG101" i="79"/>
  <c r="CZ17" i="79"/>
  <c r="CZ419" i="79" s="1"/>
  <c r="CZ96" i="79"/>
  <c r="CZ57" i="79"/>
  <c r="CZ401" i="79" s="1"/>
  <c r="CZ119" i="79"/>
  <c r="BT101" i="79"/>
  <c r="CR17" i="79"/>
  <c r="CR419" i="79" s="1"/>
  <c r="CR96" i="79"/>
  <c r="CR119" i="79"/>
  <c r="CR57" i="79"/>
  <c r="CR401" i="79" s="1"/>
  <c r="BD57" i="79"/>
  <c r="BD401" i="79" s="1"/>
  <c r="BD17" i="79"/>
  <c r="BD419" i="79" s="1"/>
  <c r="BD119" i="79"/>
  <c r="BD96" i="79"/>
  <c r="EF101" i="79"/>
  <c r="EP57" i="80"/>
  <c r="EP401" i="80" s="1"/>
  <c r="CJ101" i="79"/>
  <c r="EV101" i="79"/>
  <c r="FL101" i="79"/>
  <c r="P17" i="79"/>
  <c r="P419" i="79" s="1"/>
  <c r="P57" i="79"/>
  <c r="P401" i="79" s="1"/>
  <c r="P119" i="79"/>
  <c r="P96" i="79"/>
  <c r="EN101" i="79"/>
  <c r="AV101" i="79"/>
  <c r="DX17" i="79"/>
  <c r="DX419" i="79" s="1"/>
  <c r="DX119" i="79"/>
  <c r="DX96" i="79"/>
  <c r="DX57" i="79"/>
  <c r="DX401" i="79" s="1"/>
  <c r="BT321" i="80"/>
  <c r="AX96" i="80"/>
  <c r="AX101" i="80" s="1"/>
  <c r="AV101" i="80"/>
  <c r="FF96" i="80"/>
  <c r="FF101" i="80" s="1"/>
  <c r="FD101" i="80"/>
  <c r="EF101" i="80"/>
  <c r="CZ321" i="80"/>
  <c r="DP101" i="80"/>
  <c r="CR321" i="80"/>
  <c r="DH321" i="80"/>
  <c r="DX101" i="80"/>
  <c r="DZ96" i="80"/>
  <c r="DZ101" i="80" s="1"/>
  <c r="AF321" i="80"/>
  <c r="DX321" i="80"/>
  <c r="AN101" i="80"/>
  <c r="AF101" i="80"/>
  <c r="DP321" i="80"/>
  <c r="X321" i="80"/>
  <c r="EV321" i="80"/>
  <c r="X101" i="80"/>
  <c r="Z96" i="80"/>
  <c r="Z101" i="80" s="1"/>
  <c r="DH101" i="80"/>
  <c r="P101" i="80"/>
  <c r="FL321" i="80"/>
  <c r="AV321" i="80"/>
  <c r="CL96" i="80"/>
  <c r="CL101" i="80" s="1"/>
  <c r="CJ101" i="80"/>
  <c r="CB321" i="80"/>
  <c r="P321" i="80"/>
  <c r="CJ321" i="80"/>
  <c r="FN96" i="80"/>
  <c r="FN101" i="80" s="1"/>
  <c r="FL101" i="80"/>
  <c r="EF321" i="80"/>
  <c r="AN321" i="80"/>
  <c r="BV96" i="80"/>
  <c r="BV101" i="80" s="1"/>
  <c r="BT101" i="80"/>
  <c r="BL321" i="80"/>
  <c r="BL101" i="80"/>
  <c r="CT96" i="80"/>
  <c r="CT101" i="80" s="1"/>
  <c r="CR101" i="80"/>
  <c r="EN101" i="80"/>
  <c r="FD321" i="80"/>
  <c r="EN321" i="80"/>
  <c r="DB96" i="80"/>
  <c r="DB101" i="80" s="1"/>
  <c r="CZ101" i="80"/>
  <c r="EH47" i="79" l="1"/>
  <c r="EH393" i="79" s="1"/>
  <c r="FN47" i="79"/>
  <c r="FN393" i="79" s="1"/>
  <c r="CT47" i="79"/>
  <c r="CT393" i="79" s="1"/>
  <c r="DJ47" i="79"/>
  <c r="DJ393" i="79" s="1"/>
  <c r="BF47" i="79"/>
  <c r="BF393" i="79" s="1"/>
  <c r="BV47" i="79"/>
  <c r="BV393" i="79" s="1"/>
  <c r="EP47" i="79"/>
  <c r="EP393" i="79" s="1"/>
  <c r="EX47" i="79"/>
  <c r="EX393" i="79" s="1"/>
  <c r="DB47" i="79"/>
  <c r="DB393" i="79" s="1"/>
  <c r="Z47" i="79"/>
  <c r="Z393" i="79" s="1"/>
  <c r="DR47" i="79"/>
  <c r="DR393" i="79" s="1"/>
  <c r="CD51" i="79"/>
  <c r="CD397" i="79" s="1"/>
  <c r="CT51" i="79"/>
  <c r="CT397" i="79" s="1"/>
  <c r="EX47" i="80"/>
  <c r="EX393" i="80" s="1"/>
  <c r="CD47" i="79"/>
  <c r="CD393" i="79" s="1"/>
  <c r="EP47" i="80"/>
  <c r="EP393" i="80" s="1"/>
  <c r="AX51" i="80"/>
  <c r="AX397" i="80" s="1"/>
  <c r="FF47" i="80"/>
  <c r="FF393" i="80" s="1"/>
  <c r="Z47" i="80"/>
  <c r="Z393" i="80" s="1"/>
  <c r="AP47" i="79"/>
  <c r="AP393" i="79" s="1"/>
  <c r="AH47" i="79"/>
  <c r="AH393" i="79" s="1"/>
  <c r="AX47" i="80"/>
  <c r="AX393" i="80" s="1"/>
  <c r="CL47" i="79"/>
  <c r="CL393" i="79" s="1"/>
  <c r="FN47" i="80"/>
  <c r="FN393" i="80" s="1"/>
  <c r="FF47" i="79"/>
  <c r="FF393" i="79" s="1"/>
  <c r="CD47" i="80"/>
  <c r="CD393" i="80" s="1"/>
  <c r="EH47" i="80"/>
  <c r="EH393" i="80" s="1"/>
  <c r="EO49" i="79"/>
  <c r="EO395" i="79" s="1"/>
  <c r="FF51" i="80"/>
  <c r="FF397" i="80" s="1"/>
  <c r="FF51" i="79"/>
  <c r="FF397" i="79" s="1"/>
  <c r="AX47" i="79"/>
  <c r="AX393" i="79" s="1"/>
  <c r="DZ47" i="79"/>
  <c r="DZ393" i="79" s="1"/>
  <c r="EH51" i="79"/>
  <c r="EH397" i="79" s="1"/>
  <c r="AP47" i="80"/>
  <c r="AP393" i="80" s="1"/>
  <c r="EG49" i="79"/>
  <c r="EG395" i="79" s="1"/>
  <c r="CL51" i="79"/>
  <c r="CL397" i="79" s="1"/>
  <c r="BV47" i="80"/>
  <c r="BV393" i="80" s="1"/>
  <c r="DJ47" i="80"/>
  <c r="DJ393" i="80" s="1"/>
  <c r="AH47" i="80"/>
  <c r="AH393" i="80" s="1"/>
  <c r="DB47" i="80"/>
  <c r="DB393" i="80" s="1"/>
  <c r="EH51" i="80"/>
  <c r="EH397" i="80" s="1"/>
  <c r="CL47" i="80"/>
  <c r="CL393" i="80" s="1"/>
  <c r="DZ47" i="80"/>
  <c r="DZ393" i="80" s="1"/>
  <c r="BN47" i="79"/>
  <c r="BN393" i="79" s="1"/>
  <c r="BN47" i="80"/>
  <c r="BN393" i="80" s="1"/>
  <c r="DJ51" i="80"/>
  <c r="DJ397" i="80" s="1"/>
  <c r="DB51" i="79"/>
  <c r="DB397" i="79" s="1"/>
  <c r="R51" i="79"/>
  <c r="R397" i="79" s="1"/>
  <c r="CT47" i="80"/>
  <c r="CT393" i="80" s="1"/>
  <c r="BN51" i="80"/>
  <c r="BN397" i="80" s="1"/>
  <c r="CD51" i="80"/>
  <c r="CD397" i="80" s="1"/>
  <c r="R47" i="80"/>
  <c r="R393" i="80" s="1"/>
  <c r="BF51" i="79"/>
  <c r="BF397" i="79" s="1"/>
  <c r="FN51" i="79"/>
  <c r="FN397" i="79" s="1"/>
  <c r="DZ51" i="79"/>
  <c r="DZ397" i="79" s="1"/>
  <c r="DZ51" i="80"/>
  <c r="DZ397" i="80" s="1"/>
  <c r="EP51" i="80"/>
  <c r="EP397" i="80" s="1"/>
  <c r="DJ51" i="79"/>
  <c r="DJ397" i="79" s="1"/>
  <c r="BV51" i="80"/>
  <c r="BV397" i="80" s="1"/>
  <c r="AH51" i="80"/>
  <c r="AH397" i="80" s="1"/>
  <c r="AH51" i="79"/>
  <c r="AH397" i="79" s="1"/>
  <c r="DB51" i="80"/>
  <c r="DB397" i="80" s="1"/>
  <c r="R51" i="80"/>
  <c r="R397" i="80" s="1"/>
  <c r="BV51" i="79"/>
  <c r="BV397" i="79" s="1"/>
  <c r="AP51" i="79"/>
  <c r="AP397" i="79" s="1"/>
  <c r="FN51" i="80"/>
  <c r="FN397" i="80" s="1"/>
  <c r="AP51" i="80"/>
  <c r="AP397" i="80" s="1"/>
  <c r="DR51" i="79"/>
  <c r="DR397" i="79" s="1"/>
  <c r="DY49" i="79"/>
  <c r="DY395" i="79" s="1"/>
  <c r="DI49" i="79"/>
  <c r="DI395" i="79" s="1"/>
  <c r="BE49" i="79"/>
  <c r="BE395" i="79" s="1"/>
  <c r="EP51" i="79"/>
  <c r="EP397" i="79" s="1"/>
  <c r="BF316" i="80"/>
  <c r="BF321" i="80" s="1"/>
  <c r="BN51" i="79"/>
  <c r="BN397" i="79" s="1"/>
  <c r="EX51" i="79"/>
  <c r="EX397" i="79" s="1"/>
  <c r="CT51" i="80"/>
  <c r="CT397" i="80" s="1"/>
  <c r="EX51" i="80"/>
  <c r="EX397" i="80" s="1"/>
  <c r="Z51" i="79"/>
  <c r="Z397" i="79" s="1"/>
  <c r="Z51" i="80"/>
  <c r="Z397" i="80" s="1"/>
  <c r="CL51" i="80"/>
  <c r="CL397" i="80" s="1"/>
  <c r="BU49" i="79"/>
  <c r="BU395" i="79" s="1"/>
  <c r="AW49" i="79"/>
  <c r="AW395" i="79" s="1"/>
  <c r="EW49" i="79"/>
  <c r="EW395" i="79" s="1"/>
  <c r="DA49" i="79"/>
  <c r="DA395" i="79" s="1"/>
  <c r="CS49" i="79"/>
  <c r="CS395" i="79" s="1"/>
  <c r="Y49" i="79"/>
  <c r="Y395" i="79" s="1"/>
  <c r="Q49" i="79"/>
  <c r="Q395" i="79" s="1"/>
  <c r="CK49" i="79"/>
  <c r="CK395" i="79" s="1"/>
  <c r="FE49" i="79"/>
  <c r="FE395" i="79" s="1"/>
  <c r="DQ49" i="79"/>
  <c r="DQ395" i="79" s="1"/>
  <c r="CC49" i="79"/>
  <c r="CC395" i="79" s="1"/>
  <c r="AG49" i="79"/>
  <c r="AG395" i="79" s="1"/>
  <c r="FM49" i="79"/>
  <c r="FM395" i="79" s="1"/>
  <c r="BM49" i="79"/>
  <c r="BM395" i="79" s="1"/>
  <c r="H135" i="79"/>
  <c r="AO49" i="79"/>
  <c r="AO395" i="79" s="1"/>
  <c r="AH316" i="80"/>
  <c r="AH321" i="80" s="1"/>
  <c r="AX316" i="80"/>
  <c r="AX321" i="80" s="1"/>
  <c r="EH316" i="79"/>
  <c r="EH321" i="79" s="1"/>
  <c r="AX316" i="79"/>
  <c r="AX321" i="79" s="1"/>
  <c r="CT316" i="79"/>
  <c r="CT321" i="79" s="1"/>
  <c r="DB316" i="79"/>
  <c r="DB321" i="79" s="1"/>
  <c r="BV316" i="79"/>
  <c r="BV321" i="79" s="1"/>
  <c r="BF316" i="79"/>
  <c r="BF321" i="79" s="1"/>
  <c r="EH316" i="80"/>
  <c r="EH321" i="80" s="1"/>
  <c r="EX316" i="80"/>
  <c r="EX321" i="80" s="1"/>
  <c r="Z316" i="80"/>
  <c r="Z321" i="80" s="1"/>
  <c r="BV316" i="80"/>
  <c r="BV321" i="80" s="1"/>
  <c r="DZ316" i="80"/>
  <c r="DZ321" i="80" s="1"/>
  <c r="DJ316" i="80"/>
  <c r="DJ321" i="80" s="1"/>
  <c r="AP316" i="80"/>
  <c r="AP321" i="80" s="1"/>
  <c r="CL316" i="80"/>
  <c r="CL321" i="80" s="1"/>
  <c r="DR316" i="80"/>
  <c r="DR321" i="80" s="1"/>
  <c r="CL316" i="79"/>
  <c r="CL321" i="79" s="1"/>
  <c r="Z316" i="79"/>
  <c r="Z321" i="79" s="1"/>
  <c r="AH316" i="79"/>
  <c r="AH321" i="79" s="1"/>
  <c r="FF316" i="79"/>
  <c r="FF321" i="79" s="1"/>
  <c r="CT316" i="80"/>
  <c r="CT321" i="80" s="1"/>
  <c r="DB316" i="80"/>
  <c r="DB321" i="80" s="1"/>
  <c r="CD316" i="80"/>
  <c r="CD321" i="80" s="1"/>
  <c r="FN316" i="80"/>
  <c r="FN321" i="80" s="1"/>
  <c r="DR316" i="79"/>
  <c r="DR321" i="79" s="1"/>
  <c r="CD316" i="79"/>
  <c r="CD321" i="79" s="1"/>
  <c r="DJ316" i="79"/>
  <c r="DJ321" i="79" s="1"/>
  <c r="DZ316" i="79"/>
  <c r="DZ321" i="79" s="1"/>
  <c r="EX316" i="79"/>
  <c r="EX321" i="79" s="1"/>
  <c r="BN316" i="80"/>
  <c r="BN321" i="80" s="1"/>
  <c r="EP316" i="80"/>
  <c r="EP321" i="80" s="1"/>
  <c r="AH53" i="80"/>
  <c r="AP53" i="80"/>
  <c r="BD53" i="80"/>
  <c r="BF53" i="80" s="1"/>
  <c r="BD54" i="80"/>
  <c r="BF54" i="80" s="1"/>
  <c r="R53" i="80"/>
  <c r="R54" i="80"/>
  <c r="EH53" i="80"/>
  <c r="FF316" i="80"/>
  <c r="FF321" i="80" s="1"/>
  <c r="R316" i="80"/>
  <c r="R321" i="80" s="1"/>
  <c r="CB41" i="80"/>
  <c r="CD40" i="80"/>
  <c r="CD41" i="80" s="1"/>
  <c r="AH200" i="80"/>
  <c r="AH40" i="80"/>
  <c r="AH41" i="80" s="1"/>
  <c r="BD200" i="80"/>
  <c r="BD40" i="80"/>
  <c r="EH200" i="80"/>
  <c r="EH40" i="80"/>
  <c r="EH41" i="80" s="1"/>
  <c r="AP200" i="80"/>
  <c r="AP40" i="80"/>
  <c r="AP41" i="80" s="1"/>
  <c r="CD200" i="80"/>
  <c r="FF77" i="80"/>
  <c r="EP316" i="79"/>
  <c r="EP321" i="79" s="1"/>
  <c r="BT384" i="79"/>
  <c r="BT386" i="79" s="1"/>
  <c r="BT387" i="79" s="1"/>
  <c r="BT457" i="79" s="1"/>
  <c r="BT229" i="79" s="1"/>
  <c r="AP316" i="79"/>
  <c r="AP321" i="79" s="1"/>
  <c r="AW49" i="80"/>
  <c r="AW395" i="80" s="1"/>
  <c r="EW49" i="80"/>
  <c r="EW395" i="80" s="1"/>
  <c r="BM49" i="80"/>
  <c r="BM395" i="80" s="1"/>
  <c r="CK49" i="80"/>
  <c r="CK395" i="80" s="1"/>
  <c r="BN316" i="79"/>
  <c r="BN321" i="79" s="1"/>
  <c r="DI49" i="80"/>
  <c r="DI395" i="80" s="1"/>
  <c r="AO49" i="80"/>
  <c r="AO395" i="80" s="1"/>
  <c r="BU49" i="80"/>
  <c r="BU395" i="80" s="1"/>
  <c r="Y49" i="80"/>
  <c r="Y395" i="80" s="1"/>
  <c r="BE49" i="80"/>
  <c r="BE395" i="80" s="1"/>
  <c r="FE49" i="80"/>
  <c r="FE395" i="80" s="1"/>
  <c r="FM49" i="80"/>
  <c r="FM395" i="80" s="1"/>
  <c r="CS49" i="80"/>
  <c r="CS395" i="80" s="1"/>
  <c r="DY49" i="80"/>
  <c r="DY395" i="80" s="1"/>
  <c r="CC49" i="80"/>
  <c r="CC395" i="80" s="1"/>
  <c r="DQ49" i="80"/>
  <c r="DQ395" i="80" s="1"/>
  <c r="DA49" i="80"/>
  <c r="DA395" i="80" s="1"/>
  <c r="EO49" i="80"/>
  <c r="EO395" i="80" s="1"/>
  <c r="AG49" i="80"/>
  <c r="AG395" i="80" s="1"/>
  <c r="EG49" i="80"/>
  <c r="EG395" i="80" s="1"/>
  <c r="J444" i="79"/>
  <c r="Q49" i="80"/>
  <c r="Q395" i="80" s="1"/>
  <c r="CD77" i="80"/>
  <c r="AH77" i="80"/>
  <c r="BV77" i="80"/>
  <c r="P384" i="79"/>
  <c r="P386" i="79" s="1"/>
  <c r="P387" i="79" s="1"/>
  <c r="FN77" i="80"/>
  <c r="AN384" i="79"/>
  <c r="AN386" i="79" s="1"/>
  <c r="AN387" i="79" s="1"/>
  <c r="CT77" i="80"/>
  <c r="EX77" i="80"/>
  <c r="DR77" i="80"/>
  <c r="DZ77" i="80"/>
  <c r="Z77" i="80"/>
  <c r="DJ77" i="80"/>
  <c r="DB77" i="80"/>
  <c r="FE120" i="80"/>
  <c r="FE125" i="80" s="1"/>
  <c r="DI55" i="79"/>
  <c r="DI445" i="79" s="1"/>
  <c r="J399" i="79"/>
  <c r="CK55" i="79"/>
  <c r="CK445" i="79" s="1"/>
  <c r="FE55" i="79"/>
  <c r="FE445" i="79" s="1"/>
  <c r="BL45" i="80"/>
  <c r="BL391" i="80" s="1"/>
  <c r="BL442" i="80" s="1"/>
  <c r="BN77" i="80"/>
  <c r="BU55" i="79"/>
  <c r="BU445" i="79" s="1"/>
  <c r="AW120" i="80"/>
  <c r="CL77" i="80"/>
  <c r="AV49" i="79"/>
  <c r="AV395" i="79" s="1"/>
  <c r="CR45" i="80"/>
  <c r="CR391" i="80" s="1"/>
  <c r="CR442" i="80" s="1"/>
  <c r="Q120" i="80"/>
  <c r="AO120" i="80"/>
  <c r="I399" i="79"/>
  <c r="AW55" i="79"/>
  <c r="AW445" i="79" s="1"/>
  <c r="CK45" i="79"/>
  <c r="CK442" i="79" s="1"/>
  <c r="BM55" i="79"/>
  <c r="BM445" i="79" s="1"/>
  <c r="Q55" i="79"/>
  <c r="Q399" i="79" s="1"/>
  <c r="FM55" i="79"/>
  <c r="FM399" i="79" s="1"/>
  <c r="EW120" i="80"/>
  <c r="DQ55" i="79"/>
  <c r="DQ399" i="79" s="1"/>
  <c r="EG55" i="79"/>
  <c r="EG399" i="79" s="1"/>
  <c r="DA120" i="80"/>
  <c r="DQ120" i="80"/>
  <c r="BM120" i="80"/>
  <c r="DA55" i="79"/>
  <c r="DA445" i="79" s="1"/>
  <c r="CC55" i="79"/>
  <c r="CC445" i="79" s="1"/>
  <c r="CS55" i="79"/>
  <c r="CS445" i="79" s="1"/>
  <c r="AG55" i="79"/>
  <c r="AG399" i="79" s="1"/>
  <c r="AO55" i="79"/>
  <c r="AO445" i="79" s="1"/>
  <c r="EO55" i="79"/>
  <c r="EO445" i="79" s="1"/>
  <c r="EW55" i="79"/>
  <c r="EW399" i="79" s="1"/>
  <c r="G22" i="35"/>
  <c r="J374" i="85" s="1"/>
  <c r="BU120" i="80"/>
  <c r="EG120" i="80"/>
  <c r="EH120" i="80" s="1"/>
  <c r="FM120" i="80"/>
  <c r="CC120" i="80"/>
  <c r="Q114" i="79"/>
  <c r="BE120" i="80"/>
  <c r="EO120" i="80"/>
  <c r="AG120" i="80"/>
  <c r="DY120" i="80"/>
  <c r="Y120" i="80"/>
  <c r="CS120" i="80"/>
  <c r="CK120" i="80"/>
  <c r="FM114" i="79"/>
  <c r="Y114" i="79"/>
  <c r="CS114" i="79"/>
  <c r="DA45" i="79"/>
  <c r="DA391" i="79" s="1"/>
  <c r="CC45" i="79"/>
  <c r="CC391" i="79" s="1"/>
  <c r="Y55" i="79"/>
  <c r="Y399" i="79" s="1"/>
  <c r="BD384" i="79"/>
  <c r="BD386" i="79" s="1"/>
  <c r="BD387" i="79" s="1"/>
  <c r="EW45" i="79"/>
  <c r="EW391" i="79" s="1"/>
  <c r="FE45" i="79"/>
  <c r="FE391" i="79" s="1"/>
  <c r="Q45" i="79"/>
  <c r="Q442" i="79" s="1"/>
  <c r="I93" i="85"/>
  <c r="I391" i="79"/>
  <c r="BU45" i="79"/>
  <c r="BU391" i="79" s="1"/>
  <c r="DI45" i="79"/>
  <c r="DI391" i="79" s="1"/>
  <c r="EO45" i="79"/>
  <c r="EO391" i="79" s="1"/>
  <c r="AW45" i="79"/>
  <c r="AW391" i="79" s="1"/>
  <c r="FM45" i="79"/>
  <c r="FM442" i="79" s="1"/>
  <c r="J93" i="85"/>
  <c r="H93" i="85"/>
  <c r="AG45" i="79"/>
  <c r="AG391" i="79" s="1"/>
  <c r="P45" i="80"/>
  <c r="P391" i="80" s="1"/>
  <c r="P442" i="80" s="1"/>
  <c r="AF45" i="80"/>
  <c r="AF391" i="80" s="1"/>
  <c r="J125" i="79"/>
  <c r="DY55" i="79"/>
  <c r="DY399" i="79" s="1"/>
  <c r="BE55" i="79"/>
  <c r="BE445" i="79" s="1"/>
  <c r="AO114" i="79"/>
  <c r="AW114" i="79"/>
  <c r="AW125" i="79" s="1"/>
  <c r="EW114" i="79"/>
  <c r="DQ114" i="79"/>
  <c r="DA114" i="79"/>
  <c r="CK114" i="79"/>
  <c r="BE114" i="79"/>
  <c r="DI114" i="79"/>
  <c r="Y45" i="79"/>
  <c r="Z45" i="79" s="1"/>
  <c r="Z391" i="79" s="1"/>
  <c r="BE45" i="79"/>
  <c r="BE391" i="79" s="1"/>
  <c r="FE114" i="79"/>
  <c r="EO114" i="79"/>
  <c r="DY45" i="79"/>
  <c r="DY391" i="79" s="1"/>
  <c r="DQ45" i="79"/>
  <c r="DQ442" i="79" s="1"/>
  <c r="EG45" i="79"/>
  <c r="EG391" i="79" s="1"/>
  <c r="AG114" i="79"/>
  <c r="AH114" i="79" s="1"/>
  <c r="BD50" i="79"/>
  <c r="BD396" i="79" s="1"/>
  <c r="CS45" i="79"/>
  <c r="CS391" i="79" s="1"/>
  <c r="BU114" i="79"/>
  <c r="FL49" i="80"/>
  <c r="FL395" i="80" s="1"/>
  <c r="DY114" i="79"/>
  <c r="EG114" i="79"/>
  <c r="AV50" i="79"/>
  <c r="AV396" i="79" s="1"/>
  <c r="DA52" i="80"/>
  <c r="DA398" i="80" s="1"/>
  <c r="DA444" i="80" s="1"/>
  <c r="Q52" i="80"/>
  <c r="Q398" i="80" s="1"/>
  <c r="Q444" i="80" s="1"/>
  <c r="CC52" i="80"/>
  <c r="CC398" i="80" s="1"/>
  <c r="CC444" i="80" s="1"/>
  <c r="BE52" i="80"/>
  <c r="BE398" i="80" s="1"/>
  <c r="BE444" i="80" s="1"/>
  <c r="FE52" i="80"/>
  <c r="FE398" i="80" s="1"/>
  <c r="FE444" i="80" s="1"/>
  <c r="DY52" i="80"/>
  <c r="DY398" i="80" s="1"/>
  <c r="DY444" i="80" s="1"/>
  <c r="AO52" i="80"/>
  <c r="AO398" i="80" s="1"/>
  <c r="AO444" i="80" s="1"/>
  <c r="CC114" i="79"/>
  <c r="EV45" i="80"/>
  <c r="EV391" i="80" s="1"/>
  <c r="DH384" i="79"/>
  <c r="DH386" i="79" s="1"/>
  <c r="DH387" i="79" s="1"/>
  <c r="DH457" i="79" s="1"/>
  <c r="DH229" i="79" s="1"/>
  <c r="BL384" i="79"/>
  <c r="BL386" i="79" s="1"/>
  <c r="BL387" i="79" s="1"/>
  <c r="I398" i="80"/>
  <c r="I444" i="80" s="1"/>
  <c r="EO52" i="80"/>
  <c r="EO398" i="80" s="1"/>
  <c r="EO444" i="80" s="1"/>
  <c r="EG52" i="80"/>
  <c r="EG398" i="80" s="1"/>
  <c r="EG444" i="80" s="1"/>
  <c r="DR200" i="79"/>
  <c r="H386" i="79"/>
  <c r="H387" i="79" s="1"/>
  <c r="H457" i="79" s="1"/>
  <c r="CB384" i="79"/>
  <c r="CB386" i="79" s="1"/>
  <c r="CB387" i="79" s="1"/>
  <c r="DI52" i="80"/>
  <c r="DI398" i="80" s="1"/>
  <c r="DI444" i="80" s="1"/>
  <c r="FF200" i="79"/>
  <c r="EF384" i="79"/>
  <c r="EF386" i="79" s="1"/>
  <c r="EF387" i="79" s="1"/>
  <c r="EF457" i="79" s="1"/>
  <c r="EF229" i="79" s="1"/>
  <c r="FL384" i="79"/>
  <c r="FL386" i="79" s="1"/>
  <c r="FL387" i="79" s="1"/>
  <c r="FL457" i="79" s="1"/>
  <c r="FL229" i="79" s="1"/>
  <c r="EW52" i="80"/>
  <c r="EW398" i="80" s="1"/>
  <c r="EW444" i="80" s="1"/>
  <c r="CK52" i="80"/>
  <c r="CK398" i="80" s="1"/>
  <c r="CK444" i="80" s="1"/>
  <c r="CR384" i="79"/>
  <c r="CR386" i="79" s="1"/>
  <c r="CR387" i="79" s="1"/>
  <c r="J125" i="80"/>
  <c r="FM52" i="80"/>
  <c r="FM398" i="80" s="1"/>
  <c r="FM444" i="80" s="1"/>
  <c r="X384" i="79"/>
  <c r="X386" i="79" s="1"/>
  <c r="X387" i="79" s="1"/>
  <c r="X457" i="79" s="1"/>
  <c r="X229" i="79" s="1"/>
  <c r="CZ384" i="79"/>
  <c r="CZ386" i="79" s="1"/>
  <c r="CZ387" i="79" s="1"/>
  <c r="AO45" i="79"/>
  <c r="AO391" i="79" s="1"/>
  <c r="AF384" i="79"/>
  <c r="AF386" i="79" s="1"/>
  <c r="AF387" i="79" s="1"/>
  <c r="AF457" i="79" s="1"/>
  <c r="AF229" i="79" s="1"/>
  <c r="DX384" i="79"/>
  <c r="DX386" i="79" s="1"/>
  <c r="DX387" i="79" s="1"/>
  <c r="Y52" i="80"/>
  <c r="Y398" i="80" s="1"/>
  <c r="Y444" i="80" s="1"/>
  <c r="AV384" i="79"/>
  <c r="AV386" i="79" s="1"/>
  <c r="AV387" i="79" s="1"/>
  <c r="AV457" i="79" s="1"/>
  <c r="AV229" i="79" s="1"/>
  <c r="BU52" i="80"/>
  <c r="BU398" i="80" s="1"/>
  <c r="BU444" i="80" s="1"/>
  <c r="I196" i="85"/>
  <c r="E15" i="32"/>
  <c r="R57" i="80"/>
  <c r="R401" i="80" s="1"/>
  <c r="R200" i="80"/>
  <c r="FD45" i="80"/>
  <c r="FD391" i="80" s="1"/>
  <c r="EN384" i="79"/>
  <c r="EN386" i="79" s="1"/>
  <c r="EN387" i="79" s="1"/>
  <c r="EN457" i="79" s="1"/>
  <c r="EN229" i="79" s="1"/>
  <c r="BM45" i="79"/>
  <c r="BM391" i="79" s="1"/>
  <c r="AW52" i="80"/>
  <c r="AW398" i="80" s="1"/>
  <c r="AW444" i="80" s="1"/>
  <c r="CS52" i="80"/>
  <c r="CS398" i="80" s="1"/>
  <c r="CS444" i="80" s="1"/>
  <c r="F15" i="32"/>
  <c r="J196" i="85"/>
  <c r="AV45" i="80"/>
  <c r="AV391" i="80" s="1"/>
  <c r="AV442" i="80" s="1"/>
  <c r="EV384" i="79"/>
  <c r="EV386" i="79" s="1"/>
  <c r="EV387" i="79" s="1"/>
  <c r="EV457" i="79" s="1"/>
  <c r="EV229" i="79" s="1"/>
  <c r="BM52" i="80"/>
  <c r="BM398" i="80" s="1"/>
  <c r="BM444" i="80" s="1"/>
  <c r="AG52" i="80"/>
  <c r="AG398" i="80" s="1"/>
  <c r="AG444" i="80" s="1"/>
  <c r="H196" i="85"/>
  <c r="D15" i="32"/>
  <c r="CZ45" i="80"/>
  <c r="CZ391" i="80" s="1"/>
  <c r="CZ442" i="80" s="1"/>
  <c r="AF49" i="80"/>
  <c r="AF395" i="80" s="1"/>
  <c r="CB45" i="80"/>
  <c r="CB391" i="80" s="1"/>
  <c r="EN45" i="80"/>
  <c r="EN391" i="80" s="1"/>
  <c r="AN45" i="80"/>
  <c r="AN391" i="80" s="1"/>
  <c r="AN442" i="80" s="1"/>
  <c r="EN120" i="80"/>
  <c r="DH45" i="80"/>
  <c r="DH391" i="80" s="1"/>
  <c r="H395" i="79"/>
  <c r="AF49" i="79"/>
  <c r="AF395" i="79" s="1"/>
  <c r="EV49" i="80"/>
  <c r="EV395" i="80" s="1"/>
  <c r="EF49" i="80"/>
  <c r="EF395" i="80" s="1"/>
  <c r="BD49" i="79"/>
  <c r="BD395" i="79" s="1"/>
  <c r="CJ45" i="80"/>
  <c r="CL45" i="80" s="1"/>
  <c r="CL391" i="80" s="1"/>
  <c r="CL442" i="80" s="1"/>
  <c r="FD49" i="80"/>
  <c r="FD395" i="80" s="1"/>
  <c r="X49" i="80"/>
  <c r="X395" i="80" s="1"/>
  <c r="DP49" i="80"/>
  <c r="DP395" i="80" s="1"/>
  <c r="BM120" i="79"/>
  <c r="BM125" i="79" s="1"/>
  <c r="CB49" i="79"/>
  <c r="CB395" i="79" s="1"/>
  <c r="CS120" i="79"/>
  <c r="CB49" i="80"/>
  <c r="CB395" i="80" s="1"/>
  <c r="EF45" i="80"/>
  <c r="EF391" i="80" s="1"/>
  <c r="EF442" i="80" s="1"/>
  <c r="CJ49" i="80"/>
  <c r="CJ395" i="80" s="1"/>
  <c r="CR49" i="80"/>
  <c r="CR395" i="80" s="1"/>
  <c r="DH49" i="80"/>
  <c r="DH395" i="80" s="1"/>
  <c r="EW44" i="80"/>
  <c r="EW390" i="80" s="1"/>
  <c r="BU120" i="79"/>
  <c r="DA120" i="79"/>
  <c r="CZ49" i="79"/>
  <c r="CZ395" i="79" s="1"/>
  <c r="CR49" i="79"/>
  <c r="CR395" i="79" s="1"/>
  <c r="BL49" i="79"/>
  <c r="BL395" i="79" s="1"/>
  <c r="EN49" i="79"/>
  <c r="EN395" i="79" s="1"/>
  <c r="DX49" i="80"/>
  <c r="DX395" i="80" s="1"/>
  <c r="X49" i="79"/>
  <c r="X395" i="79" s="1"/>
  <c r="P49" i="80"/>
  <c r="P395" i="80" s="1"/>
  <c r="FL49" i="79"/>
  <c r="FL395" i="79" s="1"/>
  <c r="BL50" i="79"/>
  <c r="BL396" i="79" s="1"/>
  <c r="AN49" i="79"/>
  <c r="AN395" i="79" s="1"/>
  <c r="BT49" i="80"/>
  <c r="BT395" i="80" s="1"/>
  <c r="AF120" i="80"/>
  <c r="EV49" i="79"/>
  <c r="EV395" i="79" s="1"/>
  <c r="BT45" i="80"/>
  <c r="BT391" i="80" s="1"/>
  <c r="BT442" i="80" s="1"/>
  <c r="CJ49" i="79"/>
  <c r="CJ395" i="79" s="1"/>
  <c r="H391" i="80"/>
  <c r="H442" i="80" s="1"/>
  <c r="DP45" i="80"/>
  <c r="DP391" i="80" s="1"/>
  <c r="DP442" i="80" s="1"/>
  <c r="FL45" i="80"/>
  <c r="FL391" i="80" s="1"/>
  <c r="FL442" i="80" s="1"/>
  <c r="CZ49" i="80"/>
  <c r="CZ395" i="80" s="1"/>
  <c r="CZ50" i="79"/>
  <c r="CZ396" i="79" s="1"/>
  <c r="DX45" i="80"/>
  <c r="DX391" i="80" s="1"/>
  <c r="BL49" i="80"/>
  <c r="BL395" i="80" s="1"/>
  <c r="EG120" i="79"/>
  <c r="P49" i="79"/>
  <c r="P395" i="79" s="1"/>
  <c r="FF56" i="79"/>
  <c r="FF400" i="79" s="1"/>
  <c r="Y120" i="79"/>
  <c r="Z120" i="79" s="1"/>
  <c r="AN49" i="80"/>
  <c r="AN395" i="80" s="1"/>
  <c r="DH49" i="79"/>
  <c r="DH395" i="79" s="1"/>
  <c r="EF49" i="79"/>
  <c r="EF395" i="79" s="1"/>
  <c r="Q44" i="80"/>
  <c r="Q390" i="80" s="1"/>
  <c r="Q120" i="79"/>
  <c r="DX49" i="79"/>
  <c r="DX395" i="79" s="1"/>
  <c r="EV48" i="80"/>
  <c r="EV394" i="80" s="1"/>
  <c r="CB44" i="79"/>
  <c r="CB390" i="79" s="1"/>
  <c r="X44" i="79"/>
  <c r="X390" i="79" s="1"/>
  <c r="AV49" i="80"/>
  <c r="AV395" i="80" s="1"/>
  <c r="EN49" i="80"/>
  <c r="EN395" i="80" s="1"/>
  <c r="EV44" i="79"/>
  <c r="EV390" i="79" s="1"/>
  <c r="CJ55" i="79"/>
  <c r="CJ399" i="79" s="1"/>
  <c r="BT55" i="79"/>
  <c r="FM120" i="79"/>
  <c r="EW120" i="79"/>
  <c r="BT48" i="80"/>
  <c r="BT394" i="80" s="1"/>
  <c r="AN55" i="79"/>
  <c r="AN399" i="79" s="1"/>
  <c r="BD44" i="79"/>
  <c r="BD390" i="79" s="1"/>
  <c r="EV445" i="79"/>
  <c r="CZ48" i="80"/>
  <c r="CZ394" i="80" s="1"/>
  <c r="EF48" i="80"/>
  <c r="EF394" i="80" s="1"/>
  <c r="EF55" i="79"/>
  <c r="H394" i="80"/>
  <c r="CZ44" i="79"/>
  <c r="CZ390" i="79" s="1"/>
  <c r="CZ55" i="79"/>
  <c r="CR55" i="79"/>
  <c r="CR445" i="79" s="1"/>
  <c r="EX56" i="79"/>
  <c r="EX400" i="79" s="1"/>
  <c r="DI120" i="79"/>
  <c r="DQ120" i="79"/>
  <c r="BE120" i="79"/>
  <c r="FE120" i="79"/>
  <c r="AO120" i="79"/>
  <c r="AG120" i="79"/>
  <c r="DH120" i="80"/>
  <c r="DJ120" i="80" s="1"/>
  <c r="DH44" i="79"/>
  <c r="DH390" i="79" s="1"/>
  <c r="P120" i="80"/>
  <c r="BE48" i="80"/>
  <c r="BE394" i="80" s="1"/>
  <c r="I394" i="80"/>
  <c r="DY120" i="79"/>
  <c r="BT120" i="79"/>
  <c r="CK120" i="79"/>
  <c r="CK55" i="80"/>
  <c r="CK399" i="80" s="1"/>
  <c r="CK445" i="80" s="1"/>
  <c r="DI48" i="80"/>
  <c r="DI394" i="80" s="1"/>
  <c r="AN44" i="79"/>
  <c r="AN390" i="79" s="1"/>
  <c r="DZ119" i="79"/>
  <c r="I125" i="79"/>
  <c r="AO55" i="80"/>
  <c r="AO399" i="80" s="1"/>
  <c r="AO445" i="80" s="1"/>
  <c r="CC55" i="80"/>
  <c r="CC399" i="80" s="1"/>
  <c r="CC445" i="80" s="1"/>
  <c r="CS384" i="79"/>
  <c r="CS386" i="79" s="1"/>
  <c r="CS387" i="79" s="1"/>
  <c r="CS457" i="79" s="1"/>
  <c r="CS229" i="79" s="1"/>
  <c r="BM114" i="80"/>
  <c r="EO55" i="80"/>
  <c r="EO399" i="80" s="1"/>
  <c r="EO445" i="80" s="1"/>
  <c r="AG55" i="80"/>
  <c r="AG399" i="80" s="1"/>
  <c r="AG445" i="80" s="1"/>
  <c r="CK48" i="80"/>
  <c r="CK394" i="80" s="1"/>
  <c r="AW48" i="80"/>
  <c r="AW394" i="80" s="1"/>
  <c r="AW44" i="80"/>
  <c r="AW390" i="80" s="1"/>
  <c r="CS44" i="80"/>
  <c r="CS390" i="80" s="1"/>
  <c r="AV44" i="80"/>
  <c r="AV390" i="80" s="1"/>
  <c r="Q48" i="80"/>
  <c r="Q394" i="80" s="1"/>
  <c r="CR45" i="79"/>
  <c r="CR391" i="79" s="1"/>
  <c r="P45" i="79"/>
  <c r="P391" i="79" s="1"/>
  <c r="BL120" i="80"/>
  <c r="CZ45" i="79"/>
  <c r="CZ442" i="79" s="1"/>
  <c r="CJ120" i="80"/>
  <c r="BT120" i="80"/>
  <c r="AF45" i="79"/>
  <c r="AF391" i="79" s="1"/>
  <c r="BT45" i="79"/>
  <c r="DX45" i="79"/>
  <c r="DX442" i="79" s="1"/>
  <c r="BL45" i="79"/>
  <c r="BL391" i="79" s="1"/>
  <c r="CB45" i="79"/>
  <c r="CB391" i="79" s="1"/>
  <c r="FD120" i="80"/>
  <c r="BD45" i="79"/>
  <c r="CR120" i="80"/>
  <c r="DP120" i="80"/>
  <c r="EO120" i="79"/>
  <c r="AO48" i="80"/>
  <c r="AO394" i="80" s="1"/>
  <c r="DQ48" i="80"/>
  <c r="DQ394" i="80" s="1"/>
  <c r="CS48" i="80"/>
  <c r="CS394" i="80" s="1"/>
  <c r="EF52" i="79"/>
  <c r="EF444" i="79" s="1"/>
  <c r="AN52" i="79"/>
  <c r="AN444" i="79" s="1"/>
  <c r="CB52" i="79"/>
  <c r="CB444" i="79" s="1"/>
  <c r="CR52" i="79"/>
  <c r="CR444" i="79" s="1"/>
  <c r="CJ52" i="79"/>
  <c r="CJ398" i="79" s="1"/>
  <c r="AV398" i="79"/>
  <c r="DX52" i="79"/>
  <c r="DX398" i="79" s="1"/>
  <c r="BL52" i="79"/>
  <c r="BL444" i="79" s="1"/>
  <c r="BD52" i="79"/>
  <c r="BD444" i="79" s="1"/>
  <c r="DH52" i="79"/>
  <c r="DH444" i="79" s="1"/>
  <c r="H398" i="79"/>
  <c r="CZ52" i="79"/>
  <c r="CZ444" i="79" s="1"/>
  <c r="X52" i="79"/>
  <c r="X444" i="79" s="1"/>
  <c r="H444" i="79"/>
  <c r="P52" i="79"/>
  <c r="P398" i="79" s="1"/>
  <c r="AF52" i="79"/>
  <c r="AF444" i="79" s="1"/>
  <c r="BT52" i="79"/>
  <c r="EN52" i="79"/>
  <c r="EN444" i="79" s="1"/>
  <c r="FL52" i="79"/>
  <c r="FL398" i="79" s="1"/>
  <c r="EV52" i="79"/>
  <c r="EV444" i="79" s="1"/>
  <c r="DH50" i="80"/>
  <c r="DH396" i="80" s="1"/>
  <c r="J391" i="79"/>
  <c r="BL50" i="80"/>
  <c r="BL396" i="80" s="1"/>
  <c r="BU48" i="80"/>
  <c r="BU394" i="80" s="1"/>
  <c r="AV120" i="80"/>
  <c r="FL120" i="80"/>
  <c r="H442" i="79"/>
  <c r="DX120" i="80"/>
  <c r="Y48" i="80"/>
  <c r="Y394" i="80" s="1"/>
  <c r="BT52" i="80"/>
  <c r="CC48" i="79"/>
  <c r="CC394" i="79" s="1"/>
  <c r="BL52" i="80"/>
  <c r="BL398" i="80" s="1"/>
  <c r="BL444" i="80" s="1"/>
  <c r="Q48" i="79"/>
  <c r="Q394" i="79" s="1"/>
  <c r="P52" i="80"/>
  <c r="P398" i="80" s="1"/>
  <c r="P444" i="80" s="1"/>
  <c r="X52" i="80"/>
  <c r="FD52" i="80"/>
  <c r="FM48" i="79"/>
  <c r="FM394" i="79" s="1"/>
  <c r="BM48" i="79"/>
  <c r="BM394" i="79" s="1"/>
  <c r="CR52" i="80"/>
  <c r="AN52" i="80"/>
  <c r="AN398" i="80" s="1"/>
  <c r="AN444" i="80" s="1"/>
  <c r="EN52" i="80"/>
  <c r="EG48" i="79"/>
  <c r="EG394" i="79" s="1"/>
  <c r="AG48" i="79"/>
  <c r="AG394" i="79" s="1"/>
  <c r="DI48" i="79"/>
  <c r="DI394" i="79" s="1"/>
  <c r="DP52" i="80"/>
  <c r="DR52" i="80" s="1"/>
  <c r="DR398" i="80" s="1"/>
  <c r="DR444" i="80" s="1"/>
  <c r="CJ52" i="80"/>
  <c r="DH52" i="80"/>
  <c r="DH398" i="80" s="1"/>
  <c r="DH444" i="80" s="1"/>
  <c r="EW48" i="79"/>
  <c r="EW394" i="79" s="1"/>
  <c r="CS48" i="79"/>
  <c r="CS394" i="79" s="1"/>
  <c r="CB52" i="80"/>
  <c r="AV384" i="80"/>
  <c r="AV386" i="80" s="1"/>
  <c r="AV387" i="80" s="1"/>
  <c r="AV457" i="80" s="1"/>
  <c r="AV229" i="80" s="1"/>
  <c r="DA48" i="79"/>
  <c r="DA394" i="79" s="1"/>
  <c r="EV48" i="79"/>
  <c r="EV394" i="79" s="1"/>
  <c r="EV384" i="80"/>
  <c r="EV386" i="80" s="1"/>
  <c r="EV387" i="80" s="1"/>
  <c r="EV457" i="80" s="1"/>
  <c r="EV229" i="80" s="1"/>
  <c r="CK48" i="79"/>
  <c r="CK394" i="79" s="1"/>
  <c r="BE48" i="79"/>
  <c r="BE394" i="79" s="1"/>
  <c r="AV52" i="80"/>
  <c r="DX52" i="80"/>
  <c r="DX398" i="80" s="1"/>
  <c r="DX444" i="80" s="1"/>
  <c r="AF52" i="80"/>
  <c r="DH384" i="80"/>
  <c r="DH386" i="80" s="1"/>
  <c r="DH387" i="80" s="1"/>
  <c r="FE48" i="79"/>
  <c r="FE394" i="79" s="1"/>
  <c r="Y48" i="79"/>
  <c r="Y394" i="79" s="1"/>
  <c r="CZ52" i="80"/>
  <c r="CZ398" i="80" s="1"/>
  <c r="CZ444" i="80" s="1"/>
  <c r="EV52" i="80"/>
  <c r="EF52" i="80"/>
  <c r="EF398" i="80" s="1"/>
  <c r="EF444" i="80" s="1"/>
  <c r="FL52" i="80"/>
  <c r="FL398" i="80" s="1"/>
  <c r="FL444" i="80" s="1"/>
  <c r="DY48" i="79"/>
  <c r="DY394" i="79" s="1"/>
  <c r="EO48" i="79"/>
  <c r="EO394" i="79" s="1"/>
  <c r="AO48" i="79"/>
  <c r="AO394" i="79" s="1"/>
  <c r="AG114" i="80"/>
  <c r="DX55" i="79"/>
  <c r="P44" i="79"/>
  <c r="P390" i="79" s="1"/>
  <c r="P44" i="80"/>
  <c r="P390" i="80" s="1"/>
  <c r="AF55" i="79"/>
  <c r="AF399" i="79" s="1"/>
  <c r="FD55" i="79"/>
  <c r="FD445" i="79" s="1"/>
  <c r="DX44" i="80"/>
  <c r="DX390" i="80" s="1"/>
  <c r="AV44" i="79"/>
  <c r="AV390" i="79" s="1"/>
  <c r="AW55" i="80"/>
  <c r="AW399" i="80" s="1"/>
  <c r="AW445" i="80" s="1"/>
  <c r="DI114" i="80"/>
  <c r="DI125" i="80" s="1"/>
  <c r="DA114" i="80"/>
  <c r="Q114" i="80"/>
  <c r="DY114" i="80"/>
  <c r="EW114" i="80"/>
  <c r="FM48" i="80"/>
  <c r="FM394" i="80" s="1"/>
  <c r="DA55" i="80"/>
  <c r="DA399" i="80" s="1"/>
  <c r="DA445" i="80" s="1"/>
  <c r="DY48" i="80"/>
  <c r="DY394" i="80" s="1"/>
  <c r="EN55" i="79"/>
  <c r="AN44" i="80"/>
  <c r="AN390" i="80" s="1"/>
  <c r="DQ55" i="80"/>
  <c r="DQ399" i="80" s="1"/>
  <c r="DQ445" i="80" s="1"/>
  <c r="CB44" i="80"/>
  <c r="CB390" i="80" s="1"/>
  <c r="FD44" i="80"/>
  <c r="FD390" i="80" s="1"/>
  <c r="FE55" i="80"/>
  <c r="FE399" i="80" s="1"/>
  <c r="FE445" i="80" s="1"/>
  <c r="EO114" i="80"/>
  <c r="CK114" i="80"/>
  <c r="X55" i="79"/>
  <c r="X399" i="79" s="1"/>
  <c r="Q55" i="80"/>
  <c r="Q399" i="80" s="1"/>
  <c r="Q445" i="80" s="1"/>
  <c r="EO48" i="80"/>
  <c r="EO394" i="80" s="1"/>
  <c r="X44" i="80"/>
  <c r="X390" i="80" s="1"/>
  <c r="DQ114" i="80"/>
  <c r="DX44" i="79"/>
  <c r="DX390" i="79" s="1"/>
  <c r="BL55" i="79"/>
  <c r="BL399" i="79" s="1"/>
  <c r="H390" i="79"/>
  <c r="CJ44" i="79"/>
  <c r="CJ390" i="79" s="1"/>
  <c r="EV44" i="80"/>
  <c r="EV390" i="80" s="1"/>
  <c r="BU55" i="80"/>
  <c r="BU399" i="80" s="1"/>
  <c r="BU445" i="80" s="1"/>
  <c r="CC114" i="80"/>
  <c r="BE114" i="80"/>
  <c r="BU114" i="80"/>
  <c r="FM55" i="80"/>
  <c r="FM399" i="80" s="1"/>
  <c r="FM445" i="80" s="1"/>
  <c r="P55" i="79"/>
  <c r="BD55" i="79"/>
  <c r="CR44" i="79"/>
  <c r="CR390" i="79" s="1"/>
  <c r="BL44" i="79"/>
  <c r="BL390" i="79" s="1"/>
  <c r="FL44" i="80"/>
  <c r="FL390" i="80" s="1"/>
  <c r="FL55" i="79"/>
  <c r="FL399" i="79" s="1"/>
  <c r="AF44" i="80"/>
  <c r="AF390" i="80" s="1"/>
  <c r="CJ44" i="80"/>
  <c r="CJ390" i="80" s="1"/>
  <c r="BE55" i="80"/>
  <c r="BE399" i="80" s="1"/>
  <c r="BE445" i="80" s="1"/>
  <c r="CS114" i="80"/>
  <c r="BM48" i="80"/>
  <c r="BM394" i="80" s="1"/>
  <c r="CC120" i="79"/>
  <c r="EG55" i="80"/>
  <c r="EG399" i="80" s="1"/>
  <c r="EG445" i="80" s="1"/>
  <c r="FE48" i="80"/>
  <c r="FE394" i="80" s="1"/>
  <c r="DP44" i="80"/>
  <c r="CZ44" i="80"/>
  <c r="DH55" i="79"/>
  <c r="H390" i="80"/>
  <c r="H399" i="79"/>
  <c r="BT44" i="79"/>
  <c r="BT390" i="79" s="1"/>
  <c r="EN44" i="80"/>
  <c r="EN390" i="80" s="1"/>
  <c r="EO44" i="79"/>
  <c r="EO390" i="79" s="1"/>
  <c r="EF44" i="79"/>
  <c r="EF390" i="79" s="1"/>
  <c r="AO114" i="80"/>
  <c r="EW55" i="80"/>
  <c r="EW399" i="80" s="1"/>
  <c r="EW445" i="80" s="1"/>
  <c r="I125" i="80"/>
  <c r="AW114" i="80"/>
  <c r="CB55" i="79"/>
  <c r="AV55" i="79"/>
  <c r="AV445" i="79" s="1"/>
  <c r="BT44" i="80"/>
  <c r="BT390" i="80" s="1"/>
  <c r="CS55" i="80"/>
  <c r="CS399" i="80" s="1"/>
  <c r="CS445" i="80" s="1"/>
  <c r="BL44" i="80"/>
  <c r="BL390" i="80" s="1"/>
  <c r="H445" i="79"/>
  <c r="DH44" i="80"/>
  <c r="DH390" i="80" s="1"/>
  <c r="CR44" i="80"/>
  <c r="CR390" i="80" s="1"/>
  <c r="FM114" i="80"/>
  <c r="EG114" i="80"/>
  <c r="Y114" i="80"/>
  <c r="EN48" i="80"/>
  <c r="EN394" i="80" s="1"/>
  <c r="AW384" i="80"/>
  <c r="AW386" i="80" s="1"/>
  <c r="AW387" i="80" s="1"/>
  <c r="AW457" i="80" s="1"/>
  <c r="AW229" i="80" s="1"/>
  <c r="BU384" i="80"/>
  <c r="BU386" i="80" s="1"/>
  <c r="BU387" i="80" s="1"/>
  <c r="BU457" i="80" s="1"/>
  <c r="BU229" i="80" s="1"/>
  <c r="FL48" i="80"/>
  <c r="FL394" i="80" s="1"/>
  <c r="P48" i="80"/>
  <c r="P394" i="80" s="1"/>
  <c r="AV48" i="80"/>
  <c r="FM384" i="80"/>
  <c r="FM386" i="80" s="1"/>
  <c r="FM387" i="80" s="1"/>
  <c r="FM457" i="80" s="1"/>
  <c r="FM229" i="80" s="1"/>
  <c r="CB50" i="80"/>
  <c r="CB396" i="80" s="1"/>
  <c r="P50" i="80"/>
  <c r="P396" i="80" s="1"/>
  <c r="AN48" i="80"/>
  <c r="AN394" i="80" s="1"/>
  <c r="BL48" i="80"/>
  <c r="X48" i="80"/>
  <c r="X394" i="80" s="1"/>
  <c r="DH48" i="80"/>
  <c r="DH394" i="80" s="1"/>
  <c r="AN50" i="80"/>
  <c r="AN396" i="80" s="1"/>
  <c r="AF50" i="80"/>
  <c r="AF396" i="80" s="1"/>
  <c r="FD48" i="80"/>
  <c r="CJ48" i="80"/>
  <c r="CJ394" i="80" s="1"/>
  <c r="DP48" i="80"/>
  <c r="DX48" i="80"/>
  <c r="DX394" i="80" s="1"/>
  <c r="CR48" i="80"/>
  <c r="CR394" i="80" s="1"/>
  <c r="BE384" i="80"/>
  <c r="BE386" i="80" s="1"/>
  <c r="BE387" i="80" s="1"/>
  <c r="BE457" i="80" s="1"/>
  <c r="BE229" i="80" s="1"/>
  <c r="EF50" i="80"/>
  <c r="EF396" i="80" s="1"/>
  <c r="CB48" i="80"/>
  <c r="CD48" i="80" s="1"/>
  <c r="CD394" i="80" s="1"/>
  <c r="EN50" i="80"/>
  <c r="EN396" i="80" s="1"/>
  <c r="EV50" i="80"/>
  <c r="EV396" i="80" s="1"/>
  <c r="AF48" i="79"/>
  <c r="AF394" i="79" s="1"/>
  <c r="DX48" i="79"/>
  <c r="DX394" i="79" s="1"/>
  <c r="EV120" i="80"/>
  <c r="FL45" i="79"/>
  <c r="FL442" i="79" s="1"/>
  <c r="BM55" i="80"/>
  <c r="BM399" i="80" s="1"/>
  <c r="BM445" i="80" s="1"/>
  <c r="H391" i="79"/>
  <c r="AF44" i="79"/>
  <c r="AF390" i="79" s="1"/>
  <c r="EG384" i="80"/>
  <c r="EG386" i="80" s="1"/>
  <c r="EG387" i="80" s="1"/>
  <c r="EG457" i="80" s="1"/>
  <c r="EG229" i="80" s="1"/>
  <c r="CK384" i="80"/>
  <c r="CK386" i="80" s="1"/>
  <c r="CK387" i="80" s="1"/>
  <c r="CK457" i="80" s="1"/>
  <c r="CK229" i="80" s="1"/>
  <c r="EN44" i="79"/>
  <c r="EN390" i="79" s="1"/>
  <c r="BU48" i="79"/>
  <c r="BU394" i="79" s="1"/>
  <c r="BM45" i="80"/>
  <c r="BM391" i="80" s="1"/>
  <c r="BM442" i="80" s="1"/>
  <c r="Y55" i="80"/>
  <c r="Y399" i="80" s="1"/>
  <c r="Y445" i="80" s="1"/>
  <c r="EF48" i="79"/>
  <c r="EF394" i="79" s="1"/>
  <c r="EO384" i="80"/>
  <c r="EO386" i="80" s="1"/>
  <c r="EO387" i="80" s="1"/>
  <c r="EO457" i="80" s="1"/>
  <c r="EO229" i="80" s="1"/>
  <c r="EG44" i="80"/>
  <c r="EG390" i="80" s="1"/>
  <c r="BM44" i="80"/>
  <c r="BM390" i="80" s="1"/>
  <c r="X50" i="80"/>
  <c r="X396" i="80" s="1"/>
  <c r="DA384" i="80"/>
  <c r="DA386" i="80" s="1"/>
  <c r="DA387" i="80" s="1"/>
  <c r="DA457" i="80" s="1"/>
  <c r="DA229" i="80" s="1"/>
  <c r="DI44" i="80"/>
  <c r="DI390" i="80" s="1"/>
  <c r="FD50" i="80"/>
  <c r="FD396" i="80" s="1"/>
  <c r="EN48" i="79"/>
  <c r="EN394" i="79" s="1"/>
  <c r="CR50" i="79"/>
  <c r="CR396" i="79" s="1"/>
  <c r="BM384" i="80"/>
  <c r="BM386" i="80" s="1"/>
  <c r="BM387" i="80" s="1"/>
  <c r="BM457" i="80" s="1"/>
  <c r="BM229" i="80" s="1"/>
  <c r="DX50" i="79"/>
  <c r="DX396" i="79" s="1"/>
  <c r="EN45" i="79"/>
  <c r="EN391" i="79" s="1"/>
  <c r="DH48" i="79"/>
  <c r="DH394" i="79" s="1"/>
  <c r="DI55" i="80"/>
  <c r="DI399" i="80" s="1"/>
  <c r="DI445" i="80" s="1"/>
  <c r="H396" i="79"/>
  <c r="F22" i="35"/>
  <c r="F84" i="35" s="1"/>
  <c r="I46" i="13" s="1"/>
  <c r="CC384" i="80"/>
  <c r="CC386" i="80" s="1"/>
  <c r="CC387" i="80" s="1"/>
  <c r="CC457" i="80" s="1"/>
  <c r="CC229" i="80" s="1"/>
  <c r="AW48" i="79"/>
  <c r="AW394" i="79" s="1"/>
  <c r="DQ48" i="79"/>
  <c r="DQ394" i="79" s="1"/>
  <c r="AO44" i="80"/>
  <c r="AO390" i="80" s="1"/>
  <c r="AW45" i="80"/>
  <c r="AW391" i="80" s="1"/>
  <c r="AW442" i="80" s="1"/>
  <c r="BU44" i="80"/>
  <c r="BU390" i="80" s="1"/>
  <c r="CB48" i="79"/>
  <c r="CB394" i="79" s="1"/>
  <c r="BT50" i="80"/>
  <c r="BT396" i="80" s="1"/>
  <c r="BT50" i="79"/>
  <c r="BT396" i="79" s="1"/>
  <c r="AF50" i="79"/>
  <c r="AF396" i="79" s="1"/>
  <c r="FE384" i="80"/>
  <c r="FE386" i="80" s="1"/>
  <c r="FE387" i="80" s="1"/>
  <c r="FE457" i="80" s="1"/>
  <c r="FE229" i="80" s="1"/>
  <c r="CS384" i="80"/>
  <c r="CS386" i="80" s="1"/>
  <c r="CS387" i="80" s="1"/>
  <c r="CS457" i="80" s="1"/>
  <c r="CS229" i="80" s="1"/>
  <c r="DI384" i="80"/>
  <c r="DI386" i="80" s="1"/>
  <c r="DI387" i="80" s="1"/>
  <c r="DI457" i="80" s="1"/>
  <c r="DI229" i="80" s="1"/>
  <c r="FE44" i="80"/>
  <c r="FE390" i="80" s="1"/>
  <c r="DQ44" i="80"/>
  <c r="DQ390" i="80" s="1"/>
  <c r="FM44" i="80"/>
  <c r="FM390" i="80" s="1"/>
  <c r="AV50" i="80"/>
  <c r="AV396" i="80" s="1"/>
  <c r="X50" i="79"/>
  <c r="X396" i="79" s="1"/>
  <c r="I390" i="80"/>
  <c r="DP50" i="79"/>
  <c r="DP396" i="79" s="1"/>
  <c r="Y384" i="80"/>
  <c r="Y386" i="80" s="1"/>
  <c r="Y387" i="80" s="1"/>
  <c r="Y457" i="80" s="1"/>
  <c r="Y229" i="80" s="1"/>
  <c r="DQ384" i="80"/>
  <c r="DQ386" i="80" s="1"/>
  <c r="DQ387" i="80" s="1"/>
  <c r="DQ457" i="80" s="1"/>
  <c r="DQ229" i="80" s="1"/>
  <c r="DA44" i="80"/>
  <c r="DA390" i="80" s="1"/>
  <c r="CK44" i="80"/>
  <c r="CK390" i="80" s="1"/>
  <c r="CJ48" i="79"/>
  <c r="CJ394" i="79" s="1"/>
  <c r="CZ120" i="80"/>
  <c r="CB120" i="80"/>
  <c r="AN50" i="79"/>
  <c r="AN396" i="79" s="1"/>
  <c r="X442" i="79"/>
  <c r="CC44" i="80"/>
  <c r="CC390" i="80" s="1"/>
  <c r="I386" i="80"/>
  <c r="I387" i="80" s="1"/>
  <c r="I457" i="80" s="1"/>
  <c r="BE44" i="80"/>
  <c r="BE390" i="80" s="1"/>
  <c r="AV48" i="79"/>
  <c r="AV394" i="79" s="1"/>
  <c r="DX50" i="80"/>
  <c r="DX396" i="80" s="1"/>
  <c r="CR50" i="80"/>
  <c r="CR396" i="80" s="1"/>
  <c r="BT48" i="79"/>
  <c r="BT394" i="79" s="1"/>
  <c r="DY384" i="80"/>
  <c r="DY386" i="80" s="1"/>
  <c r="DY387" i="80" s="1"/>
  <c r="DY457" i="80" s="1"/>
  <c r="DY229" i="80" s="1"/>
  <c r="P50" i="79"/>
  <c r="P396" i="79" s="1"/>
  <c r="BD48" i="79"/>
  <c r="BD394" i="79" s="1"/>
  <c r="FL48" i="79"/>
  <c r="FL394" i="79" s="1"/>
  <c r="X120" i="80"/>
  <c r="X125" i="80" s="1"/>
  <c r="EW384" i="80"/>
  <c r="EW386" i="80" s="1"/>
  <c r="EW387" i="80" s="1"/>
  <c r="EW457" i="80" s="1"/>
  <c r="EW229" i="80" s="1"/>
  <c r="AG384" i="80"/>
  <c r="AG386" i="80" s="1"/>
  <c r="AG387" i="80" s="1"/>
  <c r="AG457" i="80" s="1"/>
  <c r="AG229" i="80" s="1"/>
  <c r="DY44" i="80"/>
  <c r="DY390" i="80" s="1"/>
  <c r="AN48" i="79"/>
  <c r="AN394" i="79" s="1"/>
  <c r="CJ50" i="80"/>
  <c r="CJ396" i="80" s="1"/>
  <c r="DH50" i="79"/>
  <c r="DH396" i="79" s="1"/>
  <c r="FL50" i="80"/>
  <c r="FL396" i="80" s="1"/>
  <c r="CZ50" i="80"/>
  <c r="CZ396" i="80" s="1"/>
  <c r="CR48" i="79"/>
  <c r="CR394" i="79" s="1"/>
  <c r="H394" i="79"/>
  <c r="FL50" i="79"/>
  <c r="FL396" i="79" s="1"/>
  <c r="P48" i="79"/>
  <c r="P394" i="79" s="1"/>
  <c r="BL48" i="79"/>
  <c r="BL394" i="79" s="1"/>
  <c r="CB50" i="79"/>
  <c r="CB396" i="79" s="1"/>
  <c r="CZ48" i="79"/>
  <c r="CZ394" i="79" s="1"/>
  <c r="EV45" i="79"/>
  <c r="Q384" i="80"/>
  <c r="Q386" i="80" s="1"/>
  <c r="Q387" i="80" s="1"/>
  <c r="Q457" i="80" s="1"/>
  <c r="Q229" i="80" s="1"/>
  <c r="Y44" i="80"/>
  <c r="Y390" i="80" s="1"/>
  <c r="AG44" i="80"/>
  <c r="AG390" i="80" s="1"/>
  <c r="DY55" i="80"/>
  <c r="DY399" i="80" s="1"/>
  <c r="DY445" i="80" s="1"/>
  <c r="EN50" i="79"/>
  <c r="EN396" i="79" s="1"/>
  <c r="EF50" i="79"/>
  <c r="EF396" i="79" s="1"/>
  <c r="EV50" i="79"/>
  <c r="EV396" i="79" s="1"/>
  <c r="EW48" i="80"/>
  <c r="EW394" i="80" s="1"/>
  <c r="I391" i="80"/>
  <c r="I442" i="80" s="1"/>
  <c r="CS45" i="80"/>
  <c r="CS391" i="80" s="1"/>
  <c r="CS442" i="80" s="1"/>
  <c r="DQ45" i="80"/>
  <c r="DQ391" i="80" s="1"/>
  <c r="DQ442" i="80" s="1"/>
  <c r="Q45" i="80"/>
  <c r="Q391" i="80" s="1"/>
  <c r="Q442" i="80" s="1"/>
  <c r="CC45" i="80"/>
  <c r="CC391" i="80" s="1"/>
  <c r="CC442" i="80" s="1"/>
  <c r="EG45" i="80"/>
  <c r="EG391" i="80" s="1"/>
  <c r="EG442" i="80" s="1"/>
  <c r="DA48" i="80"/>
  <c r="DA394" i="80" s="1"/>
  <c r="EG48" i="80"/>
  <c r="EG394" i="80" s="1"/>
  <c r="DY45" i="80"/>
  <c r="DY391" i="80" s="1"/>
  <c r="DY442" i="80" s="1"/>
  <c r="BU45" i="80"/>
  <c r="BU391" i="80" s="1"/>
  <c r="BU442" i="80" s="1"/>
  <c r="CJ45" i="79"/>
  <c r="CJ391" i="79" s="1"/>
  <c r="DP50" i="80"/>
  <c r="DP396" i="80" s="1"/>
  <c r="EF114" i="80"/>
  <c r="CB114" i="80"/>
  <c r="J298" i="80"/>
  <c r="J305" i="80" s="1"/>
  <c r="J323" i="80" s="1"/>
  <c r="J339" i="80" s="1"/>
  <c r="J291" i="85"/>
  <c r="L161" i="90" s="1"/>
  <c r="J298" i="79"/>
  <c r="J305" i="79" s="1"/>
  <c r="J323" i="79" s="1"/>
  <c r="J339" i="79" s="1"/>
  <c r="J22" i="27"/>
  <c r="J298" i="85" s="1"/>
  <c r="I22" i="27"/>
  <c r="I298" i="85" s="1"/>
  <c r="I291" i="85"/>
  <c r="K161" i="90" s="1"/>
  <c r="I298" i="80"/>
  <c r="AO298" i="80" s="1"/>
  <c r="I298" i="79"/>
  <c r="CK298" i="79" s="1"/>
  <c r="AF114" i="80"/>
  <c r="EN114" i="80"/>
  <c r="BT114" i="80"/>
  <c r="P114" i="80"/>
  <c r="Z77" i="79"/>
  <c r="AV114" i="80"/>
  <c r="H125" i="80"/>
  <c r="DP114" i="80"/>
  <c r="FD114" i="80"/>
  <c r="FF114" i="80" s="1"/>
  <c r="BL114" i="80"/>
  <c r="EW45" i="80"/>
  <c r="EW391" i="80" s="1"/>
  <c r="EW442" i="80" s="1"/>
  <c r="Y45" i="80"/>
  <c r="Y391" i="80" s="1"/>
  <c r="Y442" i="80" s="1"/>
  <c r="EO45" i="80"/>
  <c r="EO391" i="80" s="1"/>
  <c r="EO442" i="80" s="1"/>
  <c r="DA45" i="80"/>
  <c r="DA391" i="80" s="1"/>
  <c r="DA442" i="80" s="1"/>
  <c r="DY50" i="80"/>
  <c r="DY396" i="80" s="1"/>
  <c r="DI45" i="80"/>
  <c r="DI391" i="80" s="1"/>
  <c r="DI442" i="80" s="1"/>
  <c r="AG45" i="80"/>
  <c r="AG391" i="80" s="1"/>
  <c r="AG442" i="80" s="1"/>
  <c r="AO45" i="80"/>
  <c r="AO391" i="80" s="1"/>
  <c r="AO442" i="80" s="1"/>
  <c r="FE45" i="80"/>
  <c r="FE391" i="80" s="1"/>
  <c r="FE442" i="80" s="1"/>
  <c r="BE45" i="80"/>
  <c r="BE391" i="80" s="1"/>
  <c r="BE442" i="80" s="1"/>
  <c r="FM45" i="80"/>
  <c r="FM391" i="80" s="1"/>
  <c r="FM442" i="80" s="1"/>
  <c r="EW50" i="80"/>
  <c r="EW396" i="80" s="1"/>
  <c r="H373" i="85"/>
  <c r="DH45" i="79"/>
  <c r="DH391" i="79" s="1"/>
  <c r="AN45" i="79"/>
  <c r="AN391" i="79" s="1"/>
  <c r="AV45" i="79"/>
  <c r="AV391" i="79" s="1"/>
  <c r="EF45" i="79"/>
  <c r="EF391" i="79" s="1"/>
  <c r="CR114" i="80"/>
  <c r="AN120" i="80"/>
  <c r="DX114" i="80"/>
  <c r="AG48" i="80"/>
  <c r="AG394" i="80" s="1"/>
  <c r="EN384" i="80"/>
  <c r="EN386" i="80" s="1"/>
  <c r="EN387" i="80" s="1"/>
  <c r="EN457" i="80" s="1"/>
  <c r="EN229" i="80" s="1"/>
  <c r="CJ384" i="80"/>
  <c r="CJ386" i="80" s="1"/>
  <c r="CJ387" i="80" s="1"/>
  <c r="CJ457" i="80" s="1"/>
  <c r="CJ229" i="80" s="1"/>
  <c r="BT384" i="80"/>
  <c r="BT386" i="80" s="1"/>
  <c r="BT387" i="80" s="1"/>
  <c r="BT457" i="80" s="1"/>
  <c r="BT229" i="80" s="1"/>
  <c r="AN384" i="80"/>
  <c r="AN386" i="80" s="1"/>
  <c r="AN387" i="80" s="1"/>
  <c r="AN457" i="80" s="1"/>
  <c r="AN229" i="80" s="1"/>
  <c r="X384" i="80"/>
  <c r="X386" i="80" s="1"/>
  <c r="X387" i="80" s="1"/>
  <c r="CR384" i="80"/>
  <c r="CR386" i="80" s="1"/>
  <c r="CR387" i="80" s="1"/>
  <c r="BD384" i="80"/>
  <c r="FD384" i="80"/>
  <c r="FD386" i="80" s="1"/>
  <c r="FD387" i="80" s="1"/>
  <c r="FD457" i="80" s="1"/>
  <c r="FD229" i="80" s="1"/>
  <c r="DX384" i="80"/>
  <c r="DX386" i="80" s="1"/>
  <c r="DX387" i="80" s="1"/>
  <c r="DX457" i="80" s="1"/>
  <c r="DX229" i="80" s="1"/>
  <c r="CB384" i="80"/>
  <c r="CB386" i="80" s="1"/>
  <c r="CB387" i="80" s="1"/>
  <c r="CB457" i="80" s="1"/>
  <c r="CB229" i="80" s="1"/>
  <c r="CZ384" i="80"/>
  <c r="CZ386" i="80" s="1"/>
  <c r="CZ387" i="80" s="1"/>
  <c r="AF384" i="80"/>
  <c r="AF386" i="80" s="1"/>
  <c r="AF387" i="80" s="1"/>
  <c r="AF457" i="80" s="1"/>
  <c r="AF229" i="80" s="1"/>
  <c r="EF384" i="80"/>
  <c r="EF386" i="80" s="1"/>
  <c r="EF387" i="80" s="1"/>
  <c r="EF457" i="80" s="1"/>
  <c r="EF229" i="80" s="1"/>
  <c r="BL384" i="80"/>
  <c r="BL386" i="80" s="1"/>
  <c r="BL387" i="80" s="1"/>
  <c r="BL457" i="80" s="1"/>
  <c r="BL229" i="80" s="1"/>
  <c r="P384" i="80"/>
  <c r="P386" i="80" s="1"/>
  <c r="P387" i="80" s="1"/>
  <c r="P457" i="80" s="1"/>
  <c r="P229" i="80" s="1"/>
  <c r="DP384" i="80"/>
  <c r="FL384" i="80"/>
  <c r="FL386" i="80" s="1"/>
  <c r="FL387" i="80" s="1"/>
  <c r="CB114" i="79"/>
  <c r="DX114" i="79"/>
  <c r="AN114" i="79"/>
  <c r="FL114" i="79"/>
  <c r="AV114" i="79"/>
  <c r="CZ114" i="80"/>
  <c r="AN114" i="80"/>
  <c r="CZ114" i="79"/>
  <c r="FL114" i="80"/>
  <c r="BD114" i="79"/>
  <c r="CR114" i="79"/>
  <c r="P114" i="79"/>
  <c r="BT114" i="79"/>
  <c r="DH114" i="80"/>
  <c r="EV114" i="80"/>
  <c r="CJ114" i="80"/>
  <c r="DH114" i="79"/>
  <c r="EN114" i="79"/>
  <c r="EV114" i="79"/>
  <c r="BL114" i="79"/>
  <c r="BN114" i="79" s="1"/>
  <c r="CJ114" i="79"/>
  <c r="EF114" i="79"/>
  <c r="X114" i="79"/>
  <c r="I398" i="79"/>
  <c r="FE50" i="79"/>
  <c r="FE396" i="79" s="1"/>
  <c r="FE52" i="79"/>
  <c r="FE444" i="79" s="1"/>
  <c r="DI52" i="79"/>
  <c r="DI398" i="79" s="1"/>
  <c r="DA50" i="79"/>
  <c r="DA396" i="79" s="1"/>
  <c r="DQ50" i="79"/>
  <c r="DQ396" i="79" s="1"/>
  <c r="Y52" i="79"/>
  <c r="Y444" i="79" s="1"/>
  <c r="Y50" i="80"/>
  <c r="Y396" i="80" s="1"/>
  <c r="BU50" i="80"/>
  <c r="BU396" i="80" s="1"/>
  <c r="DI50" i="79"/>
  <c r="DI396" i="79" s="1"/>
  <c r="EW50" i="79"/>
  <c r="EW396" i="79" s="1"/>
  <c r="AW50" i="79"/>
  <c r="AW396" i="79" s="1"/>
  <c r="BM50" i="80"/>
  <c r="BM396" i="80" s="1"/>
  <c r="AO50" i="79"/>
  <c r="AO396" i="79" s="1"/>
  <c r="AG52" i="79"/>
  <c r="AG444" i="79" s="1"/>
  <c r="CK50" i="80"/>
  <c r="CK396" i="80" s="1"/>
  <c r="CS52" i="79"/>
  <c r="CS398" i="79" s="1"/>
  <c r="EO50" i="80"/>
  <c r="I396" i="79"/>
  <c r="AO52" i="79"/>
  <c r="AO444" i="79" s="1"/>
  <c r="BE50" i="80"/>
  <c r="BE396" i="80" s="1"/>
  <c r="I444" i="79"/>
  <c r="DI50" i="80"/>
  <c r="Q50" i="79"/>
  <c r="Q396" i="79" s="1"/>
  <c r="Q52" i="79"/>
  <c r="Q444" i="79" s="1"/>
  <c r="BU52" i="79"/>
  <c r="BU398" i="79" s="1"/>
  <c r="DA50" i="80"/>
  <c r="DA396" i="80" s="1"/>
  <c r="DQ50" i="80"/>
  <c r="EO52" i="79"/>
  <c r="EO444" i="79" s="1"/>
  <c r="CC52" i="79"/>
  <c r="CC444" i="79" s="1"/>
  <c r="FE50" i="80"/>
  <c r="FE396" i="80" s="1"/>
  <c r="CC50" i="80"/>
  <c r="CK444" i="79"/>
  <c r="CK50" i="79"/>
  <c r="CK396" i="79" s="1"/>
  <c r="FM50" i="79"/>
  <c r="FM396" i="79" s="1"/>
  <c r="AG50" i="79"/>
  <c r="AG396" i="79" s="1"/>
  <c r="CS50" i="79"/>
  <c r="CS396" i="79" s="1"/>
  <c r="BE52" i="79"/>
  <c r="BE444" i="79" s="1"/>
  <c r="CC50" i="79"/>
  <c r="CC396" i="79" s="1"/>
  <c r="AO50" i="80"/>
  <c r="AO396" i="80" s="1"/>
  <c r="DY52" i="79"/>
  <c r="DY444" i="79" s="1"/>
  <c r="AW50" i="80"/>
  <c r="AW396" i="80" s="1"/>
  <c r="BE50" i="79"/>
  <c r="BE396" i="79" s="1"/>
  <c r="BU50" i="79"/>
  <c r="BU396" i="79" s="1"/>
  <c r="CS50" i="80"/>
  <c r="CS396" i="80" s="1"/>
  <c r="Y50" i="79"/>
  <c r="Y396" i="79" s="1"/>
  <c r="EG50" i="79"/>
  <c r="EG396" i="79" s="1"/>
  <c r="BM52" i="79"/>
  <c r="BM444" i="79" s="1"/>
  <c r="BM50" i="79"/>
  <c r="BM396" i="79" s="1"/>
  <c r="EW52" i="79"/>
  <c r="EW398" i="79" s="1"/>
  <c r="DA52" i="79"/>
  <c r="DA398" i="79" s="1"/>
  <c r="DY50" i="79"/>
  <c r="DY396" i="79" s="1"/>
  <c r="FM52" i="79"/>
  <c r="FM398" i="79" s="1"/>
  <c r="DQ52" i="79"/>
  <c r="DQ444" i="79" s="1"/>
  <c r="Q50" i="80"/>
  <c r="Q396" i="80" s="1"/>
  <c r="FM50" i="80"/>
  <c r="FM396" i="80" s="1"/>
  <c r="AW52" i="79"/>
  <c r="AW444" i="79" s="1"/>
  <c r="EG52" i="79"/>
  <c r="EG444" i="79" s="1"/>
  <c r="EG50" i="80"/>
  <c r="EG396" i="80" s="1"/>
  <c r="AG50" i="80"/>
  <c r="AG396" i="80" s="1"/>
  <c r="FL55" i="80"/>
  <c r="FL399" i="80" s="1"/>
  <c r="FL445" i="80" s="1"/>
  <c r="P55" i="80"/>
  <c r="P399" i="80" s="1"/>
  <c r="P445" i="80" s="1"/>
  <c r="FD55" i="80"/>
  <c r="EN55" i="80"/>
  <c r="EN399" i="80" s="1"/>
  <c r="EN445" i="80" s="1"/>
  <c r="BT55" i="80"/>
  <c r="BT399" i="80" s="1"/>
  <c r="BT445" i="80" s="1"/>
  <c r="CZ55" i="80"/>
  <c r="CC384" i="79"/>
  <c r="CC386" i="79" s="1"/>
  <c r="CC387" i="79" s="1"/>
  <c r="CC457" i="79" s="1"/>
  <c r="CC229" i="79" s="1"/>
  <c r="AG384" i="79"/>
  <c r="AG386" i="79" s="1"/>
  <c r="AG387" i="79" s="1"/>
  <c r="AG457" i="79" s="1"/>
  <c r="AG229" i="79" s="1"/>
  <c r="EV55" i="80"/>
  <c r="CJ55" i="80"/>
  <c r="BU384" i="79"/>
  <c r="BU386" i="79" s="1"/>
  <c r="BU387" i="79" s="1"/>
  <c r="BU457" i="79" s="1"/>
  <c r="BU229" i="79" s="1"/>
  <c r="CK384" i="79"/>
  <c r="CK386" i="79" s="1"/>
  <c r="CK387" i="79" s="1"/>
  <c r="CK457" i="79" s="1"/>
  <c r="CK229" i="79" s="1"/>
  <c r="FM384" i="79"/>
  <c r="FM386" i="79" s="1"/>
  <c r="FM387" i="79" s="1"/>
  <c r="FM457" i="79" s="1"/>
  <c r="FM229" i="79" s="1"/>
  <c r="EO384" i="79"/>
  <c r="EO386" i="79" s="1"/>
  <c r="EO387" i="79" s="1"/>
  <c r="EO457" i="79" s="1"/>
  <c r="EO229" i="79" s="1"/>
  <c r="DX55" i="80"/>
  <c r="X55" i="80"/>
  <c r="DY384" i="79"/>
  <c r="DY386" i="79" s="1"/>
  <c r="DY387" i="79" s="1"/>
  <c r="DY457" i="79" s="1"/>
  <c r="DY229" i="79" s="1"/>
  <c r="P120" i="79"/>
  <c r="H125" i="79"/>
  <c r="AN55" i="80"/>
  <c r="AN399" i="80" s="1"/>
  <c r="AN445" i="80" s="1"/>
  <c r="DH55" i="80"/>
  <c r="DH399" i="80" s="1"/>
  <c r="DH445" i="80" s="1"/>
  <c r="AF120" i="79"/>
  <c r="AV120" i="79"/>
  <c r="AX120" i="79" s="1"/>
  <c r="AW384" i="79"/>
  <c r="AW386" i="79" s="1"/>
  <c r="AW387" i="79" s="1"/>
  <c r="AW457" i="79" s="1"/>
  <c r="AW229" i="79" s="1"/>
  <c r="H399" i="80"/>
  <c r="H445" i="80" s="1"/>
  <c r="EN120" i="79"/>
  <c r="CJ120" i="79"/>
  <c r="DP55" i="80"/>
  <c r="DP399" i="80" s="1"/>
  <c r="DP445" i="80" s="1"/>
  <c r="DH120" i="79"/>
  <c r="AN120" i="79"/>
  <c r="AF55" i="80"/>
  <c r="AF399" i="80" s="1"/>
  <c r="AF445" i="80" s="1"/>
  <c r="EG384" i="79"/>
  <c r="EG386" i="79" s="1"/>
  <c r="EG387" i="79" s="1"/>
  <c r="EG457" i="79" s="1"/>
  <c r="EG229" i="79" s="1"/>
  <c r="FE384" i="79"/>
  <c r="FE386" i="79" s="1"/>
  <c r="FE387" i="79" s="1"/>
  <c r="FE457" i="79" s="1"/>
  <c r="FE229" i="79" s="1"/>
  <c r="BL55" i="80"/>
  <c r="BL399" i="80" s="1"/>
  <c r="BL445" i="80" s="1"/>
  <c r="CB120" i="79"/>
  <c r="EW384" i="79"/>
  <c r="EW386" i="79" s="1"/>
  <c r="EW387" i="79" s="1"/>
  <c r="EW457" i="79" s="1"/>
  <c r="EW229" i="79" s="1"/>
  <c r="FL120" i="79"/>
  <c r="DI384" i="79"/>
  <c r="DI386" i="79" s="1"/>
  <c r="DI387" i="79" s="1"/>
  <c r="DI457" i="79" s="1"/>
  <c r="DI229" i="79" s="1"/>
  <c r="CB55" i="80"/>
  <c r="CB399" i="80" s="1"/>
  <c r="CB445" i="80" s="1"/>
  <c r="BL120" i="79"/>
  <c r="CZ120" i="79"/>
  <c r="DX120" i="79"/>
  <c r="Q384" i="79"/>
  <c r="Q386" i="79" s="1"/>
  <c r="Q387" i="79" s="1"/>
  <c r="Q457" i="79" s="1"/>
  <c r="Q229" i="79" s="1"/>
  <c r="I386" i="79"/>
  <c r="I387" i="79" s="1"/>
  <c r="I457" i="79" s="1"/>
  <c r="AO384" i="79"/>
  <c r="AO386" i="79" s="1"/>
  <c r="AO387" i="79" s="1"/>
  <c r="AO457" i="79" s="1"/>
  <c r="AO229" i="79" s="1"/>
  <c r="DA384" i="79"/>
  <c r="DA386" i="79" s="1"/>
  <c r="DA387" i="79" s="1"/>
  <c r="DA457" i="79" s="1"/>
  <c r="DA229" i="79" s="1"/>
  <c r="BM384" i="79"/>
  <c r="BM386" i="79" s="1"/>
  <c r="BM387" i="79" s="1"/>
  <c r="BM457" i="79" s="1"/>
  <c r="BM229" i="79" s="1"/>
  <c r="BD120" i="79"/>
  <c r="EF55" i="80"/>
  <c r="EF399" i="80" s="1"/>
  <c r="EF445" i="80" s="1"/>
  <c r="EV120" i="79"/>
  <c r="CR120" i="79"/>
  <c r="EF120" i="79"/>
  <c r="CR55" i="80"/>
  <c r="CR399" i="80" s="1"/>
  <c r="CR445" i="80" s="1"/>
  <c r="BE384" i="79"/>
  <c r="BE386" i="79" s="1"/>
  <c r="BE387" i="79" s="1"/>
  <c r="BE457" i="79" s="1"/>
  <c r="BE229" i="79" s="1"/>
  <c r="DQ384" i="79"/>
  <c r="DQ386" i="79" s="1"/>
  <c r="DQ387" i="79" s="1"/>
  <c r="DQ457" i="79" s="1"/>
  <c r="DQ229" i="79" s="1"/>
  <c r="DQ44" i="79"/>
  <c r="DQ390" i="79" s="1"/>
  <c r="DY44" i="79"/>
  <c r="DY390" i="79" s="1"/>
  <c r="CS44" i="79"/>
  <c r="CS390" i="79" s="1"/>
  <c r="AO44" i="79"/>
  <c r="AO390" i="79" s="1"/>
  <c r="FM44" i="79"/>
  <c r="FM390" i="79" s="1"/>
  <c r="CK44" i="79"/>
  <c r="CK390" i="79" s="1"/>
  <c r="AW44" i="79"/>
  <c r="AW390" i="79" s="1"/>
  <c r="EW44" i="79"/>
  <c r="EW390" i="79" s="1"/>
  <c r="EG44" i="79"/>
  <c r="EG390" i="79" s="1"/>
  <c r="Y44" i="79"/>
  <c r="Y390" i="79" s="1"/>
  <c r="BE44" i="79"/>
  <c r="BE390" i="79" s="1"/>
  <c r="DA44" i="79"/>
  <c r="DA390" i="79" s="1"/>
  <c r="FE44" i="79"/>
  <c r="FE390" i="79" s="1"/>
  <c r="DI44" i="79"/>
  <c r="DI390" i="79" s="1"/>
  <c r="AG44" i="79"/>
  <c r="AG390" i="79" s="1"/>
  <c r="BU44" i="79"/>
  <c r="BU390" i="79" s="1"/>
  <c r="BM44" i="79"/>
  <c r="BM390" i="79" s="1"/>
  <c r="CC44" i="79"/>
  <c r="CC390" i="79" s="1"/>
  <c r="Q44" i="79"/>
  <c r="Q390" i="79" s="1"/>
  <c r="AV298" i="79"/>
  <c r="EV298" i="79"/>
  <c r="DP298" i="79"/>
  <c r="BD298" i="79"/>
  <c r="CB298" i="79"/>
  <c r="CJ298" i="79"/>
  <c r="X298" i="79"/>
  <c r="BL298" i="79"/>
  <c r="DX298" i="79"/>
  <c r="CR298" i="79"/>
  <c r="EN298" i="79"/>
  <c r="CZ298" i="79"/>
  <c r="AF298" i="79"/>
  <c r="DH298" i="79"/>
  <c r="AN298" i="79"/>
  <c r="FL298" i="79"/>
  <c r="BT298" i="79"/>
  <c r="FD298" i="79"/>
  <c r="EF298" i="79"/>
  <c r="P298" i="79"/>
  <c r="X298" i="80"/>
  <c r="DX298" i="80"/>
  <c r="CJ298" i="80"/>
  <c r="EF298" i="80"/>
  <c r="EN298" i="80"/>
  <c r="EV298" i="80"/>
  <c r="AF298" i="80"/>
  <c r="DP298" i="80"/>
  <c r="CZ298" i="80"/>
  <c r="CB298" i="80"/>
  <c r="FD298" i="80"/>
  <c r="BL298" i="80"/>
  <c r="AV298" i="80"/>
  <c r="BD298" i="80"/>
  <c r="AN298" i="80"/>
  <c r="BT298" i="80"/>
  <c r="FL298" i="80"/>
  <c r="P298" i="80"/>
  <c r="CR298" i="80"/>
  <c r="DH298" i="80"/>
  <c r="EW131" i="80"/>
  <c r="DQ131" i="80"/>
  <c r="BU131" i="80"/>
  <c r="CS131" i="80"/>
  <c r="AG131" i="80"/>
  <c r="DA131" i="80"/>
  <c r="CK131" i="80"/>
  <c r="FM131" i="80"/>
  <c r="EO131" i="80"/>
  <c r="FE131" i="80"/>
  <c r="EG131" i="80"/>
  <c r="AW131" i="80"/>
  <c r="AO131" i="80"/>
  <c r="BE131" i="80"/>
  <c r="Y131" i="80"/>
  <c r="BM131" i="80"/>
  <c r="Q131" i="80"/>
  <c r="CC131" i="80"/>
  <c r="DY131" i="80"/>
  <c r="DI131" i="80"/>
  <c r="FM131" i="79"/>
  <c r="CC131" i="79"/>
  <c r="AO131" i="79"/>
  <c r="DA131" i="79"/>
  <c r="Q131" i="79"/>
  <c r="EO131" i="79"/>
  <c r="Y131" i="79"/>
  <c r="DY131" i="79"/>
  <c r="EW131" i="79"/>
  <c r="EG131" i="79"/>
  <c r="DQ131" i="79"/>
  <c r="DI131" i="79"/>
  <c r="CS131" i="79"/>
  <c r="FE131" i="79"/>
  <c r="BU131" i="79"/>
  <c r="BM131" i="79"/>
  <c r="CK131" i="79"/>
  <c r="BE131" i="79"/>
  <c r="AW131" i="79"/>
  <c r="AG131" i="79"/>
  <c r="CC135" i="79"/>
  <c r="BE135" i="79"/>
  <c r="AO135" i="79"/>
  <c r="FE135" i="79"/>
  <c r="DA135" i="79"/>
  <c r="AW135" i="79"/>
  <c r="DY135" i="79"/>
  <c r="AG135" i="79"/>
  <c r="BM135" i="79"/>
  <c r="CS135" i="79"/>
  <c r="EO135" i="79"/>
  <c r="FM135" i="79"/>
  <c r="EW135" i="79"/>
  <c r="DI135" i="79"/>
  <c r="EG135" i="79"/>
  <c r="BU135" i="79"/>
  <c r="DQ135" i="79"/>
  <c r="Y135" i="79"/>
  <c r="Q135" i="79"/>
  <c r="CK135" i="79"/>
  <c r="FE135" i="80"/>
  <c r="FM135" i="80"/>
  <c r="BM135" i="80"/>
  <c r="Y135" i="80"/>
  <c r="EW135" i="80"/>
  <c r="CC135" i="80"/>
  <c r="BU135" i="80"/>
  <c r="Q135" i="80"/>
  <c r="AW135" i="80"/>
  <c r="CS135" i="80"/>
  <c r="DA135" i="80"/>
  <c r="DY135" i="80"/>
  <c r="CK135" i="80"/>
  <c r="EO135" i="80"/>
  <c r="DQ135" i="80"/>
  <c r="AO135" i="80"/>
  <c r="AG135" i="80"/>
  <c r="BE135" i="80"/>
  <c r="DI135" i="80"/>
  <c r="EG135" i="80"/>
  <c r="H128" i="85"/>
  <c r="J74" i="90" s="1"/>
  <c r="H135" i="80"/>
  <c r="BU299" i="80"/>
  <c r="DY299" i="80"/>
  <c r="EO299" i="80"/>
  <c r="CS299" i="80"/>
  <c r="EG299" i="80"/>
  <c r="FE299" i="80"/>
  <c r="DI299" i="80"/>
  <c r="EW299" i="80"/>
  <c r="BM299" i="80"/>
  <c r="Y299" i="80"/>
  <c r="FM299" i="80"/>
  <c r="DA299" i="80"/>
  <c r="DQ299" i="80"/>
  <c r="AW299" i="80"/>
  <c r="AO299" i="80"/>
  <c r="CK299" i="80"/>
  <c r="CC299" i="80"/>
  <c r="BE299" i="80"/>
  <c r="AG299" i="80"/>
  <c r="Q299" i="80"/>
  <c r="Y299" i="79"/>
  <c r="EW299" i="79"/>
  <c r="FE299" i="79"/>
  <c r="BU299" i="79"/>
  <c r="AW299" i="79"/>
  <c r="DI299" i="79"/>
  <c r="CK299" i="79"/>
  <c r="Q299" i="79"/>
  <c r="BM299" i="79"/>
  <c r="EO299" i="79"/>
  <c r="CC299" i="79"/>
  <c r="DA299" i="79"/>
  <c r="AG299" i="79"/>
  <c r="BE299" i="79"/>
  <c r="AO299" i="79"/>
  <c r="DQ299" i="79"/>
  <c r="CS299" i="79"/>
  <c r="EG299" i="79"/>
  <c r="FM299" i="79"/>
  <c r="DY299" i="79"/>
  <c r="EP77" i="79"/>
  <c r="AX119" i="80"/>
  <c r="AP77" i="79"/>
  <c r="BF119" i="79"/>
  <c r="CT119" i="79"/>
  <c r="DZ77" i="79"/>
  <c r="DJ96" i="80"/>
  <c r="DJ101" i="80" s="1"/>
  <c r="FF77" i="79"/>
  <c r="CD77" i="79"/>
  <c r="EH77" i="79"/>
  <c r="EP96" i="79"/>
  <c r="EP101" i="79" s="1"/>
  <c r="AX96" i="79"/>
  <c r="AX101" i="79" s="1"/>
  <c r="AH96" i="79"/>
  <c r="AH101" i="79" s="1"/>
  <c r="AF19" i="80"/>
  <c r="Z119" i="79"/>
  <c r="CT77" i="79"/>
  <c r="AG19" i="79"/>
  <c r="AX119" i="79"/>
  <c r="FL19" i="80"/>
  <c r="AN19" i="79"/>
  <c r="DZ119" i="80"/>
  <c r="EX119" i="80"/>
  <c r="DI19" i="79"/>
  <c r="R77" i="79"/>
  <c r="BV77" i="79"/>
  <c r="AV19" i="80"/>
  <c r="FN77" i="79"/>
  <c r="EP119" i="79"/>
  <c r="FN96" i="79"/>
  <c r="FN101" i="79" s="1"/>
  <c r="EX96" i="80"/>
  <c r="EX101" i="80" s="1"/>
  <c r="DH19" i="79"/>
  <c r="P19" i="80"/>
  <c r="DB119" i="79"/>
  <c r="DB119" i="80"/>
  <c r="R119" i="79"/>
  <c r="CT119" i="80"/>
  <c r="BV119" i="80"/>
  <c r="BN96" i="80"/>
  <c r="BN101" i="80" s="1"/>
  <c r="Z96" i="79"/>
  <c r="Z101" i="79" s="1"/>
  <c r="DR96" i="80"/>
  <c r="DR101" i="80" s="1"/>
  <c r="EP96" i="80"/>
  <c r="EP101" i="80" s="1"/>
  <c r="DJ77" i="79"/>
  <c r="BN77" i="79"/>
  <c r="EX77" i="79"/>
  <c r="AX77" i="79"/>
  <c r="DR77" i="79"/>
  <c r="CL77" i="79"/>
  <c r="BF77" i="79"/>
  <c r="DR17" i="80"/>
  <c r="DR419" i="80" s="1"/>
  <c r="DO435" i="80" s="1"/>
  <c r="FD19" i="80"/>
  <c r="DP19" i="80"/>
  <c r="EF19" i="80"/>
  <c r="X19" i="80"/>
  <c r="CB19" i="79"/>
  <c r="CB19" i="80"/>
  <c r="CR19" i="80"/>
  <c r="DJ17" i="79"/>
  <c r="DJ419" i="79" s="1"/>
  <c r="DJ435" i="79" s="1"/>
  <c r="EN419" i="80"/>
  <c r="BL19" i="80"/>
  <c r="DX19" i="80"/>
  <c r="AV19" i="79"/>
  <c r="EW19" i="79"/>
  <c r="FL19" i="79"/>
  <c r="FN17" i="79"/>
  <c r="FN419" i="79" s="1"/>
  <c r="FN435" i="79" s="1"/>
  <c r="DP19" i="79"/>
  <c r="BT19" i="79"/>
  <c r="DA19" i="80"/>
  <c r="FD19" i="79"/>
  <c r="DB17" i="80"/>
  <c r="DB19" i="80" s="1"/>
  <c r="CZ19" i="80"/>
  <c r="DR17" i="79"/>
  <c r="DR419" i="79" s="1"/>
  <c r="DO435" i="79" s="1"/>
  <c r="BN17" i="80"/>
  <c r="BN19" i="80" s="1"/>
  <c r="FF17" i="79"/>
  <c r="FF419" i="79" s="1"/>
  <c r="FF435" i="79" s="1"/>
  <c r="BM19" i="80"/>
  <c r="EN19" i="79"/>
  <c r="X19" i="79"/>
  <c r="EF19" i="79"/>
  <c r="CJ19" i="79"/>
  <c r="EX17" i="79"/>
  <c r="EX419" i="79" s="1"/>
  <c r="EX435" i="79" s="1"/>
  <c r="CK19" i="79"/>
  <c r="EV19" i="79"/>
  <c r="AO19" i="79"/>
  <c r="EO19" i="79"/>
  <c r="Q19" i="79"/>
  <c r="FE19" i="79"/>
  <c r="CT17" i="80"/>
  <c r="CT419" i="80" s="1"/>
  <c r="CT435" i="80" s="1"/>
  <c r="CL17" i="79"/>
  <c r="CL419" i="79" s="1"/>
  <c r="CL435" i="79" s="1"/>
  <c r="EP17" i="79"/>
  <c r="EP419" i="79" s="1"/>
  <c r="EP435" i="79" s="1"/>
  <c r="DQ19" i="79"/>
  <c r="EH17" i="79"/>
  <c r="EH419" i="79" s="1"/>
  <c r="EE435" i="79" s="1"/>
  <c r="DA19" i="79"/>
  <c r="AW19" i="79"/>
  <c r="Z17" i="79"/>
  <c r="Z419" i="79" s="1"/>
  <c r="Z435" i="79" s="1"/>
  <c r="Y19" i="79"/>
  <c r="AP17" i="79"/>
  <c r="AP419" i="79" s="1"/>
  <c r="AM435" i="79" s="1"/>
  <c r="AX17" i="79"/>
  <c r="AX419" i="79" s="1"/>
  <c r="AU435" i="79" s="1"/>
  <c r="CS19" i="79"/>
  <c r="EG19" i="79"/>
  <c r="Q419" i="80"/>
  <c r="Q435" i="80" s="1"/>
  <c r="BE19" i="79"/>
  <c r="CD17" i="80"/>
  <c r="CD419" i="80" s="1"/>
  <c r="CA435" i="80" s="1"/>
  <c r="AH96" i="80"/>
  <c r="AH101" i="80" s="1"/>
  <c r="CB401" i="80"/>
  <c r="AP96" i="79"/>
  <c r="AP101" i="79" s="1"/>
  <c r="BV119" i="79"/>
  <c r="AH119" i="80"/>
  <c r="BV57" i="79"/>
  <c r="BV401" i="79" s="1"/>
  <c r="DJ96" i="79"/>
  <c r="DJ101" i="79" s="1"/>
  <c r="AH57" i="80"/>
  <c r="AH401" i="80" s="1"/>
  <c r="BV96" i="79"/>
  <c r="BV101" i="79" s="1"/>
  <c r="AP57" i="79"/>
  <c r="AP401" i="79" s="1"/>
  <c r="DJ57" i="79"/>
  <c r="DJ401" i="79" s="1"/>
  <c r="DJ119" i="79"/>
  <c r="AP119" i="79"/>
  <c r="DZ17" i="80"/>
  <c r="DZ419" i="80" s="1"/>
  <c r="EH119" i="79"/>
  <c r="CL57" i="79"/>
  <c r="CL401" i="79" s="1"/>
  <c r="EH96" i="79"/>
  <c r="EH101" i="79" s="1"/>
  <c r="EH57" i="79"/>
  <c r="EH401" i="79" s="1"/>
  <c r="CL96" i="79"/>
  <c r="CL101" i="79" s="1"/>
  <c r="CL119" i="79"/>
  <c r="FN17" i="80"/>
  <c r="FN419" i="80" s="1"/>
  <c r="FK435" i="80" s="1"/>
  <c r="FM19" i="80"/>
  <c r="CD96" i="80"/>
  <c r="CD101" i="80" s="1"/>
  <c r="EO19" i="80"/>
  <c r="AX17" i="80"/>
  <c r="AX419" i="80" s="1"/>
  <c r="AU435" i="80" s="1"/>
  <c r="CK19" i="80"/>
  <c r="EP17" i="80"/>
  <c r="EP19" i="80" s="1"/>
  <c r="AW19" i="80"/>
  <c r="EX56" i="80"/>
  <c r="EX400" i="80" s="1"/>
  <c r="EX57" i="79"/>
  <c r="EX401" i="79" s="1"/>
  <c r="CD57" i="79"/>
  <c r="CD401" i="79" s="1"/>
  <c r="CD119" i="79"/>
  <c r="DP119" i="79"/>
  <c r="DR119" i="79" s="1"/>
  <c r="Y19" i="80"/>
  <c r="CS419" i="80"/>
  <c r="CD96" i="79"/>
  <c r="CD101" i="79" s="1"/>
  <c r="Z17" i="80"/>
  <c r="Z19" i="80" s="1"/>
  <c r="BM19" i="79"/>
  <c r="DP120" i="79"/>
  <c r="EX96" i="79"/>
  <c r="EX101" i="79" s="1"/>
  <c r="BV17" i="79"/>
  <c r="BV419" i="79" s="1"/>
  <c r="BS435" i="79" s="1"/>
  <c r="DP49" i="79"/>
  <c r="DP395" i="79" s="1"/>
  <c r="BU19" i="80"/>
  <c r="DP52" i="79"/>
  <c r="DP398" i="79" s="1"/>
  <c r="DP55" i="79"/>
  <c r="DP399" i="79" s="1"/>
  <c r="EX119" i="79"/>
  <c r="DP45" i="79"/>
  <c r="DP391" i="79" s="1"/>
  <c r="R47" i="79"/>
  <c r="R393" i="79" s="1"/>
  <c r="AH17" i="80"/>
  <c r="AH419" i="80" s="1"/>
  <c r="AH435" i="80" s="1"/>
  <c r="BE19" i="80"/>
  <c r="EV19" i="80"/>
  <c r="BT19" i="80"/>
  <c r="DI19" i="80"/>
  <c r="BV17" i="80"/>
  <c r="BV19" i="80" s="1"/>
  <c r="AN19" i="80"/>
  <c r="FD50" i="79"/>
  <c r="FD396" i="79" s="1"/>
  <c r="CD17" i="79"/>
  <c r="CD419" i="79" s="1"/>
  <c r="CA435" i="79" s="1"/>
  <c r="R316" i="79"/>
  <c r="R321" i="79" s="1"/>
  <c r="CC19" i="80"/>
  <c r="FD119" i="79"/>
  <c r="FF119" i="79" s="1"/>
  <c r="FD114" i="79"/>
  <c r="DH19" i="80"/>
  <c r="AG19" i="80"/>
  <c r="FD52" i="79"/>
  <c r="FD398" i="79" s="1"/>
  <c r="FF17" i="80"/>
  <c r="FF419" i="80" s="1"/>
  <c r="FC435" i="80" s="1"/>
  <c r="FE19" i="80"/>
  <c r="FD45" i="79"/>
  <c r="EG19" i="80"/>
  <c r="DP114" i="79"/>
  <c r="DJ17" i="80"/>
  <c r="DJ419" i="80" s="1"/>
  <c r="DG435" i="80" s="1"/>
  <c r="DP384" i="79"/>
  <c r="DP44" i="79"/>
  <c r="DP48" i="79"/>
  <c r="DP57" i="79"/>
  <c r="DP96" i="79"/>
  <c r="FD384" i="79"/>
  <c r="FD49" i="79"/>
  <c r="FD57" i="79"/>
  <c r="FD48" i="79"/>
  <c r="FD120" i="79"/>
  <c r="FD96" i="79"/>
  <c r="FD44" i="79"/>
  <c r="EX17" i="80"/>
  <c r="EX419" i="80" s="1"/>
  <c r="EU435" i="80" s="1"/>
  <c r="CJ19" i="80"/>
  <c r="CL17" i="80"/>
  <c r="CL19" i="80" s="1"/>
  <c r="EW19" i="80"/>
  <c r="AO19" i="80"/>
  <c r="DY419" i="80"/>
  <c r="DY435" i="80" s="1"/>
  <c r="BU19" i="79"/>
  <c r="CC19" i="79"/>
  <c r="H46" i="13"/>
  <c r="H374" i="85"/>
  <c r="DY19" i="79"/>
  <c r="I435" i="80"/>
  <c r="G435" i="80"/>
  <c r="G435" i="79"/>
  <c r="I435" i="79"/>
  <c r="DQ435" i="80"/>
  <c r="DI435" i="80"/>
  <c r="DB56" i="80"/>
  <c r="DB400" i="80" s="1"/>
  <c r="CZ400" i="80"/>
  <c r="BF47" i="80"/>
  <c r="BF393" i="80" s="1"/>
  <c r="BD393" i="80"/>
  <c r="BF51" i="80"/>
  <c r="BF397" i="80" s="1"/>
  <c r="BD397" i="80"/>
  <c r="AV399" i="80"/>
  <c r="AV445" i="80" s="1"/>
  <c r="AP57" i="80"/>
  <c r="AP401" i="80" s="1"/>
  <c r="AF394" i="80"/>
  <c r="X391" i="80"/>
  <c r="BN56" i="80"/>
  <c r="BN400" i="80" s="1"/>
  <c r="DZ57" i="79"/>
  <c r="DZ401" i="79" s="1"/>
  <c r="DB57" i="79"/>
  <c r="DB401" i="79" s="1"/>
  <c r="CT56" i="79"/>
  <c r="CT400" i="79" s="1"/>
  <c r="CT57" i="79"/>
  <c r="CT401" i="79" s="1"/>
  <c r="BN57" i="79"/>
  <c r="BN401" i="79" s="1"/>
  <c r="BF57" i="79"/>
  <c r="BF401" i="79" s="1"/>
  <c r="AH17" i="79"/>
  <c r="AH419" i="79" s="1"/>
  <c r="R57" i="79"/>
  <c r="R401" i="79" s="1"/>
  <c r="BN119" i="80"/>
  <c r="DZ56" i="80"/>
  <c r="DZ400" i="80" s="1"/>
  <c r="DR56" i="80"/>
  <c r="DR400" i="80" s="1"/>
  <c r="EP56" i="80"/>
  <c r="EP400" i="80" s="1"/>
  <c r="EP119" i="80"/>
  <c r="DJ119" i="80"/>
  <c r="CD119" i="80"/>
  <c r="DR119" i="80"/>
  <c r="FN119" i="79"/>
  <c r="S55" i="35"/>
  <c r="AF19" i="79"/>
  <c r="AP96" i="80"/>
  <c r="AP101" i="80" s="1"/>
  <c r="AP17" i="80"/>
  <c r="AP77" i="80"/>
  <c r="AP119" i="80"/>
  <c r="AP56" i="80"/>
  <c r="AP400" i="80" s="1"/>
  <c r="EH96" i="80"/>
  <c r="EH101" i="80" s="1"/>
  <c r="BD321" i="80"/>
  <c r="R56" i="80"/>
  <c r="R400" i="80" s="1"/>
  <c r="EH56" i="80"/>
  <c r="EH400" i="80" s="1"/>
  <c r="EH17" i="80"/>
  <c r="EH419" i="80" s="1"/>
  <c r="EH57" i="80"/>
  <c r="EH401" i="80" s="1"/>
  <c r="EH119" i="80"/>
  <c r="EH77" i="80"/>
  <c r="BF56" i="79"/>
  <c r="BF400" i="79" s="1"/>
  <c r="R96" i="80"/>
  <c r="R101" i="80" s="1"/>
  <c r="BN56" i="79"/>
  <c r="BN400" i="79" s="1"/>
  <c r="DB56" i="79"/>
  <c r="DB400" i="79" s="1"/>
  <c r="R56" i="79"/>
  <c r="R400" i="79" s="1"/>
  <c r="DZ56" i="79"/>
  <c r="DZ400" i="79" s="1"/>
  <c r="BD56" i="80"/>
  <c r="BD400" i="80" s="1"/>
  <c r="BD77" i="80"/>
  <c r="BF77" i="80" s="1"/>
  <c r="R77" i="80"/>
  <c r="R17" i="80"/>
  <c r="R419" i="80" s="1"/>
  <c r="R119" i="80"/>
  <c r="R17" i="79"/>
  <c r="R419" i="79" s="1"/>
  <c r="P19" i="79"/>
  <c r="CR101" i="79"/>
  <c r="CT96" i="79"/>
  <c r="CT101" i="79" s="1"/>
  <c r="DZ96" i="79"/>
  <c r="DZ101" i="79" s="1"/>
  <c r="DX101" i="79"/>
  <c r="CJ457" i="79"/>
  <c r="CJ229" i="79" s="1"/>
  <c r="CT17" i="79"/>
  <c r="CT419" i="79" s="1"/>
  <c r="CR19" i="79"/>
  <c r="DB96" i="79"/>
  <c r="DB101" i="79" s="1"/>
  <c r="CZ101" i="79"/>
  <c r="BL101" i="79"/>
  <c r="BN96" i="79"/>
  <c r="BN101" i="79" s="1"/>
  <c r="BL19" i="79"/>
  <c r="BN17" i="79"/>
  <c r="BN419" i="79" s="1"/>
  <c r="R96" i="79"/>
  <c r="R101" i="79" s="1"/>
  <c r="P101" i="79"/>
  <c r="DZ17" i="79"/>
  <c r="DZ419" i="79" s="1"/>
  <c r="DX19" i="79"/>
  <c r="BF17" i="79"/>
  <c r="BF419" i="79" s="1"/>
  <c r="BD19" i="79"/>
  <c r="DB17" i="79"/>
  <c r="DB419" i="79" s="1"/>
  <c r="CZ19" i="79"/>
  <c r="BF96" i="79"/>
  <c r="BF101" i="79" s="1"/>
  <c r="BD101" i="79"/>
  <c r="BD96" i="80"/>
  <c r="BD57" i="80"/>
  <c r="BD119" i="80"/>
  <c r="BF119" i="80" s="1"/>
  <c r="BD55" i="80"/>
  <c r="BD114" i="80"/>
  <c r="BD49" i="80"/>
  <c r="BD50" i="80"/>
  <c r="BD48" i="80"/>
  <c r="BD52" i="80"/>
  <c r="BD44" i="80"/>
  <c r="BD390" i="80" s="1"/>
  <c r="BD45" i="80"/>
  <c r="BD17" i="80"/>
  <c r="BD419" i="80" s="1"/>
  <c r="BD120" i="80"/>
  <c r="AH52" i="80" l="1"/>
  <c r="AH398" i="80" s="1"/>
  <c r="AH444" i="80" s="1"/>
  <c r="AX48" i="80"/>
  <c r="AX394" i="80" s="1"/>
  <c r="AO399" i="79"/>
  <c r="BV49" i="79"/>
  <c r="BV395" i="79" s="1"/>
  <c r="CS125" i="80"/>
  <c r="DQ125" i="80"/>
  <c r="EH114" i="79"/>
  <c r="BF200" i="80"/>
  <c r="BD41" i="80"/>
  <c r="BF40" i="80"/>
  <c r="BF41" i="80" s="1"/>
  <c r="BU399" i="79"/>
  <c r="BV45" i="79"/>
  <c r="BV391" i="79" s="1"/>
  <c r="BF120" i="80"/>
  <c r="AN398" i="79"/>
  <c r="Q391" i="79"/>
  <c r="EX120" i="80"/>
  <c r="CJ391" i="80"/>
  <c r="CJ442" i="80" s="1"/>
  <c r="EG445" i="79"/>
  <c r="FF114" i="79"/>
  <c r="G84" i="35"/>
  <c r="J46" i="13" s="1"/>
  <c r="CT49" i="79"/>
  <c r="CT395" i="79" s="1"/>
  <c r="DY442" i="79"/>
  <c r="CK399" i="79"/>
  <c r="FE399" i="79"/>
  <c r="DA399" i="79"/>
  <c r="DB120" i="80"/>
  <c r="FM445" i="79"/>
  <c r="Y445" i="79"/>
  <c r="CS442" i="79"/>
  <c r="FM125" i="80"/>
  <c r="AG445" i="79"/>
  <c r="BE125" i="80"/>
  <c r="R120" i="80"/>
  <c r="DB114" i="79"/>
  <c r="DZ114" i="79"/>
  <c r="EX45" i="79"/>
  <c r="EX442" i="79" s="1"/>
  <c r="EW125" i="80"/>
  <c r="DZ120" i="80"/>
  <c r="DR120" i="80"/>
  <c r="DA125" i="79"/>
  <c r="DY125" i="80"/>
  <c r="BM442" i="79"/>
  <c r="BU125" i="80"/>
  <c r="BU125" i="79"/>
  <c r="CC442" i="79"/>
  <c r="Q445" i="79"/>
  <c r="BV120" i="80"/>
  <c r="DA442" i="79"/>
  <c r="Q125" i="80"/>
  <c r="EO125" i="79"/>
  <c r="BM399" i="79"/>
  <c r="CS399" i="79"/>
  <c r="R55" i="79"/>
  <c r="R445" i="79" s="1"/>
  <c r="AX120" i="80"/>
  <c r="EO442" i="79"/>
  <c r="FF120" i="80"/>
  <c r="FF125" i="80" s="1"/>
  <c r="EW445" i="79"/>
  <c r="EO399" i="79"/>
  <c r="FN114" i="79"/>
  <c r="AO125" i="80"/>
  <c r="CK391" i="79"/>
  <c r="Q125" i="79"/>
  <c r="AX49" i="79"/>
  <c r="AX395" i="79" s="1"/>
  <c r="EN398" i="79"/>
  <c r="Z384" i="79"/>
  <c r="Z386" i="79" s="1"/>
  <c r="Z387" i="79" s="1"/>
  <c r="Z457" i="79" s="1"/>
  <c r="Z229" i="79" s="1"/>
  <c r="DA125" i="80"/>
  <c r="BN120" i="80"/>
  <c r="BV55" i="79"/>
  <c r="BV445" i="79" s="1"/>
  <c r="CS125" i="79"/>
  <c r="AF125" i="80"/>
  <c r="CL120" i="80"/>
  <c r="DX444" i="79"/>
  <c r="BU442" i="79"/>
  <c r="BV114" i="79"/>
  <c r="AP120" i="80"/>
  <c r="EX55" i="79"/>
  <c r="EX445" i="79" s="1"/>
  <c r="AW442" i="79"/>
  <c r="FM391" i="79"/>
  <c r="DB120" i="79"/>
  <c r="CL49" i="79"/>
  <c r="CL395" i="79" s="1"/>
  <c r="AW399" i="79"/>
  <c r="Z114" i="79"/>
  <c r="Z125" i="79" s="1"/>
  <c r="DZ49" i="79"/>
  <c r="DZ395" i="79" s="1"/>
  <c r="CT114" i="79"/>
  <c r="DB55" i="79"/>
  <c r="DB445" i="79" s="1"/>
  <c r="BM125" i="80"/>
  <c r="EW442" i="79"/>
  <c r="DJ55" i="79"/>
  <c r="DJ399" i="79" s="1"/>
  <c r="CK125" i="80"/>
  <c r="CL52" i="80"/>
  <c r="CL398" i="80" s="1"/>
  <c r="CL444" i="80" s="1"/>
  <c r="R114" i="79"/>
  <c r="DI399" i="79"/>
  <c r="EX49" i="80"/>
  <c r="EX395" i="80" s="1"/>
  <c r="AX49" i="80"/>
  <c r="AX395" i="80" s="1"/>
  <c r="AG442" i="79"/>
  <c r="CC125" i="80"/>
  <c r="FN120" i="80"/>
  <c r="EH55" i="79"/>
  <c r="EH399" i="79" s="1"/>
  <c r="DQ445" i="79"/>
  <c r="CL114" i="79"/>
  <c r="AX114" i="79"/>
  <c r="AX125" i="79" s="1"/>
  <c r="AW125" i="80"/>
  <c r="CD120" i="80"/>
  <c r="CT120" i="80"/>
  <c r="FM125" i="79"/>
  <c r="CD55" i="79"/>
  <c r="CD445" i="79" s="1"/>
  <c r="CC399" i="79"/>
  <c r="DI442" i="79"/>
  <c r="DQ125" i="79"/>
  <c r="FN49" i="80"/>
  <c r="FN395" i="80" s="1"/>
  <c r="EH49" i="79"/>
  <c r="EH395" i="79" s="1"/>
  <c r="EX49" i="79"/>
  <c r="EX395" i="79" s="1"/>
  <c r="DR114" i="79"/>
  <c r="R120" i="79"/>
  <c r="DJ49" i="80"/>
  <c r="DJ395" i="80" s="1"/>
  <c r="AO442" i="79"/>
  <c r="BN45" i="79"/>
  <c r="BN391" i="79" s="1"/>
  <c r="EX114" i="79"/>
  <c r="EP55" i="79"/>
  <c r="EP445" i="79" s="1"/>
  <c r="DJ114" i="79"/>
  <c r="AH120" i="80"/>
  <c r="Y125" i="80"/>
  <c r="EP120" i="80"/>
  <c r="FE442" i="79"/>
  <c r="FF49" i="80"/>
  <c r="FF395" i="80" s="1"/>
  <c r="EG125" i="80"/>
  <c r="FF45" i="79"/>
  <c r="FF391" i="79" s="1"/>
  <c r="BE442" i="79"/>
  <c r="EH49" i="80"/>
  <c r="EH395" i="80" s="1"/>
  <c r="BN49" i="79"/>
  <c r="BN395" i="79" s="1"/>
  <c r="DB49" i="80"/>
  <c r="DB395" i="80" s="1"/>
  <c r="FN120" i="79"/>
  <c r="EO125" i="80"/>
  <c r="BE399" i="79"/>
  <c r="AG125" i="80"/>
  <c r="DI125" i="79"/>
  <c r="DY125" i="79"/>
  <c r="CD114" i="79"/>
  <c r="EG442" i="79"/>
  <c r="DQ391" i="79"/>
  <c r="DZ114" i="80"/>
  <c r="BL398" i="79"/>
  <c r="BT445" i="79"/>
  <c r="BT399" i="79"/>
  <c r="CB442" i="79"/>
  <c r="DY445" i="79"/>
  <c r="BF45" i="79"/>
  <c r="BF391" i="79" s="1"/>
  <c r="BF55" i="79"/>
  <c r="BF445" i="79" s="1"/>
  <c r="CC125" i="79"/>
  <c r="DZ55" i="79"/>
  <c r="DZ445" i="79" s="1"/>
  <c r="EP114" i="79"/>
  <c r="CD52" i="80"/>
  <c r="CD398" i="80" s="1"/>
  <c r="CD444" i="80" s="1"/>
  <c r="EW125" i="79"/>
  <c r="EX52" i="80"/>
  <c r="EX398" i="80" s="1"/>
  <c r="EX444" i="80" s="1"/>
  <c r="Y442" i="79"/>
  <c r="CK125" i="79"/>
  <c r="AP114" i="79"/>
  <c r="AO125" i="79"/>
  <c r="CR125" i="80"/>
  <c r="Y391" i="79"/>
  <c r="Y125" i="79"/>
  <c r="EG125" i="79"/>
  <c r="BV52" i="80"/>
  <c r="BV398" i="80" s="1"/>
  <c r="BV444" i="80" s="1"/>
  <c r="FE125" i="79"/>
  <c r="BE125" i="79"/>
  <c r="DX391" i="79"/>
  <c r="EF399" i="79"/>
  <c r="DB49" i="79"/>
  <c r="DB395" i="79" s="1"/>
  <c r="BF49" i="79"/>
  <c r="BF395" i="79" s="1"/>
  <c r="AG125" i="79"/>
  <c r="FF52" i="80"/>
  <c r="FF398" i="80" s="1"/>
  <c r="FF444" i="80" s="1"/>
  <c r="Z52" i="80"/>
  <c r="Z398" i="80" s="1"/>
  <c r="Z444" i="80" s="1"/>
  <c r="EP52" i="80"/>
  <c r="EP398" i="80" s="1"/>
  <c r="EP444" i="80" s="1"/>
  <c r="R49" i="79"/>
  <c r="R395" i="79" s="1"/>
  <c r="FN49" i="79"/>
  <c r="FN395" i="79" s="1"/>
  <c r="EF445" i="79"/>
  <c r="AX52" i="80"/>
  <c r="AX398" i="80" s="1"/>
  <c r="AX444" i="80" s="1"/>
  <c r="CT52" i="80"/>
  <c r="CT398" i="80" s="1"/>
  <c r="CT444" i="80" s="1"/>
  <c r="AH49" i="80"/>
  <c r="AH395" i="80" s="1"/>
  <c r="BN120" i="79"/>
  <c r="BN125" i="79" s="1"/>
  <c r="CD49" i="79"/>
  <c r="CD395" i="79" s="1"/>
  <c r="FL391" i="79"/>
  <c r="EP49" i="80"/>
  <c r="EP395" i="80" s="1"/>
  <c r="H65" i="26"/>
  <c r="I62" i="26"/>
  <c r="I65" i="26"/>
  <c r="BV120" i="79"/>
  <c r="DZ45" i="79"/>
  <c r="DZ442" i="79" s="1"/>
  <c r="AH49" i="79"/>
  <c r="AH395" i="79" s="1"/>
  <c r="BV49" i="80"/>
  <c r="BV395" i="80" s="1"/>
  <c r="DR49" i="80"/>
  <c r="DR395" i="80" s="1"/>
  <c r="Z49" i="80"/>
  <c r="Z395" i="80" s="1"/>
  <c r="EP49" i="79"/>
  <c r="EP395" i="79" s="1"/>
  <c r="FL444" i="79"/>
  <c r="CL55" i="79"/>
  <c r="CL445" i="79" s="1"/>
  <c r="CB398" i="80"/>
  <c r="CB444" i="80" s="1"/>
  <c r="CJ445" i="79"/>
  <c r="DZ49" i="80"/>
  <c r="DZ395" i="80" s="1"/>
  <c r="AP55" i="79"/>
  <c r="AP445" i="79" s="1"/>
  <c r="DB45" i="79"/>
  <c r="DB391" i="79" s="1"/>
  <c r="CZ391" i="79"/>
  <c r="AP49" i="80"/>
  <c r="AP395" i="80" s="1"/>
  <c r="Z49" i="79"/>
  <c r="Z395" i="79" s="1"/>
  <c r="CD49" i="80"/>
  <c r="CD395" i="80" s="1"/>
  <c r="AP49" i="79"/>
  <c r="AP395" i="79" s="1"/>
  <c r="R49" i="80"/>
  <c r="R395" i="80" s="1"/>
  <c r="DJ49" i="79"/>
  <c r="DJ395" i="79" s="1"/>
  <c r="CL49" i="80"/>
  <c r="CL395" i="80" s="1"/>
  <c r="AH120" i="79"/>
  <c r="AH125" i="79" s="1"/>
  <c r="FN52" i="80"/>
  <c r="FN398" i="80" s="1"/>
  <c r="FN444" i="80" s="1"/>
  <c r="CT49" i="80"/>
  <c r="CT395" i="80" s="1"/>
  <c r="EF398" i="79"/>
  <c r="FF120" i="79"/>
  <c r="BN49" i="80"/>
  <c r="BN395" i="80" s="1"/>
  <c r="AN445" i="79"/>
  <c r="EP44" i="80"/>
  <c r="EP390" i="80" s="1"/>
  <c r="CJ125" i="80"/>
  <c r="EX120" i="79"/>
  <c r="R52" i="80"/>
  <c r="R398" i="80" s="1"/>
  <c r="R444" i="80" s="1"/>
  <c r="BF120" i="79"/>
  <c r="FN45" i="79"/>
  <c r="FN391" i="79" s="1"/>
  <c r="R45" i="80"/>
  <c r="R391" i="80" s="1"/>
  <c r="R442" i="80" s="1"/>
  <c r="BN48" i="79"/>
  <c r="BN394" i="79" s="1"/>
  <c r="AP48" i="80"/>
  <c r="AP394" i="80" s="1"/>
  <c r="DH399" i="79"/>
  <c r="CT55" i="79"/>
  <c r="CT445" i="79" s="1"/>
  <c r="P445" i="79"/>
  <c r="CR442" i="79"/>
  <c r="CT48" i="80"/>
  <c r="CT394" i="80" s="1"/>
  <c r="CR399" i="79"/>
  <c r="CT45" i="79"/>
  <c r="CT391" i="79" s="1"/>
  <c r="P399" i="79"/>
  <c r="P442" i="79"/>
  <c r="CZ445" i="79"/>
  <c r="DZ120" i="79"/>
  <c r="R45" i="79"/>
  <c r="R442" i="79" s="1"/>
  <c r="CZ399" i="79"/>
  <c r="DR120" i="79"/>
  <c r="DJ120" i="79"/>
  <c r="DP125" i="80"/>
  <c r="DH445" i="79"/>
  <c r="CZ398" i="79"/>
  <c r="CL55" i="80"/>
  <c r="CL399" i="80" s="1"/>
  <c r="CL445" i="80" s="1"/>
  <c r="DR48" i="80"/>
  <c r="DR394" i="80" s="1"/>
  <c r="CJ444" i="79"/>
  <c r="CR398" i="79"/>
  <c r="BT125" i="80"/>
  <c r="DJ50" i="80"/>
  <c r="DJ396" i="80" s="1"/>
  <c r="CL48" i="80"/>
  <c r="CL394" i="80" s="1"/>
  <c r="CT384" i="79"/>
  <c r="CT386" i="79" s="1"/>
  <c r="CT387" i="79" s="1"/>
  <c r="CQ387" i="79" s="1"/>
  <c r="CL52" i="79"/>
  <c r="CL444" i="79" s="1"/>
  <c r="EV398" i="79"/>
  <c r="AH45" i="79"/>
  <c r="AH391" i="79" s="1"/>
  <c r="DX125" i="80"/>
  <c r="BT442" i="79"/>
  <c r="BT391" i="79"/>
  <c r="CB398" i="79"/>
  <c r="AF442" i="79"/>
  <c r="AH45" i="80"/>
  <c r="AH391" i="80" s="1"/>
  <c r="AH442" i="80" s="1"/>
  <c r="CB445" i="79"/>
  <c r="EN398" i="80"/>
  <c r="EN444" i="80" s="1"/>
  <c r="BD442" i="79"/>
  <c r="CD45" i="79"/>
  <c r="CD391" i="79" s="1"/>
  <c r="BV48" i="80"/>
  <c r="BV394" i="80" s="1"/>
  <c r="AH55" i="79"/>
  <c r="AH445" i="79" s="1"/>
  <c r="DZ52" i="80"/>
  <c r="DZ398" i="80" s="1"/>
  <c r="DZ444" i="80" s="1"/>
  <c r="R48" i="80"/>
  <c r="R394" i="80" s="1"/>
  <c r="AV398" i="80"/>
  <c r="AV444" i="80" s="1"/>
  <c r="BD391" i="79"/>
  <c r="AF445" i="79"/>
  <c r="DB48" i="80"/>
  <c r="DB394" i="80" s="1"/>
  <c r="BD398" i="79"/>
  <c r="AV394" i="80"/>
  <c r="CD120" i="79"/>
  <c r="CB399" i="79"/>
  <c r="BL442" i="79"/>
  <c r="DH398" i="79"/>
  <c r="FL125" i="80"/>
  <c r="BN114" i="80"/>
  <c r="AX44" i="80"/>
  <c r="AX390" i="80" s="1"/>
  <c r="R44" i="80"/>
  <c r="R390" i="80" s="1"/>
  <c r="EN442" i="79"/>
  <c r="BL125" i="80"/>
  <c r="DZ45" i="80"/>
  <c r="DZ391" i="80" s="1"/>
  <c r="DZ442" i="80" s="1"/>
  <c r="Z120" i="80"/>
  <c r="EX52" i="79"/>
  <c r="EX444" i="79" s="1"/>
  <c r="BF384" i="80"/>
  <c r="BF386" i="80" s="1"/>
  <c r="BF387" i="80" s="1"/>
  <c r="BF457" i="80" s="1"/>
  <c r="BV44" i="80"/>
  <c r="BV390" i="80" s="1"/>
  <c r="BU444" i="79"/>
  <c r="X398" i="79"/>
  <c r="AN125" i="79"/>
  <c r="DB52" i="80"/>
  <c r="DB398" i="80" s="1"/>
  <c r="DB444" i="80" s="1"/>
  <c r="BD386" i="80"/>
  <c r="BD387" i="80" s="1"/>
  <c r="Z55" i="79"/>
  <c r="Z445" i="79" s="1"/>
  <c r="Z48" i="80"/>
  <c r="Z394" i="80" s="1"/>
  <c r="BV52" i="79"/>
  <c r="BV444" i="79" s="1"/>
  <c r="BT398" i="79"/>
  <c r="AP45" i="79"/>
  <c r="AP391" i="79" s="1"/>
  <c r="CJ398" i="80"/>
  <c r="CJ444" i="80" s="1"/>
  <c r="P444" i="79"/>
  <c r="BT444" i="79"/>
  <c r="AF398" i="79"/>
  <c r="EV125" i="80"/>
  <c r="EH50" i="80"/>
  <c r="EH396" i="80" s="1"/>
  <c r="BN52" i="80"/>
  <c r="BN398" i="80" s="1"/>
  <c r="BN444" i="80" s="1"/>
  <c r="FD125" i="80"/>
  <c r="R114" i="80"/>
  <c r="DJ48" i="80"/>
  <c r="DJ394" i="80" s="1"/>
  <c r="EH52" i="79"/>
  <c r="EH444" i="79" s="1"/>
  <c r="EP52" i="79"/>
  <c r="EP444" i="79" s="1"/>
  <c r="BN50" i="80"/>
  <c r="BN396" i="80" s="1"/>
  <c r="DJ52" i="80"/>
  <c r="DJ398" i="80" s="1"/>
  <c r="DJ444" i="80" s="1"/>
  <c r="EO398" i="79"/>
  <c r="BF50" i="79"/>
  <c r="BF396" i="79" s="1"/>
  <c r="EV398" i="80"/>
  <c r="EV444" i="80" s="1"/>
  <c r="J40" i="27"/>
  <c r="J315" i="85" s="1"/>
  <c r="EN125" i="79"/>
  <c r="DJ44" i="80"/>
  <c r="DJ390" i="80" s="1"/>
  <c r="Z48" i="79"/>
  <c r="Z394" i="79" s="1"/>
  <c r="EG398" i="79"/>
  <c r="EH52" i="80"/>
  <c r="EH398" i="80" s="1"/>
  <c r="EH444" i="80" s="1"/>
  <c r="AX55" i="80"/>
  <c r="AX399" i="80" s="1"/>
  <c r="AX445" i="80" s="1"/>
  <c r="EP384" i="79"/>
  <c r="EP386" i="79" s="1"/>
  <c r="EP387" i="79" s="1"/>
  <c r="EM387" i="79" s="1"/>
  <c r="R48" i="79"/>
  <c r="R394" i="79" s="1"/>
  <c r="BN44" i="80"/>
  <c r="BN390" i="80" s="1"/>
  <c r="CT44" i="80"/>
  <c r="CT390" i="80" s="1"/>
  <c r="BT398" i="80"/>
  <c r="BT444" i="80" s="1"/>
  <c r="CT45" i="80"/>
  <c r="CT391" i="80" s="1"/>
  <c r="CT442" i="80" s="1"/>
  <c r="DR45" i="80"/>
  <c r="DR391" i="80" s="1"/>
  <c r="DR442" i="80" s="1"/>
  <c r="AN442" i="79"/>
  <c r="AX45" i="80"/>
  <c r="AX391" i="80" s="1"/>
  <c r="AX442" i="80" s="1"/>
  <c r="EP48" i="80"/>
  <c r="EP394" i="80" s="1"/>
  <c r="DB114" i="80"/>
  <c r="EH55" i="80"/>
  <c r="EH399" i="80" s="1"/>
  <c r="EH445" i="80" s="1"/>
  <c r="EX44" i="80"/>
  <c r="EX390" i="80" s="1"/>
  <c r="EP45" i="79"/>
  <c r="EP391" i="79" s="1"/>
  <c r="AP52" i="80"/>
  <c r="AP398" i="80" s="1"/>
  <c r="AP444" i="80" s="1"/>
  <c r="AP44" i="80"/>
  <c r="AP390" i="80" s="1"/>
  <c r="BN48" i="80"/>
  <c r="BN394" i="80" s="1"/>
  <c r="CT384" i="80"/>
  <c r="CT386" i="80" s="1"/>
  <c r="CT387" i="80" s="1"/>
  <c r="CT457" i="80" s="1"/>
  <c r="I40" i="27"/>
  <c r="E22" i="7" s="1"/>
  <c r="AX114" i="80"/>
  <c r="DZ48" i="80"/>
  <c r="DZ394" i="80" s="1"/>
  <c r="EX55" i="80"/>
  <c r="EX399" i="80" s="1"/>
  <c r="EX445" i="80" s="1"/>
  <c r="DR384" i="80"/>
  <c r="DR386" i="80" s="1"/>
  <c r="DR387" i="80" s="1"/>
  <c r="DR457" i="80" s="1"/>
  <c r="DJ45" i="80"/>
  <c r="DJ391" i="80" s="1"/>
  <c r="DJ442" i="80" s="1"/>
  <c r="EX48" i="79"/>
  <c r="EX394" i="79" s="1"/>
  <c r="CT114" i="80"/>
  <c r="EP120" i="79"/>
  <c r="DR114" i="80"/>
  <c r="AP48" i="79"/>
  <c r="AP394" i="79" s="1"/>
  <c r="DX125" i="79"/>
  <c r="DP398" i="80"/>
  <c r="DP444" i="80" s="1"/>
  <c r="DB384" i="80"/>
  <c r="DB386" i="80" s="1"/>
  <c r="DB387" i="80" s="1"/>
  <c r="DB457" i="80" s="1"/>
  <c r="DI298" i="79"/>
  <c r="DI305" i="79" s="1"/>
  <c r="DI323" i="79" s="1"/>
  <c r="DI339" i="79" s="1"/>
  <c r="BF48" i="79"/>
  <c r="BF394" i="79" s="1"/>
  <c r="FF55" i="79"/>
  <c r="FF445" i="79" s="1"/>
  <c r="AV399" i="79"/>
  <c r="FD399" i="79"/>
  <c r="FF48" i="80"/>
  <c r="FF394" i="80" s="1"/>
  <c r="FN55" i="79"/>
  <c r="FN445" i="79" s="1"/>
  <c r="EX45" i="80"/>
  <c r="EX391" i="80" s="1"/>
  <c r="EX442" i="80" s="1"/>
  <c r="EH114" i="80"/>
  <c r="EH125" i="80" s="1"/>
  <c r="DR44" i="80"/>
  <c r="DR390" i="80" s="1"/>
  <c r="CD45" i="80"/>
  <c r="CD391" i="80" s="1"/>
  <c r="CD442" i="80" s="1"/>
  <c r="CD48" i="79"/>
  <c r="CD394" i="79" s="1"/>
  <c r="AF398" i="80"/>
  <c r="AF444" i="80" s="1"/>
  <c r="DZ48" i="79"/>
  <c r="DZ394" i="79" s="1"/>
  <c r="FL445" i="79"/>
  <c r="AX55" i="79"/>
  <c r="AX445" i="79" s="1"/>
  <c r="X398" i="80"/>
  <c r="X444" i="80" s="1"/>
  <c r="AX384" i="80"/>
  <c r="AX386" i="80" s="1"/>
  <c r="AX387" i="80" s="1"/>
  <c r="AX457" i="80" s="1"/>
  <c r="AX229" i="80" s="1"/>
  <c r="EP44" i="79"/>
  <c r="EP390" i="79" s="1"/>
  <c r="DJ48" i="79"/>
  <c r="DJ394" i="79" s="1"/>
  <c r="FD398" i="80"/>
  <c r="FD444" i="80" s="1"/>
  <c r="AH44" i="80"/>
  <c r="AH390" i="80" s="1"/>
  <c r="CD52" i="79"/>
  <c r="CD444" i="79" s="1"/>
  <c r="DZ44" i="80"/>
  <c r="DZ390" i="80" s="1"/>
  <c r="CL44" i="80"/>
  <c r="CL390" i="80" s="1"/>
  <c r="FF55" i="80"/>
  <c r="FF399" i="80" s="1"/>
  <c r="FF445" i="80" s="1"/>
  <c r="DP390" i="80"/>
  <c r="Z114" i="80"/>
  <c r="FN48" i="80"/>
  <c r="FN394" i="80" s="1"/>
  <c r="Y298" i="80"/>
  <c r="Y305" i="80" s="1"/>
  <c r="Y323" i="80" s="1"/>
  <c r="Y339" i="80" s="1"/>
  <c r="Z45" i="80"/>
  <c r="Z391" i="80" s="1"/>
  <c r="Z442" i="80" s="1"/>
  <c r="EO298" i="80"/>
  <c r="EP298" i="80" s="1"/>
  <c r="CZ125" i="80"/>
  <c r="CR398" i="80"/>
  <c r="CR444" i="80" s="1"/>
  <c r="CL48" i="79"/>
  <c r="CL394" i="79" s="1"/>
  <c r="DZ52" i="79"/>
  <c r="DZ444" i="79" s="1"/>
  <c r="BV55" i="80"/>
  <c r="BV399" i="80" s="1"/>
  <c r="BV445" i="80" s="1"/>
  <c r="DP394" i="80"/>
  <c r="CT50" i="80"/>
  <c r="CT396" i="80" s="1"/>
  <c r="CS444" i="79"/>
  <c r="R52" i="79"/>
  <c r="R444" i="79" s="1"/>
  <c r="CT52" i="79"/>
  <c r="CT444" i="79" s="1"/>
  <c r="AH48" i="79"/>
  <c r="AH394" i="79" s="1"/>
  <c r="AH114" i="80"/>
  <c r="Z44" i="80"/>
  <c r="Z390" i="80" s="1"/>
  <c r="BD399" i="79"/>
  <c r="CB125" i="80"/>
  <c r="DB44" i="80"/>
  <c r="DB390" i="80" s="1"/>
  <c r="BD445" i="79"/>
  <c r="BN50" i="79"/>
  <c r="BN396" i="79" s="1"/>
  <c r="DX445" i="79"/>
  <c r="EN445" i="79"/>
  <c r="DJ114" i="80"/>
  <c r="DJ125" i="80" s="1"/>
  <c r="DH125" i="79"/>
  <c r="BL394" i="80"/>
  <c r="DX399" i="79"/>
  <c r="EN399" i="79"/>
  <c r="FF384" i="80"/>
  <c r="FF386" i="80" s="1"/>
  <c r="FF387" i="80" s="1"/>
  <c r="FF457" i="80" s="1"/>
  <c r="FF229" i="80" s="1"/>
  <c r="FN114" i="80"/>
  <c r="X445" i="79"/>
  <c r="EF442" i="79"/>
  <c r="CT44" i="79"/>
  <c r="CT390" i="79" s="1"/>
  <c r="R44" i="79"/>
  <c r="R390" i="79" s="1"/>
  <c r="EH48" i="80"/>
  <c r="EH394" i="80" s="1"/>
  <c r="CL384" i="79"/>
  <c r="CL386" i="79" s="1"/>
  <c r="CL387" i="79" s="1"/>
  <c r="CI387" i="79" s="1"/>
  <c r="BN55" i="79"/>
  <c r="BN445" i="79" s="1"/>
  <c r="EV391" i="79"/>
  <c r="EH44" i="79"/>
  <c r="EH390" i="79" s="1"/>
  <c r="DQ298" i="79"/>
  <c r="DQ305" i="79" s="1"/>
  <c r="DQ323" i="79" s="1"/>
  <c r="DQ339" i="79" s="1"/>
  <c r="BM298" i="79"/>
  <c r="BN298" i="79" s="1"/>
  <c r="EV442" i="79"/>
  <c r="EH384" i="79"/>
  <c r="EH386" i="79" s="1"/>
  <c r="EH387" i="79" s="1"/>
  <c r="EH457" i="79" s="1"/>
  <c r="EH229" i="79" s="1"/>
  <c r="I305" i="79"/>
  <c r="I323" i="79" s="1"/>
  <c r="I339" i="79" s="1"/>
  <c r="EW298" i="79"/>
  <c r="EX298" i="79" s="1"/>
  <c r="DY298" i="79"/>
  <c r="DY305" i="79" s="1"/>
  <c r="DY323" i="79" s="1"/>
  <c r="DY339" i="79" s="1"/>
  <c r="FD394" i="80"/>
  <c r="BL445" i="79"/>
  <c r="AG298" i="79"/>
  <c r="AH298" i="79" s="1"/>
  <c r="Q298" i="79"/>
  <c r="R298" i="79" s="1"/>
  <c r="CZ390" i="80"/>
  <c r="FM298" i="79"/>
  <c r="FM305" i="79" s="1"/>
  <c r="FM323" i="79" s="1"/>
  <c r="FM339" i="79" s="1"/>
  <c r="Y298" i="79"/>
  <c r="Y305" i="79" s="1"/>
  <c r="Y323" i="79" s="1"/>
  <c r="Y339" i="79" s="1"/>
  <c r="DB55" i="80"/>
  <c r="DB399" i="80" s="1"/>
  <c r="DB445" i="80" s="1"/>
  <c r="FN55" i="80"/>
  <c r="FN399" i="80" s="1"/>
  <c r="FN445" i="80" s="1"/>
  <c r="FE298" i="79"/>
  <c r="FF298" i="79" s="1"/>
  <c r="DA298" i="79"/>
  <c r="DB298" i="79" s="1"/>
  <c r="EP50" i="80"/>
  <c r="EP396" i="80" s="1"/>
  <c r="EP114" i="80"/>
  <c r="AO298" i="79"/>
  <c r="AP298" i="79" s="1"/>
  <c r="CS298" i="79"/>
  <c r="CT298" i="79" s="1"/>
  <c r="AP50" i="79"/>
  <c r="AP396" i="79" s="1"/>
  <c r="DB48" i="79"/>
  <c r="DB394" i="79" s="1"/>
  <c r="DZ384" i="80"/>
  <c r="DZ386" i="80" s="1"/>
  <c r="DZ387" i="80" s="1"/>
  <c r="DZ457" i="80" s="1"/>
  <c r="DZ229" i="80" s="1"/>
  <c r="AX45" i="79"/>
  <c r="AX391" i="79" s="1"/>
  <c r="FM298" i="80"/>
  <c r="FM305" i="80" s="1"/>
  <c r="FM323" i="80" s="1"/>
  <c r="FM339" i="80" s="1"/>
  <c r="EW298" i="80"/>
  <c r="EW305" i="80" s="1"/>
  <c r="EW323" i="80" s="1"/>
  <c r="EW339" i="80" s="1"/>
  <c r="AG298" i="80"/>
  <c r="AH298" i="80" s="1"/>
  <c r="Q298" i="80"/>
  <c r="Q305" i="80" s="1"/>
  <c r="Q323" i="80" s="1"/>
  <c r="Q339" i="80" s="1"/>
  <c r="R55" i="80"/>
  <c r="R399" i="80" s="1"/>
  <c r="R445" i="80" s="1"/>
  <c r="I305" i="80"/>
  <c r="I323" i="80" s="1"/>
  <c r="I339" i="80" s="1"/>
  <c r="BE298" i="80"/>
  <c r="BF298" i="80" s="1"/>
  <c r="CK298" i="80"/>
  <c r="CK305" i="80" s="1"/>
  <c r="CK323" i="80" s="1"/>
  <c r="CK339" i="80" s="1"/>
  <c r="CB394" i="80"/>
  <c r="CS298" i="80"/>
  <c r="CS305" i="80" s="1"/>
  <c r="CS323" i="80" s="1"/>
  <c r="CS339" i="80" s="1"/>
  <c r="BU298" i="80"/>
  <c r="BU305" i="80" s="1"/>
  <c r="BU323" i="80" s="1"/>
  <c r="BU339" i="80" s="1"/>
  <c r="DI298" i="80"/>
  <c r="DJ298" i="80" s="1"/>
  <c r="FN48" i="79"/>
  <c r="FN394" i="79" s="1"/>
  <c r="DY298" i="80"/>
  <c r="DY305" i="80" s="1"/>
  <c r="DY323" i="80" s="1"/>
  <c r="DY339" i="80" s="1"/>
  <c r="CC298" i="80"/>
  <c r="CC305" i="80" s="1"/>
  <c r="CC323" i="80" s="1"/>
  <c r="CC339" i="80" s="1"/>
  <c r="FE298" i="80"/>
  <c r="FF298" i="80" s="1"/>
  <c r="EF125" i="80"/>
  <c r="EP48" i="79"/>
  <c r="EP394" i="79" s="1"/>
  <c r="AV442" i="79"/>
  <c r="BM298" i="80"/>
  <c r="BM305" i="80" s="1"/>
  <c r="BM323" i="80" s="1"/>
  <c r="BM339" i="80" s="1"/>
  <c r="DA298" i="80"/>
  <c r="DB298" i="80" s="1"/>
  <c r="AW298" i="80"/>
  <c r="AW305" i="80" s="1"/>
  <c r="AW323" i="80" s="1"/>
  <c r="AW339" i="80" s="1"/>
  <c r="CD50" i="80"/>
  <c r="CD396" i="80" s="1"/>
  <c r="EH45" i="80"/>
  <c r="EH391" i="80" s="1"/>
  <c r="EH442" i="80" s="1"/>
  <c r="DQ298" i="80"/>
  <c r="DQ305" i="80" s="1"/>
  <c r="DQ323" i="80" s="1"/>
  <c r="DQ339" i="80" s="1"/>
  <c r="EG298" i="80"/>
  <c r="EG305" i="80" s="1"/>
  <c r="EG323" i="80" s="1"/>
  <c r="EG339" i="80" s="1"/>
  <c r="Z50" i="79"/>
  <c r="Z396" i="79" s="1"/>
  <c r="EN125" i="80"/>
  <c r="EX48" i="80"/>
  <c r="EX394" i="80" s="1"/>
  <c r="I64" i="26"/>
  <c r="EO298" i="79"/>
  <c r="EP298" i="79" s="1"/>
  <c r="DJ384" i="80"/>
  <c r="DJ386" i="80" s="1"/>
  <c r="DJ387" i="80" s="1"/>
  <c r="DJ457" i="80" s="1"/>
  <c r="I66" i="26"/>
  <c r="DJ50" i="79"/>
  <c r="DJ396" i="79" s="1"/>
  <c r="DZ44" i="79"/>
  <c r="DZ390" i="79" s="1"/>
  <c r="BV48" i="79"/>
  <c r="BV394" i="79" s="1"/>
  <c r="EH48" i="79"/>
  <c r="EH394" i="79" s="1"/>
  <c r="H17" i="31"/>
  <c r="I61" i="26"/>
  <c r="EH44" i="80"/>
  <c r="EH390" i="80" s="1"/>
  <c r="CT48" i="79"/>
  <c r="CT394" i="79" s="1"/>
  <c r="F386" i="85"/>
  <c r="EX384" i="80"/>
  <c r="EX386" i="80" s="1"/>
  <c r="EX387" i="80" s="1"/>
  <c r="EX457" i="80" s="1"/>
  <c r="EX229" i="80" s="1"/>
  <c r="I59" i="26"/>
  <c r="EP50" i="79"/>
  <c r="EP396" i="79" s="1"/>
  <c r="EG298" i="79"/>
  <c r="EH298" i="79" s="1"/>
  <c r="EX50" i="79"/>
  <c r="EX396" i="79" s="1"/>
  <c r="I60" i="26"/>
  <c r="H23" i="31"/>
  <c r="FF44" i="80"/>
  <c r="FF390" i="80" s="1"/>
  <c r="AX48" i="79"/>
  <c r="AX394" i="79" s="1"/>
  <c r="Z55" i="80"/>
  <c r="Z399" i="80" s="1"/>
  <c r="Z445" i="80" s="1"/>
  <c r="DB50" i="80"/>
  <c r="DB396" i="80" s="1"/>
  <c r="AX50" i="80"/>
  <c r="AX396" i="80" s="1"/>
  <c r="DZ55" i="80"/>
  <c r="DZ399" i="80" s="1"/>
  <c r="DZ445" i="80" s="1"/>
  <c r="AV125" i="80"/>
  <c r="BN45" i="80"/>
  <c r="BN391" i="80" s="1"/>
  <c r="BN442" i="80" s="1"/>
  <c r="I374" i="85"/>
  <c r="BU298" i="79"/>
  <c r="BV298" i="79" s="1"/>
  <c r="CC298" i="79"/>
  <c r="CD298" i="79" s="1"/>
  <c r="DZ50" i="80"/>
  <c r="DZ396" i="80" s="1"/>
  <c r="BV114" i="80"/>
  <c r="CK305" i="79"/>
  <c r="CK323" i="79" s="1"/>
  <c r="CK339" i="79" s="1"/>
  <c r="AW298" i="79"/>
  <c r="AW305" i="79" s="1"/>
  <c r="AW323" i="79" s="1"/>
  <c r="AW339" i="79" s="1"/>
  <c r="BE298" i="79"/>
  <c r="BF298" i="79" s="1"/>
  <c r="FN44" i="80"/>
  <c r="FN390" i="80" s="1"/>
  <c r="CD44" i="79"/>
  <c r="CD390" i="79" s="1"/>
  <c r="BF52" i="79"/>
  <c r="BF444" i="79" s="1"/>
  <c r="BV45" i="80"/>
  <c r="BV391" i="80" s="1"/>
  <c r="BV442" i="80" s="1"/>
  <c r="CD44" i="80"/>
  <c r="CD390" i="80" s="1"/>
  <c r="G387" i="80"/>
  <c r="CL45" i="79"/>
  <c r="CL391" i="79" s="1"/>
  <c r="CJ442" i="79"/>
  <c r="DR50" i="80"/>
  <c r="DR396" i="80" s="1"/>
  <c r="CL384" i="80"/>
  <c r="CL386" i="80" s="1"/>
  <c r="CL387" i="80" s="1"/>
  <c r="CI387" i="80" s="1"/>
  <c r="CD114" i="80"/>
  <c r="FN45" i="80"/>
  <c r="FN391" i="80" s="1"/>
  <c r="FN442" i="80" s="1"/>
  <c r="EX50" i="80"/>
  <c r="EX396" i="80" s="1"/>
  <c r="P125" i="80"/>
  <c r="AH48" i="80"/>
  <c r="AH394" i="80" s="1"/>
  <c r="AP45" i="80"/>
  <c r="AP391" i="80" s="1"/>
  <c r="AP442" i="80" s="1"/>
  <c r="BT125" i="79"/>
  <c r="AN125" i="80"/>
  <c r="R384" i="80"/>
  <c r="R386" i="80" s="1"/>
  <c r="R387" i="80" s="1"/>
  <c r="R457" i="80" s="1"/>
  <c r="R229" i="80" s="1"/>
  <c r="CJ125" i="79"/>
  <c r="DJ55" i="80"/>
  <c r="DJ399" i="80" s="1"/>
  <c r="DJ445" i="80" s="1"/>
  <c r="DB50" i="79"/>
  <c r="DB396" i="79" s="1"/>
  <c r="FF45" i="80"/>
  <c r="FF391" i="80" s="1"/>
  <c r="FF442" i="80" s="1"/>
  <c r="EP384" i="80"/>
  <c r="EP386" i="80" s="1"/>
  <c r="EP387" i="80" s="1"/>
  <c r="EP457" i="80" s="1"/>
  <c r="EP229" i="80" s="1"/>
  <c r="CC398" i="79"/>
  <c r="AP114" i="80"/>
  <c r="Z442" i="79"/>
  <c r="EP45" i="80"/>
  <c r="EP391" i="80" s="1"/>
  <c r="EP442" i="80" s="1"/>
  <c r="BN52" i="79"/>
  <c r="BN444" i="79" s="1"/>
  <c r="EH50" i="79"/>
  <c r="EH396" i="79" s="1"/>
  <c r="X125" i="79"/>
  <c r="X399" i="80"/>
  <c r="X445" i="80" s="1"/>
  <c r="EH45" i="79"/>
  <c r="EH391" i="79" s="1"/>
  <c r="CD384" i="80"/>
  <c r="CD386" i="80" s="1"/>
  <c r="CD387" i="80" s="1"/>
  <c r="CD457" i="80" s="1"/>
  <c r="CD229" i="80" s="1"/>
  <c r="FF50" i="80"/>
  <c r="FF396" i="80" s="1"/>
  <c r="CZ125" i="79"/>
  <c r="AG398" i="79"/>
  <c r="EP55" i="80"/>
  <c r="EP399" i="80" s="1"/>
  <c r="EP445" i="80" s="1"/>
  <c r="AH52" i="79"/>
  <c r="AH444" i="79" s="1"/>
  <c r="DB45" i="80"/>
  <c r="DB391" i="80" s="1"/>
  <c r="DB442" i="80" s="1"/>
  <c r="FD399" i="80"/>
  <c r="FD445" i="80" s="1"/>
  <c r="AH50" i="80"/>
  <c r="AH396" i="80" s="1"/>
  <c r="DQ396" i="80"/>
  <c r="DJ45" i="79"/>
  <c r="DJ442" i="79" s="1"/>
  <c r="DH442" i="79"/>
  <c r="AX50" i="79"/>
  <c r="AX396" i="79" s="1"/>
  <c r="BV50" i="79"/>
  <c r="BV396" i="79" s="1"/>
  <c r="DJ44" i="79"/>
  <c r="DJ390" i="79" s="1"/>
  <c r="DQ398" i="79"/>
  <c r="DH125" i="80"/>
  <c r="FN384" i="80"/>
  <c r="FN386" i="80" s="1"/>
  <c r="FN387" i="80" s="1"/>
  <c r="FN457" i="80" s="1"/>
  <c r="BV384" i="80"/>
  <c r="BV386" i="80" s="1"/>
  <c r="BV387" i="80" s="1"/>
  <c r="BS387" i="80" s="1"/>
  <c r="AH384" i="79"/>
  <c r="AH386" i="79" s="1"/>
  <c r="AH387" i="79" s="1"/>
  <c r="AE387" i="79" s="1"/>
  <c r="FL125" i="79"/>
  <c r="DR50" i="79"/>
  <c r="DR396" i="79" s="1"/>
  <c r="DP386" i="80"/>
  <c r="DP387" i="80" s="1"/>
  <c r="DP457" i="80" s="1"/>
  <c r="DP229" i="80" s="1"/>
  <c r="CT55" i="80"/>
  <c r="CT399" i="80" s="1"/>
  <c r="CT445" i="80" s="1"/>
  <c r="EF125" i="79"/>
  <c r="BN44" i="79"/>
  <c r="BN390" i="79" s="1"/>
  <c r="CJ399" i="80"/>
  <c r="CJ445" i="80" s="1"/>
  <c r="CD55" i="80"/>
  <c r="CD399" i="80" s="1"/>
  <c r="CD445" i="80" s="1"/>
  <c r="AP384" i="80"/>
  <c r="AP386" i="80" s="1"/>
  <c r="AP387" i="80" s="1"/>
  <c r="AP457" i="80" s="1"/>
  <c r="AP229" i="80" s="1"/>
  <c r="AV125" i="79"/>
  <c r="Z50" i="80"/>
  <c r="Z396" i="80" s="1"/>
  <c r="FN50" i="80"/>
  <c r="FN396" i="80" s="1"/>
  <c r="CL114" i="80"/>
  <c r="R50" i="79"/>
  <c r="R396" i="79" s="1"/>
  <c r="AP50" i="80"/>
  <c r="AP396" i="80" s="1"/>
  <c r="BD125" i="79"/>
  <c r="Z384" i="80"/>
  <c r="Z386" i="80" s="1"/>
  <c r="Z387" i="80" s="1"/>
  <c r="Z457" i="80" s="1"/>
  <c r="EW444" i="79"/>
  <c r="Z44" i="79"/>
  <c r="Z390" i="79" s="1"/>
  <c r="EO396" i="80"/>
  <c r="CL50" i="79"/>
  <c r="CL396" i="79" s="1"/>
  <c r="BF114" i="79"/>
  <c r="AH384" i="80"/>
  <c r="AH386" i="80" s="1"/>
  <c r="AH387" i="80" s="1"/>
  <c r="AH457" i="80" s="1"/>
  <c r="AH229" i="80" s="1"/>
  <c r="DZ384" i="79"/>
  <c r="DZ386" i="79" s="1"/>
  <c r="DZ387" i="79" s="1"/>
  <c r="DZ457" i="79" s="1"/>
  <c r="BF44" i="79"/>
  <c r="BF390" i="79" s="1"/>
  <c r="CR125" i="79"/>
  <c r="DJ52" i="79"/>
  <c r="DJ444" i="79" s="1"/>
  <c r="BN384" i="80"/>
  <c r="BN386" i="80" s="1"/>
  <c r="BN387" i="80" s="1"/>
  <c r="BN457" i="80" s="1"/>
  <c r="BN229" i="80" s="1"/>
  <c r="P125" i="79"/>
  <c r="BN55" i="80"/>
  <c r="BN399" i="80" s="1"/>
  <c r="BN445" i="80" s="1"/>
  <c r="FN50" i="79"/>
  <c r="FN396" i="79" s="1"/>
  <c r="DA444" i="79"/>
  <c r="DI444" i="79"/>
  <c r="EV125" i="79"/>
  <c r="EH384" i="80"/>
  <c r="EH386" i="80" s="1"/>
  <c r="EH387" i="80" s="1"/>
  <c r="EH457" i="80" s="1"/>
  <c r="EH229" i="80" s="1"/>
  <c r="DB52" i="79"/>
  <c r="DB398" i="79" s="1"/>
  <c r="AH50" i="79"/>
  <c r="AH396" i="79" s="1"/>
  <c r="FE398" i="79"/>
  <c r="CB125" i="79"/>
  <c r="BE398" i="79"/>
  <c r="Y398" i="79"/>
  <c r="EV399" i="80"/>
  <c r="EV445" i="80" s="1"/>
  <c r="AF125" i="79"/>
  <c r="CD50" i="79"/>
  <c r="CD396" i="79" s="1"/>
  <c r="DJ384" i="79"/>
  <c r="DJ386" i="79" s="1"/>
  <c r="DJ387" i="79" s="1"/>
  <c r="DJ457" i="79" s="1"/>
  <c r="DJ229" i="79" s="1"/>
  <c r="R50" i="80"/>
  <c r="R396" i="80" s="1"/>
  <c r="DI396" i="80"/>
  <c r="BF384" i="79"/>
  <c r="BF386" i="79" s="1"/>
  <c r="BF387" i="79" s="1"/>
  <c r="BC387" i="79" s="1"/>
  <c r="Z52" i="79"/>
  <c r="Z444" i="79" s="1"/>
  <c r="EX114" i="80"/>
  <c r="AH44" i="79"/>
  <c r="AH390" i="79" s="1"/>
  <c r="BL125" i="79"/>
  <c r="AW398" i="79"/>
  <c r="BV384" i="79"/>
  <c r="BV386" i="79" s="1"/>
  <c r="BV387" i="79" s="1"/>
  <c r="BV457" i="79" s="1"/>
  <c r="BV229" i="79" s="1"/>
  <c r="BV50" i="80"/>
  <c r="BV396" i="80" s="1"/>
  <c r="AX384" i="79"/>
  <c r="AX386" i="79" s="1"/>
  <c r="AX387" i="79" s="1"/>
  <c r="AX457" i="79" s="1"/>
  <c r="AX229" i="79" s="1"/>
  <c r="AX52" i="79"/>
  <c r="AX444" i="79" s="1"/>
  <c r="DY398" i="79"/>
  <c r="Q398" i="79"/>
  <c r="CC396" i="80"/>
  <c r="BM398" i="79"/>
  <c r="CL50" i="80"/>
  <c r="CL396" i="80" s="1"/>
  <c r="DB44" i="79"/>
  <c r="DB390" i="79" s="1"/>
  <c r="CD384" i="79"/>
  <c r="CD386" i="79" s="1"/>
  <c r="CD387" i="79" s="1"/>
  <c r="CD457" i="79" s="1"/>
  <c r="CT120" i="79"/>
  <c r="AO398" i="79"/>
  <c r="CT50" i="79"/>
  <c r="CT396" i="79" s="1"/>
  <c r="DZ50" i="79"/>
  <c r="DZ396" i="79" s="1"/>
  <c r="FN52" i="79"/>
  <c r="FN444" i="79" s="1"/>
  <c r="EH120" i="79"/>
  <c r="CZ399" i="80"/>
  <c r="CZ445" i="80" s="1"/>
  <c r="FM444" i="79"/>
  <c r="AP55" i="80"/>
  <c r="AP399" i="80" s="1"/>
  <c r="AP445" i="80" s="1"/>
  <c r="EX384" i="79"/>
  <c r="EX386" i="79" s="1"/>
  <c r="EX387" i="79" s="1"/>
  <c r="EX457" i="79" s="1"/>
  <c r="EX229" i="79" s="1"/>
  <c r="AP52" i="79"/>
  <c r="AP444" i="79" s="1"/>
  <c r="CL120" i="79"/>
  <c r="CL298" i="79"/>
  <c r="R384" i="79"/>
  <c r="R386" i="79" s="1"/>
  <c r="R387" i="79" s="1"/>
  <c r="R457" i="79" s="1"/>
  <c r="FN384" i="79"/>
  <c r="FN386" i="79" s="1"/>
  <c r="FN387" i="79" s="1"/>
  <c r="FN457" i="79" s="1"/>
  <c r="FN229" i="79" s="1"/>
  <c r="EX44" i="79"/>
  <c r="EX390" i="79" s="1"/>
  <c r="AO305" i="80"/>
  <c r="AO323" i="80" s="1"/>
  <c r="AO339" i="80" s="1"/>
  <c r="AP298" i="80"/>
  <c r="AP384" i="79"/>
  <c r="AP386" i="79" s="1"/>
  <c r="AP387" i="79" s="1"/>
  <c r="AP457" i="79" s="1"/>
  <c r="G387" i="79"/>
  <c r="DX399" i="80"/>
  <c r="DX445" i="80" s="1"/>
  <c r="FN44" i="79"/>
  <c r="FN390" i="79" s="1"/>
  <c r="AP120" i="79"/>
  <c r="CL44" i="79"/>
  <c r="CL390" i="79" s="1"/>
  <c r="DB384" i="79"/>
  <c r="DB386" i="79" s="1"/>
  <c r="DB387" i="79" s="1"/>
  <c r="CY387" i="79" s="1"/>
  <c r="AP44" i="79"/>
  <c r="AP390" i="79" s="1"/>
  <c r="BN384" i="79"/>
  <c r="BN386" i="79" s="1"/>
  <c r="BN387" i="79" s="1"/>
  <c r="BN457" i="79" s="1"/>
  <c r="AX44" i="79"/>
  <c r="AX390" i="79" s="1"/>
  <c r="DR55" i="80"/>
  <c r="DR399" i="80" s="1"/>
  <c r="DR445" i="80" s="1"/>
  <c r="AH55" i="80"/>
  <c r="AH399" i="80" s="1"/>
  <c r="AH445" i="80" s="1"/>
  <c r="BV44" i="79"/>
  <c r="BV390" i="79" s="1"/>
  <c r="BT135" i="80"/>
  <c r="BV135" i="80" s="1"/>
  <c r="EF135" i="80"/>
  <c r="EH135" i="80" s="1"/>
  <c r="FL135" i="80"/>
  <c r="FN135" i="80" s="1"/>
  <c r="CR135" i="80"/>
  <c r="CT135" i="80" s="1"/>
  <c r="CZ135" i="80"/>
  <c r="DB135" i="80" s="1"/>
  <c r="CJ135" i="80"/>
  <c r="CL135" i="80" s="1"/>
  <c r="AV135" i="80"/>
  <c r="AX135" i="80" s="1"/>
  <c r="BD135" i="80"/>
  <c r="BF135" i="80" s="1"/>
  <c r="EV135" i="80"/>
  <c r="EX135" i="80" s="1"/>
  <c r="P135" i="80"/>
  <c r="R135" i="80" s="1"/>
  <c r="FD135" i="80"/>
  <c r="FF135" i="80" s="1"/>
  <c r="X135" i="80"/>
  <c r="Z135" i="80" s="1"/>
  <c r="AN135" i="80"/>
  <c r="AP135" i="80" s="1"/>
  <c r="AF135" i="80"/>
  <c r="AH135" i="80" s="1"/>
  <c r="CB135" i="80"/>
  <c r="CD135" i="80" s="1"/>
  <c r="DH135" i="80"/>
  <c r="DJ135" i="80" s="1"/>
  <c r="EN135" i="80"/>
  <c r="EP135" i="80" s="1"/>
  <c r="DX135" i="80"/>
  <c r="DZ135" i="80" s="1"/>
  <c r="DP135" i="80"/>
  <c r="DR135" i="80" s="1"/>
  <c r="BL135" i="80"/>
  <c r="BN135" i="80" s="1"/>
  <c r="P135" i="79"/>
  <c r="R135" i="79" s="1"/>
  <c r="FD135" i="79"/>
  <c r="FF135" i="79" s="1"/>
  <c r="AN135" i="79"/>
  <c r="AP135" i="79" s="1"/>
  <c r="DH135" i="79"/>
  <c r="DJ135" i="79" s="1"/>
  <c r="DP135" i="79"/>
  <c r="DR135" i="79" s="1"/>
  <c r="BT135" i="79"/>
  <c r="BV135" i="79" s="1"/>
  <c r="BL135" i="79"/>
  <c r="BN135" i="79" s="1"/>
  <c r="CR135" i="79"/>
  <c r="CT135" i="79" s="1"/>
  <c r="AV135" i="79"/>
  <c r="AX135" i="79" s="1"/>
  <c r="X135" i="79"/>
  <c r="Z135" i="79" s="1"/>
  <c r="EF135" i="79"/>
  <c r="EH135" i="79" s="1"/>
  <c r="EV135" i="79"/>
  <c r="EX135" i="79" s="1"/>
  <c r="BD135" i="79"/>
  <c r="BF135" i="79" s="1"/>
  <c r="DX135" i="79"/>
  <c r="DZ135" i="79" s="1"/>
  <c r="FL135" i="79"/>
  <c r="FN135" i="79" s="1"/>
  <c r="CZ135" i="79"/>
  <c r="DB135" i="79" s="1"/>
  <c r="EN135" i="79"/>
  <c r="EP135" i="79" s="1"/>
  <c r="AF135" i="79"/>
  <c r="AH135" i="79" s="1"/>
  <c r="CJ135" i="79"/>
  <c r="CL135" i="79" s="1"/>
  <c r="CB135" i="79"/>
  <c r="CD135" i="79" s="1"/>
  <c r="DG435" i="79"/>
  <c r="DJ19" i="79"/>
  <c r="AP435" i="79"/>
  <c r="AP19" i="79"/>
  <c r="FK435" i="79"/>
  <c r="W435" i="79"/>
  <c r="FN19" i="79"/>
  <c r="DR19" i="80"/>
  <c r="Z19" i="79"/>
  <c r="EX19" i="79"/>
  <c r="EU435" i="79"/>
  <c r="EH19" i="79"/>
  <c r="DR435" i="80"/>
  <c r="EH435" i="79"/>
  <c r="DR19" i="79"/>
  <c r="DR435" i="79"/>
  <c r="BN419" i="80"/>
  <c r="BN435" i="80" s="1"/>
  <c r="AX435" i="79"/>
  <c r="H59" i="26"/>
  <c r="H60" i="26"/>
  <c r="H61" i="26"/>
  <c r="H64" i="26"/>
  <c r="H62" i="26"/>
  <c r="H66" i="26"/>
  <c r="J64" i="26"/>
  <c r="FC435" i="79"/>
  <c r="FF19" i="79"/>
  <c r="DB419" i="80"/>
  <c r="DB435" i="80" s="1"/>
  <c r="DH457" i="80"/>
  <c r="DH229" i="80" s="1"/>
  <c r="AX19" i="79"/>
  <c r="CR457" i="80"/>
  <c r="CR229" i="80" s="1"/>
  <c r="O435" i="80"/>
  <c r="CL19" i="79"/>
  <c r="CT19" i="80"/>
  <c r="CI435" i="79"/>
  <c r="EM435" i="79"/>
  <c r="CQ435" i="80"/>
  <c r="EP19" i="79"/>
  <c r="CD435" i="80"/>
  <c r="CD19" i="80"/>
  <c r="Z419" i="80"/>
  <c r="Z435" i="80" s="1"/>
  <c r="CD435" i="79"/>
  <c r="EP419" i="80"/>
  <c r="EP435" i="80" s="1"/>
  <c r="CS435" i="80"/>
  <c r="DZ19" i="80"/>
  <c r="AX19" i="80"/>
  <c r="AX435" i="80"/>
  <c r="CD19" i="79"/>
  <c r="DR55" i="79"/>
  <c r="DR445" i="79" s="1"/>
  <c r="DJ19" i="80"/>
  <c r="DP444" i="79"/>
  <c r="DR52" i="79"/>
  <c r="DR444" i="79" s="1"/>
  <c r="FN19" i="80"/>
  <c r="EX435" i="80"/>
  <c r="FN435" i="80"/>
  <c r="BV419" i="80"/>
  <c r="BV435" i="80" s="1"/>
  <c r="DP445" i="79"/>
  <c r="EX19" i="80"/>
  <c r="DP125" i="79"/>
  <c r="DP442" i="79"/>
  <c r="DR45" i="79"/>
  <c r="DR391" i="79" s="1"/>
  <c r="BV19" i="79"/>
  <c r="DR49" i="79"/>
  <c r="DR395" i="79" s="1"/>
  <c r="AE435" i="80"/>
  <c r="BV435" i="79"/>
  <c r="AH19" i="80"/>
  <c r="FF50" i="79"/>
  <c r="FF396" i="79" s="1"/>
  <c r="FD444" i="79"/>
  <c r="FD442" i="79"/>
  <c r="FD391" i="79"/>
  <c r="FF19" i="80"/>
  <c r="FF52" i="79"/>
  <c r="FF444" i="79" s="1"/>
  <c r="FF435" i="80"/>
  <c r="FD125" i="79"/>
  <c r="CB442" i="80"/>
  <c r="DX442" i="80"/>
  <c r="EN442" i="80"/>
  <c r="FD390" i="79"/>
  <c r="FF44" i="79"/>
  <c r="FF390" i="79" s="1"/>
  <c r="FD401" i="79"/>
  <c r="FF57" i="79"/>
  <c r="FF401" i="79" s="1"/>
  <c r="DP394" i="79"/>
  <c r="DR48" i="79"/>
  <c r="DR394" i="79" s="1"/>
  <c r="DH442" i="80"/>
  <c r="EV442" i="80"/>
  <c r="FF96" i="79"/>
  <c r="FF101" i="79" s="1"/>
  <c r="FD101" i="79"/>
  <c r="FD395" i="79"/>
  <c r="FF49" i="79"/>
  <c r="FF395" i="79" s="1"/>
  <c r="DP390" i="79"/>
  <c r="DR44" i="79"/>
  <c r="DR390" i="79" s="1"/>
  <c r="X442" i="80"/>
  <c r="FD442" i="80"/>
  <c r="FF384" i="79"/>
  <c r="FF386" i="79" s="1"/>
  <c r="FF387" i="79" s="1"/>
  <c r="FF457" i="79" s="1"/>
  <c r="FD386" i="79"/>
  <c r="FD387" i="79" s="1"/>
  <c r="DR96" i="79"/>
  <c r="DR101" i="79" s="1"/>
  <c r="DP101" i="79"/>
  <c r="DR384" i="79"/>
  <c r="DR386" i="79" s="1"/>
  <c r="DR387" i="79" s="1"/>
  <c r="DR457" i="79" s="1"/>
  <c r="DP386" i="79"/>
  <c r="DP387" i="79" s="1"/>
  <c r="AF442" i="80"/>
  <c r="FD394" i="79"/>
  <c r="FF48" i="79"/>
  <c r="FF394" i="79" s="1"/>
  <c r="DP401" i="79"/>
  <c r="DR57" i="79"/>
  <c r="DR401" i="79" s="1"/>
  <c r="CL419" i="80"/>
  <c r="CI435" i="80" s="1"/>
  <c r="DW435" i="80"/>
  <c r="E386" i="85"/>
  <c r="G17" i="31"/>
  <c r="G23" i="31"/>
  <c r="DZ435" i="79"/>
  <c r="DW435" i="79"/>
  <c r="DB435" i="79"/>
  <c r="CY435" i="79"/>
  <c r="CT435" i="79"/>
  <c r="CQ435" i="79"/>
  <c r="BN435" i="79"/>
  <c r="BK435" i="79"/>
  <c r="BF435" i="79"/>
  <c r="BC435" i="79"/>
  <c r="AH435" i="79"/>
  <c r="AE435" i="79"/>
  <c r="AH19" i="79"/>
  <c r="EH435" i="80"/>
  <c r="EE435" i="80"/>
  <c r="DZ435" i="80"/>
  <c r="DJ435" i="80"/>
  <c r="BF49" i="80"/>
  <c r="BF395" i="80" s="1"/>
  <c r="BD395" i="80"/>
  <c r="BF45" i="80"/>
  <c r="BF391" i="80" s="1"/>
  <c r="BF442" i="80" s="1"/>
  <c r="BD391" i="80"/>
  <c r="BD442" i="80" s="1"/>
  <c r="BF50" i="80"/>
  <c r="BF396" i="80" s="1"/>
  <c r="BD396" i="80"/>
  <c r="BF55" i="80"/>
  <c r="BF399" i="80" s="1"/>
  <c r="BF445" i="80" s="1"/>
  <c r="BD399" i="80"/>
  <c r="BD445" i="80" s="1"/>
  <c r="BF52" i="80"/>
  <c r="BF398" i="80" s="1"/>
  <c r="BF444" i="80" s="1"/>
  <c r="BD398" i="80"/>
  <c r="BD444" i="80" s="1"/>
  <c r="BF48" i="80"/>
  <c r="BF394" i="80" s="1"/>
  <c r="BD394" i="80"/>
  <c r="BF57" i="80"/>
  <c r="BF401" i="80" s="1"/>
  <c r="BD401" i="80"/>
  <c r="AP19" i="80"/>
  <c r="AP419" i="80"/>
  <c r="R435" i="80"/>
  <c r="FL457" i="80"/>
  <c r="FL229" i="80" s="1"/>
  <c r="R435" i="79"/>
  <c r="O435" i="79"/>
  <c r="CB457" i="79"/>
  <c r="CB229" i="79" s="1"/>
  <c r="X457" i="80"/>
  <c r="X229" i="80" s="1"/>
  <c r="CZ457" i="80"/>
  <c r="CZ229" i="80" s="1"/>
  <c r="AN457" i="79"/>
  <c r="AN229" i="79" s="1"/>
  <c r="EH19" i="80"/>
  <c r="BF56" i="80"/>
  <c r="BF400" i="80" s="1"/>
  <c r="R19" i="80"/>
  <c r="BL457" i="79"/>
  <c r="BL229" i="79" s="1"/>
  <c r="BF44" i="80"/>
  <c r="BF390" i="80" s="1"/>
  <c r="CZ457" i="79"/>
  <c r="CZ229" i="79" s="1"/>
  <c r="DB19" i="79"/>
  <c r="BF19" i="79"/>
  <c r="DX457" i="79"/>
  <c r="DX229" i="79" s="1"/>
  <c r="CT19" i="79"/>
  <c r="CR457" i="79"/>
  <c r="CR229" i="79" s="1"/>
  <c r="BD19" i="80"/>
  <c r="BF17" i="80"/>
  <c r="BF419" i="80" s="1"/>
  <c r="BF96" i="80"/>
  <c r="BF101" i="80" s="1"/>
  <c r="BD101" i="80"/>
  <c r="P457" i="79"/>
  <c r="P229" i="79" s="1"/>
  <c r="BN19" i="79"/>
  <c r="R19" i="79"/>
  <c r="BF114" i="80"/>
  <c r="BD125" i="80"/>
  <c r="H438" i="79"/>
  <c r="DZ19" i="79"/>
  <c r="BD457" i="79"/>
  <c r="BD229" i="79" s="1"/>
  <c r="AX125" i="80" l="1"/>
  <c r="J62" i="26"/>
  <c r="J61" i="26"/>
  <c r="DZ229" i="79"/>
  <c r="J60" i="26"/>
  <c r="J224" i="79" s="1"/>
  <c r="I230" i="79"/>
  <c r="CC230" i="79" s="1"/>
  <c r="DJ229" i="80"/>
  <c r="I229" i="79"/>
  <c r="I229" i="80"/>
  <c r="H229" i="80"/>
  <c r="H229" i="79"/>
  <c r="H230" i="79"/>
  <c r="CB230" i="79" s="1"/>
  <c r="EH125" i="79"/>
  <c r="BV442" i="79"/>
  <c r="DR229" i="80"/>
  <c r="Z229" i="80"/>
  <c r="FN229" i="80"/>
  <c r="DB229" i="80"/>
  <c r="CT229" i="80"/>
  <c r="EX125" i="80"/>
  <c r="BF125" i="80"/>
  <c r="R229" i="79"/>
  <c r="AP229" i="79"/>
  <c r="CD229" i="79"/>
  <c r="BN229" i="79"/>
  <c r="DB125" i="80"/>
  <c r="EH445" i="79"/>
  <c r="I59" i="13"/>
  <c r="H59" i="13"/>
  <c r="DB125" i="79"/>
  <c r="EX391" i="79"/>
  <c r="DR125" i="80"/>
  <c r="CL399" i="79"/>
  <c r="CL125" i="79"/>
  <c r="R125" i="80"/>
  <c r="BF399" i="79"/>
  <c r="EP125" i="80"/>
  <c r="I23" i="31"/>
  <c r="J282" i="80" s="1"/>
  <c r="FF125" i="79"/>
  <c r="J59" i="26"/>
  <c r="J223" i="79" s="1"/>
  <c r="G386" i="85"/>
  <c r="J65" i="26"/>
  <c r="J66" i="26"/>
  <c r="I17" i="31"/>
  <c r="FF442" i="79"/>
  <c r="BV125" i="80"/>
  <c r="DZ125" i="80"/>
  <c r="DZ125" i="79"/>
  <c r="DJ445" i="79"/>
  <c r="AH125" i="80"/>
  <c r="BV125" i="79"/>
  <c r="BF442" i="79"/>
  <c r="DR125" i="79"/>
  <c r="W387" i="79"/>
  <c r="FN125" i="80"/>
  <c r="AP125" i="80"/>
  <c r="EX399" i="79"/>
  <c r="EP125" i="79"/>
  <c r="CL125" i="80"/>
  <c r="R399" i="79"/>
  <c r="AP125" i="79"/>
  <c r="R125" i="79"/>
  <c r="EP399" i="79"/>
  <c r="FN125" i="79"/>
  <c r="CD125" i="79"/>
  <c r="BN442" i="79"/>
  <c r="CD125" i="80"/>
  <c r="DB399" i="79"/>
  <c r="DZ399" i="79"/>
  <c r="BV399" i="79"/>
  <c r="CD399" i="79"/>
  <c r="BN125" i="80"/>
  <c r="CT125" i="79"/>
  <c r="CT125" i="80"/>
  <c r="DZ391" i="79"/>
  <c r="I226" i="79"/>
  <c r="DY226" i="79" s="1"/>
  <c r="AP399" i="79"/>
  <c r="DJ125" i="79"/>
  <c r="EX125" i="79"/>
  <c r="EH398" i="79"/>
  <c r="DB442" i="79"/>
  <c r="I222" i="85"/>
  <c r="K123" i="90" s="1"/>
  <c r="EX398" i="79"/>
  <c r="I226" i="80"/>
  <c r="DI226" i="80" s="1"/>
  <c r="BF125" i="79"/>
  <c r="H19" i="31"/>
  <c r="I271" i="85" s="1"/>
  <c r="I275" i="85"/>
  <c r="K155" i="90" s="1"/>
  <c r="FN442" i="79"/>
  <c r="I228" i="79"/>
  <c r="FE228" i="79" s="1"/>
  <c r="I223" i="80"/>
  <c r="AG223" i="80" s="1"/>
  <c r="I221" i="85"/>
  <c r="K122" i="90" s="1"/>
  <c r="I220" i="85"/>
  <c r="K121" i="90" s="1"/>
  <c r="I225" i="85"/>
  <c r="K126" i="90" s="1"/>
  <c r="BV398" i="79"/>
  <c r="CD442" i="79"/>
  <c r="CT399" i="79"/>
  <c r="EP457" i="79"/>
  <c r="EP229" i="79" s="1"/>
  <c r="DJ298" i="79"/>
  <c r="AU387" i="80"/>
  <c r="CQ387" i="80"/>
  <c r="BC387" i="80"/>
  <c r="Z399" i="79"/>
  <c r="FN399" i="79"/>
  <c r="BM305" i="79"/>
  <c r="BM323" i="79" s="1"/>
  <c r="BM339" i="79" s="1"/>
  <c r="F22" i="7"/>
  <c r="J331" i="85" s="1"/>
  <c r="AP442" i="79"/>
  <c r="CD398" i="79"/>
  <c r="CL398" i="79"/>
  <c r="DZ398" i="79"/>
  <c r="CT457" i="79"/>
  <c r="CT229" i="79" s="1"/>
  <c r="R391" i="79"/>
  <c r="CT442" i="79"/>
  <c r="CT298" i="80"/>
  <c r="AH399" i="79"/>
  <c r="BN399" i="79"/>
  <c r="CL298" i="80"/>
  <c r="Z298" i="80"/>
  <c r="EP442" i="79"/>
  <c r="Z125" i="80"/>
  <c r="AX442" i="79"/>
  <c r="AG305" i="79"/>
  <c r="AG323" i="79" s="1"/>
  <c r="AG339" i="79" s="1"/>
  <c r="AH442" i="79"/>
  <c r="EW305" i="79"/>
  <c r="EW323" i="79" s="1"/>
  <c r="EW339" i="79" s="1"/>
  <c r="DG387" i="80"/>
  <c r="EM387" i="80"/>
  <c r="BN298" i="80"/>
  <c r="FE305" i="80"/>
  <c r="FE323" i="80" s="1"/>
  <c r="FE339" i="80" s="1"/>
  <c r="DA305" i="79"/>
  <c r="DA323" i="79" s="1"/>
  <c r="DA339" i="79" s="1"/>
  <c r="DR298" i="80"/>
  <c r="Z298" i="79"/>
  <c r="CC305" i="79"/>
  <c r="CC323" i="79" s="1"/>
  <c r="CC339" i="79" s="1"/>
  <c r="EG305" i="79"/>
  <c r="EG323" i="79" s="1"/>
  <c r="EG339" i="79" s="1"/>
  <c r="CD298" i="80"/>
  <c r="FN298" i="80"/>
  <c r="DW387" i="80"/>
  <c r="EO305" i="80"/>
  <c r="EO323" i="80" s="1"/>
  <c r="EO339" i="80" s="1"/>
  <c r="AX399" i="79"/>
  <c r="EO305" i="79"/>
  <c r="EO323" i="79" s="1"/>
  <c r="EO339" i="79" s="1"/>
  <c r="I224" i="80"/>
  <c r="BE224" i="80" s="1"/>
  <c r="I224" i="79"/>
  <c r="AW224" i="79" s="1"/>
  <c r="Q305" i="79"/>
  <c r="Q323" i="79" s="1"/>
  <c r="Q339" i="79" s="1"/>
  <c r="I230" i="80"/>
  <c r="Q230" i="80" s="1"/>
  <c r="DB444" i="79"/>
  <c r="CY387" i="80"/>
  <c r="BN398" i="79"/>
  <c r="AX298" i="80"/>
  <c r="I282" i="79"/>
  <c r="DY282" i="79" s="1"/>
  <c r="BE305" i="80"/>
  <c r="BE323" i="80" s="1"/>
  <c r="BE339" i="80" s="1"/>
  <c r="FE305" i="79"/>
  <c r="FE323" i="79" s="1"/>
  <c r="FE339" i="79" s="1"/>
  <c r="FF399" i="79"/>
  <c r="I315" i="85"/>
  <c r="DR298" i="79"/>
  <c r="EP398" i="79"/>
  <c r="DA305" i="80"/>
  <c r="DA323" i="80" s="1"/>
  <c r="DA339" i="80" s="1"/>
  <c r="DZ298" i="79"/>
  <c r="AX398" i="79"/>
  <c r="CS305" i="79"/>
  <c r="CS323" i="79" s="1"/>
  <c r="CS339" i="79" s="1"/>
  <c r="FC387" i="80"/>
  <c r="EU387" i="80"/>
  <c r="CT398" i="79"/>
  <c r="I223" i="79"/>
  <c r="BE223" i="79" s="1"/>
  <c r="I219" i="85"/>
  <c r="K120" i="90" s="1"/>
  <c r="BU305" i="79"/>
  <c r="BU323" i="79" s="1"/>
  <c r="BU339" i="79" s="1"/>
  <c r="DZ298" i="80"/>
  <c r="CL457" i="80"/>
  <c r="CL229" i="80" s="1"/>
  <c r="I228" i="80"/>
  <c r="CS228" i="80" s="1"/>
  <c r="I224" i="85"/>
  <c r="K125" i="90" s="1"/>
  <c r="AG305" i="80"/>
  <c r="AG323" i="80" s="1"/>
  <c r="AG339" i="80" s="1"/>
  <c r="AX298" i="79"/>
  <c r="FK387" i="80"/>
  <c r="EE387" i="79"/>
  <c r="EX298" i="80"/>
  <c r="CL457" i="79"/>
  <c r="CL229" i="79" s="1"/>
  <c r="R398" i="79"/>
  <c r="CL442" i="79"/>
  <c r="FN298" i="79"/>
  <c r="AO305" i="79"/>
  <c r="AO323" i="79" s="1"/>
  <c r="AO339" i="79" s="1"/>
  <c r="AU387" i="79"/>
  <c r="BV298" i="80"/>
  <c r="I282" i="80"/>
  <c r="EG282" i="80" s="1"/>
  <c r="DI305" i="80"/>
  <c r="DI323" i="80" s="1"/>
  <c r="DI339" i="80" s="1"/>
  <c r="R298" i="80"/>
  <c r="EH298" i="80"/>
  <c r="I225" i="79"/>
  <c r="EG225" i="79" s="1"/>
  <c r="I276" i="80"/>
  <c r="AO276" i="80" s="1"/>
  <c r="AO278" i="80" s="1"/>
  <c r="DW387" i="79"/>
  <c r="I225" i="80"/>
  <c r="EG225" i="80" s="1"/>
  <c r="I269" i="85"/>
  <c r="K152" i="90" s="1"/>
  <c r="BE305" i="79"/>
  <c r="BE323" i="79" s="1"/>
  <c r="BE339" i="79" s="1"/>
  <c r="I276" i="79"/>
  <c r="AO276" i="79" s="1"/>
  <c r="AO278" i="79" s="1"/>
  <c r="I46" i="80"/>
  <c r="Y46" i="80" s="1"/>
  <c r="O387" i="80"/>
  <c r="BF398" i="79"/>
  <c r="I46" i="79"/>
  <c r="EO46" i="79" s="1"/>
  <c r="DJ391" i="79"/>
  <c r="AM387" i="80"/>
  <c r="F27" i="35"/>
  <c r="F70" i="35" s="1"/>
  <c r="F73" i="35" s="1"/>
  <c r="F74" i="35" s="1"/>
  <c r="F83" i="35" s="1"/>
  <c r="EH442" i="79"/>
  <c r="DG387" i="79"/>
  <c r="I39" i="85"/>
  <c r="K13" i="90" s="1"/>
  <c r="BF457" i="79"/>
  <c r="BF229" i="79" s="1"/>
  <c r="CA387" i="80"/>
  <c r="BV457" i="80"/>
  <c r="BV229" i="80" s="1"/>
  <c r="AH457" i="79"/>
  <c r="AH229" i="79" s="1"/>
  <c r="FN398" i="79"/>
  <c r="O387" i="79"/>
  <c r="BS387" i="79"/>
  <c r="Z398" i="79"/>
  <c r="AE387" i="80"/>
  <c r="EE387" i="80"/>
  <c r="I331" i="85"/>
  <c r="DO387" i="80"/>
  <c r="AH398" i="79"/>
  <c r="W387" i="80"/>
  <c r="BK387" i="80"/>
  <c r="AP398" i="79"/>
  <c r="DJ398" i="79"/>
  <c r="DB457" i="79"/>
  <c r="DB229" i="79" s="1"/>
  <c r="CA387" i="79"/>
  <c r="EU387" i="79"/>
  <c r="FK387" i="79"/>
  <c r="AM387" i="79"/>
  <c r="BK387" i="79"/>
  <c r="BK435" i="80"/>
  <c r="CY435" i="80"/>
  <c r="W435" i="80"/>
  <c r="BS435" i="80"/>
  <c r="EM435" i="80"/>
  <c r="DR398" i="79"/>
  <c r="DR399" i="79"/>
  <c r="DR442" i="79"/>
  <c r="FF398" i="79"/>
  <c r="CL435" i="80"/>
  <c r="DO387" i="79"/>
  <c r="DP457" i="79"/>
  <c r="DP229" i="79" s="1"/>
  <c r="DR229" i="79" s="1"/>
  <c r="FC387" i="79"/>
  <c r="FD457" i="79"/>
  <c r="FD229" i="79" s="1"/>
  <c r="FF229" i="79" s="1"/>
  <c r="H39" i="85"/>
  <c r="J13" i="90" s="1"/>
  <c r="E27" i="35"/>
  <c r="H46" i="80"/>
  <c r="DH46" i="80" s="1"/>
  <c r="H46" i="79"/>
  <c r="AN46" i="79" s="1"/>
  <c r="AN59" i="79" s="1"/>
  <c r="AN421" i="79" s="1"/>
  <c r="AN422" i="79" s="1"/>
  <c r="AN423" i="79" s="1"/>
  <c r="H269" i="85"/>
  <c r="J152" i="90" s="1"/>
  <c r="G19" i="31"/>
  <c r="H271" i="85" s="1"/>
  <c r="H276" i="80"/>
  <c r="DP276" i="80" s="1"/>
  <c r="H276" i="79"/>
  <c r="CZ276" i="79" s="1"/>
  <c r="H224" i="85"/>
  <c r="J125" i="90" s="1"/>
  <c r="H228" i="79"/>
  <c r="BL228" i="79" s="1"/>
  <c r="H228" i="80"/>
  <c r="DH228" i="80" s="1"/>
  <c r="J226" i="79"/>
  <c r="J222" i="85"/>
  <c r="L123" i="90" s="1"/>
  <c r="J226" i="80"/>
  <c r="H220" i="85"/>
  <c r="J121" i="90" s="1"/>
  <c r="H224" i="79"/>
  <c r="CB224" i="79" s="1"/>
  <c r="H224" i="80"/>
  <c r="DH224" i="80" s="1"/>
  <c r="H225" i="85"/>
  <c r="J126" i="90" s="1"/>
  <c r="H230" i="80"/>
  <c r="DH230" i="80" s="1"/>
  <c r="H221" i="85"/>
  <c r="J122" i="90" s="1"/>
  <c r="H225" i="80"/>
  <c r="X225" i="80" s="1"/>
  <c r="H225" i="79"/>
  <c r="P225" i="79" s="1"/>
  <c r="H222" i="85"/>
  <c r="J123" i="90" s="1"/>
  <c r="H226" i="80"/>
  <c r="CR226" i="80" s="1"/>
  <c r="H226" i="79"/>
  <c r="P226" i="79" s="1"/>
  <c r="J228" i="79"/>
  <c r="J224" i="85"/>
  <c r="L125" i="90" s="1"/>
  <c r="J228" i="80"/>
  <c r="H275" i="85"/>
  <c r="J155" i="90" s="1"/>
  <c r="H282" i="80"/>
  <c r="X282" i="80" s="1"/>
  <c r="H282" i="79"/>
  <c r="BD282" i="79" s="1"/>
  <c r="H219" i="85"/>
  <c r="J120" i="90" s="1"/>
  <c r="H223" i="79"/>
  <c r="BD223" i="79" s="1"/>
  <c r="H223" i="80"/>
  <c r="BF435" i="80"/>
  <c r="BC435" i="80"/>
  <c r="AP435" i="80"/>
  <c r="AM435" i="80"/>
  <c r="BF19" i="80"/>
  <c r="BD457" i="80"/>
  <c r="BD229" i="80" s="1"/>
  <c r="BF229" i="80" s="1"/>
  <c r="J225" i="79" l="1"/>
  <c r="J221" i="85"/>
  <c r="L122" i="90" s="1"/>
  <c r="J225" i="80"/>
  <c r="J224" i="80"/>
  <c r="J220" i="85"/>
  <c r="L121" i="90" s="1"/>
  <c r="J275" i="85"/>
  <c r="L155" i="90" s="1"/>
  <c r="J282" i="79"/>
  <c r="J219" i="85"/>
  <c r="L120" i="90" s="1"/>
  <c r="J230" i="79"/>
  <c r="J229" i="80"/>
  <c r="J229" i="79"/>
  <c r="J223" i="80"/>
  <c r="J39" i="85"/>
  <c r="L13" i="90" s="1"/>
  <c r="J46" i="79"/>
  <c r="J59" i="79" s="1"/>
  <c r="G27" i="35"/>
  <c r="G70" i="35" s="1"/>
  <c r="G73" i="35" s="1"/>
  <c r="G74" i="35" s="1"/>
  <c r="G83" i="35" s="1"/>
  <c r="J46" i="80"/>
  <c r="J392" i="80" s="1"/>
  <c r="J59" i="13"/>
  <c r="J50" i="85" s="1"/>
  <c r="J230" i="80"/>
  <c r="J276" i="80"/>
  <c r="J278" i="80" s="1"/>
  <c r="J269" i="85"/>
  <c r="L152" i="90" s="1"/>
  <c r="I19" i="31"/>
  <c r="J271" i="85" s="1"/>
  <c r="J225" i="85"/>
  <c r="L126" i="90" s="1"/>
  <c r="J276" i="79"/>
  <c r="J278" i="79" s="1"/>
  <c r="EG226" i="79"/>
  <c r="EW226" i="79"/>
  <c r="DA226" i="79"/>
  <c r="FE226" i="79"/>
  <c r="CK226" i="79"/>
  <c r="AW226" i="79"/>
  <c r="CS226" i="79"/>
  <c r="DQ226" i="79"/>
  <c r="BM226" i="79"/>
  <c r="FM226" i="79"/>
  <c r="BE226" i="79"/>
  <c r="CC226" i="79"/>
  <c r="AG226" i="79"/>
  <c r="AO226" i="79"/>
  <c r="EO226" i="79"/>
  <c r="BU226" i="79"/>
  <c r="DI226" i="79"/>
  <c r="I61" i="13"/>
  <c r="H61" i="13"/>
  <c r="Y226" i="79"/>
  <c r="Q226" i="79"/>
  <c r="R226" i="79" s="1"/>
  <c r="EG223" i="80"/>
  <c r="CC226" i="80"/>
  <c r="Y226" i="80"/>
  <c r="I50" i="85"/>
  <c r="AG226" i="80"/>
  <c r="AO223" i="80"/>
  <c r="FM226" i="80"/>
  <c r="BU223" i="80"/>
  <c r="EO226" i="80"/>
  <c r="AO226" i="80"/>
  <c r="DQ223" i="80"/>
  <c r="DA226" i="80"/>
  <c r="CS226" i="80"/>
  <c r="CT226" i="80" s="1"/>
  <c r="EW226" i="80"/>
  <c r="BU226" i="80"/>
  <c r="Q223" i="80"/>
  <c r="BM226" i="80"/>
  <c r="BE223" i="80"/>
  <c r="FM223" i="80"/>
  <c r="Q226" i="80"/>
  <c r="EW223" i="80"/>
  <c r="AW226" i="80"/>
  <c r="CC223" i="80"/>
  <c r="FE226" i="80"/>
  <c r="DA223" i="80"/>
  <c r="EG226" i="80"/>
  <c r="FE223" i="80"/>
  <c r="DY226" i="80"/>
  <c r="DQ226" i="80"/>
  <c r="CS228" i="79"/>
  <c r="BE226" i="80"/>
  <c r="EO223" i="80"/>
  <c r="CK226" i="80"/>
  <c r="AW223" i="80"/>
  <c r="DI223" i="80"/>
  <c r="Y223" i="80"/>
  <c r="DY223" i="80"/>
  <c r="BM223" i="80"/>
  <c r="CK223" i="80"/>
  <c r="CS223" i="80"/>
  <c r="DI228" i="79"/>
  <c r="EW228" i="79"/>
  <c r="AW228" i="79"/>
  <c r="BM228" i="79"/>
  <c r="BN228" i="79" s="1"/>
  <c r="DY228" i="79"/>
  <c r="Y228" i="79"/>
  <c r="DA228" i="79"/>
  <c r="DQ228" i="79"/>
  <c r="EG228" i="79"/>
  <c r="AO228" i="79"/>
  <c r="Q228" i="79"/>
  <c r="BU228" i="79"/>
  <c r="CK228" i="79"/>
  <c r="BE228" i="79"/>
  <c r="AG228" i="79"/>
  <c r="FM228" i="79"/>
  <c r="CC228" i="79"/>
  <c r="EO228" i="79"/>
  <c r="EW230" i="79"/>
  <c r="AW230" i="79"/>
  <c r="EO230" i="79"/>
  <c r="DQ224" i="79"/>
  <c r="BM224" i="79"/>
  <c r="AO224" i="80"/>
  <c r="Q228" i="80"/>
  <c r="BU228" i="80"/>
  <c r="DI224" i="79"/>
  <c r="Q224" i="79"/>
  <c r="DA224" i="79"/>
  <c r="CK224" i="79"/>
  <c r="EO224" i="79"/>
  <c r="EG224" i="79"/>
  <c r="DY224" i="79"/>
  <c r="EW224" i="79"/>
  <c r="BU224" i="79"/>
  <c r="CS224" i="79"/>
  <c r="BU46" i="79"/>
  <c r="BU392" i="79" s="1"/>
  <c r="BU402" i="79" s="1"/>
  <c r="EW230" i="80"/>
  <c r="CC230" i="80"/>
  <c r="BM230" i="80"/>
  <c r="I443" i="79"/>
  <c r="I446" i="79" s="1"/>
  <c r="I447" i="79" s="1"/>
  <c r="I456" i="79" s="1"/>
  <c r="Y230" i="80"/>
  <c r="AG230" i="80"/>
  <c r="Q230" i="79"/>
  <c r="CC225" i="80"/>
  <c r="CS230" i="79"/>
  <c r="DY230" i="79"/>
  <c r="DA230" i="79"/>
  <c r="DQ230" i="79"/>
  <c r="AG230" i="79"/>
  <c r="FM230" i="79"/>
  <c r="EG230" i="79"/>
  <c r="DI230" i="80"/>
  <c r="DJ230" i="80" s="1"/>
  <c r="Y230" i="79"/>
  <c r="AO230" i="79"/>
  <c r="BE230" i="80"/>
  <c r="AO230" i="80"/>
  <c r="FM230" i="80"/>
  <c r="EG230" i="80"/>
  <c r="CK230" i="80"/>
  <c r="FE230" i="80"/>
  <c r="EO230" i="80"/>
  <c r="AW230" i="80"/>
  <c r="BM230" i="79"/>
  <c r="FM224" i="80"/>
  <c r="DQ230" i="80"/>
  <c r="BE230" i="79"/>
  <c r="BU230" i="80"/>
  <c r="CS230" i="80"/>
  <c r="CK230" i="79"/>
  <c r="FE230" i="79"/>
  <c r="BU224" i="80"/>
  <c r="EG224" i="80"/>
  <c r="BM224" i="80"/>
  <c r="DQ224" i="80"/>
  <c r="DA228" i="80"/>
  <c r="DA224" i="80"/>
  <c r="CS224" i="80"/>
  <c r="EW228" i="80"/>
  <c r="BE228" i="80"/>
  <c r="DI228" i="80"/>
  <c r="DJ228" i="80" s="1"/>
  <c r="Y228" i="80"/>
  <c r="AO228" i="80"/>
  <c r="CC228" i="80"/>
  <c r="FM228" i="80"/>
  <c r="AW228" i="80"/>
  <c r="CK228" i="80"/>
  <c r="Q224" i="80"/>
  <c r="DQ228" i="80"/>
  <c r="EO224" i="80"/>
  <c r="EW224" i="80"/>
  <c r="AG228" i="80"/>
  <c r="CC224" i="79"/>
  <c r="CD224" i="79" s="1"/>
  <c r="FE224" i="80"/>
  <c r="FE224" i="79"/>
  <c r="Y224" i="80"/>
  <c r="I392" i="79"/>
  <c r="I402" i="79" s="1"/>
  <c r="I437" i="79" s="1"/>
  <c r="I438" i="79" s="1"/>
  <c r="EG228" i="80"/>
  <c r="AO224" i="79"/>
  <c r="AW224" i="80"/>
  <c r="BE276" i="80"/>
  <c r="BE278" i="80" s="1"/>
  <c r="EO228" i="80"/>
  <c r="FE228" i="80"/>
  <c r="Y224" i="79"/>
  <c r="CK224" i="80"/>
  <c r="I59" i="79"/>
  <c r="I61" i="79" s="1"/>
  <c r="DY228" i="80"/>
  <c r="BM228" i="80"/>
  <c r="BE224" i="79"/>
  <c r="AG224" i="80"/>
  <c r="CC224" i="80"/>
  <c r="DA230" i="80"/>
  <c r="CC276" i="80"/>
  <c r="CC278" i="80" s="1"/>
  <c r="DY230" i="80"/>
  <c r="BU230" i="79"/>
  <c r="FM224" i="79"/>
  <c r="AG224" i="79"/>
  <c r="DI224" i="80"/>
  <c r="DJ224" i="80" s="1"/>
  <c r="AW276" i="80"/>
  <c r="AW278" i="80" s="1"/>
  <c r="Q225" i="80"/>
  <c r="BM276" i="80"/>
  <c r="BM278" i="80" s="1"/>
  <c r="FE46" i="79"/>
  <c r="CK46" i="79"/>
  <c r="CK392" i="79" s="1"/>
  <c r="CK402" i="79" s="1"/>
  <c r="DY46" i="79"/>
  <c r="DY392" i="79" s="1"/>
  <c r="DY402" i="79" s="1"/>
  <c r="DA46" i="79"/>
  <c r="DA59" i="79" s="1"/>
  <c r="BM46" i="79"/>
  <c r="BM59" i="79" s="1"/>
  <c r="DY224" i="80"/>
  <c r="EO276" i="80"/>
  <c r="EO278" i="80" s="1"/>
  <c r="DI230" i="79"/>
  <c r="FE276" i="80"/>
  <c r="FE278" i="80" s="1"/>
  <c r="AG276" i="80"/>
  <c r="AG278" i="80" s="1"/>
  <c r="BU276" i="80"/>
  <c r="BU278" i="80" s="1"/>
  <c r="DI276" i="80"/>
  <c r="DI278" i="80" s="1"/>
  <c r="FM276" i="80"/>
  <c r="FM278" i="80" s="1"/>
  <c r="DQ276" i="80"/>
  <c r="DQ278" i="80" s="1"/>
  <c r="EW276" i="80"/>
  <c r="EW278" i="80" s="1"/>
  <c r="CK276" i="80"/>
  <c r="CK278" i="80" s="1"/>
  <c r="Y276" i="80"/>
  <c r="Y278" i="80" s="1"/>
  <c r="I392" i="80"/>
  <c r="I402" i="80" s="1"/>
  <c r="Y223" i="79"/>
  <c r="AO223" i="79"/>
  <c r="FE46" i="80"/>
  <c r="FE392" i="80" s="1"/>
  <c r="BM223" i="79"/>
  <c r="DI223" i="79"/>
  <c r="FE223" i="79"/>
  <c r="CC223" i="79"/>
  <c r="EO223" i="79"/>
  <c r="DQ223" i="79"/>
  <c r="EW223" i="79"/>
  <c r="CS223" i="79"/>
  <c r="DY223" i="79"/>
  <c r="AG223" i="79"/>
  <c r="DA223" i="79"/>
  <c r="EG223" i="79"/>
  <c r="AW223" i="79"/>
  <c r="Q223" i="79"/>
  <c r="CK223" i="79"/>
  <c r="BU223" i="79"/>
  <c r="FM223" i="79"/>
  <c r="CC46" i="80"/>
  <c r="CC392" i="80" s="1"/>
  <c r="I59" i="80"/>
  <c r="I61" i="80" s="1"/>
  <c r="BU46" i="80"/>
  <c r="BU59" i="80" s="1"/>
  <c r="BU61" i="80" s="1"/>
  <c r="Y282" i="79"/>
  <c r="CK282" i="79"/>
  <c r="AW282" i="79"/>
  <c r="EO282" i="79"/>
  <c r="BE282" i="79"/>
  <c r="BF282" i="79" s="1"/>
  <c r="CS282" i="79"/>
  <c r="DI282" i="79"/>
  <c r="FE282" i="79"/>
  <c r="AG282" i="79"/>
  <c r="EW282" i="79"/>
  <c r="BM282" i="79"/>
  <c r="EG282" i="79"/>
  <c r="DQ282" i="79"/>
  <c r="AO282" i="79"/>
  <c r="FM46" i="80"/>
  <c r="FM392" i="80" s="1"/>
  <c r="Q282" i="79"/>
  <c r="FM282" i="79"/>
  <c r="CC282" i="79"/>
  <c r="DY276" i="80"/>
  <c r="DY278" i="80" s="1"/>
  <c r="BU282" i="79"/>
  <c r="DI46" i="80"/>
  <c r="DJ46" i="80" s="1"/>
  <c r="DJ59" i="80" s="1"/>
  <c r="DJ61" i="80" s="1"/>
  <c r="DA282" i="79"/>
  <c r="DY276" i="79"/>
  <c r="DY278" i="79" s="1"/>
  <c r="EG276" i="80"/>
  <c r="EG278" i="80" s="1"/>
  <c r="FM282" i="80"/>
  <c r="I278" i="80"/>
  <c r="P282" i="79"/>
  <c r="FM225" i="79"/>
  <c r="BE225" i="79"/>
  <c r="BM46" i="80"/>
  <c r="BM59" i="80" s="1"/>
  <c r="BM61" i="80" s="1"/>
  <c r="EG46" i="80"/>
  <c r="EG392" i="80" s="1"/>
  <c r="DQ46" i="80"/>
  <c r="DQ392" i="80" s="1"/>
  <c r="EW46" i="80"/>
  <c r="EW392" i="80" s="1"/>
  <c r="EO46" i="80"/>
  <c r="EO392" i="80" s="1"/>
  <c r="AW46" i="80"/>
  <c r="AW59" i="80" s="1"/>
  <c r="AW61" i="80" s="1"/>
  <c r="AN276" i="79"/>
  <c r="AN278" i="79" s="1"/>
  <c r="BE46" i="80"/>
  <c r="Q46" i="80"/>
  <c r="Q59" i="80" s="1"/>
  <c r="Q61" i="80" s="1"/>
  <c r="CS46" i="80"/>
  <c r="CS392" i="80" s="1"/>
  <c r="DY46" i="80"/>
  <c r="DY59" i="80" s="1"/>
  <c r="DY61" i="80" s="1"/>
  <c r="CK46" i="80"/>
  <c r="CK59" i="80" s="1"/>
  <c r="CK61" i="80" s="1"/>
  <c r="AO46" i="80"/>
  <c r="AO59" i="80" s="1"/>
  <c r="AO61" i="80" s="1"/>
  <c r="DA46" i="80"/>
  <c r="DA59" i="80" s="1"/>
  <c r="DA61" i="80" s="1"/>
  <c r="AG46" i="80"/>
  <c r="AG59" i="80" s="1"/>
  <c r="AG61" i="80" s="1"/>
  <c r="FM276" i="79"/>
  <c r="FM278" i="79" s="1"/>
  <c r="BU276" i="79"/>
  <c r="BU278" i="79" s="1"/>
  <c r="EO276" i="79"/>
  <c r="EO278" i="79" s="1"/>
  <c r="BU282" i="80"/>
  <c r="CS282" i="80"/>
  <c r="BE282" i="80"/>
  <c r="AW282" i="80"/>
  <c r="DI282" i="80"/>
  <c r="CS225" i="79"/>
  <c r="BM225" i="79"/>
  <c r="CK225" i="79"/>
  <c r="EW225" i="79"/>
  <c r="EO225" i="79"/>
  <c r="AG225" i="79"/>
  <c r="DY225" i="79"/>
  <c r="BU225" i="79"/>
  <c r="DI225" i="79"/>
  <c r="Q225" i="79"/>
  <c r="R225" i="79" s="1"/>
  <c r="AW225" i="79"/>
  <c r="AO225" i="79"/>
  <c r="DA225" i="79"/>
  <c r="DQ225" i="79"/>
  <c r="CC225" i="79"/>
  <c r="FE225" i="79"/>
  <c r="Y225" i="79"/>
  <c r="DA276" i="79"/>
  <c r="DA278" i="79" s="1"/>
  <c r="BM276" i="79"/>
  <c r="BM278" i="79" s="1"/>
  <c r="I278" i="79"/>
  <c r="EW282" i="80"/>
  <c r="AG282" i="80"/>
  <c r="BM282" i="80"/>
  <c r="EG276" i="79"/>
  <c r="EG278" i="79" s="1"/>
  <c r="DI276" i="79"/>
  <c r="DI278" i="79" s="1"/>
  <c r="Q282" i="80"/>
  <c r="Y282" i="80"/>
  <c r="Z282" i="80" s="1"/>
  <c r="AO282" i="80"/>
  <c r="EW276" i="79"/>
  <c r="EW278" i="79" s="1"/>
  <c r="AW276" i="79"/>
  <c r="AW278" i="79" s="1"/>
  <c r="EO282" i="80"/>
  <c r="DA282" i="80"/>
  <c r="DQ276" i="79"/>
  <c r="DQ278" i="79" s="1"/>
  <c r="CK276" i="79"/>
  <c r="CK278" i="79" s="1"/>
  <c r="DQ282" i="80"/>
  <c r="FE282" i="80"/>
  <c r="Q276" i="79"/>
  <c r="Q278" i="79" s="1"/>
  <c r="AG276" i="79"/>
  <c r="AG278" i="79" s="1"/>
  <c r="Y276" i="79"/>
  <c r="Y278" i="79" s="1"/>
  <c r="CC282" i="80"/>
  <c r="DY282" i="80"/>
  <c r="FE276" i="79"/>
  <c r="FE278" i="79" s="1"/>
  <c r="BE276" i="79"/>
  <c r="BE278" i="79" s="1"/>
  <c r="CS276" i="79"/>
  <c r="CS278" i="79" s="1"/>
  <c r="CK282" i="80"/>
  <c r="BU225" i="80"/>
  <c r="AO225" i="80"/>
  <c r="EW225" i="80"/>
  <c r="FE225" i="80"/>
  <c r="AW225" i="80"/>
  <c r="DY225" i="80"/>
  <c r="FM225" i="80"/>
  <c r="DA225" i="80"/>
  <c r="Y225" i="80"/>
  <c r="Z225" i="80" s="1"/>
  <c r="DI225" i="80"/>
  <c r="DQ225" i="80"/>
  <c r="CS225" i="80"/>
  <c r="AG225" i="80"/>
  <c r="BE225" i="80"/>
  <c r="CK225" i="80"/>
  <c r="EO225" i="80"/>
  <c r="BM225" i="80"/>
  <c r="DI46" i="79"/>
  <c r="DI59" i="79" s="1"/>
  <c r="CC46" i="79"/>
  <c r="CC59" i="79" s="1"/>
  <c r="DA276" i="80"/>
  <c r="DA278" i="80" s="1"/>
  <c r="Q276" i="80"/>
  <c r="Q278" i="80" s="1"/>
  <c r="AO46" i="79"/>
  <c r="AO392" i="79" s="1"/>
  <c r="AO402" i="79" s="1"/>
  <c r="Y46" i="79"/>
  <c r="Y443" i="79" s="1"/>
  <c r="Y446" i="79" s="1"/>
  <c r="Y447" i="79" s="1"/>
  <c r="Y456" i="79" s="1"/>
  <c r="Q46" i="79"/>
  <c r="Q59" i="79" s="1"/>
  <c r="AG46" i="79"/>
  <c r="AG443" i="79" s="1"/>
  <c r="AG446" i="79" s="1"/>
  <c r="AG447" i="79" s="1"/>
  <c r="AG456" i="79" s="1"/>
  <c r="CS46" i="79"/>
  <c r="CS443" i="79" s="1"/>
  <c r="CS446" i="79" s="1"/>
  <c r="CS447" i="79" s="1"/>
  <c r="CS456" i="79" s="1"/>
  <c r="DQ46" i="79"/>
  <c r="DQ443" i="79" s="1"/>
  <c r="DQ446" i="79" s="1"/>
  <c r="DQ447" i="79" s="1"/>
  <c r="DQ456" i="79" s="1"/>
  <c r="CC276" i="79"/>
  <c r="CC278" i="79" s="1"/>
  <c r="CS276" i="80"/>
  <c r="CS278" i="80" s="1"/>
  <c r="FM46" i="79"/>
  <c r="FM392" i="79" s="1"/>
  <c r="FM402" i="79" s="1"/>
  <c r="AW46" i="79"/>
  <c r="AW59" i="79" s="1"/>
  <c r="F37" i="35"/>
  <c r="F57" i="35" s="1"/>
  <c r="F58" i="35" s="1"/>
  <c r="F59" i="35" s="1"/>
  <c r="F86" i="35" s="1"/>
  <c r="EW46" i="79"/>
  <c r="EW443" i="79" s="1"/>
  <c r="EW446" i="79" s="1"/>
  <c r="EW447" i="79" s="1"/>
  <c r="EW456" i="79" s="1"/>
  <c r="BE46" i="79"/>
  <c r="BE59" i="79" s="1"/>
  <c r="EG46" i="79"/>
  <c r="EG59" i="79" s="1"/>
  <c r="CZ276" i="80"/>
  <c r="CZ278" i="80" s="1"/>
  <c r="P276" i="79"/>
  <c r="CR276" i="79"/>
  <c r="DX276" i="79"/>
  <c r="DX278" i="79" s="1"/>
  <c r="CB276" i="79"/>
  <c r="CB278" i="79" s="1"/>
  <c r="X276" i="80"/>
  <c r="BL276" i="79"/>
  <c r="BL278" i="79" s="1"/>
  <c r="BD276" i="79"/>
  <c r="BD278" i="79" s="1"/>
  <c r="FL46" i="80"/>
  <c r="FL392" i="80" s="1"/>
  <c r="FL443" i="80" s="1"/>
  <c r="FL446" i="80" s="1"/>
  <c r="FL447" i="80" s="1"/>
  <c r="CZ282" i="80"/>
  <c r="AN282" i="79"/>
  <c r="AF282" i="79"/>
  <c r="FL282" i="79"/>
  <c r="BT282" i="79"/>
  <c r="AV282" i="79"/>
  <c r="DH282" i="79"/>
  <c r="CJ282" i="79"/>
  <c r="EF282" i="79"/>
  <c r="EV282" i="79"/>
  <c r="EN282" i="79"/>
  <c r="X282" i="79"/>
  <c r="AN282" i="80"/>
  <c r="CB282" i="80"/>
  <c r="AF282" i="80"/>
  <c r="FD282" i="80"/>
  <c r="DX282" i="80"/>
  <c r="BL282" i="80"/>
  <c r="CJ282" i="80"/>
  <c r="EV282" i="80"/>
  <c r="P282" i="80"/>
  <c r="AV282" i="80"/>
  <c r="EF282" i="80"/>
  <c r="EH282" i="80" s="1"/>
  <c r="EN282" i="80"/>
  <c r="BT282" i="80"/>
  <c r="DP282" i="80"/>
  <c r="CR282" i="80"/>
  <c r="CZ282" i="79"/>
  <c r="CB282" i="79"/>
  <c r="DH282" i="80"/>
  <c r="CR282" i="79"/>
  <c r="DX282" i="79"/>
  <c r="DZ282" i="79" s="1"/>
  <c r="FL282" i="80"/>
  <c r="BL282" i="79"/>
  <c r="CR276" i="80"/>
  <c r="CR278" i="80" s="1"/>
  <c r="DP278" i="80"/>
  <c r="FL276" i="80"/>
  <c r="FL278" i="80" s="1"/>
  <c r="H278" i="79"/>
  <c r="AF276" i="79"/>
  <c r="EF276" i="79"/>
  <c r="EV276" i="79"/>
  <c r="BT276" i="79"/>
  <c r="AV276" i="79"/>
  <c r="FL276" i="79"/>
  <c r="EN276" i="79"/>
  <c r="DH276" i="79"/>
  <c r="X276" i="79"/>
  <c r="CJ276" i="79"/>
  <c r="H278" i="80"/>
  <c r="CB276" i="80"/>
  <c r="AV276" i="80"/>
  <c r="EF276" i="80"/>
  <c r="DX276" i="80"/>
  <c r="AF276" i="80"/>
  <c r="BT276" i="80"/>
  <c r="BL276" i="80"/>
  <c r="EN276" i="80"/>
  <c r="CJ276" i="80"/>
  <c r="FD276" i="80"/>
  <c r="P276" i="80"/>
  <c r="EV276" i="80"/>
  <c r="AN276" i="80"/>
  <c r="DH276" i="80"/>
  <c r="CB46" i="79"/>
  <c r="X46" i="80"/>
  <c r="X392" i="80" s="1"/>
  <c r="X443" i="80" s="1"/>
  <c r="X446" i="80" s="1"/>
  <c r="X447" i="80" s="1"/>
  <c r="CZ46" i="80"/>
  <c r="CZ392" i="80" s="1"/>
  <c r="CZ443" i="80" s="1"/>
  <c r="CZ446" i="80" s="1"/>
  <c r="CZ447" i="80" s="1"/>
  <c r="BL46" i="79"/>
  <c r="BL443" i="79" s="1"/>
  <c r="BL446" i="79" s="1"/>
  <c r="BL447" i="79" s="1"/>
  <c r="BD46" i="79"/>
  <c r="BD443" i="79" s="1"/>
  <c r="BD446" i="79" s="1"/>
  <c r="BD447" i="79" s="1"/>
  <c r="DX46" i="79"/>
  <c r="DX59" i="79" s="1"/>
  <c r="DX421" i="79" s="1"/>
  <c r="DX422" i="79" s="1"/>
  <c r="DX423" i="79" s="1"/>
  <c r="P46" i="79"/>
  <c r="P392" i="79" s="1"/>
  <c r="P402" i="79" s="1"/>
  <c r="P403" i="79" s="1"/>
  <c r="CR46" i="79"/>
  <c r="CR392" i="79" s="1"/>
  <c r="CR402" i="79" s="1"/>
  <c r="CR403" i="79" s="1"/>
  <c r="CZ46" i="79"/>
  <c r="CR46" i="80"/>
  <c r="CR392" i="80" s="1"/>
  <c r="CR443" i="80" s="1"/>
  <c r="CR446" i="80" s="1"/>
  <c r="CR447" i="80" s="1"/>
  <c r="CR456" i="80" s="1"/>
  <c r="FL228" i="80"/>
  <c r="DH392" i="80"/>
  <c r="DH59" i="80"/>
  <c r="DH61" i="80" s="1"/>
  <c r="EO392" i="79"/>
  <c r="EO402" i="79" s="1"/>
  <c r="EO59" i="79"/>
  <c r="EO443" i="79"/>
  <c r="EO446" i="79" s="1"/>
  <c r="EO447" i="79" s="1"/>
  <c r="EO456" i="79" s="1"/>
  <c r="EV46" i="79"/>
  <c r="FL46" i="79"/>
  <c r="CJ46" i="79"/>
  <c r="AV46" i="79"/>
  <c r="EN46" i="79"/>
  <c r="AF46" i="79"/>
  <c r="DH46" i="79"/>
  <c r="BT46" i="79"/>
  <c r="EF46" i="79"/>
  <c r="X46" i="79"/>
  <c r="AV46" i="80"/>
  <c r="AN46" i="80"/>
  <c r="FD46" i="80"/>
  <c r="CB46" i="80"/>
  <c r="EF46" i="80"/>
  <c r="BT46" i="80"/>
  <c r="CJ46" i="80"/>
  <c r="EV46" i="80"/>
  <c r="DX46" i="80"/>
  <c r="EN46" i="80"/>
  <c r="AF46" i="80"/>
  <c r="DP46" i="80"/>
  <c r="P46" i="80"/>
  <c r="BL46" i="80"/>
  <c r="Y59" i="80"/>
  <c r="Y61" i="80" s="1"/>
  <c r="Y392" i="80"/>
  <c r="CZ230" i="79"/>
  <c r="BD230" i="79"/>
  <c r="DX230" i="79"/>
  <c r="BL230" i="79"/>
  <c r="AN230" i="79"/>
  <c r="BD228" i="79"/>
  <c r="CB228" i="79"/>
  <c r="X226" i="80"/>
  <c r="FL226" i="80"/>
  <c r="P230" i="79"/>
  <c r="CR230" i="79"/>
  <c r="X230" i="80"/>
  <c r="P228" i="79"/>
  <c r="CR228" i="79"/>
  <c r="CZ224" i="80"/>
  <c r="CZ228" i="80"/>
  <c r="FL224" i="80"/>
  <c r="CZ228" i="79"/>
  <c r="CR226" i="79"/>
  <c r="DH226" i="80"/>
  <c r="DJ226" i="80" s="1"/>
  <c r="CB226" i="79"/>
  <c r="DX226" i="79"/>
  <c r="DZ226" i="79" s="1"/>
  <c r="AN226" i="79"/>
  <c r="X224" i="80"/>
  <c r="BD224" i="79"/>
  <c r="CZ225" i="80"/>
  <c r="CZ226" i="79"/>
  <c r="CZ226" i="80"/>
  <c r="CR224" i="80"/>
  <c r="CB225" i="79"/>
  <c r="DX228" i="79"/>
  <c r="BL226" i="79"/>
  <c r="CR224" i="79"/>
  <c r="CD230" i="79"/>
  <c r="BT223" i="80"/>
  <c r="AV223" i="80"/>
  <c r="BL223" i="80"/>
  <c r="EN223" i="80"/>
  <c r="CB223" i="80"/>
  <c r="AF223" i="80"/>
  <c r="AH223" i="80" s="1"/>
  <c r="CJ223" i="80"/>
  <c r="FD223" i="80"/>
  <c r="EV223" i="80"/>
  <c r="EF223" i="80"/>
  <c r="DP223" i="80"/>
  <c r="AN223" i="80"/>
  <c r="DX223" i="80"/>
  <c r="P223" i="80"/>
  <c r="X223" i="80"/>
  <c r="DX224" i="79"/>
  <c r="AF228" i="79"/>
  <c r="EF228" i="79"/>
  <c r="X228" i="79"/>
  <c r="DH228" i="79"/>
  <c r="EN228" i="79"/>
  <c r="FL228" i="79"/>
  <c r="EV228" i="79"/>
  <c r="CJ228" i="79"/>
  <c r="AV228" i="79"/>
  <c r="BT228" i="79"/>
  <c r="CR230" i="80"/>
  <c r="AN228" i="79"/>
  <c r="DH225" i="80"/>
  <c r="DX225" i="79"/>
  <c r="AN225" i="79"/>
  <c r="CR223" i="79"/>
  <c r="AF225" i="79"/>
  <c r="X225" i="79"/>
  <c r="BT225" i="79"/>
  <c r="FL225" i="79"/>
  <c r="DH225" i="79"/>
  <c r="CJ225" i="79"/>
  <c r="EV225" i="79"/>
  <c r="EN225" i="79"/>
  <c r="AV225" i="79"/>
  <c r="EF225" i="79"/>
  <c r="EH225" i="79" s="1"/>
  <c r="CR223" i="80"/>
  <c r="DX223" i="79"/>
  <c r="X228" i="80"/>
  <c r="CZ224" i="79"/>
  <c r="AN224" i="79"/>
  <c r="CR228" i="80"/>
  <c r="CT228" i="80" s="1"/>
  <c r="CZ223" i="80"/>
  <c r="BT228" i="80"/>
  <c r="AV228" i="80"/>
  <c r="DP228" i="80"/>
  <c r="CB228" i="80"/>
  <c r="FD228" i="80"/>
  <c r="EN228" i="80"/>
  <c r="P228" i="80"/>
  <c r="AF228" i="80"/>
  <c r="EV228" i="80"/>
  <c r="AN228" i="80"/>
  <c r="EF228" i="80"/>
  <c r="BL228" i="80"/>
  <c r="DX228" i="80"/>
  <c r="CJ228" i="80"/>
  <c r="BL223" i="79"/>
  <c r="AN223" i="79"/>
  <c r="CB223" i="79"/>
  <c r="BL230" i="80"/>
  <c r="AF230" i="80"/>
  <c r="BT230" i="80"/>
  <c r="DP230" i="80"/>
  <c r="FD230" i="80"/>
  <c r="EF230" i="80"/>
  <c r="CB230" i="80"/>
  <c r="AN230" i="80"/>
  <c r="AV230" i="80"/>
  <c r="EV230" i="80"/>
  <c r="CJ230" i="80"/>
  <c r="P230" i="80"/>
  <c r="R230" i="80" s="1"/>
  <c r="DX230" i="80"/>
  <c r="EN230" i="80"/>
  <c r="FL223" i="80"/>
  <c r="BL225" i="79"/>
  <c r="P224" i="79"/>
  <c r="CZ225" i="79"/>
  <c r="AF230" i="79"/>
  <c r="BT230" i="79"/>
  <c r="EN230" i="79"/>
  <c r="EF230" i="79"/>
  <c r="FL230" i="79"/>
  <c r="DH230" i="79"/>
  <c r="X230" i="79"/>
  <c r="EV230" i="79"/>
  <c r="AV230" i="79"/>
  <c r="CJ230" i="79"/>
  <c r="AV225" i="80"/>
  <c r="EN225" i="80"/>
  <c r="EV225" i="80"/>
  <c r="CB225" i="80"/>
  <c r="BT225" i="80"/>
  <c r="P225" i="80"/>
  <c r="DP225" i="80"/>
  <c r="FD225" i="80"/>
  <c r="AN225" i="80"/>
  <c r="AF225" i="80"/>
  <c r="BL225" i="80"/>
  <c r="CJ225" i="80"/>
  <c r="EF225" i="80"/>
  <c r="EH225" i="80" s="1"/>
  <c r="DX225" i="80"/>
  <c r="BD225" i="79"/>
  <c r="FL225" i="80"/>
  <c r="AF224" i="79"/>
  <c r="DH224" i="79"/>
  <c r="EN224" i="79"/>
  <c r="X224" i="79"/>
  <c r="CJ224" i="79"/>
  <c r="EV224" i="79"/>
  <c r="EF224" i="79"/>
  <c r="FL224" i="79"/>
  <c r="BT224" i="79"/>
  <c r="AV224" i="79"/>
  <c r="AX224" i="79" s="1"/>
  <c r="CR225" i="79"/>
  <c r="AF223" i="79"/>
  <c r="BT223" i="79"/>
  <c r="FL223" i="79"/>
  <c r="EV223" i="79"/>
  <c r="EN223" i="79"/>
  <c r="DH223" i="79"/>
  <c r="EF223" i="79"/>
  <c r="X223" i="79"/>
  <c r="AV223" i="79"/>
  <c r="CJ223" i="79"/>
  <c r="CR225" i="80"/>
  <c r="DH223" i="80"/>
  <c r="P223" i="79"/>
  <c r="CZ223" i="79"/>
  <c r="AF226" i="79"/>
  <c r="EN226" i="79"/>
  <c r="DH226" i="79"/>
  <c r="EV226" i="79"/>
  <c r="X226" i="79"/>
  <c r="FL226" i="79"/>
  <c r="CJ226" i="79"/>
  <c r="CL226" i="79" s="1"/>
  <c r="AV226" i="79"/>
  <c r="AX226" i="79" s="1"/>
  <c r="BT226" i="79"/>
  <c r="EF226" i="79"/>
  <c r="BL224" i="79"/>
  <c r="BD226" i="79"/>
  <c r="CZ230" i="80"/>
  <c r="FL230" i="80"/>
  <c r="CB226" i="80"/>
  <c r="BL226" i="80"/>
  <c r="CJ226" i="80"/>
  <c r="EN226" i="80"/>
  <c r="AN226" i="80"/>
  <c r="AF226" i="80"/>
  <c r="DP226" i="80"/>
  <c r="DX226" i="80"/>
  <c r="EV226" i="80"/>
  <c r="BT226" i="80"/>
  <c r="FD226" i="80"/>
  <c r="P226" i="80"/>
  <c r="EF226" i="80"/>
  <c r="AV226" i="80"/>
  <c r="AV224" i="80"/>
  <c r="DP224" i="80"/>
  <c r="AF224" i="80"/>
  <c r="CJ224" i="80"/>
  <c r="EV224" i="80"/>
  <c r="BT224" i="80"/>
  <c r="P224" i="80"/>
  <c r="AN224" i="80"/>
  <c r="DX224" i="80"/>
  <c r="FD224" i="80"/>
  <c r="CB224" i="80"/>
  <c r="EF224" i="80"/>
  <c r="EN224" i="80"/>
  <c r="BL224" i="80"/>
  <c r="FD228" i="79"/>
  <c r="FF228" i="79" s="1"/>
  <c r="FD226" i="79"/>
  <c r="FD46" i="79"/>
  <c r="FD276" i="79"/>
  <c r="FD223" i="79"/>
  <c r="FD282" i="79"/>
  <c r="FD224" i="79"/>
  <c r="FD230" i="79"/>
  <c r="FD225" i="79"/>
  <c r="DP226" i="79"/>
  <c r="DP228" i="79"/>
  <c r="DP276" i="79"/>
  <c r="DP223" i="79"/>
  <c r="DP225" i="79"/>
  <c r="DP282" i="79"/>
  <c r="DP230" i="79"/>
  <c r="DP46" i="79"/>
  <c r="DP224" i="79"/>
  <c r="H50" i="85"/>
  <c r="H59" i="80"/>
  <c r="H61" i="80" s="1"/>
  <c r="H392" i="80"/>
  <c r="I74" i="26"/>
  <c r="F385" i="85"/>
  <c r="H443" i="79"/>
  <c r="H446" i="79" s="1"/>
  <c r="H447" i="79" s="1"/>
  <c r="H59" i="79"/>
  <c r="H392" i="79"/>
  <c r="H402" i="79" s="1"/>
  <c r="H403" i="79" s="1"/>
  <c r="E37" i="35"/>
  <c r="E70" i="35"/>
  <c r="E73" i="35" s="1"/>
  <c r="E74" i="35" s="1"/>
  <c r="E83" i="35" s="1"/>
  <c r="AN443" i="79"/>
  <c r="AN446" i="79" s="1"/>
  <c r="AN447" i="79" s="1"/>
  <c r="AN392" i="79"/>
  <c r="AN402" i="79" s="1"/>
  <c r="AN403" i="79" s="1"/>
  <c r="AN61" i="79"/>
  <c r="BD226" i="80"/>
  <c r="BD225" i="80"/>
  <c r="BD228" i="80"/>
  <c r="BD282" i="80"/>
  <c r="BD276" i="80"/>
  <c r="BD223" i="80"/>
  <c r="BD230" i="80"/>
  <c r="BD224" i="80"/>
  <c r="BF224" i="80" s="1"/>
  <c r="BD46" i="80"/>
  <c r="BD392" i="80" s="1"/>
  <c r="BF223" i="79"/>
  <c r="CZ278" i="79"/>
  <c r="DB226" i="80" l="1"/>
  <c r="J59" i="80"/>
  <c r="J61" i="80" s="1"/>
  <c r="FN223" i="80"/>
  <c r="G37" i="35"/>
  <c r="G57" i="35" s="1"/>
  <c r="G58" i="35" s="1"/>
  <c r="G59" i="35" s="1"/>
  <c r="G86" i="35" s="1"/>
  <c r="J392" i="79"/>
  <c r="J402" i="79" s="1"/>
  <c r="J403" i="79" s="1"/>
  <c r="J455" i="79" s="1"/>
  <c r="J443" i="79"/>
  <c r="J446" i="79" s="1"/>
  <c r="J447" i="79" s="1"/>
  <c r="J456" i="79" s="1"/>
  <c r="J61" i="13"/>
  <c r="J52" i="85" s="1"/>
  <c r="BF226" i="79"/>
  <c r="CD223" i="80"/>
  <c r="R223" i="80"/>
  <c r="Z226" i="79"/>
  <c r="FF226" i="79"/>
  <c r="AH226" i="79"/>
  <c r="FN226" i="79"/>
  <c r="EP226" i="79"/>
  <c r="DB226" i="79"/>
  <c r="EX226" i="79"/>
  <c r="CT226" i="79"/>
  <c r="FF226" i="80"/>
  <c r="BV226" i="79"/>
  <c r="EH226" i="79"/>
  <c r="BN226" i="79"/>
  <c r="BN226" i="80"/>
  <c r="AP226" i="79"/>
  <c r="EP226" i="80"/>
  <c r="CD226" i="79"/>
  <c r="EH223" i="80"/>
  <c r="DR226" i="79"/>
  <c r="DB223" i="80"/>
  <c r="AP226" i="80"/>
  <c r="DJ226" i="79"/>
  <c r="R226" i="80"/>
  <c r="AX226" i="80"/>
  <c r="AP223" i="80"/>
  <c r="BV226" i="80"/>
  <c r="FN226" i="80"/>
  <c r="BF226" i="80"/>
  <c r="Z226" i="80"/>
  <c r="EX226" i="80"/>
  <c r="CT228" i="79"/>
  <c r="DZ226" i="80"/>
  <c r="DZ223" i="80"/>
  <c r="DR223" i="80"/>
  <c r="EX223" i="80"/>
  <c r="CD226" i="80"/>
  <c r="DZ224" i="79"/>
  <c r="CD228" i="79"/>
  <c r="DJ228" i="79"/>
  <c r="EP223" i="80"/>
  <c r="AH226" i="80"/>
  <c r="EH226" i="80"/>
  <c r="BV223" i="80"/>
  <c r="DR226" i="80"/>
  <c r="R230" i="79"/>
  <c r="EX228" i="79"/>
  <c r="I421" i="79"/>
  <c r="I422" i="79" s="1"/>
  <c r="I423" i="79" s="1"/>
  <c r="I459" i="79" s="1"/>
  <c r="EP230" i="79"/>
  <c r="CL223" i="80"/>
  <c r="EH228" i="79"/>
  <c r="DJ223" i="80"/>
  <c r="FF223" i="80"/>
  <c r="AP228" i="79"/>
  <c r="CL226" i="80"/>
  <c r="FN228" i="79"/>
  <c r="FN230" i="80"/>
  <c r="AX223" i="80"/>
  <c r="Z223" i="80"/>
  <c r="DB228" i="79"/>
  <c r="BN223" i="80"/>
  <c r="BM392" i="79"/>
  <c r="BM402" i="79" s="1"/>
  <c r="BM403" i="79" s="1"/>
  <c r="BM455" i="79" s="1"/>
  <c r="BM78" i="79" s="1"/>
  <c r="DB224" i="79"/>
  <c r="DR228" i="79"/>
  <c r="DB224" i="80"/>
  <c r="H52" i="85"/>
  <c r="I52" i="85"/>
  <c r="R228" i="80"/>
  <c r="CL228" i="79"/>
  <c r="FF230" i="80"/>
  <c r="Z228" i="79"/>
  <c r="BF228" i="79"/>
  <c r="EX230" i="79"/>
  <c r="CT223" i="80"/>
  <c r="DZ228" i="79"/>
  <c r="BV228" i="79"/>
  <c r="FF230" i="79"/>
  <c r="CD230" i="80"/>
  <c r="AX228" i="79"/>
  <c r="R228" i="79"/>
  <c r="DR224" i="80"/>
  <c r="EP228" i="79"/>
  <c r="AH228" i="79"/>
  <c r="DZ230" i="79"/>
  <c r="BE392" i="80"/>
  <c r="BE443" i="80" s="1"/>
  <c r="BE446" i="80" s="1"/>
  <c r="BE447" i="80" s="1"/>
  <c r="BE456" i="80" s="1"/>
  <c r="BE59" i="80"/>
  <c r="BE61" i="80" s="1"/>
  <c r="FE443" i="79"/>
  <c r="FE446" i="79" s="1"/>
  <c r="FE447" i="79" s="1"/>
  <c r="FE456" i="79" s="1"/>
  <c r="FE59" i="79"/>
  <c r="FE61" i="79" s="1"/>
  <c r="AX230" i="79"/>
  <c r="EX224" i="80"/>
  <c r="EH230" i="80"/>
  <c r="DR224" i="79"/>
  <c r="AX228" i="80"/>
  <c r="DJ224" i="79"/>
  <c r="CL230" i="79"/>
  <c r="CL230" i="80"/>
  <c r="AP224" i="80"/>
  <c r="Z230" i="79"/>
  <c r="R224" i="80"/>
  <c r="BV224" i="80"/>
  <c r="Z230" i="80"/>
  <c r="BF230" i="80"/>
  <c r="BN230" i="80"/>
  <c r="DZ228" i="80"/>
  <c r="EP224" i="80"/>
  <c r="EX230" i="80"/>
  <c r="BN224" i="79"/>
  <c r="BV228" i="80"/>
  <c r="BN224" i="80"/>
  <c r="AP230" i="79"/>
  <c r="AH223" i="79"/>
  <c r="I443" i="80"/>
  <c r="I446" i="80" s="1"/>
  <c r="I447" i="80" s="1"/>
  <c r="I456" i="80" s="1"/>
  <c r="DJ230" i="79"/>
  <c r="FE59" i="80"/>
  <c r="FE61" i="80" s="1"/>
  <c r="CT224" i="79"/>
  <c r="EX224" i="79"/>
  <c r="FN224" i="80"/>
  <c r="EH228" i="80"/>
  <c r="R224" i="79"/>
  <c r="DB230" i="79"/>
  <c r="BU443" i="79"/>
  <c r="BU446" i="79" s="1"/>
  <c r="BU447" i="79" s="1"/>
  <c r="BU456" i="79" s="1"/>
  <c r="BU59" i="79"/>
  <c r="BU421" i="79" s="1"/>
  <c r="BU422" i="79" s="1"/>
  <c r="BU423" i="79" s="1"/>
  <c r="BU459" i="79" s="1"/>
  <c r="BV224" i="79"/>
  <c r="BF228" i="80"/>
  <c r="EH230" i="79"/>
  <c r="EH224" i="79"/>
  <c r="BV230" i="80"/>
  <c r="EP224" i="79"/>
  <c r="CL224" i="79"/>
  <c r="BV282" i="79"/>
  <c r="Z224" i="79"/>
  <c r="FE392" i="79"/>
  <c r="FE402" i="79" s="1"/>
  <c r="FE403" i="79" s="1"/>
  <c r="FE455" i="79" s="1"/>
  <c r="FE78" i="79" s="1"/>
  <c r="FF228" i="80"/>
  <c r="CL228" i="80"/>
  <c r="DR276" i="80"/>
  <c r="DR278" i="80" s="1"/>
  <c r="AH230" i="80"/>
  <c r="R225" i="80"/>
  <c r="EX228" i="80"/>
  <c r="DZ224" i="80"/>
  <c r="FN223" i="79"/>
  <c r="AX230" i="80"/>
  <c r="FF224" i="79"/>
  <c r="CD228" i="80"/>
  <c r="AX223" i="79"/>
  <c r="CK59" i="79"/>
  <c r="CK421" i="79" s="1"/>
  <c r="CK422" i="79" s="1"/>
  <c r="CK423" i="79" s="1"/>
  <c r="CK459" i="79" s="1"/>
  <c r="CK443" i="79"/>
  <c r="CK446" i="79" s="1"/>
  <c r="CK447" i="79" s="1"/>
  <c r="CK456" i="79" s="1"/>
  <c r="DB228" i="80"/>
  <c r="I403" i="79"/>
  <c r="I455" i="79" s="1"/>
  <c r="CD224" i="80"/>
  <c r="FF224" i="80"/>
  <c r="Z228" i="80"/>
  <c r="BN230" i="79"/>
  <c r="BM392" i="80"/>
  <c r="BM402" i="80" s="1"/>
  <c r="AH230" i="79"/>
  <c r="BU392" i="80"/>
  <c r="BU443" i="80" s="1"/>
  <c r="BU446" i="80" s="1"/>
  <c r="BU447" i="80" s="1"/>
  <c r="BU456" i="80" s="1"/>
  <c r="BM443" i="79"/>
  <c r="BM446" i="79" s="1"/>
  <c r="BM447" i="79" s="1"/>
  <c r="BM456" i="79" s="1"/>
  <c r="AH224" i="80"/>
  <c r="DB230" i="80"/>
  <c r="CT230" i="79"/>
  <c r="DA443" i="79"/>
  <c r="DA446" i="79" s="1"/>
  <c r="DA447" i="79" s="1"/>
  <c r="DA456" i="79" s="1"/>
  <c r="FN230" i="79"/>
  <c r="BF224" i="79"/>
  <c r="CC59" i="80"/>
  <c r="CC61" i="80" s="1"/>
  <c r="DA392" i="79"/>
  <c r="DA402" i="79" s="1"/>
  <c r="DA437" i="79" s="1"/>
  <c r="DA438" i="79" s="1"/>
  <c r="CD225" i="80"/>
  <c r="CD223" i="79"/>
  <c r="Z224" i="80"/>
  <c r="EG59" i="80"/>
  <c r="EG61" i="80" s="1"/>
  <c r="AP223" i="79"/>
  <c r="DR230" i="80"/>
  <c r="DR230" i="79"/>
  <c r="EP230" i="80"/>
  <c r="BN223" i="79"/>
  <c r="BF230" i="79"/>
  <c r="FF223" i="79"/>
  <c r="DJ223" i="79"/>
  <c r="DZ230" i="80"/>
  <c r="EH224" i="80"/>
  <c r="CL224" i="80"/>
  <c r="AP228" i="80"/>
  <c r="AP230" i="80"/>
  <c r="DR228" i="80"/>
  <c r="CS59" i="80"/>
  <c r="CS61" i="80" s="1"/>
  <c r="DI392" i="80"/>
  <c r="DI443" i="80" s="1"/>
  <c r="DI446" i="80" s="1"/>
  <c r="DI447" i="80" s="1"/>
  <c r="DI456" i="80" s="1"/>
  <c r="AX224" i="80"/>
  <c r="CT282" i="79"/>
  <c r="BV230" i="79"/>
  <c r="FN282" i="79"/>
  <c r="DB225" i="79"/>
  <c r="EW59" i="80"/>
  <c r="EW61" i="80" s="1"/>
  <c r="AP224" i="79"/>
  <c r="EP223" i="79"/>
  <c r="CT282" i="80"/>
  <c r="CT230" i="80"/>
  <c r="DB46" i="79"/>
  <c r="DB392" i="79" s="1"/>
  <c r="DB402" i="79" s="1"/>
  <c r="FN224" i="79"/>
  <c r="FF225" i="80"/>
  <c r="DI59" i="80"/>
  <c r="DI61" i="80" s="1"/>
  <c r="Z225" i="79"/>
  <c r="DJ276" i="80"/>
  <c r="DJ278" i="80" s="1"/>
  <c r="AH224" i="79"/>
  <c r="DR223" i="79"/>
  <c r="CD282" i="79"/>
  <c r="CT225" i="79"/>
  <c r="BN225" i="80"/>
  <c r="AX225" i="79"/>
  <c r="DZ223" i="79"/>
  <c r="BF282" i="80"/>
  <c r="FN228" i="80"/>
  <c r="EP228" i="80"/>
  <c r="CT224" i="80"/>
  <c r="DY443" i="79"/>
  <c r="DY446" i="79" s="1"/>
  <c r="DY447" i="79" s="1"/>
  <c r="DY456" i="79" s="1"/>
  <c r="AH228" i="80"/>
  <c r="DY59" i="79"/>
  <c r="DY421" i="79" s="1"/>
  <c r="DY422" i="79" s="1"/>
  <c r="DY423" i="79" s="1"/>
  <c r="DY459" i="79" s="1"/>
  <c r="R223" i="79"/>
  <c r="EX282" i="79"/>
  <c r="Z223" i="79"/>
  <c r="BN228" i="80"/>
  <c r="AH225" i="80"/>
  <c r="Z276" i="80"/>
  <c r="Z278" i="80" s="1"/>
  <c r="Z282" i="79"/>
  <c r="DA392" i="80"/>
  <c r="DA443" i="80" s="1"/>
  <c r="DA446" i="80" s="1"/>
  <c r="DA447" i="80" s="1"/>
  <c r="DA456" i="80" s="1"/>
  <c r="CL282" i="80"/>
  <c r="DB282" i="79"/>
  <c r="AP282" i="79"/>
  <c r="AX282" i="79"/>
  <c r="BV225" i="80"/>
  <c r="CT223" i="79"/>
  <c r="EP282" i="79"/>
  <c r="DR225" i="79"/>
  <c r="EO59" i="80"/>
  <c r="EO61" i="80" s="1"/>
  <c r="CT276" i="79"/>
  <c r="CT278" i="79" s="1"/>
  <c r="EX223" i="79"/>
  <c r="CL282" i="79"/>
  <c r="CR278" i="79"/>
  <c r="DJ282" i="79"/>
  <c r="DB223" i="79"/>
  <c r="EX225" i="79"/>
  <c r="AP46" i="79"/>
  <c r="AP392" i="79" s="1"/>
  <c r="AP402" i="79" s="1"/>
  <c r="Y59" i="79"/>
  <c r="Y421" i="79" s="1"/>
  <c r="Y422" i="79" s="1"/>
  <c r="Y423" i="79" s="1"/>
  <c r="Y459" i="79" s="1"/>
  <c r="FF282" i="79"/>
  <c r="FF282" i="80"/>
  <c r="EH223" i="79"/>
  <c r="DY392" i="80"/>
  <c r="DY443" i="80" s="1"/>
  <c r="DY446" i="80" s="1"/>
  <c r="DY447" i="80" s="1"/>
  <c r="DY456" i="80" s="1"/>
  <c r="FN225" i="80"/>
  <c r="Y392" i="79"/>
  <c r="Y402" i="79" s="1"/>
  <c r="Y403" i="79" s="1"/>
  <c r="Y455" i="79" s="1"/>
  <c r="Y78" i="79" s="1"/>
  <c r="BV223" i="79"/>
  <c r="FN225" i="79"/>
  <c r="CL223" i="79"/>
  <c r="BN282" i="79"/>
  <c r="R282" i="79"/>
  <c r="AW392" i="79"/>
  <c r="AW402" i="79" s="1"/>
  <c r="AW403" i="79" s="1"/>
  <c r="AW455" i="79" s="1"/>
  <c r="AW78" i="79" s="1"/>
  <c r="AW443" i="79"/>
  <c r="AW446" i="79" s="1"/>
  <c r="AW447" i="79" s="1"/>
  <c r="AW456" i="79" s="1"/>
  <c r="DQ59" i="80"/>
  <c r="DQ61" i="80" s="1"/>
  <c r="AP282" i="80"/>
  <c r="EH282" i="79"/>
  <c r="DR282" i="79"/>
  <c r="AP225" i="79"/>
  <c r="BF225" i="79"/>
  <c r="FM59" i="80"/>
  <c r="FM61" i="80" s="1"/>
  <c r="AH282" i="79"/>
  <c r="CL225" i="80"/>
  <c r="FN282" i="80"/>
  <c r="FF225" i="79"/>
  <c r="AP276" i="79"/>
  <c r="AP278" i="79" s="1"/>
  <c r="AW392" i="80"/>
  <c r="AW402" i="80" s="1"/>
  <c r="AX282" i="80"/>
  <c r="DB276" i="79"/>
  <c r="DB278" i="79" s="1"/>
  <c r="DB276" i="80"/>
  <c r="DB278" i="80" s="1"/>
  <c r="BN225" i="79"/>
  <c r="AX225" i="80"/>
  <c r="Q392" i="80"/>
  <c r="Q443" i="80" s="1"/>
  <c r="Q446" i="80" s="1"/>
  <c r="Q447" i="80" s="1"/>
  <c r="Q456" i="80" s="1"/>
  <c r="BV282" i="80"/>
  <c r="EP225" i="79"/>
  <c r="R276" i="79"/>
  <c r="R278" i="79" s="1"/>
  <c r="AG392" i="79"/>
  <c r="AG402" i="79" s="1"/>
  <c r="AG403" i="79" s="1"/>
  <c r="AG455" i="79" s="1"/>
  <c r="AG78" i="79" s="1"/>
  <c r="CK392" i="80"/>
  <c r="CK443" i="80" s="1"/>
  <c r="CK446" i="80" s="1"/>
  <c r="CK447" i="80" s="1"/>
  <c r="CK456" i="80" s="1"/>
  <c r="EX282" i="80"/>
  <c r="AH225" i="79"/>
  <c r="AO392" i="80"/>
  <c r="AO402" i="80" s="1"/>
  <c r="AH282" i="80"/>
  <c r="DZ276" i="79"/>
  <c r="DZ278" i="79" s="1"/>
  <c r="DJ225" i="79"/>
  <c r="AG392" i="80"/>
  <c r="AG402" i="80" s="1"/>
  <c r="CT225" i="80"/>
  <c r="EG392" i="79"/>
  <c r="EG402" i="79" s="1"/>
  <c r="EG403" i="79" s="1"/>
  <c r="EG455" i="79" s="1"/>
  <c r="EG78" i="79" s="1"/>
  <c r="DJ282" i="80"/>
  <c r="BF225" i="80"/>
  <c r="CL225" i="79"/>
  <c r="AO59" i="79"/>
  <c r="AO421" i="79" s="1"/>
  <c r="AO422" i="79" s="1"/>
  <c r="AO423" i="79" s="1"/>
  <c r="AO459" i="79" s="1"/>
  <c r="BF276" i="79"/>
  <c r="BF278" i="79" s="1"/>
  <c r="DZ225" i="80"/>
  <c r="AO443" i="79"/>
  <c r="AO446" i="79" s="1"/>
  <c r="AO447" i="79" s="1"/>
  <c r="AO456" i="79" s="1"/>
  <c r="DR282" i="80"/>
  <c r="P278" i="79"/>
  <c r="CC443" i="79"/>
  <c r="CC446" i="79" s="1"/>
  <c r="CC447" i="79" s="1"/>
  <c r="CC456" i="79" s="1"/>
  <c r="CD225" i="79"/>
  <c r="CC392" i="79"/>
  <c r="CC402" i="79" s="1"/>
  <c r="CC403" i="79" s="1"/>
  <c r="CC455" i="79" s="1"/>
  <c r="CC78" i="79" s="1"/>
  <c r="CD46" i="79"/>
  <c r="CD392" i="79" s="1"/>
  <c r="CD402" i="79" s="1"/>
  <c r="CD403" i="79" s="1"/>
  <c r="AP225" i="80"/>
  <c r="DQ59" i="79"/>
  <c r="DQ421" i="79" s="1"/>
  <c r="DQ422" i="79" s="1"/>
  <c r="DQ423" i="79" s="1"/>
  <c r="DQ459" i="79" s="1"/>
  <c r="DI443" i="79"/>
  <c r="DI446" i="79" s="1"/>
  <c r="DI447" i="79" s="1"/>
  <c r="DI456" i="79" s="1"/>
  <c r="BN282" i="80"/>
  <c r="DZ225" i="79"/>
  <c r="DQ392" i="79"/>
  <c r="DQ402" i="79" s="1"/>
  <c r="DQ403" i="79" s="1"/>
  <c r="DQ455" i="79" s="1"/>
  <c r="DQ78" i="79" s="1"/>
  <c r="DI392" i="79"/>
  <c r="DI402" i="79" s="1"/>
  <c r="DI403" i="79" s="1"/>
  <c r="DI455" i="79" s="1"/>
  <c r="DI78" i="79" s="1"/>
  <c r="DB282" i="80"/>
  <c r="DR225" i="80"/>
  <c r="DJ225" i="80"/>
  <c r="BE392" i="79"/>
  <c r="BE402" i="79" s="1"/>
  <c r="BE403" i="79" s="1"/>
  <c r="BE455" i="79" s="1"/>
  <c r="BE78" i="79" s="1"/>
  <c r="EP282" i="80"/>
  <c r="X278" i="80"/>
  <c r="BE443" i="79"/>
  <c r="BE446" i="79" s="1"/>
  <c r="BE447" i="79" s="1"/>
  <c r="BE456" i="79" s="1"/>
  <c r="CS59" i="79"/>
  <c r="CS421" i="79" s="1"/>
  <c r="CS422" i="79" s="1"/>
  <c r="CS423" i="79" s="1"/>
  <c r="CS459" i="79" s="1"/>
  <c r="EX225" i="80"/>
  <c r="BV225" i="79"/>
  <c r="EG443" i="79"/>
  <c r="EG446" i="79" s="1"/>
  <c r="EG447" i="79" s="1"/>
  <c r="EG456" i="79" s="1"/>
  <c r="CS392" i="79"/>
  <c r="CS402" i="79" s="1"/>
  <c r="CS437" i="79" s="1"/>
  <c r="CS438" i="79" s="1"/>
  <c r="CD282" i="80"/>
  <c r="AG59" i="79"/>
  <c r="AG61" i="79" s="1"/>
  <c r="R282" i="80"/>
  <c r="DX443" i="79"/>
  <c r="DX446" i="79" s="1"/>
  <c r="DX447" i="79" s="1"/>
  <c r="DX456" i="79" s="1"/>
  <c r="FN276" i="80"/>
  <c r="FN278" i="80" s="1"/>
  <c r="DZ46" i="79"/>
  <c r="DZ59" i="79" s="1"/>
  <c r="DZ421" i="79" s="1"/>
  <c r="DZ422" i="79" s="1"/>
  <c r="DZ423" i="79" s="1"/>
  <c r="DZ459" i="79" s="1"/>
  <c r="DZ282" i="80"/>
  <c r="Q443" i="79"/>
  <c r="Q446" i="79" s="1"/>
  <c r="Q447" i="79" s="1"/>
  <c r="Q456" i="79" s="1"/>
  <c r="Q392" i="79"/>
  <c r="Q402" i="79" s="1"/>
  <c r="Q437" i="79" s="1"/>
  <c r="Q438" i="79" s="1"/>
  <c r="DB225" i="80"/>
  <c r="EP225" i="80"/>
  <c r="F38" i="35"/>
  <c r="F82" i="35" s="1"/>
  <c r="EW392" i="79"/>
  <c r="EW402" i="79" s="1"/>
  <c r="EW437" i="79" s="1"/>
  <c r="EW438" i="79" s="1"/>
  <c r="BN276" i="79"/>
  <c r="BN278" i="79" s="1"/>
  <c r="FL402" i="80"/>
  <c r="FL421" i="80" s="1"/>
  <c r="FL422" i="80" s="1"/>
  <c r="FL423" i="80" s="1"/>
  <c r="FL459" i="80" s="1"/>
  <c r="EW59" i="79"/>
  <c r="EW421" i="79" s="1"/>
  <c r="EW422" i="79" s="1"/>
  <c r="EW423" i="79" s="1"/>
  <c r="EW459" i="79" s="1"/>
  <c r="FL59" i="80"/>
  <c r="FL61" i="80" s="1"/>
  <c r="FM59" i="79"/>
  <c r="FM421" i="79" s="1"/>
  <c r="FM422" i="79" s="1"/>
  <c r="FM423" i="79" s="1"/>
  <c r="FM459" i="79" s="1"/>
  <c r="FM443" i="79"/>
  <c r="FM446" i="79" s="1"/>
  <c r="FM447" i="79" s="1"/>
  <c r="FM456" i="79" s="1"/>
  <c r="CD276" i="79"/>
  <c r="CD278" i="79" s="1"/>
  <c r="FN46" i="80"/>
  <c r="FN392" i="80" s="1"/>
  <c r="FN443" i="80" s="1"/>
  <c r="FN446" i="80" s="1"/>
  <c r="FN447" i="80" s="1"/>
  <c r="FN456" i="80" s="1"/>
  <c r="CT276" i="80"/>
  <c r="CT278" i="80" s="1"/>
  <c r="CB59" i="79"/>
  <c r="CB421" i="79" s="1"/>
  <c r="CB422" i="79" s="1"/>
  <c r="CB423" i="79" s="1"/>
  <c r="CB459" i="79" s="1"/>
  <c r="CB392" i="79"/>
  <c r="CB402" i="79" s="1"/>
  <c r="CB403" i="79" s="1"/>
  <c r="CB455" i="79" s="1"/>
  <c r="CB78" i="79" s="1"/>
  <c r="CB443" i="79"/>
  <c r="CB446" i="79" s="1"/>
  <c r="CB447" i="79" s="1"/>
  <c r="CB456" i="79" s="1"/>
  <c r="CL276" i="79"/>
  <c r="CL278" i="79" s="1"/>
  <c r="CJ278" i="79"/>
  <c r="Z276" i="79"/>
  <c r="Z278" i="79" s="1"/>
  <c r="X278" i="79"/>
  <c r="AP276" i="80"/>
  <c r="AP278" i="80" s="1"/>
  <c r="AN278" i="80"/>
  <c r="DH278" i="79"/>
  <c r="DJ276" i="79"/>
  <c r="DJ278" i="79" s="1"/>
  <c r="EV278" i="80"/>
  <c r="EX276" i="80"/>
  <c r="EX278" i="80" s="1"/>
  <c r="EP276" i="79"/>
  <c r="EP278" i="79" s="1"/>
  <c r="EN278" i="79"/>
  <c r="P278" i="80"/>
  <c r="R276" i="80"/>
  <c r="R278" i="80" s="1"/>
  <c r="FN276" i="79"/>
  <c r="FN278" i="79" s="1"/>
  <c r="FL278" i="79"/>
  <c r="FD278" i="80"/>
  <c r="FF276" i="80"/>
  <c r="FF278" i="80" s="1"/>
  <c r="AX276" i="79"/>
  <c r="AX278" i="79" s="1"/>
  <c r="AV278" i="79"/>
  <c r="CJ278" i="80"/>
  <c r="CL276" i="80"/>
  <c r="CL278" i="80" s="1"/>
  <c r="BV276" i="79"/>
  <c r="BV278" i="79" s="1"/>
  <c r="BT278" i="79"/>
  <c r="EP276" i="80"/>
  <c r="EP278" i="80" s="1"/>
  <c r="EN278" i="80"/>
  <c r="EV278" i="79"/>
  <c r="EX276" i="79"/>
  <c r="EX278" i="79" s="1"/>
  <c r="BN276" i="80"/>
  <c r="BN278" i="80" s="1"/>
  <c r="BL278" i="80"/>
  <c r="EH276" i="79"/>
  <c r="EH278" i="79" s="1"/>
  <c r="EF278" i="79"/>
  <c r="BV276" i="80"/>
  <c r="BV278" i="80" s="1"/>
  <c r="BT278" i="80"/>
  <c r="AF278" i="79"/>
  <c r="AH276" i="79"/>
  <c r="AH278" i="79" s="1"/>
  <c r="AF278" i="80"/>
  <c r="AH276" i="80"/>
  <c r="AH278" i="80" s="1"/>
  <c r="DX278" i="80"/>
  <c r="DZ276" i="80"/>
  <c r="DZ278" i="80" s="1"/>
  <c r="EH276" i="80"/>
  <c r="EH278" i="80" s="1"/>
  <c r="EF278" i="80"/>
  <c r="DH278" i="80"/>
  <c r="AX276" i="80"/>
  <c r="AX278" i="80" s="1"/>
  <c r="AV278" i="80"/>
  <c r="CD276" i="80"/>
  <c r="CD278" i="80" s="1"/>
  <c r="CB278" i="80"/>
  <c r="DX392" i="79"/>
  <c r="DX402" i="79" s="1"/>
  <c r="DX403" i="79" s="1"/>
  <c r="BL59" i="79"/>
  <c r="BL421" i="79" s="1"/>
  <c r="BL422" i="79" s="1"/>
  <c r="BL423" i="79" s="1"/>
  <c r="CZ402" i="80"/>
  <c r="CZ421" i="80" s="1"/>
  <c r="CZ422" i="80" s="1"/>
  <c r="CZ423" i="80" s="1"/>
  <c r="CZ459" i="80" s="1"/>
  <c r="CZ392" i="79"/>
  <c r="CZ402" i="79" s="1"/>
  <c r="CZ403" i="79" s="1"/>
  <c r="CZ443" i="79"/>
  <c r="CZ446" i="79" s="1"/>
  <c r="CZ447" i="79" s="1"/>
  <c r="CZ456" i="79" s="1"/>
  <c r="CZ59" i="79"/>
  <c r="CZ421" i="79" s="1"/>
  <c r="CZ422" i="79" s="1"/>
  <c r="CZ423" i="79" s="1"/>
  <c r="CR59" i="79"/>
  <c r="CR421" i="79" s="1"/>
  <c r="CR422" i="79" s="1"/>
  <c r="CR423" i="79" s="1"/>
  <c r="CR443" i="79"/>
  <c r="CR446" i="79" s="1"/>
  <c r="CR447" i="79" s="1"/>
  <c r="CR456" i="79" s="1"/>
  <c r="CT46" i="79"/>
  <c r="CT59" i="79" s="1"/>
  <c r="CT421" i="79" s="1"/>
  <c r="CT422" i="79" s="1"/>
  <c r="CT423" i="79" s="1"/>
  <c r="CT459" i="79" s="1"/>
  <c r="P59" i="79"/>
  <c r="P61" i="79" s="1"/>
  <c r="R46" i="79"/>
  <c r="R443" i="79" s="1"/>
  <c r="R446" i="79" s="1"/>
  <c r="R447" i="79" s="1"/>
  <c r="R456" i="79" s="1"/>
  <c r="P443" i="79"/>
  <c r="P446" i="79" s="1"/>
  <c r="P447" i="79" s="1"/>
  <c r="P456" i="79" s="1"/>
  <c r="X59" i="80"/>
  <c r="X61" i="80" s="1"/>
  <c r="X402" i="80"/>
  <c r="X421" i="80" s="1"/>
  <c r="X422" i="80" s="1"/>
  <c r="X423" i="80" s="1"/>
  <c r="X459" i="80" s="1"/>
  <c r="BN46" i="79"/>
  <c r="BN443" i="79" s="1"/>
  <c r="BN446" i="79" s="1"/>
  <c r="BN447" i="79" s="1"/>
  <c r="BN456" i="79" s="1"/>
  <c r="BL392" i="79"/>
  <c r="BL402" i="79" s="1"/>
  <c r="BL403" i="79" s="1"/>
  <c r="BD59" i="79"/>
  <c r="BD421" i="79" s="1"/>
  <c r="BD422" i="79" s="1"/>
  <c r="BD423" i="79" s="1"/>
  <c r="Z46" i="80"/>
  <c r="Z392" i="80" s="1"/>
  <c r="Z443" i="80" s="1"/>
  <c r="Z446" i="80" s="1"/>
  <c r="Z447" i="80" s="1"/>
  <c r="Z456" i="80" s="1"/>
  <c r="BF46" i="79"/>
  <c r="BF59" i="79" s="1"/>
  <c r="BF421" i="79" s="1"/>
  <c r="BF422" i="79" s="1"/>
  <c r="BF423" i="79" s="1"/>
  <c r="BF459" i="79" s="1"/>
  <c r="BD392" i="79"/>
  <c r="BD402" i="79" s="1"/>
  <c r="BD403" i="79" s="1"/>
  <c r="DB46" i="80"/>
  <c r="DB392" i="80" s="1"/>
  <c r="DB443" i="80" s="1"/>
  <c r="DB446" i="80" s="1"/>
  <c r="DB447" i="80" s="1"/>
  <c r="DB456" i="80" s="1"/>
  <c r="CZ59" i="80"/>
  <c r="CZ61" i="80" s="1"/>
  <c r="DJ392" i="80"/>
  <c r="DJ443" i="80" s="1"/>
  <c r="DJ446" i="80" s="1"/>
  <c r="DJ447" i="80" s="1"/>
  <c r="DJ456" i="80" s="1"/>
  <c r="CR402" i="80"/>
  <c r="CT46" i="80"/>
  <c r="CR59" i="80"/>
  <c r="CR61" i="80" s="1"/>
  <c r="AV392" i="80"/>
  <c r="AV59" i="80"/>
  <c r="AV61" i="80" s="1"/>
  <c r="AX46" i="80"/>
  <c r="AV443" i="79"/>
  <c r="AV446" i="79" s="1"/>
  <c r="AV447" i="79" s="1"/>
  <c r="AX46" i="79"/>
  <c r="AV59" i="79"/>
  <c r="AV392" i="79"/>
  <c r="AV402" i="79" s="1"/>
  <c r="AV403" i="79" s="1"/>
  <c r="AV455" i="79" s="1"/>
  <c r="AV78" i="79" s="1"/>
  <c r="EP46" i="79"/>
  <c r="EN443" i="79"/>
  <c r="EN446" i="79" s="1"/>
  <c r="EN447" i="79" s="1"/>
  <c r="EN59" i="79"/>
  <c r="EN392" i="79"/>
  <c r="EN402" i="79" s="1"/>
  <c r="EN403" i="79" s="1"/>
  <c r="EN455" i="79" s="1"/>
  <c r="EN78" i="79" s="1"/>
  <c r="AO403" i="79"/>
  <c r="AO455" i="79" s="1"/>
  <c r="AO78" i="79" s="1"/>
  <c r="AO437" i="79"/>
  <c r="AO438" i="79" s="1"/>
  <c r="CL46" i="79"/>
  <c r="CJ59" i="79"/>
  <c r="CJ443" i="79"/>
  <c r="CJ446" i="79" s="1"/>
  <c r="CJ447" i="79" s="1"/>
  <c r="CJ392" i="79"/>
  <c r="CJ402" i="79" s="1"/>
  <c r="CJ403" i="79" s="1"/>
  <c r="CJ455" i="79" s="1"/>
  <c r="CJ78" i="79" s="1"/>
  <c r="AN392" i="80"/>
  <c r="AP46" i="80"/>
  <c r="AN59" i="80"/>
  <c r="AN61" i="80" s="1"/>
  <c r="DQ443" i="80"/>
  <c r="DQ446" i="80" s="1"/>
  <c r="DQ447" i="80" s="1"/>
  <c r="DQ456" i="80" s="1"/>
  <c r="DQ402" i="80"/>
  <c r="FL443" i="79"/>
  <c r="FL446" i="79" s="1"/>
  <c r="FL447" i="79" s="1"/>
  <c r="FL392" i="79"/>
  <c r="FL402" i="79" s="1"/>
  <c r="FL403" i="79" s="1"/>
  <c r="FL455" i="79" s="1"/>
  <c r="FL78" i="79" s="1"/>
  <c r="FN46" i="79"/>
  <c r="FL59" i="79"/>
  <c r="DA421" i="79"/>
  <c r="DA422" i="79" s="1"/>
  <c r="DA423" i="79" s="1"/>
  <c r="DA459" i="79" s="1"/>
  <c r="DA61" i="79"/>
  <c r="CS443" i="80"/>
  <c r="CS446" i="80" s="1"/>
  <c r="CS447" i="80" s="1"/>
  <c r="CS402" i="80"/>
  <c r="EG421" i="79"/>
  <c r="EG422" i="79" s="1"/>
  <c r="EG423" i="79" s="1"/>
  <c r="EG459" i="79" s="1"/>
  <c r="EG61" i="79"/>
  <c r="BL392" i="80"/>
  <c r="BL59" i="80"/>
  <c r="BL61" i="80" s="1"/>
  <c r="BN46" i="80"/>
  <c r="EX46" i="79"/>
  <c r="EV59" i="79"/>
  <c r="EV443" i="79"/>
  <c r="EV446" i="79" s="1"/>
  <c r="EV447" i="79" s="1"/>
  <c r="EV392" i="79"/>
  <c r="EV402" i="79" s="1"/>
  <c r="EV403" i="79" s="1"/>
  <c r="EV455" i="79" s="1"/>
  <c r="EV78" i="79" s="1"/>
  <c r="EO443" i="80"/>
  <c r="EO446" i="80" s="1"/>
  <c r="EO447" i="80" s="1"/>
  <c r="EO456" i="80" s="1"/>
  <c r="EO402" i="80"/>
  <c r="P392" i="80"/>
  <c r="R46" i="80"/>
  <c r="P59" i="80"/>
  <c r="P61" i="80" s="1"/>
  <c r="CC421" i="79"/>
  <c r="CC422" i="79" s="1"/>
  <c r="CC423" i="79" s="1"/>
  <c r="CC459" i="79" s="1"/>
  <c r="CC61" i="79"/>
  <c r="FM402" i="80"/>
  <c r="FM443" i="80"/>
  <c r="FM446" i="80" s="1"/>
  <c r="FM447" i="80" s="1"/>
  <c r="FM456" i="80" s="1"/>
  <c r="DP392" i="80"/>
  <c r="DR46" i="80"/>
  <c r="DP59" i="80"/>
  <c r="DP61" i="80" s="1"/>
  <c r="DY437" i="79"/>
  <c r="DY438" i="79" s="1"/>
  <c r="DY403" i="79"/>
  <c r="DY455" i="79" s="1"/>
  <c r="DY78" i="79" s="1"/>
  <c r="FE443" i="80"/>
  <c r="FE446" i="80" s="1"/>
  <c r="FE447" i="80" s="1"/>
  <c r="FE456" i="80" s="1"/>
  <c r="FE402" i="80"/>
  <c r="AF392" i="80"/>
  <c r="AH46" i="80"/>
  <c r="AF59" i="80"/>
  <c r="AF61" i="80" s="1"/>
  <c r="BU403" i="79"/>
  <c r="BU455" i="79" s="1"/>
  <c r="BU78" i="79" s="1"/>
  <c r="BU437" i="79"/>
  <c r="BU438" i="79" s="1"/>
  <c r="CC443" i="80"/>
  <c r="CC446" i="80" s="1"/>
  <c r="CC447" i="80" s="1"/>
  <c r="CC456" i="80" s="1"/>
  <c r="CC402" i="80"/>
  <c r="EN392" i="80"/>
  <c r="EP46" i="80"/>
  <c r="EN59" i="80"/>
  <c r="EN61" i="80" s="1"/>
  <c r="DI421" i="79"/>
  <c r="DI422" i="79" s="1"/>
  <c r="DI423" i="79" s="1"/>
  <c r="DI459" i="79" s="1"/>
  <c r="DI61" i="79"/>
  <c r="AW421" i="79"/>
  <c r="AW422" i="79" s="1"/>
  <c r="AW423" i="79" s="1"/>
  <c r="AW459" i="79" s="1"/>
  <c r="AW61" i="79"/>
  <c r="DX392" i="80"/>
  <c r="DZ46" i="80"/>
  <c r="DX59" i="80"/>
  <c r="DX61" i="80" s="1"/>
  <c r="FM437" i="79"/>
  <c r="FM438" i="79" s="1"/>
  <c r="FM403" i="79"/>
  <c r="FM455" i="79" s="1"/>
  <c r="FM78" i="79" s="1"/>
  <c r="EW443" i="80"/>
  <c r="EW446" i="80" s="1"/>
  <c r="EW447" i="80" s="1"/>
  <c r="EW456" i="80" s="1"/>
  <c r="EW402" i="80"/>
  <c r="EG443" i="80"/>
  <c r="EG446" i="80" s="1"/>
  <c r="EG447" i="80" s="1"/>
  <c r="EG456" i="80" s="1"/>
  <c r="EG402" i="80"/>
  <c r="EV392" i="80"/>
  <c r="EX46" i="80"/>
  <c r="EV59" i="80"/>
  <c r="EV61" i="80" s="1"/>
  <c r="Q61" i="79"/>
  <c r="Q421" i="79"/>
  <c r="Q422" i="79" s="1"/>
  <c r="Q423" i="79" s="1"/>
  <c r="Q459" i="79" s="1"/>
  <c r="CJ392" i="80"/>
  <c r="CJ59" i="80"/>
  <c r="CJ61" i="80" s="1"/>
  <c r="CL46" i="80"/>
  <c r="X443" i="79"/>
  <c r="X446" i="79" s="1"/>
  <c r="X447" i="79" s="1"/>
  <c r="X392" i="79"/>
  <c r="X402" i="79" s="1"/>
  <c r="X403" i="79" s="1"/>
  <c r="X455" i="79" s="1"/>
  <c r="X78" i="79" s="1"/>
  <c r="Z46" i="79"/>
  <c r="X59" i="79"/>
  <c r="EO421" i="79"/>
  <c r="EO422" i="79" s="1"/>
  <c r="EO423" i="79" s="1"/>
  <c r="EO459" i="79" s="1"/>
  <c r="EO61" i="79"/>
  <c r="Y443" i="80"/>
  <c r="Y446" i="80" s="1"/>
  <c r="Y447" i="80" s="1"/>
  <c r="Y456" i="80" s="1"/>
  <c r="Y402" i="80"/>
  <c r="BT392" i="80"/>
  <c r="BV46" i="80"/>
  <c r="BT59" i="80"/>
  <c r="BT61" i="80" s="1"/>
  <c r="EF443" i="79"/>
  <c r="EF446" i="79" s="1"/>
  <c r="EF447" i="79" s="1"/>
  <c r="EF392" i="79"/>
  <c r="EF402" i="79" s="1"/>
  <c r="EF403" i="79" s="1"/>
  <c r="EF455" i="79" s="1"/>
  <c r="EF78" i="79" s="1"/>
  <c r="EH46" i="79"/>
  <c r="EF59" i="79"/>
  <c r="EO403" i="79"/>
  <c r="EO455" i="79" s="1"/>
  <c r="EO78" i="79" s="1"/>
  <c r="EO437" i="79"/>
  <c r="EO438" i="79" s="1"/>
  <c r="BE421" i="79"/>
  <c r="BE422" i="79" s="1"/>
  <c r="BE423" i="79" s="1"/>
  <c r="BE459" i="79" s="1"/>
  <c r="BE61" i="79"/>
  <c r="EF392" i="80"/>
  <c r="EH46" i="80"/>
  <c r="EF59" i="80"/>
  <c r="EF61" i="80" s="1"/>
  <c r="BT392" i="79"/>
  <c r="BT402" i="79" s="1"/>
  <c r="BT403" i="79" s="1"/>
  <c r="BT455" i="79" s="1"/>
  <c r="BT78" i="79" s="1"/>
  <c r="BV46" i="79"/>
  <c r="BT59" i="79"/>
  <c r="BT443" i="79"/>
  <c r="BT446" i="79" s="1"/>
  <c r="BT447" i="79" s="1"/>
  <c r="BM421" i="79"/>
  <c r="BM422" i="79" s="1"/>
  <c r="BM423" i="79" s="1"/>
  <c r="BM459" i="79" s="1"/>
  <c r="BM61" i="79"/>
  <c r="CK403" i="79"/>
  <c r="CK455" i="79" s="1"/>
  <c r="CK78" i="79" s="1"/>
  <c r="CK437" i="79"/>
  <c r="CK438" i="79" s="1"/>
  <c r="CB392" i="80"/>
  <c r="CD46" i="80"/>
  <c r="CB59" i="80"/>
  <c r="CB61" i="80" s="1"/>
  <c r="DJ46" i="79"/>
  <c r="DH59" i="79"/>
  <c r="DH443" i="79"/>
  <c r="DH446" i="79" s="1"/>
  <c r="DH447" i="79" s="1"/>
  <c r="DH392" i="79"/>
  <c r="DH402" i="79" s="1"/>
  <c r="DH403" i="79" s="1"/>
  <c r="DH455" i="79" s="1"/>
  <c r="DH78" i="79" s="1"/>
  <c r="FD392" i="80"/>
  <c r="FF46" i="80"/>
  <c r="FD59" i="80"/>
  <c r="FD61" i="80" s="1"/>
  <c r="AF443" i="79"/>
  <c r="AF446" i="79" s="1"/>
  <c r="AF447" i="79" s="1"/>
  <c r="AF392" i="79"/>
  <c r="AF402" i="79" s="1"/>
  <c r="AF403" i="79" s="1"/>
  <c r="AF455" i="79" s="1"/>
  <c r="AF78" i="79" s="1"/>
  <c r="AH46" i="79"/>
  <c r="AF59" i="79"/>
  <c r="DH443" i="80"/>
  <c r="DH446" i="80" s="1"/>
  <c r="DH447" i="80" s="1"/>
  <c r="DH402" i="80"/>
  <c r="H22" i="31"/>
  <c r="I69" i="26"/>
  <c r="I63" i="26"/>
  <c r="AN456" i="79"/>
  <c r="X456" i="80"/>
  <c r="FL456" i="80"/>
  <c r="CZ456" i="80"/>
  <c r="I138" i="13"/>
  <c r="I128" i="13"/>
  <c r="I134" i="13"/>
  <c r="F388" i="85"/>
  <c r="I157" i="13"/>
  <c r="DP392" i="79"/>
  <c r="DP402" i="79" s="1"/>
  <c r="DP403" i="79" s="1"/>
  <c r="DP455" i="79" s="1"/>
  <c r="DP78" i="79" s="1"/>
  <c r="DR46" i="79"/>
  <c r="DP59" i="79"/>
  <c r="DP443" i="79"/>
  <c r="DP446" i="79" s="1"/>
  <c r="DP447" i="79" s="1"/>
  <c r="FD278" i="79"/>
  <c r="FF276" i="79"/>
  <c r="FF278" i="79" s="1"/>
  <c r="DP278" i="79"/>
  <c r="DR276" i="79"/>
  <c r="DR278" i="79" s="1"/>
  <c r="FD443" i="79"/>
  <c r="FD446" i="79" s="1"/>
  <c r="FD447" i="79" s="1"/>
  <c r="FD392" i="79"/>
  <c r="FD402" i="79" s="1"/>
  <c r="FD403" i="79" s="1"/>
  <c r="FD455" i="79" s="1"/>
  <c r="FD78" i="79" s="1"/>
  <c r="FF46" i="79"/>
  <c r="FD59" i="79"/>
  <c r="BD443" i="80"/>
  <c r="BD446" i="80" s="1"/>
  <c r="BD447" i="80" s="1"/>
  <c r="BD402" i="80"/>
  <c r="E57" i="35"/>
  <c r="E58" i="35" s="1"/>
  <c r="E38" i="35"/>
  <c r="E82" i="35" s="1"/>
  <c r="H74" i="26"/>
  <c r="E385" i="85"/>
  <c r="H456" i="79"/>
  <c r="J402" i="80"/>
  <c r="J443" i="80"/>
  <c r="J446" i="80" s="1"/>
  <c r="J447" i="80" s="1"/>
  <c r="J456" i="80" s="1"/>
  <c r="I421" i="80"/>
  <c r="I422" i="80" s="1"/>
  <c r="I423" i="80" s="1"/>
  <c r="I459" i="80" s="1"/>
  <c r="I437" i="80"/>
  <c r="I438" i="80" s="1"/>
  <c r="I403" i="80"/>
  <c r="I455" i="80" s="1"/>
  <c r="H455" i="79"/>
  <c r="J74" i="26"/>
  <c r="G385" i="85"/>
  <c r="H61" i="79"/>
  <c r="H421" i="79"/>
  <c r="H422" i="79" s="1"/>
  <c r="H423" i="79" s="1"/>
  <c r="I234" i="85"/>
  <c r="K134" i="90" s="1"/>
  <c r="I238" i="79"/>
  <c r="I238" i="80"/>
  <c r="H443" i="80"/>
  <c r="H446" i="80" s="1"/>
  <c r="H447" i="80" s="1"/>
  <c r="H402" i="80"/>
  <c r="J61" i="79"/>
  <c r="J421" i="79"/>
  <c r="J422" i="79" s="1"/>
  <c r="J423" i="79" s="1"/>
  <c r="J459" i="79" s="1"/>
  <c r="DX61" i="79"/>
  <c r="BD456" i="79"/>
  <c r="BF223" i="80"/>
  <c r="BD278" i="80"/>
  <c r="BF276" i="80"/>
  <c r="BF278" i="80" s="1"/>
  <c r="BL456" i="79"/>
  <c r="AN459" i="79"/>
  <c r="BF46" i="80"/>
  <c r="BD59" i="80"/>
  <c r="BD61" i="80" s="1"/>
  <c r="AN455" i="79"/>
  <c r="AN78" i="79" s="1"/>
  <c r="G437" i="79" l="1"/>
  <c r="G438" i="79" s="1"/>
  <c r="H439" i="79" s="1"/>
  <c r="J437" i="79"/>
  <c r="J438" i="79" s="1"/>
  <c r="G38" i="35"/>
  <c r="G82" i="35" s="1"/>
  <c r="G384" i="85" s="1"/>
  <c r="G447" i="79"/>
  <c r="I134" i="79"/>
  <c r="I138" i="79"/>
  <c r="I233" i="79"/>
  <c r="FE421" i="79"/>
  <c r="FE422" i="79" s="1"/>
  <c r="FE423" i="79" s="1"/>
  <c r="FE459" i="79" s="1"/>
  <c r="FE134" i="79" s="1"/>
  <c r="BM437" i="79"/>
  <c r="BM438" i="79" s="1"/>
  <c r="BU61" i="79"/>
  <c r="Y437" i="79"/>
  <c r="Y438" i="79" s="1"/>
  <c r="FE437" i="79"/>
  <c r="FE438" i="79" s="1"/>
  <c r="BE402" i="80"/>
  <c r="BE437" i="80" s="1"/>
  <c r="BE438" i="80" s="1"/>
  <c r="DI437" i="79"/>
  <c r="DI438" i="79" s="1"/>
  <c r="BM443" i="80"/>
  <c r="BM446" i="80" s="1"/>
  <c r="BM447" i="80" s="1"/>
  <c r="BM456" i="80" s="1"/>
  <c r="BM238" i="80" s="1"/>
  <c r="I127" i="85"/>
  <c r="K73" i="90" s="1"/>
  <c r="I128" i="79"/>
  <c r="DY128" i="79" s="1"/>
  <c r="DY402" i="80"/>
  <c r="DY437" i="80" s="1"/>
  <c r="DY438" i="80" s="1"/>
  <c r="I152" i="85"/>
  <c r="K90" i="90" s="1"/>
  <c r="I131" i="85"/>
  <c r="K77" i="90" s="1"/>
  <c r="I75" i="13"/>
  <c r="H29" i="31"/>
  <c r="H31" i="31" s="1"/>
  <c r="DI402" i="80"/>
  <c r="DI403" i="80" s="1"/>
  <c r="DI455" i="80" s="1"/>
  <c r="DI75" i="80" s="1"/>
  <c r="I228" i="85"/>
  <c r="K129" i="90" s="1"/>
  <c r="I227" i="80"/>
  <c r="AG437" i="79"/>
  <c r="AG438" i="79" s="1"/>
  <c r="CK61" i="79"/>
  <c r="DB59" i="79"/>
  <c r="DB421" i="79" s="1"/>
  <c r="DB422" i="79" s="1"/>
  <c r="DB423" i="79" s="1"/>
  <c r="DB459" i="79" s="1"/>
  <c r="DB443" i="79"/>
  <c r="DB446" i="79" s="1"/>
  <c r="DB447" i="79" s="1"/>
  <c r="DB456" i="79" s="1"/>
  <c r="DA403" i="79"/>
  <c r="DA455" i="79" s="1"/>
  <c r="DA78" i="79" s="1"/>
  <c r="AG443" i="80"/>
  <c r="AG446" i="80" s="1"/>
  <c r="AG447" i="80" s="1"/>
  <c r="AG456" i="80" s="1"/>
  <c r="AG238" i="80" s="1"/>
  <c r="AO61" i="79"/>
  <c r="DZ392" i="79"/>
  <c r="DZ402" i="79" s="1"/>
  <c r="DZ403" i="79" s="1"/>
  <c r="DZ443" i="79"/>
  <c r="DZ446" i="79" s="1"/>
  <c r="DZ447" i="79" s="1"/>
  <c r="DZ456" i="79" s="1"/>
  <c r="DY61" i="79"/>
  <c r="EG437" i="79"/>
  <c r="EG438" i="79" s="1"/>
  <c r="AW437" i="79"/>
  <c r="AW438" i="79" s="1"/>
  <c r="CS403" i="79"/>
  <c r="CS455" i="79" s="1"/>
  <c r="CS78" i="79" s="1"/>
  <c r="BU402" i="80"/>
  <c r="BU403" i="80" s="1"/>
  <c r="BU455" i="80" s="1"/>
  <c r="BU75" i="80" s="1"/>
  <c r="AP59" i="79"/>
  <c r="AP421" i="79" s="1"/>
  <c r="AP422" i="79" s="1"/>
  <c r="AP423" i="79" s="1"/>
  <c r="AP459" i="79" s="1"/>
  <c r="DA402" i="80"/>
  <c r="DA421" i="80" s="1"/>
  <c r="DA422" i="80" s="1"/>
  <c r="DA423" i="80" s="1"/>
  <c r="DA459" i="80" s="1"/>
  <c r="AW443" i="80"/>
  <c r="AW446" i="80" s="1"/>
  <c r="AW447" i="80" s="1"/>
  <c r="AW456" i="80" s="1"/>
  <c r="AW238" i="80" s="1"/>
  <c r="Q402" i="80"/>
  <c r="Q437" i="80" s="1"/>
  <c r="Q438" i="80" s="1"/>
  <c r="Y61" i="79"/>
  <c r="AO443" i="80"/>
  <c r="AO446" i="80" s="1"/>
  <c r="AO447" i="80" s="1"/>
  <c r="AO456" i="80" s="1"/>
  <c r="AO238" i="80" s="1"/>
  <c r="AP443" i="79"/>
  <c r="AP446" i="79" s="1"/>
  <c r="AP447" i="79" s="1"/>
  <c r="AP456" i="79" s="1"/>
  <c r="CK402" i="80"/>
  <c r="CK437" i="80" s="1"/>
  <c r="CK438" i="80" s="1"/>
  <c r="BE437" i="79"/>
  <c r="BE438" i="79" s="1"/>
  <c r="CA437" i="79"/>
  <c r="CA438" i="79" s="1"/>
  <c r="CD437" i="79"/>
  <c r="CD438" i="79" s="1"/>
  <c r="CC437" i="79"/>
  <c r="CC438" i="79" s="1"/>
  <c r="CD443" i="79"/>
  <c r="CD446" i="79" s="1"/>
  <c r="CD447" i="79" s="1"/>
  <c r="CD456" i="79" s="1"/>
  <c r="I94" i="26"/>
  <c r="CS61" i="79"/>
  <c r="F384" i="85"/>
  <c r="FM61" i="79"/>
  <c r="DQ437" i="79"/>
  <c r="DQ438" i="79" s="1"/>
  <c r="AG421" i="79"/>
  <c r="AG422" i="79" s="1"/>
  <c r="AG423" i="79" s="1"/>
  <c r="AG459" i="79" s="1"/>
  <c r="AG134" i="79" s="1"/>
  <c r="CD59" i="79"/>
  <c r="CD421" i="79" s="1"/>
  <c r="CD422" i="79" s="1"/>
  <c r="CD423" i="79" s="1"/>
  <c r="CD459" i="79" s="1"/>
  <c r="EW403" i="79"/>
  <c r="EW455" i="79" s="1"/>
  <c r="EW78" i="79" s="1"/>
  <c r="DQ61" i="79"/>
  <c r="Q403" i="79"/>
  <c r="Q455" i="79" s="1"/>
  <c r="Q78" i="79" s="1"/>
  <c r="FL403" i="80"/>
  <c r="FL455" i="80" s="1"/>
  <c r="FL75" i="80" s="1"/>
  <c r="CB61" i="79"/>
  <c r="EW61" i="79"/>
  <c r="FN59" i="80"/>
  <c r="FN61" i="80" s="1"/>
  <c r="FN402" i="80"/>
  <c r="FK437" i="80" s="1"/>
  <c r="FK438" i="80" s="1"/>
  <c r="E59" i="35"/>
  <c r="E86" i="35" s="1"/>
  <c r="R59" i="79"/>
  <c r="R61" i="79" s="1"/>
  <c r="CZ403" i="80"/>
  <c r="CZ455" i="80" s="1"/>
  <c r="CZ75" i="80" s="1"/>
  <c r="CT392" i="79"/>
  <c r="CT402" i="79" s="1"/>
  <c r="CT403" i="79" s="1"/>
  <c r="CT443" i="79"/>
  <c r="CT446" i="79" s="1"/>
  <c r="CT447" i="79" s="1"/>
  <c r="CT456" i="79" s="1"/>
  <c r="BL61" i="79"/>
  <c r="R392" i="79"/>
  <c r="R402" i="79" s="1"/>
  <c r="O437" i="79" s="1"/>
  <c r="O438" i="79" s="1"/>
  <c r="BD61" i="79"/>
  <c r="DJ402" i="80"/>
  <c r="DJ421" i="80" s="1"/>
  <c r="DJ422" i="80" s="1"/>
  <c r="DJ423" i="80" s="1"/>
  <c r="CR61" i="79"/>
  <c r="Z402" i="80"/>
  <c r="Z437" i="80" s="1"/>
  <c r="Z438" i="80" s="1"/>
  <c r="CZ61" i="79"/>
  <c r="BF443" i="79"/>
  <c r="BF446" i="79" s="1"/>
  <c r="BF447" i="79" s="1"/>
  <c r="BF456" i="79" s="1"/>
  <c r="BN59" i="79"/>
  <c r="BN421" i="79" s="1"/>
  <c r="BN422" i="79" s="1"/>
  <c r="BN423" i="79" s="1"/>
  <c r="BN459" i="79" s="1"/>
  <c r="BN392" i="79"/>
  <c r="BN402" i="79" s="1"/>
  <c r="BN437" i="79" s="1"/>
  <c r="BN438" i="79" s="1"/>
  <c r="P421" i="79"/>
  <c r="P422" i="79" s="1"/>
  <c r="P423" i="79" s="1"/>
  <c r="P459" i="79" s="1"/>
  <c r="Z59" i="80"/>
  <c r="Z61" i="80" s="1"/>
  <c r="BF392" i="79"/>
  <c r="BF402" i="79" s="1"/>
  <c r="BF403" i="79" s="1"/>
  <c r="X403" i="80"/>
  <c r="X455" i="80" s="1"/>
  <c r="X75" i="80" s="1"/>
  <c r="DB402" i="80"/>
  <c r="DB421" i="80" s="1"/>
  <c r="DB422" i="80" s="1"/>
  <c r="DB423" i="80" s="1"/>
  <c r="DB459" i="80" s="1"/>
  <c r="DB59" i="80"/>
  <c r="DB61" i="80" s="1"/>
  <c r="CR421" i="80"/>
  <c r="CR422" i="80" s="1"/>
  <c r="CR423" i="80" s="1"/>
  <c r="CR459" i="80" s="1"/>
  <c r="CR233" i="80" s="1"/>
  <c r="CR403" i="80"/>
  <c r="CR455" i="80" s="1"/>
  <c r="CR75" i="80" s="1"/>
  <c r="I233" i="80"/>
  <c r="I274" i="85"/>
  <c r="K154" i="90" s="1"/>
  <c r="CT392" i="80"/>
  <c r="CT59" i="80"/>
  <c r="CT61" i="80" s="1"/>
  <c r="Y233" i="79"/>
  <c r="Y134" i="79"/>
  <c r="CB443" i="80"/>
  <c r="CB446" i="80" s="1"/>
  <c r="CB447" i="80" s="1"/>
  <c r="CB402" i="80"/>
  <c r="BT443" i="80"/>
  <c r="BT446" i="80" s="1"/>
  <c r="BT447" i="80" s="1"/>
  <c r="BT402" i="80"/>
  <c r="EW403" i="80"/>
  <c r="EW455" i="80" s="1"/>
  <c r="EW75" i="80" s="1"/>
  <c r="EW421" i="80"/>
  <c r="EW422" i="80" s="1"/>
  <c r="EW423" i="80" s="1"/>
  <c r="EW459" i="80" s="1"/>
  <c r="EW437" i="80"/>
  <c r="EW438" i="80" s="1"/>
  <c r="P443" i="80"/>
  <c r="P446" i="80" s="1"/>
  <c r="P447" i="80" s="1"/>
  <c r="P402" i="80"/>
  <c r="CS456" i="80"/>
  <c r="CS238" i="80" s="1"/>
  <c r="EH392" i="80"/>
  <c r="EH59" i="80"/>
  <c r="EH61" i="80" s="1"/>
  <c r="Y421" i="80"/>
  <c r="Y422" i="80" s="1"/>
  <c r="Y423" i="80" s="1"/>
  <c r="Y459" i="80" s="1"/>
  <c r="Y437" i="80"/>
  <c r="Y438" i="80" s="1"/>
  <c r="Y403" i="80"/>
  <c r="Y455" i="80" s="1"/>
  <c r="Y75" i="80" s="1"/>
  <c r="FK447" i="80"/>
  <c r="EN421" i="79"/>
  <c r="EN422" i="79" s="1"/>
  <c r="EN423" i="79" s="1"/>
  <c r="EN61" i="79"/>
  <c r="FF59" i="80"/>
  <c r="FF61" i="80" s="1"/>
  <c r="FF392" i="80"/>
  <c r="DQ233" i="79"/>
  <c r="DQ134" i="79"/>
  <c r="EF443" i="80"/>
  <c r="EF446" i="80" s="1"/>
  <c r="EF447" i="80" s="1"/>
  <c r="EF402" i="80"/>
  <c r="DY233" i="79"/>
  <c r="DY134" i="79"/>
  <c r="DR59" i="80"/>
  <c r="DR61" i="80" s="1"/>
  <c r="DR392" i="80"/>
  <c r="EO403" i="80"/>
  <c r="EO455" i="80" s="1"/>
  <c r="EO75" i="80" s="1"/>
  <c r="EO437" i="80"/>
  <c r="EO438" i="80" s="1"/>
  <c r="EO421" i="80"/>
  <c r="EO422" i="80" s="1"/>
  <c r="EO423" i="80" s="1"/>
  <c r="EO459" i="80" s="1"/>
  <c r="DA134" i="79"/>
  <c r="DA233" i="79"/>
  <c r="AP59" i="80"/>
  <c r="AP61" i="80" s="1"/>
  <c r="AP392" i="80"/>
  <c r="EN456" i="79"/>
  <c r="FD443" i="80"/>
  <c r="FD446" i="80" s="1"/>
  <c r="FD447" i="80" s="1"/>
  <c r="FD402" i="80"/>
  <c r="AH59" i="80"/>
  <c r="AH61" i="80" s="1"/>
  <c r="AH392" i="80"/>
  <c r="DP443" i="80"/>
  <c r="DP446" i="80" s="1"/>
  <c r="DP447" i="80" s="1"/>
  <c r="DP402" i="80"/>
  <c r="FL421" i="79"/>
  <c r="FL422" i="79" s="1"/>
  <c r="FL423" i="79" s="1"/>
  <c r="FL61" i="79"/>
  <c r="AN443" i="80"/>
  <c r="AN446" i="80" s="1"/>
  <c r="AN447" i="80" s="1"/>
  <c r="AN402" i="80"/>
  <c r="EP392" i="79"/>
  <c r="EP402" i="79" s="1"/>
  <c r="EP59" i="79"/>
  <c r="EP443" i="79"/>
  <c r="EP446" i="79" s="1"/>
  <c r="EP447" i="79" s="1"/>
  <c r="EP456" i="79" s="1"/>
  <c r="BE233" i="79"/>
  <c r="BE134" i="79"/>
  <c r="EO134" i="79"/>
  <c r="EO233" i="79"/>
  <c r="DI134" i="79"/>
  <c r="DI233" i="79"/>
  <c r="AF443" i="80"/>
  <c r="AF446" i="80" s="1"/>
  <c r="AF447" i="80" s="1"/>
  <c r="AF402" i="80"/>
  <c r="FN392" i="79"/>
  <c r="FN402" i="79" s="1"/>
  <c r="FN443" i="79"/>
  <c r="FN446" i="79" s="1"/>
  <c r="FN447" i="79" s="1"/>
  <c r="FN456" i="79" s="1"/>
  <c r="FN59" i="79"/>
  <c r="DQ421" i="80"/>
  <c r="DQ422" i="80" s="1"/>
  <c r="DQ423" i="80" s="1"/>
  <c r="DQ459" i="80" s="1"/>
  <c r="DQ437" i="80"/>
  <c r="DQ438" i="80" s="1"/>
  <c r="DQ403" i="80"/>
  <c r="DQ455" i="80" s="1"/>
  <c r="DQ75" i="80" s="1"/>
  <c r="CY447" i="80"/>
  <c r="FE421" i="80"/>
  <c r="FE422" i="80" s="1"/>
  <c r="FE423" i="80" s="1"/>
  <c r="FE459" i="80" s="1"/>
  <c r="FE437" i="80"/>
  <c r="FE438" i="80" s="1"/>
  <c r="FE403" i="80"/>
  <c r="FE455" i="80" s="1"/>
  <c r="FE75" i="80" s="1"/>
  <c r="FM403" i="80"/>
  <c r="FM455" i="80" s="1"/>
  <c r="FM75" i="80" s="1"/>
  <c r="FM437" i="80"/>
  <c r="FM438" i="80" s="1"/>
  <c r="FM421" i="80"/>
  <c r="FM422" i="80" s="1"/>
  <c r="FM423" i="80" s="1"/>
  <c r="FM459" i="80" s="1"/>
  <c r="CK134" i="79"/>
  <c r="CK233" i="79"/>
  <c r="EP59" i="80"/>
  <c r="EP61" i="80" s="1"/>
  <c r="EP392" i="80"/>
  <c r="FL456" i="79"/>
  <c r="BK447" i="79"/>
  <c r="X421" i="79"/>
  <c r="X422" i="79" s="1"/>
  <c r="X423" i="79" s="1"/>
  <c r="X61" i="79"/>
  <c r="Q233" i="79"/>
  <c r="Q134" i="79"/>
  <c r="EN443" i="80"/>
  <c r="EN446" i="80" s="1"/>
  <c r="EN447" i="80" s="1"/>
  <c r="EN402" i="80"/>
  <c r="W447" i="80"/>
  <c r="EV456" i="79"/>
  <c r="AO403" i="80"/>
  <c r="AO455" i="80" s="1"/>
  <c r="AO75" i="80" s="1"/>
  <c r="AO437" i="80"/>
  <c r="AO438" i="80" s="1"/>
  <c r="AO421" i="80"/>
  <c r="AO422" i="80" s="1"/>
  <c r="AO423" i="80" s="1"/>
  <c r="AO459" i="80" s="1"/>
  <c r="CJ456" i="79"/>
  <c r="AV421" i="79"/>
  <c r="AV422" i="79" s="1"/>
  <c r="AV423" i="79" s="1"/>
  <c r="AV61" i="79"/>
  <c r="CS403" i="80"/>
  <c r="CS455" i="80" s="1"/>
  <c r="CS75" i="80" s="1"/>
  <c r="CS437" i="80"/>
  <c r="CS438" i="80" s="1"/>
  <c r="CS421" i="80"/>
  <c r="CS422" i="80" s="1"/>
  <c r="CS423" i="80" s="1"/>
  <c r="CS459" i="80" s="1"/>
  <c r="Z59" i="79"/>
  <c r="Z392" i="79"/>
  <c r="Z402" i="79" s="1"/>
  <c r="Z443" i="79"/>
  <c r="Z446" i="79" s="1"/>
  <c r="Z447" i="79" s="1"/>
  <c r="Z456" i="79" s="1"/>
  <c r="CC403" i="80"/>
  <c r="CC455" i="80" s="1"/>
  <c r="CC75" i="80" s="1"/>
  <c r="CC437" i="80"/>
  <c r="CC438" i="80" s="1"/>
  <c r="CC421" i="80"/>
  <c r="CC422" i="80" s="1"/>
  <c r="CC423" i="80" s="1"/>
  <c r="CC459" i="80" s="1"/>
  <c r="O447" i="79"/>
  <c r="EV421" i="79"/>
  <c r="EV422" i="79" s="1"/>
  <c r="EV423" i="79" s="1"/>
  <c r="EV61" i="79"/>
  <c r="CJ421" i="79"/>
  <c r="CJ422" i="79" s="1"/>
  <c r="CJ423" i="79" s="1"/>
  <c r="CJ61" i="79"/>
  <c r="AX59" i="79"/>
  <c r="AX392" i="79"/>
  <c r="AX402" i="79" s="1"/>
  <c r="AX443" i="79"/>
  <c r="AX446" i="79" s="1"/>
  <c r="AX447" i="79" s="1"/>
  <c r="AX456" i="79" s="1"/>
  <c r="R59" i="80"/>
  <c r="R61" i="80" s="1"/>
  <c r="R392" i="80"/>
  <c r="DH421" i="80"/>
  <c r="DH422" i="80" s="1"/>
  <c r="DH423" i="80" s="1"/>
  <c r="DH459" i="80" s="1"/>
  <c r="DH134" i="80" s="1"/>
  <c r="DH403" i="80"/>
  <c r="DH455" i="80" s="1"/>
  <c r="DH75" i="80" s="1"/>
  <c r="AW421" i="80"/>
  <c r="AW422" i="80" s="1"/>
  <c r="AW423" i="80" s="1"/>
  <c r="AW459" i="80" s="1"/>
  <c r="AW403" i="80"/>
  <c r="AW455" i="80" s="1"/>
  <c r="AW75" i="80" s="1"/>
  <c r="AW437" i="80"/>
  <c r="AW438" i="80" s="1"/>
  <c r="BM134" i="79"/>
  <c r="BM233" i="79"/>
  <c r="DZ392" i="80"/>
  <c r="DZ59" i="80"/>
  <c r="DZ61" i="80" s="1"/>
  <c r="EX392" i="79"/>
  <c r="EX402" i="79" s="1"/>
  <c r="EX443" i="79"/>
  <c r="EX446" i="79" s="1"/>
  <c r="EX447" i="79" s="1"/>
  <c r="EX456" i="79" s="1"/>
  <c r="EX59" i="79"/>
  <c r="AG437" i="80"/>
  <c r="AG438" i="80" s="1"/>
  <c r="AG403" i="80"/>
  <c r="AG455" i="80" s="1"/>
  <c r="AG75" i="80" s="1"/>
  <c r="AG421" i="80"/>
  <c r="AG422" i="80" s="1"/>
  <c r="AG423" i="80" s="1"/>
  <c r="AG459" i="80" s="1"/>
  <c r="CL392" i="79"/>
  <c r="CL402" i="79" s="1"/>
  <c r="CL443" i="79"/>
  <c r="CL446" i="79" s="1"/>
  <c r="CL447" i="79" s="1"/>
  <c r="CL456" i="79" s="1"/>
  <c r="CL59" i="79"/>
  <c r="AV456" i="79"/>
  <c r="DG447" i="80"/>
  <c r="DH456" i="80"/>
  <c r="BT456" i="79"/>
  <c r="EF421" i="79"/>
  <c r="EF422" i="79" s="1"/>
  <c r="EF423" i="79" s="1"/>
  <c r="EF61" i="79"/>
  <c r="X456" i="79"/>
  <c r="EX59" i="80"/>
  <c r="EX61" i="80" s="1"/>
  <c r="EX392" i="80"/>
  <c r="DX443" i="80"/>
  <c r="DX446" i="80" s="1"/>
  <c r="DX447" i="80" s="1"/>
  <c r="DX402" i="80"/>
  <c r="BN392" i="80"/>
  <c r="BN59" i="80"/>
  <c r="BN61" i="80" s="1"/>
  <c r="AX59" i="80"/>
  <c r="AX61" i="80" s="1"/>
  <c r="AX392" i="80"/>
  <c r="BV59" i="80"/>
  <c r="BV61" i="80" s="1"/>
  <c r="BV392" i="80"/>
  <c r="AF421" i="79"/>
  <c r="AF422" i="79" s="1"/>
  <c r="AF423" i="79" s="1"/>
  <c r="AF61" i="79"/>
  <c r="DH456" i="79"/>
  <c r="BT421" i="79"/>
  <c r="BT422" i="79" s="1"/>
  <c r="BT423" i="79" s="1"/>
  <c r="BT61" i="79"/>
  <c r="EH59" i="79"/>
  <c r="EH392" i="79"/>
  <c r="EH402" i="79" s="1"/>
  <c r="EH443" i="79"/>
  <c r="EH446" i="79" s="1"/>
  <c r="EH447" i="79" s="1"/>
  <c r="EH456" i="79" s="1"/>
  <c r="EV443" i="80"/>
  <c r="EV446" i="80" s="1"/>
  <c r="EV447" i="80" s="1"/>
  <c r="EV402" i="80"/>
  <c r="CD59" i="80"/>
  <c r="CD61" i="80" s="1"/>
  <c r="CD392" i="80"/>
  <c r="AH59" i="79"/>
  <c r="AH392" i="79"/>
  <c r="AH402" i="79" s="1"/>
  <c r="AH443" i="79"/>
  <c r="AH446" i="79" s="1"/>
  <c r="AH447" i="79" s="1"/>
  <c r="AH456" i="79" s="1"/>
  <c r="DH421" i="79"/>
  <c r="DH422" i="79" s="1"/>
  <c r="DH423" i="79" s="1"/>
  <c r="DH61" i="79"/>
  <c r="BV59" i="79"/>
  <c r="BV443" i="79"/>
  <c r="BV446" i="79" s="1"/>
  <c r="BV447" i="79" s="1"/>
  <c r="BV456" i="79" s="1"/>
  <c r="BV392" i="79"/>
  <c r="BV402" i="79" s="1"/>
  <c r="AW233" i="79"/>
  <c r="AW134" i="79"/>
  <c r="BU233" i="79"/>
  <c r="BU134" i="79"/>
  <c r="BL443" i="80"/>
  <c r="BL446" i="80" s="1"/>
  <c r="BL447" i="80" s="1"/>
  <c r="BL402" i="80"/>
  <c r="AV443" i="80"/>
  <c r="AV446" i="80" s="1"/>
  <c r="AV447" i="80" s="1"/>
  <c r="AV402" i="80"/>
  <c r="CJ443" i="80"/>
  <c r="CJ446" i="80" s="1"/>
  <c r="CJ447" i="80" s="1"/>
  <c r="CJ402" i="80"/>
  <c r="DJ392" i="79"/>
  <c r="DJ402" i="79" s="1"/>
  <c r="DJ443" i="79"/>
  <c r="DJ446" i="79" s="1"/>
  <c r="DJ447" i="79" s="1"/>
  <c r="DJ456" i="79" s="1"/>
  <c r="DJ59" i="79"/>
  <c r="EF456" i="79"/>
  <c r="CL59" i="80"/>
  <c r="CL61" i="80" s="1"/>
  <c r="CL392" i="80"/>
  <c r="BM403" i="80"/>
  <c r="BM455" i="80" s="1"/>
  <c r="BM75" i="80" s="1"/>
  <c r="BM437" i="80"/>
  <c r="BM438" i="80" s="1"/>
  <c r="BM421" i="80"/>
  <c r="BM422" i="80" s="1"/>
  <c r="BM423" i="80" s="1"/>
  <c r="BM459" i="80" s="1"/>
  <c r="FM134" i="79"/>
  <c r="FM233" i="79"/>
  <c r="CC233" i="79"/>
  <c r="CC134" i="79"/>
  <c r="CS233" i="79"/>
  <c r="CS134" i="79"/>
  <c r="AF456" i="79"/>
  <c r="EG437" i="80"/>
  <c r="EG438" i="80" s="1"/>
  <c r="EG403" i="80"/>
  <c r="EG455" i="80" s="1"/>
  <c r="EG75" i="80" s="1"/>
  <c r="EG421" i="80"/>
  <c r="EG422" i="80" s="1"/>
  <c r="EG423" i="80" s="1"/>
  <c r="EG459" i="80" s="1"/>
  <c r="EG233" i="79"/>
  <c r="EG134" i="79"/>
  <c r="EW233" i="79"/>
  <c r="EW134" i="79"/>
  <c r="AO233" i="79"/>
  <c r="AO134" i="79"/>
  <c r="I281" i="80"/>
  <c r="I281" i="79"/>
  <c r="J138" i="13"/>
  <c r="J69" i="26"/>
  <c r="J63" i="26"/>
  <c r="CC238" i="80"/>
  <c r="DQ238" i="80"/>
  <c r="Q238" i="80"/>
  <c r="BE238" i="80"/>
  <c r="FE238" i="80"/>
  <c r="EW238" i="80"/>
  <c r="DA238" i="80"/>
  <c r="Y238" i="80"/>
  <c r="EG238" i="80"/>
  <c r="EO238" i="80"/>
  <c r="FM238" i="80"/>
  <c r="BU238" i="80"/>
  <c r="DI238" i="80"/>
  <c r="CK238" i="80"/>
  <c r="DY238" i="80"/>
  <c r="DI238" i="79"/>
  <c r="EG238" i="79"/>
  <c r="DA238" i="79"/>
  <c r="CC238" i="79"/>
  <c r="EW238" i="79"/>
  <c r="BE238" i="79"/>
  <c r="DQ238" i="79"/>
  <c r="Y238" i="79"/>
  <c r="FM238" i="79"/>
  <c r="BM238" i="79"/>
  <c r="FE238" i="79"/>
  <c r="AG238" i="79"/>
  <c r="CS238" i="79"/>
  <c r="AO238" i="79"/>
  <c r="CK238" i="79"/>
  <c r="DY238" i="79"/>
  <c r="AW238" i="79"/>
  <c r="EO238" i="79"/>
  <c r="BU238" i="79"/>
  <c r="Q238" i="79"/>
  <c r="I157" i="80"/>
  <c r="I161" i="80" s="1"/>
  <c r="I163" i="80" s="1"/>
  <c r="I157" i="79"/>
  <c r="I161" i="79" s="1"/>
  <c r="I163" i="79" s="1"/>
  <c r="I161" i="13"/>
  <c r="I223" i="85"/>
  <c r="K124" i="90" s="1"/>
  <c r="I134" i="80"/>
  <c r="I140" i="13"/>
  <c r="I75" i="26"/>
  <c r="E19" i="32" s="1"/>
  <c r="I138" i="80"/>
  <c r="I128" i="80"/>
  <c r="I119" i="85"/>
  <c r="K65" i="90" s="1"/>
  <c r="I227" i="79"/>
  <c r="J157" i="13"/>
  <c r="I22" i="31"/>
  <c r="J134" i="13"/>
  <c r="G388" i="85"/>
  <c r="J128" i="13"/>
  <c r="G403" i="79"/>
  <c r="CA403" i="79"/>
  <c r="CD455" i="79"/>
  <c r="CD78" i="79" s="1"/>
  <c r="FF392" i="79"/>
  <c r="FF402" i="79" s="1"/>
  <c r="FF443" i="79"/>
  <c r="FF446" i="79" s="1"/>
  <c r="FF447" i="79" s="1"/>
  <c r="FF456" i="79" s="1"/>
  <c r="FF59" i="79"/>
  <c r="DP456" i="79"/>
  <c r="DB403" i="79"/>
  <c r="DB437" i="79"/>
  <c r="DB438" i="79" s="1"/>
  <c r="CY437" i="79"/>
  <c r="CY438" i="79" s="1"/>
  <c r="BD403" i="80"/>
  <c r="BD421" i="80"/>
  <c r="BD422" i="80" s="1"/>
  <c r="BD423" i="80" s="1"/>
  <c r="FD456" i="79"/>
  <c r="DP421" i="79"/>
  <c r="DP422" i="79" s="1"/>
  <c r="DP423" i="79" s="1"/>
  <c r="DP61" i="79"/>
  <c r="AM437" i="79"/>
  <c r="AM438" i="79" s="1"/>
  <c r="AP403" i="79"/>
  <c r="AP437" i="79"/>
  <c r="AP438" i="79" s="1"/>
  <c r="FD421" i="79"/>
  <c r="FD422" i="79" s="1"/>
  <c r="FD423" i="79" s="1"/>
  <c r="FD61" i="79"/>
  <c r="DR392" i="79"/>
  <c r="DR402" i="79" s="1"/>
  <c r="DR59" i="79"/>
  <c r="DR443" i="79"/>
  <c r="DR446" i="79" s="1"/>
  <c r="DR447" i="79" s="1"/>
  <c r="DR456" i="79" s="1"/>
  <c r="E384" i="85"/>
  <c r="H94" i="26"/>
  <c r="H75" i="13"/>
  <c r="J238" i="80"/>
  <c r="J234" i="85"/>
  <c r="L134" i="90" s="1"/>
  <c r="J238" i="79"/>
  <c r="H421" i="80"/>
  <c r="H422" i="80" s="1"/>
  <c r="H423" i="80" s="1"/>
  <c r="H403" i="80"/>
  <c r="BC423" i="79"/>
  <c r="G437" i="80"/>
  <c r="G438" i="80" s="1"/>
  <c r="H439" i="80" s="1"/>
  <c r="J403" i="80"/>
  <c r="J455" i="80" s="1"/>
  <c r="J421" i="80"/>
  <c r="J422" i="80" s="1"/>
  <c r="J423" i="80" s="1"/>
  <c r="J459" i="80" s="1"/>
  <c r="J437" i="80"/>
  <c r="J438" i="80" s="1"/>
  <c r="G447" i="80"/>
  <c r="H456" i="80"/>
  <c r="H459" i="79"/>
  <c r="G423" i="79"/>
  <c r="DW423" i="79"/>
  <c r="CQ423" i="79"/>
  <c r="H234" i="85"/>
  <c r="J134" i="90" s="1"/>
  <c r="H238" i="80"/>
  <c r="FL238" i="80" s="1"/>
  <c r="H238" i="79"/>
  <c r="CZ238" i="79" s="1"/>
  <c r="DZ61" i="79"/>
  <c r="CT61" i="79"/>
  <c r="BF61" i="79"/>
  <c r="BF59" i="80"/>
  <c r="BF61" i="80" s="1"/>
  <c r="BF392" i="80"/>
  <c r="P455" i="79"/>
  <c r="P78" i="79" s="1"/>
  <c r="CR455" i="79"/>
  <c r="CR78" i="79" s="1"/>
  <c r="FL134" i="80"/>
  <c r="FL233" i="80"/>
  <c r="CB233" i="79"/>
  <c r="CB134" i="79"/>
  <c r="AN233" i="79"/>
  <c r="AN134" i="79"/>
  <c r="BD459" i="79"/>
  <c r="CZ233" i="80"/>
  <c r="CZ134" i="80"/>
  <c r="X233" i="80"/>
  <c r="X134" i="80"/>
  <c r="BD455" i="79"/>
  <c r="BD78" i="79" s="1"/>
  <c r="CR459" i="79"/>
  <c r="BL459" i="79"/>
  <c r="DX459" i="79"/>
  <c r="CZ455" i="79"/>
  <c r="CZ78" i="79" s="1"/>
  <c r="BL455" i="79"/>
  <c r="BL78" i="79" s="1"/>
  <c r="BD456" i="80"/>
  <c r="DX455" i="79"/>
  <c r="DX78" i="79" s="1"/>
  <c r="CZ459" i="79"/>
  <c r="DB75" i="80" l="1"/>
  <c r="J439" i="79"/>
  <c r="I439" i="79"/>
  <c r="J94" i="26"/>
  <c r="J251" i="85" s="1"/>
  <c r="L145" i="90" s="1"/>
  <c r="J75" i="13"/>
  <c r="J63" i="85" s="1"/>
  <c r="L29" i="90" s="1"/>
  <c r="J134" i="79"/>
  <c r="H75" i="79"/>
  <c r="BD75" i="79" s="1"/>
  <c r="J233" i="79"/>
  <c r="I75" i="79"/>
  <c r="Y75" i="79" s="1"/>
  <c r="Y85" i="79" s="1"/>
  <c r="Y87" i="79" s="1"/>
  <c r="J138" i="79"/>
  <c r="FE138" i="79"/>
  <c r="FE281" i="79"/>
  <c r="FE288" i="79" s="1"/>
  <c r="FE290" i="79" s="1"/>
  <c r="FE336" i="79" s="1"/>
  <c r="I163" i="13"/>
  <c r="I158" i="85" s="1"/>
  <c r="H85" i="13"/>
  <c r="H85" i="79" s="1"/>
  <c r="I85" i="13"/>
  <c r="I85" i="79" s="1"/>
  <c r="FE233" i="79"/>
  <c r="BE421" i="80"/>
  <c r="BE422" i="80" s="1"/>
  <c r="BE423" i="80" s="1"/>
  <c r="BE459" i="80" s="1"/>
  <c r="BE157" i="80" s="1"/>
  <c r="BE161" i="80" s="1"/>
  <c r="BE163" i="80" s="1"/>
  <c r="I63" i="85"/>
  <c r="K29" i="90" s="1"/>
  <c r="BE403" i="80"/>
  <c r="BE455" i="80" s="1"/>
  <c r="BE75" i="80" s="1"/>
  <c r="DI85" i="80"/>
  <c r="DI87" i="80" s="1"/>
  <c r="CY423" i="79"/>
  <c r="BU128" i="79"/>
  <c r="Y128" i="79"/>
  <c r="EW128" i="79"/>
  <c r="DY421" i="80"/>
  <c r="DY422" i="80" s="1"/>
  <c r="DY423" i="80" s="1"/>
  <c r="DY459" i="80" s="1"/>
  <c r="DY281" i="80" s="1"/>
  <c r="DY288" i="80" s="1"/>
  <c r="DY290" i="80" s="1"/>
  <c r="DY336" i="80" s="1"/>
  <c r="BM128" i="79"/>
  <c r="I281" i="85"/>
  <c r="AW128" i="79"/>
  <c r="DI128" i="79"/>
  <c r="DY403" i="80"/>
  <c r="DY455" i="80" s="1"/>
  <c r="DY75" i="80" s="1"/>
  <c r="CC128" i="79"/>
  <c r="DI421" i="80"/>
  <c r="DI422" i="80" s="1"/>
  <c r="DI423" i="80" s="1"/>
  <c r="DI459" i="80" s="1"/>
  <c r="DI227" i="80" s="1"/>
  <c r="FM128" i="79"/>
  <c r="AO128" i="79"/>
  <c r="Q128" i="79"/>
  <c r="DQ128" i="79"/>
  <c r="I133" i="85"/>
  <c r="EO128" i="79"/>
  <c r="AM423" i="79"/>
  <c r="BE128" i="79"/>
  <c r="EG128" i="79"/>
  <c r="DI437" i="80"/>
  <c r="DI438" i="80" s="1"/>
  <c r="DB61" i="79"/>
  <c r="FE128" i="79"/>
  <c r="CK128" i="79"/>
  <c r="DA128" i="79"/>
  <c r="CS128" i="79"/>
  <c r="Q403" i="80"/>
  <c r="Q455" i="80" s="1"/>
  <c r="Q75" i="80" s="1"/>
  <c r="J131" i="85"/>
  <c r="L77" i="90" s="1"/>
  <c r="Q421" i="80"/>
  <c r="Q422" i="80" s="1"/>
  <c r="Q423" i="80" s="1"/>
  <c r="Q459" i="80" s="1"/>
  <c r="Q128" i="80" s="1"/>
  <c r="J274" i="85"/>
  <c r="L154" i="90" s="1"/>
  <c r="J128" i="79"/>
  <c r="DW437" i="79"/>
  <c r="DW438" i="79" s="1"/>
  <c r="DZ437" i="79"/>
  <c r="DZ438" i="79" s="1"/>
  <c r="J161" i="13"/>
  <c r="EO227" i="80"/>
  <c r="I258" i="79"/>
  <c r="BM258" i="79" s="1"/>
  <c r="BM264" i="79" s="1"/>
  <c r="CS227" i="80"/>
  <c r="CC227" i="80"/>
  <c r="EW227" i="80"/>
  <c r="AG227" i="80"/>
  <c r="AW227" i="80"/>
  <c r="FE227" i="80"/>
  <c r="EG227" i="80"/>
  <c r="J227" i="80"/>
  <c r="I251" i="85"/>
  <c r="K145" i="90" s="1"/>
  <c r="J233" i="80"/>
  <c r="Y227" i="80"/>
  <c r="AO227" i="80"/>
  <c r="I239" i="80"/>
  <c r="I241" i="80" s="1"/>
  <c r="I258" i="80"/>
  <c r="EO258" i="80" s="1"/>
  <c r="EO264" i="80" s="1"/>
  <c r="FM227" i="80"/>
  <c r="I100" i="26"/>
  <c r="I257" i="85" s="1"/>
  <c r="BU437" i="80"/>
  <c r="BU438" i="80" s="1"/>
  <c r="DA403" i="80"/>
  <c r="DA455" i="80" s="1"/>
  <c r="DA75" i="80" s="1"/>
  <c r="DA437" i="80"/>
  <c r="DA438" i="80" s="1"/>
  <c r="AP61" i="79"/>
  <c r="CY447" i="79"/>
  <c r="DW447" i="79"/>
  <c r="BU421" i="80"/>
  <c r="BU422" i="80" s="1"/>
  <c r="BU423" i="80" s="1"/>
  <c r="BU459" i="80" s="1"/>
  <c r="BU227" i="80" s="1"/>
  <c r="CD439" i="79"/>
  <c r="CK421" i="80"/>
  <c r="CK422" i="80" s="1"/>
  <c r="CK423" i="80" s="1"/>
  <c r="CK459" i="80" s="1"/>
  <c r="CK227" i="80" s="1"/>
  <c r="CK403" i="80"/>
  <c r="CK455" i="80" s="1"/>
  <c r="CK75" i="80" s="1"/>
  <c r="AM447" i="79"/>
  <c r="CB439" i="79"/>
  <c r="CC439" i="79"/>
  <c r="AG128" i="79"/>
  <c r="CA447" i="79"/>
  <c r="AG233" i="79"/>
  <c r="CA423" i="79"/>
  <c r="CD61" i="79"/>
  <c r="FN421" i="80"/>
  <c r="FN422" i="80" s="1"/>
  <c r="FN423" i="80" s="1"/>
  <c r="FN459" i="80" s="1"/>
  <c r="R437" i="79"/>
  <c r="R438" i="79" s="1"/>
  <c r="R439" i="79" s="1"/>
  <c r="FN437" i="80"/>
  <c r="FN438" i="80" s="1"/>
  <c r="FN439" i="80" s="1"/>
  <c r="FN403" i="80"/>
  <c r="FN455" i="80" s="1"/>
  <c r="FN75" i="80" s="1"/>
  <c r="H157" i="13"/>
  <c r="G22" i="31"/>
  <c r="H69" i="26"/>
  <c r="H138" i="13"/>
  <c r="H63" i="26"/>
  <c r="H134" i="13"/>
  <c r="E388" i="85"/>
  <c r="H128" i="13"/>
  <c r="E21" i="32"/>
  <c r="E24" i="32" s="1"/>
  <c r="I92" i="13" s="1"/>
  <c r="BF437" i="79"/>
  <c r="BF438" i="79" s="1"/>
  <c r="R421" i="79"/>
  <c r="R422" i="79" s="1"/>
  <c r="R423" i="79" s="1"/>
  <c r="R459" i="79" s="1"/>
  <c r="CQ437" i="79"/>
  <c r="CQ438" i="79" s="1"/>
  <c r="CS439" i="79" s="1"/>
  <c r="CT437" i="79"/>
  <c r="CT438" i="79" s="1"/>
  <c r="DJ437" i="80"/>
  <c r="DJ438" i="80" s="1"/>
  <c r="CQ447" i="79"/>
  <c r="DG437" i="80"/>
  <c r="DG438" i="80" s="1"/>
  <c r="W437" i="80"/>
  <c r="W438" i="80" s="1"/>
  <c r="X439" i="80" s="1"/>
  <c r="Z403" i="80"/>
  <c r="W403" i="80" s="1"/>
  <c r="DJ403" i="80"/>
  <c r="DJ455" i="80" s="1"/>
  <c r="DJ75" i="80" s="1"/>
  <c r="Z421" i="80"/>
  <c r="Z422" i="80" s="1"/>
  <c r="Z423" i="80" s="1"/>
  <c r="W423" i="80" s="1"/>
  <c r="R403" i="79"/>
  <c r="O403" i="79" s="1"/>
  <c r="BK423" i="79"/>
  <c r="BN61" i="79"/>
  <c r="BC447" i="79"/>
  <c r="BN403" i="79"/>
  <c r="BN455" i="79" s="1"/>
  <c r="BN78" i="79" s="1"/>
  <c r="BK437" i="79"/>
  <c r="BK438" i="79" s="1"/>
  <c r="BL439" i="79" s="1"/>
  <c r="DB437" i="80"/>
  <c r="DB438" i="80" s="1"/>
  <c r="DB403" i="80"/>
  <c r="DB455" i="80" s="1"/>
  <c r="CY437" i="80"/>
  <c r="CY438" i="80" s="1"/>
  <c r="CZ439" i="80" s="1"/>
  <c r="CR134" i="80"/>
  <c r="BC437" i="79"/>
  <c r="BC438" i="79" s="1"/>
  <c r="DH233" i="80"/>
  <c r="DQ281" i="80"/>
  <c r="DQ288" i="80" s="1"/>
  <c r="DQ290" i="80" s="1"/>
  <c r="DQ336" i="80" s="1"/>
  <c r="FN238" i="80"/>
  <c r="CD134" i="79"/>
  <c r="BM281" i="80"/>
  <c r="BM288" i="80" s="1"/>
  <c r="BM290" i="80" s="1"/>
  <c r="BM336" i="80" s="1"/>
  <c r="AU447" i="79"/>
  <c r="Y281" i="80"/>
  <c r="Y288" i="80" s="1"/>
  <c r="Y290" i="80" s="1"/>
  <c r="Y336" i="80" s="1"/>
  <c r="EG128" i="80"/>
  <c r="DA281" i="80"/>
  <c r="DA288" i="80" s="1"/>
  <c r="DA290" i="80" s="1"/>
  <c r="DA336" i="80" s="1"/>
  <c r="BM227" i="80"/>
  <c r="AE447" i="79"/>
  <c r="EE447" i="79"/>
  <c r="FM281" i="80"/>
  <c r="FM288" i="80" s="1"/>
  <c r="FM290" i="80" s="1"/>
  <c r="FM336" i="80" s="1"/>
  <c r="CS138" i="79"/>
  <c r="EG281" i="80"/>
  <c r="EG288" i="80" s="1"/>
  <c r="EG290" i="80" s="1"/>
  <c r="EG336" i="80" s="1"/>
  <c r="I288" i="80"/>
  <c r="I290" i="80" s="1"/>
  <c r="I336" i="80" s="1"/>
  <c r="AW138" i="79"/>
  <c r="DQ227" i="80"/>
  <c r="CK157" i="79"/>
  <c r="CK161" i="79" s="1"/>
  <c r="CK163" i="79" s="1"/>
  <c r="DY138" i="79"/>
  <c r="DY140" i="79" s="1"/>
  <c r="CC281" i="79"/>
  <c r="CC288" i="79" s="1"/>
  <c r="CC290" i="79" s="1"/>
  <c r="CC336" i="79" s="1"/>
  <c r="CC138" i="79"/>
  <c r="DQ281" i="79"/>
  <c r="DQ288" i="79" s="1"/>
  <c r="DQ290" i="79" s="1"/>
  <c r="DQ336" i="79" s="1"/>
  <c r="AG138" i="79"/>
  <c r="BM281" i="79"/>
  <c r="BM288" i="79" s="1"/>
  <c r="BM290" i="79" s="1"/>
  <c r="BM336" i="79" s="1"/>
  <c r="EW138" i="79"/>
  <c r="AW281" i="80"/>
  <c r="AW288" i="80" s="1"/>
  <c r="AW290" i="80" s="1"/>
  <c r="AW336" i="80" s="1"/>
  <c r="DB238" i="79"/>
  <c r="AO281" i="80"/>
  <c r="AO288" i="80" s="1"/>
  <c r="AO290" i="80" s="1"/>
  <c r="AO336" i="80" s="1"/>
  <c r="AW281" i="79"/>
  <c r="AW288" i="79" s="1"/>
  <c r="AW290" i="79" s="1"/>
  <c r="AW336" i="79" s="1"/>
  <c r="CS281" i="80"/>
  <c r="CS288" i="80" s="1"/>
  <c r="CS290" i="80" s="1"/>
  <c r="CS336" i="80" s="1"/>
  <c r="Q138" i="79"/>
  <c r="AO138" i="79"/>
  <c r="FM138" i="79"/>
  <c r="DI138" i="79"/>
  <c r="EO281" i="80"/>
  <c r="EO288" i="80" s="1"/>
  <c r="EO290" i="80" s="1"/>
  <c r="EO336" i="80" s="1"/>
  <c r="DA138" i="79"/>
  <c r="BM138" i="79"/>
  <c r="DA227" i="80"/>
  <c r="CT443" i="80"/>
  <c r="CT446" i="80" s="1"/>
  <c r="CT447" i="80" s="1"/>
  <c r="CT402" i="80"/>
  <c r="AG281" i="80"/>
  <c r="AG288" i="80" s="1"/>
  <c r="AG290" i="80" s="1"/>
  <c r="AG336" i="80" s="1"/>
  <c r="EO138" i="79"/>
  <c r="Q157" i="79"/>
  <c r="Q161" i="79" s="1"/>
  <c r="Q163" i="79" s="1"/>
  <c r="DY157" i="79"/>
  <c r="DY161" i="79" s="1"/>
  <c r="DY163" i="79" s="1"/>
  <c r="FM157" i="79"/>
  <c r="FM161" i="79" s="1"/>
  <c r="FM163" i="79" s="1"/>
  <c r="DQ157" i="79"/>
  <c r="DQ161" i="79" s="1"/>
  <c r="DQ163" i="79" s="1"/>
  <c r="BE157" i="79"/>
  <c r="BE161" i="79" s="1"/>
  <c r="BE163" i="79" s="1"/>
  <c r="FE157" i="79"/>
  <c r="FE161" i="79" s="1"/>
  <c r="FE163" i="79" s="1"/>
  <c r="AO157" i="79"/>
  <c r="AO161" i="79" s="1"/>
  <c r="AO163" i="79" s="1"/>
  <c r="BU157" i="79"/>
  <c r="BU161" i="79" s="1"/>
  <c r="BU163" i="79" s="1"/>
  <c r="EW157" i="79"/>
  <c r="EW161" i="79" s="1"/>
  <c r="EW163" i="79" s="1"/>
  <c r="CS157" i="79"/>
  <c r="CS161" i="79" s="1"/>
  <c r="CS163" i="79" s="1"/>
  <c r="DI157" i="79"/>
  <c r="DI161" i="79" s="1"/>
  <c r="DI163" i="79" s="1"/>
  <c r="AW157" i="79"/>
  <c r="AW161" i="79" s="1"/>
  <c r="AW163" i="79" s="1"/>
  <c r="AG157" i="79"/>
  <c r="AG161" i="79" s="1"/>
  <c r="AG163" i="79" s="1"/>
  <c r="EO157" i="79"/>
  <c r="EO161" i="79" s="1"/>
  <c r="EO163" i="79" s="1"/>
  <c r="DA157" i="79"/>
  <c r="DA161" i="79" s="1"/>
  <c r="DA163" i="79" s="1"/>
  <c r="EG157" i="79"/>
  <c r="EG161" i="79" s="1"/>
  <c r="EG163" i="79" s="1"/>
  <c r="CC157" i="79"/>
  <c r="CC161" i="79" s="1"/>
  <c r="CC163" i="79" s="1"/>
  <c r="BM157" i="79"/>
  <c r="BM161" i="79" s="1"/>
  <c r="BM163" i="79" s="1"/>
  <c r="Y157" i="79"/>
  <c r="Y161" i="79" s="1"/>
  <c r="Y163" i="79" s="1"/>
  <c r="EG138" i="79"/>
  <c r="CK138" i="79"/>
  <c r="BE138" i="79"/>
  <c r="DQ138" i="79"/>
  <c r="Y138" i="79"/>
  <c r="J138" i="80"/>
  <c r="BU138" i="79"/>
  <c r="FK447" i="79"/>
  <c r="EM447" i="79"/>
  <c r="EW281" i="80"/>
  <c r="EW288" i="80" s="1"/>
  <c r="EW290" i="80" s="1"/>
  <c r="EW336" i="80" s="1"/>
  <c r="EW281" i="79"/>
  <c r="EW288" i="79" s="1"/>
  <c r="EW290" i="79" s="1"/>
  <c r="EW336" i="79" s="1"/>
  <c r="EG281" i="79"/>
  <c r="EG288" i="79" s="1"/>
  <c r="EG290" i="79" s="1"/>
  <c r="EG336" i="79" s="1"/>
  <c r="BL403" i="80"/>
  <c r="BL455" i="80" s="1"/>
  <c r="BL75" i="80" s="1"/>
  <c r="BL421" i="80"/>
  <c r="BL422" i="80" s="1"/>
  <c r="BL423" i="80" s="1"/>
  <c r="BL459" i="80" s="1"/>
  <c r="DH459" i="79"/>
  <c r="EV459" i="79"/>
  <c r="EP403" i="79"/>
  <c r="EP437" i="79"/>
  <c r="EP438" i="79" s="1"/>
  <c r="EM437" i="79"/>
  <c r="EM438" i="79" s="1"/>
  <c r="FD456" i="80"/>
  <c r="FD238" i="80" s="1"/>
  <c r="P421" i="80"/>
  <c r="P422" i="80" s="1"/>
  <c r="P423" i="80" s="1"/>
  <c r="P459" i="80" s="1"/>
  <c r="P403" i="80"/>
  <c r="P455" i="80" s="1"/>
  <c r="P75" i="80" s="1"/>
  <c r="DI281" i="79"/>
  <c r="DI288" i="79" s="1"/>
  <c r="DI290" i="79" s="1"/>
  <c r="DI336" i="79" s="1"/>
  <c r="BM233" i="80"/>
  <c r="BM157" i="80"/>
  <c r="BM161" i="80" s="1"/>
  <c r="BM163" i="80" s="1"/>
  <c r="BM134" i="80"/>
  <c r="BM138" i="80"/>
  <c r="BM128" i="80"/>
  <c r="BL456" i="80"/>
  <c r="BL238" i="80" s="1"/>
  <c r="DG447" i="79"/>
  <c r="EX421" i="79"/>
  <c r="EX422" i="79" s="1"/>
  <c r="EX423" i="79" s="1"/>
  <c r="EX459" i="79" s="1"/>
  <c r="EX61" i="79"/>
  <c r="EP443" i="80"/>
  <c r="EP446" i="80" s="1"/>
  <c r="EP447" i="80" s="1"/>
  <c r="EP456" i="80" s="1"/>
  <c r="EP402" i="80"/>
  <c r="AN421" i="80"/>
  <c r="AN422" i="80" s="1"/>
  <c r="AN423" i="80" s="1"/>
  <c r="AN459" i="80" s="1"/>
  <c r="AN403" i="80"/>
  <c r="AN455" i="80" s="1"/>
  <c r="AN75" i="80" s="1"/>
  <c r="P456" i="80"/>
  <c r="P238" i="80" s="1"/>
  <c r="AG281" i="79"/>
  <c r="AG288" i="79" s="1"/>
  <c r="AG290" i="79" s="1"/>
  <c r="AG336" i="79" s="1"/>
  <c r="AO281" i="79"/>
  <c r="AO288" i="79" s="1"/>
  <c r="AO290" i="79" s="1"/>
  <c r="AO336" i="79" s="1"/>
  <c r="AE437" i="79"/>
  <c r="AE438" i="79" s="1"/>
  <c r="AH403" i="79"/>
  <c r="AH437" i="79"/>
  <c r="AH438" i="79" s="1"/>
  <c r="W447" i="79"/>
  <c r="CC233" i="80"/>
  <c r="CC128" i="80"/>
  <c r="CC138" i="80"/>
  <c r="CC157" i="80"/>
  <c r="CC161" i="80" s="1"/>
  <c r="CC163" i="80" s="1"/>
  <c r="CC134" i="80"/>
  <c r="AN456" i="80"/>
  <c r="AN238" i="80" s="1"/>
  <c r="EN459" i="79"/>
  <c r="DY281" i="79"/>
  <c r="DY288" i="79" s="1"/>
  <c r="DY290" i="79" s="1"/>
  <c r="DY336" i="79" s="1"/>
  <c r="I288" i="79"/>
  <c r="I290" i="79" s="1"/>
  <c r="I336" i="79" s="1"/>
  <c r="AH421" i="79"/>
  <c r="AH422" i="79" s="1"/>
  <c r="AH423" i="79" s="1"/>
  <c r="AH459" i="79" s="1"/>
  <c r="AH61" i="79"/>
  <c r="AF459" i="79"/>
  <c r="EU437" i="79"/>
  <c r="EU438" i="79" s="1"/>
  <c r="EX403" i="79"/>
  <c r="EX437" i="79"/>
  <c r="EX438" i="79" s="1"/>
  <c r="EU447" i="79"/>
  <c r="AP402" i="80"/>
  <c r="AP443" i="80"/>
  <c r="AP446" i="80" s="1"/>
  <c r="AP447" i="80" s="1"/>
  <c r="AP456" i="80" s="1"/>
  <c r="Q281" i="79"/>
  <c r="Q288" i="79" s="1"/>
  <c r="Q290" i="79" s="1"/>
  <c r="Q336" i="79" s="1"/>
  <c r="CD443" i="80"/>
  <c r="CD446" i="80" s="1"/>
  <c r="CD447" i="80" s="1"/>
  <c r="CD456" i="80" s="1"/>
  <c r="CD402" i="80"/>
  <c r="BV443" i="80"/>
  <c r="BV446" i="80" s="1"/>
  <c r="BV447" i="80" s="1"/>
  <c r="BV456" i="80" s="1"/>
  <c r="BV402" i="80"/>
  <c r="EF459" i="79"/>
  <c r="FL459" i="79"/>
  <c r="CL443" i="80"/>
  <c r="CL446" i="80" s="1"/>
  <c r="CL447" i="80" s="1"/>
  <c r="CL456" i="80" s="1"/>
  <c r="CL402" i="80"/>
  <c r="AW134" i="80"/>
  <c r="AW157" i="80"/>
  <c r="AW161" i="80" s="1"/>
  <c r="AW163" i="80" s="1"/>
  <c r="AW128" i="80"/>
  <c r="AW138" i="80"/>
  <c r="AW233" i="80"/>
  <c r="EN421" i="80"/>
  <c r="EN422" i="80" s="1"/>
  <c r="EN423" i="80" s="1"/>
  <c r="EN459" i="80" s="1"/>
  <c r="EN403" i="80"/>
  <c r="EN455" i="80" s="1"/>
  <c r="EN75" i="80" s="1"/>
  <c r="DQ138" i="80"/>
  <c r="DQ128" i="80"/>
  <c r="DQ233" i="80"/>
  <c r="DQ134" i="80"/>
  <c r="DQ157" i="80"/>
  <c r="DQ161" i="80" s="1"/>
  <c r="DQ163" i="80" s="1"/>
  <c r="DP421" i="80"/>
  <c r="DP422" i="80" s="1"/>
  <c r="DP423" i="80" s="1"/>
  <c r="DP459" i="80" s="1"/>
  <c r="DP403" i="80"/>
  <c r="DP455" i="80" s="1"/>
  <c r="DP75" i="80" s="1"/>
  <c r="EW138" i="80"/>
  <c r="EW157" i="80"/>
  <c r="EW161" i="80" s="1"/>
  <c r="EW163" i="80" s="1"/>
  <c r="EW134" i="80"/>
  <c r="EW233" i="80"/>
  <c r="EW128" i="80"/>
  <c r="Y281" i="79"/>
  <c r="Y288" i="79" s="1"/>
  <c r="Y290" i="79" s="1"/>
  <c r="Y336" i="79" s="1"/>
  <c r="EV421" i="80"/>
  <c r="EV422" i="80" s="1"/>
  <c r="EV423" i="80" s="1"/>
  <c r="EV459" i="80" s="1"/>
  <c r="EV403" i="80"/>
  <c r="EV455" i="80" s="1"/>
  <c r="EV75" i="80" s="1"/>
  <c r="AX443" i="80"/>
  <c r="AX446" i="80" s="1"/>
  <c r="AX447" i="80" s="1"/>
  <c r="AX456" i="80" s="1"/>
  <c r="AX402" i="80"/>
  <c r="BS447" i="79"/>
  <c r="Z403" i="79"/>
  <c r="Z437" i="79"/>
  <c r="Z438" i="79" s="1"/>
  <c r="W437" i="79"/>
  <c r="W438" i="79" s="1"/>
  <c r="EN456" i="80"/>
  <c r="EN238" i="80" s="1"/>
  <c r="DP456" i="80"/>
  <c r="DP238" i="80" s="1"/>
  <c r="BU281" i="79"/>
  <c r="BU288" i="79" s="1"/>
  <c r="BU290" i="79" s="1"/>
  <c r="BU336" i="79" s="1"/>
  <c r="EV456" i="80"/>
  <c r="EV238" i="80" s="1"/>
  <c r="Z421" i="79"/>
  <c r="Z422" i="79" s="1"/>
  <c r="Z423" i="79" s="1"/>
  <c r="Z459" i="79" s="1"/>
  <c r="Z61" i="79"/>
  <c r="FN421" i="79"/>
  <c r="FN422" i="79" s="1"/>
  <c r="FN423" i="79" s="1"/>
  <c r="FN459" i="79" s="1"/>
  <c r="FN61" i="79"/>
  <c r="AH443" i="80"/>
  <c r="AH446" i="80" s="1"/>
  <c r="AH447" i="80" s="1"/>
  <c r="AH456" i="80" s="1"/>
  <c r="AH402" i="80"/>
  <c r="BT403" i="80"/>
  <c r="BT455" i="80" s="1"/>
  <c r="BT75" i="80" s="1"/>
  <c r="BT421" i="80"/>
  <c r="BT422" i="80" s="1"/>
  <c r="BT423" i="80" s="1"/>
  <c r="BT459" i="80" s="1"/>
  <c r="R443" i="80"/>
  <c r="R446" i="80" s="1"/>
  <c r="R447" i="80" s="1"/>
  <c r="R456" i="80" s="1"/>
  <c r="R402" i="80"/>
  <c r="CS128" i="80"/>
  <c r="CS138" i="80"/>
  <c r="CS134" i="80"/>
  <c r="CS157" i="80"/>
  <c r="CS161" i="80" s="1"/>
  <c r="CS163" i="80" s="1"/>
  <c r="CS233" i="80"/>
  <c r="EF403" i="80"/>
  <c r="EF455" i="80" s="1"/>
  <c r="EF75" i="80" s="1"/>
  <c r="EF421" i="80"/>
  <c r="EF422" i="80" s="1"/>
  <c r="EF423" i="80" s="1"/>
  <c r="EF459" i="80" s="1"/>
  <c r="BT456" i="80"/>
  <c r="BT238" i="80" s="1"/>
  <c r="DJ421" i="79"/>
  <c r="DJ422" i="79" s="1"/>
  <c r="DJ423" i="79" s="1"/>
  <c r="DJ459" i="79" s="1"/>
  <c r="DJ61" i="79"/>
  <c r="DA128" i="80"/>
  <c r="DA138" i="80"/>
  <c r="DA233" i="80"/>
  <c r="DB233" i="80" s="1"/>
  <c r="DA157" i="80"/>
  <c r="DA161" i="80" s="1"/>
  <c r="DA163" i="80" s="1"/>
  <c r="DA134" i="80"/>
  <c r="DB134" i="80" s="1"/>
  <c r="BN443" i="80"/>
  <c r="BN446" i="80" s="1"/>
  <c r="BN447" i="80" s="1"/>
  <c r="BN456" i="80" s="1"/>
  <c r="BN402" i="80"/>
  <c r="FK437" i="79"/>
  <c r="FK438" i="79" s="1"/>
  <c r="FN403" i="79"/>
  <c r="FN437" i="79"/>
  <c r="FN438" i="79" s="1"/>
  <c r="EF456" i="80"/>
  <c r="EF238" i="80" s="1"/>
  <c r="CB421" i="80"/>
  <c r="CB422" i="80" s="1"/>
  <c r="CB423" i="80" s="1"/>
  <c r="CB459" i="80" s="1"/>
  <c r="CB403" i="80"/>
  <c r="CB455" i="80" s="1"/>
  <c r="CB75" i="80" s="1"/>
  <c r="FM134" i="80"/>
  <c r="FM128" i="80"/>
  <c r="FM138" i="80"/>
  <c r="FM233" i="80"/>
  <c r="FM157" i="80"/>
  <c r="FM161" i="80" s="1"/>
  <c r="FM163" i="80" s="1"/>
  <c r="EO134" i="80"/>
  <c r="EO157" i="80"/>
  <c r="EO161" i="80" s="1"/>
  <c r="EO163" i="80" s="1"/>
  <c r="EO233" i="80"/>
  <c r="EO128" i="80"/>
  <c r="EO138" i="80"/>
  <c r="CB456" i="80"/>
  <c r="CB238" i="80" s="1"/>
  <c r="FM281" i="79"/>
  <c r="FM288" i="79" s="1"/>
  <c r="FM290" i="79" s="1"/>
  <c r="FM336" i="79" s="1"/>
  <c r="EG157" i="80"/>
  <c r="EG161" i="80" s="1"/>
  <c r="EG163" i="80" s="1"/>
  <c r="EG134" i="80"/>
  <c r="EG138" i="80"/>
  <c r="EG233" i="80"/>
  <c r="DG437" i="79"/>
  <c r="DG438" i="79" s="1"/>
  <c r="DJ403" i="79"/>
  <c r="DJ437" i="79"/>
  <c r="DJ438" i="79" s="1"/>
  <c r="CL421" i="79"/>
  <c r="CL422" i="79" s="1"/>
  <c r="CL423" i="79" s="1"/>
  <c r="CL459" i="79" s="1"/>
  <c r="CL61" i="79"/>
  <c r="AX403" i="79"/>
  <c r="AX437" i="79"/>
  <c r="AX438" i="79" s="1"/>
  <c r="AU437" i="79"/>
  <c r="AU438" i="79" s="1"/>
  <c r="Y138" i="80"/>
  <c r="Y128" i="80"/>
  <c r="Y134" i="80"/>
  <c r="Y233" i="80"/>
  <c r="Y157" i="80"/>
  <c r="Y161" i="80" s="1"/>
  <c r="Y163" i="80" s="1"/>
  <c r="CJ421" i="80"/>
  <c r="CJ422" i="80" s="1"/>
  <c r="CJ423" i="80" s="1"/>
  <c r="CJ459" i="80" s="1"/>
  <c r="CJ403" i="80"/>
  <c r="CJ455" i="80" s="1"/>
  <c r="CJ75" i="80" s="1"/>
  <c r="BV403" i="79"/>
  <c r="BV437" i="79"/>
  <c r="BV438" i="79" s="1"/>
  <c r="BS437" i="79"/>
  <c r="BS438" i="79" s="1"/>
  <c r="EH403" i="79"/>
  <c r="EH437" i="79"/>
  <c r="EH438" i="79" s="1"/>
  <c r="EE437" i="79"/>
  <c r="EE438" i="79" s="1"/>
  <c r="AX421" i="79"/>
  <c r="AX422" i="79" s="1"/>
  <c r="AX423" i="79" s="1"/>
  <c r="AX459" i="79" s="1"/>
  <c r="AX61" i="79"/>
  <c r="AV459" i="79"/>
  <c r="FC447" i="79"/>
  <c r="DO447" i="79"/>
  <c r="EO281" i="79"/>
  <c r="EO288" i="79" s="1"/>
  <c r="EO290" i="79" s="1"/>
  <c r="EO336" i="79" s="1"/>
  <c r="CJ456" i="80"/>
  <c r="CJ238" i="80" s="1"/>
  <c r="EH421" i="79"/>
  <c r="EH422" i="79" s="1"/>
  <c r="EH423" i="79" s="1"/>
  <c r="EH459" i="79" s="1"/>
  <c r="EH61" i="79"/>
  <c r="DX421" i="80"/>
  <c r="DX422" i="80" s="1"/>
  <c r="DX423" i="80" s="1"/>
  <c r="DX459" i="80" s="1"/>
  <c r="DX403" i="80"/>
  <c r="DX455" i="80" s="1"/>
  <c r="DX75" i="80" s="1"/>
  <c r="CL403" i="79"/>
  <c r="CL437" i="79"/>
  <c r="CL438" i="79" s="1"/>
  <c r="CI437" i="79"/>
  <c r="CI438" i="79" s="1"/>
  <c r="DZ443" i="80"/>
  <c r="DZ446" i="80" s="1"/>
  <c r="DZ447" i="80" s="1"/>
  <c r="DZ456" i="80" s="1"/>
  <c r="DZ402" i="80"/>
  <c r="X459" i="79"/>
  <c r="AF421" i="80"/>
  <c r="AF422" i="80" s="1"/>
  <c r="AF423" i="80" s="1"/>
  <c r="AF459" i="80" s="1"/>
  <c r="AF403" i="80"/>
  <c r="AF455" i="80" s="1"/>
  <c r="AF75" i="80" s="1"/>
  <c r="DR443" i="80"/>
  <c r="DR446" i="80" s="1"/>
  <c r="DR447" i="80" s="1"/>
  <c r="DR456" i="80" s="1"/>
  <c r="DR402" i="80"/>
  <c r="EH443" i="80"/>
  <c r="EH446" i="80" s="1"/>
  <c r="EH447" i="80" s="1"/>
  <c r="EH456" i="80" s="1"/>
  <c r="EH402" i="80"/>
  <c r="CC281" i="80"/>
  <c r="CC288" i="80" s="1"/>
  <c r="CC290" i="80" s="1"/>
  <c r="CC336" i="80" s="1"/>
  <c r="CK281" i="79"/>
  <c r="CK288" i="79" s="1"/>
  <c r="CK290" i="79" s="1"/>
  <c r="CK336" i="79" s="1"/>
  <c r="AV421" i="80"/>
  <c r="AV422" i="80" s="1"/>
  <c r="AV423" i="80" s="1"/>
  <c r="AV459" i="80" s="1"/>
  <c r="AV403" i="80"/>
  <c r="AV455" i="80" s="1"/>
  <c r="AV75" i="80" s="1"/>
  <c r="BV421" i="79"/>
  <c r="BV422" i="79" s="1"/>
  <c r="BV423" i="79" s="1"/>
  <c r="BV459" i="79" s="1"/>
  <c r="BV61" i="79"/>
  <c r="DX456" i="80"/>
  <c r="DX238" i="80" s="1"/>
  <c r="AG138" i="80"/>
  <c r="AG128" i="80"/>
  <c r="AG233" i="80"/>
  <c r="AG134" i="80"/>
  <c r="AG157" i="80"/>
  <c r="AG161" i="80" s="1"/>
  <c r="AG163" i="80" s="1"/>
  <c r="CJ459" i="79"/>
  <c r="CI447" i="79"/>
  <c r="AF456" i="80"/>
  <c r="AF238" i="80" s="1"/>
  <c r="FE281" i="80"/>
  <c r="FE288" i="80" s="1"/>
  <c r="FE290" i="80" s="1"/>
  <c r="FE336" i="80" s="1"/>
  <c r="BE281" i="79"/>
  <c r="BE288" i="79" s="1"/>
  <c r="BE290" i="79" s="1"/>
  <c r="BE336" i="79" s="1"/>
  <c r="AV456" i="80"/>
  <c r="AV238" i="80" s="1"/>
  <c r="BT459" i="79"/>
  <c r="EX402" i="80"/>
  <c r="EX443" i="80"/>
  <c r="EX446" i="80" s="1"/>
  <c r="EX447" i="80" s="1"/>
  <c r="EX456" i="80" s="1"/>
  <c r="AO134" i="80"/>
  <c r="AO128" i="80"/>
  <c r="AO138" i="80"/>
  <c r="AO233" i="80"/>
  <c r="AO157" i="80"/>
  <c r="AO161" i="80" s="1"/>
  <c r="AO163" i="80" s="1"/>
  <c r="FE233" i="80"/>
  <c r="FE157" i="80"/>
  <c r="FE161" i="80" s="1"/>
  <c r="FE163" i="80" s="1"/>
  <c r="FE134" i="80"/>
  <c r="FE128" i="80"/>
  <c r="FE138" i="80"/>
  <c r="EP421" i="79"/>
  <c r="EP422" i="79" s="1"/>
  <c r="EP423" i="79" s="1"/>
  <c r="EP459" i="79" s="1"/>
  <c r="EP61" i="79"/>
  <c r="FD421" i="80"/>
  <c r="FD422" i="80" s="1"/>
  <c r="FD423" i="80" s="1"/>
  <c r="FD459" i="80" s="1"/>
  <c r="FD403" i="80"/>
  <c r="FD455" i="80" s="1"/>
  <c r="FD75" i="80" s="1"/>
  <c r="FF443" i="80"/>
  <c r="FF446" i="80" s="1"/>
  <c r="FF447" i="80" s="1"/>
  <c r="FF456" i="80" s="1"/>
  <c r="FF402" i="80"/>
  <c r="CS281" i="79"/>
  <c r="CS288" i="79" s="1"/>
  <c r="CS290" i="79" s="1"/>
  <c r="CS336" i="79" s="1"/>
  <c r="DA281" i="79"/>
  <c r="DA288" i="79" s="1"/>
  <c r="DA290" i="79" s="1"/>
  <c r="DA336" i="79" s="1"/>
  <c r="BD238" i="80"/>
  <c r="CB238" i="79"/>
  <c r="CD238" i="79" s="1"/>
  <c r="BD238" i="79"/>
  <c r="BF238" i="79" s="1"/>
  <c r="X238" i="80"/>
  <c r="Z238" i="80" s="1"/>
  <c r="DH238" i="79"/>
  <c r="DJ238" i="79" s="1"/>
  <c r="EF238" i="79"/>
  <c r="EH238" i="79" s="1"/>
  <c r="FL238" i="79"/>
  <c r="FN238" i="79" s="1"/>
  <c r="BT238" i="79"/>
  <c r="BV238" i="79" s="1"/>
  <c r="X238" i="79"/>
  <c r="Z238" i="79" s="1"/>
  <c r="EV238" i="79"/>
  <c r="EX238" i="79" s="1"/>
  <c r="CJ238" i="79"/>
  <c r="CL238" i="79" s="1"/>
  <c r="AF238" i="79"/>
  <c r="AH238" i="79" s="1"/>
  <c r="EN238" i="79"/>
  <c r="EP238" i="79" s="1"/>
  <c r="AV238" i="79"/>
  <c r="AX238" i="79" s="1"/>
  <c r="FD238" i="79"/>
  <c r="FF238" i="79" s="1"/>
  <c r="DP238" i="79"/>
  <c r="DR238" i="79" s="1"/>
  <c r="CZ238" i="80"/>
  <c r="DB238" i="80" s="1"/>
  <c r="DX238" i="79"/>
  <c r="DZ238" i="79" s="1"/>
  <c r="P238" i="79"/>
  <c r="R238" i="79" s="1"/>
  <c r="AN238" i="79"/>
  <c r="AP238" i="79" s="1"/>
  <c r="DH238" i="80"/>
  <c r="DJ238" i="80" s="1"/>
  <c r="CR238" i="80"/>
  <c r="CR238" i="79"/>
  <c r="CT238" i="79" s="1"/>
  <c r="BL238" i="79"/>
  <c r="BN238" i="79" s="1"/>
  <c r="BU227" i="79"/>
  <c r="BU239" i="79" s="1"/>
  <c r="AO227" i="79"/>
  <c r="AO239" i="79" s="1"/>
  <c r="AO92" i="79" s="1"/>
  <c r="FM227" i="79"/>
  <c r="FM239" i="79" s="1"/>
  <c r="FM92" i="79" s="1"/>
  <c r="EG227" i="79"/>
  <c r="EG239" i="79" s="1"/>
  <c r="EG92" i="79" s="1"/>
  <c r="Q227" i="79"/>
  <c r="Q239" i="79" s="1"/>
  <c r="Q92" i="79" s="1"/>
  <c r="AG227" i="79"/>
  <c r="BM227" i="79"/>
  <c r="BM239" i="79" s="1"/>
  <c r="BM92" i="79" s="1"/>
  <c r="EO227" i="79"/>
  <c r="EO239" i="79" s="1"/>
  <c r="EO92" i="79" s="1"/>
  <c r="CC227" i="79"/>
  <c r="CC239" i="79" s="1"/>
  <c r="CC92" i="79" s="1"/>
  <c r="DA227" i="79"/>
  <c r="DA239" i="79" s="1"/>
  <c r="DA92" i="79" s="1"/>
  <c r="AW227" i="79"/>
  <c r="AW239" i="79" s="1"/>
  <c r="AW92" i="79" s="1"/>
  <c r="CK227" i="79"/>
  <c r="CK239" i="79" s="1"/>
  <c r="CK92" i="79" s="1"/>
  <c r="DI227" i="79"/>
  <c r="DI239" i="79" s="1"/>
  <c r="DI92" i="79" s="1"/>
  <c r="BE227" i="79"/>
  <c r="BE239" i="79" s="1"/>
  <c r="BE92" i="79" s="1"/>
  <c r="DY227" i="79"/>
  <c r="DY239" i="79" s="1"/>
  <c r="DY92" i="79" s="1"/>
  <c r="DQ227" i="79"/>
  <c r="DQ239" i="79" s="1"/>
  <c r="DQ92" i="79" s="1"/>
  <c r="Y227" i="79"/>
  <c r="Y239" i="79" s="1"/>
  <c r="Y92" i="79" s="1"/>
  <c r="FE227" i="79"/>
  <c r="CS227" i="79"/>
  <c r="CS239" i="79" s="1"/>
  <c r="CS92" i="79" s="1"/>
  <c r="EW227" i="79"/>
  <c r="EW239" i="79" s="1"/>
  <c r="EW92" i="79" s="1"/>
  <c r="I156" i="85"/>
  <c r="I239" i="79"/>
  <c r="I241" i="79" s="1"/>
  <c r="J127" i="85"/>
  <c r="L73" i="90" s="1"/>
  <c r="J134" i="80"/>
  <c r="J281" i="79"/>
  <c r="J288" i="79" s="1"/>
  <c r="J290" i="79" s="1"/>
  <c r="J336" i="79" s="1"/>
  <c r="I140" i="80"/>
  <c r="I29" i="31"/>
  <c r="J281" i="85" s="1"/>
  <c r="J281" i="80"/>
  <c r="J288" i="80" s="1"/>
  <c r="J290" i="80" s="1"/>
  <c r="J336" i="80" s="1"/>
  <c r="I140" i="79"/>
  <c r="J128" i="80"/>
  <c r="J140" i="13"/>
  <c r="J119" i="85"/>
  <c r="L65" i="90" s="1"/>
  <c r="I77" i="26"/>
  <c r="I237" i="85" s="1"/>
  <c r="J223" i="85"/>
  <c r="L124" i="90" s="1"/>
  <c r="J227" i="79"/>
  <c r="J157" i="79"/>
  <c r="J161" i="79" s="1"/>
  <c r="J163" i="79" s="1"/>
  <c r="J157" i="80"/>
  <c r="J161" i="80" s="1"/>
  <c r="J163" i="80" s="1"/>
  <c r="J75" i="26"/>
  <c r="F19" i="32" s="1"/>
  <c r="J152" i="85"/>
  <c r="L90" i="90" s="1"/>
  <c r="J228" i="85"/>
  <c r="L129" i="90" s="1"/>
  <c r="CY423" i="80"/>
  <c r="BF443" i="80"/>
  <c r="BF446" i="80" s="1"/>
  <c r="BF447" i="80" s="1"/>
  <c r="BF402" i="80"/>
  <c r="AP439" i="79"/>
  <c r="P439" i="79"/>
  <c r="Q439" i="79"/>
  <c r="DJ459" i="80"/>
  <c r="AM403" i="79"/>
  <c r="AP455" i="79"/>
  <c r="AP78" i="79" s="1"/>
  <c r="DP459" i="79"/>
  <c r="CZ439" i="79"/>
  <c r="DA439" i="79"/>
  <c r="BC403" i="79"/>
  <c r="BF455" i="79"/>
  <c r="BF78" i="79" s="1"/>
  <c r="FF403" i="79"/>
  <c r="FF437" i="79"/>
  <c r="FF438" i="79" s="1"/>
  <c r="FC437" i="79"/>
  <c r="FC438" i="79" s="1"/>
  <c r="FL439" i="80"/>
  <c r="FM439" i="80"/>
  <c r="DR421" i="79"/>
  <c r="DR422" i="79" s="1"/>
  <c r="DR423" i="79" s="1"/>
  <c r="DR459" i="79" s="1"/>
  <c r="DR61" i="79"/>
  <c r="AN439" i="79"/>
  <c r="AO439" i="79"/>
  <c r="DB439" i="79"/>
  <c r="CQ403" i="79"/>
  <c r="CT455" i="79"/>
  <c r="CT78" i="79" s="1"/>
  <c r="DO437" i="79"/>
  <c r="DO438" i="79" s="1"/>
  <c r="DR403" i="79"/>
  <c r="DR437" i="79"/>
  <c r="DR438" i="79" s="1"/>
  <c r="FD459" i="79"/>
  <c r="CY403" i="79"/>
  <c r="DB455" i="79"/>
  <c r="DB78" i="79" s="1"/>
  <c r="FF421" i="79"/>
  <c r="FF422" i="79" s="1"/>
  <c r="FF423" i="79" s="1"/>
  <c r="FF459" i="79" s="1"/>
  <c r="FF61" i="79"/>
  <c r="DW403" i="79"/>
  <c r="DZ455" i="79"/>
  <c r="DZ78" i="79" s="1"/>
  <c r="H251" i="85"/>
  <c r="J145" i="90" s="1"/>
  <c r="H258" i="79"/>
  <c r="BD258" i="79" s="1"/>
  <c r="H258" i="80"/>
  <c r="H100" i="26"/>
  <c r="H257" i="85" s="1"/>
  <c r="J100" i="26"/>
  <c r="J257" i="85" s="1"/>
  <c r="H63" i="85"/>
  <c r="J29" i="90" s="1"/>
  <c r="AP134" i="79"/>
  <c r="G403" i="80"/>
  <c r="H455" i="80"/>
  <c r="I439" i="80"/>
  <c r="E19" i="7"/>
  <c r="I328" i="85" s="1"/>
  <c r="I283" i="85"/>
  <c r="G423" i="80"/>
  <c r="H459" i="80"/>
  <c r="J439" i="80"/>
  <c r="BD455" i="80"/>
  <c r="BD75" i="80" s="1"/>
  <c r="CR233" i="79"/>
  <c r="CR134" i="79"/>
  <c r="CT134" i="79" s="1"/>
  <c r="CZ233" i="79"/>
  <c r="CZ134" i="79"/>
  <c r="DB134" i="79" s="1"/>
  <c r="BD459" i="80"/>
  <c r="AP233" i="79"/>
  <c r="BL134" i="79"/>
  <c r="BN134" i="79" s="1"/>
  <c r="BL233" i="79"/>
  <c r="P233" i="79"/>
  <c r="P134" i="79"/>
  <c r="DX233" i="79"/>
  <c r="DX134" i="79"/>
  <c r="DZ134" i="79" s="1"/>
  <c r="BD134" i="79"/>
  <c r="BF134" i="79" s="1"/>
  <c r="BD233" i="79"/>
  <c r="CD233" i="79"/>
  <c r="FE140" i="79" l="1"/>
  <c r="G439" i="79"/>
  <c r="J258" i="79"/>
  <c r="J264" i="79" s="1"/>
  <c r="J258" i="80"/>
  <c r="J264" i="80" s="1"/>
  <c r="J75" i="79"/>
  <c r="J85" i="13"/>
  <c r="J85" i="79" s="1"/>
  <c r="J85" i="80"/>
  <c r="J87" i="80" s="1"/>
  <c r="H138" i="79"/>
  <c r="CR138" i="79" s="1"/>
  <c r="CT138" i="79" s="1"/>
  <c r="H134" i="79"/>
  <c r="H233" i="79"/>
  <c r="FE239" i="79"/>
  <c r="FE92" i="79" s="1"/>
  <c r="BU241" i="79"/>
  <c r="BU92" i="79"/>
  <c r="J163" i="13"/>
  <c r="J158" i="85" s="1"/>
  <c r="J156" i="85"/>
  <c r="I85" i="80"/>
  <c r="I87" i="80" s="1"/>
  <c r="BE128" i="80"/>
  <c r="BE138" i="80"/>
  <c r="DY138" i="80"/>
  <c r="BU75" i="79"/>
  <c r="BU85" i="79" s="1"/>
  <c r="BU87" i="79" s="1"/>
  <c r="CK75" i="79"/>
  <c r="CK85" i="79" s="1"/>
  <c r="CK87" i="79" s="1"/>
  <c r="BE134" i="80"/>
  <c r="BE281" i="80"/>
  <c r="BE288" i="80" s="1"/>
  <c r="BE290" i="80" s="1"/>
  <c r="BE336" i="80" s="1"/>
  <c r="BE227" i="80"/>
  <c r="BE85" i="80"/>
  <c r="BE87" i="80" s="1"/>
  <c r="DI75" i="79"/>
  <c r="DI85" i="79" s="1"/>
  <c r="DI87" i="79" s="1"/>
  <c r="BE233" i="80"/>
  <c r="Q75" i="79"/>
  <c r="Q85" i="79" s="1"/>
  <c r="Q87" i="79" s="1"/>
  <c r="FE85" i="80"/>
  <c r="FE87" i="80" s="1"/>
  <c r="DQ85" i="80"/>
  <c r="DQ87" i="80" s="1"/>
  <c r="AO85" i="80"/>
  <c r="AO87" i="80" s="1"/>
  <c r="BU85" i="80"/>
  <c r="BU87" i="80" s="1"/>
  <c r="EG75" i="79"/>
  <c r="EG85" i="79" s="1"/>
  <c r="EG87" i="79" s="1"/>
  <c r="EG85" i="80"/>
  <c r="EG87" i="80" s="1"/>
  <c r="EO85" i="80"/>
  <c r="EO87" i="80" s="1"/>
  <c r="CC85" i="80"/>
  <c r="CC87" i="80" s="1"/>
  <c r="EO75" i="79"/>
  <c r="EO85" i="79" s="1"/>
  <c r="EO87" i="79" s="1"/>
  <c r="CK85" i="80"/>
  <c r="CK87" i="80" s="1"/>
  <c r="BE75" i="79"/>
  <c r="BE85" i="79" s="1"/>
  <c r="BE87" i="79" s="1"/>
  <c r="BM85" i="80"/>
  <c r="BM87" i="80" s="1"/>
  <c r="AW75" i="79"/>
  <c r="AW85" i="79" s="1"/>
  <c r="AW87" i="79" s="1"/>
  <c r="AO75" i="79"/>
  <c r="AO85" i="79" s="1"/>
  <c r="AO87" i="79" s="1"/>
  <c r="FM140" i="79"/>
  <c r="EW85" i="80"/>
  <c r="EW87" i="80" s="1"/>
  <c r="Y85" i="80"/>
  <c r="Y87" i="80" s="1"/>
  <c r="DQ75" i="79"/>
  <c r="DQ85" i="79" s="1"/>
  <c r="DQ87" i="79" s="1"/>
  <c r="CC75" i="79"/>
  <c r="CC85" i="79" s="1"/>
  <c r="CC87" i="79" s="1"/>
  <c r="EW75" i="79"/>
  <c r="EW85" i="79" s="1"/>
  <c r="EW87" i="79" s="1"/>
  <c r="CS75" i="79"/>
  <c r="CS85" i="79" s="1"/>
  <c r="CS87" i="79" s="1"/>
  <c r="FM85" i="80"/>
  <c r="FM87" i="80" s="1"/>
  <c r="DA75" i="79"/>
  <c r="DA85" i="79" s="1"/>
  <c r="DA87" i="79" s="1"/>
  <c r="Q140" i="79"/>
  <c r="AW85" i="80"/>
  <c r="AW87" i="80" s="1"/>
  <c r="AG85" i="80"/>
  <c r="AG87" i="80" s="1"/>
  <c r="CS85" i="80"/>
  <c r="CS87" i="80" s="1"/>
  <c r="EW140" i="79"/>
  <c r="FM75" i="79"/>
  <c r="FM85" i="79" s="1"/>
  <c r="FM87" i="79" s="1"/>
  <c r="DY75" i="79"/>
  <c r="DY85" i="79" s="1"/>
  <c r="DY87" i="79" s="1"/>
  <c r="BM75" i="79"/>
  <c r="BM85" i="79" s="1"/>
  <c r="BM87" i="79" s="1"/>
  <c r="Q85" i="80"/>
  <c r="Q87" i="80" s="1"/>
  <c r="DI128" i="80"/>
  <c r="DY134" i="80"/>
  <c r="AG75" i="79"/>
  <c r="AG85" i="79" s="1"/>
  <c r="AG87" i="79" s="1"/>
  <c r="DI134" i="80"/>
  <c r="DJ134" i="80" s="1"/>
  <c r="DY128" i="80"/>
  <c r="DI281" i="80"/>
  <c r="DI288" i="80" s="1"/>
  <c r="DI290" i="80" s="1"/>
  <c r="DI336" i="80" s="1"/>
  <c r="BU140" i="79"/>
  <c r="FE75" i="79"/>
  <c r="FE85" i="79" s="1"/>
  <c r="FE87" i="79" s="1"/>
  <c r="DA85" i="80"/>
  <c r="DA87" i="80" s="1"/>
  <c r="DY85" i="80"/>
  <c r="DY87" i="80" s="1"/>
  <c r="DI233" i="80"/>
  <c r="DI239" i="80" s="1"/>
  <c r="DI92" i="80" s="1"/>
  <c r="Q233" i="80"/>
  <c r="Y140" i="79"/>
  <c r="BM140" i="79"/>
  <c r="AW140" i="79"/>
  <c r="I87" i="13"/>
  <c r="CC140" i="79"/>
  <c r="DI157" i="80"/>
  <c r="DI161" i="80" s="1"/>
  <c r="DI163" i="80" s="1"/>
  <c r="DI138" i="80"/>
  <c r="DG423" i="80"/>
  <c r="DY233" i="80"/>
  <c r="AO140" i="79"/>
  <c r="DY157" i="80"/>
  <c r="DY161" i="80" s="1"/>
  <c r="DY163" i="80" s="1"/>
  <c r="DI439" i="80"/>
  <c r="DY227" i="80"/>
  <c r="DQ140" i="79"/>
  <c r="BE140" i="79"/>
  <c r="CS140" i="79"/>
  <c r="DQ258" i="80"/>
  <c r="DQ264" i="80" s="1"/>
  <c r="EG140" i="79"/>
  <c r="Q157" i="80"/>
  <c r="Q161" i="80" s="1"/>
  <c r="Q163" i="80" s="1"/>
  <c r="Q134" i="80"/>
  <c r="DA140" i="79"/>
  <c r="EO140" i="79"/>
  <c r="BU281" i="80"/>
  <c r="BU288" i="80" s="1"/>
  <c r="BU290" i="80" s="1"/>
  <c r="BU336" i="80" s="1"/>
  <c r="CS239" i="80"/>
  <c r="CS92" i="80" s="1"/>
  <c r="I264" i="80"/>
  <c r="I267" i="80" s="1"/>
  <c r="I330" i="80" s="1"/>
  <c r="H87" i="13"/>
  <c r="CK140" i="79"/>
  <c r="EG258" i="80"/>
  <c r="EG264" i="80" s="1"/>
  <c r="DI140" i="79"/>
  <c r="DY258" i="80"/>
  <c r="DY264" i="80" s="1"/>
  <c r="Q281" i="80"/>
  <c r="Q288" i="80" s="1"/>
  <c r="Q290" i="80" s="1"/>
  <c r="Q336" i="80" s="1"/>
  <c r="Q138" i="80"/>
  <c r="DZ439" i="79"/>
  <c r="Q227" i="80"/>
  <c r="DX439" i="79"/>
  <c r="J133" i="85"/>
  <c r="DY439" i="79"/>
  <c r="EO239" i="80"/>
  <c r="CS258" i="80"/>
  <c r="CS264" i="80" s="1"/>
  <c r="BU258" i="80"/>
  <c r="BU264" i="80" s="1"/>
  <c r="FE239" i="80"/>
  <c r="EW239" i="80"/>
  <c r="EW92" i="80" s="1"/>
  <c r="BM258" i="80"/>
  <c r="BM264" i="80" s="1"/>
  <c r="DI258" i="80"/>
  <c r="DI264" i="80" s="1"/>
  <c r="FM258" i="80"/>
  <c r="FM264" i="80" s="1"/>
  <c r="DA258" i="80"/>
  <c r="DA264" i="80" s="1"/>
  <c r="AW239" i="80"/>
  <c r="AW92" i="80" s="1"/>
  <c r="CC239" i="80"/>
  <c r="CC92" i="80" s="1"/>
  <c r="FM239" i="80"/>
  <c r="Q258" i="80"/>
  <c r="Q264" i="80" s="1"/>
  <c r="J140" i="79"/>
  <c r="H134" i="80"/>
  <c r="J239" i="80"/>
  <c r="J241" i="80" s="1"/>
  <c r="FE258" i="79"/>
  <c r="FE264" i="79" s="1"/>
  <c r="Q258" i="79"/>
  <c r="Q264" i="79" s="1"/>
  <c r="CK157" i="80"/>
  <c r="CK161" i="80" s="1"/>
  <c r="CK163" i="80" s="1"/>
  <c r="AG258" i="79"/>
  <c r="AG264" i="79" s="1"/>
  <c r="CK134" i="80"/>
  <c r="CS258" i="79"/>
  <c r="CS264" i="79" s="1"/>
  <c r="H131" i="85"/>
  <c r="J77" i="90" s="1"/>
  <c r="FM258" i="79"/>
  <c r="FM264" i="79" s="1"/>
  <c r="EG258" i="79"/>
  <c r="EG264" i="79" s="1"/>
  <c r="H281" i="79"/>
  <c r="DH281" i="79" s="1"/>
  <c r="DH288" i="79" s="1"/>
  <c r="DH290" i="79" s="1"/>
  <c r="DH336" i="79" s="1"/>
  <c r="DI258" i="79"/>
  <c r="DI264" i="79" s="1"/>
  <c r="H281" i="80"/>
  <c r="BL281" i="80" s="1"/>
  <c r="BL288" i="80" s="1"/>
  <c r="BL290" i="80" s="1"/>
  <c r="BL336" i="80" s="1"/>
  <c r="BU258" i="79"/>
  <c r="BU264" i="79" s="1"/>
  <c r="BE258" i="79"/>
  <c r="BE264" i="79" s="1"/>
  <c r="DQ258" i="79"/>
  <c r="DQ264" i="79" s="1"/>
  <c r="I264" i="79"/>
  <c r="I267" i="79" s="1"/>
  <c r="I330" i="79" s="1"/>
  <c r="G29" i="31"/>
  <c r="G31" i="31" s="1"/>
  <c r="H283" i="85" s="1"/>
  <c r="EO258" i="79"/>
  <c r="EO264" i="79" s="1"/>
  <c r="CK258" i="79"/>
  <c r="CK264" i="79" s="1"/>
  <c r="Z455" i="80"/>
  <c r="Z75" i="80" s="1"/>
  <c r="DA258" i="79"/>
  <c r="DA264" i="79" s="1"/>
  <c r="AO258" i="79"/>
  <c r="AO264" i="79" s="1"/>
  <c r="AW258" i="79"/>
  <c r="AW264" i="79" s="1"/>
  <c r="AG239" i="80"/>
  <c r="AG92" i="80" s="1"/>
  <c r="H274" i="85"/>
  <c r="J154" i="90" s="1"/>
  <c r="DY258" i="79"/>
  <c r="DY264" i="79" s="1"/>
  <c r="Y239" i="80"/>
  <c r="Y92" i="80" s="1"/>
  <c r="Y258" i="79"/>
  <c r="Y264" i="79" s="1"/>
  <c r="CC258" i="79"/>
  <c r="CC264" i="79" s="1"/>
  <c r="H119" i="85"/>
  <c r="J65" i="90" s="1"/>
  <c r="EW258" i="79"/>
  <c r="EW264" i="79" s="1"/>
  <c r="CC258" i="80"/>
  <c r="CC264" i="80" s="1"/>
  <c r="CK258" i="80"/>
  <c r="CK264" i="80" s="1"/>
  <c r="AW258" i="80"/>
  <c r="AW264" i="80" s="1"/>
  <c r="AO239" i="80"/>
  <c r="Y258" i="80"/>
  <c r="Y264" i="80" s="1"/>
  <c r="EG239" i="80"/>
  <c r="EG92" i="80" s="1"/>
  <c r="AG258" i="80"/>
  <c r="AG264" i="80" s="1"/>
  <c r="BE258" i="80"/>
  <c r="BE264" i="80" s="1"/>
  <c r="EW258" i="80"/>
  <c r="EW264" i="80" s="1"/>
  <c r="AO258" i="80"/>
  <c r="AO264" i="80" s="1"/>
  <c r="FE258" i="80"/>
  <c r="FE264" i="80" s="1"/>
  <c r="H223" i="85"/>
  <c r="J124" i="90" s="1"/>
  <c r="H157" i="79"/>
  <c r="FL157" i="79" s="1"/>
  <c r="H161" i="13"/>
  <c r="CA439" i="79"/>
  <c r="Z439" i="80"/>
  <c r="BU138" i="80"/>
  <c r="BU128" i="80"/>
  <c r="AG140" i="79"/>
  <c r="BU157" i="80"/>
  <c r="BU161" i="80" s="1"/>
  <c r="BU163" i="80" s="1"/>
  <c r="CK233" i="80"/>
  <c r="CK239" i="80" s="1"/>
  <c r="CK92" i="80" s="1"/>
  <c r="BU134" i="80"/>
  <c r="CK128" i="80"/>
  <c r="BU233" i="80"/>
  <c r="BU239" i="80" s="1"/>
  <c r="BU92" i="80" s="1"/>
  <c r="AG239" i="79"/>
  <c r="CK281" i="80"/>
  <c r="CK288" i="80" s="1"/>
  <c r="CK290" i="80" s="1"/>
  <c r="CK336" i="80" s="1"/>
  <c r="CK138" i="80"/>
  <c r="H157" i="80"/>
  <c r="H161" i="80" s="1"/>
  <c r="H163" i="80" s="1"/>
  <c r="FK403" i="80"/>
  <c r="FN134" i="80"/>
  <c r="FK423" i="80"/>
  <c r="R134" i="79"/>
  <c r="H128" i="80"/>
  <c r="FL128" i="80" s="1"/>
  <c r="H128" i="79"/>
  <c r="BL128" i="79" s="1"/>
  <c r="BN128" i="79" s="1"/>
  <c r="H233" i="80"/>
  <c r="H228" i="85"/>
  <c r="J129" i="90" s="1"/>
  <c r="DG403" i="80"/>
  <c r="H75" i="26"/>
  <c r="H77" i="26" s="1"/>
  <c r="R455" i="79"/>
  <c r="R78" i="79" s="1"/>
  <c r="H227" i="79"/>
  <c r="DX227" i="79" s="1"/>
  <c r="DZ227" i="79" s="1"/>
  <c r="H227" i="80"/>
  <c r="DH227" i="80" s="1"/>
  <c r="DH239" i="80" s="1"/>
  <c r="DH92" i="80" s="1"/>
  <c r="H127" i="85"/>
  <c r="J73" i="90" s="1"/>
  <c r="H138" i="80"/>
  <c r="AN138" i="80" s="1"/>
  <c r="CT439" i="79"/>
  <c r="BF439" i="79"/>
  <c r="O423" i="79"/>
  <c r="CR439" i="79"/>
  <c r="Y439" i="80"/>
  <c r="H152" i="85"/>
  <c r="J90" i="90" s="1"/>
  <c r="DH439" i="80"/>
  <c r="I142" i="13"/>
  <c r="I92" i="80"/>
  <c r="I142" i="80" s="1"/>
  <c r="I84" i="85"/>
  <c r="K40" i="90" s="1"/>
  <c r="I92" i="79"/>
  <c r="I142" i="79" s="1"/>
  <c r="F21" i="32"/>
  <c r="F24" i="32" s="1"/>
  <c r="J92" i="13" s="1"/>
  <c r="Z459" i="80"/>
  <c r="Z134" i="80" s="1"/>
  <c r="DJ439" i="80"/>
  <c r="BK403" i="79"/>
  <c r="DQ239" i="80"/>
  <c r="DQ92" i="80" s="1"/>
  <c r="DA439" i="80"/>
  <c r="BM439" i="79"/>
  <c r="BN439" i="79"/>
  <c r="CY403" i="80"/>
  <c r="FN233" i="80"/>
  <c r="DB439" i="80"/>
  <c r="BD439" i="79"/>
  <c r="BE439" i="79"/>
  <c r="BM239" i="80"/>
  <c r="BM92" i="80" s="1"/>
  <c r="AU447" i="80"/>
  <c r="AH238" i="80"/>
  <c r="DZ238" i="80"/>
  <c r="R238" i="80"/>
  <c r="AX238" i="80"/>
  <c r="EM447" i="80"/>
  <c r="EP238" i="80"/>
  <c r="BN238" i="80"/>
  <c r="BS423" i="79"/>
  <c r="DP85" i="80"/>
  <c r="DP87" i="80" s="1"/>
  <c r="AE447" i="80"/>
  <c r="DX85" i="80"/>
  <c r="DX87" i="80" s="1"/>
  <c r="CI423" i="79"/>
  <c r="CT456" i="80"/>
  <c r="CT238" i="80" s="1"/>
  <c r="CQ447" i="80"/>
  <c r="CQ437" i="80"/>
  <c r="CQ438" i="80" s="1"/>
  <c r="CT437" i="80"/>
  <c r="CT438" i="80" s="1"/>
  <c r="CT403" i="80"/>
  <c r="CT421" i="80"/>
  <c r="CT422" i="80" s="1"/>
  <c r="CT423" i="80" s="1"/>
  <c r="DA239" i="80"/>
  <c r="DA92" i="80" s="1"/>
  <c r="CI447" i="80"/>
  <c r="CL439" i="79"/>
  <c r="CL238" i="80"/>
  <c r="DQ140" i="80"/>
  <c r="BL85" i="80"/>
  <c r="BL87" i="80" s="1"/>
  <c r="CR75" i="79"/>
  <c r="CR85" i="79" s="1"/>
  <c r="CR87" i="79" s="1"/>
  <c r="FD85" i="80"/>
  <c r="FD87" i="80" s="1"/>
  <c r="BL75" i="79"/>
  <c r="BL85" i="79" s="1"/>
  <c r="BL87" i="79" s="1"/>
  <c r="EV85" i="80"/>
  <c r="EV87" i="80" s="1"/>
  <c r="EN85" i="80"/>
  <c r="EN87" i="80" s="1"/>
  <c r="DX75" i="79"/>
  <c r="DX85" i="79" s="1"/>
  <c r="DX87" i="79" s="1"/>
  <c r="CJ85" i="80"/>
  <c r="CJ87" i="80" s="1"/>
  <c r="P85" i="80"/>
  <c r="P87" i="80" s="1"/>
  <c r="CZ75" i="79"/>
  <c r="CZ85" i="79" s="1"/>
  <c r="CZ87" i="79" s="1"/>
  <c r="AF85" i="80"/>
  <c r="AF87" i="80" s="1"/>
  <c r="BT85" i="80"/>
  <c r="BT87" i="80" s="1"/>
  <c r="EF85" i="80"/>
  <c r="EF87" i="80" s="1"/>
  <c r="AN85" i="80"/>
  <c r="AN87" i="80" s="1"/>
  <c r="CB85" i="80"/>
  <c r="CB87" i="80" s="1"/>
  <c r="AV85" i="80"/>
  <c r="AV87" i="80" s="1"/>
  <c r="P75" i="79"/>
  <c r="P85" i="79" s="1"/>
  <c r="P87" i="79" s="1"/>
  <c r="CB75" i="79"/>
  <c r="BT75" i="79"/>
  <c r="BT85" i="79" s="1"/>
  <c r="BT87" i="79" s="1"/>
  <c r="DP75" i="79"/>
  <c r="DP85" i="79" s="1"/>
  <c r="DP87" i="79" s="1"/>
  <c r="DH75" i="79"/>
  <c r="DH85" i="79" s="1"/>
  <c r="DH87" i="79" s="1"/>
  <c r="AF75" i="79"/>
  <c r="AF85" i="79" s="1"/>
  <c r="AF87" i="79" s="1"/>
  <c r="EV75" i="79"/>
  <c r="EV85" i="79" s="1"/>
  <c r="EV87" i="79" s="1"/>
  <c r="CJ75" i="79"/>
  <c r="CJ85" i="79" s="1"/>
  <c r="CJ87" i="79" s="1"/>
  <c r="FD75" i="79"/>
  <c r="FD85" i="79" s="1"/>
  <c r="FD87" i="79" s="1"/>
  <c r="FL75" i="79"/>
  <c r="FL85" i="79" s="1"/>
  <c r="FL87" i="79" s="1"/>
  <c r="X75" i="79"/>
  <c r="X85" i="79" s="1"/>
  <c r="X87" i="79" s="1"/>
  <c r="EF75" i="79"/>
  <c r="EF85" i="79" s="1"/>
  <c r="EF87" i="79" s="1"/>
  <c r="AV75" i="79"/>
  <c r="AV85" i="79" s="1"/>
  <c r="AV87" i="79" s="1"/>
  <c r="AN75" i="79"/>
  <c r="AN85" i="79" s="1"/>
  <c r="AN87" i="79" s="1"/>
  <c r="EN75" i="79"/>
  <c r="EN85" i="79" s="1"/>
  <c r="EN87" i="79" s="1"/>
  <c r="H85" i="80"/>
  <c r="H87" i="80" s="1"/>
  <c r="X85" i="80"/>
  <c r="X87" i="80" s="1"/>
  <c r="DH85" i="80"/>
  <c r="DH87" i="80" s="1"/>
  <c r="CR85" i="80"/>
  <c r="CR87" i="80" s="1"/>
  <c r="Y140" i="80"/>
  <c r="DR238" i="80"/>
  <c r="EG140" i="80"/>
  <c r="EX238" i="80"/>
  <c r="BV238" i="80"/>
  <c r="EX439" i="79"/>
  <c r="BV439" i="79"/>
  <c r="AX439" i="79"/>
  <c r="DJ439" i="79"/>
  <c r="EH238" i="80"/>
  <c r="AW140" i="80"/>
  <c r="Z439" i="79"/>
  <c r="CD238" i="80"/>
  <c r="CA447" i="80"/>
  <c r="BM140" i="80"/>
  <c r="AG140" i="80"/>
  <c r="EO140" i="80"/>
  <c r="AE423" i="79"/>
  <c r="DW447" i="80"/>
  <c r="EW140" i="80"/>
  <c r="O447" i="80"/>
  <c r="FN439" i="79"/>
  <c r="P258" i="79"/>
  <c r="P264" i="79" s="1"/>
  <c r="FF238" i="80"/>
  <c r="FC437" i="80"/>
  <c r="FC438" i="80" s="1"/>
  <c r="FF437" i="80"/>
  <c r="FF438" i="80" s="1"/>
  <c r="FF421" i="80"/>
  <c r="FF422" i="80" s="1"/>
  <c r="FF423" i="80" s="1"/>
  <c r="FF403" i="80"/>
  <c r="AO140" i="80"/>
  <c r="CJ233" i="79"/>
  <c r="CL233" i="79" s="1"/>
  <c r="CJ134" i="79"/>
  <c r="CL134" i="79" s="1"/>
  <c r="CI403" i="79"/>
  <c r="CL455" i="79"/>
  <c r="CL78" i="79" s="1"/>
  <c r="FM140" i="80"/>
  <c r="EV233" i="80"/>
  <c r="EV134" i="80"/>
  <c r="AP437" i="80"/>
  <c r="AP438" i="80" s="1"/>
  <c r="AP421" i="80"/>
  <c r="AP422" i="80" s="1"/>
  <c r="AP423" i="80" s="1"/>
  <c r="AM437" i="80"/>
  <c r="AM438" i="80" s="1"/>
  <c r="AP403" i="80"/>
  <c r="DR421" i="80"/>
  <c r="DR422" i="80" s="1"/>
  <c r="DR423" i="80" s="1"/>
  <c r="DO437" i="80"/>
  <c r="DO438" i="80" s="1"/>
  <c r="DR403" i="80"/>
  <c r="DR437" i="80"/>
  <c r="DR438" i="80" s="1"/>
  <c r="FK403" i="79"/>
  <c r="FN455" i="79"/>
  <c r="FN78" i="79" s="1"/>
  <c r="EU447" i="80"/>
  <c r="FL134" i="79"/>
  <c r="FN134" i="79" s="1"/>
  <c r="FL233" i="79"/>
  <c r="FN233" i="79" s="1"/>
  <c r="AM447" i="80"/>
  <c r="AN233" i="80"/>
  <c r="AN134" i="80"/>
  <c r="P134" i="80"/>
  <c r="P233" i="80"/>
  <c r="DX233" i="80"/>
  <c r="DX134" i="80"/>
  <c r="FL439" i="79"/>
  <c r="FM439" i="79"/>
  <c r="EN134" i="80"/>
  <c r="EN233" i="80"/>
  <c r="FK423" i="79"/>
  <c r="EP421" i="80"/>
  <c r="EP422" i="80" s="1"/>
  <c r="EP423" i="80" s="1"/>
  <c r="EP403" i="80"/>
  <c r="EP437" i="80"/>
  <c r="EP438" i="80" s="1"/>
  <c r="EM437" i="80"/>
  <c r="EM438" i="80" s="1"/>
  <c r="EH403" i="80"/>
  <c r="EH421" i="80"/>
  <c r="EH422" i="80" s="1"/>
  <c r="EH423" i="80" s="1"/>
  <c r="EH459" i="80" s="1"/>
  <c r="EH437" i="80"/>
  <c r="EH438" i="80" s="1"/>
  <c r="EE437" i="80"/>
  <c r="EE438" i="80" s="1"/>
  <c r="BK437" i="80"/>
  <c r="BK438" i="80" s="1"/>
  <c r="BN403" i="80"/>
  <c r="BN437" i="80"/>
  <c r="BN438" i="80" s="1"/>
  <c r="BN421" i="80"/>
  <c r="BN422" i="80" s="1"/>
  <c r="BN423" i="80" s="1"/>
  <c r="EU403" i="79"/>
  <c r="EX455" i="79"/>
  <c r="EX78" i="79" s="1"/>
  <c r="FC447" i="80"/>
  <c r="FD233" i="80"/>
  <c r="FD134" i="80"/>
  <c r="EX403" i="80"/>
  <c r="EX455" i="80" s="1"/>
  <c r="EX75" i="80" s="1"/>
  <c r="EX437" i="80"/>
  <c r="EX438" i="80" s="1"/>
  <c r="EX421" i="80"/>
  <c r="EX422" i="80" s="1"/>
  <c r="EX423" i="80" s="1"/>
  <c r="EU437" i="80"/>
  <c r="EU438" i="80" s="1"/>
  <c r="EF439" i="79"/>
  <c r="EG439" i="79"/>
  <c r="EV439" i="79"/>
  <c r="EW439" i="79"/>
  <c r="EN439" i="79"/>
  <c r="EO439" i="79"/>
  <c r="EN134" i="79"/>
  <c r="EP134" i="79" s="1"/>
  <c r="EN233" i="79"/>
  <c r="EP233" i="79" s="1"/>
  <c r="EH439" i="79"/>
  <c r="CS140" i="80"/>
  <c r="CC140" i="80"/>
  <c r="EP439" i="79"/>
  <c r="BT233" i="79"/>
  <c r="BV233" i="79" s="1"/>
  <c r="BT134" i="79"/>
  <c r="BV134" i="79" s="1"/>
  <c r="EE403" i="79"/>
  <c r="EH455" i="79"/>
  <c r="EH78" i="79" s="1"/>
  <c r="R437" i="80"/>
  <c r="R438" i="80" s="1"/>
  <c r="R421" i="80"/>
  <c r="R422" i="80" s="1"/>
  <c r="R423" i="80" s="1"/>
  <c r="O437" i="80"/>
  <c r="O438" i="80" s="1"/>
  <c r="R403" i="80"/>
  <c r="DO447" i="80"/>
  <c r="EF134" i="79"/>
  <c r="EH134" i="79" s="1"/>
  <c r="EF233" i="79"/>
  <c r="EH233" i="79" s="1"/>
  <c r="AF233" i="79"/>
  <c r="AH233" i="79" s="1"/>
  <c r="AF134" i="79"/>
  <c r="AH134" i="79" s="1"/>
  <c r="EM403" i="79"/>
  <c r="EP455" i="79"/>
  <c r="EP78" i="79" s="1"/>
  <c r="BT439" i="79"/>
  <c r="BU439" i="79"/>
  <c r="AV439" i="79"/>
  <c r="AW439" i="79"/>
  <c r="EE423" i="79"/>
  <c r="EU423" i="79"/>
  <c r="CB233" i="80"/>
  <c r="CB134" i="80"/>
  <c r="BT233" i="80"/>
  <c r="BT134" i="80"/>
  <c r="CL421" i="80"/>
  <c r="CL422" i="80" s="1"/>
  <c r="CL423" i="80" s="1"/>
  <c r="CL403" i="80"/>
  <c r="CL437" i="80"/>
  <c r="CL438" i="80" s="1"/>
  <c r="CI437" i="80"/>
  <c r="CI438" i="80" s="1"/>
  <c r="BV437" i="80"/>
  <c r="BV438" i="80" s="1"/>
  <c r="BV421" i="80"/>
  <c r="BV422" i="80" s="1"/>
  <c r="BV423" i="80" s="1"/>
  <c r="BS437" i="80"/>
  <c r="BS438" i="80" s="1"/>
  <c r="BV403" i="80"/>
  <c r="AH439" i="79"/>
  <c r="BK447" i="80"/>
  <c r="EV233" i="79"/>
  <c r="EX233" i="79" s="1"/>
  <c r="EV134" i="79"/>
  <c r="EX134" i="79" s="1"/>
  <c r="FE140" i="80"/>
  <c r="AF134" i="80"/>
  <c r="AF233" i="80"/>
  <c r="BS403" i="79"/>
  <c r="BV455" i="79"/>
  <c r="BV78" i="79" s="1"/>
  <c r="AU403" i="79"/>
  <c r="AX455" i="79"/>
  <c r="AX78" i="79" s="1"/>
  <c r="DA140" i="80"/>
  <c r="X439" i="79"/>
  <c r="Y439" i="79"/>
  <c r="AH455" i="79"/>
  <c r="AH78" i="79" s="1"/>
  <c r="AE403" i="79"/>
  <c r="DH134" i="79"/>
  <c r="DJ134" i="79" s="1"/>
  <c r="DH233" i="79"/>
  <c r="DJ233" i="79" s="1"/>
  <c r="AP238" i="80"/>
  <c r="X233" i="79"/>
  <c r="Z233" i="79" s="1"/>
  <c r="X134" i="79"/>
  <c r="Z134" i="79" s="1"/>
  <c r="EE447" i="80"/>
  <c r="AE437" i="80"/>
  <c r="AE438" i="80" s="1"/>
  <c r="AH403" i="80"/>
  <c r="AH437" i="80"/>
  <c r="AH438" i="80" s="1"/>
  <c r="AH421" i="80"/>
  <c r="AH422" i="80" s="1"/>
  <c r="AH423" i="80" s="1"/>
  <c r="CA437" i="80"/>
  <c r="CA438" i="80" s="1"/>
  <c r="CD437" i="80"/>
  <c r="CD438" i="80" s="1"/>
  <c r="CD403" i="80"/>
  <c r="CD421" i="80"/>
  <c r="CD422" i="80" s="1"/>
  <c r="CD423" i="80" s="1"/>
  <c r="AF439" i="79"/>
  <c r="AG439" i="79"/>
  <c r="DG423" i="79"/>
  <c r="AV233" i="80"/>
  <c r="AV134" i="80"/>
  <c r="W423" i="79"/>
  <c r="CJ134" i="80"/>
  <c r="CJ233" i="80"/>
  <c r="Z455" i="79"/>
  <c r="Z78" i="79" s="1"/>
  <c r="W403" i="79"/>
  <c r="DP233" i="80"/>
  <c r="DP134" i="80"/>
  <c r="BL134" i="80"/>
  <c r="BL233" i="80"/>
  <c r="BF456" i="80"/>
  <c r="BF238" i="80" s="1"/>
  <c r="BC447" i="80"/>
  <c r="DZ421" i="80"/>
  <c r="DZ422" i="80" s="1"/>
  <c r="DZ423" i="80" s="1"/>
  <c r="DZ437" i="80"/>
  <c r="DZ438" i="80" s="1"/>
  <c r="DW437" i="80"/>
  <c r="DW438" i="80" s="1"/>
  <c r="DZ403" i="80"/>
  <c r="AU423" i="79"/>
  <c r="AV134" i="79"/>
  <c r="AX134" i="79" s="1"/>
  <c r="AV233" i="79"/>
  <c r="AX233" i="79" s="1"/>
  <c r="DG403" i="79"/>
  <c r="DJ455" i="79"/>
  <c r="DJ78" i="79" s="1"/>
  <c r="AU437" i="80"/>
  <c r="AU438" i="80" s="1"/>
  <c r="AX403" i="80"/>
  <c r="AX437" i="80"/>
  <c r="AX438" i="80" s="1"/>
  <c r="AX421" i="80"/>
  <c r="AX422" i="80" s="1"/>
  <c r="AX423" i="80" s="1"/>
  <c r="EF233" i="80"/>
  <c r="EF134" i="80"/>
  <c r="CK439" i="79"/>
  <c r="CJ439" i="79"/>
  <c r="DH439" i="79"/>
  <c r="DI439" i="79"/>
  <c r="BS447" i="80"/>
  <c r="EM423" i="79"/>
  <c r="BL258" i="79"/>
  <c r="BN258" i="79" s="1"/>
  <c r="BN264" i="79" s="1"/>
  <c r="CZ258" i="79"/>
  <c r="DX258" i="79"/>
  <c r="DX264" i="79" s="1"/>
  <c r="CR258" i="79"/>
  <c r="CR264" i="79" s="1"/>
  <c r="H264" i="80"/>
  <c r="P258" i="80"/>
  <c r="P264" i="80" s="1"/>
  <c r="CB258" i="80"/>
  <c r="CB264" i="80" s="1"/>
  <c r="DH258" i="80"/>
  <c r="DH264" i="80" s="1"/>
  <c r="AF258" i="80"/>
  <c r="AF264" i="80" s="1"/>
  <c r="BT258" i="80"/>
  <c r="BT264" i="80" s="1"/>
  <c r="AN258" i="80"/>
  <c r="AN264" i="80" s="1"/>
  <c r="FD258" i="80"/>
  <c r="FD264" i="80" s="1"/>
  <c r="CR258" i="80"/>
  <c r="CR264" i="80" s="1"/>
  <c r="EV258" i="80"/>
  <c r="EV264" i="80" s="1"/>
  <c r="EN258" i="80"/>
  <c r="EN264" i="80" s="1"/>
  <c r="CJ258" i="80"/>
  <c r="CJ264" i="80" s="1"/>
  <c r="FL258" i="80"/>
  <c r="EF258" i="80"/>
  <c r="EF264" i="80" s="1"/>
  <c r="DX258" i="80"/>
  <c r="DX264" i="80" s="1"/>
  <c r="DP258" i="80"/>
  <c r="DP264" i="80" s="1"/>
  <c r="AV258" i="80"/>
  <c r="AV264" i="80" s="1"/>
  <c r="X258" i="80"/>
  <c r="X264" i="80" s="1"/>
  <c r="CZ258" i="80"/>
  <c r="BL258" i="80"/>
  <c r="BL264" i="80" s="1"/>
  <c r="H264" i="79"/>
  <c r="EF258" i="79"/>
  <c r="FD258" i="79"/>
  <c r="FD264" i="79" s="1"/>
  <c r="AV258" i="79"/>
  <c r="DH258" i="79"/>
  <c r="FL258" i="79"/>
  <c r="DP258" i="79"/>
  <c r="DP264" i="79" s="1"/>
  <c r="EV258" i="79"/>
  <c r="BT258" i="79"/>
  <c r="AF258" i="79"/>
  <c r="X258" i="79"/>
  <c r="EN258" i="79"/>
  <c r="CJ258" i="79"/>
  <c r="CB258" i="79"/>
  <c r="AN258" i="79"/>
  <c r="AN264" i="79" s="1"/>
  <c r="J140" i="80"/>
  <c r="DI241" i="79"/>
  <c r="CK241" i="79"/>
  <c r="AW241" i="79"/>
  <c r="DA241" i="79"/>
  <c r="CC241" i="79"/>
  <c r="EO241" i="79"/>
  <c r="BM241" i="79"/>
  <c r="BM267" i="79" s="1"/>
  <c r="BM330" i="79" s="1"/>
  <c r="Q241" i="79"/>
  <c r="BE241" i="79"/>
  <c r="EW241" i="79"/>
  <c r="EG241" i="79"/>
  <c r="CS241" i="79"/>
  <c r="FM241" i="79"/>
  <c r="DY142" i="79"/>
  <c r="DY241" i="79"/>
  <c r="AO241" i="79"/>
  <c r="DQ241" i="79"/>
  <c r="Y241" i="79"/>
  <c r="I31" i="31"/>
  <c r="F19" i="7" s="1"/>
  <c r="J328" i="85" s="1"/>
  <c r="I103" i="26"/>
  <c r="I260" i="85" s="1"/>
  <c r="J239" i="79"/>
  <c r="J241" i="79" s="1"/>
  <c r="J77" i="26"/>
  <c r="J103" i="26" s="1"/>
  <c r="AM439" i="79"/>
  <c r="FC423" i="79"/>
  <c r="DP439" i="79"/>
  <c r="DQ439" i="79"/>
  <c r="FC403" i="79"/>
  <c r="FF455" i="79"/>
  <c r="FF78" i="79" s="1"/>
  <c r="CY439" i="79"/>
  <c r="FD134" i="79"/>
  <c r="FF134" i="79" s="1"/>
  <c r="FD233" i="79"/>
  <c r="DP233" i="79"/>
  <c r="DP134" i="79"/>
  <c r="DR134" i="79" s="1"/>
  <c r="DR439" i="79"/>
  <c r="FD439" i="79"/>
  <c r="FE439" i="79"/>
  <c r="DO423" i="79"/>
  <c r="O439" i="79"/>
  <c r="DO403" i="79"/>
  <c r="DR455" i="79"/>
  <c r="DR78" i="79" s="1"/>
  <c r="FK439" i="80"/>
  <c r="FF439" i="79"/>
  <c r="BF403" i="80"/>
  <c r="BF437" i="80"/>
  <c r="BF438" i="80" s="1"/>
  <c r="BF421" i="80"/>
  <c r="BF422" i="80" s="1"/>
  <c r="BF423" i="80" s="1"/>
  <c r="BC437" i="80"/>
  <c r="BC438" i="80" s="1"/>
  <c r="G439" i="80"/>
  <c r="BD233" i="80"/>
  <c r="BD134" i="80"/>
  <c r="DZ233" i="79"/>
  <c r="BN233" i="79"/>
  <c r="BD264" i="79"/>
  <c r="DB233" i="79"/>
  <c r="BD85" i="79"/>
  <c r="BD87" i="79" s="1"/>
  <c r="CT233" i="79"/>
  <c r="BD258" i="80"/>
  <c r="BF233" i="79"/>
  <c r="R233" i="79"/>
  <c r="FE142" i="79" l="1"/>
  <c r="FE166" i="79" s="1"/>
  <c r="I166" i="80"/>
  <c r="J267" i="79"/>
  <c r="J330" i="79" s="1"/>
  <c r="J267" i="80"/>
  <c r="J330" i="80" s="1"/>
  <c r="J87" i="13"/>
  <c r="J87" i="79" s="1"/>
  <c r="BU267" i="79"/>
  <c r="BU330" i="79" s="1"/>
  <c r="H87" i="79"/>
  <c r="FE241" i="79"/>
  <c r="FE267" i="79" s="1"/>
  <c r="FE330" i="79" s="1"/>
  <c r="I87" i="79"/>
  <c r="I166" i="79" s="1"/>
  <c r="Q140" i="80"/>
  <c r="FM241" i="80"/>
  <c r="FM267" i="80" s="1"/>
  <c r="FM330" i="80" s="1"/>
  <c r="FM92" i="80"/>
  <c r="FM142" i="80" s="1"/>
  <c r="FM166" i="80" s="1"/>
  <c r="FE241" i="80"/>
  <c r="FE267" i="80" s="1"/>
  <c r="FE330" i="80" s="1"/>
  <c r="FE92" i="80"/>
  <c r="FE142" i="80" s="1"/>
  <c r="FE166" i="80" s="1"/>
  <c r="AO241" i="80"/>
  <c r="AO267" i="80" s="1"/>
  <c r="AO330" i="80" s="1"/>
  <c r="AO92" i="80"/>
  <c r="AO142" i="80" s="1"/>
  <c r="AO166" i="80" s="1"/>
  <c r="EO241" i="80"/>
  <c r="EO267" i="80" s="1"/>
  <c r="EO330" i="80" s="1"/>
  <c r="EO92" i="80"/>
  <c r="EO142" i="80" s="1"/>
  <c r="EO166" i="80" s="1"/>
  <c r="DY140" i="80"/>
  <c r="BE140" i="80"/>
  <c r="DI140" i="80"/>
  <c r="DI142" i="80" s="1"/>
  <c r="DI166" i="80" s="1"/>
  <c r="CK140" i="80"/>
  <c r="CK142" i="80" s="1"/>
  <c r="CK166" i="80" s="1"/>
  <c r="BU140" i="80"/>
  <c r="BU142" i="80" s="1"/>
  <c r="BU166" i="80" s="1"/>
  <c r="AG241" i="79"/>
  <c r="AG267" i="79" s="1"/>
  <c r="AG330" i="79" s="1"/>
  <c r="AG92" i="79"/>
  <c r="AG142" i="79" s="1"/>
  <c r="AG166" i="79" s="1"/>
  <c r="FM142" i="79"/>
  <c r="FM166" i="79" s="1"/>
  <c r="H163" i="13"/>
  <c r="H158" i="85" s="1"/>
  <c r="DY166" i="79"/>
  <c r="BF75" i="79"/>
  <c r="BF85" i="79" s="1"/>
  <c r="BF87" i="79" s="1"/>
  <c r="CC142" i="79"/>
  <c r="CC166" i="79" s="1"/>
  <c r="BE239" i="80"/>
  <c r="Q142" i="79"/>
  <c r="Q166" i="79" s="1"/>
  <c r="DQ142" i="79"/>
  <c r="DQ166" i="79" s="1"/>
  <c r="BU142" i="79"/>
  <c r="BU166" i="79" s="1"/>
  <c r="EW142" i="79"/>
  <c r="EW166" i="79" s="1"/>
  <c r="CS241" i="80"/>
  <c r="CS267" i="80" s="1"/>
  <c r="CS330" i="80" s="1"/>
  <c r="EG142" i="79"/>
  <c r="EG166" i="79" s="1"/>
  <c r="Y142" i="79"/>
  <c r="Y166" i="79" s="1"/>
  <c r="CS142" i="80"/>
  <c r="CS166" i="80" s="1"/>
  <c r="EO142" i="79"/>
  <c r="EO166" i="79" s="1"/>
  <c r="AW142" i="79"/>
  <c r="AW166" i="79" s="1"/>
  <c r="CS142" i="79"/>
  <c r="CS166" i="79" s="1"/>
  <c r="DJ233" i="80"/>
  <c r="Q239" i="80"/>
  <c r="BE142" i="79"/>
  <c r="BE166" i="79" s="1"/>
  <c r="DI142" i="79"/>
  <c r="DI166" i="79" s="1"/>
  <c r="DY239" i="80"/>
  <c r="AO142" i="79"/>
  <c r="AO166" i="79" s="1"/>
  <c r="EF281" i="80"/>
  <c r="EF288" i="80" s="1"/>
  <c r="EF290" i="80" s="1"/>
  <c r="EF336" i="80" s="1"/>
  <c r="BM142" i="79"/>
  <c r="BM166" i="79" s="1"/>
  <c r="DA142" i="79"/>
  <c r="DA166" i="79" s="1"/>
  <c r="CC267" i="79"/>
  <c r="CC330" i="79" s="1"/>
  <c r="AF281" i="80"/>
  <c r="AF288" i="80" s="1"/>
  <c r="AF290" i="80" s="1"/>
  <c r="AF336" i="80" s="1"/>
  <c r="CK142" i="79"/>
  <c r="CK166" i="79" s="1"/>
  <c r="EN281" i="79"/>
  <c r="EP281" i="79" s="1"/>
  <c r="EP288" i="79" s="1"/>
  <c r="EP290" i="79" s="1"/>
  <c r="EP336" i="79" s="1"/>
  <c r="EN281" i="80"/>
  <c r="EN288" i="80" s="1"/>
  <c r="EN290" i="80" s="1"/>
  <c r="EN336" i="80" s="1"/>
  <c r="FD281" i="80"/>
  <c r="FD288" i="80" s="1"/>
  <c r="FD290" i="80" s="1"/>
  <c r="FD336" i="80" s="1"/>
  <c r="DX281" i="80"/>
  <c r="DX288" i="80" s="1"/>
  <c r="DX290" i="80" s="1"/>
  <c r="DX336" i="80" s="1"/>
  <c r="BD281" i="80"/>
  <c r="BD288" i="80" s="1"/>
  <c r="BD290" i="80" s="1"/>
  <c r="BD336" i="80" s="1"/>
  <c r="EG267" i="79"/>
  <c r="EG330" i="79" s="1"/>
  <c r="DW439" i="79"/>
  <c r="X281" i="80"/>
  <c r="X288" i="80" s="1"/>
  <c r="X290" i="80" s="1"/>
  <c r="X336" i="80" s="1"/>
  <c r="H288" i="80"/>
  <c r="H290" i="80" s="1"/>
  <c r="H336" i="80" s="1"/>
  <c r="DB258" i="79"/>
  <c r="DB264" i="79" s="1"/>
  <c r="CR281" i="80"/>
  <c r="CR288" i="80" s="1"/>
  <c r="CR290" i="80" s="1"/>
  <c r="CR336" i="80" s="1"/>
  <c r="FL281" i="80"/>
  <c r="FN281" i="80" s="1"/>
  <c r="FN288" i="80" s="1"/>
  <c r="FN290" i="80" s="1"/>
  <c r="FN336" i="80" s="1"/>
  <c r="FD281" i="79"/>
  <c r="FF281" i="79" s="1"/>
  <c r="FF288" i="79" s="1"/>
  <c r="FF290" i="79" s="1"/>
  <c r="FF336" i="79" s="1"/>
  <c r="CB281" i="80"/>
  <c r="CB288" i="80" s="1"/>
  <c r="CB290" i="80" s="1"/>
  <c r="CB336" i="80" s="1"/>
  <c r="Y267" i="79"/>
  <c r="Y330" i="79" s="1"/>
  <c r="AO267" i="79"/>
  <c r="AO330" i="79" s="1"/>
  <c r="DP281" i="79"/>
  <c r="DR281" i="79" s="1"/>
  <c r="DR288" i="79" s="1"/>
  <c r="DR290" i="79" s="1"/>
  <c r="DR336" i="79" s="1"/>
  <c r="CK267" i="79"/>
  <c r="CK330" i="79" s="1"/>
  <c r="D19" i="7"/>
  <c r="H328" i="85" s="1"/>
  <c r="DP281" i="80"/>
  <c r="DP288" i="80" s="1"/>
  <c r="DP290" i="80" s="1"/>
  <c r="DP336" i="80" s="1"/>
  <c r="AW267" i="79"/>
  <c r="AW330" i="79" s="1"/>
  <c r="DH281" i="80"/>
  <c r="DH288" i="80" s="1"/>
  <c r="DH290" i="80" s="1"/>
  <c r="DH336" i="80" s="1"/>
  <c r="BT281" i="80"/>
  <c r="BT288" i="80" s="1"/>
  <c r="BT290" i="80" s="1"/>
  <c r="BT336" i="80" s="1"/>
  <c r="DI241" i="80"/>
  <c r="DI267" i="80" s="1"/>
  <c r="DI330" i="80" s="1"/>
  <c r="AV281" i="80"/>
  <c r="AV288" i="80" s="1"/>
  <c r="AV290" i="80" s="1"/>
  <c r="AV336" i="80" s="1"/>
  <c r="P281" i="80"/>
  <c r="P288" i="80" s="1"/>
  <c r="P290" i="80" s="1"/>
  <c r="P336" i="80" s="1"/>
  <c r="AN281" i="80"/>
  <c r="AN288" i="80" s="1"/>
  <c r="AN290" i="80" s="1"/>
  <c r="AN336" i="80" s="1"/>
  <c r="CJ281" i="80"/>
  <c r="CJ288" i="80" s="1"/>
  <c r="CJ290" i="80" s="1"/>
  <c r="CJ336" i="80" s="1"/>
  <c r="EV281" i="80"/>
  <c r="EV288" i="80" s="1"/>
  <c r="EV290" i="80" s="1"/>
  <c r="EV336" i="80" s="1"/>
  <c r="CZ281" i="80"/>
  <c r="CZ288" i="80" s="1"/>
  <c r="CZ290" i="80" s="1"/>
  <c r="CZ336" i="80" s="1"/>
  <c r="H281" i="85"/>
  <c r="EW241" i="80"/>
  <c r="EW267" i="80" s="1"/>
  <c r="EW330" i="80" s="1"/>
  <c r="DQ267" i="79"/>
  <c r="DQ330" i="79" s="1"/>
  <c r="X157" i="79"/>
  <c r="X161" i="79" s="1"/>
  <c r="X163" i="79" s="1"/>
  <c r="FD157" i="79"/>
  <c r="FD161" i="79" s="1"/>
  <c r="FD163" i="79" s="1"/>
  <c r="EV157" i="79"/>
  <c r="EV161" i="79" s="1"/>
  <c r="EV163" i="79" s="1"/>
  <c r="BT157" i="79"/>
  <c r="BV157" i="79" s="1"/>
  <c r="BV161" i="79" s="1"/>
  <c r="BV163" i="79" s="1"/>
  <c r="EW142" i="80"/>
  <c r="EW166" i="80" s="1"/>
  <c r="EW267" i="79"/>
  <c r="EW330" i="79" s="1"/>
  <c r="EV281" i="79"/>
  <c r="EX281" i="79" s="1"/>
  <c r="EX288" i="79" s="1"/>
  <c r="EX290" i="79" s="1"/>
  <c r="EX336" i="79" s="1"/>
  <c r="BE267" i="79"/>
  <c r="BE330" i="79" s="1"/>
  <c r="EF281" i="79"/>
  <c r="DI267" i="79"/>
  <c r="DI330" i="79" s="1"/>
  <c r="BT281" i="79"/>
  <c r="BV281" i="79" s="1"/>
  <c r="BV288" i="79" s="1"/>
  <c r="BV290" i="79" s="1"/>
  <c r="BV336" i="79" s="1"/>
  <c r="FL281" i="79"/>
  <c r="FN281" i="79" s="1"/>
  <c r="FN288" i="79" s="1"/>
  <c r="FN290" i="79" s="1"/>
  <c r="FN336" i="79" s="1"/>
  <c r="BF258" i="79"/>
  <c r="BF264" i="79" s="1"/>
  <c r="Q267" i="79"/>
  <c r="Q330" i="79" s="1"/>
  <c r="AF281" i="79"/>
  <c r="EO267" i="79"/>
  <c r="EO330" i="79" s="1"/>
  <c r="AF157" i="79"/>
  <c r="AF161" i="79" s="1"/>
  <c r="AF163" i="79" s="1"/>
  <c r="AW241" i="80"/>
  <c r="AW267" i="80" s="1"/>
  <c r="AW330" i="80" s="1"/>
  <c r="CC142" i="80"/>
  <c r="CC166" i="80" s="1"/>
  <c r="I166" i="13"/>
  <c r="G123" i="36" s="1"/>
  <c r="DY267" i="79"/>
  <c r="DY330" i="79" s="1"/>
  <c r="CC241" i="80"/>
  <c r="CC267" i="80" s="1"/>
  <c r="CC330" i="80" s="1"/>
  <c r="FM267" i="79"/>
  <c r="FM330" i="79" s="1"/>
  <c r="EG241" i="80"/>
  <c r="EG267" i="80" s="1"/>
  <c r="EG330" i="80" s="1"/>
  <c r="CS267" i="79"/>
  <c r="CS330" i="79" s="1"/>
  <c r="DA267" i="79"/>
  <c r="DA330" i="79" s="1"/>
  <c r="CJ157" i="80"/>
  <c r="CJ161" i="80" s="1"/>
  <c r="CJ163" i="80" s="1"/>
  <c r="EF157" i="79"/>
  <c r="EH157" i="79" s="1"/>
  <c r="EH161" i="79" s="1"/>
  <c r="EH163" i="79" s="1"/>
  <c r="AV157" i="79"/>
  <c r="AV161" i="79" s="1"/>
  <c r="AV163" i="79" s="1"/>
  <c r="DP157" i="79"/>
  <c r="DP161" i="79" s="1"/>
  <c r="DP163" i="79" s="1"/>
  <c r="AG142" i="80"/>
  <c r="AG166" i="80" s="1"/>
  <c r="CJ157" i="79"/>
  <c r="CJ161" i="79" s="1"/>
  <c r="CJ163" i="79" s="1"/>
  <c r="EN157" i="79"/>
  <c r="EP157" i="79" s="1"/>
  <c r="EP161" i="79" s="1"/>
  <c r="EP163" i="79" s="1"/>
  <c r="AG241" i="80"/>
  <c r="AG267" i="80" s="1"/>
  <c r="AG330" i="80" s="1"/>
  <c r="DH157" i="79"/>
  <c r="DJ157" i="79" s="1"/>
  <c r="DJ161" i="79" s="1"/>
  <c r="DJ163" i="79" s="1"/>
  <c r="AN157" i="79"/>
  <c r="AN161" i="79" s="1"/>
  <c r="AN163" i="79" s="1"/>
  <c r="CR157" i="79"/>
  <c r="CZ157" i="79"/>
  <c r="CB157" i="79"/>
  <c r="CD157" i="79" s="1"/>
  <c r="CD161" i="79" s="1"/>
  <c r="CD163" i="79" s="1"/>
  <c r="P157" i="79"/>
  <c r="P161" i="79" s="1"/>
  <c r="P163" i="79" s="1"/>
  <c r="Y241" i="80"/>
  <c r="Y267" i="80" s="1"/>
  <c r="Y330" i="80" s="1"/>
  <c r="W439" i="80"/>
  <c r="EF157" i="80"/>
  <c r="EF161" i="80" s="1"/>
  <c r="EF163" i="80" s="1"/>
  <c r="AV157" i="80"/>
  <c r="AV161" i="80" s="1"/>
  <c r="AV163" i="80" s="1"/>
  <c r="AF157" i="80"/>
  <c r="AF161" i="80" s="1"/>
  <c r="AF163" i="80" s="1"/>
  <c r="BT157" i="80"/>
  <c r="BT161" i="80" s="1"/>
  <c r="BT163" i="80" s="1"/>
  <c r="FD157" i="80"/>
  <c r="FD161" i="80" s="1"/>
  <c r="FD163" i="80" s="1"/>
  <c r="AN157" i="80"/>
  <c r="AN161" i="80" s="1"/>
  <c r="AN163" i="80" s="1"/>
  <c r="P281" i="79"/>
  <c r="CB281" i="79"/>
  <c r="CR281" i="79"/>
  <c r="BL281" i="79"/>
  <c r="BD281" i="79"/>
  <c r="H288" i="79"/>
  <c r="H290" i="79" s="1"/>
  <c r="H336" i="79" s="1"/>
  <c r="AN281" i="79"/>
  <c r="CZ281" i="79"/>
  <c r="DX281" i="79"/>
  <c r="AV281" i="79"/>
  <c r="CB157" i="80"/>
  <c r="CB161" i="80" s="1"/>
  <c r="CB163" i="80" s="1"/>
  <c r="EV157" i="80"/>
  <c r="EV161" i="80" s="1"/>
  <c r="EV163" i="80" s="1"/>
  <c r="CJ281" i="79"/>
  <c r="EN157" i="80"/>
  <c r="EN161" i="80" s="1"/>
  <c r="EN163" i="80" s="1"/>
  <c r="BL157" i="80"/>
  <c r="BL161" i="80" s="1"/>
  <c r="BL163" i="80" s="1"/>
  <c r="BD157" i="80"/>
  <c r="BD161" i="80" s="1"/>
  <c r="BD163" i="80" s="1"/>
  <c r="DP157" i="80"/>
  <c r="DP161" i="80" s="1"/>
  <c r="DP163" i="80" s="1"/>
  <c r="FL157" i="80"/>
  <c r="FL161" i="80" s="1"/>
  <c r="FL163" i="80" s="1"/>
  <c r="X157" i="80"/>
  <c r="X161" i="80" s="1"/>
  <c r="X163" i="80" s="1"/>
  <c r="CZ157" i="80"/>
  <c r="CZ161" i="80" s="1"/>
  <c r="CZ163" i="80" s="1"/>
  <c r="DX157" i="80"/>
  <c r="DX161" i="80" s="1"/>
  <c r="DX163" i="80" s="1"/>
  <c r="DH157" i="80"/>
  <c r="DH161" i="80" s="1"/>
  <c r="DH163" i="80" s="1"/>
  <c r="X281" i="79"/>
  <c r="CR157" i="80"/>
  <c r="CR161" i="80" s="1"/>
  <c r="CR163" i="80" s="1"/>
  <c r="P157" i="80"/>
  <c r="P161" i="80" s="1"/>
  <c r="P163" i="80" s="1"/>
  <c r="EN227" i="79"/>
  <c r="EN239" i="79" s="1"/>
  <c r="EN92" i="79" s="1"/>
  <c r="FD227" i="79"/>
  <c r="FF227" i="79" s="1"/>
  <c r="EV227" i="79"/>
  <c r="EV239" i="79" s="1"/>
  <c r="EV92" i="79" s="1"/>
  <c r="CK241" i="80"/>
  <c r="CK267" i="80" s="1"/>
  <c r="CK330" i="80" s="1"/>
  <c r="CJ227" i="79"/>
  <c r="CL227" i="79" s="1"/>
  <c r="CL239" i="79" s="1"/>
  <c r="CL92" i="79" s="1"/>
  <c r="DP227" i="79"/>
  <c r="DR227" i="79" s="1"/>
  <c r="H239" i="79"/>
  <c r="H241" i="79" s="1"/>
  <c r="H267" i="79" s="1"/>
  <c r="H330" i="79" s="1"/>
  <c r="AV227" i="79"/>
  <c r="AX227" i="79" s="1"/>
  <c r="AX239" i="79" s="1"/>
  <c r="AX92" i="79" s="1"/>
  <c r="DX239" i="79"/>
  <c r="DX92" i="79" s="1"/>
  <c r="AN227" i="79"/>
  <c r="AN239" i="79" s="1"/>
  <c r="AN92" i="79" s="1"/>
  <c r="BT227" i="79"/>
  <c r="BV227" i="79" s="1"/>
  <c r="BV239" i="79" s="1"/>
  <c r="BV92" i="79" s="1"/>
  <c r="AF227" i="79"/>
  <c r="AF239" i="79" s="1"/>
  <c r="AF92" i="79" s="1"/>
  <c r="BL227" i="79"/>
  <c r="BN227" i="79" s="1"/>
  <c r="BN239" i="79" s="1"/>
  <c r="BN92" i="79" s="1"/>
  <c r="P227" i="79"/>
  <c r="R227" i="79" s="1"/>
  <c r="R239" i="79" s="1"/>
  <c r="EF227" i="79"/>
  <c r="EF239" i="79" s="1"/>
  <c r="EF92" i="79" s="1"/>
  <c r="X227" i="79"/>
  <c r="Z227" i="79" s="1"/>
  <c r="Z239" i="79" s="1"/>
  <c r="Z92" i="79" s="1"/>
  <c r="CR227" i="79"/>
  <c r="CT227" i="79" s="1"/>
  <c r="CT239" i="79" s="1"/>
  <c r="CT92" i="79" s="1"/>
  <c r="D19" i="32"/>
  <c r="D21" i="32" s="1"/>
  <c r="CB227" i="79"/>
  <c r="CD227" i="79" s="1"/>
  <c r="CD239" i="79" s="1"/>
  <c r="CD92" i="79" s="1"/>
  <c r="CZ227" i="79"/>
  <c r="DB227" i="79" s="1"/>
  <c r="DB239" i="79" s="1"/>
  <c r="DB92" i="79" s="1"/>
  <c r="FL227" i="79"/>
  <c r="FN227" i="79" s="1"/>
  <c r="FN239" i="79" s="1"/>
  <c r="FN92" i="79" s="1"/>
  <c r="BD227" i="79"/>
  <c r="BF227" i="79" s="1"/>
  <c r="BF239" i="79" s="1"/>
  <c r="BF92" i="79" s="1"/>
  <c r="DH227" i="79"/>
  <c r="DH239" i="79" s="1"/>
  <c r="DH92" i="79" s="1"/>
  <c r="FD128" i="79"/>
  <c r="FF128" i="79" s="1"/>
  <c r="H161" i="79"/>
  <c r="H163" i="79" s="1"/>
  <c r="BD157" i="79"/>
  <c r="BL157" i="79"/>
  <c r="DX157" i="79"/>
  <c r="BU241" i="80"/>
  <c r="BU267" i="80" s="1"/>
  <c r="BU330" i="80" s="1"/>
  <c r="DX128" i="80"/>
  <c r="AV128" i="80"/>
  <c r="BD128" i="80"/>
  <c r="EV128" i="80"/>
  <c r="P128" i="79"/>
  <c r="R128" i="79" s="1"/>
  <c r="EF128" i="79"/>
  <c r="EH128" i="79" s="1"/>
  <c r="AF138" i="79"/>
  <c r="AH138" i="79" s="1"/>
  <c r="CJ128" i="80"/>
  <c r="EV128" i="79"/>
  <c r="EX128" i="79" s="1"/>
  <c r="BT128" i="79"/>
  <c r="BV128" i="79" s="1"/>
  <c r="FL128" i="79"/>
  <c r="FN128" i="79" s="1"/>
  <c r="CR128" i="80"/>
  <c r="EV138" i="79"/>
  <c r="EX138" i="79" s="1"/>
  <c r="BT128" i="80"/>
  <c r="EF138" i="79"/>
  <c r="EH138" i="79" s="1"/>
  <c r="FL138" i="79"/>
  <c r="FN138" i="79" s="1"/>
  <c r="CB138" i="79"/>
  <c r="CD138" i="79" s="1"/>
  <c r="BL138" i="79"/>
  <c r="BN138" i="79" s="1"/>
  <c r="BL128" i="80"/>
  <c r="CJ138" i="79"/>
  <c r="CL138" i="79" s="1"/>
  <c r="FD128" i="80"/>
  <c r="AN128" i="80"/>
  <c r="P128" i="80"/>
  <c r="AV138" i="79"/>
  <c r="AX138" i="79" s="1"/>
  <c r="AF128" i="80"/>
  <c r="CJ128" i="79"/>
  <c r="CL128" i="79" s="1"/>
  <c r="CB128" i="80"/>
  <c r="EN128" i="79"/>
  <c r="EP128" i="79" s="1"/>
  <c r="AF128" i="79"/>
  <c r="AH128" i="79" s="1"/>
  <c r="AV128" i="79"/>
  <c r="AX128" i="79" s="1"/>
  <c r="DP128" i="80"/>
  <c r="EN138" i="79"/>
  <c r="EP138" i="79" s="1"/>
  <c r="DP128" i="79"/>
  <c r="DR128" i="79" s="1"/>
  <c r="DH128" i="79"/>
  <c r="DJ128" i="79" s="1"/>
  <c r="X138" i="79"/>
  <c r="Z138" i="79" s="1"/>
  <c r="DP138" i="79"/>
  <c r="DR138" i="79" s="1"/>
  <c r="BT138" i="79"/>
  <c r="BV138" i="79" s="1"/>
  <c r="FD138" i="79"/>
  <c r="FF138" i="79" s="1"/>
  <c r="EF128" i="80"/>
  <c r="EH128" i="80" s="1"/>
  <c r="DH138" i="79"/>
  <c r="DJ138" i="79" s="1"/>
  <c r="EN128" i="80"/>
  <c r="CB128" i="79"/>
  <c r="CD128" i="79" s="1"/>
  <c r="X128" i="79"/>
  <c r="Z128" i="79" s="1"/>
  <c r="X128" i="80"/>
  <c r="Z128" i="80" s="1"/>
  <c r="I135" i="85"/>
  <c r="AN128" i="79"/>
  <c r="AP128" i="79" s="1"/>
  <c r="DJ281" i="79"/>
  <c r="DJ288" i="79" s="1"/>
  <c r="DJ290" i="79" s="1"/>
  <c r="DJ336" i="79" s="1"/>
  <c r="DH128" i="80"/>
  <c r="DJ128" i="80" s="1"/>
  <c r="DX128" i="79"/>
  <c r="DZ128" i="79" s="1"/>
  <c r="CZ128" i="80"/>
  <c r="DB128" i="80" s="1"/>
  <c r="DX138" i="79"/>
  <c r="DZ138" i="79" s="1"/>
  <c r="CR128" i="79"/>
  <c r="CT128" i="79" s="1"/>
  <c r="DG439" i="80"/>
  <c r="AN138" i="79"/>
  <c r="AP138" i="79" s="1"/>
  <c r="CZ128" i="79"/>
  <c r="DB128" i="79" s="1"/>
  <c r="BD128" i="79"/>
  <c r="BF128" i="79" s="1"/>
  <c r="CZ138" i="79"/>
  <c r="DB138" i="79" s="1"/>
  <c r="CQ439" i="79"/>
  <c r="P138" i="79"/>
  <c r="R138" i="79" s="1"/>
  <c r="BD138" i="79"/>
  <c r="BF138" i="79" s="1"/>
  <c r="BD138" i="80"/>
  <c r="FL138" i="80"/>
  <c r="FN138" i="80" s="1"/>
  <c r="DX138" i="80"/>
  <c r="CB138" i="80"/>
  <c r="AV138" i="80"/>
  <c r="AF227" i="80"/>
  <c r="AF239" i="80" s="1"/>
  <c r="AF92" i="80" s="1"/>
  <c r="FL227" i="80"/>
  <c r="FN227" i="80" s="1"/>
  <c r="FN239" i="80" s="1"/>
  <c r="FN92" i="80" s="1"/>
  <c r="DP227" i="80"/>
  <c r="DP239" i="80" s="1"/>
  <c r="DP92" i="80" s="1"/>
  <c r="EV138" i="80"/>
  <c r="X138" i="80"/>
  <c r="Z138" i="80" s="1"/>
  <c r="DP138" i="80"/>
  <c r="CZ138" i="80"/>
  <c r="DB138" i="80" s="1"/>
  <c r="EF138" i="80"/>
  <c r="EH138" i="80" s="1"/>
  <c r="AF138" i="80"/>
  <c r="DH138" i="80"/>
  <c r="DJ138" i="80" s="1"/>
  <c r="FD138" i="80"/>
  <c r="CR138" i="80"/>
  <c r="P138" i="80"/>
  <c r="CJ138" i="80"/>
  <c r="BT138" i="80"/>
  <c r="BL138" i="80"/>
  <c r="EN138" i="80"/>
  <c r="H156" i="85"/>
  <c r="AV227" i="80"/>
  <c r="AV239" i="80" s="1"/>
  <c r="AV92" i="80" s="1"/>
  <c r="CB227" i="80"/>
  <c r="CB239" i="80" s="1"/>
  <c r="CB92" i="80" s="1"/>
  <c r="EN227" i="80"/>
  <c r="EN239" i="80" s="1"/>
  <c r="EN92" i="80" s="1"/>
  <c r="CJ227" i="80"/>
  <c r="CJ239" i="80" s="1"/>
  <c r="CJ92" i="80" s="1"/>
  <c r="BD227" i="80"/>
  <c r="BD239" i="80" s="1"/>
  <c r="BD92" i="80" s="1"/>
  <c r="CR227" i="80"/>
  <c r="CR239" i="80" s="1"/>
  <c r="CR92" i="80" s="1"/>
  <c r="AN227" i="80"/>
  <c r="AN239" i="80" s="1"/>
  <c r="AN92" i="80" s="1"/>
  <c r="BL227" i="80"/>
  <c r="BL239" i="80" s="1"/>
  <c r="BL92" i="80" s="1"/>
  <c r="EV227" i="80"/>
  <c r="EV239" i="80" s="1"/>
  <c r="EV92" i="80" s="1"/>
  <c r="FD227" i="80"/>
  <c r="FD239" i="80" s="1"/>
  <c r="FD92" i="80" s="1"/>
  <c r="P227" i="80"/>
  <c r="P239" i="80" s="1"/>
  <c r="P92" i="80" s="1"/>
  <c r="BT227" i="80"/>
  <c r="BT239" i="80" s="1"/>
  <c r="BT92" i="80" s="1"/>
  <c r="X227" i="80"/>
  <c r="X239" i="80" s="1"/>
  <c r="X92" i="80" s="1"/>
  <c r="CZ227" i="80"/>
  <c r="CZ239" i="80" s="1"/>
  <c r="CZ92" i="80" s="1"/>
  <c r="H239" i="80"/>
  <c r="H241" i="80" s="1"/>
  <c r="H267" i="80" s="1"/>
  <c r="H330" i="80" s="1"/>
  <c r="EF227" i="80"/>
  <c r="EH227" i="80" s="1"/>
  <c r="DX227" i="80"/>
  <c r="DX239" i="80" s="1"/>
  <c r="DX92" i="80" s="1"/>
  <c r="Z233" i="80"/>
  <c r="DZ75" i="79"/>
  <c r="DZ85" i="79" s="1"/>
  <c r="DZ87" i="79" s="1"/>
  <c r="BK439" i="79"/>
  <c r="J84" i="85"/>
  <c r="L40" i="90" s="1"/>
  <c r="J92" i="80"/>
  <c r="J142" i="80" s="1"/>
  <c r="J166" i="80" s="1"/>
  <c r="J142" i="13"/>
  <c r="J92" i="79"/>
  <c r="J142" i="79" s="1"/>
  <c r="DQ241" i="80"/>
  <c r="DQ267" i="80" s="1"/>
  <c r="DQ330" i="80" s="1"/>
  <c r="CY439" i="80"/>
  <c r="BM142" i="80"/>
  <c r="BM166" i="80" s="1"/>
  <c r="BM241" i="80"/>
  <c r="BM267" i="80" s="1"/>
  <c r="BM330" i="80" s="1"/>
  <c r="BC439" i="79"/>
  <c r="BN439" i="80"/>
  <c r="BN75" i="79"/>
  <c r="BN85" i="79" s="1"/>
  <c r="BN87" i="79" s="1"/>
  <c r="DQ142" i="80"/>
  <c r="DQ166" i="80" s="1"/>
  <c r="EH233" i="80"/>
  <c r="EH75" i="79"/>
  <c r="EH85" i="79" s="1"/>
  <c r="EH87" i="79" s="1"/>
  <c r="CT75" i="79"/>
  <c r="CT85" i="79" s="1"/>
  <c r="CT87" i="79" s="1"/>
  <c r="EH134" i="80"/>
  <c r="R75" i="79"/>
  <c r="R85" i="79" s="1"/>
  <c r="R87" i="79" s="1"/>
  <c r="EH439" i="80"/>
  <c r="R258" i="79"/>
  <c r="R264" i="79" s="1"/>
  <c r="DZ258" i="79"/>
  <c r="DZ264" i="79" s="1"/>
  <c r="FN75" i="79"/>
  <c r="FN85" i="79" s="1"/>
  <c r="FN87" i="79" s="1"/>
  <c r="BL264" i="79"/>
  <c r="EX85" i="80"/>
  <c r="EX87" i="80" s="1"/>
  <c r="FK439" i="79"/>
  <c r="CQ423" i="80"/>
  <c r="CT459" i="80"/>
  <c r="CT455" i="80"/>
  <c r="CT75" i="80" s="1"/>
  <c r="CQ403" i="80"/>
  <c r="CT439" i="80"/>
  <c r="EG142" i="80"/>
  <c r="EG166" i="80" s="1"/>
  <c r="CR439" i="80"/>
  <c r="CS439" i="80"/>
  <c r="DA241" i="80"/>
  <c r="DA267" i="80" s="1"/>
  <c r="DA330" i="80" s="1"/>
  <c r="CL75" i="79"/>
  <c r="CL85" i="79" s="1"/>
  <c r="CL87" i="79" s="1"/>
  <c r="CT258" i="79"/>
  <c r="CT264" i="79" s="1"/>
  <c r="Y142" i="80"/>
  <c r="Y166" i="80" s="1"/>
  <c r="AW142" i="80"/>
  <c r="AW166" i="80" s="1"/>
  <c r="FN128" i="80"/>
  <c r="AH75" i="79"/>
  <c r="AH85" i="79" s="1"/>
  <c r="AH87" i="79" s="1"/>
  <c r="EX75" i="79"/>
  <c r="EX85" i="79" s="1"/>
  <c r="EX87" i="79" s="1"/>
  <c r="DJ75" i="79"/>
  <c r="DJ85" i="79" s="1"/>
  <c r="DJ87" i="79" s="1"/>
  <c r="DJ85" i="80"/>
  <c r="DJ87" i="80" s="1"/>
  <c r="Z85" i="80"/>
  <c r="Z87" i="80" s="1"/>
  <c r="DB75" i="79"/>
  <c r="DB85" i="79" s="1"/>
  <c r="DB87" i="79" s="1"/>
  <c r="AX75" i="79"/>
  <c r="AX85" i="79" s="1"/>
  <c r="AX87" i="79" s="1"/>
  <c r="BV75" i="79"/>
  <c r="BV85" i="79" s="1"/>
  <c r="BV87" i="79" s="1"/>
  <c r="DB85" i="80"/>
  <c r="DB87" i="80" s="1"/>
  <c r="CZ85" i="80"/>
  <c r="CZ87" i="80" s="1"/>
  <c r="AP75" i="79"/>
  <c r="AP85" i="79" s="1"/>
  <c r="AP87" i="79" s="1"/>
  <c r="CB85" i="79"/>
  <c r="CB87" i="79" s="1"/>
  <c r="CD75" i="79"/>
  <c r="CD85" i="79" s="1"/>
  <c r="CD87" i="79" s="1"/>
  <c r="EP75" i="79"/>
  <c r="EP85" i="79" s="1"/>
  <c r="EP87" i="79" s="1"/>
  <c r="Z75" i="79"/>
  <c r="Z85" i="79" s="1"/>
  <c r="Z87" i="79" s="1"/>
  <c r="FN85" i="80"/>
  <c r="FN87" i="80" s="1"/>
  <c r="FL85" i="80"/>
  <c r="FL87" i="80" s="1"/>
  <c r="AX439" i="80"/>
  <c r="AU439" i="79"/>
  <c r="BS439" i="79"/>
  <c r="DR439" i="80"/>
  <c r="CI439" i="79"/>
  <c r="CZ264" i="79"/>
  <c r="EU439" i="79"/>
  <c r="Z258" i="80"/>
  <c r="Z264" i="80" s="1"/>
  <c r="W439" i="79"/>
  <c r="EM439" i="79"/>
  <c r="R439" i="80"/>
  <c r="CJ439" i="80"/>
  <c r="CK439" i="80"/>
  <c r="AX455" i="80"/>
  <c r="AX75" i="80" s="1"/>
  <c r="AU403" i="80"/>
  <c r="AE423" i="80"/>
  <c r="AH459" i="80"/>
  <c r="CL439" i="80"/>
  <c r="R455" i="80"/>
  <c r="R75" i="80" s="1"/>
  <c r="O403" i="80"/>
  <c r="EF439" i="80"/>
  <c r="EG439" i="80"/>
  <c r="AV439" i="80"/>
  <c r="AW439" i="80"/>
  <c r="EU403" i="80"/>
  <c r="AH439" i="80"/>
  <c r="CI403" i="80"/>
  <c r="CL455" i="80"/>
  <c r="Q439" i="80"/>
  <c r="P439" i="80"/>
  <c r="AM403" i="80"/>
  <c r="AP455" i="80"/>
  <c r="AE403" i="80"/>
  <c r="AH455" i="80"/>
  <c r="AH75" i="80" s="1"/>
  <c r="CI423" i="80"/>
  <c r="CL459" i="80"/>
  <c r="O423" i="80"/>
  <c r="R459" i="80"/>
  <c r="AO439" i="80"/>
  <c r="AN439" i="80"/>
  <c r="DG439" i="79"/>
  <c r="AF439" i="80"/>
  <c r="AG439" i="80"/>
  <c r="EE403" i="80"/>
  <c r="EH455" i="80"/>
  <c r="AM423" i="80"/>
  <c r="AP459" i="80"/>
  <c r="FC403" i="80"/>
  <c r="FF455" i="80"/>
  <c r="CB439" i="80"/>
  <c r="CC439" i="80"/>
  <c r="EN439" i="80"/>
  <c r="EO439" i="80"/>
  <c r="FL161" i="79"/>
  <c r="FL163" i="79" s="1"/>
  <c r="FN157" i="79"/>
  <c r="FN161" i="79" s="1"/>
  <c r="FN163" i="79" s="1"/>
  <c r="AP439" i="80"/>
  <c r="FC423" i="80"/>
  <c r="FF459" i="80"/>
  <c r="EE423" i="80"/>
  <c r="EP439" i="80"/>
  <c r="FF439" i="80"/>
  <c r="EM403" i="80"/>
  <c r="EP455" i="80"/>
  <c r="EP75" i="80" s="1"/>
  <c r="FD439" i="80"/>
  <c r="FE439" i="80"/>
  <c r="EM423" i="80"/>
  <c r="EP459" i="80"/>
  <c r="DW403" i="80"/>
  <c r="DZ455" i="80"/>
  <c r="BK423" i="80"/>
  <c r="BN459" i="80"/>
  <c r="DA142" i="80"/>
  <c r="DA166" i="80" s="1"/>
  <c r="DX439" i="80"/>
  <c r="DY439" i="80"/>
  <c r="AE439" i="79"/>
  <c r="BV455" i="80"/>
  <c r="BS403" i="80"/>
  <c r="EE439" i="79"/>
  <c r="DZ439" i="80"/>
  <c r="CA423" i="80"/>
  <c r="CD459" i="80"/>
  <c r="BT439" i="80"/>
  <c r="BU439" i="80"/>
  <c r="EV439" i="80"/>
  <c r="EW439" i="80"/>
  <c r="BK403" i="80"/>
  <c r="BN455" i="80"/>
  <c r="DO403" i="80"/>
  <c r="DR455" i="80"/>
  <c r="DW423" i="80"/>
  <c r="DZ459" i="80"/>
  <c r="CD455" i="80"/>
  <c r="CA403" i="80"/>
  <c r="BV459" i="80"/>
  <c r="BS423" i="80"/>
  <c r="EX459" i="80"/>
  <c r="EU423" i="80"/>
  <c r="BL439" i="80"/>
  <c r="BM439" i="80"/>
  <c r="DQ439" i="80"/>
  <c r="DP439" i="80"/>
  <c r="AX459" i="80"/>
  <c r="AU423" i="80"/>
  <c r="CD439" i="80"/>
  <c r="BV439" i="80"/>
  <c r="EX439" i="80"/>
  <c r="DR459" i="80"/>
  <c r="DO423" i="80"/>
  <c r="EX258" i="80"/>
  <c r="EX264" i="80" s="1"/>
  <c r="AV264" i="79"/>
  <c r="AX258" i="79"/>
  <c r="AX264" i="79" s="1"/>
  <c r="EF264" i="79"/>
  <c r="EH258" i="79"/>
  <c r="EH264" i="79" s="1"/>
  <c r="CD258" i="79"/>
  <c r="CD264" i="79" s="1"/>
  <c r="CB264" i="79"/>
  <c r="CZ264" i="80"/>
  <c r="DB258" i="80"/>
  <c r="DB264" i="80" s="1"/>
  <c r="CJ264" i="79"/>
  <c r="CL258" i="79"/>
  <c r="CL264" i="79" s="1"/>
  <c r="EN264" i="79"/>
  <c r="EP258" i="79"/>
  <c r="EP264" i="79" s="1"/>
  <c r="Z258" i="79"/>
  <c r="Z264" i="79" s="1"/>
  <c r="X264" i="79"/>
  <c r="AH258" i="79"/>
  <c r="AH264" i="79" s="1"/>
  <c r="AF264" i="79"/>
  <c r="BT264" i="79"/>
  <c r="BV258" i="79"/>
  <c r="BV264" i="79" s="1"/>
  <c r="EV264" i="79"/>
  <c r="EX258" i="79"/>
  <c r="EX264" i="79" s="1"/>
  <c r="FN258" i="80"/>
  <c r="FN264" i="80" s="1"/>
  <c r="FL264" i="80"/>
  <c r="DJ258" i="80"/>
  <c r="DJ264" i="80" s="1"/>
  <c r="AP258" i="79"/>
  <c r="AP264" i="79" s="1"/>
  <c r="FL264" i="79"/>
  <c r="FN258" i="79"/>
  <c r="FN264" i="79" s="1"/>
  <c r="DJ258" i="79"/>
  <c r="DJ264" i="79" s="1"/>
  <c r="DH264" i="79"/>
  <c r="DJ227" i="80"/>
  <c r="DZ239" i="79"/>
  <c r="DZ92" i="79" s="1"/>
  <c r="DH241" i="80"/>
  <c r="DH267" i="80" s="1"/>
  <c r="DH330" i="80" s="1"/>
  <c r="J283" i="85"/>
  <c r="E13" i="7"/>
  <c r="I322" i="85" s="1"/>
  <c r="J237" i="85"/>
  <c r="DO439" i="79"/>
  <c r="BF439" i="80"/>
  <c r="BC423" i="80"/>
  <c r="BF459" i="80"/>
  <c r="BF134" i="80" s="1"/>
  <c r="DR258" i="79"/>
  <c r="DR264" i="79" s="1"/>
  <c r="DR75" i="79"/>
  <c r="DR85" i="79" s="1"/>
  <c r="DR87" i="79" s="1"/>
  <c r="FC439" i="79"/>
  <c r="BC403" i="80"/>
  <c r="BF455" i="80"/>
  <c r="BD439" i="80"/>
  <c r="BE439" i="80"/>
  <c r="DR233" i="79"/>
  <c r="FF233" i="79"/>
  <c r="FF258" i="79"/>
  <c r="FF264" i="79" s="1"/>
  <c r="FF75" i="79"/>
  <c r="FF85" i="79" s="1"/>
  <c r="FF87" i="79" s="1"/>
  <c r="H237" i="85"/>
  <c r="H103" i="26"/>
  <c r="F13" i="7"/>
  <c r="J322" i="85" s="1"/>
  <c r="J260" i="85"/>
  <c r="BD85" i="80"/>
  <c r="BD87" i="80" s="1"/>
  <c r="BD264" i="80"/>
  <c r="FF75" i="80" l="1"/>
  <c r="FF85" i="80" s="1"/>
  <c r="FF87" i="80" s="1"/>
  <c r="AP75" i="80"/>
  <c r="AP85" i="80" s="1"/>
  <c r="AP87" i="80" s="1"/>
  <c r="EH75" i="80"/>
  <c r="EH85" i="80" s="1"/>
  <c r="EH87" i="80" s="1"/>
  <c r="CD75" i="80"/>
  <c r="CD85" i="80" s="1"/>
  <c r="CD87" i="80" s="1"/>
  <c r="BV75" i="80"/>
  <c r="BV85" i="80" s="1"/>
  <c r="BV87" i="80" s="1"/>
  <c r="CL75" i="80"/>
  <c r="CL85" i="80" s="1"/>
  <c r="CL87" i="80" s="1"/>
  <c r="DZ75" i="80"/>
  <c r="DZ85" i="80" s="1"/>
  <c r="DZ87" i="80" s="1"/>
  <c r="BN75" i="80"/>
  <c r="BN85" i="80" s="1"/>
  <c r="BN87" i="80" s="1"/>
  <c r="DR75" i="80"/>
  <c r="DR85" i="80" s="1"/>
  <c r="DR87" i="80" s="1"/>
  <c r="BF258" i="80"/>
  <c r="BF264" i="80" s="1"/>
  <c r="BF75" i="80"/>
  <c r="J166" i="79"/>
  <c r="Q92" i="80"/>
  <c r="Q142" i="80" s="1"/>
  <c r="Q166" i="80" s="1"/>
  <c r="DY92" i="80"/>
  <c r="DY142" i="80" s="1"/>
  <c r="DY166" i="80" s="1"/>
  <c r="BE241" i="80"/>
  <c r="BE267" i="80" s="1"/>
  <c r="BE330" i="80" s="1"/>
  <c r="BE92" i="80"/>
  <c r="BE142" i="80" s="1"/>
  <c r="BE166" i="80" s="1"/>
  <c r="R241" i="79"/>
  <c r="R267" i="79" s="1"/>
  <c r="R330" i="79" s="1"/>
  <c r="R92" i="79"/>
  <c r="DP288" i="79"/>
  <c r="DP290" i="79" s="1"/>
  <c r="DP336" i="79" s="1"/>
  <c r="FD288" i="79"/>
  <c r="FD290" i="79" s="1"/>
  <c r="FD336" i="79" s="1"/>
  <c r="DB281" i="80"/>
  <c r="DB288" i="80" s="1"/>
  <c r="DB290" i="80" s="1"/>
  <c r="DB336" i="80" s="1"/>
  <c r="EN288" i="79"/>
  <c r="EN290" i="79" s="1"/>
  <c r="EN336" i="79" s="1"/>
  <c r="Q241" i="80"/>
  <c r="Q267" i="80" s="1"/>
  <c r="Q330" i="80" s="1"/>
  <c r="BV281" i="80"/>
  <c r="BV288" i="80" s="1"/>
  <c r="BV290" i="80" s="1"/>
  <c r="BV336" i="80" s="1"/>
  <c r="EH281" i="80"/>
  <c r="EH288" i="80" s="1"/>
  <c r="EH290" i="80" s="1"/>
  <c r="EH336" i="80" s="1"/>
  <c r="FF157" i="79"/>
  <c r="FF161" i="79" s="1"/>
  <c r="FF163" i="79" s="1"/>
  <c r="FF281" i="80"/>
  <c r="FF288" i="80" s="1"/>
  <c r="FF290" i="80" s="1"/>
  <c r="FF336" i="80" s="1"/>
  <c r="EX157" i="79"/>
  <c r="EX161" i="79" s="1"/>
  <c r="EX163" i="79" s="1"/>
  <c r="EP281" i="80"/>
  <c r="EP288" i="80" s="1"/>
  <c r="EP290" i="80" s="1"/>
  <c r="EP336" i="80" s="1"/>
  <c r="Z281" i="80"/>
  <c r="Z288" i="80" s="1"/>
  <c r="Z290" i="80" s="1"/>
  <c r="Z336" i="80" s="1"/>
  <c r="DY241" i="80"/>
  <c r="DY267" i="80" s="1"/>
  <c r="DY330" i="80" s="1"/>
  <c r="EX281" i="80"/>
  <c r="EX288" i="80" s="1"/>
  <c r="EX290" i="80" s="1"/>
  <c r="EX336" i="80" s="1"/>
  <c r="AX281" i="80"/>
  <c r="AX288" i="80" s="1"/>
  <c r="AX290" i="80" s="1"/>
  <c r="AX336" i="80" s="1"/>
  <c r="DJ239" i="80"/>
  <c r="DJ92" i="80" s="1"/>
  <c r="Z157" i="79"/>
  <c r="Z161" i="79" s="1"/>
  <c r="Z163" i="79" s="1"/>
  <c r="FL288" i="80"/>
  <c r="FL290" i="80" s="1"/>
  <c r="FL336" i="80" s="1"/>
  <c r="DJ281" i="80"/>
  <c r="DJ288" i="80" s="1"/>
  <c r="DJ290" i="80" s="1"/>
  <c r="DJ336" i="80" s="1"/>
  <c r="BT288" i="79"/>
  <c r="BT290" i="79" s="1"/>
  <c r="BT336" i="79" s="1"/>
  <c r="EV288" i="79"/>
  <c r="EV290" i="79" s="1"/>
  <c r="EV336" i="79" s="1"/>
  <c r="EF161" i="79"/>
  <c r="EF163" i="79" s="1"/>
  <c r="BT161" i="79"/>
  <c r="BT163" i="79" s="1"/>
  <c r="G96" i="36"/>
  <c r="G98" i="36" s="1"/>
  <c r="I167" i="85" s="1"/>
  <c r="K95" i="90" s="1"/>
  <c r="DR281" i="80"/>
  <c r="DR288" i="80" s="1"/>
  <c r="DR290" i="80" s="1"/>
  <c r="DR336" i="80" s="1"/>
  <c r="AV239" i="79"/>
  <c r="AV92" i="79" s="1"/>
  <c r="G40" i="36"/>
  <c r="G42" i="36" s="1"/>
  <c r="I161" i="85"/>
  <c r="EN161" i="79"/>
  <c r="EN163" i="79" s="1"/>
  <c r="AH157" i="79"/>
  <c r="AH161" i="79" s="1"/>
  <c r="AH163" i="79" s="1"/>
  <c r="FL288" i="79"/>
  <c r="FL290" i="79" s="1"/>
  <c r="FL336" i="79" s="1"/>
  <c r="EX227" i="79"/>
  <c r="EX239" i="79" s="1"/>
  <c r="BT239" i="79"/>
  <c r="CL157" i="79"/>
  <c r="CL161" i="79" s="1"/>
  <c r="CL163" i="79" s="1"/>
  <c r="DJ157" i="80"/>
  <c r="DJ161" i="80" s="1"/>
  <c r="DJ163" i="80" s="1"/>
  <c r="BL239" i="79"/>
  <c r="BL92" i="79" s="1"/>
  <c r="DH161" i="79"/>
  <c r="DH163" i="79" s="1"/>
  <c r="EH227" i="79"/>
  <c r="EH239" i="79" s="1"/>
  <c r="EH92" i="79" s="1"/>
  <c r="FF239" i="79"/>
  <c r="FF92" i="79" s="1"/>
  <c r="AP227" i="79"/>
  <c r="AP239" i="79" s="1"/>
  <c r="AX157" i="79"/>
  <c r="AX161" i="79" s="1"/>
  <c r="AX163" i="79" s="1"/>
  <c r="AP157" i="79"/>
  <c r="AP161" i="79" s="1"/>
  <c r="AP163" i="79" s="1"/>
  <c r="AF288" i="79"/>
  <c r="AF290" i="79" s="1"/>
  <c r="AF336" i="79" s="1"/>
  <c r="AH281" i="79"/>
  <c r="AH288" i="79" s="1"/>
  <c r="AH290" i="79" s="1"/>
  <c r="AH336" i="79" s="1"/>
  <c r="EF288" i="79"/>
  <c r="EF290" i="79" s="1"/>
  <c r="EF336" i="79" s="1"/>
  <c r="EH281" i="79"/>
  <c r="EH288" i="79" s="1"/>
  <c r="EH290" i="79" s="1"/>
  <c r="EH336" i="79" s="1"/>
  <c r="DR157" i="79"/>
  <c r="DR161" i="79" s="1"/>
  <c r="DR163" i="79" s="1"/>
  <c r="EH157" i="80"/>
  <c r="EH161" i="80" s="1"/>
  <c r="EH163" i="80" s="1"/>
  <c r="EP227" i="79"/>
  <c r="EP239" i="79" s="1"/>
  <c r="CJ239" i="79"/>
  <c r="CJ92" i="79" s="1"/>
  <c r="J166" i="13"/>
  <c r="J161" i="85" s="1"/>
  <c r="DB157" i="80"/>
  <c r="DB161" i="80" s="1"/>
  <c r="DB163" i="80" s="1"/>
  <c r="R157" i="79"/>
  <c r="R161" i="79" s="1"/>
  <c r="R163" i="79" s="1"/>
  <c r="CB161" i="79"/>
  <c r="CB163" i="79" s="1"/>
  <c r="Z157" i="80"/>
  <c r="Z161" i="80" s="1"/>
  <c r="Z163" i="80" s="1"/>
  <c r="DB157" i="79"/>
  <c r="DB161" i="79" s="1"/>
  <c r="DB163" i="79" s="1"/>
  <c r="CZ161" i="79"/>
  <c r="CZ163" i="79" s="1"/>
  <c r="CR161" i="79"/>
  <c r="CR163" i="79" s="1"/>
  <c r="CT157" i="79"/>
  <c r="CT161" i="79" s="1"/>
  <c r="CT163" i="79" s="1"/>
  <c r="FN157" i="80"/>
  <c r="FN161" i="80" s="1"/>
  <c r="FN163" i="80" s="1"/>
  <c r="AP281" i="79"/>
  <c r="AP288" i="79" s="1"/>
  <c r="AP290" i="79" s="1"/>
  <c r="AP336" i="79" s="1"/>
  <c r="AN288" i="79"/>
  <c r="AN290" i="79" s="1"/>
  <c r="AN336" i="79" s="1"/>
  <c r="BF281" i="79"/>
  <c r="BF288" i="79" s="1"/>
  <c r="BF290" i="79" s="1"/>
  <c r="BF336" i="79" s="1"/>
  <c r="BD288" i="79"/>
  <c r="BD290" i="79" s="1"/>
  <c r="BD336" i="79" s="1"/>
  <c r="CB239" i="79"/>
  <c r="BN281" i="79"/>
  <c r="BN288" i="79" s="1"/>
  <c r="BN290" i="79" s="1"/>
  <c r="BN336" i="79" s="1"/>
  <c r="BL288" i="79"/>
  <c r="BL290" i="79" s="1"/>
  <c r="BL336" i="79" s="1"/>
  <c r="CT281" i="79"/>
  <c r="CT288" i="79" s="1"/>
  <c r="CT290" i="79" s="1"/>
  <c r="CT336" i="79" s="1"/>
  <c r="CR288" i="79"/>
  <c r="CR290" i="79" s="1"/>
  <c r="CR336" i="79" s="1"/>
  <c r="CB288" i="79"/>
  <c r="CB290" i="79" s="1"/>
  <c r="CB336" i="79" s="1"/>
  <c r="CD281" i="79"/>
  <c r="CD288" i="79" s="1"/>
  <c r="CD290" i="79" s="1"/>
  <c r="CD336" i="79" s="1"/>
  <c r="P288" i="79"/>
  <c r="P290" i="79" s="1"/>
  <c r="P336" i="79" s="1"/>
  <c r="R281" i="79"/>
  <c r="R288" i="79" s="1"/>
  <c r="R290" i="79" s="1"/>
  <c r="R336" i="79" s="1"/>
  <c r="X288" i="79"/>
  <c r="X290" i="79" s="1"/>
  <c r="X336" i="79" s="1"/>
  <c r="Z281" i="79"/>
  <c r="Z288" i="79" s="1"/>
  <c r="Z290" i="79" s="1"/>
  <c r="Z336" i="79" s="1"/>
  <c r="CJ288" i="79"/>
  <c r="CJ290" i="79" s="1"/>
  <c r="CJ336" i="79" s="1"/>
  <c r="CL281" i="79"/>
  <c r="CL288" i="79" s="1"/>
  <c r="CL290" i="79" s="1"/>
  <c r="CL336" i="79" s="1"/>
  <c r="DP239" i="79"/>
  <c r="DR239" i="79"/>
  <c r="DR92" i="79" s="1"/>
  <c r="DX288" i="79"/>
  <c r="DX290" i="79" s="1"/>
  <c r="DX336" i="79" s="1"/>
  <c r="DZ281" i="79"/>
  <c r="DZ288" i="79" s="1"/>
  <c r="DZ290" i="79" s="1"/>
  <c r="DZ336" i="79" s="1"/>
  <c r="AV288" i="79"/>
  <c r="AV290" i="79" s="1"/>
  <c r="AV336" i="79" s="1"/>
  <c r="AX281" i="79"/>
  <c r="AX288" i="79" s="1"/>
  <c r="AX290" i="79" s="1"/>
  <c r="AX336" i="79" s="1"/>
  <c r="CZ288" i="79"/>
  <c r="CZ290" i="79" s="1"/>
  <c r="CZ336" i="79" s="1"/>
  <c r="DB281" i="79"/>
  <c r="DB288" i="79" s="1"/>
  <c r="DB290" i="79" s="1"/>
  <c r="DB336" i="79" s="1"/>
  <c r="FL239" i="79"/>
  <c r="FL92" i="79" s="1"/>
  <c r="FD239" i="79"/>
  <c r="FD92" i="79" s="1"/>
  <c r="AH227" i="79"/>
  <c r="AH239" i="79" s="1"/>
  <c r="AH92" i="79" s="1"/>
  <c r="P239" i="79"/>
  <c r="P92" i="79" s="1"/>
  <c r="CR239" i="79"/>
  <c r="CR92" i="79" s="1"/>
  <c r="DX241" i="79"/>
  <c r="DX267" i="79" s="1"/>
  <c r="DX330" i="79" s="1"/>
  <c r="X239" i="79"/>
  <c r="BD239" i="79"/>
  <c r="BD92" i="79" s="1"/>
  <c r="DJ227" i="79"/>
  <c r="DJ239" i="79" s="1"/>
  <c r="DJ92" i="79" s="1"/>
  <c r="CZ239" i="79"/>
  <c r="CZ92" i="79" s="1"/>
  <c r="DX161" i="79"/>
  <c r="DX163" i="79" s="1"/>
  <c r="DZ157" i="79"/>
  <c r="DZ161" i="79" s="1"/>
  <c r="DZ163" i="79" s="1"/>
  <c r="BN157" i="79"/>
  <c r="BN161" i="79" s="1"/>
  <c r="BN163" i="79" s="1"/>
  <c r="BL161" i="79"/>
  <c r="BL163" i="79" s="1"/>
  <c r="BD161" i="79"/>
  <c r="BD163" i="79" s="1"/>
  <c r="BF157" i="79"/>
  <c r="BF161" i="79" s="1"/>
  <c r="BF163" i="79" s="1"/>
  <c r="FL239" i="80"/>
  <c r="CD227" i="80"/>
  <c r="R227" i="80"/>
  <c r="AH227" i="80"/>
  <c r="AP227" i="80"/>
  <c r="Z227" i="80"/>
  <c r="Z239" i="80" s="1"/>
  <c r="Z92" i="80" s="1"/>
  <c r="DB227" i="80"/>
  <c r="DB239" i="80" s="1"/>
  <c r="X241" i="80"/>
  <c r="X267" i="80" s="1"/>
  <c r="X330" i="80" s="1"/>
  <c r="EF239" i="80"/>
  <c r="EF92" i="80" s="1"/>
  <c r="CL227" i="80"/>
  <c r="BN227" i="80"/>
  <c r="CT227" i="80"/>
  <c r="CR241" i="80"/>
  <c r="CR267" i="80" s="1"/>
  <c r="CR330" i="80" s="1"/>
  <c r="J135" i="85"/>
  <c r="D24" i="32"/>
  <c r="H92" i="13" s="1"/>
  <c r="P241" i="80"/>
  <c r="P267" i="80" s="1"/>
  <c r="P330" i="80" s="1"/>
  <c r="AF241" i="79"/>
  <c r="AF267" i="79" s="1"/>
  <c r="AF330" i="79" s="1"/>
  <c r="FD241" i="80"/>
  <c r="FD267" i="80" s="1"/>
  <c r="FD330" i="80" s="1"/>
  <c r="EH239" i="80"/>
  <c r="EH92" i="80" s="1"/>
  <c r="DR227" i="80"/>
  <c r="EV241" i="80"/>
  <c r="EV267" i="80" s="1"/>
  <c r="EV330" i="80" s="1"/>
  <c r="EN241" i="80"/>
  <c r="EN267" i="80" s="1"/>
  <c r="EN330" i="80" s="1"/>
  <c r="R281" i="80"/>
  <c r="R288" i="80" s="1"/>
  <c r="R290" i="80" s="1"/>
  <c r="R336" i="80" s="1"/>
  <c r="CJ241" i="80"/>
  <c r="CJ267" i="80" s="1"/>
  <c r="CJ330" i="80" s="1"/>
  <c r="DZ258" i="80"/>
  <c r="DZ264" i="80" s="1"/>
  <c r="CL258" i="80"/>
  <c r="CL264" i="80" s="1"/>
  <c r="AV241" i="80"/>
  <c r="AV267" i="80" s="1"/>
  <c r="AV330" i="80" s="1"/>
  <c r="BT241" i="80"/>
  <c r="BT267" i="80" s="1"/>
  <c r="BT330" i="80" s="1"/>
  <c r="AN241" i="80"/>
  <c r="AN267" i="80" s="1"/>
  <c r="AN330" i="80" s="1"/>
  <c r="CB241" i="80"/>
  <c r="CB267" i="80" s="1"/>
  <c r="CB330" i="80" s="1"/>
  <c r="DP241" i="80"/>
  <c r="DP267" i="80" s="1"/>
  <c r="DP330" i="80" s="1"/>
  <c r="BV227" i="80"/>
  <c r="AF241" i="80"/>
  <c r="AF267" i="80" s="1"/>
  <c r="AF330" i="80" s="1"/>
  <c r="AP258" i="80"/>
  <c r="AP264" i="80" s="1"/>
  <c r="FF258" i="80"/>
  <c r="FF264" i="80" s="1"/>
  <c r="BL241" i="80"/>
  <c r="BL267" i="80" s="1"/>
  <c r="BL330" i="80" s="1"/>
  <c r="CT157" i="80"/>
  <c r="CT161" i="80" s="1"/>
  <c r="CT163" i="80" s="1"/>
  <c r="CQ439" i="80"/>
  <c r="BV258" i="80"/>
  <c r="BV264" i="80" s="1"/>
  <c r="EP227" i="80"/>
  <c r="BN258" i="80"/>
  <c r="BN264" i="80" s="1"/>
  <c r="DO439" i="80"/>
  <c r="EX227" i="80"/>
  <c r="AH281" i="80"/>
  <c r="AH288" i="80" s="1"/>
  <c r="AH290" i="80" s="1"/>
  <c r="AH336" i="80" s="1"/>
  <c r="AX227" i="80"/>
  <c r="CT258" i="80"/>
  <c r="CT264" i="80" s="1"/>
  <c r="CT85" i="80"/>
  <c r="CT87" i="80" s="1"/>
  <c r="CT134" i="80"/>
  <c r="CT281" i="80"/>
  <c r="CT288" i="80" s="1"/>
  <c r="CT290" i="80" s="1"/>
  <c r="CT336" i="80" s="1"/>
  <c r="CT128" i="80"/>
  <c r="CT138" i="80"/>
  <c r="CT233" i="80"/>
  <c r="DX241" i="80"/>
  <c r="DX267" i="80" s="1"/>
  <c r="DX330" i="80" s="1"/>
  <c r="CD258" i="80"/>
  <c r="CD264" i="80" s="1"/>
  <c r="O439" i="80"/>
  <c r="DZ128" i="80"/>
  <c r="DZ134" i="80"/>
  <c r="DZ138" i="80"/>
  <c r="DZ157" i="80"/>
  <c r="DZ161" i="80" s="1"/>
  <c r="DZ163" i="80" s="1"/>
  <c r="DZ233" i="80"/>
  <c r="AH258" i="80"/>
  <c r="AH264" i="80" s="1"/>
  <c r="AH85" i="80"/>
  <c r="AH87" i="80" s="1"/>
  <c r="DZ281" i="80"/>
  <c r="DZ288" i="80" s="1"/>
  <c r="DZ290" i="80" s="1"/>
  <c r="DZ336" i="80" s="1"/>
  <c r="AX134" i="80"/>
  <c r="AX157" i="80"/>
  <c r="AX161" i="80" s="1"/>
  <c r="AX163" i="80" s="1"/>
  <c r="AX128" i="80"/>
  <c r="AX138" i="80"/>
  <c r="AX233" i="80"/>
  <c r="AU439" i="80"/>
  <c r="FF233" i="80"/>
  <c r="FF128" i="80"/>
  <c r="FF157" i="80"/>
  <c r="FF161" i="80" s="1"/>
  <c r="FF163" i="80" s="1"/>
  <c r="FF227" i="80"/>
  <c r="FF134" i="80"/>
  <c r="FF138" i="80"/>
  <c r="AE439" i="80"/>
  <c r="BK439" i="80"/>
  <c r="EP138" i="80"/>
  <c r="EP134" i="80"/>
  <c r="EP157" i="80"/>
  <c r="EP161" i="80" s="1"/>
  <c r="EP163" i="80" s="1"/>
  <c r="EP233" i="80"/>
  <c r="EP128" i="80"/>
  <c r="AM439" i="80"/>
  <c r="EE439" i="80"/>
  <c r="EX233" i="80"/>
  <c r="EX157" i="80"/>
  <c r="EX161" i="80" s="1"/>
  <c r="EX163" i="80" s="1"/>
  <c r="EX134" i="80"/>
  <c r="EX138" i="80"/>
  <c r="EX128" i="80"/>
  <c r="DZ227" i="80"/>
  <c r="EU439" i="80"/>
  <c r="DW439" i="80"/>
  <c r="FC439" i="80"/>
  <c r="R85" i="80"/>
  <c r="R87" i="80" s="1"/>
  <c r="R258" i="80"/>
  <c r="R264" i="80" s="1"/>
  <c r="EH258" i="80"/>
  <c r="EH264" i="80" s="1"/>
  <c r="EM439" i="80"/>
  <c r="DR134" i="80"/>
  <c r="DR138" i="80"/>
  <c r="DR157" i="80"/>
  <c r="DR161" i="80" s="1"/>
  <c r="DR163" i="80" s="1"/>
  <c r="DR233" i="80"/>
  <c r="DR128" i="80"/>
  <c r="BS439" i="80"/>
  <c r="BN138" i="80"/>
  <c r="BN157" i="80"/>
  <c r="BN161" i="80" s="1"/>
  <c r="BN163" i="80" s="1"/>
  <c r="BN281" i="80"/>
  <c r="BN288" i="80" s="1"/>
  <c r="BN290" i="80" s="1"/>
  <c r="BN336" i="80" s="1"/>
  <c r="BN233" i="80"/>
  <c r="BN128" i="80"/>
  <c r="BN134" i="80"/>
  <c r="EP85" i="80"/>
  <c r="EP87" i="80" s="1"/>
  <c r="EP258" i="80"/>
  <c r="EP264" i="80" s="1"/>
  <c r="R128" i="80"/>
  <c r="R134" i="80"/>
  <c r="R233" i="80"/>
  <c r="R157" i="80"/>
  <c r="R161" i="80" s="1"/>
  <c r="R163" i="80" s="1"/>
  <c r="R138" i="80"/>
  <c r="AH128" i="80"/>
  <c r="AH233" i="80"/>
  <c r="AH138" i="80"/>
  <c r="AH157" i="80"/>
  <c r="AH161" i="80" s="1"/>
  <c r="AH163" i="80" s="1"/>
  <c r="AH134" i="80"/>
  <c r="BV138" i="80"/>
  <c r="BV157" i="80"/>
  <c r="BV161" i="80" s="1"/>
  <c r="BV163" i="80" s="1"/>
  <c r="BV233" i="80"/>
  <c r="BV134" i="80"/>
  <c r="BV128" i="80"/>
  <c r="CA439" i="80"/>
  <c r="CL134" i="80"/>
  <c r="CL281" i="80"/>
  <c r="CL288" i="80" s="1"/>
  <c r="CL290" i="80" s="1"/>
  <c r="CL336" i="80" s="1"/>
  <c r="CL233" i="80"/>
  <c r="CL138" i="80"/>
  <c r="CL157" i="80"/>
  <c r="CL161" i="80" s="1"/>
  <c r="CL163" i="80" s="1"/>
  <c r="CL128" i="80"/>
  <c r="CD138" i="80"/>
  <c r="CD233" i="80"/>
  <c r="CD281" i="80"/>
  <c r="CD288" i="80" s="1"/>
  <c r="CD290" i="80" s="1"/>
  <c r="CD336" i="80" s="1"/>
  <c r="CD128" i="80"/>
  <c r="CD134" i="80"/>
  <c r="CD157" i="80"/>
  <c r="CD161" i="80" s="1"/>
  <c r="CD163" i="80" s="1"/>
  <c r="AX85" i="80"/>
  <c r="AX87" i="80" s="1"/>
  <c r="AX258" i="80"/>
  <c r="AX264" i="80" s="1"/>
  <c r="AP233" i="80"/>
  <c r="AP138" i="80"/>
  <c r="AP281" i="80"/>
  <c r="AP288" i="80" s="1"/>
  <c r="AP290" i="80" s="1"/>
  <c r="AP336" i="80" s="1"/>
  <c r="AP128" i="80"/>
  <c r="AP134" i="80"/>
  <c r="AP157" i="80"/>
  <c r="AP161" i="80" s="1"/>
  <c r="AP163" i="80" s="1"/>
  <c r="DR258" i="80"/>
  <c r="DR264" i="80" s="1"/>
  <c r="CI439" i="80"/>
  <c r="BF241" i="79"/>
  <c r="BF267" i="79" s="1"/>
  <c r="BF330" i="79" s="1"/>
  <c r="BN241" i="79"/>
  <c r="BN267" i="79" s="1"/>
  <c r="BN330" i="79" s="1"/>
  <c r="CT241" i="79"/>
  <c r="CT267" i="79" s="1"/>
  <c r="CT330" i="79" s="1"/>
  <c r="DZ241" i="79"/>
  <c r="DZ267" i="79" s="1"/>
  <c r="DZ330" i="79" s="1"/>
  <c r="DB241" i="79"/>
  <c r="DB267" i="79" s="1"/>
  <c r="DB330" i="79" s="1"/>
  <c r="AX241" i="79"/>
  <c r="AX267" i="79" s="1"/>
  <c r="AX330" i="79" s="1"/>
  <c r="BV241" i="79"/>
  <c r="BV267" i="79" s="1"/>
  <c r="BV330" i="79" s="1"/>
  <c r="FN241" i="80"/>
  <c r="FN267" i="80" s="1"/>
  <c r="FN330" i="80" s="1"/>
  <c r="FN241" i="79"/>
  <c r="FN267" i="79" s="1"/>
  <c r="FN330" i="79" s="1"/>
  <c r="EV241" i="79"/>
  <c r="EV267" i="79" s="1"/>
  <c r="EV330" i="79" s="1"/>
  <c r="EF241" i="79"/>
  <c r="EF267" i="79" s="1"/>
  <c r="EF330" i="79" s="1"/>
  <c r="AN241" i="79"/>
  <c r="AN267" i="79" s="1"/>
  <c r="AN330" i="79" s="1"/>
  <c r="Z241" i="79"/>
  <c r="Z267" i="79" s="1"/>
  <c r="Z330" i="79" s="1"/>
  <c r="EN241" i="79"/>
  <c r="EN267" i="79" s="1"/>
  <c r="EN330" i="79" s="1"/>
  <c r="CL241" i="79"/>
  <c r="CL267" i="79" s="1"/>
  <c r="CL330" i="79" s="1"/>
  <c r="DH241" i="79"/>
  <c r="DH267" i="79" s="1"/>
  <c r="DH330" i="79" s="1"/>
  <c r="CZ241" i="80"/>
  <c r="CZ267" i="80" s="1"/>
  <c r="CZ330" i="80" s="1"/>
  <c r="CD241" i="79"/>
  <c r="CD267" i="79" s="1"/>
  <c r="CD330" i="79" s="1"/>
  <c r="BF85" i="80"/>
  <c r="BF87" i="80" s="1"/>
  <c r="BF281" i="80"/>
  <c r="BF288" i="80" s="1"/>
  <c r="BF290" i="80" s="1"/>
  <c r="BF336" i="80" s="1"/>
  <c r="BF128" i="80"/>
  <c r="BF233" i="80"/>
  <c r="BF157" i="80"/>
  <c r="BF161" i="80" s="1"/>
  <c r="BF163" i="80" s="1"/>
  <c r="BF138" i="80"/>
  <c r="BC439" i="80"/>
  <c r="BF227" i="80"/>
  <c r="D13" i="7"/>
  <c r="H322" i="85" s="1"/>
  <c r="H260" i="85"/>
  <c r="BD241" i="80"/>
  <c r="BD267" i="80" s="1"/>
  <c r="BD330" i="80" s="1"/>
  <c r="FL241" i="80" l="1"/>
  <c r="FL267" i="80" s="1"/>
  <c r="FL330" i="80" s="1"/>
  <c r="FL92" i="80"/>
  <c r="DB241" i="80"/>
  <c r="DB267" i="80" s="1"/>
  <c r="DB330" i="80" s="1"/>
  <c r="DB92" i="80"/>
  <c r="X241" i="79"/>
  <c r="X267" i="79" s="1"/>
  <c r="X330" i="79" s="1"/>
  <c r="X92" i="79"/>
  <c r="AP241" i="79"/>
  <c r="AP267" i="79" s="1"/>
  <c r="AP330" i="79" s="1"/>
  <c r="AP92" i="79"/>
  <c r="EP241" i="79"/>
  <c r="EP267" i="79" s="1"/>
  <c r="EP330" i="79" s="1"/>
  <c r="EP92" i="79"/>
  <c r="BT241" i="79"/>
  <c r="BT267" i="79" s="1"/>
  <c r="BT330" i="79" s="1"/>
  <c r="BT92" i="79"/>
  <c r="EX241" i="79"/>
  <c r="EX267" i="79" s="1"/>
  <c r="EX330" i="79" s="1"/>
  <c r="EX92" i="79"/>
  <c r="CB241" i="79"/>
  <c r="CB267" i="79" s="1"/>
  <c r="CB330" i="79" s="1"/>
  <c r="CB92" i="79"/>
  <c r="DP241" i="79"/>
  <c r="DP267" i="79" s="1"/>
  <c r="DP330" i="79" s="1"/>
  <c r="DP92" i="79"/>
  <c r="AA25" i="77"/>
  <c r="DJ241" i="80"/>
  <c r="DJ267" i="80" s="1"/>
  <c r="DJ330" i="80" s="1"/>
  <c r="AV241" i="79"/>
  <c r="AV267" i="79" s="1"/>
  <c r="AV330" i="79" s="1"/>
  <c r="EH241" i="79"/>
  <c r="EH267" i="79" s="1"/>
  <c r="EH330" i="79" s="1"/>
  <c r="BL241" i="79"/>
  <c r="BL267" i="79" s="1"/>
  <c r="BL330" i="79" s="1"/>
  <c r="CJ241" i="79"/>
  <c r="CJ267" i="79" s="1"/>
  <c r="CJ330" i="79" s="1"/>
  <c r="FF241" i="79"/>
  <c r="FF267" i="79" s="1"/>
  <c r="FF330" i="79" s="1"/>
  <c r="H96" i="36"/>
  <c r="H98" i="36" s="1"/>
  <c r="J167" i="85" s="1"/>
  <c r="L95" i="90" s="1"/>
  <c r="H40" i="36"/>
  <c r="H42" i="36" s="1"/>
  <c r="CZ241" i="79"/>
  <c r="CZ267" i="79" s="1"/>
  <c r="CZ330" i="79" s="1"/>
  <c r="H123" i="36"/>
  <c r="DR241" i="79"/>
  <c r="DR267" i="79" s="1"/>
  <c r="DR330" i="79" s="1"/>
  <c r="FL241" i="79"/>
  <c r="FL267" i="79" s="1"/>
  <c r="FL330" i="79" s="1"/>
  <c r="FD241" i="79"/>
  <c r="FD267" i="79" s="1"/>
  <c r="FD330" i="79" s="1"/>
  <c r="AH241" i="79"/>
  <c r="AH267" i="79" s="1"/>
  <c r="AH330" i="79" s="1"/>
  <c r="P241" i="79"/>
  <c r="P267" i="79" s="1"/>
  <c r="P330" i="79" s="1"/>
  <c r="CR241" i="79"/>
  <c r="CR267" i="79" s="1"/>
  <c r="CR330" i="79" s="1"/>
  <c r="R239" i="80"/>
  <c r="BD241" i="79"/>
  <c r="BD267" i="79" s="1"/>
  <c r="BD330" i="79" s="1"/>
  <c r="Z241" i="80"/>
  <c r="Z267" i="80" s="1"/>
  <c r="Z330" i="80" s="1"/>
  <c r="DJ241" i="79"/>
  <c r="DJ267" i="79" s="1"/>
  <c r="DJ330" i="79" s="1"/>
  <c r="BN239" i="80"/>
  <c r="BN92" i="80" s="1"/>
  <c r="AH239" i="80"/>
  <c r="AH92" i="80" s="1"/>
  <c r="CD239" i="80"/>
  <c r="CD92" i="80" s="1"/>
  <c r="H84" i="85"/>
  <c r="J40" i="90" s="1"/>
  <c r="AP239" i="80"/>
  <c r="AP92" i="80" s="1"/>
  <c r="CL239" i="80"/>
  <c r="EF241" i="80"/>
  <c r="EF267" i="80" s="1"/>
  <c r="EF330" i="80" s="1"/>
  <c r="CT239" i="80"/>
  <c r="CT92" i="80" s="1"/>
  <c r="H92" i="79"/>
  <c r="H92" i="80"/>
  <c r="BV239" i="80"/>
  <c r="DR239" i="80"/>
  <c r="DR92" i="80" s="1"/>
  <c r="EH241" i="80"/>
  <c r="EH267" i="80" s="1"/>
  <c r="EH330" i="80" s="1"/>
  <c r="EX239" i="80"/>
  <c r="EX92" i="80" s="1"/>
  <c r="EP239" i="80"/>
  <c r="EP92" i="80" s="1"/>
  <c r="FF239" i="80"/>
  <c r="FF92" i="80" s="1"/>
  <c r="DZ239" i="80"/>
  <c r="DZ92" i="80" s="1"/>
  <c r="AX239" i="80"/>
  <c r="AX92" i="80" s="1"/>
  <c r="BF239" i="80"/>
  <c r="BF92" i="80" s="1"/>
  <c r="F118" i="36"/>
  <c r="E118" i="36" s="1"/>
  <c r="CL241" i="80" l="1"/>
  <c r="CL267" i="80" s="1"/>
  <c r="CL330" i="80" s="1"/>
  <c r="CL92" i="80"/>
  <c r="BV241" i="80"/>
  <c r="BV267" i="80" s="1"/>
  <c r="BV330" i="80" s="1"/>
  <c r="BV92" i="80"/>
  <c r="R241" i="80"/>
  <c r="R267" i="80" s="1"/>
  <c r="R330" i="80" s="1"/>
  <c r="R92" i="80"/>
  <c r="BN241" i="80"/>
  <c r="BN267" i="80" s="1"/>
  <c r="BN330" i="80" s="1"/>
  <c r="CD241" i="80"/>
  <c r="CD267" i="80" s="1"/>
  <c r="CD330" i="80" s="1"/>
  <c r="AP241" i="80"/>
  <c r="AP267" i="80" s="1"/>
  <c r="AP330" i="80" s="1"/>
  <c r="AH241" i="80"/>
  <c r="AH267" i="80" s="1"/>
  <c r="AH330" i="80" s="1"/>
  <c r="CT241" i="80"/>
  <c r="CT267" i="80" s="1"/>
  <c r="CT330" i="80" s="1"/>
  <c r="DR241" i="80"/>
  <c r="DR267" i="80" s="1"/>
  <c r="DR330" i="80" s="1"/>
  <c r="EX241" i="80"/>
  <c r="EX267" i="80" s="1"/>
  <c r="EX330" i="80" s="1"/>
  <c r="EP241" i="80"/>
  <c r="EP267" i="80" s="1"/>
  <c r="EP330" i="80" s="1"/>
  <c r="FF241" i="80"/>
  <c r="FF267" i="80" s="1"/>
  <c r="FF330" i="80" s="1"/>
  <c r="DZ241" i="80"/>
  <c r="DZ267" i="80" s="1"/>
  <c r="DZ330" i="80" s="1"/>
  <c r="AX241" i="80"/>
  <c r="AX267" i="80" s="1"/>
  <c r="AX330" i="80" s="1"/>
  <c r="BF241" i="80"/>
  <c r="BF267" i="80" s="1"/>
  <c r="BF330" i="80" s="1"/>
  <c r="E124" i="36"/>
  <c r="H124" i="36"/>
  <c r="H125" i="36" s="1"/>
  <c r="F16" i="7" s="1"/>
  <c r="G124" i="36"/>
  <c r="G125" i="36" s="1"/>
  <c r="E16" i="7" s="1"/>
  <c r="E13" i="36"/>
  <c r="F124" i="36"/>
  <c r="E25" i="7" l="1"/>
  <c r="I334" i="85" s="1"/>
  <c r="I325" i="85"/>
  <c r="F25" i="7"/>
  <c r="J334" i="85" s="1"/>
  <c r="J325" i="85"/>
  <c r="G170" i="79"/>
  <c r="G170" i="80"/>
  <c r="H340" i="85" l="1"/>
  <c r="FK170" i="80"/>
  <c r="FK172" i="80" s="1"/>
  <c r="FK333" i="80" s="1"/>
  <c r="FK342" i="80" s="1"/>
  <c r="EE170" i="80"/>
  <c r="EE172" i="80" s="1"/>
  <c r="EE333" i="80" s="1"/>
  <c r="EE342" i="80" s="1"/>
  <c r="CQ170" i="80"/>
  <c r="CQ172" i="80" s="1"/>
  <c r="CQ333" i="80" s="1"/>
  <c r="CQ342" i="80" s="1"/>
  <c r="CS170" i="80"/>
  <c r="CS172" i="80" s="1"/>
  <c r="CS333" i="80" s="1"/>
  <c r="CS342" i="80" s="1"/>
  <c r="CI170" i="80"/>
  <c r="CI172" i="80" s="1"/>
  <c r="CI333" i="80" s="1"/>
  <c r="CI342" i="80" s="1"/>
  <c r="DO170" i="80"/>
  <c r="DO172" i="80" s="1"/>
  <c r="DO333" i="80" s="1"/>
  <c r="DO342" i="80" s="1"/>
  <c r="BM170" i="80"/>
  <c r="BM172" i="80" s="1"/>
  <c r="BM333" i="80" s="1"/>
  <c r="BM342" i="80" s="1"/>
  <c r="CK170" i="80"/>
  <c r="CK172" i="80" s="1"/>
  <c r="CK333" i="80" s="1"/>
  <c r="CK342" i="80" s="1"/>
  <c r="EH170" i="80"/>
  <c r="BS170" i="80"/>
  <c r="BS172" i="80" s="1"/>
  <c r="BS333" i="80" s="1"/>
  <c r="BS342" i="80" s="1"/>
  <c r="CA170" i="80"/>
  <c r="CA172" i="80" s="1"/>
  <c r="CA333" i="80" s="1"/>
  <c r="CA342" i="80" s="1"/>
  <c r="DW170" i="80"/>
  <c r="DW172" i="80" s="1"/>
  <c r="DW333" i="80" s="1"/>
  <c r="DW342" i="80" s="1"/>
  <c r="BC170" i="80"/>
  <c r="BC172" i="80" s="1"/>
  <c r="BC333" i="80" s="1"/>
  <c r="BC342" i="80" s="1"/>
  <c r="W170" i="80"/>
  <c r="W172" i="80" s="1"/>
  <c r="W333" i="80" s="1"/>
  <c r="W342" i="80" s="1"/>
  <c r="EM170" i="80"/>
  <c r="EM172" i="80" s="1"/>
  <c r="EM333" i="80" s="1"/>
  <c r="EM342" i="80" s="1"/>
  <c r="EG170" i="80"/>
  <c r="EG172" i="80" s="1"/>
  <c r="EG333" i="80" s="1"/>
  <c r="EG342" i="80" s="1"/>
  <c r="O170" i="80"/>
  <c r="O172" i="80" s="1"/>
  <c r="O333" i="80" s="1"/>
  <c r="O342" i="80" s="1"/>
  <c r="AE170" i="80"/>
  <c r="AE172" i="80" s="1"/>
  <c r="AE333" i="80" s="1"/>
  <c r="AE342" i="80" s="1"/>
  <c r="DG170" i="80"/>
  <c r="DG172" i="80" s="1"/>
  <c r="DG333" i="80" s="1"/>
  <c r="DG342" i="80" s="1"/>
  <c r="CY170" i="80"/>
  <c r="CY172" i="80" s="1"/>
  <c r="CY333" i="80" s="1"/>
  <c r="CY342" i="80" s="1"/>
  <c r="FM170" i="80"/>
  <c r="FM172" i="80" s="1"/>
  <c r="FM333" i="80" s="1"/>
  <c r="FM342" i="80" s="1"/>
  <c r="BK170" i="80"/>
  <c r="BK172" i="80" s="1"/>
  <c r="BK333" i="80" s="1"/>
  <c r="BK342" i="80" s="1"/>
  <c r="EO170" i="80"/>
  <c r="EO172" i="80" s="1"/>
  <c r="EO333" i="80" s="1"/>
  <c r="EO342" i="80" s="1"/>
  <c r="BU170" i="80"/>
  <c r="BU172" i="80" s="1"/>
  <c r="BU333" i="80" s="1"/>
  <c r="BU342" i="80" s="1"/>
  <c r="J170" i="80"/>
  <c r="J172" i="80" s="1"/>
  <c r="J333" i="80" s="1"/>
  <c r="J342" i="80" s="1"/>
  <c r="I170" i="80"/>
  <c r="I172" i="80" s="1"/>
  <c r="I333" i="80" s="1"/>
  <c r="I342" i="80" s="1"/>
  <c r="AO170" i="80"/>
  <c r="AO172" i="80" s="1"/>
  <c r="AO333" i="80" s="1"/>
  <c r="AO342" i="80" s="1"/>
  <c r="R170" i="80"/>
  <c r="BF170" i="80"/>
  <c r="DR170" i="80"/>
  <c r="EX170" i="80"/>
  <c r="DB170" i="80"/>
  <c r="EP170" i="80"/>
  <c r="H170" i="80"/>
  <c r="Z170" i="80"/>
  <c r="AW170" i="80"/>
  <c r="AW172" i="80" s="1"/>
  <c r="AW333" i="80" s="1"/>
  <c r="AW342" i="80" s="1"/>
  <c r="DJ170" i="80"/>
  <c r="BE170" i="80"/>
  <c r="BE172" i="80" s="1"/>
  <c r="BE333" i="80" s="1"/>
  <c r="BE342" i="80" s="1"/>
  <c r="G172" i="80"/>
  <c r="G333" i="80" s="1"/>
  <c r="G342" i="80" s="1"/>
  <c r="CB170" i="80"/>
  <c r="BV170" i="80"/>
  <c r="FC170" i="80"/>
  <c r="FC172" i="80" s="1"/>
  <c r="FC333" i="80" s="1"/>
  <c r="FC342" i="80" s="1"/>
  <c r="CC170" i="80"/>
  <c r="CC172" i="80" s="1"/>
  <c r="CC333" i="80" s="1"/>
  <c r="CC342" i="80" s="1"/>
  <c r="EU170" i="80"/>
  <c r="EU172" i="80" s="1"/>
  <c r="EU333" i="80" s="1"/>
  <c r="EU342" i="80" s="1"/>
  <c r="DI170" i="80"/>
  <c r="DI172" i="80" s="1"/>
  <c r="DI333" i="80" s="1"/>
  <c r="DI342" i="80" s="1"/>
  <c r="FN170" i="80"/>
  <c r="Q170" i="80"/>
  <c r="Q172" i="80" s="1"/>
  <c r="Q333" i="80" s="1"/>
  <c r="Q342" i="80" s="1"/>
  <c r="DZ170" i="80"/>
  <c r="FF170" i="80"/>
  <c r="AP170" i="80"/>
  <c r="FL170" i="80"/>
  <c r="EW170" i="80"/>
  <c r="EW172" i="80" s="1"/>
  <c r="EW333" i="80" s="1"/>
  <c r="EW342" i="80" s="1"/>
  <c r="CL170" i="80"/>
  <c r="BN170" i="80"/>
  <c r="AG170" i="80"/>
  <c r="AG172" i="80" s="1"/>
  <c r="AG333" i="80" s="1"/>
  <c r="AG342" i="80" s="1"/>
  <c r="DY170" i="80"/>
  <c r="DY172" i="80" s="1"/>
  <c r="DY333" i="80" s="1"/>
  <c r="DY342" i="80" s="1"/>
  <c r="AH170" i="80"/>
  <c r="CR170" i="80"/>
  <c r="AF170" i="80"/>
  <c r="CD170" i="80"/>
  <c r="EF170" i="80"/>
  <c r="EV170" i="80"/>
  <c r="DQ170" i="80"/>
  <c r="DQ172" i="80" s="1"/>
  <c r="DQ333" i="80" s="1"/>
  <c r="DQ342" i="80" s="1"/>
  <c r="AM170" i="80"/>
  <c r="AM172" i="80" s="1"/>
  <c r="AM333" i="80" s="1"/>
  <c r="AM342" i="80" s="1"/>
  <c r="CZ170" i="80"/>
  <c r="AU170" i="80"/>
  <c r="AU172" i="80" s="1"/>
  <c r="AU333" i="80" s="1"/>
  <c r="AU342" i="80" s="1"/>
  <c r="AV170" i="80"/>
  <c r="BT170" i="80"/>
  <c r="FE170" i="80"/>
  <c r="FE172" i="80" s="1"/>
  <c r="FE333" i="80" s="1"/>
  <c r="FE342" i="80" s="1"/>
  <c r="DH170" i="80"/>
  <c r="BL170" i="80"/>
  <c r="CJ170" i="80"/>
  <c r="AN170" i="80"/>
  <c r="BD170" i="80"/>
  <c r="CT170" i="80"/>
  <c r="FD170" i="80"/>
  <c r="EN170" i="80"/>
  <c r="DX170" i="80"/>
  <c r="DP170" i="80"/>
  <c r="X170" i="80"/>
  <c r="DA170" i="80"/>
  <c r="DA172" i="80" s="1"/>
  <c r="DA333" i="80" s="1"/>
  <c r="DA342" i="80" s="1"/>
  <c r="Y170" i="80"/>
  <c r="Y172" i="80" s="1"/>
  <c r="Y333" i="80" s="1"/>
  <c r="Y342" i="80" s="1"/>
  <c r="AX170" i="80"/>
  <c r="P170" i="80"/>
  <c r="EU170" i="79"/>
  <c r="EU172" i="79" s="1"/>
  <c r="EU333" i="79" s="1"/>
  <c r="EU342" i="79" s="1"/>
  <c r="FM170" i="79"/>
  <c r="FM172" i="79" s="1"/>
  <c r="FM333" i="79" s="1"/>
  <c r="FM342" i="79" s="1"/>
  <c r="J170" i="79"/>
  <c r="J172" i="79" s="1"/>
  <c r="J333" i="79" s="1"/>
  <c r="J342" i="79" s="1"/>
  <c r="CK170" i="79"/>
  <c r="CK172" i="79" s="1"/>
  <c r="CK333" i="79" s="1"/>
  <c r="CK342" i="79" s="1"/>
  <c r="BK170" i="79"/>
  <c r="BK172" i="79" s="1"/>
  <c r="BK333" i="79" s="1"/>
  <c r="BK342" i="79" s="1"/>
  <c r="AE170" i="79"/>
  <c r="AE172" i="79" s="1"/>
  <c r="AE333" i="79" s="1"/>
  <c r="AE342" i="79" s="1"/>
  <c r="O170" i="79"/>
  <c r="O172" i="79" s="1"/>
  <c r="O333" i="79" s="1"/>
  <c r="O342" i="79" s="1"/>
  <c r="AM170" i="79"/>
  <c r="AM172" i="79" s="1"/>
  <c r="AM333" i="79" s="1"/>
  <c r="AM342" i="79" s="1"/>
  <c r="EE170" i="79"/>
  <c r="EE172" i="79" s="1"/>
  <c r="EE333" i="79" s="1"/>
  <c r="EE342" i="79" s="1"/>
  <c r="BU170" i="79"/>
  <c r="BU172" i="79" s="1"/>
  <c r="BU333" i="79" s="1"/>
  <c r="BU342" i="79" s="1"/>
  <c r="DO170" i="79"/>
  <c r="DO172" i="79" s="1"/>
  <c r="DO333" i="79" s="1"/>
  <c r="DO342" i="79" s="1"/>
  <c r="AO170" i="79"/>
  <c r="AO172" i="79" s="1"/>
  <c r="AO333" i="79" s="1"/>
  <c r="AO342" i="79" s="1"/>
  <c r="AW170" i="79"/>
  <c r="AW172" i="79" s="1"/>
  <c r="AW333" i="79" s="1"/>
  <c r="AW342" i="79" s="1"/>
  <c r="Y170" i="79"/>
  <c r="Y172" i="79" s="1"/>
  <c r="Y333" i="79" s="1"/>
  <c r="Y342" i="79" s="1"/>
  <c r="DI170" i="79"/>
  <c r="DI172" i="79" s="1"/>
  <c r="DI333" i="79" s="1"/>
  <c r="DI342" i="79" s="1"/>
  <c r="AU170" i="79"/>
  <c r="AU172" i="79" s="1"/>
  <c r="AU333" i="79" s="1"/>
  <c r="AU342" i="79" s="1"/>
  <c r="CY170" i="79"/>
  <c r="CY172" i="79" s="1"/>
  <c r="CY333" i="79" s="1"/>
  <c r="CY342" i="79" s="1"/>
  <c r="DW170" i="79"/>
  <c r="DW172" i="79" s="1"/>
  <c r="DW333" i="79" s="1"/>
  <c r="DW342" i="79" s="1"/>
  <c r="CQ170" i="79"/>
  <c r="CQ172" i="79" s="1"/>
  <c r="CQ333" i="79" s="1"/>
  <c r="CQ342" i="79" s="1"/>
  <c r="EO170" i="79"/>
  <c r="EO172" i="79" s="1"/>
  <c r="EO333" i="79" s="1"/>
  <c r="EO342" i="79" s="1"/>
  <c r="AX170" i="79"/>
  <c r="CI170" i="79"/>
  <c r="CI172" i="79" s="1"/>
  <c r="CI333" i="79" s="1"/>
  <c r="CI342" i="79" s="1"/>
  <c r="I170" i="79"/>
  <c r="I172" i="79" s="1"/>
  <c r="I333" i="79" s="1"/>
  <c r="I342" i="79" s="1"/>
  <c r="FK170" i="79"/>
  <c r="FK172" i="79" s="1"/>
  <c r="FK333" i="79" s="1"/>
  <c r="FK342" i="79" s="1"/>
  <c r="CT170" i="79"/>
  <c r="CA170" i="79"/>
  <c r="CA172" i="79" s="1"/>
  <c r="CA333" i="79" s="1"/>
  <c r="CA342" i="79" s="1"/>
  <c r="BV170" i="79"/>
  <c r="EW170" i="79"/>
  <c r="EW172" i="79" s="1"/>
  <c r="EW333" i="79" s="1"/>
  <c r="EW342" i="79" s="1"/>
  <c r="FE170" i="79"/>
  <c r="FE172" i="79" s="1"/>
  <c r="FE333" i="79" s="1"/>
  <c r="FE342" i="79" s="1"/>
  <c r="DZ170" i="79"/>
  <c r="EG170" i="79"/>
  <c r="EG172" i="79" s="1"/>
  <c r="EG333" i="79" s="1"/>
  <c r="EG342" i="79" s="1"/>
  <c r="FF170" i="79"/>
  <c r="CD170" i="79"/>
  <c r="Q170" i="79"/>
  <c r="Q172" i="79" s="1"/>
  <c r="Q333" i="79" s="1"/>
  <c r="Q342" i="79" s="1"/>
  <c r="DG170" i="79"/>
  <c r="DG172" i="79" s="1"/>
  <c r="DG333" i="79" s="1"/>
  <c r="DG342" i="79" s="1"/>
  <c r="BM170" i="79"/>
  <c r="BM172" i="79" s="1"/>
  <c r="BM333" i="79" s="1"/>
  <c r="BM342" i="79" s="1"/>
  <c r="BS170" i="79"/>
  <c r="BS172" i="79" s="1"/>
  <c r="BS333" i="79" s="1"/>
  <c r="BS342" i="79" s="1"/>
  <c r="AH170" i="79"/>
  <c r="EM170" i="79"/>
  <c r="EM172" i="79" s="1"/>
  <c r="EM333" i="79" s="1"/>
  <c r="EM342" i="79" s="1"/>
  <c r="DR170" i="79"/>
  <c r="CS170" i="79"/>
  <c r="CS172" i="79" s="1"/>
  <c r="CS333" i="79" s="1"/>
  <c r="CS342" i="79" s="1"/>
  <c r="W170" i="79"/>
  <c r="W172" i="79" s="1"/>
  <c r="W333" i="79" s="1"/>
  <c r="W342" i="79" s="1"/>
  <c r="DY170" i="79"/>
  <c r="DY172" i="79" s="1"/>
  <c r="DY333" i="79" s="1"/>
  <c r="DY342" i="79" s="1"/>
  <c r="Z170" i="79"/>
  <c r="DJ170" i="79"/>
  <c r="EX170" i="79"/>
  <c r="BF170" i="79"/>
  <c r="AG170" i="79"/>
  <c r="AG172" i="79" s="1"/>
  <c r="AG333" i="79" s="1"/>
  <c r="AG342" i="79" s="1"/>
  <c r="BE170" i="79"/>
  <c r="BE172" i="79" s="1"/>
  <c r="BE333" i="79" s="1"/>
  <c r="BE342" i="79" s="1"/>
  <c r="BC170" i="79"/>
  <c r="BC172" i="79" s="1"/>
  <c r="BC333" i="79" s="1"/>
  <c r="BC342" i="79" s="1"/>
  <c r="DQ170" i="79"/>
  <c r="DQ172" i="79" s="1"/>
  <c r="DQ333" i="79" s="1"/>
  <c r="DQ342" i="79" s="1"/>
  <c r="FN170" i="79"/>
  <c r="H170" i="79"/>
  <c r="BN170" i="79"/>
  <c r="DA170" i="79"/>
  <c r="DA172" i="79" s="1"/>
  <c r="DA333" i="79" s="1"/>
  <c r="DA342" i="79" s="1"/>
  <c r="AV170" i="79"/>
  <c r="EF170" i="79"/>
  <c r="DP170" i="79"/>
  <c r="X170" i="79"/>
  <c r="CB170" i="79"/>
  <c r="AF170" i="79"/>
  <c r="FL170" i="79"/>
  <c r="DX170" i="79"/>
  <c r="EV170" i="79"/>
  <c r="DH170" i="79"/>
  <c r="P170" i="79"/>
  <c r="CR170" i="79"/>
  <c r="CZ170" i="79"/>
  <c r="AN170" i="79"/>
  <c r="BL170" i="79"/>
  <c r="EN170" i="79"/>
  <c r="CJ170" i="79"/>
  <c r="CC170" i="79"/>
  <c r="CC172" i="79" s="1"/>
  <c r="CC333" i="79" s="1"/>
  <c r="CC342" i="79" s="1"/>
  <c r="EP170" i="79"/>
  <c r="AP170" i="79"/>
  <c r="CL170" i="79"/>
  <c r="BT170" i="79"/>
  <c r="EH170" i="79"/>
  <c r="BD170" i="79"/>
  <c r="DB170" i="79"/>
  <c r="R170" i="79"/>
  <c r="FD170" i="79"/>
  <c r="FC170" i="79"/>
  <c r="FC172" i="79" s="1"/>
  <c r="FC333" i="79" s="1"/>
  <c r="FC342" i="79" s="1"/>
  <c r="H131" i="13" l="1"/>
  <c r="H131" i="79" l="1"/>
  <c r="H122" i="85"/>
  <c r="J68" i="90" s="1"/>
  <c r="H131" i="80"/>
  <c r="H140" i="13"/>
  <c r="H142" i="13" l="1"/>
  <c r="H133" i="85"/>
  <c r="AF131" i="80"/>
  <c r="EN131" i="80"/>
  <c r="FD131" i="80"/>
  <c r="CB131" i="80"/>
  <c r="BT131" i="80"/>
  <c r="H140" i="80"/>
  <c r="H142" i="80" s="1"/>
  <c r="H166" i="80" s="1"/>
  <c r="H172" i="80" s="1"/>
  <c r="H333" i="80" s="1"/>
  <c r="CZ131" i="80"/>
  <c r="X131" i="80"/>
  <c r="AV131" i="80"/>
  <c r="FL131" i="80"/>
  <c r="AN131" i="80"/>
  <c r="CR131" i="80"/>
  <c r="EV131" i="80"/>
  <c r="EF131" i="80"/>
  <c r="BL131" i="80"/>
  <c r="DH131" i="80"/>
  <c r="DX131" i="80"/>
  <c r="BD131" i="80"/>
  <c r="P131" i="80"/>
  <c r="CJ131" i="80"/>
  <c r="DP131" i="80"/>
  <c r="AN131" i="79"/>
  <c r="CR131" i="79"/>
  <c r="BT131" i="79"/>
  <c r="DX131" i="79"/>
  <c r="FD131" i="79"/>
  <c r="BD131" i="79"/>
  <c r="AF131" i="79"/>
  <c r="DP131" i="79"/>
  <c r="P131" i="79"/>
  <c r="CJ131" i="79"/>
  <c r="BL131" i="79"/>
  <c r="EF131" i="79"/>
  <c r="AV131" i="79"/>
  <c r="H140" i="79"/>
  <c r="H142" i="79" s="1"/>
  <c r="H166" i="79" s="1"/>
  <c r="H172" i="79" s="1"/>
  <c r="H333" i="79" s="1"/>
  <c r="CB131" i="79"/>
  <c r="EN131" i="79"/>
  <c r="FL131" i="79"/>
  <c r="X131" i="79"/>
  <c r="CZ131" i="79"/>
  <c r="DH131" i="79"/>
  <c r="EV131" i="79"/>
  <c r="CT131" i="80" l="1"/>
  <c r="CT140" i="80" s="1"/>
  <c r="CT142" i="80" s="1"/>
  <c r="CT166" i="80" s="1"/>
  <c r="CT172" i="80" s="1"/>
  <c r="CT333" i="80" s="1"/>
  <c r="CR140" i="80"/>
  <c r="CR142" i="80" s="1"/>
  <c r="CR166" i="80" s="1"/>
  <c r="CR172" i="80" s="1"/>
  <c r="CR333" i="80" s="1"/>
  <c r="AN140" i="80"/>
  <c r="AN142" i="80" s="1"/>
  <c r="AN166" i="80" s="1"/>
  <c r="AN172" i="80" s="1"/>
  <c r="AN333" i="80" s="1"/>
  <c r="AP131" i="80"/>
  <c r="AP140" i="80" s="1"/>
  <c r="AP142" i="80" s="1"/>
  <c r="AP166" i="80" s="1"/>
  <c r="AP172" i="80" s="1"/>
  <c r="AP333" i="80" s="1"/>
  <c r="R131" i="79"/>
  <c r="R140" i="79" s="1"/>
  <c r="R142" i="79" s="1"/>
  <c r="R166" i="79" s="1"/>
  <c r="R172" i="79" s="1"/>
  <c r="R333" i="79" s="1"/>
  <c r="P140" i="79"/>
  <c r="P142" i="79" s="1"/>
  <c r="P166" i="79" s="1"/>
  <c r="P172" i="79" s="1"/>
  <c r="P333" i="79" s="1"/>
  <c r="FL140" i="80"/>
  <c r="FL142" i="80" s="1"/>
  <c r="FL166" i="80" s="1"/>
  <c r="FL172" i="80" s="1"/>
  <c r="FL333" i="80" s="1"/>
  <c r="FN131" i="80"/>
  <c r="FN140" i="80" s="1"/>
  <c r="FN142" i="80" s="1"/>
  <c r="FN166" i="80" s="1"/>
  <c r="FN172" i="80" s="1"/>
  <c r="FN333" i="80" s="1"/>
  <c r="EH131" i="80"/>
  <c r="EH140" i="80" s="1"/>
  <c r="EH142" i="80" s="1"/>
  <c r="EH166" i="80" s="1"/>
  <c r="EH172" i="80" s="1"/>
  <c r="EH333" i="80" s="1"/>
  <c r="EF140" i="80"/>
  <c r="EF142" i="80" s="1"/>
  <c r="EF166" i="80" s="1"/>
  <c r="EF172" i="80" s="1"/>
  <c r="EF333" i="80" s="1"/>
  <c r="DX140" i="79"/>
  <c r="DX142" i="79" s="1"/>
  <c r="DX166" i="79" s="1"/>
  <c r="DX172" i="79" s="1"/>
  <c r="DX333" i="79" s="1"/>
  <c r="DZ131" i="79"/>
  <c r="DZ140" i="79" s="1"/>
  <c r="DZ142" i="79" s="1"/>
  <c r="DZ166" i="79" s="1"/>
  <c r="DZ172" i="79" s="1"/>
  <c r="DZ333" i="79" s="1"/>
  <c r="AV140" i="80"/>
  <c r="AV142" i="80" s="1"/>
  <c r="AV166" i="80" s="1"/>
  <c r="AV172" i="80" s="1"/>
  <c r="AV333" i="80" s="1"/>
  <c r="AX131" i="80"/>
  <c r="AX140" i="80" s="1"/>
  <c r="AX142" i="80" s="1"/>
  <c r="AX166" i="80" s="1"/>
  <c r="AX172" i="80" s="1"/>
  <c r="AX333" i="80" s="1"/>
  <c r="EV140" i="79"/>
  <c r="EV142" i="79" s="1"/>
  <c r="EV166" i="79" s="1"/>
  <c r="EV172" i="79" s="1"/>
  <c r="EV333" i="79" s="1"/>
  <c r="EX131" i="79"/>
  <c r="EX140" i="79" s="1"/>
  <c r="EX142" i="79" s="1"/>
  <c r="EX166" i="79" s="1"/>
  <c r="EX172" i="79" s="1"/>
  <c r="EX333" i="79" s="1"/>
  <c r="BV131" i="79"/>
  <c r="BV140" i="79" s="1"/>
  <c r="BV142" i="79" s="1"/>
  <c r="BV166" i="79" s="1"/>
  <c r="BV172" i="79" s="1"/>
  <c r="BV333" i="79" s="1"/>
  <c r="BT140" i="79"/>
  <c r="BT142" i="79" s="1"/>
  <c r="BT166" i="79" s="1"/>
  <c r="BT172" i="79" s="1"/>
  <c r="BT333" i="79" s="1"/>
  <c r="Z131" i="80"/>
  <c r="Z140" i="80" s="1"/>
  <c r="Z142" i="80" s="1"/>
  <c r="Z166" i="80" s="1"/>
  <c r="Z172" i="80" s="1"/>
  <c r="Z333" i="80" s="1"/>
  <c r="X140" i="80"/>
  <c r="X142" i="80" s="1"/>
  <c r="X166" i="80" s="1"/>
  <c r="X172" i="80" s="1"/>
  <c r="X333" i="80" s="1"/>
  <c r="FD140" i="79"/>
  <c r="FD142" i="79" s="1"/>
  <c r="FD166" i="79" s="1"/>
  <c r="FD172" i="79" s="1"/>
  <c r="FD333" i="79" s="1"/>
  <c r="FF131" i="79"/>
  <c r="FF140" i="79" s="1"/>
  <c r="FF142" i="79" s="1"/>
  <c r="FF166" i="79" s="1"/>
  <c r="FF172" i="79" s="1"/>
  <c r="FF333" i="79" s="1"/>
  <c r="Z131" i="79"/>
  <c r="Z140" i="79" s="1"/>
  <c r="Z142" i="79" s="1"/>
  <c r="Z166" i="79" s="1"/>
  <c r="Z172" i="79" s="1"/>
  <c r="Z333" i="79" s="1"/>
  <c r="X140" i="79"/>
  <c r="X142" i="79" s="1"/>
  <c r="X166" i="79" s="1"/>
  <c r="X172" i="79" s="1"/>
  <c r="X333" i="79" s="1"/>
  <c r="CR140" i="79"/>
  <c r="CR142" i="79" s="1"/>
  <c r="CR166" i="79" s="1"/>
  <c r="CR172" i="79" s="1"/>
  <c r="CR333" i="79" s="1"/>
  <c r="CT131" i="79"/>
  <c r="CT140" i="79" s="1"/>
  <c r="CT142" i="79" s="1"/>
  <c r="CT166" i="79" s="1"/>
  <c r="CT172" i="79" s="1"/>
  <c r="CT333" i="79" s="1"/>
  <c r="CZ140" i="80"/>
  <c r="CZ142" i="80" s="1"/>
  <c r="CZ166" i="80" s="1"/>
  <c r="CZ172" i="80" s="1"/>
  <c r="CZ333" i="80" s="1"/>
  <c r="DB131" i="80"/>
  <c r="DB140" i="80" s="1"/>
  <c r="DB142" i="80" s="1"/>
  <c r="DB166" i="80" s="1"/>
  <c r="DB172" i="80" s="1"/>
  <c r="DB333" i="80" s="1"/>
  <c r="DB131" i="79"/>
  <c r="DB140" i="79" s="1"/>
  <c r="DB142" i="79" s="1"/>
  <c r="DB166" i="79" s="1"/>
  <c r="DB172" i="79" s="1"/>
  <c r="DB333" i="79" s="1"/>
  <c r="CZ140" i="79"/>
  <c r="CZ142" i="79" s="1"/>
  <c r="CZ166" i="79" s="1"/>
  <c r="CZ172" i="79" s="1"/>
  <c r="CZ333" i="79" s="1"/>
  <c r="DR131" i="79"/>
  <c r="DR140" i="79" s="1"/>
  <c r="DR142" i="79" s="1"/>
  <c r="DR166" i="79" s="1"/>
  <c r="DR172" i="79" s="1"/>
  <c r="DR333" i="79" s="1"/>
  <c r="DP140" i="79"/>
  <c r="DP142" i="79" s="1"/>
  <c r="DP166" i="79" s="1"/>
  <c r="DP172" i="79" s="1"/>
  <c r="DP333" i="79" s="1"/>
  <c r="AN140" i="79"/>
  <c r="AN142" i="79" s="1"/>
  <c r="AN166" i="79" s="1"/>
  <c r="AN172" i="79" s="1"/>
  <c r="AN333" i="79" s="1"/>
  <c r="AP131" i="79"/>
  <c r="AP140" i="79" s="1"/>
  <c r="AP142" i="79" s="1"/>
  <c r="AP166" i="79" s="1"/>
  <c r="AP172" i="79" s="1"/>
  <c r="AP333" i="79" s="1"/>
  <c r="EP131" i="79"/>
  <c r="EP140" i="79" s="1"/>
  <c r="EP142" i="79" s="1"/>
  <c r="EP166" i="79" s="1"/>
  <c r="EP172" i="79" s="1"/>
  <c r="EP333" i="79" s="1"/>
  <c r="EN140" i="79"/>
  <c r="EN142" i="79" s="1"/>
  <c r="EN166" i="79" s="1"/>
  <c r="EN172" i="79" s="1"/>
  <c r="EN333" i="79" s="1"/>
  <c r="DP140" i="80"/>
  <c r="DP142" i="80" s="1"/>
  <c r="DP166" i="80" s="1"/>
  <c r="DP172" i="80" s="1"/>
  <c r="DP333" i="80" s="1"/>
  <c r="DR131" i="80"/>
  <c r="DR140" i="80" s="1"/>
  <c r="DR142" i="80" s="1"/>
  <c r="DR166" i="80" s="1"/>
  <c r="DR172" i="80" s="1"/>
  <c r="DR333" i="80" s="1"/>
  <c r="BT140" i="80"/>
  <c r="BT142" i="80" s="1"/>
  <c r="BT166" i="80" s="1"/>
  <c r="BT172" i="80" s="1"/>
  <c r="BT333" i="80" s="1"/>
  <c r="BV131" i="80"/>
  <c r="BV140" i="80" s="1"/>
  <c r="BV142" i="80" s="1"/>
  <c r="BV166" i="80" s="1"/>
  <c r="BV172" i="80" s="1"/>
  <c r="BV333" i="80" s="1"/>
  <c r="EX131" i="80"/>
  <c r="EX140" i="80" s="1"/>
  <c r="EX142" i="80" s="1"/>
  <c r="EX166" i="80" s="1"/>
  <c r="EX172" i="80" s="1"/>
  <c r="EX333" i="80" s="1"/>
  <c r="EV140" i="80"/>
  <c r="EV142" i="80" s="1"/>
  <c r="EV166" i="80" s="1"/>
  <c r="EV172" i="80" s="1"/>
  <c r="EV333" i="80" s="1"/>
  <c r="CD131" i="79"/>
  <c r="CD140" i="79" s="1"/>
  <c r="CD142" i="79" s="1"/>
  <c r="CD166" i="79" s="1"/>
  <c r="CD172" i="79" s="1"/>
  <c r="CD333" i="79" s="1"/>
  <c r="CB140" i="79"/>
  <c r="CB142" i="79" s="1"/>
  <c r="CB166" i="79" s="1"/>
  <c r="CB172" i="79" s="1"/>
  <c r="CB333" i="79" s="1"/>
  <c r="R131" i="80"/>
  <c r="R140" i="80" s="1"/>
  <c r="R142" i="80" s="1"/>
  <c r="R166" i="80" s="1"/>
  <c r="R172" i="80" s="1"/>
  <c r="R333" i="80" s="1"/>
  <c r="P140" i="80"/>
  <c r="P142" i="80" s="1"/>
  <c r="P166" i="80" s="1"/>
  <c r="P172" i="80" s="1"/>
  <c r="P333" i="80" s="1"/>
  <c r="FD140" i="80"/>
  <c r="FD142" i="80" s="1"/>
  <c r="FD166" i="80" s="1"/>
  <c r="FD172" i="80" s="1"/>
  <c r="FD333" i="80" s="1"/>
  <c r="FF131" i="80"/>
  <c r="FF140" i="80" s="1"/>
  <c r="FF142" i="80" s="1"/>
  <c r="FF166" i="80" s="1"/>
  <c r="FF172" i="80" s="1"/>
  <c r="FF333" i="80" s="1"/>
  <c r="DJ131" i="79"/>
  <c r="DJ140" i="79" s="1"/>
  <c r="DJ142" i="79" s="1"/>
  <c r="DJ166" i="79" s="1"/>
  <c r="DJ172" i="79" s="1"/>
  <c r="DJ333" i="79" s="1"/>
  <c r="DH140" i="79"/>
  <c r="DH142" i="79" s="1"/>
  <c r="DH166" i="79" s="1"/>
  <c r="DH172" i="79" s="1"/>
  <c r="DH333" i="79" s="1"/>
  <c r="CL131" i="80"/>
  <c r="CL140" i="80" s="1"/>
  <c r="CL142" i="80" s="1"/>
  <c r="CL166" i="80" s="1"/>
  <c r="CL172" i="80" s="1"/>
  <c r="CL333" i="80" s="1"/>
  <c r="CJ140" i="80"/>
  <c r="CJ142" i="80" s="1"/>
  <c r="CJ166" i="80" s="1"/>
  <c r="CJ172" i="80" s="1"/>
  <c r="CJ333" i="80" s="1"/>
  <c r="BF131" i="80"/>
  <c r="BF140" i="80" s="1"/>
  <c r="BF142" i="80" s="1"/>
  <c r="BF166" i="80" s="1"/>
  <c r="BF172" i="80" s="1"/>
  <c r="BF333" i="80" s="1"/>
  <c r="BD140" i="80"/>
  <c r="BD142" i="80" s="1"/>
  <c r="BD166" i="80" s="1"/>
  <c r="BD172" i="80" s="1"/>
  <c r="BD333" i="80" s="1"/>
  <c r="EN140" i="80"/>
  <c r="EN142" i="80" s="1"/>
  <c r="EN166" i="80" s="1"/>
  <c r="EN172" i="80" s="1"/>
  <c r="EN333" i="80" s="1"/>
  <c r="EP131" i="80"/>
  <c r="EP140" i="80" s="1"/>
  <c r="EP142" i="80" s="1"/>
  <c r="EP166" i="80" s="1"/>
  <c r="EP172" i="80" s="1"/>
  <c r="EP333" i="80" s="1"/>
  <c r="BD140" i="79"/>
  <c r="BD142" i="79" s="1"/>
  <c r="BD166" i="79" s="1"/>
  <c r="BD172" i="79" s="1"/>
  <c r="BD333" i="79" s="1"/>
  <c r="BF131" i="79"/>
  <c r="BF140" i="79" s="1"/>
  <c r="BF142" i="79" s="1"/>
  <c r="BF166" i="79" s="1"/>
  <c r="BF172" i="79" s="1"/>
  <c r="BF333" i="79" s="1"/>
  <c r="CB140" i="80"/>
  <c r="CB142" i="80" s="1"/>
  <c r="CB166" i="80" s="1"/>
  <c r="CB172" i="80" s="1"/>
  <c r="CB333" i="80" s="1"/>
  <c r="CD131" i="80"/>
  <c r="CD140" i="80" s="1"/>
  <c r="CD142" i="80" s="1"/>
  <c r="CD166" i="80" s="1"/>
  <c r="CD172" i="80" s="1"/>
  <c r="CD333" i="80" s="1"/>
  <c r="EH131" i="79"/>
  <c r="EH140" i="79" s="1"/>
  <c r="EH142" i="79" s="1"/>
  <c r="EH166" i="79" s="1"/>
  <c r="EH172" i="79" s="1"/>
  <c r="EH333" i="79" s="1"/>
  <c r="EF140" i="79"/>
  <c r="EF142" i="79" s="1"/>
  <c r="EF166" i="79" s="1"/>
  <c r="EF172" i="79" s="1"/>
  <c r="EF333" i="79" s="1"/>
  <c r="DZ131" i="80"/>
  <c r="DZ140" i="80" s="1"/>
  <c r="DZ142" i="80" s="1"/>
  <c r="DZ166" i="80" s="1"/>
  <c r="DZ172" i="80" s="1"/>
  <c r="DZ333" i="80" s="1"/>
  <c r="DX140" i="80"/>
  <c r="DX142" i="80" s="1"/>
  <c r="DX166" i="80" s="1"/>
  <c r="DX172" i="80" s="1"/>
  <c r="DX333" i="80" s="1"/>
  <c r="AF140" i="80"/>
  <c r="AF142" i="80" s="1"/>
  <c r="AF166" i="80" s="1"/>
  <c r="AF172" i="80" s="1"/>
  <c r="AF333" i="80" s="1"/>
  <c r="AH131" i="80"/>
  <c r="AH140" i="80" s="1"/>
  <c r="AH142" i="80" s="1"/>
  <c r="AH166" i="80" s="1"/>
  <c r="AH172" i="80" s="1"/>
  <c r="AH333" i="80" s="1"/>
  <c r="BL140" i="79"/>
  <c r="BL142" i="79" s="1"/>
  <c r="BL166" i="79" s="1"/>
  <c r="BL172" i="79" s="1"/>
  <c r="BL333" i="79" s="1"/>
  <c r="BN131" i="79"/>
  <c r="BN140" i="79" s="1"/>
  <c r="BN142" i="79" s="1"/>
  <c r="BN166" i="79" s="1"/>
  <c r="BN172" i="79" s="1"/>
  <c r="BN333" i="79" s="1"/>
  <c r="DJ131" i="80"/>
  <c r="DJ140" i="80" s="1"/>
  <c r="DJ142" i="80" s="1"/>
  <c r="DJ166" i="80" s="1"/>
  <c r="DJ172" i="80" s="1"/>
  <c r="DJ333" i="80" s="1"/>
  <c r="DH140" i="80"/>
  <c r="DH142" i="80" s="1"/>
  <c r="DH166" i="80" s="1"/>
  <c r="DH172" i="80" s="1"/>
  <c r="DH333" i="80" s="1"/>
  <c r="AF140" i="79"/>
  <c r="AF142" i="79" s="1"/>
  <c r="AF166" i="79" s="1"/>
  <c r="AF172" i="79" s="1"/>
  <c r="AF333" i="79" s="1"/>
  <c r="AH131" i="79"/>
  <c r="AH140" i="79" s="1"/>
  <c r="AH142" i="79" s="1"/>
  <c r="AH166" i="79" s="1"/>
  <c r="AH172" i="79" s="1"/>
  <c r="AH333" i="79" s="1"/>
  <c r="FN131" i="79"/>
  <c r="FN140" i="79" s="1"/>
  <c r="FN142" i="79" s="1"/>
  <c r="FN166" i="79" s="1"/>
  <c r="FN172" i="79" s="1"/>
  <c r="FN333" i="79" s="1"/>
  <c r="FL140" i="79"/>
  <c r="FL142" i="79" s="1"/>
  <c r="FL166" i="79" s="1"/>
  <c r="FL172" i="79" s="1"/>
  <c r="FL333" i="79" s="1"/>
  <c r="AX131" i="79"/>
  <c r="AX140" i="79" s="1"/>
  <c r="AX142" i="79" s="1"/>
  <c r="AX166" i="79" s="1"/>
  <c r="AX172" i="79" s="1"/>
  <c r="AX333" i="79" s="1"/>
  <c r="AV140" i="79"/>
  <c r="AV142" i="79" s="1"/>
  <c r="AV166" i="79" s="1"/>
  <c r="AV172" i="79" s="1"/>
  <c r="AV333" i="79" s="1"/>
  <c r="CJ140" i="79"/>
  <c r="CJ142" i="79" s="1"/>
  <c r="CJ166" i="79" s="1"/>
  <c r="CJ172" i="79" s="1"/>
  <c r="CJ333" i="79" s="1"/>
  <c r="CL131" i="79"/>
  <c r="CL140" i="79" s="1"/>
  <c r="CL142" i="79" s="1"/>
  <c r="CL166" i="79" s="1"/>
  <c r="CL172" i="79" s="1"/>
  <c r="CL333" i="79" s="1"/>
  <c r="BN131" i="80"/>
  <c r="BN140" i="80" s="1"/>
  <c r="BN142" i="80" s="1"/>
  <c r="BN166" i="80" s="1"/>
  <c r="BN172" i="80" s="1"/>
  <c r="BN333" i="80" s="1"/>
  <c r="BL140" i="80"/>
  <c r="BL142" i="80" s="1"/>
  <c r="BL166" i="80" s="1"/>
  <c r="BL172" i="80" s="1"/>
  <c r="BL333" i="80" s="1"/>
  <c r="H166" i="13"/>
  <c r="H135" i="85"/>
  <c r="F40" i="36" l="1"/>
  <c r="F42" i="36" s="1"/>
  <c r="F96" i="36"/>
  <c r="F98" i="36" s="1"/>
  <c r="H167" i="85" s="1"/>
  <c r="J95" i="90" s="1"/>
  <c r="H161" i="85"/>
  <c r="F123" i="36"/>
  <c r="F125" i="36" s="1"/>
  <c r="D16" i="7" l="1"/>
  <c r="H325" i="85" l="1"/>
  <c r="H299" i="79" l="1"/>
  <c r="BL299" i="79" s="1"/>
  <c r="H299" i="80"/>
  <c r="H292" i="85"/>
  <c r="J162" i="90" s="1"/>
  <c r="H22" i="27"/>
  <c r="EV299" i="79" l="1"/>
  <c r="EV305" i="79" s="1"/>
  <c r="EV323" i="79" s="1"/>
  <c r="EV339" i="79" s="1"/>
  <c r="EV342" i="79" s="1"/>
  <c r="EV347" i="79" s="1"/>
  <c r="AV299" i="79"/>
  <c r="AV305" i="79" s="1"/>
  <c r="AV323" i="79" s="1"/>
  <c r="AV339" i="79" s="1"/>
  <c r="AV342" i="79" s="1"/>
  <c r="AV347" i="79" s="1"/>
  <c r="CR299" i="79"/>
  <c r="CR305" i="79" s="1"/>
  <c r="CR323" i="79" s="1"/>
  <c r="CR339" i="79" s="1"/>
  <c r="CR342" i="79" s="1"/>
  <c r="CR347" i="79" s="1"/>
  <c r="EF299" i="79"/>
  <c r="EH299" i="79" s="1"/>
  <c r="EH305" i="79" s="1"/>
  <c r="EH323" i="79" s="1"/>
  <c r="EH339" i="79" s="1"/>
  <c r="EH342" i="79" s="1"/>
  <c r="X299" i="79"/>
  <c r="X305" i="79" s="1"/>
  <c r="X323" i="79" s="1"/>
  <c r="X339" i="79" s="1"/>
  <c r="X342" i="79" s="1"/>
  <c r="X347" i="79" s="1"/>
  <c r="DP299" i="79"/>
  <c r="DR299" i="79" s="1"/>
  <c r="DR305" i="79" s="1"/>
  <c r="DR323" i="79" s="1"/>
  <c r="DR339" i="79" s="1"/>
  <c r="DR342" i="79" s="1"/>
  <c r="BT299" i="79"/>
  <c r="BT305" i="79" s="1"/>
  <c r="BT323" i="79" s="1"/>
  <c r="BT339" i="79" s="1"/>
  <c r="BT342" i="79" s="1"/>
  <c r="BT347" i="79" s="1"/>
  <c r="FL299" i="79"/>
  <c r="FN299" i="79" s="1"/>
  <c r="FN305" i="79" s="1"/>
  <c r="FN323" i="79" s="1"/>
  <c r="FN339" i="79" s="1"/>
  <c r="FN342" i="79" s="1"/>
  <c r="EN299" i="79"/>
  <c r="EN305" i="79" s="1"/>
  <c r="EN323" i="79" s="1"/>
  <c r="EN339" i="79" s="1"/>
  <c r="EN342" i="79" s="1"/>
  <c r="EN347" i="79" s="1"/>
  <c r="CB299" i="79"/>
  <c r="CB305" i="79" s="1"/>
  <c r="CB323" i="79" s="1"/>
  <c r="CB339" i="79" s="1"/>
  <c r="CB342" i="79" s="1"/>
  <c r="CB347" i="79" s="1"/>
  <c r="AF299" i="79"/>
  <c r="AF305" i="79" s="1"/>
  <c r="AF323" i="79" s="1"/>
  <c r="AF339" i="79" s="1"/>
  <c r="AF342" i="79" s="1"/>
  <c r="AF347" i="79" s="1"/>
  <c r="DH299" i="79"/>
  <c r="DH305" i="79" s="1"/>
  <c r="DH323" i="79" s="1"/>
  <c r="DH339" i="79" s="1"/>
  <c r="DH342" i="79" s="1"/>
  <c r="DH347" i="79" s="1"/>
  <c r="CJ299" i="79"/>
  <c r="CL299" i="79" s="1"/>
  <c r="CL305" i="79" s="1"/>
  <c r="CL323" i="79" s="1"/>
  <c r="CL339" i="79" s="1"/>
  <c r="CL342" i="79" s="1"/>
  <c r="CZ299" i="79"/>
  <c r="CZ305" i="79" s="1"/>
  <c r="CZ323" i="79" s="1"/>
  <c r="CZ339" i="79" s="1"/>
  <c r="CZ342" i="79" s="1"/>
  <c r="CZ347" i="79" s="1"/>
  <c r="H305" i="79"/>
  <c r="H323" i="79" s="1"/>
  <c r="H339" i="79" s="1"/>
  <c r="H342" i="79" s="1"/>
  <c r="H347" i="79" s="1"/>
  <c r="FD299" i="79"/>
  <c r="FD305" i="79" s="1"/>
  <c r="FD323" i="79" s="1"/>
  <c r="FD339" i="79" s="1"/>
  <c r="FD342" i="79" s="1"/>
  <c r="FD347" i="79" s="1"/>
  <c r="BD299" i="79"/>
  <c r="BF299" i="79" s="1"/>
  <c r="BF305" i="79" s="1"/>
  <c r="BF323" i="79" s="1"/>
  <c r="BF339" i="79" s="1"/>
  <c r="BF342" i="79" s="1"/>
  <c r="P299" i="79"/>
  <c r="R299" i="79" s="1"/>
  <c r="R305" i="79" s="1"/>
  <c r="R323" i="79" s="1"/>
  <c r="R339" i="79" s="1"/>
  <c r="R342" i="79" s="1"/>
  <c r="DX299" i="79"/>
  <c r="DX305" i="79" s="1"/>
  <c r="DX323" i="79" s="1"/>
  <c r="DX339" i="79" s="1"/>
  <c r="DX342" i="79" s="1"/>
  <c r="DX347" i="79" s="1"/>
  <c r="AN299" i="79"/>
  <c r="AP299" i="79" s="1"/>
  <c r="AP305" i="79" s="1"/>
  <c r="AP323" i="79" s="1"/>
  <c r="AP339" i="79" s="1"/>
  <c r="AP342" i="79" s="1"/>
  <c r="BL305" i="79"/>
  <c r="BL323" i="79" s="1"/>
  <c r="BL339" i="79" s="1"/>
  <c r="BL342" i="79" s="1"/>
  <c r="BL347" i="79" s="1"/>
  <c r="BN299" i="79"/>
  <c r="BN305" i="79" s="1"/>
  <c r="BN323" i="79" s="1"/>
  <c r="BN339" i="79" s="1"/>
  <c r="BN342" i="79" s="1"/>
  <c r="H298" i="85"/>
  <c r="H40" i="27"/>
  <c r="BD299" i="80"/>
  <c r="X299" i="80"/>
  <c r="AN299" i="80"/>
  <c r="DH299" i="80"/>
  <c r="FL299" i="80"/>
  <c r="CJ299" i="80"/>
  <c r="FD299" i="80"/>
  <c r="DP299" i="80"/>
  <c r="EF299" i="80"/>
  <c r="CZ299" i="80"/>
  <c r="EN299" i="80"/>
  <c r="CB299" i="80"/>
  <c r="EV299" i="80"/>
  <c r="H305" i="80"/>
  <c r="H323" i="80" s="1"/>
  <c r="H339" i="80" s="1"/>
  <c r="H342" i="80" s="1"/>
  <c r="H347" i="80" s="1"/>
  <c r="BT299" i="80"/>
  <c r="AV299" i="80"/>
  <c r="DX299" i="80"/>
  <c r="P299" i="80"/>
  <c r="CR299" i="80"/>
  <c r="BL299" i="80"/>
  <c r="AF299" i="80"/>
  <c r="AX299" i="79" l="1"/>
  <c r="AX305" i="79" s="1"/>
  <c r="AX323" i="79" s="1"/>
  <c r="AX339" i="79" s="1"/>
  <c r="AX342" i="79" s="1"/>
  <c r="CT299" i="79"/>
  <c r="CT305" i="79" s="1"/>
  <c r="CT323" i="79" s="1"/>
  <c r="CT339" i="79" s="1"/>
  <c r="CT342" i="79" s="1"/>
  <c r="P305" i="79"/>
  <c r="P323" i="79" s="1"/>
  <c r="P339" i="79" s="1"/>
  <c r="P342" i="79" s="1"/>
  <c r="P347" i="79" s="1"/>
  <c r="EF305" i="79"/>
  <c r="EF323" i="79" s="1"/>
  <c r="EF339" i="79" s="1"/>
  <c r="EF342" i="79" s="1"/>
  <c r="EF347" i="79" s="1"/>
  <c r="AN305" i="79"/>
  <c r="AN323" i="79" s="1"/>
  <c r="AN339" i="79" s="1"/>
  <c r="AN342" i="79" s="1"/>
  <c r="AN347" i="79" s="1"/>
  <c r="BD305" i="79"/>
  <c r="BD323" i="79" s="1"/>
  <c r="BD339" i="79" s="1"/>
  <c r="BD342" i="79" s="1"/>
  <c r="BD347" i="79" s="1"/>
  <c r="EX299" i="79"/>
  <c r="EX305" i="79" s="1"/>
  <c r="EX323" i="79" s="1"/>
  <c r="EX339" i="79" s="1"/>
  <c r="EX342" i="79" s="1"/>
  <c r="DZ299" i="79"/>
  <c r="DZ305" i="79" s="1"/>
  <c r="DZ323" i="79" s="1"/>
  <c r="DZ339" i="79" s="1"/>
  <c r="DZ342" i="79" s="1"/>
  <c r="FF299" i="79"/>
  <c r="FF305" i="79" s="1"/>
  <c r="FF323" i="79" s="1"/>
  <c r="FF339" i="79" s="1"/>
  <c r="FF342" i="79" s="1"/>
  <c r="CJ305" i="79"/>
  <c r="CJ323" i="79" s="1"/>
  <c r="CJ339" i="79" s="1"/>
  <c r="CJ342" i="79" s="1"/>
  <c r="CJ347" i="79" s="1"/>
  <c r="FL305" i="79"/>
  <c r="FL323" i="79" s="1"/>
  <c r="FL339" i="79" s="1"/>
  <c r="FL342" i="79" s="1"/>
  <c r="FL347" i="79" s="1"/>
  <c r="Z299" i="79"/>
  <c r="Z305" i="79" s="1"/>
  <c r="Z323" i="79" s="1"/>
  <c r="Z339" i="79" s="1"/>
  <c r="Z342" i="79" s="1"/>
  <c r="DJ299" i="79"/>
  <c r="DJ305" i="79" s="1"/>
  <c r="DJ323" i="79" s="1"/>
  <c r="DJ339" i="79" s="1"/>
  <c r="DJ342" i="79" s="1"/>
  <c r="EP299" i="79"/>
  <c r="EP305" i="79" s="1"/>
  <c r="EP323" i="79" s="1"/>
  <c r="EP339" i="79" s="1"/>
  <c r="EP342" i="79" s="1"/>
  <c r="CD299" i="79"/>
  <c r="CD305" i="79" s="1"/>
  <c r="CD323" i="79" s="1"/>
  <c r="CD339" i="79" s="1"/>
  <c r="CD342" i="79" s="1"/>
  <c r="BV299" i="79"/>
  <c r="BV305" i="79" s="1"/>
  <c r="BV323" i="79" s="1"/>
  <c r="BV339" i="79" s="1"/>
  <c r="BV342" i="79" s="1"/>
  <c r="DP305" i="79"/>
  <c r="DP323" i="79" s="1"/>
  <c r="DP339" i="79" s="1"/>
  <c r="DP342" i="79" s="1"/>
  <c r="DP347" i="79" s="1"/>
  <c r="DB299" i="79"/>
  <c r="DB305" i="79" s="1"/>
  <c r="DB323" i="79" s="1"/>
  <c r="DB339" i="79" s="1"/>
  <c r="DB342" i="79" s="1"/>
  <c r="AH299" i="79"/>
  <c r="AH305" i="79" s="1"/>
  <c r="AH323" i="79" s="1"/>
  <c r="AH339" i="79" s="1"/>
  <c r="AH342" i="79" s="1"/>
  <c r="CR305" i="80"/>
  <c r="CR323" i="80" s="1"/>
  <c r="CR339" i="80" s="1"/>
  <c r="CR342" i="80" s="1"/>
  <c r="CR347" i="80" s="1"/>
  <c r="CT299" i="80"/>
  <c r="CT305" i="80" s="1"/>
  <c r="CT323" i="80" s="1"/>
  <c r="CT339" i="80" s="1"/>
  <c r="CT342" i="80" s="1"/>
  <c r="BD305" i="80"/>
  <c r="BD323" i="80" s="1"/>
  <c r="BD339" i="80" s="1"/>
  <c r="BD342" i="80" s="1"/>
  <c r="BD347" i="80" s="1"/>
  <c r="BF299" i="80"/>
  <c r="BF305" i="80" s="1"/>
  <c r="BF323" i="80" s="1"/>
  <c r="BF339" i="80" s="1"/>
  <c r="BF342" i="80" s="1"/>
  <c r="EN305" i="80"/>
  <c r="EN323" i="80" s="1"/>
  <c r="EN339" i="80" s="1"/>
  <c r="EN342" i="80" s="1"/>
  <c r="EN347" i="80" s="1"/>
  <c r="EP299" i="80"/>
  <c r="EP305" i="80" s="1"/>
  <c r="EP323" i="80" s="1"/>
  <c r="EP339" i="80" s="1"/>
  <c r="EP342" i="80" s="1"/>
  <c r="BV299" i="80"/>
  <c r="BV305" i="80" s="1"/>
  <c r="BV323" i="80" s="1"/>
  <c r="BV339" i="80" s="1"/>
  <c r="BV342" i="80" s="1"/>
  <c r="BT305" i="80"/>
  <c r="BT323" i="80" s="1"/>
  <c r="BT339" i="80" s="1"/>
  <c r="BT342" i="80" s="1"/>
  <c r="BT347" i="80" s="1"/>
  <c r="P305" i="80"/>
  <c r="P323" i="80" s="1"/>
  <c r="P339" i="80" s="1"/>
  <c r="P342" i="80" s="1"/>
  <c r="P347" i="80" s="1"/>
  <c r="R299" i="80"/>
  <c r="R305" i="80" s="1"/>
  <c r="R323" i="80" s="1"/>
  <c r="R339" i="80" s="1"/>
  <c r="R342" i="80" s="1"/>
  <c r="AV305" i="80"/>
  <c r="AV323" i="80" s="1"/>
  <c r="AV339" i="80" s="1"/>
  <c r="AV342" i="80" s="1"/>
  <c r="AV347" i="80" s="1"/>
  <c r="AX299" i="80"/>
  <c r="AX305" i="80" s="1"/>
  <c r="AX323" i="80" s="1"/>
  <c r="AX339" i="80" s="1"/>
  <c r="AX342" i="80" s="1"/>
  <c r="DB299" i="80"/>
  <c r="DB305" i="80" s="1"/>
  <c r="DB323" i="80" s="1"/>
  <c r="DB339" i="80" s="1"/>
  <c r="DB342" i="80" s="1"/>
  <c r="CZ305" i="80"/>
  <c r="CZ323" i="80" s="1"/>
  <c r="CZ339" i="80" s="1"/>
  <c r="CZ342" i="80" s="1"/>
  <c r="CZ347" i="80" s="1"/>
  <c r="FF299" i="80"/>
  <c r="FF305" i="80" s="1"/>
  <c r="FF323" i="80" s="1"/>
  <c r="FF339" i="80" s="1"/>
  <c r="FF342" i="80" s="1"/>
  <c r="FD305" i="80"/>
  <c r="FD323" i="80" s="1"/>
  <c r="FD339" i="80" s="1"/>
  <c r="FD342" i="80" s="1"/>
  <c r="FD347" i="80" s="1"/>
  <c r="Z299" i="80"/>
  <c r="Z305" i="80" s="1"/>
  <c r="Z323" i="80" s="1"/>
  <c r="Z339" i="80" s="1"/>
  <c r="Z342" i="80" s="1"/>
  <c r="X305" i="80"/>
  <c r="X323" i="80" s="1"/>
  <c r="X339" i="80" s="1"/>
  <c r="X342" i="80" s="1"/>
  <c r="X347" i="80" s="1"/>
  <c r="H315" i="85"/>
  <c r="D22" i="7"/>
  <c r="EH299" i="80"/>
  <c r="EH305" i="80" s="1"/>
  <c r="EH323" i="80" s="1"/>
  <c r="EH339" i="80" s="1"/>
  <c r="EH342" i="80" s="1"/>
  <c r="EF305" i="80"/>
  <c r="EF323" i="80" s="1"/>
  <c r="EF339" i="80" s="1"/>
  <c r="EF342" i="80" s="1"/>
  <c r="EF347" i="80" s="1"/>
  <c r="AN305" i="80"/>
  <c r="AN323" i="80" s="1"/>
  <c r="AN339" i="80" s="1"/>
  <c r="AN342" i="80" s="1"/>
  <c r="AN347" i="80" s="1"/>
  <c r="AP299" i="80"/>
  <c r="AP305" i="80" s="1"/>
  <c r="AP323" i="80" s="1"/>
  <c r="AP339" i="80" s="1"/>
  <c r="AP342" i="80" s="1"/>
  <c r="DZ299" i="80"/>
  <c r="DZ305" i="80" s="1"/>
  <c r="DZ323" i="80" s="1"/>
  <c r="DZ339" i="80" s="1"/>
  <c r="DZ342" i="80" s="1"/>
  <c r="DX305" i="80"/>
  <c r="DX323" i="80" s="1"/>
  <c r="DX339" i="80" s="1"/>
  <c r="DX342" i="80" s="1"/>
  <c r="DX347" i="80" s="1"/>
  <c r="FL305" i="80"/>
  <c r="FL323" i="80" s="1"/>
  <c r="FL339" i="80" s="1"/>
  <c r="FL342" i="80" s="1"/>
  <c r="FL347" i="80" s="1"/>
  <c r="FN299" i="80"/>
  <c r="FN305" i="80" s="1"/>
  <c r="FN323" i="80" s="1"/>
  <c r="FN339" i="80" s="1"/>
  <c r="FN342" i="80" s="1"/>
  <c r="EX299" i="80"/>
  <c r="EX305" i="80" s="1"/>
  <c r="EX323" i="80" s="1"/>
  <c r="EX339" i="80" s="1"/>
  <c r="EX342" i="80" s="1"/>
  <c r="EV305" i="80"/>
  <c r="EV323" i="80" s="1"/>
  <c r="EV339" i="80" s="1"/>
  <c r="EV342" i="80" s="1"/>
  <c r="EV347" i="80" s="1"/>
  <c r="CD299" i="80"/>
  <c r="CD305" i="80" s="1"/>
  <c r="CD323" i="80" s="1"/>
  <c r="CD339" i="80" s="1"/>
  <c r="CD342" i="80" s="1"/>
  <c r="CB305" i="80"/>
  <c r="CB323" i="80" s="1"/>
  <c r="CB339" i="80" s="1"/>
  <c r="CB342" i="80" s="1"/>
  <c r="CB347" i="80" s="1"/>
  <c r="DP305" i="80"/>
  <c r="DP323" i="80" s="1"/>
  <c r="DP339" i="80" s="1"/>
  <c r="DP342" i="80" s="1"/>
  <c r="DP347" i="80" s="1"/>
  <c r="DR299" i="80"/>
  <c r="DR305" i="80" s="1"/>
  <c r="DR323" i="80" s="1"/>
  <c r="DR339" i="80" s="1"/>
  <c r="DR342" i="80" s="1"/>
  <c r="CJ305" i="80"/>
  <c r="CJ323" i="80" s="1"/>
  <c r="CJ339" i="80" s="1"/>
  <c r="CJ342" i="80" s="1"/>
  <c r="CJ347" i="80" s="1"/>
  <c r="CL299" i="80"/>
  <c r="CL305" i="80" s="1"/>
  <c r="CL323" i="80" s="1"/>
  <c r="CL339" i="80" s="1"/>
  <c r="CL342" i="80" s="1"/>
  <c r="AF305" i="80"/>
  <c r="AF323" i="80" s="1"/>
  <c r="AF339" i="80" s="1"/>
  <c r="AF342" i="80" s="1"/>
  <c r="AF347" i="80" s="1"/>
  <c r="AH299" i="80"/>
  <c r="AH305" i="80" s="1"/>
  <c r="AH323" i="80" s="1"/>
  <c r="AH339" i="80" s="1"/>
  <c r="AH342" i="80" s="1"/>
  <c r="BL305" i="80"/>
  <c r="BL323" i="80" s="1"/>
  <c r="BL339" i="80" s="1"/>
  <c r="BL342" i="80" s="1"/>
  <c r="BL347" i="80" s="1"/>
  <c r="BN299" i="80"/>
  <c r="BN305" i="80" s="1"/>
  <c r="BN323" i="80" s="1"/>
  <c r="BN339" i="80" s="1"/>
  <c r="BN342" i="80" s="1"/>
  <c r="DJ299" i="80"/>
  <c r="DJ305" i="80" s="1"/>
  <c r="DJ323" i="80" s="1"/>
  <c r="DJ339" i="80" s="1"/>
  <c r="DJ342" i="80" s="1"/>
  <c r="DH305" i="80"/>
  <c r="DH323" i="80" s="1"/>
  <c r="DH339" i="80" s="1"/>
  <c r="DH342" i="80" s="1"/>
  <c r="DH347" i="80" s="1"/>
  <c r="H331" i="85" l="1"/>
  <c r="D25" i="7"/>
  <c r="D32" i="7" l="1"/>
  <c r="H334" i="85"/>
  <c r="H32" i="7"/>
  <c r="H36" i="7" s="1"/>
  <c r="H46" i="7" s="1"/>
  <c r="I32" i="7"/>
  <c r="H339" i="85" l="1"/>
  <c r="R8" i="35" l="1"/>
  <c r="AA52" i="77" s="1"/>
  <c r="R9" i="35"/>
  <c r="Q13" i="35" s="1"/>
  <c r="AA42" i="77" l="1"/>
  <c r="AA53" i="77"/>
  <c r="AA55" i="77"/>
  <c r="AA54" i="77"/>
  <c r="R13" i="35"/>
  <c r="R21" i="35" s="1"/>
  <c r="R22" i="35" s="1"/>
  <c r="R70" i="35" s="1"/>
  <c r="R73" i="35" s="1"/>
  <c r="R74" i="35" s="1"/>
  <c r="R83" i="35" s="1"/>
  <c r="AA37" i="77"/>
  <c r="Q21" i="35"/>
  <c r="AA49" i="77" l="1"/>
  <c r="AA48" i="77"/>
  <c r="R84" i="35"/>
  <c r="R27" i="35"/>
  <c r="R37" i="35" s="1"/>
  <c r="R38" i="35" s="1"/>
  <c r="AA39" i="77" s="1"/>
  <c r="S13" i="35"/>
  <c r="Q22" i="35"/>
  <c r="S21" i="35"/>
  <c r="AA40" i="77" l="1"/>
  <c r="AA23" i="77"/>
  <c r="R57" i="35"/>
  <c r="R58" i="35" s="1"/>
  <c r="R59" i="35" s="1"/>
  <c r="AA29" i="77" s="1"/>
  <c r="Q27" i="35"/>
  <c r="Q70" i="35"/>
  <c r="Q84" i="35"/>
  <c r="S84" i="35" s="1"/>
  <c r="S22" i="35"/>
  <c r="R82" i="35"/>
  <c r="AA50" i="77" l="1"/>
  <c r="AA46" i="77"/>
  <c r="R86" i="35"/>
  <c r="AA30" i="77"/>
  <c r="H342" i="85"/>
  <c r="Q37" i="35"/>
  <c r="S27" i="35"/>
  <c r="Q73" i="35"/>
  <c r="S70" i="35"/>
  <c r="AA32" i="77" l="1"/>
  <c r="Q74" i="35"/>
  <c r="S73" i="35"/>
  <c r="Q57" i="35"/>
  <c r="Q38" i="35"/>
  <c r="S37" i="35"/>
  <c r="AA34" i="77" l="1"/>
  <c r="Q82" i="35"/>
  <c r="S82" i="35" s="1"/>
  <c r="S38" i="35"/>
  <c r="S57" i="35"/>
  <c r="Q58" i="35"/>
  <c r="S74" i="35"/>
  <c r="Q83" i="35"/>
  <c r="S83" i="35" s="1"/>
  <c r="AA57" i="77" l="1"/>
  <c r="Q59" i="35"/>
  <c r="S58" i="35"/>
  <c r="AA58" i="77" l="1"/>
  <c r="F34" i="7" s="1"/>
  <c r="S59" i="35"/>
  <c r="Q86" i="35"/>
  <c r="S86" i="35" s="1"/>
  <c r="D40" i="7" l="1"/>
  <c r="D34" i="7" s="1"/>
  <c r="AA60" i="77"/>
  <c r="AA62" i="77" s="1"/>
  <c r="I34" i="7"/>
  <c r="I36" i="7" s="1"/>
  <c r="I46" i="7" s="1"/>
  <c r="D43" i="7" s="1"/>
  <c r="H350" i="85" s="1"/>
  <c r="H347" i="85" l="1"/>
  <c r="D41" i="7"/>
  <c r="H354" i="79"/>
  <c r="DP354" i="79" s="1"/>
  <c r="DP355" i="79" s="1"/>
  <c r="DP357" i="79" s="1"/>
  <c r="H354" i="80"/>
  <c r="AV354" i="80" s="1"/>
  <c r="AV355" i="80" s="1"/>
  <c r="AV357" i="80" s="1"/>
  <c r="H349" i="80"/>
  <c r="P349" i="80" s="1"/>
  <c r="P350" i="80" s="1"/>
  <c r="H349" i="79"/>
  <c r="FD349" i="79" s="1"/>
  <c r="FD350" i="79" s="1"/>
  <c r="H341" i="85"/>
  <c r="D36" i="7"/>
  <c r="H343" i="85" s="1"/>
  <c r="M183" i="90" s="1"/>
  <c r="D44" i="7"/>
  <c r="H348" i="85"/>
  <c r="P354" i="80"/>
  <c r="P355" i="80" s="1"/>
  <c r="P357" i="80" s="1"/>
  <c r="FL354" i="80"/>
  <c r="FL355" i="80" s="1"/>
  <c r="FL357" i="80" s="1"/>
  <c r="AF354" i="80"/>
  <c r="AF355" i="80" s="1"/>
  <c r="AF357" i="80" s="1"/>
  <c r="EV354" i="80"/>
  <c r="EV355" i="80" s="1"/>
  <c r="EV357" i="80" s="1"/>
  <c r="AN354" i="80"/>
  <c r="AN355" i="80" s="1"/>
  <c r="AN357" i="80" s="1"/>
  <c r="BT354" i="80"/>
  <c r="BT355" i="80" s="1"/>
  <c r="BT357" i="80" s="1"/>
  <c r="EF354" i="80"/>
  <c r="EF355" i="80" s="1"/>
  <c r="EF357" i="80" s="1"/>
  <c r="X354" i="80"/>
  <c r="X355" i="80" s="1"/>
  <c r="X357" i="80" s="1"/>
  <c r="DX354" i="80"/>
  <c r="DX355" i="80" s="1"/>
  <c r="DX357" i="80" s="1"/>
  <c r="DP354" i="80"/>
  <c r="DP355" i="80" s="1"/>
  <c r="DP357" i="80" s="1"/>
  <c r="CR354" i="80"/>
  <c r="CR355" i="80" s="1"/>
  <c r="CR357" i="80" s="1"/>
  <c r="BD354" i="80"/>
  <c r="BD355" i="80" s="1"/>
  <c r="BD357" i="80" s="1"/>
  <c r="DH354" i="80"/>
  <c r="DH355" i="80" s="1"/>
  <c r="DH357" i="80" s="1"/>
  <c r="CZ354" i="79"/>
  <c r="CZ355" i="79" s="1"/>
  <c r="CZ357" i="79" s="1"/>
  <c r="CB354" i="79"/>
  <c r="CB355" i="79" s="1"/>
  <c r="CB357" i="79" s="1"/>
  <c r="FL354" i="79"/>
  <c r="FL355" i="79" s="1"/>
  <c r="FL357" i="79" s="1"/>
  <c r="FD354" i="79"/>
  <c r="FD355" i="79" s="1"/>
  <c r="FD357" i="79" s="1"/>
  <c r="BT354" i="79"/>
  <c r="BT355" i="79" s="1"/>
  <c r="BT357" i="79" s="1"/>
  <c r="EF354" i="79"/>
  <c r="EF355" i="79" s="1"/>
  <c r="EF357" i="79" s="1"/>
  <c r="AN354" i="79"/>
  <c r="AN355" i="79" s="1"/>
  <c r="AN357" i="79" s="1"/>
  <c r="EV354" i="79"/>
  <c r="EV355" i="79" s="1"/>
  <c r="EV357" i="79" s="1"/>
  <c r="EN354" i="79"/>
  <c r="EN355" i="79" s="1"/>
  <c r="EN357" i="79" s="1"/>
  <c r="AF354" i="79"/>
  <c r="AF355" i="79" s="1"/>
  <c r="AF357" i="79" s="1"/>
  <c r="BL354" i="79"/>
  <c r="BL355" i="79" s="1"/>
  <c r="BL357" i="79" s="1"/>
  <c r="H355" i="79"/>
  <c r="H357" i="79" s="1"/>
  <c r="CB354" i="80" l="1"/>
  <c r="CB355" i="80" s="1"/>
  <c r="CB357" i="80" s="1"/>
  <c r="BL354" i="80"/>
  <c r="BL355" i="80" s="1"/>
  <c r="BL357" i="80" s="1"/>
  <c r="EN354" i="80"/>
  <c r="EN355" i="80" s="1"/>
  <c r="EN357" i="80" s="1"/>
  <c r="CJ354" i="80"/>
  <c r="CJ355" i="80" s="1"/>
  <c r="CJ357" i="80" s="1"/>
  <c r="DX354" i="79"/>
  <c r="DX355" i="79" s="1"/>
  <c r="DX357" i="79" s="1"/>
  <c r="CZ354" i="80"/>
  <c r="CZ355" i="80" s="1"/>
  <c r="CZ357" i="80" s="1"/>
  <c r="FD354" i="80"/>
  <c r="FD355" i="80" s="1"/>
  <c r="FD357" i="80" s="1"/>
  <c r="H355" i="80"/>
  <c r="H357" i="80" s="1"/>
  <c r="CR354" i="79"/>
  <c r="CR355" i="79" s="1"/>
  <c r="CR357" i="79" s="1"/>
  <c r="BD354" i="79"/>
  <c r="BD355" i="79" s="1"/>
  <c r="BD357" i="79" s="1"/>
  <c r="P354" i="79"/>
  <c r="P355" i="79" s="1"/>
  <c r="P357" i="79" s="1"/>
  <c r="CJ354" i="79"/>
  <c r="CJ355" i="79" s="1"/>
  <c r="CJ357" i="79" s="1"/>
  <c r="DH354" i="79"/>
  <c r="DH355" i="79" s="1"/>
  <c r="DH357" i="79" s="1"/>
  <c r="X354" i="79"/>
  <c r="X355" i="79" s="1"/>
  <c r="X357" i="79" s="1"/>
  <c r="AV354" i="79"/>
  <c r="AV355" i="79" s="1"/>
  <c r="AV357" i="79" s="1"/>
  <c r="AV349" i="80"/>
  <c r="AV350" i="80" s="1"/>
  <c r="AV359" i="80" s="1"/>
  <c r="BD349" i="80"/>
  <c r="BD350" i="80" s="1"/>
  <c r="BD359" i="80" s="1"/>
  <c r="DH349" i="80"/>
  <c r="DH350" i="80" s="1"/>
  <c r="DH359" i="80" s="1"/>
  <c r="H350" i="80"/>
  <c r="DX349" i="79"/>
  <c r="DX350" i="79" s="1"/>
  <c r="DP349" i="79"/>
  <c r="DP350" i="79" s="1"/>
  <c r="DP359" i="79" s="1"/>
  <c r="EN349" i="80"/>
  <c r="EN350" i="80" s="1"/>
  <c r="EN359" i="80" s="1"/>
  <c r="CZ349" i="80"/>
  <c r="CZ350" i="80" s="1"/>
  <c r="CZ359" i="80" s="1"/>
  <c r="FL349" i="80"/>
  <c r="FL350" i="80" s="1"/>
  <c r="FL359" i="80" s="1"/>
  <c r="EV349" i="79"/>
  <c r="EV350" i="79" s="1"/>
  <c r="EV359" i="79" s="1"/>
  <c r="H350" i="79"/>
  <c r="H359" i="79" s="1"/>
  <c r="CZ349" i="79"/>
  <c r="CZ350" i="79" s="1"/>
  <c r="CZ359" i="79" s="1"/>
  <c r="DP349" i="80"/>
  <c r="DP350" i="80" s="1"/>
  <c r="DP359" i="80" s="1"/>
  <c r="EF349" i="79"/>
  <c r="EF350" i="79" s="1"/>
  <c r="EF359" i="79" s="1"/>
  <c r="DX349" i="80"/>
  <c r="DX350" i="80" s="1"/>
  <c r="DX359" i="80" s="1"/>
  <c r="CB349" i="80"/>
  <c r="CB350" i="80" s="1"/>
  <c r="CB359" i="80" s="1"/>
  <c r="CJ349" i="79"/>
  <c r="CJ350" i="79" s="1"/>
  <c r="CJ359" i="79" s="1"/>
  <c r="AN349" i="80"/>
  <c r="AN350" i="80" s="1"/>
  <c r="AN359" i="80" s="1"/>
  <c r="BL349" i="80"/>
  <c r="BL350" i="80" s="1"/>
  <c r="BL359" i="80" s="1"/>
  <c r="X349" i="80"/>
  <c r="X350" i="80" s="1"/>
  <c r="X359" i="80" s="1"/>
  <c r="EN349" i="79"/>
  <c r="EN350" i="79" s="1"/>
  <c r="EN359" i="79" s="1"/>
  <c r="EV349" i="80"/>
  <c r="EV350" i="80" s="1"/>
  <c r="EV359" i="80" s="1"/>
  <c r="P349" i="79"/>
  <c r="P350" i="79" s="1"/>
  <c r="DH349" i="79"/>
  <c r="DH350" i="79" s="1"/>
  <c r="CJ349" i="80"/>
  <c r="CJ350" i="80" s="1"/>
  <c r="CJ359" i="80" s="1"/>
  <c r="AF349" i="80"/>
  <c r="AF350" i="80" s="1"/>
  <c r="AF359" i="80" s="1"/>
  <c r="BT349" i="80"/>
  <c r="BT350" i="80" s="1"/>
  <c r="BT359" i="80" s="1"/>
  <c r="AN349" i="79"/>
  <c r="AN350" i="79" s="1"/>
  <c r="AN359" i="79" s="1"/>
  <c r="FD349" i="80"/>
  <c r="FD350" i="80" s="1"/>
  <c r="FD359" i="80" s="1"/>
  <c r="EF349" i="80"/>
  <c r="EF350" i="80" s="1"/>
  <c r="EF359" i="80" s="1"/>
  <c r="CR349" i="80"/>
  <c r="CR350" i="80" s="1"/>
  <c r="CR359" i="80" s="1"/>
  <c r="AF349" i="79"/>
  <c r="AF350" i="79" s="1"/>
  <c r="AF359" i="79" s="1"/>
  <c r="CB349" i="79"/>
  <c r="CB350" i="79" s="1"/>
  <c r="CB359" i="79" s="1"/>
  <c r="BD349" i="79"/>
  <c r="BD350" i="79" s="1"/>
  <c r="CR349" i="79"/>
  <c r="CR350" i="79" s="1"/>
  <c r="BT349" i="79"/>
  <c r="BT350" i="79" s="1"/>
  <c r="BT359" i="79" s="1"/>
  <c r="X349" i="79"/>
  <c r="X350" i="79" s="1"/>
  <c r="AV349" i="79"/>
  <c r="AV350" i="79" s="1"/>
  <c r="BL349" i="79"/>
  <c r="BL350" i="79" s="1"/>
  <c r="BL359" i="79" s="1"/>
  <c r="FL349" i="79"/>
  <c r="FL350" i="79" s="1"/>
  <c r="FL359" i="79" s="1"/>
  <c r="FD359" i="79"/>
  <c r="P359" i="80"/>
  <c r="H351" i="85"/>
  <c r="N184" i="90" s="1"/>
  <c r="D46" i="7"/>
  <c r="H353" i="85" s="1"/>
  <c r="O185" i="90" s="1"/>
  <c r="P359" i="79" l="1"/>
  <c r="X359" i="79"/>
  <c r="DH359" i="79"/>
  <c r="DX359" i="79"/>
  <c r="CR359" i="79"/>
  <c r="AV359" i="79"/>
  <c r="H359" i="80"/>
  <c r="EN360" i="80" s="1"/>
  <c r="EN362" i="80" s="1"/>
  <c r="BD359" i="79"/>
  <c r="BT360" i="80"/>
  <c r="BT362" i="80" s="1"/>
  <c r="CZ360" i="80"/>
  <c r="CZ362" i="80" s="1"/>
  <c r="AF360" i="80"/>
  <c r="AF362" i="80" s="1"/>
  <c r="FL360" i="80"/>
  <c r="FL362" i="80" s="1"/>
  <c r="X360" i="80"/>
  <c r="X362" i="80" s="1"/>
  <c r="EV360" i="80"/>
  <c r="EV362" i="80" s="1"/>
  <c r="DH360" i="80"/>
  <c r="DH362" i="80" s="1"/>
  <c r="CB360" i="80"/>
  <c r="CB362" i="80" s="1"/>
  <c r="FD360" i="80"/>
  <c r="FD362" i="80" s="1"/>
  <c r="P360" i="80"/>
  <c r="P362" i="80" s="1"/>
  <c r="CR360" i="80"/>
  <c r="CR362" i="80" s="1"/>
  <c r="EF360" i="80"/>
  <c r="EF362" i="80" s="1"/>
  <c r="CJ360" i="80"/>
  <c r="CJ362" i="80" s="1"/>
  <c r="BD360" i="80"/>
  <c r="BD362" i="80" s="1"/>
  <c r="BL360" i="79"/>
  <c r="BL362" i="79" s="1"/>
  <c r="BD360" i="79"/>
  <c r="BD362" i="79" s="1"/>
  <c r="CR360" i="79"/>
  <c r="CR362" i="79" s="1"/>
  <c r="AN360" i="79"/>
  <c r="AN362" i="79" s="1"/>
  <c r="BT360" i="79"/>
  <c r="BT362" i="79" s="1"/>
  <c r="EN360" i="79"/>
  <c r="EN362" i="79" s="1"/>
  <c r="EF360" i="79"/>
  <c r="EF362" i="79" s="1"/>
  <c r="DP360" i="79"/>
  <c r="DP362" i="79" s="1"/>
  <c r="AF360" i="79"/>
  <c r="AF362" i="79" s="1"/>
  <c r="P360" i="79"/>
  <c r="P362" i="79" s="1"/>
  <c r="EV360" i="79"/>
  <c r="EV362" i="79" s="1"/>
  <c r="DH360" i="79"/>
  <c r="DH362" i="79" s="1"/>
  <c r="DX360" i="79"/>
  <c r="DX362" i="79" s="1"/>
  <c r="CB360" i="79"/>
  <c r="CB362" i="79" s="1"/>
  <c r="FD360" i="79"/>
  <c r="FD362" i="79" s="1"/>
  <c r="AV360" i="79"/>
  <c r="AV362" i="79" s="1"/>
  <c r="CZ360" i="79"/>
  <c r="CZ362" i="79" s="1"/>
  <c r="FL360" i="79"/>
  <c r="FL362" i="79" s="1"/>
  <c r="X360" i="79"/>
  <c r="X362" i="79" s="1"/>
  <c r="CJ360" i="79"/>
  <c r="CJ362" i="79" s="1"/>
  <c r="DP360" i="80" l="1"/>
  <c r="DP362" i="80" s="1"/>
  <c r="AV360" i="80"/>
  <c r="AV362" i="80" s="1"/>
  <c r="BL360" i="80"/>
  <c r="BL362" i="80" s="1"/>
  <c r="DX360" i="80"/>
  <c r="DX362" i="80" s="1"/>
  <c r="AN360" i="80"/>
  <c r="AN362" i="80" s="1"/>
  <c r="G77" i="85"/>
  <c r="G87" i="13" l="1"/>
  <c r="G87" i="79" l="1"/>
  <c r="G166" i="79" s="1"/>
  <c r="G172" i="79" s="1"/>
  <c r="G333" i="79" s="1"/>
  <c r="G342" i="79" s="1"/>
  <c r="G166" i="13"/>
  <c r="G79" i="85"/>
  <c r="E96" i="36" l="1"/>
  <c r="E98" i="36" s="1"/>
  <c r="G167" i="85" s="1"/>
  <c r="I95" i="90" s="1"/>
  <c r="E123" i="36"/>
  <c r="E125" i="36" s="1"/>
  <c r="E40" i="36"/>
  <c r="E42" i="36" s="1"/>
  <c r="C16" i="7" s="1"/>
  <c r="G161" i="85"/>
  <c r="G325" i="85" l="1"/>
  <c r="C25" i="7"/>
  <c r="G334" i="8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Russell</author>
  </authors>
  <commentList>
    <comment ref="G30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 xml:space="preserve">BPA:  </t>
        </r>
        <r>
          <rPr>
            <sz val="9"/>
            <color indexed="81"/>
            <rFont val="Tahoma"/>
            <family val="2"/>
          </rPr>
          <t>Input disallowed fuel and purchased power amount here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Russell</author>
    <author>BPA User</author>
    <author>Arnold L. Wagner</author>
  </authors>
  <commentList>
    <comment ref="B52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 xml:space="preserve">BPA: </t>
        </r>
        <r>
          <rPr>
            <sz val="9"/>
            <color indexed="81"/>
            <rFont val="Tahoma"/>
            <family val="2"/>
          </rPr>
          <t>Only conservation costs allowed as production</t>
        </r>
      </text>
    </comment>
    <comment ref="F52" authorId="1" shapeId="0" xr:uid="{00000000-0006-0000-0500-000002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Direct Analysis allowed only if conservation costs are included in this account</t>
        </r>
      </text>
    </comment>
    <comment ref="B53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 xml:space="preserve">BPA: </t>
        </r>
        <r>
          <rPr>
            <sz val="9"/>
            <color indexed="81"/>
            <rFont val="Tahoma"/>
            <family val="2"/>
          </rPr>
          <t>Only conservation costs allowed as production</t>
        </r>
      </text>
    </comment>
    <comment ref="F53" authorId="1" shapeId="0" xr:uid="{00000000-0006-0000-0500-000004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Direct Analysis allowed only if conservation costs are included in this account</t>
        </r>
      </text>
    </comment>
    <comment ref="B70" authorId="0" shapeId="0" xr:uid="{00000000-0006-0000-0500-000005000000}">
      <text>
        <r>
          <rPr>
            <b/>
            <sz val="9"/>
            <color indexed="81"/>
            <rFont val="Tahoma"/>
            <family val="2"/>
          </rPr>
          <t xml:space="preserve">BPA: </t>
        </r>
        <r>
          <rPr>
            <sz val="9"/>
            <color indexed="81"/>
            <rFont val="Tahoma"/>
            <family val="2"/>
          </rPr>
          <t>Only conservation costs allowed as production</t>
        </r>
      </text>
    </comment>
    <comment ref="F70" authorId="1" shapeId="0" xr:uid="{00000000-0006-0000-0500-000006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Direct Analysis allowed only if conservaion costs are included in this account</t>
        </r>
      </text>
    </comment>
    <comment ref="B71" authorId="0" shapeId="0" xr:uid="{00000000-0006-0000-0500-000007000000}">
      <text>
        <r>
          <rPr>
            <b/>
            <sz val="9"/>
            <color indexed="81"/>
            <rFont val="Tahoma"/>
            <family val="2"/>
          </rPr>
          <t xml:space="preserve">BPA: </t>
        </r>
        <r>
          <rPr>
            <sz val="9"/>
            <color indexed="81"/>
            <rFont val="Tahoma"/>
            <family val="2"/>
          </rPr>
          <t>Only conservation costs allowed as production</t>
        </r>
      </text>
    </comment>
    <comment ref="F71" authorId="1" shapeId="0" xr:uid="{00000000-0006-0000-0500-000008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Direct Analysis allowed only if conservaion costs are included in this account</t>
        </r>
      </text>
    </comment>
    <comment ref="E99" authorId="2" shapeId="0" xr:uid="{00000000-0006-0000-0500-000009000000}">
      <text>
        <r>
          <rPr>
            <b/>
            <sz val="10"/>
            <color indexed="81"/>
            <rFont val="Tahoma"/>
            <family val="2"/>
          </rPr>
          <t>BPA:</t>
        </r>
        <r>
          <rPr>
            <sz val="10"/>
            <color indexed="81"/>
            <rFont val="Tahoma"/>
            <family val="2"/>
          </rPr>
          <t xml:space="preserve">
Same Function as Schedule 1, Row 92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tc={AB326E8B-015A-4EF5-8A70-6BCD27646445}</author>
  </authors>
  <commentList>
    <comment ref="G15" authorId="0" shapeId="0" xr:uid="{AB326E8B-015A-4EF5-8A70-6BCD27646445}">
      <text>
        <t>[Threaded comment]
Your version of Excel allows you to read this threaded comment; however, any edits to it will get removed if the file is opened in a newer version of Excel. Learn more: https://go.microsoft.com/fwlink/?linkid=870924
Comment:
    FF1 shows $43,048,247. $1 less than APP1. Ok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BPA User</author>
  </authors>
  <commentList>
    <comment ref="F45" authorId="0" shapeId="0" xr:uid="{00000000-0006-0000-0800-000001000000}">
      <text>
        <r>
          <rPr>
            <b/>
            <sz val="9"/>
            <color indexed="81"/>
            <rFont val="Tahoma"/>
            <family val="2"/>
          </rPr>
          <t>BPA:</t>
        </r>
        <r>
          <rPr>
            <sz val="9"/>
            <color indexed="81"/>
            <rFont val="Tahoma"/>
            <family val="2"/>
          </rPr>
          <t xml:space="preserve">
Insert Base Period NLSL MWh amount here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Cornejo,Paulina (BPA) - PSRF-6</author>
    <author>BPA User</author>
  </authors>
  <commentList>
    <comment ref="B3" authorId="0" shapeId="0" xr:uid="{00000000-0006-0000-0A00-000001000000}">
      <text>
        <r>
          <rPr>
            <b/>
            <sz val="9"/>
            <color indexed="81"/>
            <rFont val="Tahoma"/>
            <family val="2"/>
          </rPr>
          <t xml:space="preserve">BPA:
</t>
        </r>
        <r>
          <rPr>
            <sz val="9"/>
            <color indexed="81"/>
            <rFont val="Tahoma"/>
            <family val="2"/>
          </rPr>
          <t>Report Calendar Year amounts for Base Year only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4" authorId="1" shapeId="0" xr:uid="{00000000-0006-0000-0A00-000002000000}">
      <text>
        <r>
          <rPr>
            <b/>
            <sz val="9"/>
            <color indexed="81"/>
            <rFont val="Tahoma"/>
            <family val="2"/>
          </rPr>
          <t>BPA:</t>
        </r>
        <r>
          <rPr>
            <sz val="9"/>
            <color indexed="81"/>
            <rFont val="Tahoma"/>
            <family val="2"/>
          </rPr>
          <t xml:space="preserve">
Values read in from Schedule 4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Julia Shaughnessy</author>
  </authors>
  <commentList>
    <comment ref="B17" authorId="0" shapeId="0" xr:uid="{00000000-0006-0000-0D00-000001000000}">
      <text>
        <r>
          <rPr>
            <b/>
            <sz val="9"/>
            <color indexed="81"/>
            <rFont val="Tahoma"/>
            <family val="2"/>
          </rPr>
          <t>BPA:</t>
        </r>
        <r>
          <rPr>
            <sz val="9"/>
            <color indexed="81"/>
            <rFont val="Tahoma"/>
            <family val="2"/>
          </rPr>
          <t xml:space="preserve">
Labor costs related to conservation may be functionalized to Production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Russell</author>
    <author>Julia Shaughnessy</author>
  </authors>
  <commentList>
    <comment ref="B216" authorId="0" shapeId="0" xr:uid="{2F6D13E7-CEA1-4079-858F-01D6A1235D44}">
      <text>
        <r>
          <rPr>
            <b/>
            <sz val="9"/>
            <color indexed="81"/>
            <rFont val="Tahoma"/>
            <family val="2"/>
          </rPr>
          <t xml:space="preserve">BPA: </t>
        </r>
        <r>
          <rPr>
            <sz val="9"/>
            <color indexed="81"/>
            <rFont val="Tahoma"/>
            <family val="2"/>
          </rPr>
          <t>Only conservation costs allowed as production</t>
        </r>
      </text>
    </comment>
    <comment ref="C382" authorId="1" shapeId="0" xr:uid="{00000000-0006-0000-1100-000001000000}">
      <text>
        <r>
          <rPr>
            <b/>
            <sz val="9"/>
            <color indexed="81"/>
            <rFont val="Tahoma"/>
            <family val="2"/>
          </rPr>
          <t>BPA:</t>
        </r>
        <r>
          <rPr>
            <sz val="9"/>
            <color indexed="81"/>
            <rFont val="Tahoma"/>
            <family val="2"/>
          </rPr>
          <t xml:space="preserve">
Labor costs related to conservation may be functionalized to Production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Russell</author>
    <author>Julia Shaughnessy</author>
  </authors>
  <commentList>
    <comment ref="B216" authorId="0" shapeId="0" xr:uid="{D879E0F1-90FC-4486-903B-5129FF677CAD}">
      <text>
        <r>
          <rPr>
            <b/>
            <sz val="9"/>
            <color indexed="81"/>
            <rFont val="Tahoma"/>
            <family val="2"/>
          </rPr>
          <t xml:space="preserve">BPA: </t>
        </r>
        <r>
          <rPr>
            <sz val="9"/>
            <color indexed="81"/>
            <rFont val="Tahoma"/>
            <family val="2"/>
          </rPr>
          <t>Only conservation costs allowed as production</t>
        </r>
      </text>
    </comment>
    <comment ref="C382" authorId="1" shapeId="0" xr:uid="{00000000-0006-0000-1200-000001000000}">
      <text>
        <r>
          <rPr>
            <b/>
            <sz val="9"/>
            <color indexed="81"/>
            <rFont val="Tahoma"/>
            <family val="2"/>
          </rPr>
          <t>BPA:</t>
        </r>
        <r>
          <rPr>
            <sz val="9"/>
            <color indexed="81"/>
            <rFont val="Tahoma"/>
            <family val="2"/>
          </rPr>
          <t xml:space="preserve">
Labor costs related to conservation may be functionalized to Production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BPA User</author>
  </authors>
  <commentList>
    <comment ref="B31" authorId="0" shapeId="0" xr:uid="{00000000-0006-0000-1300-000001000000}">
      <text>
        <r>
          <rPr>
            <b/>
            <sz val="10"/>
            <color indexed="81"/>
            <rFont val="Tahoma"/>
            <family val="2"/>
          </rPr>
          <t xml:space="preserve">BPA User:  </t>
        </r>
        <r>
          <rPr>
            <sz val="10"/>
            <color indexed="81"/>
            <rFont val="Tahoma"/>
            <family val="2"/>
          </rPr>
          <t>Enter as negative value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Russell</author>
    <author>Arnold L. Wagner</author>
  </authors>
  <commentList>
    <comment ref="A18" authorId="0" shapeId="0" xr:uid="{00000000-0006-0000-1400-000001000000}">
      <text>
        <r>
          <rPr>
            <b/>
            <sz val="9"/>
            <color indexed="81"/>
            <rFont val="Tahoma"/>
            <family val="2"/>
          </rPr>
          <t xml:space="preserve">BPA:  </t>
        </r>
        <r>
          <rPr>
            <sz val="9"/>
            <color indexed="81"/>
            <rFont val="Tahoma"/>
            <family val="2"/>
          </rPr>
          <t>Enter as negative number</t>
        </r>
      </text>
    </comment>
    <comment ref="AA48" authorId="1" shapeId="0" xr:uid="{00000000-0006-0000-1400-000002000000}">
      <text>
        <r>
          <rPr>
            <sz val="10"/>
            <color indexed="81"/>
            <rFont val="Tahoma"/>
            <family val="2"/>
          </rPr>
          <t>Total Property Tax x PTDG Ratio for NLSL Production.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<sst xmlns="http://schemas.openxmlformats.org/spreadsheetml/2006/main" count="6236" uniqueCount="878">
  <si>
    <t>MWh</t>
  </si>
  <si>
    <t>Average PP</t>
  </si>
  <si>
    <t>Average SS</t>
  </si>
  <si>
    <t>1/2 difference</t>
  </si>
  <si>
    <t>Mid Point</t>
  </si>
  <si>
    <t>Percentage Spread</t>
  </si>
  <si>
    <t xml:space="preserve">Long-Term Portion of Derivative Assets </t>
  </si>
  <si>
    <t xml:space="preserve">Fuel Stock Expenses Undistributed </t>
  </si>
  <si>
    <t xml:space="preserve">Prepayments </t>
  </si>
  <si>
    <t xml:space="preserve">Derivative Instrument Assets </t>
  </si>
  <si>
    <t xml:space="preserve">Unamortized Debt Expenses </t>
  </si>
  <si>
    <t xml:space="preserve">Extraordinary Property Losses </t>
  </si>
  <si>
    <t xml:space="preserve">Unrecovered Plant and Regulatory Study Costs </t>
  </si>
  <si>
    <t xml:space="preserve">Other Regulatory Assets </t>
  </si>
  <si>
    <t xml:space="preserve">Preliminary Natural Gas Survey and Investigation Charges </t>
  </si>
  <si>
    <t xml:space="preserve">Clearing Accounts </t>
  </si>
  <si>
    <t xml:space="preserve">Temporary Facilities </t>
  </si>
  <si>
    <t xml:space="preserve">Miscellaneous Deferred Debits </t>
  </si>
  <si>
    <t xml:space="preserve">Deferred Losses from Disposition of Utility Plant </t>
  </si>
  <si>
    <t xml:space="preserve">Research, Development, and Demonstration Expenditures </t>
  </si>
  <si>
    <t xml:space="preserve">Unamortized Loss on Reacquired Debt </t>
  </si>
  <si>
    <t xml:space="preserve">Accumulated Deferred Income Taxes </t>
  </si>
  <si>
    <t xml:space="preserve">Customer Advances for Construction </t>
  </si>
  <si>
    <t xml:space="preserve">Accumulated Deferred Investment Tax Credits </t>
  </si>
  <si>
    <t xml:space="preserve">Deferred Gains from Disposition of Utility Plant </t>
  </si>
  <si>
    <t xml:space="preserve">Other Deferred Credits </t>
  </si>
  <si>
    <t xml:space="preserve">Other Regulatory Liabilities </t>
  </si>
  <si>
    <t xml:space="preserve">Unamortized Gain on Reacquired Debt </t>
  </si>
  <si>
    <t>Amortization of Plant Held for Future Use</t>
  </si>
  <si>
    <t xml:space="preserve">Capital Lease - Common Plant </t>
  </si>
  <si>
    <t>Amortization of Plant Acquisition Adjustments  (Electric)</t>
  </si>
  <si>
    <t>Accumulated Deferred Income Taxes-Accel. Amort.</t>
  </si>
  <si>
    <t xml:space="preserve">Accumulated Deferred Income Taxes-Property </t>
  </si>
  <si>
    <t xml:space="preserve">Accumulated Deferred Income Taxes-Other </t>
  </si>
  <si>
    <t>(Total Rate Base * Federal Income Tax Adjusted Weighted Cost of Capital)</t>
  </si>
  <si>
    <t>Income Tax (Included on Schedule 2)</t>
  </si>
  <si>
    <t>TOTAL STATE AND OTHER TAXES</t>
  </si>
  <si>
    <t>TOTAL FEDERAL</t>
  </si>
  <si>
    <t>STATE AND OTHER</t>
  </si>
  <si>
    <t>State and Other Taxes</t>
  </si>
  <si>
    <t>Depreciation and Amortization:</t>
  </si>
  <si>
    <t>Other Included Items:</t>
  </si>
  <si>
    <t>411.7</t>
  </si>
  <si>
    <t>Other Revenues:</t>
  </si>
  <si>
    <t>451</t>
  </si>
  <si>
    <t>453</t>
  </si>
  <si>
    <t>454</t>
  </si>
  <si>
    <t>456</t>
  </si>
  <si>
    <t>Total Other Revenues</t>
  </si>
  <si>
    <t>Total Other Included Items</t>
  </si>
  <si>
    <t>Total Operating Expenses</t>
  </si>
  <si>
    <t>Total Cost</t>
  </si>
  <si>
    <t>BPA REP Reversal</t>
  </si>
  <si>
    <t>Component</t>
  </si>
  <si>
    <t>BONNEVILLE POWER ADMINISTRATION</t>
  </si>
  <si>
    <t>Stores Expense Undistributed</t>
  </si>
  <si>
    <t>RESIDENTIAL PURCHASE AND SALE AGREEMENT</t>
  </si>
  <si>
    <t>Weighted</t>
  </si>
  <si>
    <t>Debt</t>
  </si>
  <si>
    <t>Preferred Equity</t>
  </si>
  <si>
    <t>Common Equity</t>
  </si>
  <si>
    <t>Step 2: Gross Up Equity Return for Federal Income Taxes</t>
  </si>
  <si>
    <t>Total Rate Base from Schedule 1</t>
  </si>
  <si>
    <t>Federal Income Tax Adjusted Weighted Cost of Capital</t>
  </si>
  <si>
    <t>Sales for Resale</t>
  </si>
  <si>
    <t>Total Sales for Resale</t>
  </si>
  <si>
    <t>Schedule 4: Average System Cost</t>
  </si>
  <si>
    <t>(Total Disposition of Plant + Total Sales for Resale + Total Other Revenue)</t>
  </si>
  <si>
    <t>(From Schedule 3)</t>
  </si>
  <si>
    <t>200-201</t>
  </si>
  <si>
    <t>204-207</t>
  </si>
  <si>
    <t>Acquisition Adjustments (Electric)</t>
  </si>
  <si>
    <t>320-323</t>
  </si>
  <si>
    <t>Total Liabilities and Other Credits</t>
  </si>
  <si>
    <t>Total Assets and Other Debits</t>
  </si>
  <si>
    <t xml:space="preserve">Liabilities and Other Credits (Comparative Balance Sheet) </t>
  </si>
  <si>
    <t>Assets and Other Debits (Comparative Balance Sheet)</t>
  </si>
  <si>
    <t>(Utility Plant) Completed Construction - Not Classified</t>
  </si>
  <si>
    <t>110-111</t>
  </si>
  <si>
    <t>Plant Materials and Operating Supplies</t>
  </si>
  <si>
    <t>Construction Work in Progress (CWIP)</t>
  </si>
  <si>
    <t>112-113</t>
  </si>
  <si>
    <t>Schedule 3: Expenses</t>
  </si>
  <si>
    <t>(Total Net Plant + Debits - Credits)</t>
  </si>
  <si>
    <t xml:space="preserve"> (Total Electric Plant In-Service) - (Total Depreciation &amp; Amortization)</t>
  </si>
  <si>
    <t>Nuclear - Fuel</t>
  </si>
  <si>
    <t>Hydraulic - Operation</t>
  </si>
  <si>
    <t>Hydraulic - Maintenance</t>
  </si>
  <si>
    <t>Steam Production Plant</t>
  </si>
  <si>
    <t>Nuclear Production Plant</t>
  </si>
  <si>
    <t>DIRECT</t>
  </si>
  <si>
    <t>GP</t>
  </si>
  <si>
    <t>General Plant</t>
  </si>
  <si>
    <t>GPM</t>
  </si>
  <si>
    <t>Maintenance of General Plant</t>
  </si>
  <si>
    <t>LABOR</t>
  </si>
  <si>
    <t>Account</t>
  </si>
  <si>
    <t xml:space="preserve"> </t>
  </si>
  <si>
    <t>Distribution/</t>
  </si>
  <si>
    <t>PTD</t>
  </si>
  <si>
    <t xml:space="preserve"> Account Description</t>
  </si>
  <si>
    <t>Prod.</t>
  </si>
  <si>
    <t>Trans.</t>
  </si>
  <si>
    <t>Dist.</t>
  </si>
  <si>
    <t>Total</t>
  </si>
  <si>
    <t>Production</t>
  </si>
  <si>
    <t>Transmission</t>
  </si>
  <si>
    <t>Other</t>
  </si>
  <si>
    <t>PTDG</t>
  </si>
  <si>
    <t>TD</t>
  </si>
  <si>
    <t>Production Plant:</t>
  </si>
  <si>
    <t>Steam Production</t>
  </si>
  <si>
    <t>310-316</t>
  </si>
  <si>
    <t xml:space="preserve">Nuclear Production </t>
  </si>
  <si>
    <t>320-325</t>
  </si>
  <si>
    <t xml:space="preserve">Hydraulic Production  </t>
  </si>
  <si>
    <t>330-336</t>
  </si>
  <si>
    <t>Other Production</t>
  </si>
  <si>
    <t>340-346</t>
  </si>
  <si>
    <t>Total Production Plant</t>
  </si>
  <si>
    <t>350-359</t>
  </si>
  <si>
    <t>Total Transmission Plant</t>
  </si>
  <si>
    <t xml:space="preserve">Total Distribution Plant  </t>
  </si>
  <si>
    <t>360-373</t>
  </si>
  <si>
    <t xml:space="preserve">General Plant:  </t>
  </si>
  <si>
    <t>Land and Land Rights</t>
  </si>
  <si>
    <t>Structures and Improvements</t>
  </si>
  <si>
    <t>Furniture and Equipment</t>
  </si>
  <si>
    <t>Transportation Equipment</t>
  </si>
  <si>
    <t>Stores Equipment</t>
  </si>
  <si>
    <t>Tools and Garage Equipment</t>
  </si>
  <si>
    <t>Laboratory Equipment</t>
  </si>
  <si>
    <t>Power Operated Equipment</t>
  </si>
  <si>
    <t>Communication Equipment</t>
  </si>
  <si>
    <t>Miscellaneous Equipment</t>
  </si>
  <si>
    <t>Total General Plant</t>
  </si>
  <si>
    <t>Total Electric Plant In-Service</t>
  </si>
  <si>
    <t>Other Production Plant</t>
  </si>
  <si>
    <t>Without NLSL</t>
  </si>
  <si>
    <t>With NLSL</t>
  </si>
  <si>
    <t xml:space="preserve">Distribution Plant  </t>
  </si>
  <si>
    <t>Federal Income Tax Adjusted Return on Rate Base</t>
  </si>
  <si>
    <t>Transmission Plant: (i)</t>
  </si>
  <si>
    <t>Transmission Plant (i)</t>
  </si>
  <si>
    <t>Cash Working Capital  (f)</t>
  </si>
  <si>
    <t xml:space="preserve">Intangible Plant - Organization  </t>
  </si>
  <si>
    <t xml:space="preserve">Intangible Plant - Franchises and Consents  </t>
  </si>
  <si>
    <t xml:space="preserve">Intangible Plant - Miscellaneous  </t>
  </si>
  <si>
    <t>Schedule 3A Items: Taxes (Including Income Taxes)</t>
  </si>
  <si>
    <t>FEDERAL</t>
  </si>
  <si>
    <t>Employment Tax</t>
  </si>
  <si>
    <t>Other Federal Taxes</t>
  </si>
  <si>
    <t>Unemployment</t>
  </si>
  <si>
    <t>Regulatory Commission</t>
  </si>
  <si>
    <t>Cash Working Capital Calculation:</t>
  </si>
  <si>
    <t>Total Production O&amp;M</t>
  </si>
  <si>
    <t>Total Administrative and General O&amp;M</t>
  </si>
  <si>
    <t>Allowable Functionalized Cash Working Capital</t>
  </si>
  <si>
    <t xml:space="preserve">Revised Total O&amp;M Expenses </t>
  </si>
  <si>
    <t xml:space="preserve">One-Eighth Revised Total O&amp;M Expenses </t>
  </si>
  <si>
    <t xml:space="preserve">Schedule 3B Other Included Items </t>
  </si>
  <si>
    <t>(From Schedule 3a)</t>
  </si>
  <si>
    <t>Leasehold Improvements</t>
  </si>
  <si>
    <t>Administration and General Salaries</t>
  </si>
  <si>
    <t>Office Supplies &amp; Expenses</t>
  </si>
  <si>
    <t>(Less) Administration Expenses Transferred - Credit</t>
  </si>
  <si>
    <t>Outside Services Employed</t>
  </si>
  <si>
    <t>Property Insurance</t>
  </si>
  <si>
    <t>(Less) Duplicate Charges - Credit</t>
  </si>
  <si>
    <t>General Advertising Expenses</t>
  </si>
  <si>
    <t>Distribution (Enter Total of lines 3 and 11)</t>
  </si>
  <si>
    <t>Customer Accounts (Transcribe from line 4)</t>
  </si>
  <si>
    <t>Customer Service and Information</t>
  </si>
  <si>
    <t>Customer Service and Information (Transcribe from line 5)</t>
  </si>
  <si>
    <t>Sales (Transcribe from line 6)</t>
  </si>
  <si>
    <t>Administrative and General (Enter Total of lines 7 and 12)</t>
  </si>
  <si>
    <t>Distribution Loss (f)  (See Distribution Loss Schedule)</t>
  </si>
  <si>
    <t>Current and Accrued Assets</t>
  </si>
  <si>
    <t>EPA Allowances Withheld</t>
  </si>
  <si>
    <t>Deferred Debits</t>
  </si>
  <si>
    <t>CONS</t>
  </si>
  <si>
    <t>Miscellaneous Nonoperating Income</t>
  </si>
  <si>
    <t>Settlement Total</t>
  </si>
  <si>
    <t>MWh Purchased</t>
  </si>
  <si>
    <t>RQ</t>
  </si>
  <si>
    <t>LF</t>
  </si>
  <si>
    <t>IF</t>
  </si>
  <si>
    <t>SF</t>
  </si>
  <si>
    <t>LU</t>
  </si>
  <si>
    <t>IU</t>
  </si>
  <si>
    <t>OS</t>
  </si>
  <si>
    <t>EX</t>
  </si>
  <si>
    <t>NA</t>
  </si>
  <si>
    <t>AD</t>
  </si>
  <si>
    <t>TOTAL</t>
  </si>
  <si>
    <t>310-311</t>
  </si>
  <si>
    <t>326-327</t>
  </si>
  <si>
    <t>Purchased Power</t>
  </si>
  <si>
    <t>Single-Jurisdiction Investor-Owned Utility Return Calculation:</t>
  </si>
  <si>
    <t>Return on Rate Base</t>
  </si>
  <si>
    <r>
      <t>SUMMARY</t>
    </r>
    <r>
      <rPr>
        <sz val="12"/>
        <color indexed="62"/>
        <rFont val="Times New Roman"/>
        <family val="1"/>
      </rPr>
      <t xml:space="preserve"> </t>
    </r>
    <r>
      <rPr>
        <i/>
        <sz val="12"/>
        <color indexed="62"/>
        <rFont val="Times New Roman"/>
        <family val="1"/>
      </rPr>
      <t>(for use by ASC Forecast Model)</t>
    </r>
  </si>
  <si>
    <t>Rate of Return :</t>
  </si>
  <si>
    <t>(Total O&amp;M + Total Depreciation &amp; Amortization)</t>
  </si>
  <si>
    <t>TOTAL Operation</t>
  </si>
  <si>
    <t>TOTAL Maintenance</t>
  </si>
  <si>
    <t>TOTAL Operation and Maintenance</t>
  </si>
  <si>
    <t>Funct.                  Method</t>
  </si>
  <si>
    <t>Depreciation and Amortization Reserve</t>
  </si>
  <si>
    <t>Depreciation and Amortization Reserve (Other)</t>
  </si>
  <si>
    <t>560-567.1</t>
  </si>
  <si>
    <t>568-574</t>
  </si>
  <si>
    <t>535-540.1</t>
  </si>
  <si>
    <t>541-545.1</t>
  </si>
  <si>
    <t>546-550.1</t>
  </si>
  <si>
    <t>551-554.1</t>
  </si>
  <si>
    <t>Purchased Power - Base Period Minus 1</t>
  </si>
  <si>
    <t>Purchased Power - Base Period Minus 2</t>
  </si>
  <si>
    <t>Sales for Resale - Base Period Minus 1</t>
  </si>
  <si>
    <t>Sales for Resale - Base Period Minus 2</t>
  </si>
  <si>
    <t>Purchased Power &amp; Sales for Resale</t>
  </si>
  <si>
    <t>Total Depreciation and Amortization Reserve</t>
  </si>
  <si>
    <t>Common Plant</t>
  </si>
  <si>
    <t>356 &amp; 356.1</t>
  </si>
  <si>
    <t xml:space="preserve">Consumer-Owned Utility Return Calculation </t>
  </si>
  <si>
    <t>Consumer-Owned Utility Return Calculation:</t>
  </si>
  <si>
    <t>RESIDENTIAL PURCHASE AND SALES AGREEMENT</t>
  </si>
  <si>
    <t>Calculation: Automatic Input from Sch 1A</t>
  </si>
  <si>
    <t>(Automatic Input from Schedule 3- Expenses)</t>
  </si>
  <si>
    <t>Description</t>
  </si>
  <si>
    <t>A &amp; G costs included in NLSL Resource costs will be calculated using NLSL Functionalization Ratios.</t>
  </si>
  <si>
    <t>Federal Employment Taxes included in NLSL Resource costs will be calculated using NLSL Functionalization Ratios.</t>
  </si>
  <si>
    <t>State Employment Taxes included in NLSL Resource costs will be calculated using NLSL Functionalization Ratios.</t>
  </si>
  <si>
    <t>Property Taxes included in NLSL Resource costs will be calculated using NLSL Functionalization Ratios.</t>
  </si>
  <si>
    <t>Maintenance and Supplies costs included in NLSL Resource costs will be calculated using NLSL Functionalization Ratios.</t>
  </si>
  <si>
    <t>Non-NLSL</t>
  </si>
  <si>
    <t>NLSL</t>
  </si>
  <si>
    <t>NLSL Production Plant</t>
  </si>
  <si>
    <t>NLSL Production Plant percent of Total Prod. Plant</t>
  </si>
  <si>
    <t>Non-NLSL Production plant percent of Total Prod. Plant</t>
  </si>
  <si>
    <t>NLSL Production Plant O&amp;M</t>
  </si>
  <si>
    <t>Total Production Plant O&amp;M</t>
  </si>
  <si>
    <t>NLSL Production Plant O&amp;M percent of Total Prod. Plant O&amp;M</t>
  </si>
  <si>
    <t>Non-NLSL Production Plant O&amp;M percent of Total Prod. Plant O&amp;M</t>
  </si>
  <si>
    <t>(Total Operating Expenses + Return on Rate Base + State and Other Taxes  - Total Other Included Items)</t>
  </si>
  <si>
    <t>Numbers</t>
  </si>
  <si>
    <t>Mining Plant Depreciation</t>
  </si>
  <si>
    <t>(From Schedule 2)</t>
  </si>
  <si>
    <t xml:space="preserve">Other Tangible Property </t>
  </si>
  <si>
    <t>120.1-120.6</t>
  </si>
  <si>
    <t>107 &amp; 120.1</t>
  </si>
  <si>
    <t>Steam Power - Fuel</t>
  </si>
  <si>
    <t>Steam Power - Operations  (Excluding 501 - Fuel)</t>
  </si>
  <si>
    <t>Steam Power - Maintenance</t>
  </si>
  <si>
    <t>510-515</t>
  </si>
  <si>
    <t>Other Power - Operations (Excluding 547 - Fuel)</t>
  </si>
  <si>
    <t>Nuclear - Operation ( Excluding 518 -  Fuel)</t>
  </si>
  <si>
    <t>Other Power - Maintenance</t>
  </si>
  <si>
    <t>Purchased Power (Excluding REP Reversal)</t>
  </si>
  <si>
    <t>Other Expenses</t>
  </si>
  <si>
    <t>Transportation Expenses (Non Major)</t>
  </si>
  <si>
    <t>Federal Income Tax Factor</t>
  </si>
  <si>
    <t>Page</t>
  </si>
  <si>
    <t>Number</t>
  </si>
  <si>
    <t>Utility Plant</t>
  </si>
  <si>
    <t>Other Property and Investments</t>
  </si>
  <si>
    <t>FERC Form 1</t>
  </si>
  <si>
    <t>Weighted Cost of Capital</t>
  </si>
  <si>
    <t>Sales for Resale:</t>
  </si>
  <si>
    <t>Operation and Maintenance</t>
  </si>
  <si>
    <t>Production (Enter Total of lines 1 and 9)</t>
  </si>
  <si>
    <t>Transmission (Enter Total of lines 2 and 10)</t>
  </si>
  <si>
    <t>ROR w/ Taxes</t>
  </si>
  <si>
    <t>Year in Service</t>
  </si>
  <si>
    <t xml:space="preserve">Fuel </t>
  </si>
  <si>
    <t xml:space="preserve">Total </t>
  </si>
  <si>
    <t>Contract Termination ($)</t>
  </si>
  <si>
    <t>Contract Termination (MWh)</t>
  </si>
  <si>
    <t>Purchased Power Contracts (Market)</t>
  </si>
  <si>
    <t>Purchased Power (MWh)</t>
  </si>
  <si>
    <t>Transmission Expenses</t>
  </si>
  <si>
    <t>Transmission of Electricity to Others (Wheeling)</t>
  </si>
  <si>
    <t>560-567</t>
  </si>
  <si>
    <t>568-573</t>
  </si>
  <si>
    <t>Property Taxes Transmission</t>
  </si>
  <si>
    <t>Total Transmission Property</t>
  </si>
  <si>
    <t>Totals</t>
  </si>
  <si>
    <t>Total Fuel Stock</t>
  </si>
  <si>
    <t>Total Plant Materials &amp; Operating Supplies</t>
  </si>
  <si>
    <t>Total EPA Allowances</t>
  </si>
  <si>
    <t>Total Property Insurance</t>
  </si>
  <si>
    <t>Total Property Taxes</t>
  </si>
  <si>
    <t>Steam O&amp;M</t>
  </si>
  <si>
    <t>Hydro O&amp;M</t>
  </si>
  <si>
    <t>Other O&amp;M</t>
  </si>
  <si>
    <t>Total Expected Annual Generation (MWh)</t>
  </si>
  <si>
    <t>Total Firm Sales for Resale (MWh)</t>
  </si>
  <si>
    <t>Total Firm Sales for Resale ($)</t>
  </si>
  <si>
    <t>Hydro Depreciation, Total ($)</t>
  </si>
  <si>
    <t xml:space="preserve">Production </t>
  </si>
  <si>
    <t>Total Retail Load</t>
  </si>
  <si>
    <t>(Less) New Large Single Load</t>
  </si>
  <si>
    <t>Average System Cost $/MWh</t>
  </si>
  <si>
    <t>Form 1</t>
  </si>
  <si>
    <t>Step 1: Weighted Cost of Capital from Most Recent State Commission Rate Order</t>
  </si>
  <si>
    <t xml:space="preserve">Schedule 1: Plant Investment / Rate Base </t>
  </si>
  <si>
    <t xml:space="preserve">Hydraulic Production Plant </t>
  </si>
  <si>
    <t>Forfeited Discounts</t>
  </si>
  <si>
    <t>Other Electric Revenues</t>
  </si>
  <si>
    <t>Interdepartmental Rents</t>
  </si>
  <si>
    <t>Distribution of Salaries and Wages (For Labor Ratio Calculation)</t>
  </si>
  <si>
    <t>354-355</t>
  </si>
  <si>
    <t xml:space="preserve">Derivative Instrument Liabilities </t>
  </si>
  <si>
    <t>Derivative Instrument Liabilities - Hedges</t>
  </si>
  <si>
    <t>Derivative Instrument Assets - Hedges</t>
  </si>
  <si>
    <t>Ratio Table</t>
  </si>
  <si>
    <t>Labor Ratio</t>
  </si>
  <si>
    <t>General Plant Ratio</t>
  </si>
  <si>
    <t>Production, Transmission, Distribution Ratio</t>
  </si>
  <si>
    <t>PTD Ratio</t>
  </si>
  <si>
    <t>Production, Transmission, Distribution and General Plant Ratio</t>
  </si>
  <si>
    <t>General Plant Total</t>
  </si>
  <si>
    <t>PTDG RATIO</t>
  </si>
  <si>
    <t>Transmission and Distribution Plant Ratio</t>
  </si>
  <si>
    <t>TD RATIO</t>
  </si>
  <si>
    <t>Maintenance of General Plant Ratio</t>
  </si>
  <si>
    <t>GPM RATIO</t>
  </si>
  <si>
    <t>SUMMARY RATIO TABLE</t>
  </si>
  <si>
    <t>Distribution/Other</t>
  </si>
  <si>
    <t>Default</t>
  </si>
  <si>
    <t>Optional</t>
  </si>
  <si>
    <t>Functionalization</t>
  </si>
  <si>
    <t>Merchandise (Major Only)</t>
  </si>
  <si>
    <t>Other Materials and Supplies (Major only)</t>
  </si>
  <si>
    <t>EPA Allowance Inventory</t>
  </si>
  <si>
    <t xml:space="preserve">Multi-Jurisdiction Investor-Owned Utility Return Calculation </t>
  </si>
  <si>
    <t xml:space="preserve">Single-Jurisdiction Investor-Owned Utility Return Calculation </t>
  </si>
  <si>
    <t xml:space="preserve">Step 1: </t>
  </si>
  <si>
    <t xml:space="preserve"> Weighted Cost of Capital from Most Recent State Commission Rate Order in Jurisdiction 1</t>
  </si>
  <si>
    <t xml:space="preserve"> Weighted Cost of Capital from Most Recent State Commission Rate Order in Jurisdiction 2</t>
  </si>
  <si>
    <t xml:space="preserve"> Weighted Cost of Capital from Most Recent State Commission Rate Order in Jurisdiction 3</t>
  </si>
  <si>
    <t>Rate Base</t>
  </si>
  <si>
    <t>Weighted cost</t>
  </si>
  <si>
    <t>Weighted Return</t>
  </si>
  <si>
    <t>%</t>
  </si>
  <si>
    <r>
      <t xml:space="preserve">Multi-Jurisdiction Investor-Owned Utility Return Calculation </t>
    </r>
    <r>
      <rPr>
        <i/>
        <sz val="12"/>
        <color indexed="12"/>
        <rFont val="Times New Roman"/>
        <family val="1"/>
      </rPr>
      <t>(continued)</t>
    </r>
  </si>
  <si>
    <t>Jurisdiction</t>
  </si>
  <si>
    <t xml:space="preserve">Effective Cost - </t>
  </si>
  <si>
    <t>Allocation</t>
  </si>
  <si>
    <t>Weighted  State Allocation</t>
  </si>
  <si>
    <t>Amortization of Intangible Plant  - Account 301</t>
  </si>
  <si>
    <t>Amortization of Intangible Plant  - Account 302</t>
  </si>
  <si>
    <t xml:space="preserve">Long-Term Portion of Derivative Assets - Hedges </t>
  </si>
  <si>
    <t>Long-Term Portion of Derivative Instrument Liabilities</t>
  </si>
  <si>
    <t>Long-Term Portion of Derivative Instrument Liabilities - Hedges</t>
  </si>
  <si>
    <t xml:space="preserve">    Note: Multi-jurisdictional utilities must begin on Page 2</t>
  </si>
  <si>
    <t xml:space="preserve">            Publicly-owned utilities must begin on Page 4</t>
  </si>
  <si>
    <t>Step 1: Weighted Cost of Debt</t>
  </si>
  <si>
    <t>Year</t>
  </si>
  <si>
    <t>Rate</t>
  </si>
  <si>
    <t>Debt Issue</t>
  </si>
  <si>
    <t>Issued</t>
  </si>
  <si>
    <t>Original</t>
  </si>
  <si>
    <t>Interest</t>
  </si>
  <si>
    <t xml:space="preserve">Interest </t>
  </si>
  <si>
    <t>Expense</t>
  </si>
  <si>
    <t>Due</t>
  </si>
  <si>
    <t>Weighted Cost of Debt</t>
  </si>
  <si>
    <t>Step 2: Calculate Return on Rate Base</t>
  </si>
  <si>
    <t>Gain from Disposition of Utility Plant</t>
  </si>
  <si>
    <t>Gain from Disposition of Allowances</t>
  </si>
  <si>
    <t>DIST</t>
  </si>
  <si>
    <t>TRANS</t>
  </si>
  <si>
    <t>PROD</t>
  </si>
  <si>
    <t>906-907</t>
  </si>
  <si>
    <t>909-910</t>
  </si>
  <si>
    <t>Total Sales Expense</t>
  </si>
  <si>
    <t>911-917</t>
  </si>
  <si>
    <t>Transmission of Electricity by Others (Wheeling)</t>
  </si>
  <si>
    <t>Amortization of Intangible Plant  - Account 303</t>
  </si>
  <si>
    <t>In-Service: Depreciation of Common Plant  (a)</t>
  </si>
  <si>
    <t>Amortization of Other Utility Plant (a)</t>
  </si>
  <si>
    <t>Annual Depreciation Expense</t>
  </si>
  <si>
    <t>General Plant costs included in NLSL Resource costs will be calculated using NLSL Functionalization Ratios.</t>
  </si>
  <si>
    <t>General Plant Depreciation expense included in NLSL Resource costs will be calculated using NLSL Functionalization Ratios.</t>
  </si>
  <si>
    <t>(Total Expenses: Production + Transmission + Distribution + Customer and Sales +Total Administration and General Expenses)</t>
  </si>
  <si>
    <t xml:space="preserve">Hydraulic Production Plant - Conventional </t>
  </si>
  <si>
    <t>Hydraulic Production Plant - Pumped Storage</t>
  </si>
  <si>
    <t>Common Plant - Electric</t>
  </si>
  <si>
    <t>(Utility Plant) Held For Future Use</t>
  </si>
  <si>
    <t>CURRENT AND ACCRUED LIABILITIES</t>
  </si>
  <si>
    <t>DEFERRED CREDITS</t>
  </si>
  <si>
    <t>Fuel Stock</t>
  </si>
  <si>
    <t>Operation</t>
  </si>
  <si>
    <t>Maintenance</t>
  </si>
  <si>
    <t>Total Intangible Plant</t>
  </si>
  <si>
    <t>(Total Intangible + Total Production + Total Transmission + Total Distribution + Total General)</t>
  </si>
  <si>
    <t>Amount</t>
  </si>
  <si>
    <t>Asset Retirement Costs for General Plant</t>
  </si>
  <si>
    <t>204-208</t>
  </si>
  <si>
    <t>Investment in Associated Companies</t>
  </si>
  <si>
    <t>Other Preliminary Survey and Investigation Charges</t>
  </si>
  <si>
    <t>GP Ratio</t>
  </si>
  <si>
    <t>PTDG Ratio</t>
  </si>
  <si>
    <t>TD Ratio</t>
  </si>
  <si>
    <t>GPM Ratio</t>
  </si>
  <si>
    <t>Method</t>
  </si>
  <si>
    <t>Other Power - Fuel</t>
  </si>
  <si>
    <t>500-509</t>
  </si>
  <si>
    <t>517-525</t>
  </si>
  <si>
    <t>Other Power Supply Expenses</t>
  </si>
  <si>
    <t>System Control and Load Dispatching</t>
  </si>
  <si>
    <t>Power Production Expenses:</t>
  </si>
  <si>
    <t>Steam Power Generation</t>
  </si>
  <si>
    <t>Nuclear Power Generation</t>
  </si>
  <si>
    <t>Hydraulic Power Generation</t>
  </si>
  <si>
    <t>Other Power Generation</t>
  </si>
  <si>
    <t>Total Operations less Wheeling</t>
  </si>
  <si>
    <t>Total Maintenance</t>
  </si>
  <si>
    <t>Total Operations</t>
  </si>
  <si>
    <t>Total Customer Accounts</t>
  </si>
  <si>
    <t>Injuries and Damages</t>
  </si>
  <si>
    <t>Employee Pensions &amp; Benefits</t>
  </si>
  <si>
    <t>Franchise Requirements</t>
  </si>
  <si>
    <t>Miscellaneous General Expenses</t>
  </si>
  <si>
    <t>Regulatory Commission Expenses</t>
  </si>
  <si>
    <t>Distribution Plant</t>
  </si>
  <si>
    <t>Total Depreciation and Amortization</t>
  </si>
  <si>
    <t>Distribution Plant:</t>
  </si>
  <si>
    <t>Intangible Plant:</t>
  </si>
  <si>
    <t>LESS:</t>
  </si>
  <si>
    <t>Total Net Plant</t>
  </si>
  <si>
    <t>Nuclear Fuel</t>
  </si>
  <si>
    <t>Other Investment</t>
  </si>
  <si>
    <t>Total Rate Base</t>
  </si>
  <si>
    <t>Nuclear - Maintenance</t>
  </si>
  <si>
    <t>528-532</t>
  </si>
  <si>
    <t>Total Production Expense</t>
  </si>
  <si>
    <t>565</t>
  </si>
  <si>
    <t>Total Transmission Expense</t>
  </si>
  <si>
    <t>Distribution Expense:</t>
  </si>
  <si>
    <t>580-589</t>
  </si>
  <si>
    <t>590-598</t>
  </si>
  <si>
    <t>Total Distribution Expense</t>
  </si>
  <si>
    <t>Customer and Sales Expenses:</t>
  </si>
  <si>
    <t>901-905</t>
  </si>
  <si>
    <t>Total Customer and Sales Expenses</t>
  </si>
  <si>
    <t>Administration and General Expense:</t>
  </si>
  <si>
    <t>Rents</t>
  </si>
  <si>
    <t>Total Administration and General Expenses</t>
  </si>
  <si>
    <t>Total Operations and Maintenance</t>
  </si>
  <si>
    <t>(Weighted Cost of Capital Plus Federal Income Tax Factor)</t>
  </si>
  <si>
    <t>Step 3: Calculate Return on Rate Base</t>
  </si>
  <si>
    <t xml:space="preserve">Transmission Plant  </t>
  </si>
  <si>
    <t>Transmission Expenses: (i)</t>
  </si>
  <si>
    <t>Public Purpose Charges (h)</t>
  </si>
  <si>
    <t>Revenues from Transmission of Electricity of Others (i)</t>
  </si>
  <si>
    <t>(From Schedule 3b)</t>
  </si>
  <si>
    <t>Contract System Cost</t>
  </si>
  <si>
    <t>Total Contract System Cost</t>
  </si>
  <si>
    <t>Contract System Load (MWh)</t>
  </si>
  <si>
    <t xml:space="preserve">Total Contract System Load </t>
  </si>
  <si>
    <t>(Less)  New Large Single Load Costs (d)</t>
  </si>
  <si>
    <t>Total Retail Load (Net of NLSL) (d)</t>
  </si>
  <si>
    <t>Electric</t>
  </si>
  <si>
    <t>Distribution</t>
  </si>
  <si>
    <t>Customer Accounts</t>
  </si>
  <si>
    <t>Customer Service and Informational</t>
  </si>
  <si>
    <t>Sales</t>
  </si>
  <si>
    <t>Administrative and General</t>
  </si>
  <si>
    <t>Labor Ratio Input:</t>
  </si>
  <si>
    <t>Administrative &amp; General</t>
  </si>
  <si>
    <t>Total Labor</t>
  </si>
  <si>
    <t>Total Distribution O&amp;M</t>
  </si>
  <si>
    <t>Ratio Used</t>
  </si>
  <si>
    <t>MWh Sold</t>
  </si>
  <si>
    <t xml:space="preserve">       TOTAL </t>
  </si>
  <si>
    <t>RATIO  (GP)</t>
  </si>
  <si>
    <t>Production, Transmission, Distribution</t>
  </si>
  <si>
    <t>Transmission Plant</t>
  </si>
  <si>
    <t xml:space="preserve">    PTD Total</t>
  </si>
  <si>
    <t>Intangible Plant - Organization</t>
  </si>
  <si>
    <t>Intangible Plant - Franchises and Consents</t>
  </si>
  <si>
    <t>Transmission, Distribution</t>
  </si>
  <si>
    <t>Labor Ratios</t>
  </si>
  <si>
    <t>Direct to Distribution</t>
  </si>
  <si>
    <t>Direct to Production</t>
  </si>
  <si>
    <t>Direct to Transmission</t>
  </si>
  <si>
    <t>Direct Allocation</t>
  </si>
  <si>
    <t>Production, Transmission, Distribution, General</t>
  </si>
  <si>
    <t>Embedded</t>
  </si>
  <si>
    <t>Effective Cost</t>
  </si>
  <si>
    <t>Capitalization Structure</t>
  </si>
  <si>
    <t>Percent</t>
  </si>
  <si>
    <t>{(ROR – (Embedded Cost of Debt * (Debt / (Total Capital))} * {(Federal Tax Rate / (1- Federal Tax Rate)}</t>
  </si>
  <si>
    <t>Total Customer &amp; Sales</t>
  </si>
  <si>
    <t>Intangible Plant - Miscellaneous</t>
  </si>
  <si>
    <t>Rent from Electric Property</t>
  </si>
  <si>
    <t>Sales of Water and Water Power</t>
  </si>
  <si>
    <t>Miscellaneous Service Revenues</t>
  </si>
  <si>
    <t>Amortization of Acquisition Adjustments</t>
  </si>
  <si>
    <t>Classification</t>
  </si>
  <si>
    <t>Statistical</t>
  </si>
  <si>
    <t>Jurisdictional</t>
  </si>
  <si>
    <t>Multi-Jurisdiction Investor-Owned Utility Return Calculation:</t>
  </si>
  <si>
    <t>Energy (kWh)</t>
  </si>
  <si>
    <t>Fuel</t>
  </si>
  <si>
    <t>Fully Allocated Cost ($)</t>
  </si>
  <si>
    <t>Fully Allocated Cost ($/MWh)</t>
  </si>
  <si>
    <t>Depreciation Expense for Asset Retirement Costs</t>
  </si>
  <si>
    <t>Amortization of Limited Term Electric Plant</t>
  </si>
  <si>
    <t>Regulatory Credits</t>
  </si>
  <si>
    <t xml:space="preserve">Property </t>
  </si>
  <si>
    <t>State Income, B&amp;O, et.</t>
  </si>
  <si>
    <t>Franchise Fees</t>
  </si>
  <si>
    <t>City/Municipal</t>
  </si>
  <si>
    <t>TOTAL TAXES</t>
  </si>
  <si>
    <t>UTILITY NAME:</t>
  </si>
  <si>
    <t>End of Year Report Period:</t>
  </si>
  <si>
    <t>ASC Filing Date:</t>
  </si>
  <si>
    <r>
      <t>(Less)</t>
    </r>
    <r>
      <rPr>
        <sz val="10"/>
        <color indexed="12"/>
        <rFont val="Times New Roman"/>
        <family val="1"/>
      </rPr>
      <t xml:space="preserve"> Loss from Disposition of Allowances</t>
    </r>
  </si>
  <si>
    <r>
      <t>(Less)</t>
    </r>
    <r>
      <rPr>
        <b/>
        <sz val="10"/>
        <color indexed="12"/>
        <rFont val="Times New Roman"/>
        <family val="1"/>
      </rPr>
      <t xml:space="preserve"> </t>
    </r>
    <r>
      <rPr>
        <sz val="10"/>
        <color indexed="12"/>
        <rFont val="Times New Roman"/>
        <family val="1"/>
      </rPr>
      <t>Regulatory Debits</t>
    </r>
  </si>
  <si>
    <r>
      <t>(Less)</t>
    </r>
    <r>
      <rPr>
        <b/>
        <sz val="10"/>
        <color indexed="12"/>
        <rFont val="Times New Roman"/>
        <family val="1"/>
      </rPr>
      <t xml:space="preserve"> </t>
    </r>
    <r>
      <rPr>
        <sz val="10"/>
        <color indexed="12"/>
        <rFont val="Times New Roman"/>
        <family val="1"/>
      </rPr>
      <t>Loss from Disposition of Utility Plant</t>
    </r>
  </si>
  <si>
    <t>Distribution Loss Calculation</t>
  </si>
  <si>
    <t>Distribution Losses</t>
  </si>
  <si>
    <t>Contract System Load</t>
  </si>
  <si>
    <t>Annual Load Change</t>
  </si>
  <si>
    <t>Rate Period Mid-Point From ASC Tab</t>
  </si>
  <si>
    <t>Online Year</t>
  </si>
  <si>
    <t>Online Month</t>
  </si>
  <si>
    <t>New Resource Switch (Input in ASCs Tab, 1=On, 0=Off)</t>
  </si>
  <si>
    <t>Accnt #</t>
  </si>
  <si>
    <r>
      <t xml:space="preserve">Fuel </t>
    </r>
    <r>
      <rPr>
        <b/>
        <sz val="8"/>
        <color indexed="8"/>
        <rFont val="Tahoma"/>
        <family val="2"/>
      </rPr>
      <t>(Stock)</t>
    </r>
  </si>
  <si>
    <t>EPA Allowances</t>
  </si>
  <si>
    <t>158.1-158.2</t>
  </si>
  <si>
    <t>Steam Expense</t>
  </si>
  <si>
    <t>Steam Power - Op (Excluding 501 - Fuel)</t>
  </si>
  <si>
    <t>Depreciation</t>
  </si>
  <si>
    <t>OK</t>
  </si>
  <si>
    <t>Firm Sales for Resale ($)</t>
  </si>
  <si>
    <t>OSS &amp; PP</t>
  </si>
  <si>
    <t>Firm Sales for Resale (MWh)</t>
  </si>
  <si>
    <t>Expected Annual Generation (MWh)</t>
  </si>
  <si>
    <r>
      <t xml:space="preserve">Nuclear Fuel </t>
    </r>
    <r>
      <rPr>
        <b/>
        <sz val="8"/>
        <color indexed="8"/>
        <rFont val="Tahoma"/>
        <family val="2"/>
      </rPr>
      <t>(Stock)</t>
    </r>
  </si>
  <si>
    <t>Nuclear Expense</t>
  </si>
  <si>
    <r>
      <t xml:space="preserve">Nuclear - Fuel  </t>
    </r>
    <r>
      <rPr>
        <b/>
        <sz val="8"/>
        <color indexed="8"/>
        <rFont val="Tahoma"/>
        <family val="2"/>
      </rPr>
      <t>(Expense)</t>
    </r>
  </si>
  <si>
    <t>Hydraulic Production Plant</t>
  </si>
  <si>
    <t xml:space="preserve">Hydraulic Expense  </t>
  </si>
  <si>
    <t>535-540</t>
  </si>
  <si>
    <t>541-545</t>
  </si>
  <si>
    <r>
      <t xml:space="preserve">     Hydraulic Production Plant - </t>
    </r>
    <r>
      <rPr>
        <sz val="8"/>
        <color indexed="8"/>
        <rFont val="Tahoma"/>
        <family val="2"/>
      </rPr>
      <t xml:space="preserve">Conventional </t>
    </r>
  </si>
  <si>
    <r>
      <t xml:space="preserve">     Hydraulic Production Plant - </t>
    </r>
    <r>
      <rPr>
        <sz val="8"/>
        <color indexed="8"/>
        <rFont val="Tahoma"/>
        <family val="2"/>
      </rPr>
      <t>Pumped Storage</t>
    </r>
  </si>
  <si>
    <t>Other Expense</t>
  </si>
  <si>
    <t>546-550</t>
  </si>
  <si>
    <t>551-554</t>
  </si>
  <si>
    <t>Property Taxes Production</t>
  </si>
  <si>
    <t>Total Production Property</t>
  </si>
  <si>
    <t>NRSW</t>
  </si>
  <si>
    <t>NRCOL</t>
  </si>
  <si>
    <t>Date</t>
  </si>
  <si>
    <t>Functionalization/
Escalation</t>
  </si>
  <si>
    <t>Code</t>
  </si>
  <si>
    <t>Depreciation Reserve</t>
  </si>
  <si>
    <t>Calculation</t>
  </si>
  <si>
    <t xml:space="preserve">Less: Long-Term Portion of Derivative Assets </t>
  </si>
  <si>
    <t xml:space="preserve">Less: Long-Term Portion of Derivative Assets - Hedges </t>
  </si>
  <si>
    <t xml:space="preserve">Prelim. Survey and Investigation Charges (Electric) </t>
  </si>
  <si>
    <t>(less) Long-Term Portion of Derivative Instrument Liabilities</t>
  </si>
  <si>
    <t>(less) Long-Term Portion of Derivative Instrument Liabilities - Hedges</t>
  </si>
  <si>
    <t>Customer assistance expenses (Major only)</t>
  </si>
  <si>
    <t>Schedule 3B: Other Included Items</t>
  </si>
  <si>
    <t>(Less) Regulatory Debits</t>
  </si>
  <si>
    <t>(Less) Loss from Disposition of Utility Plant</t>
  </si>
  <si>
    <t>(Less) Loss from Disposition of Allowances</t>
  </si>
  <si>
    <t>Sale for Resale:</t>
  </si>
  <si>
    <t>NLSL MWh</t>
  </si>
  <si>
    <t>Distribution Loss (f)</t>
  </si>
  <si>
    <t>PTD Ratios</t>
  </si>
  <si>
    <t>PTDG Ratios</t>
  </si>
  <si>
    <t>TD Ratios</t>
  </si>
  <si>
    <t>TDG Ratios</t>
  </si>
  <si>
    <t>LABOR Ratios</t>
  </si>
  <si>
    <t>GP Ratios</t>
  </si>
  <si>
    <t>GPM Ratios</t>
  </si>
  <si>
    <t>Off-System Sales &amp; Power Purchase Calculation</t>
  </si>
  <si>
    <t>Base Data</t>
  </si>
  <si>
    <t>New Resource LT &amp; IT Purchases &amp; Contract Terminations</t>
  </si>
  <si>
    <t>Sales for</t>
  </si>
  <si>
    <t>Resale</t>
  </si>
  <si>
    <t>Currently same as 110000, nothing in 113000</t>
  </si>
  <si>
    <t xml:space="preserve"> LT &amp; IT Purchases ($)</t>
  </si>
  <si>
    <t>New Resources Purchases/Terminations (MWh)</t>
  </si>
  <si>
    <t>New Resource Plant Additions (MWh)</t>
  </si>
  <si>
    <t>New Resource Sales/Terminations (MWh)</t>
  </si>
  <si>
    <t>New Purchases and Resource Adds available to meet load</t>
  </si>
  <si>
    <t>Base ST Purchases (MWh)</t>
  </si>
  <si>
    <t>New resource vs ST Purchases Check</t>
  </si>
  <si>
    <t>Annual ST Purchases (MWh)</t>
  </si>
  <si>
    <t>ST Purchase Power Base Price (This FY, $/MWh)</t>
  </si>
  <si>
    <t>ST Purchased Power $</t>
  </si>
  <si>
    <t>Base ST Sales for Resale (MWh)</t>
  </si>
  <si>
    <t>ST Sales from New Resource Adds (MWh)</t>
  </si>
  <si>
    <t>Annual ST Sales (MWh)</t>
  </si>
  <si>
    <t>ST Sales for Resale ($)</t>
  </si>
  <si>
    <t>ST Sales Power Price ($/MWh)</t>
  </si>
  <si>
    <t>LT &amp; IT Sales for Resale ($)</t>
  </si>
  <si>
    <t>NR Switch</t>
  </si>
  <si>
    <t>NR Column</t>
  </si>
  <si>
    <t>New Resource</t>
  </si>
  <si>
    <t>Purchased Power ($)</t>
  </si>
  <si>
    <t>Total Sale for Resale Credit</t>
  </si>
  <si>
    <t>Steam</t>
  </si>
  <si>
    <t>Name Plate Capacity</t>
  </si>
  <si>
    <t>MW</t>
  </si>
  <si>
    <t>Heat Rate</t>
  </si>
  <si>
    <t>BTU/kWh</t>
  </si>
  <si>
    <t>Unit Cost</t>
  </si>
  <si>
    <t>$/mmBTU</t>
  </si>
  <si>
    <t>Capacity Factor</t>
  </si>
  <si>
    <t>fuel cost</t>
  </si>
  <si>
    <t>Nuclear</t>
  </si>
  <si>
    <t>Hydro</t>
  </si>
  <si>
    <t>Other - Natural Gas</t>
  </si>
  <si>
    <t>Other - Bio -Fuel</t>
  </si>
  <si>
    <t>Other (Wind, Tidal, solar, etc)</t>
  </si>
  <si>
    <t>%Change from Base Case</t>
  </si>
  <si>
    <t>Total Sales &amp; Terminations ($)</t>
  </si>
  <si>
    <t>Total Sales &amp; Terminations (MWh)</t>
  </si>
  <si>
    <t>Total Purchases &amp; Terminations ($)</t>
  </si>
  <si>
    <t>Total Purchases &amp; Terminations (MWh)</t>
  </si>
  <si>
    <t>New Resources Total Expected Annual Generation (MWh)</t>
  </si>
  <si>
    <t>Total Retail Sales @ Meter</t>
  </si>
  <si>
    <t>Schedule 1 - Rate Base</t>
  </si>
  <si>
    <t>TOC</t>
  </si>
  <si>
    <t>é</t>
  </si>
  <si>
    <t>Schedule 1A - Cash Working Capital</t>
  </si>
  <si>
    <t>Schedule 2 -Rate of Return</t>
  </si>
  <si>
    <t>Schedule 3 - Expenses</t>
  </si>
  <si>
    <t>Schedule 3A - Taxes</t>
  </si>
  <si>
    <t>Schedule 3B - Other Items</t>
  </si>
  <si>
    <t>Schedule 4 - Average System Cost</t>
  </si>
  <si>
    <t>Load Forecast</t>
  </si>
  <si>
    <t>Distribution Loss Calc</t>
  </si>
  <si>
    <t>Salaries</t>
  </si>
  <si>
    <t>Ratios</t>
  </si>
  <si>
    <t>New Resources- Individual</t>
  </si>
  <si>
    <t>New Resources-Group</t>
  </si>
  <si>
    <t>Materiality - Individual</t>
  </si>
  <si>
    <t>Materiality - Group</t>
  </si>
  <si>
    <t>NLSL Base New Calculation</t>
  </si>
  <si>
    <t>NLSL Fully Alloc. Cost ($/MWh)</t>
  </si>
  <si>
    <t>Distribution Losses (%)</t>
  </si>
  <si>
    <t>Utility Name</t>
  </si>
  <si>
    <t>BPA Reviews:</t>
  </si>
  <si>
    <t>Table of Contents</t>
  </si>
  <si>
    <t>Fiscal Year Load Forecast</t>
  </si>
  <si>
    <r>
      <t xml:space="preserve">                                                      </t>
    </r>
    <r>
      <rPr>
        <b/>
        <sz val="12"/>
        <color indexed="57"/>
        <rFont val="Times New Roman"/>
        <family val="1"/>
      </rPr>
      <t xml:space="preserve">   </t>
    </r>
    <r>
      <rPr>
        <sz val="12"/>
        <rFont val="Times New Roman"/>
        <family val="1"/>
      </rPr>
      <t xml:space="preserve">            </t>
    </r>
    <r>
      <rPr>
        <b/>
        <sz val="12"/>
        <color indexed="12"/>
        <rFont val="Times New Roman"/>
        <family val="1"/>
      </rPr>
      <t>2/19/2010</t>
    </r>
  </si>
  <si>
    <t/>
  </si>
  <si>
    <t>Distribution/           Other</t>
  </si>
  <si>
    <t>Distribution/  Other</t>
  </si>
  <si>
    <t>Distribution/      Other</t>
  </si>
  <si>
    <t>Distribution/   Other</t>
  </si>
  <si>
    <t>Distribution/          Other</t>
  </si>
  <si>
    <t>Distribution/            Other</t>
  </si>
  <si>
    <t>(Less) Above-RHWM Load</t>
  </si>
  <si>
    <t>Removed</t>
  </si>
  <si>
    <t>NLSL MWH</t>
  </si>
  <si>
    <t>Account 557 Disallowed Amounts</t>
  </si>
  <si>
    <t>Load for Dist Plant Adds</t>
  </si>
  <si>
    <t>Base Period NLSL MWh</t>
  </si>
  <si>
    <t>New NLSL MWh</t>
  </si>
  <si>
    <t>Total NLSL MWh</t>
  </si>
  <si>
    <t>Distribution Loss Percentage</t>
  </si>
  <si>
    <t>Wind Resource Reporting Form</t>
  </si>
  <si>
    <t>Plant Name</t>
  </si>
  <si>
    <t>Year In-Service</t>
  </si>
  <si>
    <t>Number of Turbines</t>
  </si>
  <si>
    <t>Capacity of individual turbine</t>
  </si>
  <si>
    <t>Year Originally Constructed</t>
  </si>
  <si>
    <t>Year Last Unit was Installed</t>
  </si>
  <si>
    <t xml:space="preserve">Total Installed Cap (Max Gen Name Plate Ratings-MW) </t>
  </si>
  <si>
    <t xml:space="preserve">Net Peak Demand on Plant - MW (60 minutes) </t>
  </si>
  <si>
    <t xml:space="preserve">Plant Hours Connected to Load </t>
  </si>
  <si>
    <t xml:space="preserve">Net Continuous Plant Capability (Megawatts) </t>
  </si>
  <si>
    <t>Average Number of Employees</t>
  </si>
  <si>
    <t>Net Generation, Exclusive of Plant Use - kWh</t>
  </si>
  <si>
    <t>Cost of Plant: Land and Land Rights</t>
  </si>
  <si>
    <t>Equipment Costs</t>
  </si>
  <si>
    <t>Asset Retirement Costs</t>
  </si>
  <si>
    <t xml:space="preserve">Total Cost </t>
  </si>
  <si>
    <t xml:space="preserve">Cost per KW of Installed Capacity (line 17/6) </t>
  </si>
  <si>
    <t>Production Expenses: Oper, Supv, &amp; Engr</t>
  </si>
  <si>
    <t>Electric Expenses</t>
  </si>
  <si>
    <t xml:space="preserve">Rents </t>
  </si>
  <si>
    <t>Allowances</t>
  </si>
  <si>
    <t>Maintenance Supervision and Engineering</t>
  </si>
  <si>
    <t>Maintenance of Structures</t>
  </si>
  <si>
    <t xml:space="preserve">Maintenance of Electric Plant </t>
  </si>
  <si>
    <t xml:space="preserve">Total Production Expenses </t>
  </si>
  <si>
    <t xml:space="preserve">Expenses per Net KWh </t>
  </si>
  <si>
    <t>Wind_Resources_Costs</t>
  </si>
  <si>
    <t>Annual Output</t>
  </si>
  <si>
    <t>Accumulated Depreciation</t>
  </si>
  <si>
    <t>Forecast Fiscal Year MWh</t>
  </si>
  <si>
    <t>New Resource Group Number</t>
  </si>
  <si>
    <t>to</t>
  </si>
  <si>
    <t>New Resource Group</t>
  </si>
  <si>
    <t>General Plant-Tran &amp; Dist</t>
  </si>
  <si>
    <t>TDG RATIO</t>
  </si>
  <si>
    <t>Cell E6</t>
  </si>
  <si>
    <t>Change from:</t>
  </si>
  <si>
    <t>Cell E7</t>
  </si>
  <si>
    <t>Change dates in Sch 1- Rate Base Tab</t>
  </si>
  <si>
    <t>Cell A47</t>
  </si>
  <si>
    <t>Change from</t>
  </si>
  <si>
    <t>Updated all Footers from</t>
  </si>
  <si>
    <t>In New Resources-Individual and New Resources Group Tabs</t>
  </si>
  <si>
    <t>Cell B3</t>
  </si>
  <si>
    <t>In NLSL_Base_New_Calc Tab</t>
  </si>
  <si>
    <t>In Above-RHWM_Base_New_Calc Tab</t>
  </si>
  <si>
    <t>Federal Income Tax Rate   (21% during Base Period)</t>
  </si>
  <si>
    <t>310-317</t>
  </si>
  <si>
    <t>320-326</t>
  </si>
  <si>
    <t>330-337</t>
  </si>
  <si>
    <t>350-359.1</t>
  </si>
  <si>
    <t>360-374</t>
  </si>
  <si>
    <t>2021 cost of serving NLSLs under Endnote d</t>
  </si>
  <si>
    <t>2021 cost of serving Above-RHWM Loads under Endnote d</t>
  </si>
  <si>
    <t>FY 2024-2025 ASC Filing</t>
  </si>
  <si>
    <t>262-263</t>
  </si>
  <si>
    <t>FunctionalizationDefault</t>
  </si>
  <si>
    <t>FunctionalizationOption</t>
  </si>
  <si>
    <t>Distribution Plant (reserve)</t>
  </si>
  <si>
    <t>Customer Service and Information (906-907)</t>
  </si>
  <si>
    <t>Customer Service and Information (909-910)</t>
  </si>
  <si>
    <t>Amortization of Intangible Plant  - Account 301 (expense)</t>
  </si>
  <si>
    <t>Amortization of Intangible Plant  - Account 302 (expense)</t>
  </si>
  <si>
    <t>Amortization of Intangible Plant  - Account 303 (expense)</t>
  </si>
  <si>
    <t>Steam Production Plant (expense)</t>
  </si>
  <si>
    <t>Nuclear Production Plant (expense)</t>
  </si>
  <si>
    <t>Other Production Plant (expense)</t>
  </si>
  <si>
    <t>Transmission Plant (i) (expense)</t>
  </si>
  <si>
    <t>Distribution Plant (expense)</t>
  </si>
  <si>
    <t>General Plant (expense)</t>
  </si>
  <si>
    <t>Common Plant - Electric - Account 403</t>
  </si>
  <si>
    <t>Common Plant - Electric - Account 404</t>
  </si>
  <si>
    <t>(Less)  Above-RHWM Costs (d)</t>
  </si>
  <si>
    <t>Above-</t>
  </si>
  <si>
    <t>RHWM MWh</t>
  </si>
  <si>
    <t>Production (labor)</t>
  </si>
  <si>
    <t>Transmission (labor)</t>
  </si>
  <si>
    <t>Distribution (labor)</t>
  </si>
  <si>
    <t>Customer Accounts (labor)</t>
  </si>
  <si>
    <t>Customer Service and Informational (labor)</t>
  </si>
  <si>
    <t>Sales (labor)</t>
  </si>
  <si>
    <t>Administrative &amp; General (labor)</t>
  </si>
  <si>
    <t>AccountName</t>
  </si>
  <si>
    <t>Utility</t>
  </si>
  <si>
    <t>SystemCost</t>
  </si>
  <si>
    <t>SystemLoad</t>
  </si>
  <si>
    <t>ASC</t>
  </si>
  <si>
    <t>In Schedule 1 - Rate Base</t>
  </si>
  <si>
    <t xml:space="preserve">FY 2026-2028 ASC Appendix 1 </t>
  </si>
  <si>
    <t>2023 cost of serving NLSLs under Endnote d</t>
  </si>
  <si>
    <t>2023 cost of serving Above-RHWM Loads under Endnote d</t>
  </si>
  <si>
    <t>Midpoint is different because of the three year rate period</t>
  </si>
  <si>
    <t>Check all account numbers</t>
  </si>
  <si>
    <t>202-203</t>
  </si>
  <si>
    <t>336-337</t>
  </si>
  <si>
    <t>300-301</t>
  </si>
  <si>
    <t>Wind</t>
  </si>
  <si>
    <t>WASHINGTON</t>
  </si>
  <si>
    <t>IDAHO</t>
  </si>
  <si>
    <t>Gross Plant in Service ($)</t>
  </si>
  <si>
    <t xml:space="preserve"> Accumulated  Depreciation ($)</t>
  </si>
  <si>
    <t xml:space="preserve"> Net Plant In Service ($)</t>
  </si>
  <si>
    <t>Fuel Stock ($)</t>
  </si>
  <si>
    <t>Alloc. Plant Materials &amp; Supplies ($)</t>
  </si>
  <si>
    <t>Allocated General Plant - Net ($)</t>
  </si>
  <si>
    <t>Allowance Inventory</t>
  </si>
  <si>
    <t>Allowances Withheld</t>
  </si>
  <si>
    <t>Preliminary Survey and Investigation Charges (Major only)</t>
  </si>
  <si>
    <r>
      <t>(Less)</t>
    </r>
    <r>
      <rPr>
        <sz val="10"/>
        <color indexed="12"/>
        <rFont val="Times New Roman"/>
        <family val="1"/>
      </rPr>
      <t xml:space="preserve"> Long-Term Portion of Derivative Assets </t>
    </r>
  </si>
  <si>
    <r>
      <t>(Less)</t>
    </r>
    <r>
      <rPr>
        <sz val="10"/>
        <color indexed="12"/>
        <rFont val="Times New Roman"/>
        <family val="1"/>
      </rPr>
      <t xml:space="preserve"> Long-Term Portion of Derivative Assets - Hedges </t>
    </r>
  </si>
  <si>
    <t>Accumulated Deferred Income Taxes-Accel. Amort. Property</t>
  </si>
  <si>
    <t>Customer Service Supervision (Major only)</t>
  </si>
  <si>
    <t>Property  (or In-Lieu)</t>
  </si>
  <si>
    <t>State Income, B&amp;O, etc.</t>
  </si>
  <si>
    <t>Energy Storage Plant:</t>
  </si>
  <si>
    <t>Total Energy Storage Plant</t>
  </si>
  <si>
    <t>Solar Production</t>
  </si>
  <si>
    <t>Wind Production</t>
  </si>
  <si>
    <t>Other Renewable Production</t>
  </si>
  <si>
    <t>338.1-338.13</t>
  </si>
  <si>
    <t>338.20-338.34</t>
  </si>
  <si>
    <t>339.1-339.13</t>
  </si>
  <si>
    <t>5-YEAR PP &amp; OSS Worksheet</t>
  </si>
  <si>
    <t>Purchased Power - Base Period Minus 3</t>
  </si>
  <si>
    <t>Sales for Resale - Base Period Minus 3</t>
  </si>
  <si>
    <t>Purchased Power - Base Period Minus 4</t>
  </si>
  <si>
    <t>Sales for Resale - Base Period Minus 4</t>
  </si>
  <si>
    <t>2026 Average System Cost Methodology (ASCM) Appendix 1</t>
  </si>
  <si>
    <t>2026 Average System Cost (ASCM) Appendix 1</t>
  </si>
  <si>
    <t xml:space="preserve">Utility populates </t>
  </si>
  <si>
    <t>Pro-rata of account based on NLSL Funct. Ratios</t>
  </si>
  <si>
    <t>Formulas in cells</t>
  </si>
  <si>
    <t>2026 Proposal</t>
  </si>
  <si>
    <t>Intangible Plant 302 &amp; 303</t>
  </si>
  <si>
    <t>Cash Working Capital</t>
  </si>
  <si>
    <t>Current &amp; Accrued Assets 
(152, 158.1, 158.2)(163,165)</t>
  </si>
  <si>
    <t>Deferred Debits 
(181,185,189)(182.1-.3, 186, 187)</t>
  </si>
  <si>
    <t>(Deferred Credits)
(253, 254, 256)(257)</t>
  </si>
  <si>
    <t>F(x): 389-399.1</t>
  </si>
  <si>
    <t>Production % of NLSL</t>
  </si>
  <si>
    <t>Prod &amp; PTD % of NLSL</t>
  </si>
  <si>
    <t>PTDG &amp; Prod % of NLSL</t>
  </si>
  <si>
    <t>Prod &amp; PTDG % of NLSL</t>
  </si>
  <si>
    <t>Total "Rate Base"</t>
  </si>
  <si>
    <t>Return on Capital</t>
  </si>
  <si>
    <t>Common Plant 403 &amp; 404</t>
  </si>
  <si>
    <t>Annual Depreciation Expense - 
Production Plant</t>
  </si>
  <si>
    <t>Total Annual Depreciation Expense</t>
  </si>
  <si>
    <t>Transmission of Electricty by Others (565)</t>
  </si>
  <si>
    <t>Operations Expense Less Fuel</t>
  </si>
  <si>
    <t>Maintenance Expense</t>
  </si>
  <si>
    <t>Allocated A&amp;G</t>
  </si>
  <si>
    <t>Purchased Power Expense</t>
  </si>
  <si>
    <t>Federal Employment Taxes</t>
  </si>
  <si>
    <t>State Employment Taxes</t>
  </si>
  <si>
    <t>Property Taxes</t>
  </si>
  <si>
    <t>Other Included Items (3B)</t>
  </si>
  <si>
    <t>Transmission for Sales for Resale</t>
  </si>
  <si>
    <t>Other Electric Revenues (456)</t>
  </si>
  <si>
    <t>Average Cost of Post-2026 Base Period Resources</t>
  </si>
  <si>
    <t>Cost of serving NLSLs</t>
  </si>
  <si>
    <t>Computer Software</t>
  </si>
  <si>
    <t>Computer Hardware</t>
  </si>
  <si>
    <t>Long-Term Portion of Derivative Assets</t>
  </si>
  <si>
    <t>Long-Term Portion of Derivative Assets - Hedges</t>
  </si>
  <si>
    <t>Purchased Power for Storage Operations</t>
  </si>
  <si>
    <t>Transmission Plant:</t>
  </si>
  <si>
    <t>Investment in Subsidiary Companies</t>
  </si>
  <si>
    <t>Energy Storage Plant</t>
  </si>
  <si>
    <t>Sch. 4 input</t>
  </si>
  <si>
    <t>Name</t>
  </si>
  <si>
    <t>Table 1 Endotes</t>
  </si>
  <si>
    <t>(a/)</t>
  </si>
  <si>
    <t>(h/)</t>
  </si>
  <si>
    <t>(b/), (c/), (d/), (e/), (f/)</t>
  </si>
  <si>
    <t>(g/)</t>
  </si>
  <si>
    <t>(i/) and( j/)</t>
  </si>
  <si>
    <t>114-117</t>
  </si>
  <si>
    <t>387-387.12</t>
  </si>
  <si>
    <t>340-347</t>
  </si>
  <si>
    <t xml:space="preserve">Transmission Plant </t>
  </si>
  <si>
    <t xml:space="preserve">In-Service: Depreciation of Common Plant  </t>
  </si>
  <si>
    <t xml:space="preserve">Amortization of Other Utility Plant </t>
  </si>
  <si>
    <r>
      <t xml:space="preserve">Cash Working Capital  </t>
    </r>
    <r>
      <rPr>
        <b/>
        <sz val="12"/>
        <color rgb="FFFF0000"/>
        <rFont val="Times New Roman"/>
        <family val="1"/>
      </rPr>
      <t>(a/)</t>
    </r>
  </si>
  <si>
    <t>Schedule 1A: Cash Working Capital  (a/)</t>
  </si>
  <si>
    <t xml:space="preserve">   Less Purchased Power, Public Purpose Charge, Purchase Power for Storage, Fuel Costs</t>
  </si>
  <si>
    <t xml:space="preserve">Total Transmission O&amp;M </t>
  </si>
  <si>
    <t>Schedule 2: Capital Structure and Rate of Return (h/)</t>
  </si>
  <si>
    <r>
      <t xml:space="preserve">Public Purpose Charges </t>
    </r>
    <r>
      <rPr>
        <b/>
        <sz val="10"/>
        <color rgb="FFFF0000"/>
        <rFont val="Times New Roman"/>
        <family val="1"/>
      </rPr>
      <t>(b/)</t>
    </r>
  </si>
  <si>
    <t xml:space="preserve">Transmission Expenses: </t>
  </si>
  <si>
    <r>
      <t xml:space="preserve">Transmission of Electricity by Others (Wheeling) </t>
    </r>
    <r>
      <rPr>
        <b/>
        <sz val="10"/>
        <color rgb="FFFF0000"/>
        <rFont val="Times New Roman"/>
        <family val="1"/>
      </rPr>
      <t>(c/)</t>
    </r>
  </si>
  <si>
    <r>
      <t xml:space="preserve">Customer Assistance Expenses (Major only) </t>
    </r>
    <r>
      <rPr>
        <b/>
        <sz val="10"/>
        <color rgb="FFFF0000"/>
        <rFont val="Times New Roman"/>
        <family val="1"/>
      </rPr>
      <t>(d/)</t>
    </r>
  </si>
  <si>
    <r>
      <t xml:space="preserve">Injuries and Damages </t>
    </r>
    <r>
      <rPr>
        <b/>
        <sz val="10"/>
        <color rgb="FFFF0000"/>
        <rFont val="Times New Roman"/>
        <family val="1"/>
      </rPr>
      <t>(e/)</t>
    </r>
  </si>
  <si>
    <r>
      <t xml:space="preserve">Commission Approved Injuries &amp; Damages </t>
    </r>
    <r>
      <rPr>
        <b/>
        <sz val="10"/>
        <color rgb="FFFF0000"/>
        <rFont val="Times New Roman"/>
        <family val="1"/>
      </rPr>
      <t>(f/)</t>
    </r>
  </si>
  <si>
    <r>
      <t xml:space="preserve">Sales for Resale </t>
    </r>
    <r>
      <rPr>
        <b/>
        <sz val="10"/>
        <color rgb="FFFF0000"/>
        <rFont val="Times New Roman"/>
        <family val="1"/>
      </rPr>
      <t>(g/)</t>
    </r>
  </si>
  <si>
    <r>
      <t xml:space="preserve">Transmission Sales for Resale </t>
    </r>
    <r>
      <rPr>
        <b/>
        <sz val="10"/>
        <color rgb="FFFF0000"/>
        <rFont val="Times New Roman"/>
        <family val="1"/>
      </rPr>
      <t>(g/)</t>
    </r>
  </si>
  <si>
    <r>
      <t xml:space="preserve">(Less)  New Large Single Load Costs </t>
    </r>
    <r>
      <rPr>
        <b/>
        <sz val="12"/>
        <color rgb="FFFF0000"/>
        <rFont val="Times New Roman"/>
        <family val="1"/>
      </rPr>
      <t>(i/)</t>
    </r>
  </si>
  <si>
    <r>
      <t xml:space="preserve">Total Retail Load (Net of NLSL) </t>
    </r>
    <r>
      <rPr>
        <b/>
        <sz val="12"/>
        <color rgb="FFFF0000"/>
        <rFont val="Times New Roman"/>
        <family val="1"/>
      </rPr>
      <t>(i/)</t>
    </r>
  </si>
  <si>
    <r>
      <t xml:space="preserve">Distribution Loss </t>
    </r>
    <r>
      <rPr>
        <b/>
        <sz val="12"/>
        <color rgb="FFFF0000"/>
        <rFont val="Times New Roman"/>
        <family val="1"/>
      </rPr>
      <t>(j/)</t>
    </r>
    <r>
      <rPr>
        <sz val="12"/>
        <color indexed="12"/>
        <rFont val="Times New Roman"/>
        <family val="1"/>
      </rPr>
      <t xml:space="preserve">  (See Distribution Loss Schedule)</t>
    </r>
  </si>
  <si>
    <t>Base Period (CY) MWh</t>
  </si>
  <si>
    <t xml:space="preserve">Transmission Plant: </t>
  </si>
  <si>
    <r>
      <t xml:space="preserve">Transmission of Electricity by Others (Wheeling) </t>
    </r>
    <r>
      <rPr>
        <b/>
        <sz val="12"/>
        <color rgb="FFFF0000"/>
        <rFont val="Times New Roman"/>
        <family val="1"/>
      </rPr>
      <t>(c/)</t>
    </r>
  </si>
  <si>
    <r>
      <t xml:space="preserve">Customer Assistance Expenses (Major only) </t>
    </r>
    <r>
      <rPr>
        <b/>
        <sz val="12"/>
        <color rgb="FFFF0000"/>
        <rFont val="Times New Roman"/>
        <family val="1"/>
      </rPr>
      <t>(d/)</t>
    </r>
  </si>
  <si>
    <r>
      <t xml:space="preserve">Injuries and Damages </t>
    </r>
    <r>
      <rPr>
        <b/>
        <sz val="12"/>
        <color rgb="FFFF0000"/>
        <rFont val="Times New Roman"/>
        <family val="1"/>
      </rPr>
      <t>(e/)</t>
    </r>
  </si>
  <si>
    <r>
      <t xml:space="preserve">Commission Approved Injuries &amp; Damages </t>
    </r>
    <r>
      <rPr>
        <b/>
        <sz val="12"/>
        <color rgb="FFFF0000"/>
        <rFont val="Times New Roman"/>
        <family val="1"/>
      </rPr>
      <t>(f/)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</si>
</sst>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6">
    <numFmt numFmtId="6" formatCode="&quot;$&quot;#,##0_);[Red]\(&quot;$&quot;#,##0\)"/>
    <numFmt numFmtId="8" formatCode="&quot;$&quot;#,##0.00_);[Red]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;[Red]\(#,##0\)"/>
    <numFmt numFmtId="165" formatCode="_(* #,##0_);_(* \(#,##0\);_(* &quot;-&quot;??_);_(@_)"/>
    <numFmt numFmtId="166" formatCode="0.0%"/>
    <numFmt numFmtId="167" formatCode="_(* #,##0.0_);_(* \(#,##0.0\);_(* &quot;-&quot;??_);_(@_)"/>
    <numFmt numFmtId="168" formatCode="0.000%"/>
    <numFmt numFmtId="169" formatCode="_(&quot;$&quot;* #,##0.0_);_(&quot;$&quot;* \(#,##0.0\);_(&quot;$&quot;* &quot;-&quot;??_);_(@_)"/>
    <numFmt numFmtId="170" formatCode="_(&quot;$&quot;* #,##0_);_(&quot;$&quot;* \(#,##0\);_(&quot;$&quot;* &quot;-&quot;??_);_(@_)"/>
    <numFmt numFmtId="171" formatCode="0.0"/>
    <numFmt numFmtId="172" formatCode="&quot;$&quot;#,##0"/>
    <numFmt numFmtId="173" formatCode="_(* #,##0.00000_);_(* \(#,##0.00000\);_(* &quot;-&quot;?????_);_(@_)"/>
    <numFmt numFmtId="174" formatCode="#,##0.00000_);[Red]\(#,##0.00000\)"/>
    <numFmt numFmtId="175" formatCode="0_);[Red]\(0\)"/>
    <numFmt numFmtId="176" formatCode="mm/dd/yy;@"/>
    <numFmt numFmtId="177" formatCode="&quot;$&quot;#,##0.0000_);[Red]\(&quot;$&quot;#,##0.0000\)"/>
    <numFmt numFmtId="178" formatCode="&quot;$&quot;#,##0.00000000000_);[Red]\(&quot;$&quot;#,##0.00000000000\)"/>
    <numFmt numFmtId="179" formatCode="m/d/yyyy;@"/>
    <numFmt numFmtId="180" formatCode="0.0000%"/>
    <numFmt numFmtId="181" formatCode="0.00000"/>
    <numFmt numFmtId="182" formatCode="#,##0.00000000_);[Red]\(#,##0.00000000\)"/>
    <numFmt numFmtId="183" formatCode="_(&quot;$&quot;* #,##0.000_);_(&quot;$&quot;* \(#,##0.000\);_(&quot;$&quot;* &quot;-&quot;??_);_(@_)"/>
    <numFmt numFmtId="184" formatCode="#,##0.0_);[Red]\(#,##0.0\)"/>
  </numFmts>
  <fonts count="196">
    <font>
      <sz val="12"/>
      <name val="Times New Roman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0"/>
      <name val="Helv"/>
    </font>
    <font>
      <sz val="10"/>
      <name val="Arial"/>
      <family val="2"/>
    </font>
    <font>
      <sz val="12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2"/>
      <color indexed="12"/>
      <name val="Times New Roman"/>
      <family val="1"/>
    </font>
    <font>
      <b/>
      <i/>
      <u/>
      <sz val="12"/>
      <name val="Times New Roman"/>
      <family val="1"/>
    </font>
    <font>
      <b/>
      <i/>
      <u/>
      <sz val="12"/>
      <color indexed="10"/>
      <name val="Times New Roman"/>
      <family val="1"/>
    </font>
    <font>
      <sz val="8"/>
      <name val="Times New Roman"/>
      <family val="1"/>
    </font>
    <font>
      <sz val="10"/>
      <color indexed="12"/>
      <name val="Times New Roman"/>
      <family val="1"/>
    </font>
    <font>
      <sz val="8"/>
      <color indexed="12"/>
      <name val="Times New Roman"/>
      <family val="1"/>
    </font>
    <font>
      <sz val="12"/>
      <color indexed="12"/>
      <name val="Times New Roman"/>
      <family val="1"/>
    </font>
    <font>
      <b/>
      <sz val="14"/>
      <name val="Times New Roman"/>
      <family val="1"/>
    </font>
    <font>
      <sz val="10"/>
      <color indexed="8"/>
      <name val="Times New Roman"/>
      <family val="1"/>
    </font>
    <font>
      <sz val="8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8"/>
      <color indexed="12"/>
      <name val="Times New Roman"/>
      <family val="1"/>
    </font>
    <font>
      <sz val="8"/>
      <color indexed="10"/>
      <name val="Times New Roman"/>
      <family val="1"/>
    </font>
    <font>
      <sz val="12"/>
      <color indexed="8"/>
      <name val="Times New Roman"/>
      <family val="1"/>
    </font>
    <font>
      <b/>
      <sz val="10"/>
      <color indexed="12"/>
      <name val="Times New Roman"/>
      <family val="1"/>
    </font>
    <font>
      <sz val="10"/>
      <name val="Garamond"/>
      <family val="1"/>
    </font>
    <font>
      <sz val="10"/>
      <color indexed="48"/>
      <name val="Times New Roman"/>
      <family val="1"/>
    </font>
    <font>
      <b/>
      <i/>
      <u/>
      <sz val="10"/>
      <color indexed="48"/>
      <name val="Times New Roman"/>
      <family val="1"/>
    </font>
    <font>
      <b/>
      <sz val="10"/>
      <name val="Garamond"/>
      <family val="1"/>
    </font>
    <font>
      <b/>
      <i/>
      <u/>
      <sz val="14"/>
      <color indexed="10"/>
      <name val="Times New Roman"/>
      <family val="1"/>
    </font>
    <font>
      <sz val="11"/>
      <color indexed="12"/>
      <name val="Times New Roman"/>
      <family val="1"/>
    </font>
    <font>
      <b/>
      <sz val="11"/>
      <color indexed="12"/>
      <name val="Times New Roman"/>
      <family val="1"/>
    </font>
    <font>
      <b/>
      <u/>
      <sz val="12"/>
      <color indexed="12"/>
      <name val="Times New Roman"/>
      <family val="1"/>
    </font>
    <font>
      <b/>
      <u/>
      <sz val="8"/>
      <color indexed="12"/>
      <name val="Times New Roman"/>
      <family val="1"/>
    </font>
    <font>
      <b/>
      <u/>
      <sz val="10"/>
      <color indexed="12"/>
      <name val="Times New Roman"/>
      <family val="1"/>
    </font>
    <font>
      <i/>
      <sz val="10"/>
      <color indexed="12"/>
      <name val="Times New Roman"/>
      <family val="1"/>
    </font>
    <font>
      <b/>
      <sz val="14"/>
      <color indexed="12"/>
      <name val="Times New Roman"/>
      <family val="1"/>
    </font>
    <font>
      <b/>
      <i/>
      <sz val="12"/>
      <color indexed="12"/>
      <name val="Times New Roman"/>
      <family val="1"/>
    </font>
    <font>
      <b/>
      <i/>
      <u/>
      <sz val="12"/>
      <color indexed="12"/>
      <name val="Times New Roman"/>
      <family val="1"/>
    </font>
    <font>
      <i/>
      <sz val="8"/>
      <color indexed="12"/>
      <name val="Times New Roman"/>
      <family val="1"/>
    </font>
    <font>
      <sz val="14"/>
      <name val="Times New Roman"/>
      <family val="1"/>
    </font>
    <font>
      <b/>
      <i/>
      <sz val="10"/>
      <color indexed="12"/>
      <name val="Times New Roman"/>
      <family val="1"/>
    </font>
    <font>
      <b/>
      <i/>
      <u/>
      <sz val="8"/>
      <color indexed="12"/>
      <name val="Times New Roman"/>
      <family val="1"/>
    </font>
    <font>
      <i/>
      <sz val="12"/>
      <color indexed="12"/>
      <name val="Times New Roman"/>
      <family val="1"/>
    </font>
    <font>
      <sz val="12"/>
      <color indexed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2"/>
      <color indexed="10"/>
      <name val="Times New Roman"/>
      <family val="1"/>
    </font>
    <font>
      <sz val="10"/>
      <color indexed="56"/>
      <name val="Times New Roman"/>
      <family val="1"/>
    </font>
    <font>
      <b/>
      <sz val="10"/>
      <color indexed="10"/>
      <name val="Times New Roman"/>
      <family val="1"/>
    </font>
    <font>
      <b/>
      <sz val="12"/>
      <color indexed="62"/>
      <name val="Times New Roman"/>
      <family val="1"/>
    </font>
    <font>
      <sz val="12"/>
      <color indexed="62"/>
      <name val="Times New Roman"/>
      <family val="1"/>
    </font>
    <font>
      <b/>
      <i/>
      <u/>
      <sz val="12"/>
      <color indexed="62"/>
      <name val="Times New Roman"/>
      <family val="1"/>
    </font>
    <font>
      <b/>
      <sz val="14"/>
      <color indexed="62"/>
      <name val="Times New Roman"/>
      <family val="1"/>
    </font>
    <font>
      <i/>
      <sz val="12"/>
      <color indexed="62"/>
      <name val="Times New Roman"/>
      <family val="1"/>
    </font>
    <font>
      <b/>
      <sz val="11"/>
      <color indexed="10"/>
      <name val="Times New Roman"/>
      <family val="1"/>
    </font>
    <font>
      <sz val="11"/>
      <color indexed="62"/>
      <name val="Times New Roman"/>
      <family val="1"/>
    </font>
    <font>
      <b/>
      <sz val="11"/>
      <color indexed="62"/>
      <name val="Times New Roman"/>
      <family val="1"/>
    </font>
    <font>
      <sz val="10"/>
      <color indexed="62"/>
      <name val="Times New Roman"/>
      <family val="1"/>
    </font>
    <font>
      <b/>
      <sz val="11"/>
      <color indexed="57"/>
      <name val="Arial"/>
      <family val="2"/>
    </font>
    <font>
      <sz val="12"/>
      <color indexed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12"/>
      <color indexed="57"/>
      <name val="Times New Roman"/>
      <family val="1"/>
    </font>
    <font>
      <sz val="10"/>
      <color indexed="81"/>
      <name val="Tahoma"/>
      <family val="2"/>
    </font>
    <font>
      <b/>
      <sz val="10"/>
      <color indexed="81"/>
      <name val="Tahoma"/>
      <family val="2"/>
    </font>
    <font>
      <b/>
      <sz val="10"/>
      <name val="Tahoma"/>
      <family val="2"/>
    </font>
    <font>
      <b/>
      <sz val="10"/>
      <color indexed="14"/>
      <name val="Tahoma"/>
      <family val="2"/>
    </font>
    <font>
      <sz val="10"/>
      <name val="Tahoma"/>
      <family val="2"/>
    </font>
    <font>
      <sz val="8"/>
      <color indexed="10"/>
      <name val="Tahoma"/>
      <family val="2"/>
    </font>
    <font>
      <sz val="10"/>
      <color indexed="10"/>
      <name val="Tahoma"/>
      <family val="2"/>
    </font>
    <font>
      <b/>
      <sz val="10"/>
      <color indexed="8"/>
      <name val="Tahoma"/>
      <family val="2"/>
    </font>
    <font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9"/>
      <name val="Tahoma"/>
      <family val="2"/>
    </font>
    <font>
      <sz val="8"/>
      <name val="Tahoma"/>
      <family val="2"/>
    </font>
    <font>
      <sz val="8"/>
      <color indexed="12"/>
      <name val="Tahoma"/>
      <family val="2"/>
    </font>
    <font>
      <sz val="8"/>
      <color indexed="10"/>
      <name val="Garamond"/>
      <family val="1"/>
    </font>
    <font>
      <sz val="10"/>
      <name val="Garamond"/>
      <family val="1"/>
    </font>
    <font>
      <sz val="10"/>
      <color indexed="8"/>
      <name val="Tahoma"/>
      <family val="2"/>
    </font>
    <font>
      <sz val="10"/>
      <color indexed="9"/>
      <name val="Tahoma"/>
      <family val="2"/>
    </font>
    <font>
      <b/>
      <sz val="9"/>
      <color indexed="8"/>
      <name val="Tahoma"/>
      <family val="2"/>
    </font>
    <font>
      <b/>
      <sz val="10"/>
      <color indexed="62"/>
      <name val="Times New Roman"/>
      <family val="1"/>
    </font>
    <font>
      <b/>
      <sz val="12"/>
      <color indexed="14"/>
      <name val="Times New Roman"/>
      <family val="1"/>
    </font>
    <font>
      <sz val="12"/>
      <color indexed="14"/>
      <name val="Times New Roman"/>
      <family val="1"/>
    </font>
    <font>
      <b/>
      <sz val="12"/>
      <color indexed="18"/>
      <name val="Times New Roman"/>
      <family val="1"/>
    </font>
    <font>
      <b/>
      <sz val="9"/>
      <color indexed="12"/>
      <name val="Times New Roman"/>
      <family val="1"/>
    </font>
    <font>
      <b/>
      <sz val="12"/>
      <color indexed="12"/>
      <name val="Times New Roman"/>
      <family val="1"/>
    </font>
    <font>
      <b/>
      <sz val="11"/>
      <color indexed="12"/>
      <name val="Times New Roman"/>
      <family val="1"/>
    </font>
    <font>
      <sz val="11"/>
      <color indexed="12"/>
      <name val="Times New Roman"/>
      <family val="1"/>
    </font>
    <font>
      <b/>
      <sz val="18"/>
      <color indexed="12"/>
      <name val="Times New Roman"/>
      <family val="1"/>
    </font>
    <font>
      <b/>
      <sz val="10"/>
      <color indexed="61"/>
      <name val="Times New Roman"/>
      <family val="1"/>
    </font>
    <font>
      <sz val="10"/>
      <color indexed="61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b/>
      <i/>
      <u/>
      <sz val="12"/>
      <color indexed="10"/>
      <name val="Tahoma"/>
      <family val="2"/>
    </font>
    <font>
      <sz val="12"/>
      <color indexed="12"/>
      <name val="Tahoma"/>
      <family val="2"/>
    </font>
    <font>
      <b/>
      <i/>
      <u/>
      <sz val="12"/>
      <name val="Tahoma"/>
      <family val="2"/>
    </font>
    <font>
      <sz val="12"/>
      <name val="Garamond"/>
      <family val="1"/>
    </font>
    <font>
      <b/>
      <sz val="12"/>
      <name val="Garamond"/>
      <family val="1"/>
    </font>
    <font>
      <b/>
      <u/>
      <sz val="12"/>
      <name val="Tahoma"/>
      <family val="2"/>
    </font>
    <font>
      <sz val="12"/>
      <color indexed="8"/>
      <name val="Tahoma"/>
      <family val="2"/>
    </font>
    <font>
      <b/>
      <u/>
      <sz val="12"/>
      <name val="Times New Roman"/>
      <family val="1"/>
    </font>
    <font>
      <sz val="10"/>
      <color indexed="12"/>
      <name val="Garamond"/>
      <family val="1"/>
    </font>
    <font>
      <b/>
      <i/>
      <u/>
      <sz val="12"/>
      <color indexed="48"/>
      <name val="Times New Roman"/>
      <family val="1"/>
    </font>
    <font>
      <sz val="12"/>
      <color indexed="48"/>
      <name val="Times New Roman"/>
      <family val="1"/>
    </font>
    <font>
      <i/>
      <sz val="12"/>
      <name val="Times New Roman"/>
      <family val="1"/>
    </font>
    <font>
      <sz val="10"/>
      <color indexed="12"/>
      <name val="Arial Narrow"/>
      <family val="2"/>
    </font>
    <font>
      <b/>
      <i/>
      <sz val="10"/>
      <color indexed="12"/>
      <name val="Arial Narrow"/>
      <family val="2"/>
    </font>
    <font>
      <b/>
      <sz val="12"/>
      <color indexed="8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color indexed="12"/>
      <name val="Tahoma"/>
      <family val="2"/>
    </font>
    <font>
      <b/>
      <sz val="12"/>
      <color indexed="14"/>
      <name val="Tahoma"/>
      <family val="2"/>
    </font>
    <font>
      <sz val="12"/>
      <color indexed="48"/>
      <name val="Tahoma"/>
      <family val="2"/>
    </font>
    <font>
      <sz val="11"/>
      <name val="Tahoma"/>
      <family val="2"/>
    </font>
    <font>
      <sz val="12"/>
      <color indexed="10"/>
      <name val="Tahoma"/>
      <family val="2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indexed="18"/>
      <name val="Times New Roman"/>
      <family val="1"/>
    </font>
    <font>
      <b/>
      <u/>
      <sz val="11"/>
      <color indexed="12"/>
      <name val="Wingdings"/>
      <charset val="2"/>
    </font>
    <font>
      <sz val="8"/>
      <name val="Times New Roman"/>
      <family val="1"/>
    </font>
    <font>
      <b/>
      <u/>
      <sz val="14"/>
      <color indexed="61"/>
      <name val="Rockwell"/>
      <family val="1"/>
    </font>
    <font>
      <b/>
      <sz val="14"/>
      <color indexed="61"/>
      <name val="Rockwell"/>
      <family val="1"/>
    </font>
    <font>
      <b/>
      <sz val="12"/>
      <color indexed="61"/>
      <name val="Times New Roman"/>
      <family val="1"/>
    </font>
    <font>
      <b/>
      <sz val="12"/>
      <color indexed="12"/>
      <name val="System"/>
      <family val="2"/>
    </font>
    <font>
      <sz val="12"/>
      <color indexed="9"/>
      <name val="Times New Roman"/>
      <family val="1"/>
    </font>
    <font>
      <u/>
      <sz val="10"/>
      <name val="Arial"/>
      <family val="2"/>
    </font>
    <font>
      <sz val="10"/>
      <color indexed="10"/>
      <name val="Times New Roman"/>
      <family val="1"/>
    </font>
    <font>
      <b/>
      <u/>
      <sz val="12"/>
      <color indexed="12"/>
      <name val="Wingdings"/>
      <charset val="2"/>
    </font>
    <font>
      <b/>
      <sz val="12"/>
      <color indexed="12"/>
      <name val="Arial"/>
      <family val="2"/>
    </font>
    <font>
      <b/>
      <u/>
      <sz val="14"/>
      <color indexed="61"/>
      <name val="Arial"/>
      <family val="2"/>
    </font>
    <font>
      <b/>
      <u/>
      <sz val="12"/>
      <color indexed="61"/>
      <name val="Arial"/>
      <family val="2"/>
    </font>
    <font>
      <sz val="14"/>
      <name val="Times New Roman"/>
      <family val="1"/>
    </font>
    <font>
      <b/>
      <u/>
      <sz val="12"/>
      <color indexed="9"/>
      <name val="Arial"/>
      <family val="2"/>
    </font>
    <font>
      <sz val="1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color indexed="62"/>
      <name val="Times New Roman"/>
      <family val="1"/>
    </font>
    <font>
      <sz val="12"/>
      <color theme="3"/>
      <name val="Times New Roman"/>
      <family val="1"/>
    </font>
    <font>
      <sz val="12"/>
      <color rgb="FF333399"/>
      <name val="Times New Roman"/>
      <family val="1"/>
    </font>
    <font>
      <sz val="10"/>
      <color rgb="FFFF0000"/>
      <name val="Times New Roman"/>
      <family val="1"/>
    </font>
    <font>
      <sz val="12"/>
      <color rgb="FFFF0000"/>
      <name val="Times New Roman"/>
      <family val="1"/>
    </font>
    <font>
      <b/>
      <sz val="14"/>
      <color rgb="FFFF0000"/>
      <name val="Times New Roman"/>
      <family val="1"/>
    </font>
    <font>
      <u/>
      <sz val="12"/>
      <color theme="11"/>
      <name val="Times New Roman"/>
      <family val="1"/>
    </font>
    <font>
      <u/>
      <sz val="12"/>
      <color theme="10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b/>
      <sz val="12"/>
      <color rgb="FFFF0000"/>
      <name val="Times New Roman"/>
      <family val="1"/>
    </font>
    <font>
      <sz val="10"/>
      <name val="Geneva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8"/>
      <color rgb="FFFF0000"/>
      <name val="Times New Roman"/>
      <family val="1"/>
    </font>
    <font>
      <strike/>
      <sz val="8"/>
      <color indexed="8"/>
      <name val="Times New Roman"/>
      <family val="1"/>
    </font>
    <font>
      <strike/>
      <sz val="10"/>
      <name val="Times New Roman"/>
      <family val="1"/>
    </font>
    <font>
      <strike/>
      <sz val="12"/>
      <name val="Times New Roman"/>
      <family val="1"/>
    </font>
    <font>
      <b/>
      <sz val="11"/>
      <color rgb="FFFF0000"/>
      <name val="Times New Roman"/>
      <family val="1"/>
    </font>
    <font>
      <sz val="8"/>
      <color rgb="FFFF0000"/>
      <name val="Times New Roman"/>
      <family val="1"/>
    </font>
    <font>
      <sz val="12"/>
      <color theme="1"/>
      <name val="Times New Roman"/>
      <family val="1"/>
    </font>
    <font>
      <sz val="10"/>
      <color theme="1"/>
      <name val="Arial"/>
      <family val="2"/>
    </font>
    <font>
      <sz val="10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Arial"/>
      <family val="2"/>
    </font>
    <font>
      <sz val="16"/>
      <color theme="1"/>
      <name val="Arial"/>
      <family val="2"/>
    </font>
    <font>
      <u/>
      <sz val="12"/>
      <color theme="1"/>
      <name val="Arial"/>
      <family val="2"/>
    </font>
    <font>
      <u/>
      <sz val="11"/>
      <color theme="1"/>
      <name val="Wingdings"/>
      <charset val="2"/>
    </font>
    <font>
      <sz val="16"/>
      <color theme="1"/>
      <name val="Times New Roman"/>
      <family val="1"/>
    </font>
    <font>
      <u val="double"/>
      <sz val="16"/>
      <color theme="1"/>
      <name val="Times New Roman"/>
      <family val="1"/>
    </font>
    <font>
      <i/>
      <sz val="12"/>
      <color indexed="8"/>
      <name val="Tahoma"/>
      <family val="2"/>
    </font>
    <font>
      <i/>
      <sz val="12"/>
      <color indexed="12"/>
      <name val="Tahoma"/>
      <family val="2"/>
    </font>
    <font>
      <sz val="10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1"/>
      <name val="Tahoma"/>
      <family val="2"/>
    </font>
    <font>
      <sz val="10"/>
      <color theme="1"/>
      <name val="Garamond"/>
      <family val="1"/>
    </font>
    <font>
      <b/>
      <sz val="9"/>
      <color theme="1"/>
      <name val="Times New Roman"/>
      <family val="1"/>
    </font>
    <font>
      <b/>
      <u/>
      <sz val="10"/>
      <name val="Times New Roman"/>
      <family val="1"/>
    </font>
    <font>
      <b/>
      <sz val="10"/>
      <color rgb="FFFF0000"/>
      <name val="Times New Roman"/>
      <family val="1"/>
    </font>
    <font>
      <sz val="12"/>
      <color rgb="FFFF0000"/>
      <name val="Tahoma"/>
      <family val="2"/>
    </font>
    <font>
      <sz val="12"/>
      <color rgb="FFFF0000"/>
      <name val="Garamond"/>
      <family val="1"/>
    </font>
  </fonts>
  <fills count="5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mediumGray">
        <fgColor indexed="9"/>
        <bgColor indexed="22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mediumGray">
        <fgColor indexed="9"/>
        <bgColor indexed="45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8"/>
        <bgColor indexed="64"/>
      </patternFill>
    </fill>
    <fill>
      <patternFill patternType="mediumGray">
        <fgColor indexed="9"/>
        <bgColor indexed="47"/>
      </patternFill>
    </fill>
    <fill>
      <patternFill patternType="solid">
        <fgColor indexed="2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00FFFF"/>
        <bgColor indexed="64"/>
      </patternFill>
    </fill>
  </fills>
  <borders count="37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18"/>
      </left>
      <right/>
      <top style="thick">
        <color indexed="18"/>
      </top>
      <bottom/>
      <diagonal/>
    </border>
    <border>
      <left/>
      <right/>
      <top style="thick">
        <color indexed="18"/>
      </top>
      <bottom/>
      <diagonal/>
    </border>
    <border>
      <left style="thick">
        <color indexed="18"/>
      </left>
      <right/>
      <top/>
      <bottom/>
      <diagonal/>
    </border>
    <border>
      <left/>
      <right style="thick">
        <color indexed="18"/>
      </right>
      <top/>
      <bottom/>
      <diagonal/>
    </border>
    <border>
      <left style="thick">
        <color indexed="18"/>
      </left>
      <right/>
      <top/>
      <bottom style="thick">
        <color indexed="18"/>
      </bottom>
      <diagonal/>
    </border>
    <border>
      <left/>
      <right/>
      <top/>
      <bottom style="thick">
        <color indexed="18"/>
      </bottom>
      <diagonal/>
    </border>
    <border>
      <left/>
      <right style="thick">
        <color indexed="18"/>
      </right>
      <top/>
      <bottom style="thick">
        <color indexed="18"/>
      </bottom>
      <diagonal/>
    </border>
    <border>
      <left/>
      <right style="thick">
        <color indexed="18"/>
      </right>
      <top style="thick">
        <color indexed="18"/>
      </top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ck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8"/>
      </right>
      <top/>
      <bottom/>
      <diagonal/>
    </border>
    <border>
      <left style="thick">
        <color indexed="18"/>
      </left>
      <right/>
      <top/>
      <bottom style="medium">
        <color indexed="18"/>
      </bottom>
      <diagonal/>
    </border>
    <border>
      <left/>
      <right/>
      <top/>
      <bottom style="medium">
        <color indexed="18"/>
      </bottom>
      <diagonal/>
    </border>
    <border>
      <left/>
      <right style="thick">
        <color indexed="18"/>
      </right>
      <top/>
      <bottom style="medium">
        <color indexed="18"/>
      </bottom>
      <diagonal/>
    </border>
    <border>
      <left/>
      <right/>
      <top style="thin">
        <color indexed="18"/>
      </top>
      <bottom style="thick">
        <color indexed="18"/>
      </bottom>
      <diagonal/>
    </border>
    <border>
      <left/>
      <right style="thick">
        <color indexed="18"/>
      </right>
      <top style="thin">
        <color indexed="18"/>
      </top>
      <bottom style="thick">
        <color indexed="18"/>
      </bottom>
      <diagonal/>
    </border>
    <border>
      <left style="thick">
        <color indexed="62"/>
      </left>
      <right/>
      <top/>
      <bottom/>
      <diagonal/>
    </border>
    <border>
      <left/>
      <right style="thick">
        <color indexed="62"/>
      </right>
      <top/>
      <bottom/>
      <diagonal/>
    </border>
    <border>
      <left style="thick">
        <color indexed="62"/>
      </left>
      <right/>
      <top/>
      <bottom style="thick">
        <color indexed="62"/>
      </bottom>
      <diagonal/>
    </border>
    <border>
      <left/>
      <right style="thick">
        <color indexed="62"/>
      </right>
      <top/>
      <bottom style="thick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ck">
        <color indexed="62"/>
      </right>
      <top style="thin">
        <color indexed="62"/>
      </top>
      <bottom style="thin">
        <color indexed="62"/>
      </bottom>
      <diagonal/>
    </border>
    <border>
      <left style="medium">
        <color indexed="62"/>
      </left>
      <right style="medium">
        <color indexed="62"/>
      </right>
      <top/>
      <bottom/>
      <diagonal/>
    </border>
    <border>
      <left style="medium">
        <color indexed="62"/>
      </left>
      <right style="medium">
        <color indexed="62"/>
      </right>
      <top style="thin">
        <color indexed="62"/>
      </top>
      <bottom style="thin">
        <color indexed="62"/>
      </bottom>
      <diagonal/>
    </border>
    <border>
      <left style="medium">
        <color indexed="62"/>
      </left>
      <right style="medium">
        <color indexed="62"/>
      </right>
      <top style="medium">
        <color indexed="62"/>
      </top>
      <bottom style="thin">
        <color indexed="62"/>
      </bottom>
      <diagonal/>
    </border>
    <border>
      <left style="medium">
        <color indexed="62"/>
      </left>
      <right style="medium">
        <color indexed="62"/>
      </right>
      <top style="thin">
        <color indexed="62"/>
      </top>
      <bottom style="medium">
        <color indexed="62"/>
      </bottom>
      <diagonal/>
    </border>
    <border>
      <left style="thick">
        <color indexed="62"/>
      </left>
      <right/>
      <top style="thick">
        <color indexed="62"/>
      </top>
      <bottom/>
      <diagonal/>
    </border>
    <border>
      <left/>
      <right/>
      <top style="thick">
        <color indexed="62"/>
      </top>
      <bottom/>
      <diagonal/>
    </border>
    <border>
      <left/>
      <right style="thick">
        <color indexed="62"/>
      </right>
      <top style="thick">
        <color indexed="62"/>
      </top>
      <bottom/>
      <diagonal/>
    </border>
    <border>
      <left/>
      <right/>
      <top/>
      <bottom style="medium">
        <color indexed="62"/>
      </bottom>
      <diagonal/>
    </border>
    <border>
      <left/>
      <right style="thick">
        <color indexed="62"/>
      </right>
      <top/>
      <bottom style="medium">
        <color indexed="62"/>
      </bottom>
      <diagonal/>
    </border>
    <border>
      <left style="medium">
        <color indexed="62"/>
      </left>
      <right style="medium">
        <color indexed="62"/>
      </right>
      <top style="medium">
        <color indexed="62"/>
      </top>
      <bottom/>
      <diagonal/>
    </border>
    <border>
      <left style="medium">
        <color indexed="62"/>
      </left>
      <right style="medium">
        <color indexed="62"/>
      </right>
      <top/>
      <bottom style="medium">
        <color indexed="62"/>
      </bottom>
      <diagonal/>
    </border>
    <border>
      <left style="thin">
        <color indexed="64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 style="medium">
        <color indexed="62"/>
      </top>
      <bottom style="medium">
        <color indexed="62"/>
      </bottom>
      <diagonal/>
    </border>
    <border>
      <left/>
      <right style="medium">
        <color indexed="62"/>
      </right>
      <top style="medium">
        <color indexed="62"/>
      </top>
      <bottom style="medium">
        <color indexed="62"/>
      </bottom>
      <diagonal/>
    </border>
    <border>
      <left style="thin">
        <color indexed="62"/>
      </left>
      <right style="thin">
        <color indexed="62"/>
      </right>
      <top style="medium">
        <color indexed="62"/>
      </top>
      <bottom style="thin">
        <color indexed="62"/>
      </bottom>
      <diagonal/>
    </border>
    <border>
      <left style="medium">
        <color indexed="62"/>
      </left>
      <right style="thin">
        <color indexed="62"/>
      </right>
      <top style="medium">
        <color indexed="62"/>
      </top>
      <bottom style="thin">
        <color indexed="62"/>
      </bottom>
      <diagonal/>
    </border>
    <border>
      <left style="thick">
        <color indexed="62"/>
      </left>
      <right style="thin">
        <color indexed="62"/>
      </right>
      <top style="medium">
        <color indexed="62"/>
      </top>
      <bottom style="thin">
        <color indexed="62"/>
      </bottom>
      <diagonal/>
    </border>
    <border>
      <left style="thick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ck">
        <color indexed="62"/>
      </left>
      <right style="thin">
        <color indexed="62"/>
      </right>
      <top style="thin">
        <color indexed="62"/>
      </top>
      <bottom style="medium">
        <color indexed="62"/>
      </bottom>
      <diagonal/>
    </border>
    <border>
      <left style="thin">
        <color indexed="62"/>
      </left>
      <right style="thick">
        <color indexed="62"/>
      </right>
      <top style="medium">
        <color indexed="62"/>
      </top>
      <bottom style="thin">
        <color indexed="62"/>
      </bottom>
      <diagonal/>
    </border>
    <border>
      <left/>
      <right style="medium">
        <color indexed="62"/>
      </right>
      <top style="medium">
        <color indexed="62"/>
      </top>
      <bottom style="thin">
        <color indexed="62"/>
      </bottom>
      <diagonal/>
    </border>
    <border>
      <left style="thick">
        <color indexed="62"/>
      </left>
      <right style="thin">
        <color indexed="62"/>
      </right>
      <top/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medium">
        <color indexed="62"/>
      </bottom>
      <diagonal/>
    </border>
    <border>
      <left/>
      <right style="medium">
        <color indexed="62"/>
      </right>
      <top style="thin">
        <color indexed="62"/>
      </top>
      <bottom style="medium">
        <color indexed="62"/>
      </bottom>
      <diagonal/>
    </border>
    <border>
      <left style="thin">
        <color indexed="62"/>
      </left>
      <right style="medium">
        <color indexed="62"/>
      </right>
      <top style="thin">
        <color indexed="62"/>
      </top>
      <bottom style="medium">
        <color indexed="62"/>
      </bottom>
      <diagonal/>
    </border>
    <border>
      <left style="thick">
        <color indexed="62"/>
      </left>
      <right style="thin">
        <color indexed="62"/>
      </right>
      <top style="medium">
        <color indexed="62"/>
      </top>
      <bottom style="medium">
        <color indexed="62"/>
      </bottom>
      <diagonal/>
    </border>
    <border>
      <left style="thin">
        <color indexed="62"/>
      </left>
      <right style="thin">
        <color indexed="62"/>
      </right>
      <top style="medium">
        <color indexed="62"/>
      </top>
      <bottom style="medium">
        <color indexed="62"/>
      </bottom>
      <diagonal/>
    </border>
    <border>
      <left style="thin">
        <color indexed="62"/>
      </left>
      <right style="medium">
        <color indexed="62"/>
      </right>
      <top style="medium">
        <color indexed="62"/>
      </top>
      <bottom style="medium">
        <color indexed="62"/>
      </bottom>
      <diagonal/>
    </border>
    <border>
      <left style="medium">
        <color indexed="62"/>
      </left>
      <right style="medium">
        <color indexed="62"/>
      </right>
      <top style="medium">
        <color indexed="62"/>
      </top>
      <bottom style="medium">
        <color indexed="62"/>
      </bottom>
      <diagonal/>
    </border>
    <border>
      <left style="medium">
        <color indexed="62"/>
      </left>
      <right style="thick">
        <color indexed="62"/>
      </right>
      <top style="medium">
        <color indexed="62"/>
      </top>
      <bottom style="medium">
        <color indexed="62"/>
      </bottom>
      <diagonal/>
    </border>
    <border>
      <left style="medium">
        <color indexed="62"/>
      </left>
      <right style="thick">
        <color indexed="62"/>
      </right>
      <top style="medium">
        <color indexed="62"/>
      </top>
      <bottom/>
      <diagonal/>
    </border>
    <border>
      <left/>
      <right style="medium">
        <color indexed="62"/>
      </right>
      <top/>
      <bottom/>
      <diagonal/>
    </border>
    <border>
      <left style="medium">
        <color indexed="62"/>
      </left>
      <right style="thick">
        <color indexed="62"/>
      </right>
      <top/>
      <bottom/>
      <diagonal/>
    </border>
    <border>
      <left style="medium">
        <color indexed="62"/>
      </left>
      <right style="medium">
        <color indexed="62"/>
      </right>
      <top/>
      <bottom style="thick">
        <color indexed="62"/>
      </bottom>
      <diagonal/>
    </border>
    <border>
      <left/>
      <right style="medium">
        <color indexed="62"/>
      </right>
      <top/>
      <bottom style="thick">
        <color indexed="62"/>
      </bottom>
      <diagonal/>
    </border>
    <border>
      <left style="medium">
        <color indexed="62"/>
      </left>
      <right style="medium">
        <color indexed="62"/>
      </right>
      <top style="medium">
        <color indexed="62"/>
      </top>
      <bottom style="thick">
        <color indexed="62"/>
      </bottom>
      <diagonal/>
    </border>
    <border>
      <left style="medium">
        <color indexed="62"/>
      </left>
      <right style="thick">
        <color indexed="62"/>
      </right>
      <top/>
      <bottom style="thick">
        <color indexed="62"/>
      </bottom>
      <diagonal/>
    </border>
    <border>
      <left style="medium">
        <color indexed="62"/>
      </left>
      <right/>
      <top style="medium">
        <color indexed="62"/>
      </top>
      <bottom style="medium">
        <color indexed="62"/>
      </bottom>
      <diagonal/>
    </border>
    <border>
      <left style="medium">
        <color indexed="62"/>
      </left>
      <right/>
      <top style="medium">
        <color indexed="62"/>
      </top>
      <bottom/>
      <diagonal/>
    </border>
    <border>
      <left/>
      <right style="medium">
        <color indexed="62"/>
      </right>
      <top style="medium">
        <color indexed="62"/>
      </top>
      <bottom/>
      <diagonal/>
    </border>
    <border>
      <left style="medium">
        <color indexed="62"/>
      </left>
      <right/>
      <top/>
      <bottom style="medium">
        <color indexed="62"/>
      </bottom>
      <diagonal/>
    </border>
    <border>
      <left/>
      <right style="medium">
        <color indexed="62"/>
      </right>
      <top/>
      <bottom style="medium">
        <color indexed="62"/>
      </bottom>
      <diagonal/>
    </border>
    <border>
      <left style="medium">
        <color indexed="62"/>
      </left>
      <right style="thick">
        <color indexed="62"/>
      </right>
      <top/>
      <bottom style="medium">
        <color indexed="62"/>
      </bottom>
      <diagonal/>
    </border>
    <border>
      <left style="medium">
        <color indexed="62"/>
      </left>
      <right style="medium">
        <color indexed="62"/>
      </right>
      <top style="thick">
        <color indexed="62"/>
      </top>
      <bottom style="medium">
        <color indexed="62"/>
      </bottom>
      <diagonal/>
    </border>
    <border>
      <left style="medium">
        <color indexed="62"/>
      </left>
      <right style="thick">
        <color indexed="62"/>
      </right>
      <top style="thick">
        <color indexed="62"/>
      </top>
      <bottom/>
      <diagonal/>
    </border>
    <border>
      <left style="thick">
        <color indexed="62"/>
      </left>
      <right/>
      <top style="medium">
        <color indexed="62"/>
      </top>
      <bottom style="medium">
        <color indexed="62"/>
      </bottom>
      <diagonal/>
    </border>
    <border>
      <left style="thick">
        <color indexed="62"/>
      </left>
      <right/>
      <top style="medium">
        <color indexed="62"/>
      </top>
      <bottom/>
      <diagonal/>
    </border>
    <border>
      <left style="thick">
        <color indexed="62"/>
      </left>
      <right/>
      <top/>
      <bottom style="medium">
        <color indexed="62"/>
      </bottom>
      <diagonal/>
    </border>
    <border>
      <left/>
      <right/>
      <top style="medium">
        <color indexed="62"/>
      </top>
      <bottom/>
      <diagonal/>
    </border>
    <border>
      <left/>
      <right style="thick">
        <color indexed="62"/>
      </right>
      <top style="medium">
        <color indexed="62"/>
      </top>
      <bottom/>
      <diagonal/>
    </border>
    <border>
      <left style="medium">
        <color indexed="62"/>
      </left>
      <right/>
      <top style="thick">
        <color indexed="62"/>
      </top>
      <bottom/>
      <diagonal/>
    </border>
    <border>
      <left/>
      <right style="medium">
        <color indexed="62"/>
      </right>
      <top style="thick">
        <color indexed="62"/>
      </top>
      <bottom/>
      <diagonal/>
    </border>
    <border>
      <left style="thin">
        <color indexed="62"/>
      </left>
      <right style="thin">
        <color indexed="62"/>
      </right>
      <top/>
      <bottom style="thin">
        <color indexed="62"/>
      </bottom>
      <diagonal/>
    </border>
    <border>
      <left style="thin">
        <color indexed="62"/>
      </left>
      <right style="medium">
        <color indexed="62"/>
      </right>
      <top/>
      <bottom style="thin">
        <color indexed="62"/>
      </bottom>
      <diagonal/>
    </border>
    <border>
      <left style="thin">
        <color indexed="62"/>
      </left>
      <right style="medium">
        <color indexed="62"/>
      </right>
      <top style="thin">
        <color indexed="62"/>
      </top>
      <bottom style="thin">
        <color indexed="62"/>
      </bottom>
      <diagonal/>
    </border>
    <border>
      <left style="medium">
        <color indexed="62"/>
      </left>
      <right style="thin">
        <color indexed="62"/>
      </right>
      <top style="thin">
        <color indexed="64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4"/>
      </top>
      <bottom style="thin">
        <color indexed="62"/>
      </bottom>
      <diagonal/>
    </border>
    <border>
      <left style="thin">
        <color indexed="62"/>
      </left>
      <right style="thick">
        <color indexed="62"/>
      </right>
      <top style="thin">
        <color indexed="64"/>
      </top>
      <bottom style="thin">
        <color indexed="62"/>
      </bottom>
      <diagonal/>
    </border>
    <border>
      <left style="medium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2"/>
      </left>
      <right style="thin">
        <color indexed="62"/>
      </right>
      <top style="thin">
        <color indexed="62"/>
      </top>
      <bottom style="medium">
        <color indexed="62"/>
      </bottom>
      <diagonal/>
    </border>
    <border>
      <left style="thin">
        <color indexed="62"/>
      </left>
      <right style="thick">
        <color indexed="62"/>
      </right>
      <top style="thin">
        <color indexed="62"/>
      </top>
      <bottom style="medium">
        <color indexed="62"/>
      </bottom>
      <diagonal/>
    </border>
    <border>
      <left style="thick">
        <color indexed="62"/>
      </left>
      <right/>
      <top/>
      <bottom style="thin">
        <color indexed="62"/>
      </bottom>
      <diagonal/>
    </border>
    <border>
      <left style="thick">
        <color indexed="62"/>
      </left>
      <right/>
      <top style="thin">
        <color indexed="62"/>
      </top>
      <bottom style="thin">
        <color indexed="62"/>
      </bottom>
      <diagonal/>
    </border>
    <border>
      <left style="thick">
        <color indexed="62"/>
      </left>
      <right/>
      <top style="thin">
        <color indexed="62"/>
      </top>
      <bottom style="medium">
        <color indexed="62"/>
      </bottom>
      <diagonal/>
    </border>
    <border>
      <left style="thin">
        <color indexed="62"/>
      </left>
      <right style="medium">
        <color indexed="62"/>
      </right>
      <top style="medium">
        <color indexed="62"/>
      </top>
      <bottom style="thin">
        <color indexed="62"/>
      </bottom>
      <diagonal/>
    </border>
    <border>
      <left style="medium">
        <color indexed="62"/>
      </left>
      <right/>
      <top style="thin">
        <color indexed="62"/>
      </top>
      <bottom style="thin">
        <color indexed="62"/>
      </bottom>
      <diagonal/>
    </border>
    <border>
      <left/>
      <right/>
      <top style="thin">
        <color indexed="62"/>
      </top>
      <bottom style="thin">
        <color indexed="62"/>
      </bottom>
      <diagonal/>
    </border>
    <border>
      <left/>
      <right style="thick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medium">
        <color indexed="62"/>
      </right>
      <top style="thin">
        <color indexed="62"/>
      </top>
      <bottom style="medium">
        <color indexed="64"/>
      </bottom>
      <diagonal/>
    </border>
    <border>
      <left style="medium">
        <color indexed="62"/>
      </left>
      <right/>
      <top/>
      <bottom/>
      <diagonal/>
    </border>
    <border>
      <left/>
      <right style="medium">
        <color indexed="62"/>
      </right>
      <top/>
      <bottom style="thin">
        <color indexed="62"/>
      </bottom>
      <diagonal/>
    </border>
    <border>
      <left style="medium">
        <color indexed="62"/>
      </left>
      <right/>
      <top style="thin">
        <color indexed="64"/>
      </top>
      <bottom style="thin">
        <color indexed="62"/>
      </bottom>
      <diagonal/>
    </border>
    <border>
      <left/>
      <right style="thin">
        <color indexed="62"/>
      </right>
      <top style="thin">
        <color indexed="64"/>
      </top>
      <bottom style="thin">
        <color indexed="62"/>
      </bottom>
      <diagonal/>
    </border>
    <border>
      <left/>
      <right/>
      <top/>
      <bottom style="thin">
        <color indexed="62"/>
      </bottom>
      <diagonal/>
    </border>
    <border>
      <left style="thin">
        <color indexed="64"/>
      </left>
      <right/>
      <top style="thin">
        <color indexed="62"/>
      </top>
      <bottom style="thin">
        <color indexed="62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ck">
        <color indexed="62"/>
      </right>
      <top/>
      <bottom style="thin">
        <color indexed="62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18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ck">
        <color indexed="62"/>
      </left>
      <right style="medium">
        <color indexed="62"/>
      </right>
      <top style="medium">
        <color indexed="62"/>
      </top>
      <bottom style="medium">
        <color indexed="62"/>
      </bottom>
      <diagonal/>
    </border>
    <border>
      <left style="thin">
        <color indexed="18"/>
      </left>
      <right style="thin">
        <color indexed="64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ck">
        <color indexed="1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18"/>
      </top>
      <bottom style="thin">
        <color indexed="18"/>
      </bottom>
      <diagonal/>
    </border>
    <border>
      <left style="medium">
        <color indexed="18"/>
      </left>
      <right style="thin">
        <color indexed="18"/>
      </right>
      <top style="medium">
        <color indexed="18"/>
      </top>
      <bottom style="thin">
        <color indexed="18"/>
      </bottom>
      <diagonal/>
    </border>
    <border>
      <left style="medium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medium">
        <color indexed="18"/>
      </left>
      <right style="thin">
        <color indexed="18"/>
      </right>
      <top style="thin">
        <color indexed="18"/>
      </top>
      <bottom style="medium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medium">
        <color indexed="18"/>
      </bottom>
      <diagonal/>
    </border>
    <border>
      <left style="thin">
        <color indexed="18"/>
      </left>
      <right style="thick">
        <color indexed="18"/>
      </right>
      <top style="thin">
        <color indexed="18"/>
      </top>
      <bottom style="medium">
        <color indexed="18"/>
      </bottom>
      <diagonal/>
    </border>
    <border>
      <left style="thin">
        <color indexed="64"/>
      </left>
      <right/>
      <top style="thin">
        <color indexed="62"/>
      </top>
      <bottom style="thick">
        <color indexed="62"/>
      </bottom>
      <diagonal/>
    </border>
    <border>
      <left/>
      <right/>
      <top style="thin">
        <color indexed="62"/>
      </top>
      <bottom style="thick">
        <color indexed="62"/>
      </bottom>
      <diagonal/>
    </border>
    <border>
      <left/>
      <right style="thin">
        <color indexed="62"/>
      </right>
      <top style="thin">
        <color indexed="62"/>
      </top>
      <bottom style="thick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ck">
        <color indexed="62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/>
      <right style="thick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2"/>
      </left>
      <right style="thin">
        <color indexed="62"/>
      </right>
      <top/>
      <bottom/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/>
      <right/>
      <top style="double">
        <color indexed="12"/>
      </top>
      <bottom style="thin">
        <color indexed="12"/>
      </bottom>
      <diagonal/>
    </border>
    <border>
      <left style="thin">
        <color indexed="44"/>
      </left>
      <right style="thin">
        <color indexed="44"/>
      </right>
      <top style="thin">
        <color indexed="12"/>
      </top>
      <bottom style="thin">
        <color indexed="44"/>
      </bottom>
      <diagonal/>
    </border>
    <border>
      <left style="thin">
        <color indexed="44"/>
      </left>
      <right/>
      <top style="thin">
        <color indexed="12"/>
      </top>
      <bottom style="thin">
        <color indexed="44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44"/>
      </left>
      <right style="medium">
        <color indexed="12"/>
      </right>
      <top style="thin">
        <color indexed="44"/>
      </top>
      <bottom style="thin">
        <color indexed="44"/>
      </bottom>
      <diagonal/>
    </border>
    <border>
      <left/>
      <right/>
      <top style="thin">
        <color indexed="44"/>
      </top>
      <bottom style="thin">
        <color indexed="44"/>
      </bottom>
      <diagonal/>
    </border>
    <border>
      <left/>
      <right style="medium">
        <color indexed="12"/>
      </right>
      <top style="thin">
        <color indexed="44"/>
      </top>
      <bottom style="thin">
        <color indexed="44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12"/>
      </bottom>
      <diagonal/>
    </border>
    <border>
      <left style="thin">
        <color indexed="44"/>
      </left>
      <right style="medium">
        <color indexed="12"/>
      </right>
      <top style="thin">
        <color indexed="44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7"/>
      </bottom>
      <diagonal/>
    </border>
    <border>
      <left style="thin">
        <color indexed="17"/>
      </left>
      <right/>
      <top style="thin">
        <color indexed="17"/>
      </top>
      <bottom style="thin">
        <color indexed="17"/>
      </bottom>
      <diagonal/>
    </border>
    <border>
      <left/>
      <right/>
      <top style="thin">
        <color indexed="12"/>
      </top>
      <bottom style="thin">
        <color indexed="48"/>
      </bottom>
      <diagonal/>
    </border>
    <border>
      <left/>
      <right style="thin">
        <color indexed="12"/>
      </right>
      <top style="thin">
        <color indexed="12"/>
      </top>
      <bottom style="thin">
        <color indexed="48"/>
      </bottom>
      <diagonal/>
    </border>
    <border>
      <left/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8"/>
      </left>
      <right style="thin">
        <color indexed="12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 style="thin">
        <color indexed="12"/>
      </right>
      <top style="thin">
        <color indexed="48"/>
      </top>
      <bottom style="thin">
        <color indexed="48"/>
      </bottom>
      <diagonal/>
    </border>
    <border>
      <left/>
      <right style="thin">
        <color indexed="48"/>
      </right>
      <top style="thin">
        <color indexed="48"/>
      </top>
      <bottom style="thin">
        <color indexed="1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12"/>
      </bottom>
      <diagonal/>
    </border>
    <border>
      <left style="thin">
        <color indexed="48"/>
      </left>
      <right style="thin">
        <color indexed="12"/>
      </right>
      <top style="thin">
        <color indexed="48"/>
      </top>
      <bottom style="thin">
        <color indexed="12"/>
      </bottom>
      <diagonal/>
    </border>
    <border>
      <left style="thick">
        <color indexed="18"/>
      </left>
      <right style="medium">
        <color indexed="62"/>
      </right>
      <top style="medium">
        <color indexed="18"/>
      </top>
      <bottom/>
      <diagonal/>
    </border>
    <border>
      <left style="medium">
        <color indexed="62"/>
      </left>
      <right style="medium">
        <color indexed="62"/>
      </right>
      <top/>
      <bottom style="medium">
        <color indexed="18"/>
      </bottom>
      <diagonal/>
    </border>
    <border>
      <left style="medium">
        <color indexed="18"/>
      </left>
      <right style="medium">
        <color indexed="18"/>
      </right>
      <top/>
      <bottom style="medium">
        <color indexed="18"/>
      </bottom>
      <diagonal/>
    </border>
    <border>
      <left style="thick">
        <color indexed="18"/>
      </left>
      <right style="thin">
        <color indexed="18"/>
      </right>
      <top style="medium">
        <color indexed="18"/>
      </top>
      <bottom/>
      <diagonal/>
    </border>
    <border>
      <left style="medium">
        <color indexed="18"/>
      </left>
      <right style="medium">
        <color indexed="18"/>
      </right>
      <top style="medium">
        <color indexed="18"/>
      </top>
      <bottom style="medium">
        <color indexed="18"/>
      </bottom>
      <diagonal/>
    </border>
    <border>
      <left style="thin">
        <color indexed="18"/>
      </left>
      <right style="thick">
        <color indexed="18"/>
      </right>
      <top style="medium">
        <color indexed="18"/>
      </top>
      <bottom/>
      <diagonal/>
    </border>
    <border>
      <left style="thick">
        <color indexed="18"/>
      </left>
      <right/>
      <top style="medium">
        <color indexed="18"/>
      </top>
      <bottom style="medium">
        <color indexed="18"/>
      </bottom>
      <diagonal/>
    </border>
    <border>
      <left style="thin">
        <color indexed="18"/>
      </left>
      <right style="thick">
        <color indexed="18"/>
      </right>
      <top style="medium">
        <color indexed="18"/>
      </top>
      <bottom style="medium">
        <color indexed="18"/>
      </bottom>
      <diagonal/>
    </border>
    <border>
      <left style="thick">
        <color indexed="18"/>
      </left>
      <right/>
      <top style="medium">
        <color indexed="18"/>
      </top>
      <bottom/>
      <diagonal/>
    </border>
    <border>
      <left style="thin">
        <color indexed="54"/>
      </left>
      <right style="thick">
        <color indexed="18"/>
      </right>
      <top style="medium">
        <color indexed="18"/>
      </top>
      <bottom/>
      <diagonal/>
    </border>
    <border>
      <left style="thin">
        <color indexed="18"/>
      </left>
      <right style="thin">
        <color indexed="18"/>
      </right>
      <top/>
      <bottom style="medium">
        <color indexed="18"/>
      </bottom>
      <diagonal/>
    </border>
    <border>
      <left style="thin">
        <color indexed="54"/>
      </left>
      <right style="thick">
        <color indexed="18"/>
      </right>
      <top/>
      <bottom style="medium">
        <color indexed="18"/>
      </bottom>
      <diagonal/>
    </border>
    <border>
      <left style="thick">
        <color indexed="18"/>
      </left>
      <right style="thin">
        <color indexed="18"/>
      </right>
      <top/>
      <bottom/>
      <diagonal/>
    </border>
    <border>
      <left style="thin">
        <color indexed="18"/>
      </left>
      <right style="thin">
        <color indexed="18"/>
      </right>
      <top/>
      <bottom/>
      <diagonal/>
    </border>
    <border>
      <left style="thin">
        <color indexed="18"/>
      </left>
      <right/>
      <top/>
      <bottom/>
      <diagonal/>
    </border>
    <border>
      <left style="thin">
        <color indexed="18"/>
      </left>
      <right style="thick">
        <color indexed="18"/>
      </right>
      <top/>
      <bottom/>
      <diagonal/>
    </border>
    <border>
      <left style="thin">
        <color indexed="18"/>
      </left>
      <right/>
      <top/>
      <bottom style="thin">
        <color indexed="22"/>
      </bottom>
      <diagonal/>
    </border>
    <border>
      <left style="thin">
        <color indexed="18"/>
      </left>
      <right style="thick">
        <color indexed="18"/>
      </right>
      <top/>
      <bottom style="medium">
        <color indexed="18"/>
      </bottom>
      <diagonal/>
    </border>
    <border>
      <left/>
      <right/>
      <top style="medium">
        <color indexed="18"/>
      </top>
      <bottom/>
      <diagonal/>
    </border>
    <border>
      <left style="thin">
        <color indexed="62"/>
      </left>
      <right style="thin">
        <color indexed="62"/>
      </right>
      <top/>
      <bottom style="thick">
        <color indexed="62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/>
      <diagonal/>
    </border>
    <border>
      <left style="thick">
        <color indexed="62"/>
      </left>
      <right/>
      <top style="double">
        <color indexed="12"/>
      </top>
      <bottom style="thin">
        <color indexed="12"/>
      </bottom>
      <diagonal/>
    </border>
    <border>
      <left style="thick">
        <color indexed="62"/>
      </left>
      <right/>
      <top style="thin">
        <color indexed="12"/>
      </top>
      <bottom style="thin">
        <color indexed="44"/>
      </bottom>
      <diagonal/>
    </border>
    <border>
      <left style="thick">
        <color indexed="62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48"/>
      </left>
      <right style="thick">
        <color indexed="62"/>
      </right>
      <top style="thin">
        <color indexed="48"/>
      </top>
      <bottom style="thin">
        <color indexed="48"/>
      </bottom>
      <diagonal/>
    </border>
    <border>
      <left style="thick">
        <color indexed="62"/>
      </left>
      <right/>
      <top style="thin">
        <color indexed="44"/>
      </top>
      <bottom style="thin">
        <color indexed="44"/>
      </bottom>
      <diagonal/>
    </border>
    <border>
      <left/>
      <right style="thick">
        <color indexed="62"/>
      </right>
      <top style="thin">
        <color indexed="48"/>
      </top>
      <bottom style="thin">
        <color indexed="48"/>
      </bottom>
      <diagonal/>
    </border>
    <border>
      <left style="thick">
        <color indexed="62"/>
      </left>
      <right style="thin">
        <color indexed="44"/>
      </right>
      <top style="thin">
        <color indexed="44"/>
      </top>
      <bottom style="thin">
        <color indexed="12"/>
      </bottom>
      <diagonal/>
    </border>
    <border>
      <left style="thin">
        <color indexed="48"/>
      </left>
      <right style="thick">
        <color indexed="62"/>
      </right>
      <top style="thin">
        <color indexed="48"/>
      </top>
      <bottom style="thin">
        <color indexed="12"/>
      </bottom>
      <diagonal/>
    </border>
    <border>
      <left style="thick">
        <color indexed="62"/>
      </left>
      <right style="thin">
        <color indexed="44"/>
      </right>
      <top style="thin">
        <color indexed="44"/>
      </top>
      <bottom style="thick">
        <color indexed="62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ck">
        <color indexed="62"/>
      </bottom>
      <diagonal/>
    </border>
    <border>
      <left style="thin">
        <color indexed="44"/>
      </left>
      <right style="medium">
        <color indexed="12"/>
      </right>
      <top style="thin">
        <color indexed="44"/>
      </top>
      <bottom style="thick">
        <color indexed="62"/>
      </bottom>
      <diagonal/>
    </border>
    <border>
      <left/>
      <right style="thin">
        <color indexed="48"/>
      </right>
      <top style="thin">
        <color indexed="48"/>
      </top>
      <bottom style="thick">
        <color indexed="6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ck">
        <color indexed="62"/>
      </bottom>
      <diagonal/>
    </border>
    <border>
      <left style="thin">
        <color indexed="48"/>
      </left>
      <right style="thick">
        <color indexed="62"/>
      </right>
      <top style="thin">
        <color indexed="48"/>
      </top>
      <bottom style="thick">
        <color indexed="62"/>
      </bottom>
      <diagonal/>
    </border>
    <border>
      <left style="thin">
        <color indexed="17"/>
      </left>
      <right style="thin">
        <color indexed="17"/>
      </right>
      <top/>
      <bottom style="thin">
        <color indexed="17"/>
      </bottom>
      <diagonal/>
    </border>
    <border>
      <left style="thin">
        <color indexed="12"/>
      </left>
      <right style="thin">
        <color indexed="12"/>
      </right>
      <top style="thick">
        <color indexed="62"/>
      </top>
      <bottom style="thin">
        <color indexed="17"/>
      </bottom>
      <diagonal/>
    </border>
    <border>
      <left/>
      <right style="thin">
        <color indexed="48"/>
      </right>
      <top/>
      <bottom style="thin">
        <color indexed="48"/>
      </bottom>
      <diagonal/>
    </border>
    <border>
      <left style="thin">
        <color indexed="48"/>
      </left>
      <right style="thin">
        <color indexed="48"/>
      </right>
      <top/>
      <bottom style="thin">
        <color indexed="48"/>
      </bottom>
      <diagonal/>
    </border>
    <border>
      <left/>
      <right/>
      <top style="thin">
        <color indexed="12"/>
      </top>
      <bottom/>
      <diagonal/>
    </border>
    <border>
      <left/>
      <right style="thin">
        <color indexed="48"/>
      </right>
      <top style="double">
        <color indexed="12"/>
      </top>
      <bottom style="thin">
        <color indexed="12"/>
      </bottom>
      <diagonal/>
    </border>
    <border>
      <left style="thin">
        <color indexed="48"/>
      </left>
      <right style="thin">
        <color indexed="48"/>
      </right>
      <top style="double">
        <color indexed="12"/>
      </top>
      <bottom style="thin">
        <color indexed="12"/>
      </bottom>
      <diagonal/>
    </border>
    <border>
      <left style="thin">
        <color indexed="48"/>
      </left>
      <right/>
      <top style="double">
        <color indexed="12"/>
      </top>
      <bottom style="thin">
        <color indexed="12"/>
      </bottom>
      <diagonal/>
    </border>
    <border>
      <left/>
      <right style="thin">
        <color indexed="18"/>
      </right>
      <top style="medium">
        <color indexed="18"/>
      </top>
      <bottom style="thin">
        <color indexed="18"/>
      </bottom>
      <diagonal/>
    </border>
    <border>
      <left/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2"/>
      </right>
      <top style="thin">
        <color indexed="62"/>
      </top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/>
      <diagonal/>
    </border>
    <border>
      <left/>
      <right style="thin">
        <color indexed="62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ck">
        <color indexed="62"/>
      </right>
      <top style="thin">
        <color indexed="64"/>
      </top>
      <bottom style="thin">
        <color indexed="64"/>
      </bottom>
      <diagonal/>
    </border>
    <border>
      <left/>
      <right style="thick">
        <color indexed="62"/>
      </right>
      <top style="thin">
        <color indexed="62"/>
      </top>
      <bottom/>
      <diagonal/>
    </border>
    <border>
      <left/>
      <right/>
      <top style="thick">
        <color indexed="62"/>
      </top>
      <bottom style="medium">
        <color indexed="62"/>
      </bottom>
      <diagonal/>
    </border>
    <border>
      <left/>
      <right style="thick">
        <color indexed="62"/>
      </right>
      <top style="thick">
        <color indexed="62"/>
      </top>
      <bottom style="medium">
        <color indexed="62"/>
      </bottom>
      <diagonal/>
    </border>
    <border>
      <left style="medium">
        <color indexed="64"/>
      </left>
      <right/>
      <top/>
      <bottom/>
      <diagonal/>
    </border>
    <border>
      <left style="thick">
        <color indexed="62"/>
      </left>
      <right/>
      <top style="thick">
        <color indexed="62"/>
      </top>
      <bottom style="thick">
        <color indexed="62"/>
      </bottom>
      <diagonal/>
    </border>
    <border>
      <left/>
      <right style="thick">
        <color indexed="62"/>
      </right>
      <top style="thick">
        <color indexed="62"/>
      </top>
      <bottom style="thick">
        <color indexed="62"/>
      </bottom>
      <diagonal/>
    </border>
    <border>
      <left/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18"/>
      </left>
      <right style="thin">
        <color indexed="18"/>
      </right>
      <top style="medium">
        <color indexed="18"/>
      </top>
      <bottom style="thin">
        <color indexed="18"/>
      </bottom>
      <diagonal/>
    </border>
    <border>
      <left style="thin">
        <color indexed="18"/>
      </left>
      <right style="thick">
        <color indexed="18"/>
      </right>
      <top style="medium">
        <color indexed="18"/>
      </top>
      <bottom style="thin">
        <color indexed="18"/>
      </bottom>
      <diagonal/>
    </border>
    <border>
      <left style="thick">
        <color indexed="18"/>
      </left>
      <right style="thin">
        <color indexed="18"/>
      </right>
      <top/>
      <bottom style="thin">
        <color indexed="55"/>
      </bottom>
      <diagonal/>
    </border>
    <border>
      <left style="thin">
        <color indexed="18"/>
      </left>
      <right style="thin">
        <color indexed="18"/>
      </right>
      <top/>
      <bottom style="thick">
        <color indexed="18"/>
      </bottom>
      <diagonal/>
    </border>
    <border>
      <left style="thin">
        <color indexed="18"/>
      </left>
      <right style="thick">
        <color indexed="18"/>
      </right>
      <top/>
      <bottom style="thick">
        <color indexed="1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2"/>
      </left>
      <right/>
      <top style="medium">
        <color indexed="62"/>
      </top>
      <bottom style="thin">
        <color indexed="62"/>
      </bottom>
      <diagonal/>
    </border>
    <border>
      <left style="medium">
        <color indexed="64"/>
      </left>
      <right style="medium">
        <color indexed="62"/>
      </right>
      <top style="medium">
        <color indexed="62"/>
      </top>
      <bottom style="medium">
        <color indexed="62"/>
      </bottom>
      <diagonal/>
    </border>
    <border>
      <left style="medium">
        <color indexed="64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2"/>
      </right>
      <top/>
      <bottom style="medium">
        <color indexed="64"/>
      </bottom>
      <diagonal/>
    </border>
    <border>
      <left style="thick">
        <color indexed="12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2"/>
      </left>
      <right style="thick">
        <color indexed="62"/>
      </right>
      <top style="thick">
        <color indexed="62"/>
      </top>
      <bottom style="thick">
        <color indexed="62"/>
      </bottom>
      <diagonal/>
    </border>
    <border>
      <left style="thin">
        <color indexed="18"/>
      </left>
      <right style="thick">
        <color indexed="62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 style="thin">
        <color indexed="18"/>
      </top>
      <bottom style="thin">
        <color indexed="64"/>
      </bottom>
      <diagonal/>
    </border>
    <border>
      <left style="thin">
        <color indexed="62"/>
      </left>
      <right style="thin">
        <color indexed="48"/>
      </right>
      <top style="thin">
        <color indexed="48"/>
      </top>
      <bottom style="thick">
        <color indexed="62"/>
      </bottom>
      <diagonal/>
    </border>
    <border>
      <left/>
      <right style="thin">
        <color indexed="12"/>
      </right>
      <top style="thick">
        <color indexed="62"/>
      </top>
      <bottom style="thin">
        <color indexed="17"/>
      </bottom>
      <diagonal/>
    </border>
    <border>
      <left style="thin">
        <color indexed="12"/>
      </left>
      <right style="thick">
        <color indexed="62"/>
      </right>
      <top style="thick">
        <color indexed="62"/>
      </top>
      <bottom style="thin">
        <color indexed="17"/>
      </bottom>
      <diagonal/>
    </border>
    <border>
      <left style="thin">
        <color indexed="17"/>
      </left>
      <right style="thick">
        <color indexed="62"/>
      </right>
      <top style="thin">
        <color indexed="17"/>
      </top>
      <bottom style="thin">
        <color indexed="17"/>
      </bottom>
      <diagonal/>
    </border>
    <border>
      <left/>
      <right style="thick">
        <color indexed="62"/>
      </right>
      <top style="thin">
        <color indexed="12"/>
      </top>
      <bottom/>
      <diagonal/>
    </border>
    <border>
      <left style="thin">
        <color indexed="48"/>
      </left>
      <right style="thick">
        <color indexed="62"/>
      </right>
      <top/>
      <bottom style="thin">
        <color indexed="48"/>
      </bottom>
      <diagonal/>
    </border>
    <border>
      <left style="medium">
        <color indexed="12"/>
      </left>
      <right style="thin">
        <color indexed="48"/>
      </right>
      <top style="thin">
        <color indexed="48"/>
      </top>
      <bottom style="thick">
        <color indexed="62"/>
      </bottom>
      <diagonal/>
    </border>
    <border>
      <left style="thin">
        <color indexed="48"/>
      </left>
      <right/>
      <top style="thin">
        <color indexed="48"/>
      </top>
      <bottom style="thin">
        <color indexed="48"/>
      </bottom>
      <diagonal/>
    </border>
    <border>
      <left style="thin">
        <color indexed="48"/>
      </left>
      <right style="thin">
        <color indexed="48"/>
      </right>
      <top style="double">
        <color indexed="48"/>
      </top>
      <bottom style="thin">
        <color indexed="12"/>
      </bottom>
      <diagonal/>
    </border>
    <border>
      <left style="thin">
        <color indexed="48"/>
      </left>
      <right style="thick">
        <color indexed="62"/>
      </right>
      <top style="double">
        <color indexed="48"/>
      </top>
      <bottom style="thin">
        <color indexed="12"/>
      </bottom>
      <diagonal/>
    </border>
    <border>
      <left/>
      <right/>
      <top/>
      <bottom style="thin">
        <color indexed="44"/>
      </bottom>
      <diagonal/>
    </border>
    <border>
      <left/>
      <right style="thick">
        <color indexed="62"/>
      </right>
      <top/>
      <bottom style="thin">
        <color indexed="48"/>
      </bottom>
      <diagonal/>
    </border>
    <border>
      <left style="medium">
        <color indexed="12"/>
      </left>
      <right style="thin">
        <color indexed="12"/>
      </right>
      <top style="thin">
        <color indexed="48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48"/>
      </top>
      <bottom style="thin">
        <color indexed="12"/>
      </bottom>
      <diagonal/>
    </border>
    <border>
      <left style="thin">
        <color indexed="12"/>
      </left>
      <right style="thick">
        <color indexed="62"/>
      </right>
      <top style="thin">
        <color indexed="48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/>
      <right style="thin">
        <color indexed="62"/>
      </right>
      <top style="thin">
        <color indexed="48"/>
      </top>
      <bottom style="thick">
        <color indexed="62"/>
      </bottom>
      <diagonal/>
    </border>
    <border>
      <left style="thin">
        <color indexed="62"/>
      </left>
      <right style="thin">
        <color indexed="64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medium">
        <color indexed="62"/>
      </top>
      <bottom/>
      <diagonal/>
    </border>
    <border>
      <left style="medium">
        <color indexed="64"/>
      </left>
      <right style="thick">
        <color indexed="62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2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2"/>
      </right>
      <top style="thin">
        <color indexed="64"/>
      </top>
      <bottom style="medium">
        <color indexed="64"/>
      </bottom>
      <diagonal/>
    </border>
    <border>
      <left style="thick">
        <color indexed="62"/>
      </left>
      <right/>
      <top/>
      <bottom style="medium">
        <color indexed="64"/>
      </bottom>
      <diagonal/>
    </border>
    <border>
      <left style="medium">
        <color indexed="62"/>
      </left>
      <right style="thick">
        <color indexed="18"/>
      </right>
      <top/>
      <bottom/>
      <diagonal/>
    </border>
    <border>
      <left style="thin">
        <color indexed="62"/>
      </left>
      <right style="thick">
        <color indexed="18"/>
      </right>
      <top style="thin">
        <color indexed="62"/>
      </top>
      <bottom style="thin">
        <color indexed="62"/>
      </bottom>
      <diagonal/>
    </border>
    <border>
      <left style="thick">
        <color indexed="18"/>
      </left>
      <right/>
      <top/>
      <bottom style="thick">
        <color indexed="62"/>
      </bottom>
      <diagonal/>
    </border>
    <border>
      <left/>
      <right style="thick">
        <color indexed="18"/>
      </right>
      <top/>
      <bottom style="thick">
        <color indexed="62"/>
      </bottom>
      <diagonal/>
    </border>
    <border>
      <left style="thick">
        <color indexed="62"/>
      </left>
      <right/>
      <top/>
      <bottom style="double">
        <color indexed="12"/>
      </bottom>
      <diagonal/>
    </border>
    <border>
      <left style="thin">
        <color indexed="62"/>
      </left>
      <right style="thick">
        <color indexed="62"/>
      </right>
      <top style="thin">
        <color indexed="18"/>
      </top>
      <bottom style="thin">
        <color indexed="18"/>
      </bottom>
      <diagonal/>
    </border>
    <border>
      <left style="thick">
        <color indexed="18"/>
      </left>
      <right/>
      <top style="medium">
        <color indexed="62"/>
      </top>
      <bottom/>
      <diagonal/>
    </border>
    <border>
      <left style="thin">
        <color indexed="62"/>
      </left>
      <right style="thick">
        <color indexed="18"/>
      </right>
      <top style="medium">
        <color indexed="62"/>
      </top>
      <bottom/>
      <diagonal/>
    </border>
    <border>
      <left style="thin">
        <color indexed="62"/>
      </left>
      <right style="thick">
        <color indexed="18"/>
      </right>
      <top/>
      <bottom/>
      <diagonal/>
    </border>
    <border>
      <left style="thick">
        <color indexed="18"/>
      </left>
      <right/>
      <top/>
      <bottom style="medium">
        <color indexed="62"/>
      </bottom>
      <diagonal/>
    </border>
    <border>
      <left style="thin">
        <color indexed="62"/>
      </left>
      <right style="thick">
        <color indexed="18"/>
      </right>
      <top/>
      <bottom style="medium">
        <color indexed="62"/>
      </bottom>
      <diagonal/>
    </border>
    <border>
      <left style="thin">
        <color indexed="62"/>
      </left>
      <right style="thick">
        <color indexed="18"/>
      </right>
      <top style="thin">
        <color indexed="18"/>
      </top>
      <bottom style="thin">
        <color indexed="18"/>
      </bottom>
      <diagonal/>
    </border>
    <border>
      <left style="thick">
        <color indexed="18"/>
      </left>
      <right/>
      <top style="thick">
        <color indexed="62"/>
      </top>
      <bottom/>
      <diagonal/>
    </border>
    <border>
      <left/>
      <right style="thick">
        <color indexed="18"/>
      </right>
      <top style="thick">
        <color indexed="62"/>
      </top>
      <bottom/>
      <diagonal/>
    </border>
    <border>
      <left style="medium">
        <color indexed="62"/>
      </left>
      <right style="thick">
        <color indexed="18"/>
      </right>
      <top style="thick">
        <color indexed="62"/>
      </top>
      <bottom/>
      <diagonal/>
    </border>
    <border>
      <left style="medium">
        <color indexed="62"/>
      </left>
      <right style="thick">
        <color indexed="18"/>
      </right>
      <top/>
      <bottom style="thick">
        <color indexed="62"/>
      </bottom>
      <diagonal/>
    </border>
    <border>
      <left/>
      <right style="thick">
        <color indexed="18"/>
      </right>
      <top style="thin">
        <color indexed="62"/>
      </top>
      <bottom/>
      <diagonal/>
    </border>
    <border>
      <left style="thick">
        <color indexed="18"/>
      </left>
      <right/>
      <top style="thick">
        <color indexed="62"/>
      </top>
      <bottom style="medium">
        <color indexed="62"/>
      </bottom>
      <diagonal/>
    </border>
    <border>
      <left/>
      <right style="thick">
        <color indexed="18"/>
      </right>
      <top style="thick">
        <color indexed="62"/>
      </top>
      <bottom style="medium">
        <color indexed="62"/>
      </bottom>
      <diagonal/>
    </border>
    <border>
      <left/>
      <right style="thick">
        <color indexed="18"/>
      </right>
      <top style="medium">
        <color indexed="62"/>
      </top>
      <bottom/>
      <diagonal/>
    </border>
    <border>
      <left style="medium">
        <color indexed="62"/>
      </left>
      <right style="thick">
        <color indexed="18"/>
      </right>
      <top style="medium">
        <color indexed="62"/>
      </top>
      <bottom style="medium">
        <color indexed="62"/>
      </bottom>
      <diagonal/>
    </border>
    <border>
      <left/>
      <right style="thick">
        <color indexed="18"/>
      </right>
      <top/>
      <bottom style="medium">
        <color indexed="62"/>
      </bottom>
      <diagonal/>
    </border>
    <border>
      <left style="thick">
        <color indexed="18"/>
      </left>
      <right/>
      <top style="thick">
        <color indexed="62"/>
      </top>
      <bottom style="thick">
        <color indexed="62"/>
      </bottom>
      <diagonal/>
    </border>
    <border>
      <left style="thin">
        <color indexed="62"/>
      </left>
      <right/>
      <top style="thin">
        <color indexed="62"/>
      </top>
      <bottom/>
      <diagonal/>
    </border>
    <border>
      <left/>
      <right/>
      <top style="thin">
        <color indexed="62"/>
      </top>
      <bottom/>
      <diagonal/>
    </border>
    <border>
      <left/>
      <right style="thin">
        <color indexed="62"/>
      </right>
      <top style="thin">
        <color indexed="62"/>
      </top>
      <bottom/>
      <diagonal/>
    </border>
    <border>
      <left style="thin">
        <color indexed="62"/>
      </left>
      <right style="thick">
        <color indexed="18"/>
      </right>
      <top style="thin">
        <color indexed="62"/>
      </top>
      <bottom/>
      <diagonal/>
    </border>
    <border>
      <left style="medium">
        <color indexed="18"/>
      </left>
      <right style="thin">
        <color indexed="18"/>
      </right>
      <top/>
      <bottom style="thin">
        <color indexed="18"/>
      </bottom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  <border>
      <left style="thin">
        <color indexed="18"/>
      </left>
      <right style="thick">
        <color indexed="18"/>
      </right>
      <top/>
      <bottom style="thin">
        <color indexed="18"/>
      </bottom>
      <diagonal/>
    </border>
    <border>
      <left style="medium">
        <color indexed="62"/>
      </left>
      <right style="thick">
        <color indexed="18"/>
      </right>
      <top style="medium">
        <color indexed="62"/>
      </top>
      <bottom/>
      <diagonal/>
    </border>
    <border>
      <left style="medium">
        <color indexed="62"/>
      </left>
      <right style="thick">
        <color indexed="18"/>
      </right>
      <top/>
      <bottom style="thick">
        <color indexed="18"/>
      </bottom>
      <diagonal/>
    </border>
    <border>
      <left style="medium">
        <color indexed="62"/>
      </left>
      <right style="medium">
        <color indexed="62"/>
      </right>
      <top style="thick">
        <color indexed="62"/>
      </top>
      <bottom/>
      <diagonal/>
    </border>
    <border>
      <left/>
      <right style="medium">
        <color indexed="62"/>
      </right>
      <top style="medium">
        <color indexed="64"/>
      </top>
      <bottom/>
      <diagonal/>
    </border>
    <border>
      <left style="medium">
        <color indexed="62"/>
      </left>
      <right/>
      <top style="medium">
        <color indexed="64"/>
      </top>
      <bottom/>
      <diagonal/>
    </border>
    <border>
      <left/>
      <right style="thick">
        <color indexed="62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2"/>
      </top>
      <bottom/>
      <diagonal/>
    </border>
    <border>
      <left style="medium">
        <color indexed="64"/>
      </left>
      <right/>
      <top/>
      <bottom style="medium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18"/>
      </bottom>
      <diagonal/>
    </border>
    <border>
      <left style="thin">
        <color indexed="18"/>
      </left>
      <right/>
      <top style="medium">
        <color indexed="18"/>
      </top>
      <bottom style="thin">
        <color indexed="18"/>
      </bottom>
      <diagonal/>
    </border>
    <border>
      <left style="thin">
        <color indexed="62"/>
      </left>
      <right style="medium">
        <color indexed="62"/>
      </right>
      <top style="thick">
        <color indexed="62"/>
      </top>
      <bottom/>
      <diagonal/>
    </border>
    <border>
      <left style="thin">
        <color indexed="62"/>
      </left>
      <right style="medium">
        <color indexed="62"/>
      </right>
      <top/>
      <bottom/>
      <diagonal/>
    </border>
    <border>
      <left style="thin">
        <color indexed="62"/>
      </left>
      <right style="medium">
        <color indexed="62"/>
      </right>
      <top/>
      <bottom style="thick">
        <color indexed="62"/>
      </bottom>
      <diagonal/>
    </border>
    <border>
      <left style="medium">
        <color indexed="62"/>
      </left>
      <right style="thin">
        <color indexed="62"/>
      </right>
      <top style="thick">
        <color indexed="62"/>
      </top>
      <bottom/>
      <diagonal/>
    </border>
    <border>
      <left style="medium">
        <color indexed="62"/>
      </left>
      <right style="thin">
        <color indexed="62"/>
      </right>
      <top/>
      <bottom/>
      <diagonal/>
    </border>
    <border>
      <left style="medium">
        <color indexed="62"/>
      </left>
      <right style="thin">
        <color indexed="62"/>
      </right>
      <top/>
      <bottom style="thick">
        <color indexed="62"/>
      </bottom>
      <diagonal/>
    </border>
    <border>
      <left style="thin">
        <color indexed="62"/>
      </left>
      <right style="thin">
        <color indexed="62"/>
      </right>
      <top style="thick">
        <color indexed="62"/>
      </top>
      <bottom/>
      <diagonal/>
    </border>
    <border>
      <left style="thin">
        <color indexed="62"/>
      </left>
      <right/>
      <top/>
      <bottom/>
      <diagonal/>
    </border>
    <border>
      <left style="thin">
        <color indexed="62"/>
      </left>
      <right style="medium">
        <color indexed="62"/>
      </right>
      <top/>
      <bottom style="medium">
        <color indexed="62"/>
      </bottom>
      <diagonal/>
    </border>
    <border>
      <left style="medium">
        <color indexed="62"/>
      </left>
      <right style="thin">
        <color indexed="62"/>
      </right>
      <top style="medium">
        <color indexed="62"/>
      </top>
      <bottom/>
      <diagonal/>
    </border>
    <border>
      <left style="thin">
        <color indexed="62"/>
      </left>
      <right style="medium">
        <color indexed="62"/>
      </right>
      <top style="medium">
        <color indexed="62"/>
      </top>
      <bottom/>
      <diagonal/>
    </border>
    <border>
      <left style="medium">
        <color indexed="62"/>
      </left>
      <right style="thin">
        <color indexed="62"/>
      </right>
      <top/>
      <bottom style="medium">
        <color indexed="62"/>
      </bottom>
      <diagonal/>
    </border>
    <border>
      <left style="thin">
        <color indexed="62"/>
      </left>
      <right style="thin">
        <color indexed="62"/>
      </right>
      <top/>
      <bottom style="medium">
        <color indexed="62"/>
      </bottom>
      <diagonal/>
    </border>
    <border>
      <left style="thin">
        <color indexed="62"/>
      </left>
      <right/>
      <top style="medium">
        <color indexed="62"/>
      </top>
      <bottom/>
      <diagonal/>
    </border>
    <border>
      <left style="thin">
        <color indexed="62"/>
      </left>
      <right/>
      <top/>
      <bottom style="medium">
        <color indexed="62"/>
      </bottom>
      <diagonal/>
    </border>
    <border>
      <left style="medium">
        <color indexed="62"/>
      </left>
      <right style="medium">
        <color indexed="62"/>
      </right>
      <top style="thin">
        <color indexed="62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18"/>
      </left>
      <right/>
      <top style="thick">
        <color indexed="18"/>
      </top>
      <bottom style="thick">
        <color indexed="18"/>
      </bottom>
      <diagonal/>
    </border>
    <border>
      <left style="medium">
        <color indexed="18"/>
      </left>
      <right style="medium">
        <color indexed="18"/>
      </right>
      <top style="thick">
        <color indexed="18"/>
      </top>
      <bottom style="thick">
        <color indexed="18"/>
      </bottom>
      <diagonal/>
    </border>
    <border>
      <left style="medium">
        <color indexed="18"/>
      </left>
      <right style="thick">
        <color indexed="18"/>
      </right>
      <top style="thick">
        <color indexed="18"/>
      </top>
      <bottom style="thick">
        <color indexed="18"/>
      </bottom>
      <diagonal/>
    </border>
    <border>
      <left style="thick">
        <color indexed="18"/>
      </left>
      <right style="thin">
        <color indexed="18"/>
      </right>
      <top style="thick">
        <color indexed="18"/>
      </top>
      <bottom/>
      <diagonal/>
    </border>
    <border>
      <left style="thin">
        <color indexed="18"/>
      </left>
      <right style="thin">
        <color indexed="18"/>
      </right>
      <top style="thick">
        <color indexed="18"/>
      </top>
      <bottom/>
      <diagonal/>
    </border>
    <border>
      <left style="thin">
        <color indexed="18"/>
      </left>
      <right style="thick">
        <color indexed="18"/>
      </right>
      <top style="thick">
        <color indexed="18"/>
      </top>
      <bottom/>
      <diagonal/>
    </border>
    <border>
      <left style="thick">
        <color indexed="18"/>
      </left>
      <right style="thin">
        <color indexed="18"/>
      </right>
      <top/>
      <bottom style="thick">
        <color indexed="18"/>
      </bottom>
      <diagonal/>
    </border>
    <border>
      <left/>
      <right style="thin">
        <color indexed="62"/>
      </right>
      <top/>
      <bottom/>
      <diagonal/>
    </border>
    <border>
      <left style="thick">
        <color indexed="56"/>
      </left>
      <right/>
      <top/>
      <bottom/>
      <diagonal/>
    </border>
    <border>
      <left/>
      <right style="thick">
        <color indexed="56"/>
      </right>
      <top/>
      <bottom/>
      <diagonal/>
    </border>
    <border>
      <left style="medium">
        <color indexed="18"/>
      </left>
      <right style="thin">
        <color indexed="18"/>
      </right>
      <top style="thin">
        <color indexed="18"/>
      </top>
      <bottom style="thick">
        <color indexed="18"/>
      </bottom>
      <diagonal/>
    </border>
    <border>
      <left/>
      <right style="thin">
        <color indexed="62"/>
      </right>
      <top style="medium">
        <color indexed="64"/>
      </top>
      <bottom/>
      <diagonal/>
    </border>
    <border>
      <left style="thin">
        <color indexed="62"/>
      </left>
      <right style="thin">
        <color indexed="62"/>
      </right>
      <top style="medium">
        <color indexed="64"/>
      </top>
      <bottom/>
      <diagonal/>
    </border>
    <border>
      <left style="thin">
        <color indexed="62"/>
      </left>
      <right style="medium">
        <color indexed="64"/>
      </right>
      <top style="medium">
        <color indexed="64"/>
      </top>
      <bottom/>
      <diagonal/>
    </border>
    <border>
      <left style="thin">
        <color indexed="62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2"/>
      </right>
      <top/>
      <bottom/>
      <diagonal/>
    </border>
    <border>
      <left style="medium">
        <color indexed="64"/>
      </left>
      <right style="thin">
        <color indexed="62"/>
      </right>
      <top/>
      <bottom style="medium">
        <color indexed="64"/>
      </bottom>
      <diagonal/>
    </border>
    <border>
      <left style="thin">
        <color indexed="62"/>
      </left>
      <right style="thin">
        <color indexed="62"/>
      </right>
      <top/>
      <bottom style="medium">
        <color indexed="64"/>
      </bottom>
      <diagonal/>
    </border>
    <border>
      <left style="thin">
        <color indexed="62"/>
      </left>
      <right/>
      <top/>
      <bottom style="medium">
        <color indexed="64"/>
      </bottom>
      <diagonal/>
    </border>
    <border>
      <left style="thin">
        <color indexed="62"/>
      </left>
      <right style="medium">
        <color indexed="64"/>
      </right>
      <top/>
      <bottom style="medium">
        <color indexed="64"/>
      </bottom>
      <diagonal/>
    </border>
    <border>
      <left style="medium">
        <color indexed="62"/>
      </left>
      <right style="medium">
        <color indexed="62"/>
      </right>
      <top style="medium">
        <color indexed="64"/>
      </top>
      <bottom style="medium">
        <color indexed="64"/>
      </bottom>
      <diagonal/>
    </border>
    <border>
      <left/>
      <right style="thin">
        <color indexed="62"/>
      </right>
      <top style="medium">
        <color indexed="64"/>
      </top>
      <bottom style="medium">
        <color indexed="64"/>
      </bottom>
      <diagonal/>
    </border>
    <border>
      <left style="thin">
        <color indexed="62"/>
      </left>
      <right style="thin">
        <color indexed="62"/>
      </right>
      <top style="medium">
        <color indexed="64"/>
      </top>
      <bottom style="medium">
        <color indexed="64"/>
      </bottom>
      <diagonal/>
    </border>
    <border>
      <left style="thin">
        <color indexed="6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2"/>
      </right>
      <top style="thin">
        <color indexed="62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4"/>
      </bottom>
      <diagonal/>
    </border>
    <border>
      <left style="thin">
        <color indexed="18"/>
      </left>
      <right style="thin">
        <color rgb="FF000000"/>
      </right>
      <top/>
      <bottom/>
      <diagonal/>
    </border>
    <border>
      <left style="medium">
        <color indexed="64"/>
      </left>
      <right style="medium">
        <color indexed="62"/>
      </right>
      <top style="medium">
        <color indexed="62"/>
      </top>
      <bottom/>
      <diagonal/>
    </border>
    <border>
      <left/>
      <right style="medium">
        <color indexed="64"/>
      </right>
      <top style="medium">
        <color indexed="62"/>
      </top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ck">
        <color indexed="18"/>
      </bottom>
      <diagonal/>
    </border>
    <border>
      <left style="thick">
        <color indexed="18"/>
      </left>
      <right style="thin">
        <color indexed="18"/>
      </right>
      <top/>
      <bottom style="medium">
        <color indexed="18"/>
      </bottom>
      <diagonal/>
    </border>
    <border>
      <left style="medium">
        <color indexed="62"/>
      </left>
      <right style="medium">
        <color indexed="62"/>
      </right>
      <top style="medium">
        <color indexed="64"/>
      </top>
      <bottom style="medium">
        <color indexed="62"/>
      </bottom>
      <diagonal/>
    </border>
    <border>
      <left style="medium">
        <color indexed="62"/>
      </left>
      <right/>
      <top style="medium">
        <color indexed="64"/>
      </top>
      <bottom style="medium">
        <color indexed="62"/>
      </bottom>
      <diagonal/>
    </border>
    <border>
      <left/>
      <right style="medium">
        <color indexed="64"/>
      </right>
      <top/>
      <bottom style="medium">
        <color indexed="62"/>
      </bottom>
      <diagonal/>
    </border>
    <border>
      <left style="medium">
        <color indexed="62"/>
      </left>
      <right style="medium">
        <color indexed="64"/>
      </right>
      <top style="medium">
        <color indexed="62"/>
      </top>
      <bottom style="medium">
        <color indexed="62"/>
      </bottom>
      <diagonal/>
    </border>
    <border>
      <left style="thin">
        <color indexed="62"/>
      </left>
      <right style="medium">
        <color indexed="64"/>
      </right>
      <top style="thin">
        <color indexed="62"/>
      </top>
      <bottom style="thin">
        <color indexed="62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2"/>
      </left>
      <right/>
      <top style="thin">
        <color indexed="62"/>
      </top>
      <bottom style="medium">
        <color indexed="64"/>
      </bottom>
      <diagonal/>
    </border>
    <border>
      <left/>
      <right/>
      <top style="thin">
        <color indexed="62"/>
      </top>
      <bottom style="medium">
        <color indexed="64"/>
      </bottom>
      <diagonal/>
    </border>
    <border>
      <left style="medium">
        <color indexed="62"/>
      </left>
      <right style="thin">
        <color indexed="62"/>
      </right>
      <top style="thin">
        <color indexed="62"/>
      </top>
      <bottom style="medium">
        <color indexed="64"/>
      </bottom>
      <diagonal/>
    </border>
    <border>
      <left style="thin">
        <color indexed="62"/>
      </left>
      <right style="thick">
        <color indexed="62"/>
      </right>
      <top style="thin">
        <color indexed="62"/>
      </top>
      <bottom style="medium">
        <color indexed="64"/>
      </bottom>
      <diagonal/>
    </border>
    <border>
      <left style="thin">
        <color indexed="62"/>
      </left>
      <right style="medium">
        <color indexed="64"/>
      </right>
      <top style="thin">
        <color indexed="62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18"/>
      </left>
      <right/>
      <top/>
      <bottom style="medium">
        <color indexed="18"/>
      </bottom>
      <diagonal/>
    </border>
  </borders>
  <cellStyleXfs count="84">
    <xf numFmtId="0" fontId="0" fillId="0" borderId="0"/>
    <xf numFmtId="0" fontId="45" fillId="2" borderId="0" applyNumberFormat="0" applyBorder="0" applyAlignment="0" applyProtection="0"/>
    <xf numFmtId="0" fontId="45" fillId="3" borderId="0" applyNumberFormat="0" applyBorder="0" applyAlignment="0" applyProtection="0"/>
    <xf numFmtId="0" fontId="45" fillId="4" borderId="0" applyNumberFormat="0" applyBorder="0" applyAlignment="0" applyProtection="0"/>
    <xf numFmtId="0" fontId="45" fillId="5" borderId="0" applyNumberFormat="0" applyBorder="0" applyAlignment="0" applyProtection="0"/>
    <xf numFmtId="0" fontId="45" fillId="6" borderId="0" applyNumberFormat="0" applyBorder="0" applyAlignment="0" applyProtection="0"/>
    <xf numFmtId="0" fontId="45" fillId="7" borderId="0" applyNumberFormat="0" applyBorder="0" applyAlignment="0" applyProtection="0"/>
    <xf numFmtId="0" fontId="45" fillId="8" borderId="0" applyNumberFormat="0" applyBorder="0" applyAlignment="0" applyProtection="0"/>
    <xf numFmtId="0" fontId="45" fillId="9" borderId="0" applyNumberFormat="0" applyBorder="0" applyAlignment="0" applyProtection="0"/>
    <xf numFmtId="0" fontId="45" fillId="10" borderId="0" applyNumberFormat="0" applyBorder="0" applyAlignment="0" applyProtection="0"/>
    <xf numFmtId="0" fontId="45" fillId="5" borderId="0" applyNumberFormat="0" applyBorder="0" applyAlignment="0" applyProtection="0"/>
    <xf numFmtId="0" fontId="45" fillId="8" borderId="0" applyNumberFormat="0" applyBorder="0" applyAlignment="0" applyProtection="0"/>
    <xf numFmtId="0" fontId="45" fillId="11" borderId="0" applyNumberFormat="0" applyBorder="0" applyAlignment="0" applyProtection="0"/>
    <xf numFmtId="0" fontId="46" fillId="12" borderId="0" applyNumberFormat="0" applyBorder="0" applyAlignment="0" applyProtection="0"/>
    <xf numFmtId="0" fontId="46" fillId="9" borderId="0" applyNumberFormat="0" applyBorder="0" applyAlignment="0" applyProtection="0"/>
    <xf numFmtId="0" fontId="46" fillId="10" borderId="0" applyNumberFormat="0" applyBorder="0" applyAlignment="0" applyProtection="0"/>
    <xf numFmtId="0" fontId="46" fillId="13" borderId="0" applyNumberFormat="0" applyBorder="0" applyAlignment="0" applyProtection="0"/>
    <xf numFmtId="0" fontId="46" fillId="14" borderId="0" applyNumberFormat="0" applyBorder="0" applyAlignment="0" applyProtection="0"/>
    <xf numFmtId="0" fontId="46" fillId="15" borderId="0" applyNumberFormat="0" applyBorder="0" applyAlignment="0" applyProtection="0"/>
    <xf numFmtId="0" fontId="46" fillId="16" borderId="0" applyNumberFormat="0" applyBorder="0" applyAlignment="0" applyProtection="0"/>
    <xf numFmtId="0" fontId="46" fillId="17" borderId="0" applyNumberFormat="0" applyBorder="0" applyAlignment="0" applyProtection="0"/>
    <xf numFmtId="0" fontId="46" fillId="18" borderId="0" applyNumberFormat="0" applyBorder="0" applyAlignment="0" applyProtection="0"/>
    <xf numFmtId="0" fontId="46" fillId="13" borderId="0" applyNumberFormat="0" applyBorder="0" applyAlignment="0" applyProtection="0"/>
    <xf numFmtId="0" fontId="46" fillId="14" borderId="0" applyNumberFormat="0" applyBorder="0" applyAlignment="0" applyProtection="0"/>
    <xf numFmtId="0" fontId="46" fillId="19" borderId="0" applyNumberFormat="0" applyBorder="0" applyAlignment="0" applyProtection="0"/>
    <xf numFmtId="0" fontId="47" fillId="3" borderId="0" applyNumberFormat="0" applyBorder="0" applyAlignment="0" applyProtection="0"/>
    <xf numFmtId="0" fontId="48" fillId="20" borderId="1" applyNumberFormat="0" applyAlignment="0" applyProtection="0"/>
    <xf numFmtId="0" fontId="49" fillId="21" borderId="2" applyNumberFormat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51" fillId="4" borderId="0" applyNumberFormat="0" applyBorder="0" applyAlignment="0" applyProtection="0"/>
    <xf numFmtId="0" fontId="52" fillId="0" borderId="3" applyNumberFormat="0" applyFill="0" applyAlignment="0" applyProtection="0"/>
    <xf numFmtId="0" fontId="53" fillId="0" borderId="4" applyNumberFormat="0" applyFill="0" applyAlignment="0" applyProtection="0"/>
    <xf numFmtId="0" fontId="54" fillId="0" borderId="5" applyNumberFormat="0" applyFill="0" applyAlignment="0" applyProtection="0"/>
    <xf numFmtId="0" fontId="54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55" fillId="7" borderId="1" applyNumberFormat="0" applyAlignment="0" applyProtection="0"/>
    <xf numFmtId="0" fontId="56" fillId="0" borderId="6" applyNumberFormat="0" applyFill="0" applyAlignment="0" applyProtection="0"/>
    <xf numFmtId="0" fontId="57" fillId="22" borderId="0" applyNumberFormat="0" applyBorder="0" applyAlignment="0" applyProtection="0"/>
    <xf numFmtId="0" fontId="76" fillId="0" borderId="0"/>
    <xf numFmtId="0" fontId="7" fillId="0" borderId="0"/>
    <xf numFmtId="0" fontId="7" fillId="0" borderId="0"/>
    <xf numFmtId="0" fontId="93" fillId="0" borderId="0"/>
    <xf numFmtId="0" fontId="6" fillId="0" borderId="0"/>
    <xf numFmtId="0" fontId="5" fillId="0" borderId="0"/>
    <xf numFmtId="0" fontId="6" fillId="0" borderId="0"/>
    <xf numFmtId="0" fontId="4" fillId="0" borderId="0"/>
    <xf numFmtId="0" fontId="6" fillId="0" borderId="0"/>
    <xf numFmtId="0" fontId="6" fillId="0" borderId="0"/>
    <xf numFmtId="0" fontId="4" fillId="23" borderId="7" applyNumberFormat="0" applyFont="0" applyAlignment="0" applyProtection="0"/>
    <xf numFmtId="0" fontId="58" fillId="20" borderId="8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59" fillId="0" borderId="0" applyNumberFormat="0" applyFill="0" applyBorder="0" applyAlignment="0" applyProtection="0"/>
    <xf numFmtId="0" fontId="60" fillId="0" borderId="9" applyNumberFormat="0" applyFill="0" applyAlignment="0" applyProtection="0"/>
    <xf numFmtId="0" fontId="61" fillId="0" borderId="0" applyNumberFormat="0" applyFill="0" applyBorder="0" applyAlignment="0" applyProtection="0"/>
    <xf numFmtId="9" fontId="76" fillId="0" borderId="0" applyFont="0" applyFill="0" applyBorder="0" applyAlignment="0" applyProtection="0"/>
    <xf numFmtId="43" fontId="7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9" fillId="0" borderId="0" applyNumberFormat="0" applyFill="0" applyBorder="0" applyAlignment="0" applyProtection="0"/>
    <xf numFmtId="0" fontId="4" fillId="0" borderId="0"/>
    <xf numFmtId="0" fontId="6" fillId="0" borderId="0"/>
    <xf numFmtId="0" fontId="3" fillId="0" borderId="0"/>
    <xf numFmtId="0" fontId="162" fillId="0" borderId="0"/>
    <xf numFmtId="40" fontId="164" fillId="0" borderId="0" applyFont="0" applyFill="0" applyBorder="0" applyAlignment="0" applyProtection="0"/>
    <xf numFmtId="0" fontId="165" fillId="0" borderId="0"/>
    <xf numFmtId="0" fontId="166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6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25" fillId="0" borderId="0"/>
    <xf numFmtId="0" fontId="25" fillId="0" borderId="0"/>
    <xf numFmtId="9" fontId="2" fillId="0" borderId="0" applyFont="0" applyFill="0" applyBorder="0" applyAlignment="0" applyProtection="0"/>
  </cellStyleXfs>
  <cellXfs count="2233">
    <xf numFmtId="0" fontId="0" fillId="0" borderId="0" xfId="0"/>
    <xf numFmtId="0" fontId="7" fillId="0" borderId="0" xfId="0" applyFont="1"/>
    <xf numFmtId="0" fontId="9" fillId="0" borderId="0" xfId="47" applyFont="1" applyAlignment="1">
      <alignment horizontal="centerContinuous"/>
    </xf>
    <xf numFmtId="0" fontId="10" fillId="0" borderId="0" xfId="47" applyFont="1" applyAlignment="1">
      <alignment horizontal="centerContinuous"/>
    </xf>
    <xf numFmtId="38" fontId="11" fillId="0" borderId="0" xfId="47" applyNumberFormat="1" applyFont="1" applyAlignment="1">
      <alignment horizontal="centerContinuous"/>
    </xf>
    <xf numFmtId="38" fontId="9" fillId="0" borderId="0" xfId="47" applyNumberFormat="1" applyFont="1" applyAlignment="1">
      <alignment horizontal="centerContinuous"/>
    </xf>
    <xf numFmtId="0" fontId="14" fillId="0" borderId="0" xfId="47" applyFont="1" applyAlignment="1">
      <alignment horizontal="centerContinuous"/>
    </xf>
    <xf numFmtId="38" fontId="8" fillId="0" borderId="0" xfId="47" applyNumberFormat="1" applyFont="1" applyAlignment="1">
      <alignment horizontal="centerContinuous"/>
    </xf>
    <xf numFmtId="0" fontId="15" fillId="0" borderId="0" xfId="47" applyFont="1" applyAlignment="1">
      <alignment horizontal="center"/>
    </xf>
    <xf numFmtId="38" fontId="15" fillId="0" borderId="0" xfId="47" applyNumberFormat="1" applyFont="1" applyAlignment="1">
      <alignment horizontal="right"/>
    </xf>
    <xf numFmtId="0" fontId="16" fillId="0" borderId="0" xfId="47" applyFont="1" applyProtection="1">
      <protection locked="0"/>
    </xf>
    <xf numFmtId="0" fontId="8" fillId="0" borderId="0" xfId="47" applyFont="1"/>
    <xf numFmtId="0" fontId="17" fillId="0" borderId="0" xfId="0" applyFont="1" applyAlignment="1">
      <alignment horizontal="center"/>
    </xf>
    <xf numFmtId="0" fontId="18" fillId="0" borderId="0" xfId="47" applyFont="1" applyAlignment="1">
      <alignment horizontal="right"/>
    </xf>
    <xf numFmtId="0" fontId="18" fillId="0" borderId="0" xfId="47" applyFont="1" applyAlignment="1">
      <alignment horizontal="left"/>
    </xf>
    <xf numFmtId="0" fontId="9" fillId="0" borderId="0" xfId="0" applyFont="1" applyAlignment="1">
      <alignment horizontal="center"/>
    </xf>
    <xf numFmtId="38" fontId="10" fillId="0" borderId="0" xfId="47" applyNumberFormat="1" applyFont="1" applyAlignment="1">
      <alignment horizontal="centerContinuous"/>
    </xf>
    <xf numFmtId="38" fontId="14" fillId="0" borderId="0" xfId="47" applyNumberFormat="1" applyFont="1" applyAlignment="1">
      <alignment horizontal="centerContinuous"/>
    </xf>
    <xf numFmtId="0" fontId="13" fillId="0" borderId="0" xfId="47" applyFont="1" applyAlignment="1">
      <alignment horizontal="center"/>
    </xf>
    <xf numFmtId="38" fontId="19" fillId="0" borderId="0" xfId="47" applyNumberFormat="1" applyFont="1" applyAlignment="1">
      <alignment horizontal="center"/>
    </xf>
    <xf numFmtId="0" fontId="19" fillId="0" borderId="0" xfId="47" applyFont="1" applyAlignment="1">
      <alignment horizontal="right"/>
    </xf>
    <xf numFmtId="0" fontId="20" fillId="0" borderId="0" xfId="47" applyFont="1" applyAlignment="1">
      <alignment horizontal="right"/>
    </xf>
    <xf numFmtId="0" fontId="20" fillId="0" borderId="0" xfId="47" applyFont="1" applyAlignment="1">
      <alignment horizontal="left"/>
    </xf>
    <xf numFmtId="38" fontId="13" fillId="0" borderId="0" xfId="47" applyNumberFormat="1" applyFont="1"/>
    <xf numFmtId="164" fontId="19" fillId="0" borderId="0" xfId="47" applyNumberFormat="1" applyFont="1" applyAlignment="1">
      <alignment horizontal="right"/>
    </xf>
    <xf numFmtId="164" fontId="19" fillId="0" borderId="0" xfId="47" applyNumberFormat="1" applyFont="1" applyAlignment="1">
      <alignment horizontal="left"/>
    </xf>
    <xf numFmtId="164" fontId="13" fillId="0" borderId="0" xfId="0" applyNumberFormat="1" applyFont="1"/>
    <xf numFmtId="0" fontId="13" fillId="0" borderId="0" xfId="47" applyFont="1" applyAlignment="1" applyProtection="1">
      <alignment horizontal="center"/>
      <protection locked="0"/>
    </xf>
    <xf numFmtId="38" fontId="13" fillId="0" borderId="0" xfId="0" applyNumberFormat="1" applyFont="1"/>
    <xf numFmtId="0" fontId="13" fillId="0" borderId="0" xfId="47" applyFont="1"/>
    <xf numFmtId="38" fontId="19" fillId="0" borderId="0" xfId="47" applyNumberFormat="1" applyFont="1" applyAlignment="1">
      <alignment horizontal="right"/>
    </xf>
    <xf numFmtId="0" fontId="15" fillId="0" borderId="0" xfId="47" applyFont="1" applyProtection="1">
      <protection locked="0"/>
    </xf>
    <xf numFmtId="0" fontId="15" fillId="0" borderId="0" xfId="47" applyFont="1"/>
    <xf numFmtId="0" fontId="14" fillId="0" borderId="0" xfId="47" applyFont="1"/>
    <xf numFmtId="0" fontId="15" fillId="0" borderId="0" xfId="47" applyFont="1" applyAlignment="1" applyProtection="1">
      <alignment horizontal="center"/>
      <protection locked="0"/>
    </xf>
    <xf numFmtId="38" fontId="15" fillId="0" borderId="0" xfId="47" applyNumberFormat="1" applyFont="1"/>
    <xf numFmtId="0" fontId="13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13" fillId="0" borderId="0" xfId="0" applyFont="1"/>
    <xf numFmtId="38" fontId="7" fillId="0" borderId="0" xfId="0" applyNumberFormat="1" applyFont="1"/>
    <xf numFmtId="164" fontId="19" fillId="0" borderId="0" xfId="0" applyNumberFormat="1" applyFont="1" applyAlignment="1">
      <alignment horizontal="right"/>
    </xf>
    <xf numFmtId="10" fontId="19" fillId="0" borderId="0" xfId="54" applyNumberFormat="1" applyFont="1" applyFill="1" applyBorder="1" applyAlignment="1" applyProtection="1">
      <alignment horizontal="right"/>
    </xf>
    <xf numFmtId="3" fontId="19" fillId="0" borderId="0" xfId="47" applyNumberFormat="1" applyFont="1" applyAlignment="1">
      <alignment horizontal="right"/>
    </xf>
    <xf numFmtId="0" fontId="13" fillId="0" borderId="0" xfId="47" applyFont="1" applyAlignment="1">
      <alignment horizontal="right"/>
    </xf>
    <xf numFmtId="0" fontId="8" fillId="0" borderId="0" xfId="47" applyFont="1" applyAlignment="1">
      <alignment horizontal="right"/>
    </xf>
    <xf numFmtId="0" fontId="13" fillId="0" borderId="0" xfId="0" applyFont="1" applyAlignment="1">
      <alignment horizontal="right"/>
    </xf>
    <xf numFmtId="0" fontId="14" fillId="0" borderId="0" xfId="47" applyFont="1" applyProtection="1">
      <protection locked="0"/>
    </xf>
    <xf numFmtId="0" fontId="14" fillId="0" borderId="0" xfId="47" applyFont="1" applyAlignment="1">
      <alignment horizontal="left"/>
    </xf>
    <xf numFmtId="0" fontId="14" fillId="0" borderId="0" xfId="47" applyFont="1" applyAlignment="1" applyProtection="1">
      <alignment horizontal="center"/>
      <protection locked="0"/>
    </xf>
    <xf numFmtId="0" fontId="14" fillId="0" borderId="0" xfId="47" applyFont="1" applyAlignment="1" applyProtection="1">
      <alignment horizontal="left"/>
      <protection locked="0"/>
    </xf>
    <xf numFmtId="0" fontId="14" fillId="0" borderId="0" xfId="47" applyFont="1" applyAlignment="1">
      <alignment horizontal="center"/>
    </xf>
    <xf numFmtId="0" fontId="7" fillId="0" borderId="0" xfId="47" applyFont="1" applyAlignment="1">
      <alignment horizontal="center"/>
    </xf>
    <xf numFmtId="38" fontId="23" fillId="0" borderId="0" xfId="47" applyNumberFormat="1" applyFont="1" applyAlignment="1">
      <alignment horizontal="center"/>
    </xf>
    <xf numFmtId="0" fontId="24" fillId="0" borderId="0" xfId="0" applyFont="1" applyAlignment="1">
      <alignment horizontal="center"/>
    </xf>
    <xf numFmtId="0" fontId="14" fillId="0" borderId="0" xfId="0" applyFont="1"/>
    <xf numFmtId="0" fontId="16" fillId="0" borderId="0" xfId="47" applyFont="1" applyAlignment="1">
      <alignment horizontal="center"/>
    </xf>
    <xf numFmtId="38" fontId="23" fillId="0" borderId="0" xfId="47" applyNumberFormat="1" applyFont="1" applyAlignment="1">
      <alignment horizontal="right"/>
    </xf>
    <xf numFmtId="0" fontId="8" fillId="0" borderId="0" xfId="0" applyFont="1"/>
    <xf numFmtId="0" fontId="10" fillId="0" borderId="0" xfId="51" applyFont="1"/>
    <xf numFmtId="0" fontId="15" fillId="0" borderId="0" xfId="47" applyFont="1" applyAlignment="1">
      <alignment horizontal="left"/>
    </xf>
    <xf numFmtId="0" fontId="24" fillId="0" borderId="0" xfId="47" applyFont="1" applyAlignment="1" applyProtection="1">
      <alignment horizontal="left"/>
      <protection locked="0"/>
    </xf>
    <xf numFmtId="0" fontId="21" fillId="0" borderId="0" xfId="47" applyFont="1" applyProtection="1">
      <protection locked="0"/>
    </xf>
    <xf numFmtId="0" fontId="15" fillId="0" borderId="0" xfId="0" applyFont="1"/>
    <xf numFmtId="0" fontId="16" fillId="0" borderId="0" xfId="51" applyFont="1"/>
    <xf numFmtId="0" fontId="16" fillId="0" borderId="0" xfId="47" applyFont="1"/>
    <xf numFmtId="0" fontId="25" fillId="0" borderId="0" xfId="46" applyFont="1"/>
    <xf numFmtId="170" fontId="25" fillId="0" borderId="0" xfId="30" applyNumberFormat="1" applyFont="1"/>
    <xf numFmtId="38" fontId="14" fillId="0" borderId="0" xfId="47" applyNumberFormat="1" applyFont="1" applyAlignment="1">
      <alignment horizontal="right"/>
    </xf>
    <xf numFmtId="0" fontId="26" fillId="0" borderId="0" xfId="0" applyFont="1"/>
    <xf numFmtId="38" fontId="27" fillId="0" borderId="0" xfId="47" applyNumberFormat="1" applyFont="1" applyAlignment="1">
      <alignment horizontal="centerContinuous"/>
    </xf>
    <xf numFmtId="0" fontId="28" fillId="0" borderId="0" xfId="46" applyFont="1"/>
    <xf numFmtId="43" fontId="8" fillId="0" borderId="0" xfId="28" applyFont="1"/>
    <xf numFmtId="38" fontId="14" fillId="0" borderId="0" xfId="47" applyNumberFormat="1" applyFont="1" applyAlignment="1">
      <alignment horizontal="center"/>
    </xf>
    <xf numFmtId="0" fontId="31" fillId="0" borderId="0" xfId="47" applyFont="1" applyAlignment="1">
      <alignment horizontal="center"/>
    </xf>
    <xf numFmtId="0" fontId="31" fillId="0" borderId="0" xfId="47" applyFont="1" applyAlignment="1" applyProtection="1">
      <alignment horizontal="center"/>
      <protection locked="0"/>
    </xf>
    <xf numFmtId="0" fontId="14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24" fillId="0" borderId="0" xfId="47" applyFont="1" applyProtection="1">
      <protection locked="0"/>
    </xf>
    <xf numFmtId="0" fontId="24" fillId="0" borderId="0" xfId="47" applyFont="1" applyAlignment="1">
      <alignment horizontal="left"/>
    </xf>
    <xf numFmtId="0" fontId="16" fillId="0" borderId="0" xfId="0" applyFont="1"/>
    <xf numFmtId="3" fontId="14" fillId="0" borderId="0" xfId="47" applyNumberFormat="1" applyFont="1" applyAlignment="1" applyProtection="1">
      <alignment horizontal="center"/>
      <protection locked="0"/>
    </xf>
    <xf numFmtId="3" fontId="15" fillId="0" borderId="0" xfId="47" applyNumberFormat="1" applyFont="1" applyAlignment="1" applyProtection="1">
      <alignment horizontal="center"/>
      <protection locked="0"/>
    </xf>
    <xf numFmtId="0" fontId="15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35" fillId="0" borderId="0" xfId="47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5" fillId="0" borderId="0" xfId="47" applyFont="1" applyAlignment="1" applyProtection="1">
      <alignment horizontal="left"/>
      <protection locked="0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14" fillId="0" borderId="10" xfId="47" applyFont="1" applyBorder="1" applyAlignment="1">
      <alignment horizontal="center"/>
    </xf>
    <xf numFmtId="0" fontId="0" fillId="0" borderId="0" xfId="0" applyAlignment="1">
      <alignment horizontal="centerContinuous"/>
    </xf>
    <xf numFmtId="9" fontId="10" fillId="0" borderId="0" xfId="51" applyNumberFormat="1" applyFont="1" applyAlignment="1">
      <alignment horizontal="center"/>
    </xf>
    <xf numFmtId="38" fontId="10" fillId="0" borderId="0" xfId="47" applyNumberFormat="1" applyFont="1" applyAlignment="1">
      <alignment horizontal="center"/>
    </xf>
    <xf numFmtId="0" fontId="40" fillId="0" borderId="0" xfId="47" applyFont="1" applyAlignment="1">
      <alignment horizontal="center"/>
    </xf>
    <xf numFmtId="0" fontId="8" fillId="0" borderId="0" xfId="0" applyFont="1" applyAlignment="1">
      <alignment horizontal="centerContinuous"/>
    </xf>
    <xf numFmtId="0" fontId="10" fillId="0" borderId="0" xfId="50" applyFont="1"/>
    <xf numFmtId="0" fontId="16" fillId="0" borderId="0" xfId="50" applyFont="1"/>
    <xf numFmtId="43" fontId="8" fillId="0" borderId="0" xfId="28" applyFont="1" applyBorder="1" applyAlignment="1">
      <alignment horizontal="centerContinuous"/>
    </xf>
    <xf numFmtId="38" fontId="14" fillId="0" borderId="11" xfId="47" applyNumberFormat="1" applyFont="1" applyBorder="1" applyAlignment="1">
      <alignment horizontal="right"/>
    </xf>
    <xf numFmtId="43" fontId="14" fillId="0" borderId="11" xfId="28" applyFont="1" applyFill="1" applyBorder="1"/>
    <xf numFmtId="0" fontId="36" fillId="0" borderId="12" xfId="0" applyFont="1" applyBorder="1" applyAlignment="1">
      <alignment horizontal="centerContinuous"/>
    </xf>
    <xf numFmtId="0" fontId="36" fillId="0" borderId="13" xfId="0" applyFont="1" applyBorder="1" applyAlignment="1">
      <alignment horizontal="centerContinuous"/>
    </xf>
    <xf numFmtId="0" fontId="8" fillId="0" borderId="13" xfId="0" applyFont="1" applyBorder="1" applyAlignment="1">
      <alignment horizontal="centerContinuous"/>
    </xf>
    <xf numFmtId="43" fontId="8" fillId="0" borderId="13" xfId="28" applyFont="1" applyBorder="1" applyAlignment="1">
      <alignment horizontal="centerContinuous"/>
    </xf>
    <xf numFmtId="0" fontId="10" fillId="0" borderId="14" xfId="0" applyFont="1" applyBorder="1" applyAlignment="1">
      <alignment horizontal="centerContinuous"/>
    </xf>
    <xf numFmtId="0" fontId="10" fillId="0" borderId="14" xfId="47" applyFont="1" applyBorder="1" applyAlignment="1">
      <alignment horizontal="centerContinuous"/>
    </xf>
    <xf numFmtId="165" fontId="8" fillId="0" borderId="0" xfId="28" applyNumberFormat="1" applyFont="1" applyFill="1" applyBorder="1"/>
    <xf numFmtId="0" fontId="10" fillId="0" borderId="14" xfId="46" applyFont="1" applyBorder="1"/>
    <xf numFmtId="0" fontId="16" fillId="0" borderId="0" xfId="46" applyFont="1"/>
    <xf numFmtId="165" fontId="16" fillId="0" borderId="0" xfId="28" applyNumberFormat="1" applyFont="1" applyFill="1" applyBorder="1"/>
    <xf numFmtId="165" fontId="16" fillId="0" borderId="15" xfId="28" applyNumberFormat="1" applyFont="1" applyFill="1" applyBorder="1"/>
    <xf numFmtId="170" fontId="16" fillId="0" borderId="0" xfId="30" applyNumberFormat="1" applyFont="1" applyBorder="1"/>
    <xf numFmtId="170" fontId="16" fillId="0" borderId="15" xfId="30" applyNumberFormat="1" applyFont="1" applyBorder="1"/>
    <xf numFmtId="0" fontId="10" fillId="0" borderId="0" xfId="46" applyFont="1"/>
    <xf numFmtId="0" fontId="10" fillId="0" borderId="16" xfId="46" applyFont="1" applyBorder="1"/>
    <xf numFmtId="0" fontId="16" fillId="0" borderId="17" xfId="46" applyFont="1" applyBorder="1"/>
    <xf numFmtId="170" fontId="16" fillId="0" borderId="17" xfId="30" applyNumberFormat="1" applyFont="1" applyBorder="1"/>
    <xf numFmtId="170" fontId="16" fillId="0" borderId="18" xfId="30" applyNumberFormat="1" applyFont="1" applyBorder="1"/>
    <xf numFmtId="170" fontId="25" fillId="0" borderId="13" xfId="30" applyNumberFormat="1" applyFont="1" applyBorder="1" applyAlignment="1">
      <alignment horizontal="centerContinuous"/>
    </xf>
    <xf numFmtId="170" fontId="25" fillId="0" borderId="19" xfId="30" applyNumberFormat="1" applyFont="1" applyBorder="1" applyAlignment="1">
      <alignment horizontal="centerContinuous"/>
    </xf>
    <xf numFmtId="170" fontId="25" fillId="0" borderId="0" xfId="30" applyNumberFormat="1" applyFont="1" applyBorder="1" applyAlignment="1">
      <alignment horizontal="centerContinuous"/>
    </xf>
    <xf numFmtId="170" fontId="25" fillId="0" borderId="15" xfId="30" applyNumberFormat="1" applyFont="1" applyBorder="1" applyAlignment="1">
      <alignment horizontal="centerContinuous"/>
    </xf>
    <xf numFmtId="0" fontId="36" fillId="0" borderId="14" xfId="46" applyFont="1" applyBorder="1"/>
    <xf numFmtId="0" fontId="10" fillId="0" borderId="0" xfId="46" applyFont="1" applyAlignment="1">
      <alignment horizontal="center"/>
    </xf>
    <xf numFmtId="0" fontId="16" fillId="0" borderId="20" xfId="46" applyFont="1" applyBorder="1"/>
    <xf numFmtId="170" fontId="16" fillId="24" borderId="20" xfId="30" applyNumberFormat="1" applyFont="1" applyFill="1" applyBorder="1"/>
    <xf numFmtId="165" fontId="16" fillId="24" borderId="20" xfId="28" applyNumberFormat="1" applyFont="1" applyFill="1" applyBorder="1"/>
    <xf numFmtId="165" fontId="16" fillId="24" borderId="21" xfId="28" applyNumberFormat="1" applyFont="1" applyFill="1" applyBorder="1"/>
    <xf numFmtId="0" fontId="16" fillId="0" borderId="22" xfId="46" applyFont="1" applyBorder="1"/>
    <xf numFmtId="0" fontId="10" fillId="0" borderId="22" xfId="46" applyFont="1" applyBorder="1"/>
    <xf numFmtId="170" fontId="16" fillId="24" borderId="21" xfId="30" applyNumberFormat="1" applyFont="1" applyFill="1" applyBorder="1"/>
    <xf numFmtId="9" fontId="10" fillId="0" borderId="0" xfId="54" applyFont="1" applyFill="1" applyBorder="1"/>
    <xf numFmtId="9" fontId="10" fillId="0" borderId="15" xfId="54" applyFont="1" applyFill="1" applyBorder="1"/>
    <xf numFmtId="0" fontId="29" fillId="0" borderId="23" xfId="0" applyFont="1" applyBorder="1" applyAlignment="1">
      <alignment horizontal="centerContinuous"/>
    </xf>
    <xf numFmtId="0" fontId="29" fillId="0" borderId="24" xfId="0" applyFont="1" applyBorder="1" applyAlignment="1">
      <alignment horizontal="centerContinuous"/>
    </xf>
    <xf numFmtId="0" fontId="8" fillId="0" borderId="24" xfId="0" applyFont="1" applyBorder="1" applyAlignment="1">
      <alignment horizontal="centerContinuous"/>
    </xf>
    <xf numFmtId="43" fontId="8" fillId="0" borderId="24" xfId="28" applyFont="1" applyBorder="1" applyAlignment="1">
      <alignment horizontal="centerContinuous"/>
    </xf>
    <xf numFmtId="170" fontId="25" fillId="0" borderId="24" xfId="30" applyNumberFormat="1" applyFont="1" applyBorder="1" applyAlignment="1">
      <alignment horizontal="centerContinuous"/>
    </xf>
    <xf numFmtId="170" fontId="25" fillId="0" borderId="25" xfId="30" applyNumberFormat="1" applyFont="1" applyBorder="1" applyAlignment="1">
      <alignment horizontal="centerContinuous"/>
    </xf>
    <xf numFmtId="170" fontId="16" fillId="0" borderId="26" xfId="30" applyNumberFormat="1" applyFont="1" applyBorder="1"/>
    <xf numFmtId="170" fontId="16" fillId="0" borderId="27" xfId="30" applyNumberFormat="1" applyFont="1" applyBorder="1"/>
    <xf numFmtId="38" fontId="38" fillId="0" borderId="0" xfId="47" applyNumberFormat="1" applyFont="1" applyAlignment="1">
      <alignment horizontal="centerContinuous"/>
    </xf>
    <xf numFmtId="38" fontId="14" fillId="0" borderId="0" xfId="47" applyNumberFormat="1" applyFont="1"/>
    <xf numFmtId="0" fontId="41" fillId="0" borderId="0" xfId="0" applyFont="1"/>
    <xf numFmtId="0" fontId="16" fillId="0" borderId="0" xfId="0" applyFont="1" applyAlignment="1">
      <alignment horizontal="centerContinuous"/>
    </xf>
    <xf numFmtId="0" fontId="10" fillId="0" borderId="0" xfId="0" applyFont="1"/>
    <xf numFmtId="0" fontId="38" fillId="0" borderId="0" xfId="47" applyFont="1" applyAlignment="1">
      <alignment horizontal="centerContinuous"/>
    </xf>
    <xf numFmtId="0" fontId="16" fillId="0" borderId="0" xfId="47" applyFont="1" applyAlignment="1">
      <alignment horizontal="centerContinuous"/>
    </xf>
    <xf numFmtId="0" fontId="15" fillId="0" borderId="0" xfId="47" applyFont="1" applyAlignment="1">
      <alignment horizontal="centerContinuous"/>
    </xf>
    <xf numFmtId="0" fontId="14" fillId="0" borderId="0" xfId="51" quotePrefix="1" applyFont="1" applyAlignment="1">
      <alignment horizontal="center"/>
    </xf>
    <xf numFmtId="0" fontId="16" fillId="0" borderId="0" xfId="51" applyFont="1" applyAlignment="1">
      <alignment horizontal="center"/>
    </xf>
    <xf numFmtId="172" fontId="16" fillId="0" borderId="0" xfId="0" applyNumberFormat="1" applyFont="1"/>
    <xf numFmtId="0" fontId="14" fillId="0" borderId="0" xfId="51" applyFont="1" applyAlignment="1">
      <alignment horizontal="center"/>
    </xf>
    <xf numFmtId="168" fontId="16" fillId="0" borderId="0" xfId="54" applyNumberFormat="1" applyFont="1" applyBorder="1"/>
    <xf numFmtId="0" fontId="16" fillId="0" borderId="0" xfId="0" applyFont="1" applyAlignment="1">
      <alignment wrapText="1"/>
    </xf>
    <xf numFmtId="0" fontId="14" fillId="0" borderId="0" xfId="51" quotePrefix="1" applyFont="1" applyAlignment="1">
      <alignment horizontal="center" wrapText="1"/>
    </xf>
    <xf numFmtId="0" fontId="43" fillId="0" borderId="0" xfId="0" applyFont="1"/>
    <xf numFmtId="0" fontId="10" fillId="0" borderId="0" xfId="47" applyFont="1" applyAlignment="1">
      <alignment horizontal="left"/>
    </xf>
    <xf numFmtId="0" fontId="10" fillId="0" borderId="28" xfId="47" applyFont="1" applyBorder="1" applyAlignment="1">
      <alignment horizontal="centerContinuous"/>
    </xf>
    <xf numFmtId="38" fontId="10" fillId="0" borderId="29" xfId="47" applyNumberFormat="1" applyFont="1" applyBorder="1" applyAlignment="1">
      <alignment horizontal="centerContinuous"/>
    </xf>
    <xf numFmtId="0" fontId="10" fillId="0" borderId="28" xfId="47" applyFont="1" applyBorder="1"/>
    <xf numFmtId="0" fontId="14" fillId="0" borderId="28" xfId="47" applyFont="1" applyBorder="1" applyAlignment="1">
      <alignment horizontal="center"/>
    </xf>
    <xf numFmtId="0" fontId="15" fillId="0" borderId="28" xfId="47" applyFont="1" applyBorder="1" applyAlignment="1">
      <alignment horizontal="center"/>
    </xf>
    <xf numFmtId="0" fontId="32" fillId="0" borderId="28" xfId="47" applyFont="1" applyBorder="1"/>
    <xf numFmtId="0" fontId="14" fillId="0" borderId="28" xfId="47" applyFont="1" applyBorder="1"/>
    <xf numFmtId="0" fontId="15" fillId="0" borderId="28" xfId="47" applyFont="1" applyBorder="1"/>
    <xf numFmtId="0" fontId="24" fillId="0" borderId="28" xfId="47" applyFont="1" applyBorder="1"/>
    <xf numFmtId="0" fontId="35" fillId="0" borderId="28" xfId="47" applyFont="1" applyBorder="1" applyAlignment="1">
      <alignment horizontal="left" vertical="center"/>
    </xf>
    <xf numFmtId="0" fontId="16" fillId="0" borderId="28" xfId="0" applyFont="1" applyBorder="1" applyAlignment="1">
      <alignment horizontal="left" vertical="center" wrapText="1"/>
    </xf>
    <xf numFmtId="0" fontId="33" fillId="0" borderId="28" xfId="47" applyFont="1" applyBorder="1"/>
    <xf numFmtId="0" fontId="16" fillId="0" borderId="28" xfId="0" applyFont="1" applyBorder="1"/>
    <xf numFmtId="0" fontId="7" fillId="0" borderId="29" xfId="0" applyFont="1" applyBorder="1"/>
    <xf numFmtId="0" fontId="35" fillId="0" borderId="30" xfId="47" applyFont="1" applyBorder="1"/>
    <xf numFmtId="0" fontId="15" fillId="0" borderId="3" xfId="47" applyFont="1" applyBorder="1"/>
    <xf numFmtId="0" fontId="15" fillId="0" borderId="3" xfId="47" applyFont="1" applyBorder="1" applyAlignment="1">
      <alignment horizontal="center"/>
    </xf>
    <xf numFmtId="38" fontId="15" fillId="0" borderId="3" xfId="47" applyNumberFormat="1" applyFont="1" applyBorder="1" applyAlignment="1">
      <alignment horizontal="right"/>
    </xf>
    <xf numFmtId="38" fontId="15" fillId="0" borderId="31" xfId="47" applyNumberFormat="1" applyFont="1" applyBorder="1" applyAlignment="1">
      <alignment horizontal="right"/>
    </xf>
    <xf numFmtId="0" fontId="29" fillId="0" borderId="28" xfId="47" applyFont="1" applyBorder="1" applyAlignment="1">
      <alignment horizontal="centerContinuous"/>
    </xf>
    <xf numFmtId="38" fontId="26" fillId="0" borderId="0" xfId="47" applyNumberFormat="1" applyFont="1"/>
    <xf numFmtId="38" fontId="13" fillId="0" borderId="29" xfId="47" applyNumberFormat="1" applyFont="1" applyBorder="1"/>
    <xf numFmtId="0" fontId="10" fillId="0" borderId="0" xfId="47" applyFont="1" applyAlignment="1">
      <alignment horizontal="center"/>
    </xf>
    <xf numFmtId="0" fontId="14" fillId="0" borderId="32" xfId="47" applyFont="1" applyBorder="1" applyAlignment="1">
      <alignment horizontal="center"/>
    </xf>
    <xf numFmtId="170" fontId="14" fillId="24" borderId="32" xfId="30" applyNumberFormat="1" applyFont="1" applyFill="1" applyBorder="1"/>
    <xf numFmtId="170" fontId="14" fillId="24" borderId="33" xfId="30" applyNumberFormat="1" applyFont="1" applyFill="1" applyBorder="1"/>
    <xf numFmtId="0" fontId="14" fillId="0" borderId="32" xfId="47" applyFont="1" applyBorder="1" applyAlignment="1" applyProtection="1">
      <alignment horizontal="center"/>
      <protection locked="0"/>
    </xf>
    <xf numFmtId="38" fontId="15" fillId="0" borderId="29" xfId="47" applyNumberFormat="1" applyFont="1" applyBorder="1" applyAlignment="1">
      <alignment horizontal="right"/>
    </xf>
    <xf numFmtId="1" fontId="14" fillId="0" borderId="32" xfId="47" applyNumberFormat="1" applyFont="1" applyBorder="1" applyAlignment="1">
      <alignment horizontal="center"/>
    </xf>
    <xf numFmtId="0" fontId="15" fillId="0" borderId="30" xfId="47" applyFont="1" applyBorder="1"/>
    <xf numFmtId="0" fontId="14" fillId="0" borderId="3" xfId="47" applyFont="1" applyBorder="1" applyProtection="1">
      <protection locked="0"/>
    </xf>
    <xf numFmtId="0" fontId="14" fillId="0" borderId="3" xfId="47" applyFont="1" applyBorder="1" applyAlignment="1">
      <alignment horizontal="center"/>
    </xf>
    <xf numFmtId="0" fontId="14" fillId="0" borderId="3" xfId="47" applyFont="1" applyBorder="1"/>
    <xf numFmtId="0" fontId="16" fillId="0" borderId="30" xfId="0" applyFont="1" applyBorder="1"/>
    <xf numFmtId="0" fontId="15" fillId="0" borderId="3" xfId="47" applyFont="1" applyBorder="1" applyProtection="1">
      <protection locked="0"/>
    </xf>
    <xf numFmtId="0" fontId="15" fillId="0" borderId="3" xfId="47" applyFont="1" applyBorder="1" applyAlignment="1" applyProtection="1">
      <alignment horizontal="center"/>
      <protection locked="0"/>
    </xf>
    <xf numFmtId="0" fontId="44" fillId="0" borderId="0" xfId="0" applyFont="1"/>
    <xf numFmtId="0" fontId="16" fillId="0" borderId="0" xfId="51" quotePrefix="1" applyFont="1" applyAlignment="1">
      <alignment horizontal="center"/>
    </xf>
    <xf numFmtId="0" fontId="16" fillId="0" borderId="0" xfId="47" applyFont="1" applyAlignment="1" applyProtection="1">
      <alignment horizontal="center"/>
      <protection locked="0"/>
    </xf>
    <xf numFmtId="38" fontId="16" fillId="0" borderId="0" xfId="51" applyNumberFormat="1" applyFont="1"/>
    <xf numFmtId="38" fontId="16" fillId="0" borderId="0" xfId="0" applyNumberFormat="1" applyFont="1" applyAlignment="1">
      <alignment horizontal="right"/>
    </xf>
    <xf numFmtId="0" fontId="10" fillId="0" borderId="28" xfId="47" applyFont="1" applyBorder="1" applyAlignment="1">
      <alignment horizontal="left"/>
    </xf>
    <xf numFmtId="38" fontId="16" fillId="0" borderId="29" xfId="0" applyNumberFormat="1" applyFont="1" applyBorder="1" applyAlignment="1">
      <alignment horizontal="right"/>
    </xf>
    <xf numFmtId="0" fontId="10" fillId="0" borderId="28" xfId="51" applyFont="1" applyBorder="1"/>
    <xf numFmtId="0" fontId="10" fillId="0" borderId="28" xfId="0" applyFont="1" applyBorder="1"/>
    <xf numFmtId="0" fontId="16" fillId="0" borderId="3" xfId="0" applyFont="1" applyBorder="1"/>
    <xf numFmtId="0" fontId="16" fillId="0" borderId="31" xfId="0" applyFont="1" applyBorder="1"/>
    <xf numFmtId="0" fontId="16" fillId="0" borderId="3" xfId="51" applyFont="1" applyBorder="1"/>
    <xf numFmtId="0" fontId="16" fillId="0" borderId="3" xfId="51" applyFont="1" applyBorder="1" applyAlignment="1">
      <alignment horizontal="center"/>
    </xf>
    <xf numFmtId="0" fontId="14" fillId="0" borderId="28" xfId="0" applyFont="1" applyBorder="1"/>
    <xf numFmtId="38" fontId="10" fillId="0" borderId="29" xfId="47" applyNumberFormat="1" applyFont="1" applyBorder="1" applyAlignment="1">
      <alignment horizontal="center"/>
    </xf>
    <xf numFmtId="0" fontId="32" fillId="0" borderId="28" xfId="47" applyFont="1" applyBorder="1" applyAlignment="1">
      <alignment horizontal="left"/>
    </xf>
    <xf numFmtId="0" fontId="14" fillId="0" borderId="28" xfId="47" applyFont="1" applyBorder="1" applyAlignment="1">
      <alignment horizontal="left"/>
    </xf>
    <xf numFmtId="0" fontId="24" fillId="0" borderId="28" xfId="47" applyFont="1" applyBorder="1" applyAlignment="1">
      <alignment horizontal="left"/>
    </xf>
    <xf numFmtId="0" fontId="34" fillId="0" borderId="28" xfId="47" applyFont="1" applyBorder="1"/>
    <xf numFmtId="0" fontId="35" fillId="0" borderId="28" xfId="47" applyFont="1" applyBorder="1"/>
    <xf numFmtId="0" fontId="7" fillId="0" borderId="28" xfId="0" applyFont="1" applyBorder="1"/>
    <xf numFmtId="0" fontId="7" fillId="0" borderId="30" xfId="0" applyFont="1" applyBorder="1"/>
    <xf numFmtId="0" fontId="7" fillId="0" borderId="3" xfId="0" applyFont="1" applyBorder="1"/>
    <xf numFmtId="0" fontId="7" fillId="0" borderId="31" xfId="0" applyFont="1" applyBorder="1"/>
    <xf numFmtId="0" fontId="10" fillId="0" borderId="34" xfId="47" applyFont="1" applyBorder="1" applyAlignment="1">
      <alignment horizontal="center"/>
    </xf>
    <xf numFmtId="0" fontId="16" fillId="0" borderId="29" xfId="0" applyFont="1" applyBorder="1"/>
    <xf numFmtId="0" fontId="16" fillId="0" borderId="0" xfId="47" applyFont="1" applyAlignment="1">
      <alignment horizontal="left"/>
    </xf>
    <xf numFmtId="38" fontId="16" fillId="0" borderId="0" xfId="47" applyNumberFormat="1" applyFont="1" applyAlignment="1">
      <alignment horizontal="right"/>
    </xf>
    <xf numFmtId="38" fontId="16" fillId="0" borderId="29" xfId="47" applyNumberFormat="1" applyFont="1" applyBorder="1" applyAlignment="1">
      <alignment horizontal="right"/>
    </xf>
    <xf numFmtId="0" fontId="0" fillId="0" borderId="29" xfId="0" applyBorder="1" applyAlignment="1">
      <alignment horizontal="centerContinuous"/>
    </xf>
    <xf numFmtId="0" fontId="37" fillId="0" borderId="28" xfId="0" applyFont="1" applyBorder="1" applyAlignment="1">
      <alignment horizontal="centerContinuous"/>
    </xf>
    <xf numFmtId="0" fontId="38" fillId="0" borderId="28" xfId="47" applyFont="1" applyBorder="1" applyAlignment="1">
      <alignment horizontal="centerContinuous"/>
    </xf>
    <xf numFmtId="38" fontId="14" fillId="0" borderId="29" xfId="47" applyNumberFormat="1" applyFont="1" applyBorder="1" applyAlignment="1">
      <alignment horizontal="right"/>
    </xf>
    <xf numFmtId="0" fontId="39" fillId="0" borderId="28" xfId="47" applyFont="1" applyBorder="1"/>
    <xf numFmtId="0" fontId="16" fillId="0" borderId="28" xfId="47" applyFont="1" applyBorder="1"/>
    <xf numFmtId="38" fontId="16" fillId="24" borderId="35" xfId="47" applyNumberFormat="1" applyFont="1" applyFill="1" applyBorder="1" applyAlignment="1">
      <alignment horizontal="right"/>
    </xf>
    <xf numFmtId="38" fontId="16" fillId="24" borderId="36" xfId="47" applyNumberFormat="1" applyFont="1" applyFill="1" applyBorder="1" applyAlignment="1">
      <alignment horizontal="right"/>
    </xf>
    <xf numFmtId="38" fontId="16" fillId="24" borderId="37" xfId="47" applyNumberFormat="1" applyFont="1" applyFill="1" applyBorder="1" applyAlignment="1">
      <alignment horizontal="right"/>
    </xf>
    <xf numFmtId="0" fontId="16" fillId="0" borderId="38" xfId="0" applyFont="1" applyBorder="1"/>
    <xf numFmtId="0" fontId="7" fillId="0" borderId="39" xfId="0" applyFont="1" applyBorder="1"/>
    <xf numFmtId="0" fontId="7" fillId="0" borderId="40" xfId="0" applyFont="1" applyBorder="1"/>
    <xf numFmtId="0" fontId="0" fillId="0" borderId="41" xfId="0" applyBorder="1" applyAlignment="1">
      <alignment horizontal="centerContinuous"/>
    </xf>
    <xf numFmtId="0" fontId="0" fillId="0" borderId="42" xfId="0" applyBorder="1" applyAlignment="1">
      <alignment horizontal="centerContinuous"/>
    </xf>
    <xf numFmtId="0" fontId="10" fillId="0" borderId="29" xfId="47" applyFont="1" applyBorder="1" applyAlignment="1">
      <alignment horizontal="center"/>
    </xf>
    <xf numFmtId="0" fontId="8" fillId="0" borderId="29" xfId="0" applyFont="1" applyBorder="1"/>
    <xf numFmtId="0" fontId="8" fillId="0" borderId="3" xfId="0" applyFont="1" applyBorder="1"/>
    <xf numFmtId="43" fontId="26" fillId="0" borderId="3" xfId="28" applyFont="1" applyFill="1" applyBorder="1"/>
    <xf numFmtId="0" fontId="8" fillId="0" borderId="31" xfId="0" applyFont="1" applyBorder="1"/>
    <xf numFmtId="0" fontId="10" fillId="0" borderId="43" xfId="47" applyFont="1" applyBorder="1" applyAlignment="1">
      <alignment horizontal="centerContinuous"/>
    </xf>
    <xf numFmtId="0" fontId="10" fillId="0" borderId="44" xfId="47" applyFont="1" applyBorder="1" applyAlignment="1">
      <alignment horizontal="center"/>
    </xf>
    <xf numFmtId="0" fontId="14" fillId="0" borderId="29" xfId="0" applyFont="1" applyBorder="1"/>
    <xf numFmtId="43" fontId="8" fillId="0" borderId="0" xfId="28" applyFont="1" applyFill="1" applyBorder="1"/>
    <xf numFmtId="165" fontId="14" fillId="0" borderId="32" xfId="28" applyNumberFormat="1" applyFont="1" applyFill="1" applyBorder="1" applyAlignment="1">
      <alignment horizontal="center"/>
    </xf>
    <xf numFmtId="0" fontId="14" fillId="0" borderId="45" xfId="47" applyFont="1" applyBorder="1" applyAlignment="1">
      <alignment horizontal="center"/>
    </xf>
    <xf numFmtId="165" fontId="14" fillId="24" borderId="32" xfId="28" applyNumberFormat="1" applyFont="1" applyFill="1" applyBorder="1"/>
    <xf numFmtId="0" fontId="14" fillId="0" borderId="10" xfId="47" applyFont="1" applyBorder="1" applyAlignment="1" applyProtection="1">
      <alignment horizontal="center"/>
      <protection locked="0"/>
    </xf>
    <xf numFmtId="38" fontId="15" fillId="0" borderId="29" xfId="47" applyNumberFormat="1" applyFont="1" applyBorder="1"/>
    <xf numFmtId="38" fontId="14" fillId="0" borderId="29" xfId="47" applyNumberFormat="1" applyFont="1" applyBorder="1"/>
    <xf numFmtId="0" fontId="16" fillId="0" borderId="29" xfId="0" applyFont="1" applyBorder="1" applyAlignment="1">
      <alignment horizontal="centerContinuous"/>
    </xf>
    <xf numFmtId="38" fontId="42" fillId="0" borderId="29" xfId="47" applyNumberFormat="1" applyFont="1" applyBorder="1"/>
    <xf numFmtId="38" fontId="42" fillId="0" borderId="29" xfId="47" applyNumberFormat="1" applyFont="1" applyBorder="1" applyAlignment="1">
      <alignment horizontal="centerContinuous"/>
    </xf>
    <xf numFmtId="0" fontId="43" fillId="0" borderId="28" xfId="0" applyFont="1" applyBorder="1" applyAlignment="1">
      <alignment wrapText="1"/>
    </xf>
    <xf numFmtId="0" fontId="43" fillId="0" borderId="28" xfId="0" applyFont="1" applyBorder="1"/>
    <xf numFmtId="0" fontId="16" fillId="0" borderId="30" xfId="0" applyFont="1" applyBorder="1" applyAlignment="1">
      <alignment horizontal="left"/>
    </xf>
    <xf numFmtId="0" fontId="10" fillId="25" borderId="46" xfId="0" applyFont="1" applyFill="1" applyBorder="1" applyAlignment="1">
      <alignment horizontal="centerContinuous"/>
    </xf>
    <xf numFmtId="0" fontId="38" fillId="25" borderId="46" xfId="47" applyFont="1" applyFill="1" applyBorder="1" applyAlignment="1">
      <alignment horizontal="centerContinuous"/>
    </xf>
    <xf numFmtId="0" fontId="16" fillId="25" borderId="46" xfId="47" applyFont="1" applyFill="1" applyBorder="1" applyAlignment="1">
      <alignment horizontal="centerContinuous"/>
    </xf>
    <xf numFmtId="0" fontId="16" fillId="25" borderId="47" xfId="47" applyFont="1" applyFill="1" applyBorder="1" applyAlignment="1">
      <alignment horizontal="centerContinuous"/>
    </xf>
    <xf numFmtId="0" fontId="10" fillId="0" borderId="48" xfId="0" applyFont="1" applyBorder="1" applyAlignment="1">
      <alignment horizontal="center"/>
    </xf>
    <xf numFmtId="38" fontId="10" fillId="0" borderId="49" xfId="47" applyNumberFormat="1" applyFont="1" applyBorder="1" applyAlignment="1">
      <alignment horizontal="center"/>
    </xf>
    <xf numFmtId="38" fontId="10" fillId="0" borderId="48" xfId="47" applyNumberFormat="1" applyFont="1" applyBorder="1" applyAlignment="1">
      <alignment horizontal="center"/>
    </xf>
    <xf numFmtId="165" fontId="14" fillId="24" borderId="33" xfId="28" applyNumberFormat="1" applyFont="1" applyFill="1" applyBorder="1"/>
    <xf numFmtId="0" fontId="10" fillId="0" borderId="28" xfId="47" applyFont="1" applyBorder="1" applyProtection="1">
      <protection locked="0"/>
    </xf>
    <xf numFmtId="0" fontId="10" fillId="0" borderId="28" xfId="0" applyFont="1" applyBorder="1" applyAlignment="1">
      <alignment horizontal="left"/>
    </xf>
    <xf numFmtId="0" fontId="10" fillId="0" borderId="28" xfId="47" applyFont="1" applyBorder="1" applyAlignment="1" applyProtection="1">
      <alignment horizontal="left"/>
      <protection locked="0"/>
    </xf>
    <xf numFmtId="38" fontId="7" fillId="0" borderId="29" xfId="0" applyNumberFormat="1" applyFont="1" applyBorder="1" applyAlignment="1">
      <alignment horizontal="right"/>
    </xf>
    <xf numFmtId="38" fontId="13" fillId="0" borderId="3" xfId="47" applyNumberFormat="1" applyFont="1" applyBorder="1"/>
    <xf numFmtId="38" fontId="19" fillId="0" borderId="3" xfId="47" applyNumberFormat="1" applyFont="1" applyBorder="1" applyAlignment="1">
      <alignment horizontal="right"/>
    </xf>
    <xf numFmtId="38" fontId="7" fillId="0" borderId="31" xfId="0" applyNumberFormat="1" applyFont="1" applyBorder="1" applyAlignment="1">
      <alignment horizontal="right"/>
    </xf>
    <xf numFmtId="0" fontId="14" fillId="0" borderId="3" xfId="51" quotePrefix="1" applyFont="1" applyBorder="1" applyAlignment="1">
      <alignment horizontal="center"/>
    </xf>
    <xf numFmtId="172" fontId="16" fillId="0" borderId="3" xfId="0" applyNumberFormat="1" applyFont="1" applyBorder="1"/>
    <xf numFmtId="0" fontId="10" fillId="0" borderId="50" xfId="0" applyFont="1" applyBorder="1"/>
    <xf numFmtId="0" fontId="16" fillId="0" borderId="51" xfId="0" applyFont="1" applyBorder="1"/>
    <xf numFmtId="0" fontId="10" fillId="0" borderId="52" xfId="0" applyFont="1" applyBorder="1" applyAlignment="1">
      <alignment horizontal="center"/>
    </xf>
    <xf numFmtId="38" fontId="10" fillId="0" borderId="53" xfId="47" applyNumberFormat="1" applyFont="1" applyBorder="1" applyAlignment="1">
      <alignment horizontal="center"/>
    </xf>
    <xf numFmtId="0" fontId="10" fillId="0" borderId="51" xfId="0" applyFont="1" applyBorder="1"/>
    <xf numFmtId="0" fontId="62" fillId="0" borderId="29" xfId="0" applyFont="1" applyBorder="1"/>
    <xf numFmtId="10" fontId="62" fillId="0" borderId="0" xfId="0" applyNumberFormat="1" applyFont="1"/>
    <xf numFmtId="0" fontId="10" fillId="0" borderId="48" xfId="47" applyFont="1" applyBorder="1" applyAlignment="1">
      <alignment horizontal="center"/>
    </xf>
    <xf numFmtId="6" fontId="16" fillId="0" borderId="0" xfId="51" applyNumberFormat="1" applyFont="1"/>
    <xf numFmtId="6" fontId="16" fillId="0" borderId="29" xfId="51" applyNumberFormat="1" applyFont="1" applyBorder="1"/>
    <xf numFmtId="49" fontId="14" fillId="0" borderId="32" xfId="47" applyNumberFormat="1" applyFont="1" applyBorder="1" applyAlignment="1" applyProtection="1">
      <alignment horizontal="center"/>
      <protection locked="0"/>
    </xf>
    <xf numFmtId="0" fontId="10" fillId="0" borderId="54" xfId="47" applyFont="1" applyBorder="1" applyAlignment="1">
      <alignment horizontal="center"/>
    </xf>
    <xf numFmtId="0" fontId="16" fillId="0" borderId="55" xfId="0" applyFont="1" applyBorder="1"/>
    <xf numFmtId="0" fontId="10" fillId="0" borderId="56" xfId="0" applyFont="1" applyBorder="1" applyAlignment="1">
      <alignment horizontal="center"/>
    </xf>
    <xf numFmtId="0" fontId="10" fillId="0" borderId="56" xfId="51" applyFont="1" applyBorder="1" applyAlignment="1">
      <alignment horizontal="center"/>
    </xf>
    <xf numFmtId="0" fontId="10" fillId="0" borderId="57" xfId="51" applyFont="1" applyBorder="1" applyAlignment="1">
      <alignment horizontal="center"/>
    </xf>
    <xf numFmtId="0" fontId="10" fillId="0" borderId="55" xfId="0" applyFont="1" applyBorder="1"/>
    <xf numFmtId="0" fontId="10" fillId="0" borderId="52" xfId="0" applyFont="1" applyBorder="1"/>
    <xf numFmtId="0" fontId="10" fillId="0" borderId="58" xfId="51" applyFont="1" applyBorder="1" applyAlignment="1">
      <alignment horizontal="center"/>
    </xf>
    <xf numFmtId="0" fontId="10" fillId="0" borderId="59" xfId="0" applyFont="1" applyBorder="1"/>
    <xf numFmtId="0" fontId="10" fillId="0" borderId="60" xfId="0" applyFont="1" applyBorder="1" applyAlignment="1">
      <alignment horizontal="center"/>
    </xf>
    <xf numFmtId="0" fontId="10" fillId="0" borderId="60" xfId="51" applyFont="1" applyBorder="1" applyAlignment="1">
      <alignment horizontal="center"/>
    </xf>
    <xf numFmtId="0" fontId="10" fillId="0" borderId="61" xfId="51" applyFont="1" applyBorder="1" applyAlignment="1">
      <alignment horizontal="center"/>
    </xf>
    <xf numFmtId="0" fontId="10" fillId="0" borderId="59" xfId="0" applyFont="1" applyBorder="1" applyAlignment="1">
      <alignment horizontal="center"/>
    </xf>
    <xf numFmtId="0" fontId="63" fillId="0" borderId="32" xfId="47" applyFont="1" applyBorder="1" applyAlignment="1" applyProtection="1">
      <alignment horizontal="center"/>
      <protection locked="0"/>
    </xf>
    <xf numFmtId="0" fontId="62" fillId="0" borderId="0" xfId="51" applyFont="1" applyAlignment="1">
      <alignment horizontal="center"/>
    </xf>
    <xf numFmtId="0" fontId="10" fillId="0" borderId="20" xfId="46" applyFont="1" applyBorder="1" applyAlignment="1">
      <alignment horizontal="center" vertical="center"/>
    </xf>
    <xf numFmtId="170" fontId="10" fillId="0" borderId="20" xfId="30" applyNumberFormat="1" applyFont="1" applyBorder="1" applyAlignment="1">
      <alignment horizontal="center" vertical="center"/>
    </xf>
    <xf numFmtId="170" fontId="10" fillId="0" borderId="21" xfId="30" applyNumberFormat="1" applyFont="1" applyBorder="1" applyAlignment="1">
      <alignment horizontal="center" vertical="center"/>
    </xf>
    <xf numFmtId="38" fontId="10" fillId="0" borderId="62" xfId="47" applyNumberFormat="1" applyFont="1" applyBorder="1" applyAlignment="1">
      <alignment horizontal="center" vertical="center"/>
    </xf>
    <xf numFmtId="38" fontId="10" fillId="0" borderId="63" xfId="47" applyNumberFormat="1" applyFont="1" applyBorder="1" applyAlignment="1">
      <alignment horizontal="center" vertical="center"/>
    </xf>
    <xf numFmtId="38" fontId="19" fillId="0" borderId="64" xfId="47" applyNumberFormat="1" applyFont="1" applyBorder="1" applyAlignment="1">
      <alignment horizontal="center" vertical="center"/>
    </xf>
    <xf numFmtId="0" fontId="10" fillId="0" borderId="34" xfId="47" applyFont="1" applyBorder="1" applyAlignment="1">
      <alignment horizontal="center" vertical="center"/>
    </xf>
    <xf numFmtId="0" fontId="10" fillId="0" borderId="65" xfId="47" applyFont="1" applyBorder="1" applyAlignment="1">
      <alignment horizontal="center" vertical="center"/>
    </xf>
    <xf numFmtId="38" fontId="10" fillId="0" borderId="66" xfId="47" applyNumberFormat="1" applyFont="1" applyBorder="1" applyAlignment="1">
      <alignment horizontal="center" vertical="center"/>
    </xf>
    <xf numFmtId="0" fontId="10" fillId="0" borderId="67" xfId="47" applyFont="1" applyBorder="1" applyAlignment="1">
      <alignment horizontal="center" vertical="center"/>
    </xf>
    <xf numFmtId="0" fontId="10" fillId="0" borderId="68" xfId="47" applyFont="1" applyBorder="1" applyAlignment="1">
      <alignment horizontal="center" vertical="center"/>
    </xf>
    <xf numFmtId="0" fontId="10" fillId="0" borderId="69" xfId="47" applyFont="1" applyBorder="1" applyAlignment="1">
      <alignment horizontal="center" vertical="center"/>
    </xf>
    <xf numFmtId="38" fontId="10" fillId="0" borderId="70" xfId="47" applyNumberFormat="1" applyFont="1" applyBorder="1" applyAlignment="1">
      <alignment horizontal="center" vertical="center"/>
    </xf>
    <xf numFmtId="0" fontId="10" fillId="0" borderId="71" xfId="47" applyFont="1" applyBorder="1" applyAlignment="1">
      <alignment horizontal="centerContinuous" vertical="center"/>
    </xf>
    <xf numFmtId="0" fontId="15" fillId="0" borderId="47" xfId="47" applyFont="1" applyBorder="1" applyAlignment="1">
      <alignment horizontal="centerContinuous" vertical="center"/>
    </xf>
    <xf numFmtId="0" fontId="10" fillId="0" borderId="72" xfId="47" applyFont="1" applyBorder="1" applyAlignment="1">
      <alignment horizontal="centerContinuous" vertical="center"/>
    </xf>
    <xf numFmtId="0" fontId="10" fillId="0" borderId="73" xfId="47" applyFont="1" applyBorder="1" applyAlignment="1">
      <alignment horizontal="centerContinuous" vertical="center"/>
    </xf>
    <xf numFmtId="0" fontId="10" fillId="0" borderId="74" xfId="47" applyFont="1" applyBorder="1" applyAlignment="1">
      <alignment horizontal="centerContinuous" vertical="center"/>
    </xf>
    <xf numFmtId="0" fontId="10" fillId="0" borderId="75" xfId="47" applyFont="1" applyBorder="1" applyAlignment="1">
      <alignment horizontal="centerContinuous" vertical="center"/>
    </xf>
    <xf numFmtId="0" fontId="10" fillId="0" borderId="44" xfId="47" applyFont="1" applyBorder="1" applyAlignment="1">
      <alignment horizontal="centerContinuous" vertical="center"/>
    </xf>
    <xf numFmtId="0" fontId="10" fillId="0" borderId="43" xfId="47" applyFont="1" applyBorder="1" applyAlignment="1">
      <alignment horizontal="center" vertical="center"/>
    </xf>
    <xf numFmtId="0" fontId="10" fillId="0" borderId="44" xfId="47" applyFont="1" applyBorder="1" applyAlignment="1">
      <alignment horizontal="center" vertical="center"/>
    </xf>
    <xf numFmtId="38" fontId="10" fillId="0" borderId="76" xfId="47" applyNumberFormat="1" applyFont="1" applyBorder="1" applyAlignment="1">
      <alignment horizontal="center" vertical="center"/>
    </xf>
    <xf numFmtId="0" fontId="10" fillId="0" borderId="77" xfId="47" applyFont="1" applyBorder="1" applyAlignment="1">
      <alignment horizontal="centerContinuous" vertical="center"/>
    </xf>
    <xf numFmtId="38" fontId="10" fillId="0" borderId="78" xfId="47" applyNumberFormat="1" applyFont="1" applyBorder="1" applyAlignment="1">
      <alignment horizontal="center" vertical="center"/>
    </xf>
    <xf numFmtId="0" fontId="10" fillId="0" borderId="62" xfId="47" applyFont="1" applyBorder="1" applyAlignment="1">
      <alignment horizontal="centerContinuous" vertical="center"/>
    </xf>
    <xf numFmtId="0" fontId="15" fillId="0" borderId="62" xfId="47" applyFont="1" applyBorder="1" applyAlignment="1">
      <alignment horizontal="centerContinuous" vertical="center"/>
    </xf>
    <xf numFmtId="38" fontId="38" fillId="0" borderId="29" xfId="47" applyNumberFormat="1" applyFont="1" applyBorder="1" applyAlignment="1">
      <alignment horizontal="centerContinuous"/>
    </xf>
    <xf numFmtId="0" fontId="62" fillId="0" borderId="0" xfId="51" quotePrefix="1" applyFont="1" applyAlignment="1">
      <alignment horizontal="center"/>
    </xf>
    <xf numFmtId="0" fontId="10" fillId="25" borderId="79" xfId="0" applyFont="1" applyFill="1" applyBorder="1" applyAlignment="1">
      <alignment horizontal="centerContinuous" vertical="center"/>
    </xf>
    <xf numFmtId="0" fontId="12" fillId="0" borderId="28" xfId="47" applyFont="1" applyBorder="1" applyAlignment="1">
      <alignment horizontal="centerContinuous"/>
    </xf>
    <xf numFmtId="38" fontId="14" fillId="24" borderId="32" xfId="28" applyNumberFormat="1" applyFont="1" applyFill="1" applyBorder="1" applyProtection="1"/>
    <xf numFmtId="38" fontId="24" fillId="0" borderId="0" xfId="47" applyNumberFormat="1" applyFont="1"/>
    <xf numFmtId="38" fontId="14" fillId="0" borderId="0" xfId="28" applyNumberFormat="1" applyFont="1" applyFill="1" applyBorder="1" applyAlignment="1" applyProtection="1">
      <alignment horizontal="right"/>
      <protection locked="0"/>
    </xf>
    <xf numFmtId="38" fontId="14" fillId="0" borderId="0" xfId="28" applyNumberFormat="1" applyFont="1" applyBorder="1"/>
    <xf numFmtId="38" fontId="14" fillId="0" borderId="0" xfId="0" applyNumberFormat="1" applyFont="1" applyAlignment="1">
      <alignment horizontal="right"/>
    </xf>
    <xf numFmtId="38" fontId="14" fillId="0" borderId="0" xfId="0" applyNumberFormat="1" applyFont="1"/>
    <xf numFmtId="38" fontId="14" fillId="0" borderId="29" xfId="0" applyNumberFormat="1" applyFont="1" applyBorder="1"/>
    <xf numFmtId="0" fontId="0" fillId="0" borderId="28" xfId="0" applyBorder="1"/>
    <xf numFmtId="0" fontId="0" fillId="0" borderId="30" xfId="0" applyBorder="1"/>
    <xf numFmtId="0" fontId="0" fillId="0" borderId="80" xfId="0" applyBorder="1"/>
    <xf numFmtId="0" fontId="10" fillId="0" borderId="74" xfId="47" applyFont="1" applyBorder="1" applyAlignment="1">
      <alignment horizontal="center" vertical="center"/>
    </xf>
    <xf numFmtId="0" fontId="10" fillId="0" borderId="62" xfId="47" applyFont="1" applyBorder="1" applyAlignment="1">
      <alignment horizontal="center" vertical="center"/>
    </xf>
    <xf numFmtId="0" fontId="62" fillId="0" borderId="82" xfId="51" applyFont="1" applyBorder="1" applyAlignment="1">
      <alignment horizontal="centerContinuous"/>
    </xf>
    <xf numFmtId="0" fontId="62" fillId="0" borderId="83" xfId="0" applyFont="1" applyBorder="1" applyAlignment="1">
      <alignment horizontal="centerContinuous"/>
    </xf>
    <xf numFmtId="0" fontId="62" fillId="0" borderId="41" xfId="0" applyFont="1" applyBorder="1" applyAlignment="1">
      <alignment horizontal="centerContinuous"/>
    </xf>
    <xf numFmtId="0" fontId="62" fillId="0" borderId="42" xfId="0" applyFont="1" applyBorder="1" applyAlignment="1">
      <alignment horizontal="centerContinuous"/>
    </xf>
    <xf numFmtId="0" fontId="62" fillId="0" borderId="43" xfId="51" applyFont="1" applyBorder="1" applyAlignment="1">
      <alignment horizontal="center"/>
    </xf>
    <xf numFmtId="0" fontId="62" fillId="0" borderId="44" xfId="51" applyFont="1" applyBorder="1" applyAlignment="1">
      <alignment horizontal="center"/>
    </xf>
    <xf numFmtId="168" fontId="16" fillId="0" borderId="0" xfId="0" applyNumberFormat="1" applyFont="1"/>
    <xf numFmtId="0" fontId="12" fillId="0" borderId="0" xfId="47" applyFont="1"/>
    <xf numFmtId="0" fontId="12" fillId="0" borderId="29" xfId="47" applyFont="1" applyBorder="1"/>
    <xf numFmtId="0" fontId="0" fillId="0" borderId="29" xfId="0" applyBorder="1"/>
    <xf numFmtId="44" fontId="0" fillId="0" borderId="0" xfId="30" applyFont="1" applyBorder="1" applyAlignment="1">
      <alignment horizontal="right"/>
    </xf>
    <xf numFmtId="44" fontId="0" fillId="0" borderId="29" xfId="30" applyFont="1" applyBorder="1" applyAlignment="1">
      <alignment horizontal="right"/>
    </xf>
    <xf numFmtId="168" fontId="14" fillId="0" borderId="0" xfId="54" quotePrefix="1" applyNumberFormat="1" applyFont="1" applyBorder="1" applyAlignment="1">
      <alignment horizontal="center"/>
    </xf>
    <xf numFmtId="0" fontId="66" fillId="0" borderId="0" xfId="0" applyFont="1"/>
    <xf numFmtId="0" fontId="67" fillId="0" borderId="0" xfId="47" applyFont="1"/>
    <xf numFmtId="0" fontId="67" fillId="0" borderId="28" xfId="47" applyFont="1" applyBorder="1" applyAlignment="1">
      <alignment horizontal="centerContinuous"/>
    </xf>
    <xf numFmtId="0" fontId="65" fillId="0" borderId="28" xfId="47" applyFont="1" applyBorder="1" applyAlignment="1">
      <alignment horizontal="right"/>
    </xf>
    <xf numFmtId="0" fontId="65" fillId="0" borderId="0" xfId="0" applyFont="1" applyAlignment="1">
      <alignment horizontal="right"/>
    </xf>
    <xf numFmtId="0" fontId="66" fillId="0" borderId="0" xfId="0" applyFont="1" applyAlignment="1">
      <alignment horizontal="centerContinuous"/>
    </xf>
    <xf numFmtId="0" fontId="68" fillId="0" borderId="0" xfId="47" applyFont="1" applyAlignment="1">
      <alignment horizontal="right"/>
    </xf>
    <xf numFmtId="0" fontId="12" fillId="0" borderId="41" xfId="47" applyFont="1" applyBorder="1" applyAlignment="1">
      <alignment horizontal="center"/>
    </xf>
    <xf numFmtId="0" fontId="10" fillId="0" borderId="28" xfId="47" applyFont="1" applyBorder="1" applyAlignment="1">
      <alignment horizontal="center"/>
    </xf>
    <xf numFmtId="0" fontId="12" fillId="0" borderId="81" xfId="0" applyFont="1" applyBorder="1" applyAlignment="1">
      <alignment horizontal="center"/>
    </xf>
    <xf numFmtId="0" fontId="12" fillId="0" borderId="41" xfId="0" applyFont="1" applyBorder="1" applyAlignment="1">
      <alignment horizontal="center"/>
    </xf>
    <xf numFmtId="0" fontId="12" fillId="0" borderId="42" xfId="0" applyFont="1" applyBorder="1" applyAlignment="1">
      <alignment horizontal="center"/>
    </xf>
    <xf numFmtId="0" fontId="10" fillId="0" borderId="28" xfId="50" applyFont="1" applyBorder="1"/>
    <xf numFmtId="0" fontId="14" fillId="0" borderId="28" xfId="50" applyFont="1" applyBorder="1"/>
    <xf numFmtId="0" fontId="8" fillId="0" borderId="30" xfId="0" applyFont="1" applyBorder="1"/>
    <xf numFmtId="0" fontId="12" fillId="0" borderId="0" xfId="47" applyFont="1" applyAlignment="1">
      <alignment horizontal="center"/>
    </xf>
    <xf numFmtId="38" fontId="14" fillId="0" borderId="0" xfId="47" applyNumberFormat="1" applyFont="1" applyProtection="1">
      <protection locked="0"/>
    </xf>
    <xf numFmtId="38" fontId="14" fillId="0" borderId="0" xfId="28" applyNumberFormat="1" applyFont="1" applyFill="1" applyBorder="1" applyProtection="1">
      <protection locked="0"/>
    </xf>
    <xf numFmtId="38" fontId="14" fillId="0" borderId="0" xfId="28" applyNumberFormat="1" applyFont="1" applyBorder="1" applyProtection="1">
      <protection locked="0"/>
    </xf>
    <xf numFmtId="38" fontId="14" fillId="0" borderId="3" xfId="47" applyNumberFormat="1" applyFont="1" applyBorder="1"/>
    <xf numFmtId="38" fontId="14" fillId="0" borderId="0" xfId="28" applyNumberFormat="1" applyFont="1" applyFill="1" applyBorder="1" applyProtection="1"/>
    <xf numFmtId="38" fontId="14" fillId="0" borderId="0" xfId="28" applyNumberFormat="1" applyFont="1" applyFill="1" applyBorder="1"/>
    <xf numFmtId="38" fontId="14" fillId="0" borderId="3" xfId="28" applyNumberFormat="1" applyFont="1" applyFill="1" applyBorder="1" applyAlignment="1" applyProtection="1">
      <alignment horizontal="right"/>
    </xf>
    <xf numFmtId="170" fontId="14" fillId="0" borderId="0" xfId="28" applyNumberFormat="1" applyFont="1" applyFill="1" applyBorder="1" applyAlignment="1" applyProtection="1">
      <alignment horizontal="right"/>
      <protection locked="0"/>
    </xf>
    <xf numFmtId="170" fontId="14" fillId="0" borderId="0" xfId="0" applyNumberFormat="1" applyFont="1" applyAlignment="1">
      <alignment horizontal="right"/>
    </xf>
    <xf numFmtId="0" fontId="14" fillId="0" borderId="55" xfId="0" applyFont="1" applyBorder="1"/>
    <xf numFmtId="169" fontId="14" fillId="24" borderId="32" xfId="30" applyNumberFormat="1" applyFont="1" applyFill="1" applyBorder="1" applyAlignment="1">
      <alignment horizontal="center"/>
    </xf>
    <xf numFmtId="166" fontId="14" fillId="24" borderId="86" xfId="54" applyNumberFormat="1" applyFont="1" applyFill="1" applyBorder="1" applyAlignment="1">
      <alignment horizontal="center"/>
    </xf>
    <xf numFmtId="10" fontId="14" fillId="24" borderId="86" xfId="54" applyNumberFormat="1" applyFont="1" applyFill="1" applyBorder="1" applyAlignment="1">
      <alignment horizontal="center"/>
    </xf>
    <xf numFmtId="168" fontId="14" fillId="24" borderId="87" xfId="54" applyNumberFormat="1" applyFont="1" applyFill="1" applyBorder="1" applyAlignment="1">
      <alignment horizontal="center"/>
    </xf>
    <xf numFmtId="168" fontId="14" fillId="0" borderId="0" xfId="0" applyNumberFormat="1" applyFont="1"/>
    <xf numFmtId="0" fontId="14" fillId="0" borderId="51" xfId="0" applyFont="1" applyBorder="1"/>
    <xf numFmtId="166" fontId="14" fillId="24" borderId="32" xfId="54" applyNumberFormat="1" applyFont="1" applyFill="1" applyBorder="1" applyAlignment="1">
      <alignment horizontal="center"/>
    </xf>
    <xf numFmtId="10" fontId="14" fillId="24" borderId="32" xfId="54" applyNumberFormat="1" applyFont="1" applyFill="1" applyBorder="1" applyAlignment="1">
      <alignment horizontal="center"/>
    </xf>
    <xf numFmtId="168" fontId="14" fillId="24" borderId="88" xfId="54" applyNumberFormat="1" applyFont="1" applyFill="1" applyBorder="1" applyAlignment="1">
      <alignment horizontal="center"/>
    </xf>
    <xf numFmtId="170" fontId="14" fillId="24" borderId="89" xfId="30" applyNumberFormat="1" applyFont="1" applyFill="1" applyBorder="1"/>
    <xf numFmtId="170" fontId="14" fillId="24" borderId="90" xfId="30" applyNumberFormat="1" applyFont="1" applyFill="1" applyBorder="1"/>
    <xf numFmtId="170" fontId="14" fillId="24" borderId="91" xfId="30" applyNumberFormat="1" applyFont="1" applyFill="1" applyBorder="1"/>
    <xf numFmtId="168" fontId="14" fillId="24" borderId="92" xfId="0" applyNumberFormat="1" applyFont="1" applyFill="1" applyBorder="1"/>
    <xf numFmtId="168" fontId="14" fillId="24" borderId="32" xfId="0" applyNumberFormat="1" applyFont="1" applyFill="1" applyBorder="1"/>
    <xf numFmtId="168" fontId="14" fillId="24" borderId="33" xfId="0" applyNumberFormat="1" applyFont="1" applyFill="1" applyBorder="1"/>
    <xf numFmtId="0" fontId="14" fillId="0" borderId="0" xfId="51" applyFont="1"/>
    <xf numFmtId="169" fontId="24" fillId="27" borderId="56" xfId="30" applyNumberFormat="1" applyFont="1" applyFill="1" applyBorder="1" applyAlignment="1">
      <alignment horizontal="center"/>
    </xf>
    <xf numFmtId="168" fontId="24" fillId="27" borderId="56" xfId="54" applyNumberFormat="1" applyFont="1" applyFill="1" applyBorder="1" applyAlignment="1">
      <alignment horizontal="center"/>
    </xf>
    <xf numFmtId="0" fontId="24" fillId="27" borderId="56" xfId="0" applyFont="1" applyFill="1" applyBorder="1" applyAlignment="1">
      <alignment horizontal="center"/>
    </xf>
    <xf numFmtId="168" fontId="24" fillId="27" borderId="58" xfId="54" applyNumberFormat="1" applyFont="1" applyFill="1" applyBorder="1" applyAlignment="1">
      <alignment horizontal="center"/>
    </xf>
    <xf numFmtId="168" fontId="64" fillId="27" borderId="93" xfId="54" applyNumberFormat="1" applyFont="1" applyFill="1" applyBorder="1" applyAlignment="1">
      <alignment horizontal="center"/>
    </xf>
    <xf numFmtId="172" fontId="24" fillId="27" borderId="94" xfId="0" applyNumberFormat="1" applyFont="1" applyFill="1" applyBorder="1"/>
    <xf numFmtId="172" fontId="24" fillId="27" borderId="56" xfId="0" applyNumberFormat="1" applyFont="1" applyFill="1" applyBorder="1"/>
    <xf numFmtId="172" fontId="24" fillId="27" borderId="95" xfId="0" applyNumberFormat="1" applyFont="1" applyFill="1" applyBorder="1"/>
    <xf numFmtId="0" fontId="16" fillId="0" borderId="96" xfId="0" applyFont="1" applyBorder="1"/>
    <xf numFmtId="0" fontId="16" fillId="0" borderId="97" xfId="0" applyFont="1" applyBorder="1"/>
    <xf numFmtId="0" fontId="10" fillId="0" borderId="98" xfId="0" applyFont="1" applyBorder="1" applyAlignment="1">
      <alignment horizontal="center"/>
    </xf>
    <xf numFmtId="166" fontId="14" fillId="24" borderId="48" xfId="54" applyNumberFormat="1" applyFont="1" applyFill="1" applyBorder="1" applyAlignment="1">
      <alignment horizontal="center"/>
    </xf>
    <xf numFmtId="168" fontId="14" fillId="24" borderId="99" xfId="54" applyNumberFormat="1" applyFont="1" applyFill="1" applyBorder="1" applyAlignment="1">
      <alignment horizontal="center"/>
    </xf>
    <xf numFmtId="168" fontId="16" fillId="0" borderId="29" xfId="54" applyNumberFormat="1" applyFont="1" applyFill="1" applyBorder="1" applyAlignment="1">
      <alignment horizontal="center"/>
    </xf>
    <xf numFmtId="10" fontId="16" fillId="0" borderId="29" xfId="54" applyNumberFormat="1" applyFont="1" applyFill="1" applyBorder="1" applyAlignment="1">
      <alignment horizontal="center"/>
    </xf>
    <xf numFmtId="0" fontId="16" fillId="0" borderId="100" xfId="0" applyFont="1" applyBorder="1"/>
    <xf numFmtId="0" fontId="16" fillId="0" borderId="101" xfId="0" applyFont="1" applyBorder="1"/>
    <xf numFmtId="0" fontId="16" fillId="0" borderId="102" xfId="0" applyFont="1" applyBorder="1"/>
    <xf numFmtId="170" fontId="14" fillId="24" borderId="92" xfId="30" applyNumberFormat="1" applyFont="1" applyFill="1" applyBorder="1"/>
    <xf numFmtId="6" fontId="24" fillId="27" borderId="56" xfId="0" applyNumberFormat="1" applyFont="1" applyFill="1" applyBorder="1"/>
    <xf numFmtId="0" fontId="24" fillId="27" borderId="56" xfId="0" applyFont="1" applyFill="1" applyBorder="1"/>
    <xf numFmtId="10" fontId="24" fillId="27" borderId="56" xfId="51" applyNumberFormat="1" applyFont="1" applyFill="1" applyBorder="1"/>
    <xf numFmtId="6" fontId="24" fillId="27" borderId="58" xfId="51" applyNumberFormat="1" applyFont="1" applyFill="1" applyBorder="1" applyAlignment="1">
      <alignment horizontal="right"/>
    </xf>
    <xf numFmtId="10" fontId="24" fillId="27" borderId="62" xfId="51" quotePrefix="1" applyNumberFormat="1" applyFont="1" applyFill="1" applyBorder="1" applyAlignment="1">
      <alignment horizontal="center"/>
    </xf>
    <xf numFmtId="10" fontId="24" fillId="27" borderId="37" xfId="54" applyNumberFormat="1" applyFont="1" applyFill="1" applyBorder="1" applyAlignment="1">
      <alignment horizontal="center"/>
    </xf>
    <xf numFmtId="10" fontId="14" fillId="24" borderId="62" xfId="54" applyNumberFormat="1" applyFont="1" applyFill="1" applyBorder="1" applyAlignment="1">
      <alignment horizontal="center"/>
    </xf>
    <xf numFmtId="10" fontId="14" fillId="24" borderId="49" xfId="54" applyNumberFormat="1" applyFont="1" applyFill="1" applyBorder="1" applyAlignment="1">
      <alignment horizontal="center"/>
    </xf>
    <xf numFmtId="168" fontId="14" fillId="24" borderId="53" xfId="54" applyNumberFormat="1" applyFont="1" applyFill="1" applyBorder="1" applyAlignment="1">
      <alignment horizontal="center"/>
    </xf>
    <xf numFmtId="10" fontId="14" fillId="24" borderId="92" xfId="54" applyNumberFormat="1" applyFont="1" applyFill="1" applyBorder="1" applyAlignment="1">
      <alignment horizontal="center"/>
    </xf>
    <xf numFmtId="10" fontId="14" fillId="24" borderId="33" xfId="54" applyNumberFormat="1" applyFont="1" applyFill="1" applyBorder="1" applyAlignment="1">
      <alignment horizontal="center"/>
    </xf>
    <xf numFmtId="168" fontId="24" fillId="27" borderId="103" xfId="54" applyNumberFormat="1" applyFont="1" applyFill="1" applyBorder="1" applyAlignment="1">
      <alignment horizontal="center"/>
    </xf>
    <xf numFmtId="10" fontId="64" fillId="0" borderId="0" xfId="51" quotePrefix="1" applyNumberFormat="1" applyFont="1" applyAlignment="1">
      <alignment horizontal="center"/>
    </xf>
    <xf numFmtId="10" fontId="14" fillId="27" borderId="94" xfId="54" applyNumberFormat="1" applyFont="1" applyFill="1" applyBorder="1" applyAlignment="1">
      <alignment horizontal="center"/>
    </xf>
    <xf numFmtId="10" fontId="14" fillId="27" borderId="95" xfId="54" applyNumberFormat="1" applyFont="1" applyFill="1" applyBorder="1" applyAlignment="1">
      <alignment horizontal="center"/>
    </xf>
    <xf numFmtId="6" fontId="14" fillId="24" borderId="86" xfId="0" applyNumberFormat="1" applyFont="1" applyFill="1" applyBorder="1"/>
    <xf numFmtId="10" fontId="14" fillId="24" borderId="86" xfId="54" applyNumberFormat="1" applyFont="1" applyFill="1" applyBorder="1"/>
    <xf numFmtId="6" fontId="14" fillId="24" borderId="87" xfId="51" applyNumberFormat="1" applyFont="1" applyFill="1" applyBorder="1" applyAlignment="1">
      <alignment horizontal="right"/>
    </xf>
    <xf numFmtId="10" fontId="14" fillId="0" borderId="104" xfId="54" applyNumberFormat="1" applyFont="1" applyFill="1" applyBorder="1" applyAlignment="1">
      <alignment horizontal="center"/>
    </xf>
    <xf numFmtId="10" fontId="14" fillId="24" borderId="36" xfId="54" applyNumberFormat="1" applyFont="1" applyFill="1" applyBorder="1" applyAlignment="1">
      <alignment horizontal="center"/>
    </xf>
    <xf numFmtId="38" fontId="14" fillId="24" borderId="32" xfId="0" applyNumberFormat="1" applyFont="1" applyFill="1" applyBorder="1"/>
    <xf numFmtId="38" fontId="14" fillId="24" borderId="88" xfId="51" applyNumberFormat="1" applyFont="1" applyFill="1" applyBorder="1" applyAlignment="1">
      <alignment horizontal="right"/>
    </xf>
    <xf numFmtId="10" fontId="14" fillId="24" borderId="35" xfId="54" applyNumberFormat="1" applyFont="1" applyFill="1" applyBorder="1" applyAlignment="1">
      <alignment horizontal="center"/>
    </xf>
    <xf numFmtId="10" fontId="30" fillId="24" borderId="86" xfId="54" applyNumberFormat="1" applyFont="1" applyFill="1" applyBorder="1" applyAlignment="1">
      <alignment horizontal="center"/>
    </xf>
    <xf numFmtId="168" fontId="30" fillId="24" borderId="87" xfId="54" applyNumberFormat="1" applyFont="1" applyFill="1" applyBorder="1" applyAlignment="1">
      <alignment horizontal="center"/>
    </xf>
    <xf numFmtId="10" fontId="30" fillId="24" borderId="62" xfId="54" applyNumberFormat="1" applyFont="1" applyFill="1" applyBorder="1" applyAlignment="1">
      <alignment horizontal="center"/>
    </xf>
    <xf numFmtId="10" fontId="30" fillId="24" borderId="49" xfId="54" applyNumberFormat="1" applyFont="1" applyFill="1" applyBorder="1" applyAlignment="1">
      <alignment horizontal="center"/>
    </xf>
    <xf numFmtId="168" fontId="30" fillId="24" borderId="53" xfId="54" applyNumberFormat="1" applyFont="1" applyFill="1" applyBorder="1" applyAlignment="1">
      <alignment horizontal="center"/>
    </xf>
    <xf numFmtId="10" fontId="30" fillId="24" borderId="32" xfId="54" applyNumberFormat="1" applyFont="1" applyFill="1" applyBorder="1" applyAlignment="1">
      <alignment horizontal="center"/>
    </xf>
    <xf numFmtId="168" fontId="30" fillId="24" borderId="88" xfId="54" applyNumberFormat="1" applyFont="1" applyFill="1" applyBorder="1" applyAlignment="1">
      <alignment horizontal="center"/>
    </xf>
    <xf numFmtId="10" fontId="30" fillId="24" borderId="92" xfId="54" applyNumberFormat="1" applyFont="1" applyFill="1" applyBorder="1" applyAlignment="1">
      <alignment horizontal="center"/>
    </xf>
    <xf numFmtId="168" fontId="30" fillId="24" borderId="33" xfId="54" applyNumberFormat="1" applyFont="1" applyFill="1" applyBorder="1" applyAlignment="1">
      <alignment horizontal="center"/>
    </xf>
    <xf numFmtId="0" fontId="31" fillId="27" borderId="56" xfId="0" applyFont="1" applyFill="1" applyBorder="1" applyAlignment="1">
      <alignment horizontal="center"/>
    </xf>
    <xf numFmtId="168" fontId="31" fillId="27" borderId="58" xfId="54" applyNumberFormat="1" applyFont="1" applyFill="1" applyBorder="1" applyAlignment="1">
      <alignment horizontal="center"/>
    </xf>
    <xf numFmtId="10" fontId="70" fillId="0" borderId="0" xfId="51" quotePrefix="1" applyNumberFormat="1" applyFont="1" applyAlignment="1">
      <alignment horizontal="center"/>
    </xf>
    <xf numFmtId="10" fontId="30" fillId="27" borderId="94" xfId="54" applyNumberFormat="1" applyFont="1" applyFill="1" applyBorder="1" applyAlignment="1">
      <alignment horizontal="center"/>
    </xf>
    <xf numFmtId="10" fontId="30" fillId="27" borderId="95" xfId="54" applyNumberFormat="1" applyFont="1" applyFill="1" applyBorder="1" applyAlignment="1">
      <alignment horizontal="center"/>
    </xf>
    <xf numFmtId="170" fontId="14" fillId="24" borderId="86" xfId="30" applyNumberFormat="1" applyFont="1" applyFill="1" applyBorder="1" applyAlignment="1">
      <alignment horizontal="center"/>
    </xf>
    <xf numFmtId="1" fontId="14" fillId="24" borderId="86" xfId="54" applyNumberFormat="1" applyFont="1" applyFill="1" applyBorder="1" applyAlignment="1">
      <alignment horizontal="center"/>
    </xf>
    <xf numFmtId="170" fontId="14" fillId="24" borderId="105" xfId="30" applyNumberFormat="1" applyFont="1" applyFill="1" applyBorder="1" applyAlignment="1">
      <alignment horizontal="center"/>
    </xf>
    <xf numFmtId="170" fontId="14" fillId="24" borderId="32" xfId="30" applyNumberFormat="1" applyFont="1" applyFill="1" applyBorder="1" applyAlignment="1">
      <alignment horizontal="center"/>
    </xf>
    <xf numFmtId="170" fontId="14" fillId="24" borderId="106" xfId="30" applyNumberFormat="1" applyFont="1" applyFill="1" applyBorder="1"/>
    <xf numFmtId="170" fontId="14" fillId="24" borderId="107" xfId="30" applyNumberFormat="1" applyFont="1" applyFill="1" applyBorder="1"/>
    <xf numFmtId="9" fontId="14" fillId="24" borderId="92" xfId="54" applyFont="1" applyFill="1" applyBorder="1"/>
    <xf numFmtId="9" fontId="14" fillId="24" borderId="32" xfId="54" applyFont="1" applyFill="1" applyBorder="1"/>
    <xf numFmtId="9" fontId="14" fillId="24" borderId="33" xfId="54" applyFont="1" applyFill="1" applyBorder="1"/>
    <xf numFmtId="168" fontId="71" fillId="0" borderId="0" xfId="47" applyNumberFormat="1" applyFont="1"/>
    <xf numFmtId="168" fontId="73" fillId="0" borderId="0" xfId="0" applyNumberFormat="1" applyFont="1" applyAlignment="1">
      <alignment horizontal="right"/>
    </xf>
    <xf numFmtId="0" fontId="35" fillId="0" borderId="28" xfId="0" applyFont="1" applyBorder="1"/>
    <xf numFmtId="0" fontId="35" fillId="0" borderId="28" xfId="0" applyFont="1" applyBorder="1" applyAlignment="1">
      <alignment horizontal="left"/>
    </xf>
    <xf numFmtId="38" fontId="14" fillId="0" borderId="31" xfId="47" applyNumberFormat="1" applyFont="1" applyBorder="1"/>
    <xf numFmtId="0" fontId="31" fillId="27" borderId="32" xfId="47" applyFont="1" applyFill="1" applyBorder="1" applyAlignment="1">
      <alignment horizontal="center"/>
    </xf>
    <xf numFmtId="170" fontId="24" fillId="27" borderId="32" xfId="30" applyNumberFormat="1" applyFont="1" applyFill="1" applyBorder="1"/>
    <xf numFmtId="170" fontId="24" fillId="27" borderId="33" xfId="30" applyNumberFormat="1" applyFont="1" applyFill="1" applyBorder="1"/>
    <xf numFmtId="3" fontId="14" fillId="0" borderId="0" xfId="0" applyNumberFormat="1" applyFont="1" applyAlignment="1">
      <alignment horizontal="right"/>
    </xf>
    <xf numFmtId="3" fontId="14" fillId="0" borderId="29" xfId="0" applyNumberFormat="1" applyFont="1" applyBorder="1" applyAlignment="1">
      <alignment horizontal="right"/>
    </xf>
    <xf numFmtId="3" fontId="14" fillId="0" borderId="3" xfId="47" applyNumberFormat="1" applyFont="1" applyBorder="1" applyAlignment="1">
      <alignment horizontal="right"/>
    </xf>
    <xf numFmtId="3" fontId="14" fillId="0" borderId="31" xfId="47" applyNumberFormat="1" applyFont="1" applyBorder="1" applyAlignment="1">
      <alignment horizontal="right"/>
    </xf>
    <xf numFmtId="3" fontId="14" fillId="0" borderId="0" xfId="47" applyNumberFormat="1" applyFont="1"/>
    <xf numFmtId="3" fontId="14" fillId="0" borderId="29" xfId="47" applyNumberFormat="1" applyFont="1" applyBorder="1"/>
    <xf numFmtId="44" fontId="24" fillId="27" borderId="32" xfId="30" applyFont="1" applyFill="1" applyBorder="1"/>
    <xf numFmtId="0" fontId="31" fillId="27" borderId="86" xfId="47" applyFont="1" applyFill="1" applyBorder="1" applyAlignment="1">
      <alignment horizontal="center"/>
    </xf>
    <xf numFmtId="0" fontId="31" fillId="27" borderId="109" xfId="47" applyFont="1" applyFill="1" applyBorder="1" applyAlignment="1">
      <alignment horizontal="center"/>
    </xf>
    <xf numFmtId="0" fontId="31" fillId="27" borderId="101" xfId="47" applyFont="1" applyFill="1" applyBorder="1" applyAlignment="1">
      <alignment horizontal="center"/>
    </xf>
    <xf numFmtId="0" fontId="31" fillId="27" borderId="110" xfId="47" applyFont="1" applyFill="1" applyBorder="1" applyAlignment="1">
      <alignment horizontal="center"/>
    </xf>
    <xf numFmtId="170" fontId="24" fillId="27" borderId="86" xfId="30" applyNumberFormat="1" applyFont="1" applyFill="1" applyBorder="1"/>
    <xf numFmtId="170" fontId="24" fillId="27" borderId="111" xfId="30" applyNumberFormat="1" applyFont="1" applyFill="1" applyBorder="1"/>
    <xf numFmtId="170" fontId="31" fillId="27" borderId="32" xfId="30" applyNumberFormat="1" applyFont="1" applyFill="1" applyBorder="1" applyAlignment="1" applyProtection="1">
      <alignment horizontal="center"/>
    </xf>
    <xf numFmtId="0" fontId="14" fillId="0" borderId="48" xfId="50" applyFont="1" applyBorder="1"/>
    <xf numFmtId="0" fontId="14" fillId="0" borderId="32" xfId="50" applyFont="1" applyBorder="1"/>
    <xf numFmtId="0" fontId="31" fillId="27" borderId="112" xfId="47" applyFont="1" applyFill="1" applyBorder="1" applyAlignment="1">
      <alignment horizontal="center"/>
    </xf>
    <xf numFmtId="170" fontId="24" fillId="27" borderId="32" xfId="30" applyNumberFormat="1" applyFont="1" applyFill="1" applyBorder="1" applyProtection="1"/>
    <xf numFmtId="0" fontId="31" fillId="27" borderId="113" xfId="47" applyFont="1" applyFill="1" applyBorder="1" applyAlignment="1">
      <alignment horizontal="center"/>
    </xf>
    <xf numFmtId="0" fontId="31" fillId="27" borderId="114" xfId="47" applyFont="1" applyFill="1" applyBorder="1" applyAlignment="1">
      <alignment horizontal="center"/>
    </xf>
    <xf numFmtId="0" fontId="31" fillId="27" borderId="115" xfId="47" applyFont="1" applyFill="1" applyBorder="1" applyAlignment="1">
      <alignment horizontal="center"/>
    </xf>
    <xf numFmtId="170" fontId="24" fillId="27" borderId="116" xfId="47" applyNumberFormat="1" applyFont="1" applyFill="1" applyBorder="1"/>
    <xf numFmtId="170" fontId="24" fillId="27" borderId="56" xfId="30" applyNumberFormat="1" applyFont="1" applyFill="1" applyBorder="1" applyAlignment="1">
      <alignment horizontal="right"/>
    </xf>
    <xf numFmtId="170" fontId="14" fillId="24" borderId="86" xfId="30" applyNumberFormat="1" applyFont="1" applyFill="1" applyBorder="1" applyAlignment="1">
      <alignment horizontal="right"/>
    </xf>
    <xf numFmtId="170" fontId="14" fillId="24" borderId="32" xfId="30" applyNumberFormat="1" applyFont="1" applyFill="1" applyBorder="1" applyAlignment="1">
      <alignment horizontal="right"/>
    </xf>
    <xf numFmtId="10" fontId="24" fillId="27" borderId="56" xfId="0" applyNumberFormat="1" applyFont="1" applyFill="1" applyBorder="1" applyAlignment="1">
      <alignment horizontal="center"/>
    </xf>
    <xf numFmtId="0" fontId="74" fillId="0" borderId="0" xfId="47" applyFont="1" applyAlignment="1">
      <alignment horizontal="right"/>
    </xf>
    <xf numFmtId="0" fontId="23" fillId="0" borderId="0" xfId="47" applyFont="1" applyAlignment="1">
      <alignment horizontal="right"/>
    </xf>
    <xf numFmtId="0" fontId="23" fillId="0" borderId="0" xfId="47" applyFont="1" applyAlignment="1">
      <alignment horizontal="left"/>
    </xf>
    <xf numFmtId="0" fontId="16" fillId="0" borderId="39" xfId="0" applyFont="1" applyBorder="1"/>
    <xf numFmtId="0" fontId="16" fillId="0" borderId="39" xfId="51" applyFont="1" applyBorder="1"/>
    <xf numFmtId="0" fontId="16" fillId="0" borderId="39" xfId="51" applyFont="1" applyBorder="1" applyAlignment="1">
      <alignment horizontal="center"/>
    </xf>
    <xf numFmtId="0" fontId="14" fillId="0" borderId="39" xfId="51" quotePrefix="1" applyFont="1" applyBorder="1" applyAlignment="1">
      <alignment horizontal="center"/>
    </xf>
    <xf numFmtId="172" fontId="16" fillId="0" borderId="39" xfId="0" applyNumberFormat="1" applyFont="1" applyBorder="1"/>
    <xf numFmtId="0" fontId="16" fillId="0" borderId="40" xfId="0" applyFont="1" applyBorder="1"/>
    <xf numFmtId="0" fontId="35" fillId="0" borderId="30" xfId="0" applyFont="1" applyBorder="1" applyAlignment="1">
      <alignment horizontal="left"/>
    </xf>
    <xf numFmtId="3" fontId="14" fillId="0" borderId="0" xfId="47" applyNumberFormat="1" applyFont="1" applyAlignment="1">
      <alignment horizontal="left"/>
    </xf>
    <xf numFmtId="3" fontId="14" fillId="0" borderId="29" xfId="47" applyNumberFormat="1" applyFont="1" applyBorder="1" applyAlignment="1">
      <alignment horizontal="left"/>
    </xf>
    <xf numFmtId="0" fontId="12" fillId="0" borderId="28" xfId="47" applyFont="1" applyBorder="1" applyAlignment="1">
      <alignment horizontal="center"/>
    </xf>
    <xf numFmtId="0" fontId="12" fillId="0" borderId="29" xfId="47" applyFont="1" applyBorder="1" applyAlignment="1">
      <alignment horizontal="center"/>
    </xf>
    <xf numFmtId="0" fontId="14" fillId="0" borderId="32" xfId="51" quotePrefix="1" applyFont="1" applyBorder="1" applyAlignment="1">
      <alignment horizontal="center"/>
    </xf>
    <xf numFmtId="38" fontId="14" fillId="0" borderId="0" xfId="51" applyNumberFormat="1" applyFont="1"/>
    <xf numFmtId="38" fontId="14" fillId="0" borderId="29" xfId="51" applyNumberFormat="1" applyFont="1" applyBorder="1"/>
    <xf numFmtId="6" fontId="14" fillId="0" borderId="0" xfId="51" applyNumberFormat="1" applyFont="1"/>
    <xf numFmtId="6" fontId="14" fillId="0" borderId="29" xfId="51" applyNumberFormat="1" applyFont="1" applyBorder="1"/>
    <xf numFmtId="170" fontId="0" fillId="0" borderId="0" xfId="30" applyNumberFormat="1" applyFont="1"/>
    <xf numFmtId="165" fontId="14" fillId="24" borderId="20" xfId="28" applyNumberFormat="1" applyFont="1" applyFill="1" applyBorder="1"/>
    <xf numFmtId="0" fontId="16" fillId="27" borderId="118" xfId="47" applyFont="1" applyFill="1" applyBorder="1" applyAlignment="1">
      <alignment horizontal="center"/>
    </xf>
    <xf numFmtId="170" fontId="24" fillId="27" borderId="20" xfId="30" applyNumberFormat="1" applyFont="1" applyFill="1" applyBorder="1"/>
    <xf numFmtId="0" fontId="16" fillId="27" borderId="112" xfId="47" applyFont="1" applyFill="1" applyBorder="1" applyAlignment="1">
      <alignment horizontal="center"/>
    </xf>
    <xf numFmtId="0" fontId="16" fillId="27" borderId="101" xfId="47" applyFont="1" applyFill="1" applyBorder="1" applyAlignment="1">
      <alignment horizontal="center"/>
    </xf>
    <xf numFmtId="0" fontId="41" fillId="0" borderId="0" xfId="47" applyFont="1" applyProtection="1">
      <protection locked="0"/>
    </xf>
    <xf numFmtId="0" fontId="41" fillId="0" borderId="0" xfId="47" applyFont="1" applyAlignment="1" applyProtection="1">
      <alignment horizontal="left"/>
      <protection locked="0"/>
    </xf>
    <xf numFmtId="170" fontId="16" fillId="24" borderId="36" xfId="30" applyNumberFormat="1" applyFont="1" applyFill="1" applyBorder="1" applyAlignment="1" applyProtection="1">
      <alignment horizontal="right"/>
    </xf>
    <xf numFmtId="170" fontId="16" fillId="24" borderId="35" xfId="30" applyNumberFormat="1" applyFont="1" applyFill="1" applyBorder="1" applyAlignment="1" applyProtection="1">
      <alignment horizontal="right"/>
    </xf>
    <xf numFmtId="170" fontId="16" fillId="24" borderId="37" xfId="30" applyNumberFormat="1" applyFont="1" applyFill="1" applyBorder="1" applyAlignment="1" applyProtection="1">
      <alignment horizontal="center"/>
    </xf>
    <xf numFmtId="0" fontId="14" fillId="0" borderId="0" xfId="50" applyFont="1"/>
    <xf numFmtId="38" fontId="14" fillId="27" borderId="112" xfId="47" applyNumberFormat="1" applyFont="1" applyFill="1" applyBorder="1" applyAlignment="1">
      <alignment horizontal="right"/>
    </xf>
    <xf numFmtId="0" fontId="29" fillId="0" borderId="0" xfId="0" applyFont="1" applyAlignment="1">
      <alignment horizontal="centerContinuous"/>
    </xf>
    <xf numFmtId="0" fontId="12" fillId="0" borderId="14" xfId="0" applyFont="1" applyBorder="1" applyAlignment="1">
      <alignment horizontal="centerContinuous"/>
    </xf>
    <xf numFmtId="165" fontId="14" fillId="0" borderId="32" xfId="28" applyNumberFormat="1" applyFont="1" applyFill="1" applyBorder="1"/>
    <xf numFmtId="165" fontId="14" fillId="0" borderId="33" xfId="28" applyNumberFormat="1" applyFont="1" applyFill="1" applyBorder="1"/>
    <xf numFmtId="170" fontId="24" fillId="27" borderId="56" xfId="30" applyNumberFormat="1" applyFont="1" applyFill="1" applyBorder="1" applyAlignment="1">
      <alignment horizontal="center"/>
    </xf>
    <xf numFmtId="1" fontId="24" fillId="27" borderId="56" xfId="54" applyNumberFormat="1" applyFont="1" applyFill="1" applyBorder="1" applyAlignment="1">
      <alignment horizontal="center"/>
    </xf>
    <xf numFmtId="10" fontId="24" fillId="27" borderId="56" xfId="54" applyNumberFormat="1" applyFont="1" applyFill="1" applyBorder="1" applyAlignment="1">
      <alignment horizontal="center"/>
    </xf>
    <xf numFmtId="170" fontId="24" fillId="27" borderId="57" xfId="30" applyNumberFormat="1" applyFont="1" applyFill="1" applyBorder="1" applyAlignment="1">
      <alignment horizontal="center"/>
    </xf>
    <xf numFmtId="168" fontId="24" fillId="27" borderId="62" xfId="54" applyNumberFormat="1" applyFont="1" applyFill="1" applyBorder="1" applyAlignment="1">
      <alignment horizontal="center"/>
    </xf>
    <xf numFmtId="168" fontId="72" fillId="28" borderId="93" xfId="30" applyNumberFormat="1" applyFont="1" applyFill="1" applyBorder="1" applyAlignment="1">
      <alignment horizontal="right"/>
    </xf>
    <xf numFmtId="0" fontId="16" fillId="27" borderId="112" xfId="51" applyFont="1" applyFill="1" applyBorder="1" applyAlignment="1">
      <alignment horizontal="center"/>
    </xf>
    <xf numFmtId="0" fontId="16" fillId="27" borderId="101" xfId="51" quotePrefix="1" applyFont="1" applyFill="1" applyBorder="1" applyAlignment="1">
      <alignment horizontal="center"/>
    </xf>
    <xf numFmtId="0" fontId="16" fillId="27" borderId="110" xfId="47" applyFont="1" applyFill="1" applyBorder="1" applyAlignment="1" applyProtection="1">
      <alignment horizontal="center"/>
      <protection locked="0"/>
    </xf>
    <xf numFmtId="170" fontId="16" fillId="29" borderId="62" xfId="30" applyNumberFormat="1" applyFont="1" applyFill="1" applyBorder="1" applyAlignment="1" applyProtection="1">
      <alignment horizontal="right"/>
    </xf>
    <xf numFmtId="170" fontId="16" fillId="29" borderId="63" xfId="30" applyNumberFormat="1" applyFont="1" applyFill="1" applyBorder="1" applyAlignment="1" applyProtection="1">
      <alignment horizontal="right"/>
    </xf>
    <xf numFmtId="170" fontId="10" fillId="29" borderId="62" xfId="30" applyNumberFormat="1" applyFont="1" applyFill="1" applyBorder="1" applyAlignment="1" applyProtection="1">
      <alignment horizontal="right"/>
    </xf>
    <xf numFmtId="170" fontId="10" fillId="29" borderId="63" xfId="30" applyNumberFormat="1" applyFont="1" applyFill="1" applyBorder="1" applyAlignment="1" applyProtection="1">
      <alignment horizontal="right"/>
    </xf>
    <xf numFmtId="0" fontId="10" fillId="29" borderId="121" xfId="47" applyFont="1" applyFill="1" applyBorder="1"/>
    <xf numFmtId="0" fontId="36" fillId="29" borderId="121" xfId="47" applyFont="1" applyFill="1" applyBorder="1"/>
    <xf numFmtId="38" fontId="10" fillId="29" borderId="62" xfId="47" applyNumberFormat="1" applyFont="1" applyFill="1" applyBorder="1" applyAlignment="1">
      <alignment horizontal="right"/>
    </xf>
    <xf numFmtId="0" fontId="16" fillId="27" borderId="122" xfId="46" applyFont="1" applyFill="1" applyBorder="1"/>
    <xf numFmtId="170" fontId="16" fillId="27" borderId="116" xfId="30" applyNumberFormat="1" applyFont="1" applyFill="1" applyBorder="1"/>
    <xf numFmtId="170" fontId="16" fillId="27" borderId="123" xfId="30" applyNumberFormat="1" applyFont="1" applyFill="1" applyBorder="1"/>
    <xf numFmtId="9" fontId="10" fillId="27" borderId="116" xfId="54" applyFont="1" applyFill="1" applyBorder="1"/>
    <xf numFmtId="0" fontId="16" fillId="27" borderId="20" xfId="46" applyFont="1" applyFill="1" applyBorder="1"/>
    <xf numFmtId="170" fontId="16" fillId="27" borderId="20" xfId="30" applyNumberFormat="1" applyFont="1" applyFill="1" applyBorder="1"/>
    <xf numFmtId="170" fontId="16" fillId="27" borderId="21" xfId="30" applyNumberFormat="1" applyFont="1" applyFill="1" applyBorder="1"/>
    <xf numFmtId="9" fontId="10" fillId="27" borderId="20" xfId="54" applyFont="1" applyFill="1" applyBorder="1"/>
    <xf numFmtId="9" fontId="10" fillId="27" borderId="124" xfId="54" applyFont="1" applyFill="1" applyBorder="1"/>
    <xf numFmtId="10" fontId="10" fillId="27" borderId="125" xfId="54" applyNumberFormat="1" applyFont="1" applyFill="1" applyBorder="1"/>
    <xf numFmtId="10" fontId="10" fillId="27" borderId="126" xfId="54" applyNumberFormat="1" applyFont="1" applyFill="1" applyBorder="1"/>
    <xf numFmtId="10" fontId="10" fillId="27" borderId="20" xfId="54" applyNumberFormat="1" applyFont="1" applyFill="1" applyBorder="1"/>
    <xf numFmtId="10" fontId="10" fillId="27" borderId="21" xfId="54" applyNumberFormat="1" applyFont="1" applyFill="1" applyBorder="1"/>
    <xf numFmtId="10" fontId="10" fillId="27" borderId="127" xfId="54" applyNumberFormat="1" applyFont="1" applyFill="1" applyBorder="1"/>
    <xf numFmtId="10" fontId="10" fillId="27" borderId="128" xfId="54" applyNumberFormat="1" applyFont="1" applyFill="1" applyBorder="1"/>
    <xf numFmtId="10" fontId="10" fillId="27" borderId="129" xfId="54" applyNumberFormat="1" applyFont="1" applyFill="1" applyBorder="1"/>
    <xf numFmtId="170" fontId="16" fillId="0" borderId="0" xfId="30" applyNumberFormat="1" applyFont="1" applyFill="1" applyBorder="1"/>
    <xf numFmtId="170" fontId="16" fillId="0" borderId="15" xfId="30" applyNumberFormat="1" applyFont="1" applyFill="1" applyBorder="1"/>
    <xf numFmtId="165" fontId="8" fillId="0" borderId="0" xfId="47" applyNumberFormat="1" applyFont="1"/>
    <xf numFmtId="43" fontId="16" fillId="0" borderId="0" xfId="47" applyNumberFormat="1" applyFont="1" applyAlignment="1">
      <alignment horizontal="center"/>
    </xf>
    <xf numFmtId="43" fontId="7" fillId="0" borderId="0" xfId="0" applyNumberFormat="1" applyFont="1"/>
    <xf numFmtId="0" fontId="7" fillId="0" borderId="29" xfId="0" quotePrefix="1" applyFont="1" applyBorder="1"/>
    <xf numFmtId="173" fontId="7" fillId="0" borderId="0" xfId="0" applyNumberFormat="1" applyFont="1"/>
    <xf numFmtId="3" fontId="7" fillId="0" borderId="0" xfId="47" applyNumberFormat="1" applyFont="1" applyAlignment="1">
      <alignment horizontal="center"/>
    </xf>
    <xf numFmtId="42" fontId="24" fillId="27" borderId="32" xfId="30" applyNumberFormat="1" applyFont="1" applyFill="1" applyBorder="1"/>
    <xf numFmtId="0" fontId="36" fillId="0" borderId="28" xfId="47" applyFont="1" applyBorder="1"/>
    <xf numFmtId="2" fontId="36" fillId="0" borderId="0" xfId="30" applyNumberFormat="1" applyFont="1" applyFill="1" applyBorder="1" applyAlignment="1" applyProtection="1">
      <alignment horizontal="right"/>
    </xf>
    <xf numFmtId="3" fontId="0" fillId="0" borderId="0" xfId="0" applyNumberFormat="1"/>
    <xf numFmtId="6" fontId="0" fillId="0" borderId="0" xfId="0" applyNumberFormat="1"/>
    <xf numFmtId="3" fontId="10" fillId="0" borderId="0" xfId="30" applyNumberFormat="1" applyFont="1" applyFill="1" applyBorder="1" applyAlignment="1" applyProtection="1">
      <alignment horizontal="right"/>
    </xf>
    <xf numFmtId="38" fontId="36" fillId="0" borderId="0" xfId="30" applyNumberFormat="1" applyFont="1" applyFill="1" applyBorder="1" applyAlignment="1" applyProtection="1">
      <alignment horizontal="right"/>
    </xf>
    <xf numFmtId="0" fontId="10" fillId="0" borderId="30" xfId="47" applyFont="1" applyBorder="1"/>
    <xf numFmtId="0" fontId="40" fillId="0" borderId="3" xfId="47" applyFont="1" applyBorder="1" applyAlignment="1">
      <alignment horizontal="center"/>
    </xf>
    <xf numFmtId="3" fontId="36" fillId="0" borderId="3" xfId="30" applyNumberFormat="1" applyFont="1" applyFill="1" applyBorder="1" applyAlignment="1" applyProtection="1">
      <alignment horizontal="right"/>
    </xf>
    <xf numFmtId="38" fontId="16" fillId="0" borderId="0" xfId="47" applyNumberFormat="1" applyFont="1" applyAlignment="1" applyProtection="1">
      <alignment horizontal="right"/>
      <protection locked="0"/>
    </xf>
    <xf numFmtId="38" fontId="16" fillId="0" borderId="0" xfId="47" applyNumberFormat="1" applyFont="1" applyAlignment="1">
      <alignment horizontal="center"/>
    </xf>
    <xf numFmtId="0" fontId="74" fillId="0" borderId="0" xfId="47" applyFont="1" applyAlignment="1">
      <alignment horizontal="centerContinuous"/>
    </xf>
    <xf numFmtId="0" fontId="12" fillId="0" borderId="28" xfId="0" applyFont="1" applyBorder="1" applyAlignment="1">
      <alignment horizontal="centerContinuous"/>
    </xf>
    <xf numFmtId="0" fontId="12" fillId="0" borderId="0" xfId="0" applyFont="1" applyAlignment="1">
      <alignment horizontal="centerContinuous"/>
    </xf>
    <xf numFmtId="0" fontId="0" fillId="0" borderId="3" xfId="0" applyBorder="1"/>
    <xf numFmtId="0" fontId="12" fillId="0" borderId="81" xfId="0" applyFont="1" applyBorder="1" applyAlignment="1">
      <alignment horizontal="centerContinuous"/>
    </xf>
    <xf numFmtId="0" fontId="12" fillId="0" borderId="41" xfId="0" applyFont="1" applyBorder="1" applyAlignment="1">
      <alignment horizontal="centerContinuous"/>
    </xf>
    <xf numFmtId="0" fontId="10" fillId="0" borderId="0" xfId="47" applyFont="1"/>
    <xf numFmtId="0" fontId="36" fillId="0" borderId="0" xfId="47" applyFont="1"/>
    <xf numFmtId="9" fontId="23" fillId="0" borderId="3" xfId="47" applyNumberFormat="1" applyFont="1" applyBorder="1" applyAlignment="1">
      <alignment horizontal="center"/>
    </xf>
    <xf numFmtId="171" fontId="14" fillId="0" borderId="32" xfId="47" applyNumberFormat="1" applyFont="1" applyBorder="1" applyAlignment="1">
      <alignment horizontal="center"/>
    </xf>
    <xf numFmtId="0" fontId="16" fillId="0" borderId="104" xfId="0" applyFont="1" applyBorder="1"/>
    <xf numFmtId="0" fontId="16" fillId="0" borderId="65" xfId="0" applyFont="1" applyBorder="1"/>
    <xf numFmtId="0" fontId="0" fillId="0" borderId="65" xfId="0" applyBorder="1"/>
    <xf numFmtId="38" fontId="24" fillId="27" borderId="88" xfId="28" applyNumberFormat="1" applyFont="1" applyFill="1" applyBorder="1"/>
    <xf numFmtId="40" fontId="10" fillId="0" borderId="0" xfId="47" applyNumberFormat="1" applyFont="1" applyAlignment="1" applyProtection="1">
      <alignment horizontal="right"/>
      <protection locked="0"/>
    </xf>
    <xf numFmtId="40" fontId="23" fillId="0" borderId="0" xfId="47" applyNumberFormat="1" applyFont="1" applyAlignment="1">
      <alignment horizontal="center"/>
    </xf>
    <xf numFmtId="170" fontId="24" fillId="30" borderId="32" xfId="30" applyNumberFormat="1" applyFont="1" applyFill="1" applyBorder="1"/>
    <xf numFmtId="170" fontId="24" fillId="27" borderId="133" xfId="30" applyNumberFormat="1" applyFont="1" applyFill="1" applyBorder="1"/>
    <xf numFmtId="0" fontId="16" fillId="27" borderId="134" xfId="46" applyFont="1" applyFill="1" applyBorder="1"/>
    <xf numFmtId="0" fontId="16" fillId="0" borderId="26" xfId="46" applyFont="1" applyBorder="1"/>
    <xf numFmtId="10" fontId="10" fillId="27" borderId="116" xfId="54" applyNumberFormat="1" applyFont="1" applyFill="1" applyBorder="1"/>
    <xf numFmtId="10" fontId="10" fillId="27" borderId="123" xfId="54" applyNumberFormat="1" applyFont="1" applyFill="1" applyBorder="1"/>
    <xf numFmtId="10" fontId="10" fillId="27" borderId="124" xfId="54" applyNumberFormat="1" applyFont="1" applyFill="1" applyBorder="1"/>
    <xf numFmtId="10" fontId="10" fillId="27" borderId="135" xfId="54" applyNumberFormat="1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62" fillId="0" borderId="0" xfId="47" applyFont="1" applyAlignment="1">
      <alignment horizontal="left"/>
    </xf>
    <xf numFmtId="14" fontId="10" fillId="0" borderId="0" xfId="47" applyNumberFormat="1" applyFont="1" applyAlignment="1">
      <alignment horizontal="center"/>
    </xf>
    <xf numFmtId="165" fontId="16" fillId="24" borderId="20" xfId="28" applyNumberFormat="1" applyFont="1" applyFill="1" applyBorder="1" applyAlignment="1">
      <alignment horizontal="center"/>
    </xf>
    <xf numFmtId="0" fontId="0" fillId="0" borderId="29" xfId="0" applyBorder="1" applyAlignment="1">
      <alignment horizontal="left"/>
    </xf>
    <xf numFmtId="0" fontId="0" fillId="0" borderId="28" xfId="0" applyBorder="1" applyAlignment="1">
      <alignment horizontal="left"/>
    </xf>
    <xf numFmtId="0" fontId="75" fillId="0" borderId="65" xfId="0" applyFont="1" applyBorder="1"/>
    <xf numFmtId="0" fontId="83" fillId="0" borderId="0" xfId="0" applyFont="1"/>
    <xf numFmtId="0" fontId="84" fillId="0" borderId="0" xfId="0" applyFont="1"/>
    <xf numFmtId="0" fontId="81" fillId="26" borderId="137" xfId="0" applyFont="1" applyFill="1" applyBorder="1" applyAlignment="1">
      <alignment horizontal="right"/>
    </xf>
    <xf numFmtId="0" fontId="84" fillId="26" borderId="0" xfId="0" applyFont="1" applyFill="1" applyProtection="1">
      <protection hidden="1"/>
    </xf>
    <xf numFmtId="0" fontId="85" fillId="26" borderId="0" xfId="0" applyFont="1" applyFill="1" applyProtection="1">
      <protection hidden="1"/>
    </xf>
    <xf numFmtId="0" fontId="84" fillId="0" borderId="0" xfId="0" applyFont="1" applyAlignment="1">
      <alignment vertical="center"/>
    </xf>
    <xf numFmtId="0" fontId="87" fillId="0" borderId="138" xfId="47" applyFont="1" applyBorder="1" applyAlignment="1">
      <alignment horizontal="center" vertical="center"/>
    </xf>
    <xf numFmtId="0" fontId="88" fillId="0" borderId="138" xfId="0" applyFont="1" applyBorder="1" applyAlignment="1">
      <alignment horizontal="right" vertical="center"/>
    </xf>
    <xf numFmtId="0" fontId="89" fillId="0" borderId="138" xfId="0" applyFont="1" applyBorder="1" applyAlignment="1">
      <alignment vertical="center"/>
    </xf>
    <xf numFmtId="0" fontId="84" fillId="0" borderId="0" xfId="0" applyFont="1" applyAlignment="1">
      <alignment horizontal="right" indent="1"/>
    </xf>
    <xf numFmtId="0" fontId="90" fillId="26" borderId="139" xfId="47" applyFont="1" applyFill="1" applyBorder="1" applyAlignment="1">
      <alignment horizontal="center"/>
    </xf>
    <xf numFmtId="0" fontId="91" fillId="26" borderId="140" xfId="47" applyFont="1" applyFill="1" applyBorder="1" applyAlignment="1">
      <alignment horizontal="center"/>
    </xf>
    <xf numFmtId="0" fontId="90" fillId="0" borderId="141" xfId="47" applyFont="1" applyBorder="1" applyAlignment="1">
      <alignment horizontal="center"/>
    </xf>
    <xf numFmtId="0" fontId="91" fillId="26" borderId="142" xfId="47" applyFont="1" applyFill="1" applyBorder="1" applyAlignment="1">
      <alignment horizontal="center"/>
    </xf>
    <xf numFmtId="0" fontId="90" fillId="26" borderId="141" xfId="47" applyFont="1" applyFill="1" applyBorder="1" applyAlignment="1">
      <alignment horizontal="center"/>
    </xf>
    <xf numFmtId="0" fontId="90" fillId="26" borderId="143" xfId="47" applyFont="1" applyFill="1" applyBorder="1" applyAlignment="1">
      <alignment horizontal="center"/>
    </xf>
    <xf numFmtId="0" fontId="91" fillId="26" borderId="143" xfId="47" applyFont="1" applyFill="1" applyBorder="1" applyAlignment="1">
      <alignment horizontal="center"/>
    </xf>
    <xf numFmtId="0" fontId="90" fillId="0" borderId="143" xfId="47" applyFont="1" applyBorder="1" applyAlignment="1">
      <alignment horizontal="center"/>
    </xf>
    <xf numFmtId="0" fontId="91" fillId="26" borderId="144" xfId="47" applyFont="1" applyFill="1" applyBorder="1" applyAlignment="1">
      <alignment horizontal="center"/>
    </xf>
    <xf numFmtId="0" fontId="90" fillId="0" borderId="145" xfId="47" applyFont="1" applyBorder="1" applyAlignment="1">
      <alignment horizontal="center"/>
    </xf>
    <xf numFmtId="0" fontId="91" fillId="26" borderId="146" xfId="47" applyFont="1" applyFill="1" applyBorder="1" applyAlignment="1">
      <alignment horizontal="center"/>
    </xf>
    <xf numFmtId="0" fontId="92" fillId="0" borderId="0" xfId="0" applyFont="1"/>
    <xf numFmtId="0" fontId="83" fillId="0" borderId="0" xfId="0" applyFont="1" applyAlignment="1">
      <alignment horizontal="center" vertical="center"/>
    </xf>
    <xf numFmtId="0" fontId="83" fillId="0" borderId="0" xfId="0" applyFont="1" applyAlignment="1" applyProtection="1">
      <alignment horizontal="center" vertical="center"/>
      <protection hidden="1"/>
    </xf>
    <xf numFmtId="0" fontId="77" fillId="0" borderId="0" xfId="28" applyNumberFormat="1" applyFont="1" applyFill="1" applyBorder="1" applyAlignment="1">
      <alignment horizontal="center" wrapText="1"/>
    </xf>
    <xf numFmtId="0" fontId="83" fillId="0" borderId="0" xfId="0" applyFont="1" applyProtection="1">
      <protection hidden="1"/>
    </xf>
    <xf numFmtId="0" fontId="94" fillId="0" borderId="0" xfId="0" applyFont="1" applyProtection="1">
      <protection hidden="1"/>
    </xf>
    <xf numFmtId="176" fontId="83" fillId="0" borderId="137" xfId="0" applyNumberFormat="1" applyFont="1" applyBorder="1" applyAlignment="1" applyProtection="1">
      <alignment horizontal="center"/>
      <protection hidden="1"/>
    </xf>
    <xf numFmtId="0" fontId="95" fillId="0" borderId="0" xfId="0" applyFont="1"/>
    <xf numFmtId="0" fontId="85" fillId="0" borderId="0" xfId="0" applyFont="1" applyProtection="1">
      <protection hidden="1"/>
    </xf>
    <xf numFmtId="0" fontId="83" fillId="0" borderId="0" xfId="0" applyFont="1" applyAlignment="1">
      <alignment vertical="center"/>
    </xf>
    <xf numFmtId="0" fontId="83" fillId="0" borderId="0" xfId="0" applyFont="1" applyAlignment="1" applyProtection="1">
      <alignment vertical="center"/>
      <protection hidden="1"/>
    </xf>
    <xf numFmtId="38" fontId="83" fillId="0" borderId="151" xfId="0" applyNumberFormat="1" applyFont="1" applyBorder="1" applyProtection="1">
      <protection locked="0"/>
    </xf>
    <xf numFmtId="38" fontId="83" fillId="0" borderId="152" xfId="0" applyNumberFormat="1" applyFont="1" applyBorder="1" applyProtection="1">
      <protection locked="0"/>
    </xf>
    <xf numFmtId="38" fontId="83" fillId="26" borderId="154" xfId="0" applyNumberFormat="1" applyFont="1" applyFill="1" applyBorder="1"/>
    <xf numFmtId="38" fontId="83" fillId="0" borderId="154" xfId="0" applyNumberFormat="1" applyFont="1" applyBorder="1"/>
    <xf numFmtId="165" fontId="77" fillId="0" borderId="0" xfId="29" applyNumberFormat="1" applyFont="1" applyFill="1" applyBorder="1" applyAlignment="1">
      <alignment wrapText="1"/>
    </xf>
    <xf numFmtId="38" fontId="83" fillId="0" borderId="156" xfId="0" applyNumberFormat="1" applyFont="1" applyBorder="1" applyProtection="1">
      <protection locked="0"/>
    </xf>
    <xf numFmtId="38" fontId="83" fillId="0" borderId="157" xfId="0" applyNumberFormat="1" applyFont="1" applyBorder="1" applyProtection="1">
      <protection locked="0"/>
    </xf>
    <xf numFmtId="38" fontId="83" fillId="0" borderId="151" xfId="0" applyNumberFormat="1" applyFont="1" applyBorder="1"/>
    <xf numFmtId="38" fontId="83" fillId="0" borderId="152" xfId="0" applyNumberFormat="1" applyFont="1" applyBorder="1"/>
    <xf numFmtId="0" fontId="65" fillId="0" borderId="159" xfId="48" applyFont="1" applyBorder="1" applyAlignment="1">
      <alignment horizontal="center" vertical="top"/>
    </xf>
    <xf numFmtId="0" fontId="65" fillId="0" borderId="34" xfId="48" applyFont="1" applyBorder="1" applyAlignment="1">
      <alignment horizontal="center" vertical="top"/>
    </xf>
    <xf numFmtId="38" fontId="97" fillId="0" borderId="104" xfId="48" applyNumberFormat="1" applyFont="1" applyBorder="1"/>
    <xf numFmtId="0" fontId="98" fillId="0" borderId="160" xfId="48" applyFont="1" applyBorder="1" applyAlignment="1">
      <alignment horizontal="center" vertical="top"/>
    </xf>
    <xf numFmtId="0" fontId="65" fillId="0" borderId="14" xfId="48" applyFont="1" applyBorder="1"/>
    <xf numFmtId="6" fontId="99" fillId="0" borderId="34" xfId="48" applyNumberFormat="1" applyFont="1" applyBorder="1"/>
    <xf numFmtId="0" fontId="65" fillId="0" borderId="171" xfId="48" applyFont="1" applyBorder="1" applyAlignment="1">
      <alignment horizontal="center" vertical="top"/>
    </xf>
    <xf numFmtId="38" fontId="66" fillId="0" borderId="172" xfId="0" applyNumberFormat="1" applyFont="1" applyBorder="1"/>
    <xf numFmtId="38" fontId="66" fillId="0" borderId="174" xfId="48" applyNumberFormat="1" applyFont="1" applyBorder="1"/>
    <xf numFmtId="6" fontId="66" fillId="0" borderId="172" xfId="0" applyNumberFormat="1" applyFont="1" applyBorder="1"/>
    <xf numFmtId="6" fontId="66" fillId="0" borderId="173" xfId="0" applyNumberFormat="1" applyFont="1" applyBorder="1"/>
    <xf numFmtId="6" fontId="75" fillId="0" borderId="172" xfId="0" applyNumberFormat="1" applyFont="1" applyBorder="1"/>
    <xf numFmtId="10" fontId="62" fillId="0" borderId="172" xfId="0" applyNumberFormat="1" applyFont="1" applyBorder="1"/>
    <xf numFmtId="10" fontId="65" fillId="0" borderId="172" xfId="0" applyNumberFormat="1" applyFont="1" applyBorder="1"/>
    <xf numFmtId="43" fontId="66" fillId="0" borderId="172" xfId="28" applyFont="1" applyFill="1" applyBorder="1"/>
    <xf numFmtId="10" fontId="65" fillId="0" borderId="171" xfId="48" applyNumberFormat="1" applyFont="1" applyBorder="1" applyAlignment="1">
      <alignment horizontal="center" vertical="top"/>
    </xf>
    <xf numFmtId="6" fontId="66" fillId="0" borderId="175" xfId="0" applyNumberFormat="1" applyFont="1" applyBorder="1"/>
    <xf numFmtId="6" fontId="65" fillId="0" borderId="172" xfId="0" applyNumberFormat="1" applyFont="1" applyBorder="1"/>
    <xf numFmtId="166" fontId="101" fillId="0" borderId="0" xfId="54" applyNumberFormat="1" applyFont="1" applyFill="1" applyBorder="1" applyAlignment="1" applyProtection="1">
      <alignment vertical="center"/>
      <protection locked="0"/>
    </xf>
    <xf numFmtId="44" fontId="101" fillId="0" borderId="0" xfId="30" applyFont="1" applyFill="1" applyBorder="1" applyAlignment="1" applyProtection="1">
      <alignment vertical="center"/>
      <protection locked="0"/>
    </xf>
    <xf numFmtId="165" fontId="101" fillId="0" borderId="0" xfId="28" applyNumberFormat="1" applyFont="1" applyFill="1" applyBorder="1" applyAlignment="1" applyProtection="1">
      <alignment vertical="center"/>
      <protection locked="0"/>
    </xf>
    <xf numFmtId="170" fontId="101" fillId="0" borderId="0" xfId="30" applyNumberFormat="1" applyFont="1" applyFill="1" applyBorder="1" applyAlignment="1" applyProtection="1">
      <alignment vertical="center"/>
      <protection locked="0"/>
    </xf>
    <xf numFmtId="0" fontId="44" fillId="0" borderId="0" xfId="0" applyFont="1" applyAlignment="1">
      <alignment horizontal="centerContinuous"/>
    </xf>
    <xf numFmtId="0" fontId="0" fillId="0" borderId="38" xfId="0" applyBorder="1"/>
    <xf numFmtId="0" fontId="0" fillId="0" borderId="39" xfId="0" applyBorder="1"/>
    <xf numFmtId="0" fontId="81" fillId="0" borderId="28" xfId="0" applyFont="1" applyBorder="1" applyAlignment="1">
      <alignment horizontal="center"/>
    </xf>
    <xf numFmtId="0" fontId="83" fillId="0" borderId="28" xfId="0" applyFont="1" applyBorder="1"/>
    <xf numFmtId="3" fontId="16" fillId="0" borderId="136" xfId="28" applyNumberFormat="1" applyFont="1" applyBorder="1"/>
    <xf numFmtId="165" fontId="16" fillId="0" borderId="136" xfId="28" applyNumberFormat="1" applyFont="1" applyBorder="1"/>
    <xf numFmtId="0" fontId="16" fillId="0" borderId="136" xfId="0" applyFont="1" applyBorder="1"/>
    <xf numFmtId="0" fontId="81" fillId="0" borderId="179" xfId="0" applyFont="1" applyBorder="1" applyAlignment="1">
      <alignment horizontal="right"/>
    </xf>
    <xf numFmtId="0" fontId="85" fillId="26" borderId="28" xfId="0" applyFont="1" applyFill="1" applyBorder="1" applyProtection="1">
      <protection hidden="1"/>
    </xf>
    <xf numFmtId="0" fontId="86" fillId="0" borderId="180" xfId="0" applyFont="1" applyBorder="1" applyAlignment="1">
      <alignment horizontal="right" vertical="center" indent="1"/>
    </xf>
    <xf numFmtId="0" fontId="88" fillId="26" borderId="181" xfId="47" applyFont="1" applyFill="1" applyBorder="1" applyAlignment="1">
      <alignment horizontal="left" indent="1"/>
    </xf>
    <xf numFmtId="0" fontId="91" fillId="26" borderId="182" xfId="47" applyFont="1" applyFill="1" applyBorder="1" applyAlignment="1">
      <alignment horizontal="right" indent="1"/>
    </xf>
    <xf numFmtId="38" fontId="83" fillId="0" borderId="183" xfId="0" applyNumberFormat="1" applyFont="1" applyBorder="1" applyProtection="1">
      <protection locked="0"/>
    </xf>
    <xf numFmtId="0" fontId="91" fillId="0" borderId="182" xfId="47" applyFont="1" applyBorder="1" applyAlignment="1">
      <alignment horizontal="right" indent="1"/>
    </xf>
    <xf numFmtId="0" fontId="88" fillId="26" borderId="184" xfId="47" applyFont="1" applyFill="1" applyBorder="1" applyAlignment="1">
      <alignment horizontal="left" indent="1"/>
    </xf>
    <xf numFmtId="38" fontId="83" fillId="26" borderId="185" xfId="0" applyNumberFormat="1" applyFont="1" applyFill="1" applyBorder="1"/>
    <xf numFmtId="0" fontId="91" fillId="0" borderId="184" xfId="47" applyFont="1" applyBorder="1" applyAlignment="1">
      <alignment horizontal="right" indent="1"/>
    </xf>
    <xf numFmtId="0" fontId="91" fillId="26" borderId="184" xfId="47" applyFont="1" applyFill="1" applyBorder="1" applyAlignment="1">
      <alignment horizontal="right" indent="1"/>
    </xf>
    <xf numFmtId="0" fontId="88" fillId="26" borderId="184" xfId="47" applyFont="1" applyFill="1" applyBorder="1" applyAlignment="1">
      <alignment horizontal="center"/>
    </xf>
    <xf numFmtId="38" fontId="83" fillId="0" borderId="185" xfId="0" applyNumberFormat="1" applyFont="1" applyBorder="1"/>
    <xf numFmtId="0" fontId="91" fillId="0" borderId="186" xfId="47" applyFont="1" applyBorder="1" applyAlignment="1">
      <alignment horizontal="right" indent="1"/>
    </xf>
    <xf numFmtId="38" fontId="83" fillId="0" borderId="187" xfId="0" applyNumberFormat="1" applyFont="1" applyBorder="1" applyProtection="1">
      <protection locked="0"/>
    </xf>
    <xf numFmtId="38" fontId="83" fillId="0" borderId="183" xfId="0" applyNumberFormat="1" applyFont="1" applyBorder="1"/>
    <xf numFmtId="0" fontId="91" fillId="0" borderId="188" xfId="47" applyFont="1" applyBorder="1" applyAlignment="1">
      <alignment horizontal="right" indent="1"/>
    </xf>
    <xf numFmtId="0" fontId="90" fillId="0" borderId="189" xfId="47" applyFont="1" applyBorder="1" applyAlignment="1">
      <alignment horizontal="center"/>
    </xf>
    <xf numFmtId="0" fontId="91" fillId="26" borderId="190" xfId="47" applyFont="1" applyFill="1" applyBorder="1" applyAlignment="1">
      <alignment horizontal="center"/>
    </xf>
    <xf numFmtId="38" fontId="83" fillId="0" borderId="191" xfId="0" applyNumberFormat="1" applyFont="1" applyBorder="1"/>
    <xf numFmtId="38" fontId="83" fillId="0" borderId="192" xfId="0" applyNumberFormat="1" applyFont="1" applyBorder="1"/>
    <xf numFmtId="38" fontId="83" fillId="0" borderId="193" xfId="0" applyNumberFormat="1" applyFont="1" applyBorder="1"/>
    <xf numFmtId="0" fontId="83" fillId="0" borderId="0" xfId="0" applyFont="1" applyAlignment="1">
      <alignment horizontal="center"/>
    </xf>
    <xf numFmtId="176" fontId="81" fillId="26" borderId="194" xfId="0" applyNumberFormat="1" applyFont="1" applyFill="1" applyBorder="1" applyAlignment="1">
      <alignment horizontal="right" indent="1"/>
    </xf>
    <xf numFmtId="0" fontId="83" fillId="0" borderId="195" xfId="0" applyFont="1" applyBorder="1" applyAlignment="1">
      <alignment horizontal="center" vertical="center" wrapText="1"/>
    </xf>
    <xf numFmtId="14" fontId="82" fillId="0" borderId="28" xfId="0" applyNumberFormat="1" applyFont="1" applyBorder="1" applyAlignment="1">
      <alignment horizontal="center"/>
    </xf>
    <xf numFmtId="43" fontId="36" fillId="29" borderId="62" xfId="28" applyFont="1" applyFill="1" applyBorder="1" applyAlignment="1" applyProtection="1">
      <alignment horizontal="right"/>
    </xf>
    <xf numFmtId="178" fontId="36" fillId="0" borderId="0" xfId="47" applyNumberFormat="1" applyFont="1" applyAlignment="1">
      <alignment horizontal="right"/>
    </xf>
    <xf numFmtId="38" fontId="83" fillId="0" borderId="196" xfId="0" applyNumberFormat="1" applyFont="1" applyBorder="1" applyProtection="1">
      <protection locked="0"/>
    </xf>
    <xf numFmtId="38" fontId="83" fillId="0" borderId="197" xfId="0" applyNumberFormat="1" applyFont="1" applyBorder="1" applyProtection="1">
      <protection locked="0"/>
    </xf>
    <xf numFmtId="0" fontId="83" fillId="26" borderId="198" xfId="0" applyFont="1" applyFill="1" applyBorder="1"/>
    <xf numFmtId="0" fontId="83" fillId="0" borderId="148" xfId="45" applyFont="1" applyBorder="1" applyAlignment="1" applyProtection="1">
      <alignment horizontal="center"/>
      <protection locked="0"/>
    </xf>
    <xf numFmtId="0" fontId="83" fillId="0" borderId="137" xfId="45" applyFont="1" applyBorder="1" applyAlignment="1" applyProtection="1">
      <alignment horizontal="center"/>
      <protection locked="0"/>
    </xf>
    <xf numFmtId="0" fontId="106" fillId="0" borderId="0" xfId="48" applyFont="1"/>
    <xf numFmtId="38" fontId="106" fillId="0" borderId="0" xfId="48" applyNumberFormat="1" applyFont="1"/>
    <xf numFmtId="0" fontId="106" fillId="0" borderId="0" xfId="0" applyFont="1"/>
    <xf numFmtId="0" fontId="107" fillId="0" borderId="15" xfId="48" applyFont="1" applyBorder="1"/>
    <xf numFmtId="170" fontId="10" fillId="0" borderId="20" xfId="30" applyNumberFormat="1" applyFont="1" applyFill="1" applyBorder="1" applyAlignment="1">
      <alignment horizontal="center" vertical="center"/>
    </xf>
    <xf numFmtId="170" fontId="16" fillId="0" borderId="20" xfId="30" applyNumberFormat="1" applyFont="1" applyFill="1" applyBorder="1"/>
    <xf numFmtId="10" fontId="10" fillId="0" borderId="116" xfId="54" applyNumberFormat="1" applyFont="1" applyFill="1" applyBorder="1"/>
    <xf numFmtId="170" fontId="10" fillId="26" borderId="20" xfId="30" applyNumberFormat="1" applyFont="1" applyFill="1" applyBorder="1" applyAlignment="1">
      <alignment horizontal="center" vertical="center"/>
    </xf>
    <xf numFmtId="0" fontId="108" fillId="0" borderId="0" xfId="46" applyFont="1"/>
    <xf numFmtId="170" fontId="108" fillId="0" borderId="0" xfId="30" applyNumberFormat="1" applyFont="1"/>
    <xf numFmtId="10" fontId="108" fillId="0" borderId="0" xfId="54" applyNumberFormat="1" applyFont="1"/>
    <xf numFmtId="1" fontId="16" fillId="0" borderId="20" xfId="28" applyNumberFormat="1" applyFont="1" applyFill="1" applyBorder="1"/>
    <xf numFmtId="1" fontId="16" fillId="24" borderId="20" xfId="30" applyNumberFormat="1" applyFont="1" applyFill="1" applyBorder="1"/>
    <xf numFmtId="10" fontId="10" fillId="27" borderId="202" xfId="54" applyNumberFormat="1" applyFont="1" applyFill="1" applyBorder="1" applyAlignment="1"/>
    <xf numFmtId="10" fontId="10" fillId="27" borderId="203" xfId="54" applyNumberFormat="1" applyFont="1" applyFill="1" applyBorder="1" applyAlignment="1"/>
    <xf numFmtId="1" fontId="16" fillId="24" borderId="20" xfId="28" applyNumberFormat="1" applyFont="1" applyFill="1" applyBorder="1"/>
    <xf numFmtId="0" fontId="10" fillId="0" borderId="0" xfId="0" applyFont="1" applyAlignment="1">
      <alignment horizontal="center"/>
    </xf>
    <xf numFmtId="10" fontId="16" fillId="0" borderId="0" xfId="54" applyNumberFormat="1" applyFont="1" applyBorder="1" applyAlignment="1" applyProtection="1">
      <alignment horizontal="right"/>
      <protection locked="0"/>
    </xf>
    <xf numFmtId="2" fontId="36" fillId="29" borderId="62" xfId="30" applyNumberFormat="1" applyFont="1" applyFill="1" applyBorder="1" applyAlignment="1" applyProtection="1">
      <alignment horizontal="right"/>
    </xf>
    <xf numFmtId="0" fontId="10" fillId="0" borderId="28" xfId="47" applyFont="1" applyBorder="1" applyAlignment="1">
      <alignment horizontal="center" vertical="center"/>
    </xf>
    <xf numFmtId="0" fontId="108" fillId="0" borderId="0" xfId="0" applyFont="1"/>
    <xf numFmtId="0" fontId="108" fillId="27" borderId="0" xfId="0" applyFont="1" applyFill="1" applyAlignment="1">
      <alignment horizontal="center"/>
    </xf>
    <xf numFmtId="0" fontId="108" fillId="0" borderId="0" xfId="0" applyFont="1" applyAlignment="1">
      <alignment horizontal="center"/>
    </xf>
    <xf numFmtId="0" fontId="10" fillId="30" borderId="205" xfId="47" applyFont="1" applyFill="1" applyBorder="1" applyAlignment="1">
      <alignment horizontal="centerContinuous" vertical="center"/>
    </xf>
    <xf numFmtId="0" fontId="10" fillId="30" borderId="206" xfId="47" applyFont="1" applyFill="1" applyBorder="1" applyAlignment="1">
      <alignment horizontal="centerContinuous" vertical="center"/>
    </xf>
    <xf numFmtId="0" fontId="10" fillId="30" borderId="207" xfId="47" applyFont="1" applyFill="1" applyBorder="1" applyAlignment="1">
      <alignment horizontal="centerContinuous" vertical="center"/>
    </xf>
    <xf numFmtId="14" fontId="109" fillId="0" borderId="0" xfId="0" applyNumberFormat="1" applyFont="1"/>
    <xf numFmtId="0" fontId="10" fillId="30" borderId="208" xfId="47" applyFont="1" applyFill="1" applyBorder="1" applyAlignment="1">
      <alignment horizontal="centerContinuous" vertical="center"/>
    </xf>
    <xf numFmtId="0" fontId="10" fillId="30" borderId="114" xfId="47" applyFont="1" applyFill="1" applyBorder="1" applyAlignment="1">
      <alignment horizontal="centerContinuous" vertical="center"/>
    </xf>
    <xf numFmtId="0" fontId="10" fillId="30" borderId="209" xfId="47" applyFont="1" applyFill="1" applyBorder="1" applyAlignment="1">
      <alignment horizontal="centerContinuous" vertical="center"/>
    </xf>
    <xf numFmtId="14" fontId="10" fillId="30" borderId="210" xfId="47" applyNumberFormat="1" applyFont="1" applyFill="1" applyBorder="1" applyAlignment="1">
      <alignment horizontal="centerContinuous" vertical="center"/>
    </xf>
    <xf numFmtId="0" fontId="10" fillId="30" borderId="211" xfId="47" applyFont="1" applyFill="1" applyBorder="1" applyAlignment="1">
      <alignment horizontal="centerContinuous" vertical="center"/>
    </xf>
    <xf numFmtId="0" fontId="10" fillId="30" borderId="212" xfId="47" applyFont="1" applyFill="1" applyBorder="1" applyAlignment="1">
      <alignment horizontal="centerContinuous" vertical="center"/>
    </xf>
    <xf numFmtId="0" fontId="110" fillId="0" borderId="0" xfId="47" applyFont="1" applyAlignment="1">
      <alignment horizontal="centerContinuous" vertical="center"/>
    </xf>
    <xf numFmtId="0" fontId="108" fillId="0" borderId="0" xfId="47" applyFont="1" applyAlignment="1">
      <alignment horizontal="centerContinuous" vertical="center"/>
    </xf>
    <xf numFmtId="0" fontId="111" fillId="0" borderId="0" xfId="47" applyFont="1" applyAlignment="1">
      <alignment horizontal="centerContinuous" vertical="center"/>
    </xf>
    <xf numFmtId="38" fontId="112" fillId="0" borderId="0" xfId="47" applyNumberFormat="1" applyFont="1" applyAlignment="1">
      <alignment horizontal="centerContinuous" vertical="center"/>
    </xf>
    <xf numFmtId="0" fontId="16" fillId="0" borderId="62" xfId="47" applyFont="1" applyBorder="1" applyAlignment="1">
      <alignment horizontal="centerContinuous" vertical="center"/>
    </xf>
    <xf numFmtId="0" fontId="16" fillId="0" borderId="28" xfId="47" applyFont="1" applyBorder="1" applyAlignment="1">
      <alignment horizontal="center" vertical="center"/>
    </xf>
    <xf numFmtId="0" fontId="16" fillId="0" borderId="81" xfId="0" applyFont="1" applyBorder="1" applyAlignment="1">
      <alignment vertical="center"/>
    </xf>
    <xf numFmtId="38" fontId="7" fillId="0" borderId="0" xfId="47" applyNumberFormat="1" applyFont="1"/>
    <xf numFmtId="0" fontId="16" fillId="0" borderId="28" xfId="0" applyFont="1" applyBorder="1" applyAlignment="1">
      <alignment horizontal="center"/>
    </xf>
    <xf numFmtId="0" fontId="16" fillId="0" borderId="32" xfId="47" applyFont="1" applyBorder="1" applyAlignment="1">
      <alignment horizontal="center"/>
    </xf>
    <xf numFmtId="0" fontId="16" fillId="0" borderId="32" xfId="47" applyFont="1" applyBorder="1" applyAlignment="1" applyProtection="1">
      <alignment horizontal="center"/>
      <protection locked="0"/>
    </xf>
    <xf numFmtId="170" fontId="16" fillId="24" borderId="32" xfId="30" applyNumberFormat="1" applyFont="1" applyFill="1" applyBorder="1"/>
    <xf numFmtId="0" fontId="16" fillId="0" borderId="214" xfId="47" applyFont="1" applyBorder="1" applyAlignment="1">
      <alignment horizontal="center"/>
    </xf>
    <xf numFmtId="0" fontId="16" fillId="0" borderId="214" xfId="47" applyFont="1" applyBorder="1" applyAlignment="1" applyProtection="1">
      <alignment horizontal="center"/>
      <protection locked="0"/>
    </xf>
    <xf numFmtId="0" fontId="10" fillId="30" borderId="124" xfId="47" applyFont="1" applyFill="1" applyBorder="1" applyAlignment="1">
      <alignment horizontal="center"/>
    </xf>
    <xf numFmtId="0" fontId="10" fillId="30" borderId="215" xfId="47" applyFont="1" applyFill="1" applyBorder="1" applyAlignment="1">
      <alignment horizontal="center"/>
    </xf>
    <xf numFmtId="0" fontId="108" fillId="0" borderId="0" xfId="47" applyFont="1"/>
    <xf numFmtId="0" fontId="108" fillId="0" borderId="0" xfId="47" applyFont="1" applyAlignment="1">
      <alignment horizontal="center"/>
    </xf>
    <xf numFmtId="0" fontId="116" fillId="0" borderId="0" xfId="47" applyFont="1" applyAlignment="1">
      <alignment horizontal="center"/>
    </xf>
    <xf numFmtId="38" fontId="116" fillId="0" borderId="0" xfId="47" applyNumberFormat="1" applyFont="1"/>
    <xf numFmtId="0" fontId="109" fillId="0" borderId="0" xfId="47" applyFont="1" applyAlignment="1">
      <alignment horizontal="left"/>
    </xf>
    <xf numFmtId="38" fontId="108" fillId="0" borderId="0" xfId="47" applyNumberFormat="1" applyFont="1"/>
    <xf numFmtId="0" fontId="0" fillId="32" borderId="0" xfId="0" applyFill="1"/>
    <xf numFmtId="0" fontId="16" fillId="24" borderId="32" xfId="47" applyFont="1" applyFill="1" applyBorder="1" applyAlignment="1" applyProtection="1">
      <alignment horizontal="center"/>
      <protection locked="0"/>
    </xf>
    <xf numFmtId="170" fontId="7" fillId="30" borderId="120" xfId="28" applyNumberFormat="1" applyFont="1" applyFill="1" applyBorder="1"/>
    <xf numFmtId="0" fontId="117" fillId="0" borderId="28" xfId="47" applyFont="1" applyBorder="1"/>
    <xf numFmtId="0" fontId="7" fillId="0" borderId="0" xfId="47" applyFont="1"/>
    <xf numFmtId="0" fontId="23" fillId="0" borderId="0" xfId="47" applyFont="1" applyAlignment="1">
      <alignment horizontal="center"/>
    </xf>
    <xf numFmtId="38" fontId="7" fillId="0" borderId="29" xfId="0" applyNumberFormat="1" applyFont="1" applyBorder="1"/>
    <xf numFmtId="38" fontId="16" fillId="0" borderId="0" xfId="47" applyNumberFormat="1" applyFont="1"/>
    <xf numFmtId="38" fontId="16" fillId="0" borderId="29" xfId="47" applyNumberFormat="1" applyFont="1" applyBorder="1"/>
    <xf numFmtId="0" fontId="16" fillId="0" borderId="28" xfId="47" applyFont="1" applyBorder="1" applyAlignment="1">
      <alignment horizontal="center"/>
    </xf>
    <xf numFmtId="0" fontId="16" fillId="0" borderId="0" xfId="47" applyFont="1" applyAlignment="1" applyProtection="1">
      <alignment horizontal="left"/>
      <protection locked="0"/>
    </xf>
    <xf numFmtId="0" fontId="10" fillId="30" borderId="109" xfId="47" applyFont="1" applyFill="1" applyBorder="1" applyAlignment="1">
      <alignment horizontal="center"/>
    </xf>
    <xf numFmtId="0" fontId="10" fillId="30" borderId="101" xfId="47" applyFont="1" applyFill="1" applyBorder="1" applyAlignment="1">
      <alignment horizontal="center"/>
    </xf>
    <xf numFmtId="0" fontId="10" fillId="30" borderId="110" xfId="47" applyFont="1" applyFill="1" applyBorder="1" applyAlignment="1">
      <alignment horizontal="center"/>
    </xf>
    <xf numFmtId="38" fontId="16" fillId="0" borderId="0" xfId="47" applyNumberFormat="1" applyFont="1" applyProtection="1">
      <protection locked="0"/>
    </xf>
    <xf numFmtId="38" fontId="16" fillId="0" borderId="29" xfId="47" applyNumberFormat="1" applyFont="1" applyBorder="1" applyProtection="1">
      <protection locked="0"/>
    </xf>
    <xf numFmtId="38" fontId="16" fillId="0" borderId="0" xfId="28" applyNumberFormat="1" applyFont="1" applyFill="1" applyBorder="1" applyProtection="1">
      <protection locked="0"/>
    </xf>
    <xf numFmtId="38" fontId="16" fillId="0" borderId="29" xfId="28" applyNumberFormat="1" applyFont="1" applyFill="1" applyBorder="1" applyProtection="1">
      <protection locked="0"/>
    </xf>
    <xf numFmtId="38" fontId="16" fillId="0" borderId="0" xfId="28" applyNumberFormat="1" applyFont="1" applyBorder="1"/>
    <xf numFmtId="0" fontId="43" fillId="0" borderId="28" xfId="47" applyFont="1" applyBorder="1"/>
    <xf numFmtId="170" fontId="9" fillId="30" borderId="120" xfId="28" applyNumberFormat="1" applyFont="1" applyFill="1" applyBorder="1"/>
    <xf numFmtId="38" fontId="16" fillId="0" borderId="0" xfId="28" applyNumberFormat="1" applyFont="1" applyBorder="1" applyProtection="1">
      <protection locked="0"/>
    </xf>
    <xf numFmtId="0" fontId="16" fillId="0" borderId="28" xfId="47" applyFont="1" applyBorder="1" applyAlignment="1">
      <alignment horizontal="left"/>
    </xf>
    <xf numFmtId="0" fontId="10" fillId="0" borderId="0" xfId="47" applyFont="1" applyAlignment="1" applyProtection="1">
      <alignment horizontal="left"/>
      <protection locked="0"/>
    </xf>
    <xf numFmtId="38" fontId="24" fillId="0" borderId="0" xfId="47" applyNumberFormat="1" applyFont="1" applyProtection="1">
      <protection locked="0"/>
    </xf>
    <xf numFmtId="38" fontId="24" fillId="0" borderId="29" xfId="47" applyNumberFormat="1" applyFont="1" applyBorder="1" applyProtection="1">
      <protection locked="0"/>
    </xf>
    <xf numFmtId="164" fontId="16" fillId="0" borderId="0" xfId="47" applyNumberFormat="1" applyFont="1"/>
    <xf numFmtId="0" fontId="43" fillId="0" borderId="30" xfId="47" applyFont="1" applyBorder="1"/>
    <xf numFmtId="0" fontId="16" fillId="0" borderId="3" xfId="47" applyFont="1" applyBorder="1"/>
    <xf numFmtId="0" fontId="16" fillId="0" borderId="3" xfId="47" applyFont="1" applyBorder="1" applyAlignment="1">
      <alignment horizontal="center"/>
    </xf>
    <xf numFmtId="164" fontId="16" fillId="0" borderId="3" xfId="47" applyNumberFormat="1" applyFont="1" applyBorder="1"/>
    <xf numFmtId="38" fontId="16" fillId="0" borderId="3" xfId="47" applyNumberFormat="1" applyFont="1" applyBorder="1"/>
    <xf numFmtId="38" fontId="16" fillId="0" borderId="31" xfId="47" applyNumberFormat="1" applyFont="1" applyBorder="1" applyAlignment="1">
      <alignment horizontal="right"/>
    </xf>
    <xf numFmtId="38" fontId="7" fillId="0" borderId="29" xfId="47" applyNumberFormat="1" applyFont="1" applyBorder="1"/>
    <xf numFmtId="0" fontId="10" fillId="0" borderId="0" xfId="47" applyFont="1" applyProtection="1">
      <protection locked="0"/>
    </xf>
    <xf numFmtId="165" fontId="118" fillId="0" borderId="0" xfId="28" applyNumberFormat="1" applyFont="1" applyFill="1" applyBorder="1"/>
    <xf numFmtId="165" fontId="118" fillId="0" borderId="29" xfId="28" applyNumberFormat="1" applyFont="1" applyFill="1" applyBorder="1"/>
    <xf numFmtId="3" fontId="16" fillId="0" borderId="0" xfId="47" applyNumberFormat="1" applyFont="1" applyAlignment="1" applyProtection="1">
      <alignment horizontal="center"/>
      <protection locked="0"/>
    </xf>
    <xf numFmtId="38" fontId="15" fillId="0" borderId="0" xfId="28" applyNumberFormat="1" applyFont="1" applyBorder="1"/>
    <xf numFmtId="38" fontId="15" fillId="0" borderId="0" xfId="0" applyNumberFormat="1" applyFont="1" applyAlignment="1">
      <alignment horizontal="right"/>
    </xf>
    <xf numFmtId="38" fontId="15" fillId="0" borderId="29" xfId="0" applyNumberFormat="1" applyFont="1" applyBorder="1" applyAlignment="1">
      <alignment horizontal="right"/>
    </xf>
    <xf numFmtId="0" fontId="7" fillId="0" borderId="28" xfId="47" applyFont="1" applyBorder="1" applyAlignment="1">
      <alignment horizontal="center"/>
    </xf>
    <xf numFmtId="0" fontId="7" fillId="0" borderId="0" xfId="47" applyFont="1" applyAlignment="1" applyProtection="1">
      <alignment horizontal="center"/>
      <protection locked="0"/>
    </xf>
    <xf numFmtId="0" fontId="113" fillId="0" borderId="0" xfId="0" applyFont="1"/>
    <xf numFmtId="0" fontId="113" fillId="0" borderId="29" xfId="0" applyFont="1" applyBorder="1"/>
    <xf numFmtId="38" fontId="16" fillId="0" borderId="0" xfId="28" applyNumberFormat="1" applyFont="1" applyFill="1" applyBorder="1" applyAlignment="1" applyProtection="1">
      <alignment horizontal="right"/>
      <protection locked="0"/>
    </xf>
    <xf numFmtId="38" fontId="16" fillId="0" borderId="29" xfId="28" applyNumberFormat="1" applyFont="1" applyFill="1" applyBorder="1" applyAlignment="1" applyProtection="1">
      <alignment horizontal="right"/>
      <protection locked="0"/>
    </xf>
    <xf numFmtId="0" fontId="113" fillId="0" borderId="28" xfId="0" applyFont="1" applyBorder="1"/>
    <xf numFmtId="38" fontId="16" fillId="0" borderId="0" xfId="28" applyNumberFormat="1" applyFont="1" applyFill="1" applyBorder="1"/>
    <xf numFmtId="38" fontId="16" fillId="0" borderId="29" xfId="28" applyNumberFormat="1" applyFont="1" applyFill="1" applyBorder="1"/>
    <xf numFmtId="0" fontId="16" fillId="0" borderId="10" xfId="47" applyFont="1" applyBorder="1" applyAlignment="1">
      <alignment horizontal="center"/>
    </xf>
    <xf numFmtId="0" fontId="16" fillId="0" borderId="30" xfId="47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3" xfId="47" applyFont="1" applyBorder="1" applyAlignment="1">
      <alignment horizontal="center"/>
    </xf>
    <xf numFmtId="38" fontId="10" fillId="0" borderId="3" xfId="47" applyNumberFormat="1" applyFont="1" applyBorder="1"/>
    <xf numFmtId="38" fontId="10" fillId="0" borderId="31" xfId="47" applyNumberFormat="1" applyFont="1" applyBorder="1"/>
    <xf numFmtId="0" fontId="10" fillId="0" borderId="28" xfId="0" applyFont="1" applyBorder="1" applyAlignment="1">
      <alignment horizontal="left" indent="2"/>
    </xf>
    <xf numFmtId="0" fontId="9" fillId="0" borderId="28" xfId="47" applyFont="1" applyBorder="1"/>
    <xf numFmtId="38" fontId="24" fillId="0" borderId="29" xfId="47" applyNumberFormat="1" applyFont="1" applyBorder="1"/>
    <xf numFmtId="0" fontId="32" fillId="0" borderId="28" xfId="47" applyFont="1" applyBorder="1" applyAlignment="1">
      <alignment horizontal="left" indent="2"/>
    </xf>
    <xf numFmtId="0" fontId="43" fillId="0" borderId="30" xfId="47" applyFont="1" applyBorder="1" applyAlignment="1">
      <alignment horizontal="left" indent="2"/>
    </xf>
    <xf numFmtId="38" fontId="16" fillId="0" borderId="3" xfId="28" applyNumberFormat="1" applyFont="1" applyFill="1" applyBorder="1" applyAlignment="1" applyProtection="1">
      <alignment horizontal="right"/>
    </xf>
    <xf numFmtId="38" fontId="16" fillId="0" borderId="31" xfId="28" applyNumberFormat="1" applyFont="1" applyFill="1" applyBorder="1" applyAlignment="1" applyProtection="1">
      <alignment horizontal="right"/>
    </xf>
    <xf numFmtId="0" fontId="10" fillId="0" borderId="28" xfId="47" applyFont="1" applyBorder="1" applyAlignment="1">
      <alignment horizontal="left" indent="2"/>
    </xf>
    <xf numFmtId="0" fontId="16" fillId="0" borderId="0" xfId="0" applyFont="1" applyAlignment="1">
      <alignment horizontal="center"/>
    </xf>
    <xf numFmtId="0" fontId="37" fillId="0" borderId="0" xfId="0" applyFont="1"/>
    <xf numFmtId="38" fontId="24" fillId="0" borderId="0" xfId="28" applyNumberFormat="1" applyFont="1" applyFill="1" applyBorder="1" applyAlignment="1" applyProtection="1">
      <alignment horizontal="right"/>
      <protection locked="0"/>
    </xf>
    <xf numFmtId="38" fontId="24" fillId="0" borderId="0" xfId="0" applyNumberFormat="1" applyFont="1" applyAlignment="1">
      <alignment horizontal="right"/>
    </xf>
    <xf numFmtId="38" fontId="24" fillId="0" borderId="29" xfId="0" applyNumberFormat="1" applyFont="1" applyBorder="1" applyAlignment="1">
      <alignment horizontal="right"/>
    </xf>
    <xf numFmtId="38" fontId="24" fillId="0" borderId="0" xfId="0" applyNumberFormat="1" applyFont="1"/>
    <xf numFmtId="38" fontId="24" fillId="0" borderId="29" xfId="0" applyNumberFormat="1" applyFont="1" applyBorder="1"/>
    <xf numFmtId="38" fontId="7" fillId="0" borderId="3" xfId="47" applyNumberFormat="1" applyFont="1" applyBorder="1"/>
    <xf numFmtId="38" fontId="23" fillId="0" borderId="3" xfId="47" applyNumberFormat="1" applyFont="1" applyBorder="1" applyAlignment="1">
      <alignment horizontal="right"/>
    </xf>
    <xf numFmtId="180" fontId="14" fillId="24" borderId="32" xfId="54" applyNumberFormat="1" applyFont="1" applyFill="1" applyBorder="1"/>
    <xf numFmtId="0" fontId="9" fillId="0" borderId="28" xfId="0" applyFont="1" applyBorder="1"/>
    <xf numFmtId="170" fontId="16" fillId="25" borderId="113" xfId="47" applyNumberFormat="1" applyFont="1" applyFill="1" applyBorder="1"/>
    <xf numFmtId="170" fontId="16" fillId="25" borderId="216" xfId="47" applyNumberFormat="1" applyFont="1" applyFill="1" applyBorder="1"/>
    <xf numFmtId="0" fontId="12" fillId="0" borderId="38" xfId="47" applyFont="1" applyBorder="1" applyAlignment="1">
      <alignment horizontal="centerContinuous" vertical="center"/>
    </xf>
    <xf numFmtId="0" fontId="9" fillId="0" borderId="39" xfId="47" applyFont="1" applyBorder="1" applyAlignment="1">
      <alignment horizontal="centerContinuous" vertical="center"/>
    </xf>
    <xf numFmtId="0" fontId="10" fillId="0" borderId="39" xfId="47" applyFont="1" applyBorder="1" applyAlignment="1">
      <alignment horizontal="centerContinuous" vertical="center"/>
    </xf>
    <xf numFmtId="38" fontId="119" fillId="0" borderId="39" xfId="47" applyNumberFormat="1" applyFont="1" applyBorder="1" applyAlignment="1">
      <alignment horizontal="centerContinuous" vertical="center"/>
    </xf>
    <xf numFmtId="38" fontId="9" fillId="0" borderId="39" xfId="47" applyNumberFormat="1" applyFont="1" applyBorder="1" applyAlignment="1">
      <alignment horizontal="centerContinuous" vertical="center"/>
    </xf>
    <xf numFmtId="38" fontId="10" fillId="0" borderId="40" xfId="47" applyNumberFormat="1" applyFont="1" applyBorder="1" applyAlignment="1">
      <alignment horizontal="centerContinuous" vertical="center"/>
    </xf>
    <xf numFmtId="0" fontId="10" fillId="0" borderId="38" xfId="47" applyFont="1" applyBorder="1" applyAlignment="1">
      <alignment horizontal="center" vertical="center"/>
    </xf>
    <xf numFmtId="0" fontId="10" fillId="0" borderId="30" xfId="0" applyFont="1" applyBorder="1" applyAlignment="1">
      <alignment vertical="center"/>
    </xf>
    <xf numFmtId="38" fontId="120" fillId="0" borderId="0" xfId="47" applyNumberFormat="1" applyFont="1"/>
    <xf numFmtId="0" fontId="10" fillId="0" borderId="0" xfId="47" applyFont="1" applyAlignment="1" applyProtection="1">
      <alignment horizontal="center"/>
      <protection locked="0"/>
    </xf>
    <xf numFmtId="0" fontId="26" fillId="0" borderId="29" xfId="0" applyFont="1" applyBorder="1"/>
    <xf numFmtId="168" fontId="14" fillId="25" borderId="113" xfId="54" applyNumberFormat="1" applyFont="1" applyFill="1" applyBorder="1" applyProtection="1"/>
    <xf numFmtId="168" fontId="14" fillId="25" borderId="216" xfId="54" applyNumberFormat="1" applyFont="1" applyFill="1" applyBorder="1" applyProtection="1"/>
    <xf numFmtId="0" fontId="16" fillId="0" borderId="30" xfId="47" applyFont="1" applyBorder="1"/>
    <xf numFmtId="0" fontId="16" fillId="0" borderId="3" xfId="47" applyFont="1" applyBorder="1" applyProtection="1">
      <protection locked="0"/>
    </xf>
    <xf numFmtId="38" fontId="120" fillId="0" borderId="3" xfId="47" applyNumberFormat="1" applyFont="1" applyBorder="1"/>
    <xf numFmtId="38" fontId="7" fillId="0" borderId="31" xfId="47" applyNumberFormat="1" applyFont="1" applyBorder="1"/>
    <xf numFmtId="38" fontId="120" fillId="0" borderId="0" xfId="47" applyNumberFormat="1" applyFont="1" applyAlignment="1">
      <alignment horizontal="right"/>
    </xf>
    <xf numFmtId="38" fontId="23" fillId="0" borderId="29" xfId="47" applyNumberFormat="1" applyFont="1" applyBorder="1" applyAlignment="1">
      <alignment horizontal="right"/>
    </xf>
    <xf numFmtId="0" fontId="16" fillId="0" borderId="3" xfId="47" applyFont="1" applyBorder="1" applyAlignment="1" applyProtection="1">
      <alignment horizontal="center"/>
      <protection locked="0"/>
    </xf>
    <xf numFmtId="38" fontId="120" fillId="0" borderId="3" xfId="47" applyNumberFormat="1" applyFont="1" applyBorder="1" applyAlignment="1">
      <alignment horizontal="right"/>
    </xf>
    <xf numFmtId="38" fontId="16" fillId="0" borderId="3" xfId="47" applyNumberFormat="1" applyFont="1" applyBorder="1" applyAlignment="1">
      <alignment horizontal="right"/>
    </xf>
    <xf numFmtId="0" fontId="43" fillId="0" borderId="0" xfId="47" applyFont="1" applyAlignment="1">
      <alignment horizontal="left" vertical="center"/>
    </xf>
    <xf numFmtId="38" fontId="7" fillId="0" borderId="0" xfId="47" applyNumberFormat="1" applyFont="1" applyAlignment="1">
      <alignment horizontal="left"/>
    </xf>
    <xf numFmtId="38" fontId="7" fillId="0" borderId="29" xfId="47" applyNumberFormat="1" applyFont="1" applyBorder="1" applyAlignment="1">
      <alignment horizontal="left"/>
    </xf>
    <xf numFmtId="0" fontId="7" fillId="0" borderId="0" xfId="0" applyFont="1" applyAlignment="1">
      <alignment vertical="center" wrapText="1"/>
    </xf>
    <xf numFmtId="0" fontId="121" fillId="0" borderId="0" xfId="47" applyFont="1" applyAlignment="1">
      <alignment vertical="center" wrapText="1"/>
    </xf>
    <xf numFmtId="38" fontId="10" fillId="0" borderId="0" xfId="0" applyNumberFormat="1" applyFont="1" applyAlignment="1">
      <alignment vertical="center"/>
    </xf>
    <xf numFmtId="38" fontId="120" fillId="0" borderId="0" xfId="0" applyNumberFormat="1" applyFont="1" applyAlignment="1">
      <alignment vertical="center"/>
    </xf>
    <xf numFmtId="38" fontId="120" fillId="0" borderId="29" xfId="0" applyNumberFormat="1" applyFont="1" applyBorder="1" applyAlignment="1">
      <alignment vertical="center"/>
    </xf>
    <xf numFmtId="0" fontId="120" fillId="0" borderId="0" xfId="0" applyFont="1"/>
    <xf numFmtId="165" fontId="7" fillId="0" borderId="0" xfId="28" applyNumberFormat="1" applyFont="1" applyFill="1" applyBorder="1"/>
    <xf numFmtId="38" fontId="10" fillId="0" borderId="0" xfId="47" applyNumberFormat="1" applyFont="1"/>
    <xf numFmtId="38" fontId="120" fillId="0" borderId="29" xfId="47" applyNumberFormat="1" applyFont="1" applyBorder="1"/>
    <xf numFmtId="1" fontId="16" fillId="0" borderId="32" xfId="47" applyNumberFormat="1" applyFont="1" applyBorder="1" applyAlignment="1">
      <alignment horizontal="center"/>
    </xf>
    <xf numFmtId="38" fontId="120" fillId="0" borderId="0" xfId="0" applyNumberFormat="1" applyFont="1"/>
    <xf numFmtId="38" fontId="16" fillId="0" borderId="0" xfId="0" applyNumberFormat="1" applyFont="1"/>
    <xf numFmtId="38" fontId="16" fillId="0" borderId="29" xfId="0" applyNumberFormat="1" applyFont="1" applyBorder="1"/>
    <xf numFmtId="0" fontId="7" fillId="0" borderId="0" xfId="47" applyFont="1" applyAlignment="1">
      <alignment horizontal="centerContinuous"/>
    </xf>
    <xf numFmtId="38" fontId="7" fillId="0" borderId="0" xfId="47" applyNumberFormat="1" applyFont="1" applyAlignment="1">
      <alignment horizontal="centerContinuous"/>
    </xf>
    <xf numFmtId="38" fontId="16" fillId="0" borderId="0" xfId="47" applyNumberFormat="1" applyFont="1" applyAlignment="1">
      <alignment horizontal="centerContinuous"/>
    </xf>
    <xf numFmtId="0" fontId="16" fillId="0" borderId="32" xfId="51" applyFont="1" applyBorder="1" applyAlignment="1">
      <alignment horizontal="center"/>
    </xf>
    <xf numFmtId="0" fontId="16" fillId="0" borderId="32" xfId="51" quotePrefix="1" applyFont="1" applyBorder="1" applyAlignment="1">
      <alignment horizontal="center"/>
    </xf>
    <xf numFmtId="0" fontId="7" fillId="0" borderId="0" xfId="51" applyFont="1" applyAlignment="1">
      <alignment horizontal="center"/>
    </xf>
    <xf numFmtId="0" fontId="7" fillId="0" borderId="0" xfId="51" quotePrefix="1" applyFont="1" applyAlignment="1">
      <alignment horizontal="center"/>
    </xf>
    <xf numFmtId="38" fontId="16" fillId="0" borderId="29" xfId="51" applyNumberFormat="1" applyFont="1" applyBorder="1"/>
    <xf numFmtId="38" fontId="24" fillId="0" borderId="0" xfId="51" applyNumberFormat="1" applyFont="1"/>
    <xf numFmtId="38" fontId="24" fillId="0" borderId="29" xfId="51" applyNumberFormat="1" applyFont="1" applyBorder="1"/>
    <xf numFmtId="38" fontId="16" fillId="0" borderId="31" xfId="51" applyNumberFormat="1" applyFont="1" applyBorder="1"/>
    <xf numFmtId="0" fontId="122" fillId="0" borderId="0" xfId="47" applyFont="1" applyProtection="1">
      <protection locked="0"/>
    </xf>
    <xf numFmtId="0" fontId="123" fillId="0" borderId="0" xfId="47" applyFont="1" applyProtection="1">
      <protection locked="0"/>
    </xf>
    <xf numFmtId="0" fontId="122" fillId="0" borderId="0" xfId="47" applyFont="1" applyAlignment="1" applyProtection="1">
      <alignment horizontal="left"/>
      <protection locked="0"/>
    </xf>
    <xf numFmtId="0" fontId="123" fillId="0" borderId="0" xfId="47" applyFont="1" applyAlignment="1" applyProtection="1">
      <alignment horizontal="left"/>
      <protection locked="0"/>
    </xf>
    <xf numFmtId="0" fontId="7" fillId="0" borderId="28" xfId="47" applyFont="1" applyBorder="1" applyAlignment="1">
      <alignment horizontal="left"/>
    </xf>
    <xf numFmtId="38" fontId="24" fillId="0" borderId="0" xfId="47" applyNumberFormat="1" applyFont="1" applyAlignment="1">
      <alignment horizontal="right"/>
    </xf>
    <xf numFmtId="38" fontId="24" fillId="0" borderId="29" xfId="47" applyNumberFormat="1" applyFont="1" applyBorder="1" applyAlignment="1">
      <alignment horizontal="right"/>
    </xf>
    <xf numFmtId="0" fontId="16" fillId="0" borderId="217" xfId="0" applyFont="1" applyBorder="1"/>
    <xf numFmtId="0" fontId="12" fillId="0" borderId="218" xfId="0" applyFont="1" applyBorder="1" applyAlignment="1">
      <alignment horizontal="centerContinuous"/>
    </xf>
    <xf numFmtId="0" fontId="113" fillId="0" borderId="218" xfId="0" applyFont="1" applyBorder="1" applyAlignment="1">
      <alignment horizontal="centerContinuous"/>
    </xf>
    <xf numFmtId="0" fontId="113" fillId="0" borderId="219" xfId="0" applyFont="1" applyBorder="1" applyAlignment="1">
      <alignment horizontal="centerContinuous"/>
    </xf>
    <xf numFmtId="0" fontId="12" fillId="0" borderId="72" xfId="47" applyFont="1" applyBorder="1" applyAlignment="1">
      <alignment horizontal="centerContinuous"/>
    </xf>
    <xf numFmtId="0" fontId="7" fillId="0" borderId="82" xfId="47" applyFont="1" applyBorder="1" applyAlignment="1">
      <alignment horizontal="centerContinuous"/>
    </xf>
    <xf numFmtId="0" fontId="7" fillId="0" borderId="82" xfId="0" applyFont="1" applyBorder="1"/>
    <xf numFmtId="0" fontId="7" fillId="0" borderId="73" xfId="47" applyFont="1" applyBorder="1" applyAlignment="1">
      <alignment horizontal="centerContinuous"/>
    </xf>
    <xf numFmtId="0" fontId="12" fillId="0" borderId="104" xfId="47" applyFont="1" applyBorder="1" applyAlignment="1">
      <alignment horizontal="centerContinuous"/>
    </xf>
    <xf numFmtId="38" fontId="124" fillId="0" borderId="0" xfId="47" applyNumberFormat="1" applyFont="1" applyAlignment="1">
      <alignment horizontal="center"/>
    </xf>
    <xf numFmtId="38" fontId="124" fillId="0" borderId="65" xfId="47" applyNumberFormat="1" applyFont="1" applyBorder="1" applyAlignment="1">
      <alignment horizontal="center"/>
    </xf>
    <xf numFmtId="0" fontId="7" fillId="0" borderId="104" xfId="0" applyFont="1" applyBorder="1"/>
    <xf numFmtId="0" fontId="32" fillId="0" borderId="104" xfId="47" applyFont="1" applyBorder="1"/>
    <xf numFmtId="0" fontId="43" fillId="0" borderId="104" xfId="47" applyFont="1" applyBorder="1"/>
    <xf numFmtId="38" fontId="16" fillId="0" borderId="65" xfId="47" applyNumberFormat="1" applyFont="1" applyBorder="1" applyAlignment="1">
      <alignment horizontal="right"/>
    </xf>
    <xf numFmtId="38" fontId="7" fillId="0" borderId="0" xfId="47" applyNumberFormat="1" applyFont="1" applyAlignment="1">
      <alignment horizontal="center"/>
    </xf>
    <xf numFmtId="0" fontId="7" fillId="0" borderId="65" xfId="47" applyFont="1" applyBorder="1" applyAlignment="1">
      <alignment horizontal="center"/>
    </xf>
    <xf numFmtId="0" fontId="7" fillId="0" borderId="65" xfId="0" applyFont="1" applyBorder="1"/>
    <xf numFmtId="0" fontId="7" fillId="0" borderId="74" xfId="0" applyFont="1" applyBorder="1"/>
    <xf numFmtId="0" fontId="7" fillId="0" borderId="41" xfId="0" applyFont="1" applyBorder="1"/>
    <xf numFmtId="0" fontId="7" fillId="0" borderId="75" xfId="0" applyFont="1" applyBorder="1"/>
    <xf numFmtId="0" fontId="10" fillId="30" borderId="30" xfId="47" applyFont="1" applyFill="1" applyBorder="1"/>
    <xf numFmtId="0" fontId="7" fillId="30" borderId="31" xfId="47" applyFont="1" applyFill="1" applyBorder="1" applyAlignment="1">
      <alignment horizontal="center"/>
    </xf>
    <xf numFmtId="0" fontId="23" fillId="0" borderId="220" xfId="47" applyFont="1" applyBorder="1"/>
    <xf numFmtId="0" fontId="10" fillId="30" borderId="221" xfId="47" applyFont="1" applyFill="1" applyBorder="1"/>
    <xf numFmtId="0" fontId="7" fillId="30" borderId="222" xfId="47" applyFont="1" applyFill="1" applyBorder="1" applyAlignment="1">
      <alignment horizontal="center"/>
    </xf>
    <xf numFmtId="3" fontId="14" fillId="24" borderId="32" xfId="30" applyNumberFormat="1" applyFont="1" applyFill="1" applyBorder="1"/>
    <xf numFmtId="0" fontId="9" fillId="0" borderId="0" xfId="47" applyFont="1" applyAlignment="1">
      <alignment horizontal="right"/>
    </xf>
    <xf numFmtId="6" fontId="7" fillId="0" borderId="36" xfId="47" applyNumberFormat="1" applyFont="1" applyBorder="1" applyAlignment="1">
      <alignment horizontal="right"/>
    </xf>
    <xf numFmtId="38" fontId="7" fillId="0" borderId="35" xfId="47" applyNumberFormat="1" applyFont="1" applyBorder="1" applyAlignment="1">
      <alignment horizontal="right"/>
    </xf>
    <xf numFmtId="3" fontId="8" fillId="0" borderId="32" xfId="30" applyNumberFormat="1" applyFont="1" applyFill="1" applyBorder="1"/>
    <xf numFmtId="3" fontId="9" fillId="30" borderId="62" xfId="47" applyNumberFormat="1" applyFont="1" applyFill="1" applyBorder="1" applyAlignment="1">
      <alignment horizontal="right"/>
    </xf>
    <xf numFmtId="44" fontId="9" fillId="30" borderId="62" xfId="30" applyFont="1" applyFill="1" applyBorder="1" applyAlignment="1" applyProtection="1">
      <alignment horizontal="right"/>
    </xf>
    <xf numFmtId="0" fontId="9" fillId="0" borderId="0" xfId="0" applyFont="1"/>
    <xf numFmtId="170" fontId="108" fillId="0" borderId="0" xfId="30" applyNumberFormat="1" applyFont="1" applyFill="1" applyBorder="1" applyProtection="1"/>
    <xf numFmtId="38" fontId="108" fillId="0" borderId="0" xfId="30" applyNumberFormat="1" applyFont="1" applyFill="1" applyBorder="1" applyProtection="1"/>
    <xf numFmtId="38" fontId="108" fillId="32" borderId="0" xfId="0" applyNumberFormat="1" applyFont="1" applyFill="1"/>
    <xf numFmtId="9" fontId="109" fillId="24" borderId="223" xfId="54" applyFont="1" applyFill="1" applyBorder="1" applyProtection="1"/>
    <xf numFmtId="9" fontId="108" fillId="0" borderId="0" xfId="54" applyFont="1" applyFill="1" applyBorder="1" applyProtection="1"/>
    <xf numFmtId="9" fontId="108" fillId="0" borderId="0" xfId="54" applyFont="1" applyProtection="1"/>
    <xf numFmtId="9" fontId="109" fillId="33" borderId="224" xfId="54" applyFont="1" applyFill="1" applyBorder="1" applyProtection="1"/>
    <xf numFmtId="9" fontId="108" fillId="32" borderId="0" xfId="54" applyFont="1" applyFill="1" applyProtection="1"/>
    <xf numFmtId="38" fontId="108" fillId="0" borderId="0" xfId="0" applyNumberFormat="1" applyFont="1"/>
    <xf numFmtId="0" fontId="10" fillId="0" borderId="12" xfId="46" applyFont="1" applyBorder="1" applyAlignment="1">
      <alignment horizontal="left" indent="1"/>
    </xf>
    <xf numFmtId="170" fontId="16" fillId="0" borderId="13" xfId="30" applyNumberFormat="1" applyFont="1" applyBorder="1"/>
    <xf numFmtId="170" fontId="16" fillId="0" borderId="19" xfId="30" applyNumberFormat="1" applyFont="1" applyBorder="1"/>
    <xf numFmtId="10" fontId="108" fillId="0" borderId="0" xfId="54" applyNumberFormat="1" applyFont="1" applyFill="1" applyBorder="1" applyProtection="1"/>
    <xf numFmtId="38" fontId="108" fillId="0" borderId="0" xfId="54" applyNumberFormat="1" applyFont="1" applyFill="1" applyBorder="1" applyProtection="1"/>
    <xf numFmtId="10" fontId="10" fillId="0" borderId="14" xfId="46" applyNumberFormat="1" applyFont="1" applyBorder="1"/>
    <xf numFmtId="10" fontId="10" fillId="30" borderId="225" xfId="54" applyNumberFormat="1" applyFont="1" applyFill="1" applyBorder="1"/>
    <xf numFmtId="10" fontId="10" fillId="30" borderId="226" xfId="54" applyNumberFormat="1" applyFont="1" applyFill="1" applyBorder="1"/>
    <xf numFmtId="10" fontId="10" fillId="30" borderId="20" xfId="54" applyNumberFormat="1" applyFont="1" applyFill="1" applyBorder="1"/>
    <xf numFmtId="10" fontId="10" fillId="30" borderId="21" xfId="54" applyNumberFormat="1" applyFont="1" applyFill="1" applyBorder="1"/>
    <xf numFmtId="10" fontId="10" fillId="0" borderId="227" xfId="46" applyNumberFormat="1" applyFont="1" applyBorder="1"/>
    <xf numFmtId="10" fontId="10" fillId="30" borderId="228" xfId="54" applyNumberFormat="1" applyFont="1" applyFill="1" applyBorder="1"/>
    <xf numFmtId="10" fontId="10" fillId="30" borderId="229" xfId="54" applyNumberFormat="1" applyFont="1" applyFill="1" applyBorder="1"/>
    <xf numFmtId="0" fontId="16" fillId="30" borderId="20" xfId="46" applyFont="1" applyFill="1" applyBorder="1"/>
    <xf numFmtId="9" fontId="109" fillId="0" borderId="0" xfId="54" applyFont="1" applyFill="1" applyBorder="1" applyProtection="1"/>
    <xf numFmtId="9" fontId="109" fillId="32" borderId="0" xfId="54" applyFont="1" applyFill="1" applyProtection="1"/>
    <xf numFmtId="0" fontId="114" fillId="0" borderId="0" xfId="0" applyFont="1"/>
    <xf numFmtId="165" fontId="81" fillId="0" borderId="0" xfId="44" applyNumberFormat="1" applyFont="1" applyAlignment="1">
      <alignment horizontal="right" indent="1"/>
    </xf>
    <xf numFmtId="0" fontId="83" fillId="0" borderId="0" xfId="44" applyFont="1"/>
    <xf numFmtId="0" fontId="81" fillId="0" borderId="0" xfId="44" applyFont="1" applyAlignment="1">
      <alignment horizontal="right"/>
    </xf>
    <xf numFmtId="0" fontId="125" fillId="0" borderId="0" xfId="47" applyFont="1" applyAlignment="1">
      <alignment horizontal="left"/>
    </xf>
    <xf numFmtId="0" fontId="125" fillId="0" borderId="0" xfId="0" applyFont="1"/>
    <xf numFmtId="0" fontId="83" fillId="0" borderId="0" xfId="44" applyFont="1" applyAlignment="1">
      <alignment horizontal="right" indent="1"/>
    </xf>
    <xf numFmtId="0" fontId="81" fillId="0" borderId="0" xfId="44" applyFont="1" applyAlignment="1">
      <alignment horizontal="right" indent="1"/>
    </xf>
    <xf numFmtId="0" fontId="125" fillId="0" borderId="0" xfId="47" applyFont="1" applyAlignment="1">
      <alignment horizontal="right" indent="1"/>
    </xf>
    <xf numFmtId="2" fontId="9" fillId="0" borderId="0" xfId="0" applyNumberFormat="1" applyFont="1"/>
    <xf numFmtId="3" fontId="16" fillId="24" borderId="32" xfId="30" applyNumberFormat="1" applyFont="1" applyFill="1" applyBorder="1"/>
    <xf numFmtId="0" fontId="127" fillId="0" borderId="0" xfId="0" applyFont="1" applyAlignment="1">
      <alignment horizontal="center"/>
    </xf>
    <xf numFmtId="38" fontId="127" fillId="0" borderId="0" xfId="28" applyNumberFormat="1" applyFont="1" applyFill="1" applyAlignment="1" applyProtection="1">
      <alignment horizontal="center"/>
    </xf>
    <xf numFmtId="0" fontId="108" fillId="32" borderId="0" xfId="0" applyFont="1" applyFill="1"/>
    <xf numFmtId="38" fontId="108" fillId="27" borderId="0" xfId="28" applyNumberFormat="1" applyFont="1" applyFill="1" applyAlignment="1" applyProtection="1">
      <alignment horizontal="center"/>
    </xf>
    <xf numFmtId="0" fontId="108" fillId="32" borderId="0" xfId="0" applyFont="1" applyFill="1" applyAlignment="1">
      <alignment horizontal="center"/>
    </xf>
    <xf numFmtId="0" fontId="109" fillId="0" borderId="0" xfId="0" applyFont="1" applyAlignment="1">
      <alignment horizontal="center"/>
    </xf>
    <xf numFmtId="14" fontId="128" fillId="0" borderId="0" xfId="0" applyNumberFormat="1" applyFont="1" applyAlignment="1">
      <alignment horizontal="center"/>
    </xf>
    <xf numFmtId="0" fontId="109" fillId="0" borderId="0" xfId="0" applyFont="1" applyAlignment="1">
      <alignment horizontal="right"/>
    </xf>
    <xf numFmtId="38" fontId="108" fillId="0" borderId="0" xfId="28" applyNumberFormat="1" applyFont="1" applyProtection="1"/>
    <xf numFmtId="38" fontId="116" fillId="24" borderId="0" xfId="28" applyNumberFormat="1" applyFont="1" applyFill="1" applyProtection="1"/>
    <xf numFmtId="38" fontId="111" fillId="32" borderId="0" xfId="28" applyNumberFormat="1" applyFont="1" applyFill="1" applyProtection="1"/>
    <xf numFmtId="181" fontId="116" fillId="0" borderId="0" xfId="47" applyNumberFormat="1" applyFont="1"/>
    <xf numFmtId="38" fontId="116" fillId="25" borderId="116" xfId="47" applyNumberFormat="1" applyFont="1" applyFill="1" applyBorder="1"/>
    <xf numFmtId="181" fontId="108" fillId="0" borderId="0" xfId="47" applyNumberFormat="1" applyFont="1"/>
    <xf numFmtId="38" fontId="108" fillId="25" borderId="116" xfId="47" applyNumberFormat="1" applyFont="1" applyFill="1" applyBorder="1" applyAlignment="1">
      <alignment horizontal="right"/>
    </xf>
    <xf numFmtId="182" fontId="108" fillId="24" borderId="0" xfId="28" applyNumberFormat="1" applyFont="1" applyFill="1" applyProtection="1"/>
    <xf numFmtId="174" fontId="108" fillId="28" borderId="0" xfId="28" applyNumberFormat="1" applyFont="1" applyFill="1" applyProtection="1"/>
    <xf numFmtId="38" fontId="108" fillId="25" borderId="116" xfId="47" applyNumberFormat="1" applyFont="1" applyFill="1" applyBorder="1"/>
    <xf numFmtId="38" fontId="111" fillId="25" borderId="116" xfId="28" applyNumberFormat="1" applyFont="1" applyFill="1" applyBorder="1" applyAlignment="1" applyProtection="1">
      <alignment horizontal="right"/>
    </xf>
    <xf numFmtId="38" fontId="111" fillId="25" borderId="116" xfId="28" applyNumberFormat="1" applyFont="1" applyFill="1" applyBorder="1" applyProtection="1"/>
    <xf numFmtId="0" fontId="116" fillId="34" borderId="0" xfId="47" applyFont="1" applyFill="1" applyAlignment="1">
      <alignment horizontal="center"/>
    </xf>
    <xf numFmtId="0" fontId="116" fillId="34" borderId="0" xfId="47" applyFont="1" applyFill="1" applyAlignment="1">
      <alignment horizontal="right"/>
    </xf>
    <xf numFmtId="38" fontId="111" fillId="25" borderId="116" xfId="47" applyNumberFormat="1" applyFont="1" applyFill="1" applyBorder="1"/>
    <xf numFmtId="38" fontId="108" fillId="25" borderId="116" xfId="28" applyNumberFormat="1" applyFont="1" applyFill="1" applyBorder="1" applyAlignment="1" applyProtection="1">
      <alignment horizontal="right"/>
    </xf>
    <xf numFmtId="38" fontId="111" fillId="25" borderId="116" xfId="0" applyNumberFormat="1" applyFont="1" applyFill="1" applyBorder="1" applyAlignment="1">
      <alignment horizontal="right"/>
    </xf>
    <xf numFmtId="38" fontId="111" fillId="25" borderId="116" xfId="47" applyNumberFormat="1" applyFont="1" applyFill="1" applyBorder="1" applyAlignment="1">
      <alignment horizontal="right"/>
    </xf>
    <xf numFmtId="10" fontId="0" fillId="0" borderId="0" xfId="0" applyNumberFormat="1"/>
    <xf numFmtId="38" fontId="129" fillId="25" borderId="116" xfId="47" applyNumberFormat="1" applyFont="1" applyFill="1" applyBorder="1"/>
    <xf numFmtId="38" fontId="129" fillId="25" borderId="116" xfId="47" applyNumberFormat="1" applyFont="1" applyFill="1" applyBorder="1" applyAlignment="1">
      <alignment horizontal="right"/>
    </xf>
    <xf numFmtId="38" fontId="111" fillId="25" borderId="230" xfId="51" applyNumberFormat="1" applyFont="1" applyFill="1" applyBorder="1"/>
    <xf numFmtId="38" fontId="116" fillId="25" borderId="230" xfId="51" applyNumberFormat="1" applyFont="1" applyFill="1" applyBorder="1"/>
    <xf numFmtId="38" fontId="116" fillId="25" borderId="116" xfId="47" applyNumberFormat="1" applyFont="1" applyFill="1" applyBorder="1" applyAlignment="1">
      <alignment horizontal="right"/>
    </xf>
    <xf numFmtId="38" fontId="83" fillId="0" borderId="0" xfId="28" applyNumberFormat="1" applyFont="1" applyFill="1" applyProtection="1"/>
    <xf numFmtId="38" fontId="81" fillId="25" borderId="0" xfId="28" applyNumberFormat="1" applyFont="1" applyFill="1" applyProtection="1"/>
    <xf numFmtId="38" fontId="130" fillId="0" borderId="0" xfId="28" applyNumberFormat="1" applyFont="1" applyFill="1" applyProtection="1"/>
    <xf numFmtId="38" fontId="81" fillId="0" borderId="0" xfId="28" applyNumberFormat="1" applyFont="1" applyFill="1" applyProtection="1"/>
    <xf numFmtId="44" fontId="83" fillId="0" borderId="0" xfId="30" applyFont="1" applyFill="1" applyProtection="1"/>
    <xf numFmtId="38" fontId="108" fillId="31" borderId="0" xfId="28" applyNumberFormat="1" applyFont="1" applyFill="1" applyProtection="1"/>
    <xf numFmtId="0" fontId="0" fillId="28" borderId="0" xfId="0" applyFill="1"/>
    <xf numFmtId="167" fontId="116" fillId="34" borderId="0" xfId="28" applyNumberFormat="1" applyFont="1" applyFill="1" applyBorder="1" applyAlignment="1" applyProtection="1">
      <alignment horizontal="right"/>
    </xf>
    <xf numFmtId="165" fontId="116" fillId="34" borderId="0" xfId="28" applyNumberFormat="1" applyFont="1" applyFill="1" applyBorder="1" applyAlignment="1" applyProtection="1">
      <alignment horizontal="right"/>
    </xf>
    <xf numFmtId="10" fontId="9" fillId="0" borderId="0" xfId="54" applyNumberFormat="1" applyFont="1"/>
    <xf numFmtId="165" fontId="131" fillId="34" borderId="0" xfId="28" applyNumberFormat="1" applyFont="1" applyFill="1" applyBorder="1" applyAlignment="1" applyProtection="1">
      <alignment horizontal="right"/>
    </xf>
    <xf numFmtId="0" fontId="81" fillId="0" borderId="0" xfId="43" applyFont="1"/>
    <xf numFmtId="0" fontId="81" fillId="0" borderId="0" xfId="47" applyFont="1"/>
    <xf numFmtId="38" fontId="116" fillId="34" borderId="0" xfId="28" applyNumberFormat="1" applyFont="1" applyFill="1" applyBorder="1" applyAlignment="1" applyProtection="1">
      <alignment horizontal="right"/>
    </xf>
    <xf numFmtId="164" fontId="103" fillId="0" borderId="0" xfId="47" applyNumberFormat="1" applyFont="1" applyAlignment="1">
      <alignment horizontal="right"/>
    </xf>
    <xf numFmtId="0" fontId="104" fillId="0" borderId="0" xfId="0" applyFont="1"/>
    <xf numFmtId="0" fontId="103" fillId="0" borderId="0" xfId="0" applyFont="1"/>
    <xf numFmtId="0" fontId="103" fillId="0" borderId="0" xfId="0" applyFont="1" applyAlignment="1">
      <alignment horizontal="center"/>
    </xf>
    <xf numFmtId="0" fontId="132" fillId="0" borderId="0" xfId="49" applyFont="1"/>
    <xf numFmtId="170" fontId="132" fillId="0" borderId="0" xfId="30" applyNumberFormat="1" applyFont="1" applyFill="1" applyBorder="1" applyAlignment="1">
      <alignment horizontal="right"/>
    </xf>
    <xf numFmtId="164" fontId="132" fillId="0" borderId="0" xfId="47" applyNumberFormat="1" applyFont="1" applyAlignment="1">
      <alignment horizontal="right"/>
    </xf>
    <xf numFmtId="164" fontId="133" fillId="0" borderId="0" xfId="47" applyNumberFormat="1" applyFont="1" applyAlignment="1">
      <alignment horizontal="right"/>
    </xf>
    <xf numFmtId="164" fontId="103" fillId="0" borderId="0" xfId="47" quotePrefix="1" applyNumberFormat="1" applyFont="1" applyAlignment="1">
      <alignment horizontal="right"/>
    </xf>
    <xf numFmtId="44" fontId="132" fillId="0" borderId="0" xfId="30" applyFont="1" applyFill="1" applyBorder="1"/>
    <xf numFmtId="44" fontId="134" fillId="0" borderId="0" xfId="30" applyFont="1" applyFill="1" applyBorder="1" applyAlignment="1">
      <alignment horizontal="right"/>
    </xf>
    <xf numFmtId="0" fontId="100" fillId="0" borderId="0" xfId="0" applyFont="1"/>
    <xf numFmtId="44" fontId="134" fillId="0" borderId="0" xfId="30" applyFont="1" applyFill="1" applyBorder="1"/>
    <xf numFmtId="183" fontId="132" fillId="0" borderId="0" xfId="30" applyNumberFormat="1" applyFont="1" applyFill="1" applyBorder="1"/>
    <xf numFmtId="166" fontId="134" fillId="0" borderId="231" xfId="54" applyNumberFormat="1" applyFont="1" applyFill="1" applyBorder="1"/>
    <xf numFmtId="166" fontId="133" fillId="0" borderId="0" xfId="54" applyNumberFormat="1" applyFont="1" applyFill="1" applyBorder="1"/>
    <xf numFmtId="166" fontId="134" fillId="0" borderId="0" xfId="54" applyNumberFormat="1" applyFont="1" applyFill="1" applyBorder="1"/>
    <xf numFmtId="166" fontId="132" fillId="0" borderId="0" xfId="54" applyNumberFormat="1" applyFont="1" applyFill="1" applyBorder="1"/>
    <xf numFmtId="10" fontId="134" fillId="0" borderId="0" xfId="54" applyNumberFormat="1" applyFont="1" applyFill="1" applyBorder="1" applyAlignment="1">
      <alignment horizontal="right"/>
    </xf>
    <xf numFmtId="166" fontId="134" fillId="0" borderId="0" xfId="54" applyNumberFormat="1" applyFont="1" applyFill="1" applyBorder="1" applyAlignment="1">
      <alignment horizontal="right"/>
    </xf>
    <xf numFmtId="10" fontId="133" fillId="0" borderId="0" xfId="54" applyNumberFormat="1" applyFont="1" applyFill="1" applyBorder="1"/>
    <xf numFmtId="10" fontId="132" fillId="0" borderId="0" xfId="54" applyNumberFormat="1" applyFont="1" applyFill="1" applyBorder="1" applyAlignment="1">
      <alignment horizontal="right"/>
    </xf>
    <xf numFmtId="166" fontId="133" fillId="0" borderId="0" xfId="54" applyNumberFormat="1" applyFont="1" applyFill="1" applyBorder="1" applyAlignment="1">
      <alignment horizontal="right"/>
    </xf>
    <xf numFmtId="0" fontId="10" fillId="0" borderId="72" xfId="47" applyFont="1" applyBorder="1" applyAlignment="1">
      <alignment horizontal="center" vertical="center"/>
    </xf>
    <xf numFmtId="165" fontId="14" fillId="0" borderId="232" xfId="29" applyNumberFormat="1" applyFont="1" applyFill="1" applyBorder="1" applyAlignment="1"/>
    <xf numFmtId="165" fontId="14" fillId="0" borderId="112" xfId="29" applyNumberFormat="1" applyFont="1" applyFill="1" applyBorder="1" applyAlignment="1"/>
    <xf numFmtId="0" fontId="10" fillId="0" borderId="233" xfId="47" applyFont="1" applyBorder="1" applyAlignment="1">
      <alignment horizontal="center" vertical="center"/>
    </xf>
    <xf numFmtId="170" fontId="14" fillId="24" borderId="234" xfId="30" applyNumberFormat="1" applyFont="1" applyFill="1" applyBorder="1"/>
    <xf numFmtId="0" fontId="16" fillId="0" borderId="220" xfId="0" applyFont="1" applyBorder="1"/>
    <xf numFmtId="38" fontId="23" fillId="0" borderId="29" xfId="47" applyNumberFormat="1" applyFont="1" applyBorder="1" applyAlignment="1">
      <alignment horizontal="center"/>
    </xf>
    <xf numFmtId="0" fontId="0" fillId="0" borderId="235" xfId="0" applyBorder="1" applyAlignment="1">
      <alignment horizontal="centerContinuous"/>
    </xf>
    <xf numFmtId="0" fontId="0" fillId="0" borderId="236" xfId="0" applyBorder="1" applyAlignment="1">
      <alignment horizontal="centerContinuous"/>
    </xf>
    <xf numFmtId="0" fontId="10" fillId="27" borderId="238" xfId="47" applyFont="1" applyFill="1" applyBorder="1" applyAlignment="1">
      <alignment horizontal="center"/>
    </xf>
    <xf numFmtId="0" fontId="10" fillId="27" borderId="239" xfId="47" applyFont="1" applyFill="1" applyBorder="1" applyAlignment="1">
      <alignment horizontal="center"/>
    </xf>
    <xf numFmtId="14" fontId="10" fillId="27" borderId="240" xfId="47" applyNumberFormat="1" applyFont="1" applyFill="1" applyBorder="1" applyAlignment="1">
      <alignment horizontal="center"/>
    </xf>
    <xf numFmtId="0" fontId="0" fillId="24" borderId="0" xfId="0" applyFill="1"/>
    <xf numFmtId="0" fontId="140" fillId="0" borderId="0" xfId="0" applyFont="1" applyAlignment="1">
      <alignment horizontal="centerContinuous"/>
    </xf>
    <xf numFmtId="0" fontId="0" fillId="25" borderId="0" xfId="0" applyFill="1"/>
    <xf numFmtId="0" fontId="0" fillId="29" borderId="0" xfId="0" applyFill="1"/>
    <xf numFmtId="0" fontId="0" fillId="35" borderId="0" xfId="0" applyFill="1"/>
    <xf numFmtId="0" fontId="0" fillId="36" borderId="0" xfId="0" applyFill="1"/>
    <xf numFmtId="0" fontId="141" fillId="37" borderId="0" xfId="0" applyFont="1" applyFill="1"/>
    <xf numFmtId="0" fontId="4" fillId="0" borderId="0" xfId="0" applyFont="1"/>
    <xf numFmtId="0" fontId="142" fillId="0" borderId="0" xfId="38" applyFont="1" applyFill="1" applyAlignment="1" applyProtection="1"/>
    <xf numFmtId="165" fontId="14" fillId="31" borderId="32" xfId="28" applyNumberFormat="1" applyFont="1" applyFill="1" applyBorder="1"/>
    <xf numFmtId="0" fontId="137" fillId="0" borderId="0" xfId="38" applyFont="1" applyBorder="1" applyAlignment="1" applyProtection="1">
      <alignment horizontal="center"/>
    </xf>
    <xf numFmtId="0" fontId="10" fillId="0" borderId="63" xfId="47" applyFont="1" applyBorder="1" applyAlignment="1">
      <alignment horizontal="center" vertical="center"/>
    </xf>
    <xf numFmtId="38" fontId="24" fillId="27" borderId="33" xfId="28" applyNumberFormat="1" applyFont="1" applyFill="1" applyBorder="1"/>
    <xf numFmtId="0" fontId="135" fillId="26" borderId="0" xfId="38" applyFont="1" applyFill="1" applyBorder="1" applyAlignment="1" applyProtection="1">
      <alignment horizontal="center"/>
    </xf>
    <xf numFmtId="3" fontId="16" fillId="0" borderId="136" xfId="28" applyNumberFormat="1" applyFont="1" applyFill="1" applyBorder="1"/>
    <xf numFmtId="0" fontId="135" fillId="26" borderId="28" xfId="38" applyFont="1" applyFill="1" applyBorder="1" applyAlignment="1" applyProtection="1">
      <alignment horizontal="left"/>
    </xf>
    <xf numFmtId="165" fontId="14" fillId="31" borderId="33" xfId="28" applyNumberFormat="1" applyFont="1" applyFill="1" applyBorder="1"/>
    <xf numFmtId="0" fontId="147" fillId="0" borderId="0" xfId="38" applyFont="1" applyBorder="1" applyAlignment="1" applyProtection="1">
      <alignment horizontal="center"/>
    </xf>
    <xf numFmtId="165" fontId="14" fillId="31" borderId="20" xfId="28" applyNumberFormat="1" applyFont="1" applyFill="1" applyBorder="1"/>
    <xf numFmtId="0" fontId="147" fillId="0" borderId="28" xfId="38" applyFont="1" applyBorder="1" applyAlignment="1" applyProtection="1">
      <alignment horizontal="center"/>
    </xf>
    <xf numFmtId="0" fontId="36" fillId="0" borderId="0" xfId="0" applyFont="1"/>
    <xf numFmtId="6" fontId="7" fillId="0" borderId="32" xfId="47" applyNumberFormat="1" applyFont="1" applyBorder="1" applyAlignment="1">
      <alignment horizontal="right"/>
    </xf>
    <xf numFmtId="38" fontId="7" fillId="0" borderId="32" xfId="47" applyNumberFormat="1" applyFont="1" applyBorder="1" applyAlignment="1">
      <alignment horizontal="right"/>
    </xf>
    <xf numFmtId="170" fontId="9" fillId="30" borderId="32" xfId="28" applyNumberFormat="1" applyFont="1" applyFill="1" applyBorder="1"/>
    <xf numFmtId="3" fontId="9" fillId="30" borderId="32" xfId="47" applyNumberFormat="1" applyFont="1" applyFill="1" applyBorder="1" applyAlignment="1">
      <alignment horizontal="right"/>
    </xf>
    <xf numFmtId="44" fontId="9" fillId="30" borderId="32" xfId="30" applyFont="1" applyFill="1" applyBorder="1" applyAlignment="1" applyProtection="1">
      <alignment horizontal="right"/>
    </xf>
    <xf numFmtId="44" fontId="9" fillId="30" borderId="112" xfId="30" applyFont="1" applyFill="1" applyBorder="1" applyAlignment="1" applyProtection="1">
      <alignment horizontal="right"/>
    </xf>
    <xf numFmtId="0" fontId="7" fillId="0" borderId="11" xfId="47" applyFont="1" applyBorder="1" applyAlignment="1">
      <alignment horizontal="center"/>
    </xf>
    <xf numFmtId="0" fontId="10" fillId="30" borderId="242" xfId="47" applyFont="1" applyFill="1" applyBorder="1"/>
    <xf numFmtId="165" fontId="14" fillId="24" borderId="243" xfId="28" applyNumberFormat="1" applyFont="1" applyFill="1" applyBorder="1"/>
    <xf numFmtId="170" fontId="24" fillId="27" borderId="243" xfId="30" applyNumberFormat="1" applyFont="1" applyFill="1" applyBorder="1"/>
    <xf numFmtId="165" fontId="14" fillId="31" borderId="243" xfId="28" applyNumberFormat="1" applyFont="1" applyFill="1" applyBorder="1"/>
    <xf numFmtId="0" fontId="83" fillId="25" borderId="0" xfId="44" applyFont="1" applyFill="1"/>
    <xf numFmtId="0" fontId="83" fillId="0" borderId="0" xfId="47" applyFont="1" applyAlignment="1">
      <alignment horizontal="right" indent="1"/>
    </xf>
    <xf numFmtId="0" fontId="126" fillId="0" borderId="0" xfId="47" applyFont="1" applyAlignment="1">
      <alignment horizontal="right" indent="1"/>
    </xf>
    <xf numFmtId="165" fontId="81" fillId="25" borderId="0" xfId="28" applyNumberFormat="1" applyFont="1" applyFill="1" applyBorder="1" applyAlignment="1" applyProtection="1">
      <alignment horizontal="right" indent="1"/>
    </xf>
    <xf numFmtId="10" fontId="10" fillId="30" borderId="244" xfId="54" applyNumberFormat="1" applyFont="1" applyFill="1" applyBorder="1"/>
    <xf numFmtId="10" fontId="10" fillId="30" borderId="245" xfId="54" applyNumberFormat="1" applyFont="1" applyFill="1" applyBorder="1"/>
    <xf numFmtId="10" fontId="10" fillId="30" borderId="246" xfId="54" applyNumberFormat="1" applyFont="1" applyFill="1" applyBorder="1"/>
    <xf numFmtId="0" fontId="0" fillId="0" borderId="38" xfId="0" applyBorder="1" applyAlignment="1">
      <alignment horizontal="center"/>
    </xf>
    <xf numFmtId="0" fontId="10" fillId="0" borderId="14" xfId="47" applyFont="1" applyBorder="1" applyAlignment="1">
      <alignment horizontal="center"/>
    </xf>
    <xf numFmtId="0" fontId="10" fillId="0" borderId="15" xfId="47" applyFont="1" applyBorder="1" applyAlignment="1">
      <alignment horizontal="center"/>
    </xf>
    <xf numFmtId="0" fontId="83" fillId="0" borderId="248" xfId="0" applyFont="1" applyBorder="1" applyAlignment="1">
      <alignment horizontal="center" vertical="center"/>
    </xf>
    <xf numFmtId="0" fontId="83" fillId="0" borderId="195" xfId="0" applyFont="1" applyBorder="1" applyAlignment="1">
      <alignment horizontal="center" vertical="center"/>
    </xf>
    <xf numFmtId="0" fontId="83" fillId="0" borderId="249" xfId="0" applyFont="1" applyBorder="1" applyAlignment="1">
      <alignment horizontal="center" vertical="center"/>
    </xf>
    <xf numFmtId="0" fontId="83" fillId="0" borderId="250" xfId="45" applyFont="1" applyBorder="1" applyAlignment="1" applyProtection="1">
      <alignment horizontal="center"/>
      <protection locked="0"/>
    </xf>
    <xf numFmtId="176" fontId="83" fillId="0" borderId="250" xfId="0" applyNumberFormat="1" applyFont="1" applyBorder="1" applyAlignment="1" applyProtection="1">
      <alignment horizontal="center"/>
      <protection hidden="1"/>
    </xf>
    <xf numFmtId="0" fontId="85" fillId="26" borderId="29" xfId="0" applyFont="1" applyFill="1" applyBorder="1" applyProtection="1">
      <protection hidden="1"/>
    </xf>
    <xf numFmtId="0" fontId="83" fillId="26" borderId="251" xfId="0" applyFont="1" applyFill="1" applyBorder="1"/>
    <xf numFmtId="38" fontId="83" fillId="0" borderId="252" xfId="0" applyNumberFormat="1" applyFont="1" applyBorder="1" applyProtection="1">
      <protection locked="0"/>
    </xf>
    <xf numFmtId="38" fontId="83" fillId="0" borderId="253" xfId="0" applyNumberFormat="1" applyFont="1" applyBorder="1"/>
    <xf numFmtId="0" fontId="96" fillId="0" borderId="255" xfId="0" applyFont="1" applyBorder="1" applyAlignment="1">
      <alignment vertical="center"/>
    </xf>
    <xf numFmtId="0" fontId="96" fillId="0" borderId="256" xfId="0" applyFont="1" applyBorder="1" applyAlignment="1">
      <alignment vertical="center"/>
    </xf>
    <xf numFmtId="0" fontId="91" fillId="26" borderId="257" xfId="47" applyFont="1" applyFill="1" applyBorder="1" applyAlignment="1">
      <alignment horizontal="center"/>
    </xf>
    <xf numFmtId="0" fontId="91" fillId="26" borderId="258" xfId="47" applyFont="1" applyFill="1" applyBorder="1" applyAlignment="1">
      <alignment horizontal="center"/>
    </xf>
    <xf numFmtId="38" fontId="83" fillId="0" borderId="259" xfId="0" applyNumberFormat="1" applyFont="1" applyBorder="1" applyProtection="1">
      <protection locked="0"/>
    </xf>
    <xf numFmtId="38" fontId="83" fillId="0" borderId="260" xfId="0" applyNumberFormat="1" applyFont="1" applyBorder="1" applyProtection="1">
      <protection locked="0"/>
    </xf>
    <xf numFmtId="38" fontId="83" fillId="0" borderId="261" xfId="0" applyNumberFormat="1" applyFont="1" applyBorder="1" applyProtection="1">
      <protection locked="0"/>
    </xf>
    <xf numFmtId="0" fontId="147" fillId="0" borderId="29" xfId="38" applyFont="1" applyBorder="1" applyAlignment="1" applyProtection="1">
      <alignment horizontal="center"/>
    </xf>
    <xf numFmtId="0" fontId="135" fillId="26" borderId="29" xfId="38" applyFont="1" applyFill="1" applyBorder="1" applyAlignment="1" applyProtection="1">
      <alignment horizontal="center"/>
    </xf>
    <xf numFmtId="0" fontId="84" fillId="0" borderId="29" xfId="0" applyFont="1" applyBorder="1"/>
    <xf numFmtId="0" fontId="84" fillId="26" borderId="29" xfId="0" applyFont="1" applyFill="1" applyBorder="1" applyProtection="1">
      <protection hidden="1"/>
    </xf>
    <xf numFmtId="0" fontId="84" fillId="0" borderId="29" xfId="0" applyFont="1" applyBorder="1" applyAlignment="1">
      <alignment horizontal="right" indent="1"/>
    </xf>
    <xf numFmtId="0" fontId="135" fillId="26" borderId="29" xfId="38" applyFont="1" applyFill="1" applyBorder="1" applyAlignment="1" applyProtection="1">
      <alignment horizontal="center" textRotation="90"/>
    </xf>
    <xf numFmtId="3" fontId="14" fillId="24" borderId="214" xfId="30" applyNumberFormat="1" applyFont="1" applyFill="1" applyBorder="1"/>
    <xf numFmtId="0" fontId="10" fillId="38" borderId="242" xfId="47" applyFont="1" applyFill="1" applyBorder="1"/>
    <xf numFmtId="0" fontId="0" fillId="24" borderId="262" xfId="0" applyFill="1" applyBorder="1"/>
    <xf numFmtId="9" fontId="109" fillId="24" borderId="224" xfId="54" applyFont="1" applyFill="1" applyBorder="1" applyProtection="1"/>
    <xf numFmtId="170" fontId="16" fillId="25" borderId="32" xfId="30" applyNumberFormat="1" applyFont="1" applyFill="1" applyBorder="1"/>
    <xf numFmtId="0" fontId="135" fillId="26" borderId="28" xfId="38" applyFont="1" applyFill="1" applyBorder="1" applyAlignment="1" applyProtection="1">
      <alignment horizontal="center"/>
    </xf>
    <xf numFmtId="9" fontId="109" fillId="24" borderId="263" xfId="54" applyFont="1" applyFill="1" applyBorder="1" applyProtection="1"/>
    <xf numFmtId="0" fontId="88" fillId="0" borderId="138" xfId="0" applyFont="1" applyBorder="1" applyAlignment="1">
      <alignment horizontal="left" vertical="center"/>
    </xf>
    <xf numFmtId="0" fontId="88" fillId="0" borderId="138" xfId="0" applyFont="1" applyBorder="1" applyAlignment="1">
      <alignment horizontal="center" vertical="center"/>
    </xf>
    <xf numFmtId="0" fontId="148" fillId="0" borderId="0" xfId="0" applyFont="1"/>
    <xf numFmtId="0" fontId="17" fillId="0" borderId="0" xfId="0" applyFont="1"/>
    <xf numFmtId="14" fontId="10" fillId="0" borderId="0" xfId="47" applyNumberFormat="1" applyFont="1"/>
    <xf numFmtId="38" fontId="44" fillId="0" borderId="0" xfId="0" applyNumberFormat="1" applyFont="1"/>
    <xf numFmtId="3" fontId="10" fillId="0" borderId="0" xfId="0" applyNumberFormat="1" applyFont="1" applyAlignment="1">
      <alignment horizontal="right"/>
    </xf>
    <xf numFmtId="0" fontId="10" fillId="0" borderId="220" xfId="47" applyFont="1" applyBorder="1"/>
    <xf numFmtId="0" fontId="0" fillId="39" borderId="0" xfId="0" applyFill="1"/>
    <xf numFmtId="0" fontId="141" fillId="40" borderId="0" xfId="0" applyFont="1" applyFill="1"/>
    <xf numFmtId="0" fontId="141" fillId="41" borderId="0" xfId="0" applyFont="1" applyFill="1"/>
    <xf numFmtId="0" fontId="141" fillId="42" borderId="0" xfId="0" applyFont="1" applyFill="1"/>
    <xf numFmtId="0" fontId="141" fillId="43" borderId="0" xfId="0" applyFont="1" applyFill="1"/>
    <xf numFmtId="0" fontId="0" fillId="44" borderId="0" xfId="0" applyFill="1"/>
    <xf numFmtId="0" fontId="0" fillId="45" borderId="0" xfId="0" applyFill="1"/>
    <xf numFmtId="179" fontId="10" fillId="27" borderId="240" xfId="47" applyNumberFormat="1" applyFont="1" applyFill="1" applyBorder="1" applyAlignment="1">
      <alignment horizontal="center"/>
    </xf>
    <xf numFmtId="179" fontId="10" fillId="27" borderId="239" xfId="47" applyNumberFormat="1" applyFont="1" applyFill="1" applyBorder="1" applyAlignment="1">
      <alignment horizontal="center"/>
    </xf>
    <xf numFmtId="0" fontId="10" fillId="27" borderId="267" xfId="47" applyFont="1" applyFill="1" applyBorder="1" applyAlignment="1">
      <alignment horizontal="center"/>
    </xf>
    <xf numFmtId="179" fontId="10" fillId="27" borderId="268" xfId="47" applyNumberFormat="1" applyFont="1" applyFill="1" applyBorder="1" applyAlignment="1">
      <alignment horizontal="center"/>
    </xf>
    <xf numFmtId="0" fontId="144" fillId="26" borderId="28" xfId="38" applyFont="1" applyFill="1" applyBorder="1" applyAlignment="1" applyProtection="1">
      <alignment horizontal="center"/>
    </xf>
    <xf numFmtId="179" fontId="10" fillId="27" borderId="269" xfId="47" applyNumberFormat="1" applyFont="1" applyFill="1" applyBorder="1" applyAlignment="1">
      <alignment horizontal="center"/>
    </xf>
    <xf numFmtId="0" fontId="135" fillId="26" borderId="270" xfId="38" applyFont="1" applyFill="1" applyBorder="1" applyAlignment="1" applyProtection="1"/>
    <xf numFmtId="0" fontId="135" fillId="26" borderId="28" xfId="38" applyFont="1" applyFill="1" applyBorder="1" applyAlignment="1" applyProtection="1"/>
    <xf numFmtId="0" fontId="66" fillId="0" borderId="28" xfId="0" applyFont="1" applyBorder="1"/>
    <xf numFmtId="10" fontId="64" fillId="0" borderId="0" xfId="0" applyNumberFormat="1" applyFont="1"/>
    <xf numFmtId="10" fontId="70" fillId="0" borderId="0" xfId="0" applyNumberFormat="1" applyFont="1"/>
    <xf numFmtId="0" fontId="145" fillId="0" borderId="28" xfId="47" applyFont="1" applyBorder="1" applyAlignment="1">
      <alignment horizontal="center"/>
    </xf>
    <xf numFmtId="0" fontId="137" fillId="0" borderId="28" xfId="38" applyFont="1" applyBorder="1" applyAlignment="1" applyProtection="1">
      <alignment horizontal="center"/>
    </xf>
    <xf numFmtId="0" fontId="145" fillId="0" borderId="14" xfId="47" applyFont="1" applyBorder="1" applyAlignment="1">
      <alignment horizontal="center"/>
    </xf>
    <xf numFmtId="0" fontId="135" fillId="26" borderId="14" xfId="38" applyFont="1" applyFill="1" applyBorder="1" applyAlignment="1" applyProtection="1">
      <alignment horizontal="center"/>
    </xf>
    <xf numFmtId="0" fontId="12" fillId="0" borderId="14" xfId="47" applyFont="1" applyBorder="1" applyAlignment="1">
      <alignment horizontal="center"/>
    </xf>
    <xf numFmtId="0" fontId="12" fillId="0" borderId="15" xfId="47" applyFont="1" applyBorder="1" applyAlignment="1">
      <alignment horizontal="center"/>
    </xf>
    <xf numFmtId="0" fontId="10" fillId="0" borderId="14" xfId="47" applyFont="1" applyBorder="1" applyAlignment="1">
      <alignment horizontal="center" vertical="center"/>
    </xf>
    <xf numFmtId="38" fontId="10" fillId="0" borderId="271" xfId="47" applyNumberFormat="1" applyFont="1" applyBorder="1" applyAlignment="1">
      <alignment horizontal="center" vertical="center"/>
    </xf>
    <xf numFmtId="0" fontId="10" fillId="0" borderId="14" xfId="47" applyFont="1" applyBorder="1" applyAlignment="1">
      <alignment horizontal="left"/>
    </xf>
    <xf numFmtId="0" fontId="15" fillId="0" borderId="14" xfId="0" applyFont="1" applyBorder="1" applyAlignment="1">
      <alignment horizontal="center"/>
    </xf>
    <xf numFmtId="165" fontId="14" fillId="24" borderId="272" xfId="28" applyNumberFormat="1" applyFont="1" applyFill="1" applyBorder="1"/>
    <xf numFmtId="0" fontId="32" fillId="0" borderId="14" xfId="47" applyFont="1" applyBorder="1"/>
    <xf numFmtId="42" fontId="24" fillId="27" borderId="272" xfId="30" applyNumberFormat="1" applyFont="1" applyFill="1" applyBorder="1"/>
    <xf numFmtId="0" fontId="33" fillId="0" borderId="14" xfId="47" applyFont="1" applyBorder="1"/>
    <xf numFmtId="38" fontId="14" fillId="0" borderId="15" xfId="47" applyNumberFormat="1" applyFont="1" applyBorder="1"/>
    <xf numFmtId="0" fontId="15" fillId="0" borderId="14" xfId="47" applyFont="1" applyBorder="1" applyAlignment="1">
      <alignment horizontal="center"/>
    </xf>
    <xf numFmtId="44" fontId="24" fillId="27" borderId="272" xfId="30" applyFont="1" applyFill="1" applyBorder="1"/>
    <xf numFmtId="0" fontId="32" fillId="0" borderId="14" xfId="47" applyFont="1" applyBorder="1" applyAlignment="1">
      <alignment horizontal="left"/>
    </xf>
    <xf numFmtId="0" fontId="34" fillId="0" borderId="14" xfId="47" applyFont="1" applyBorder="1" applyAlignment="1">
      <alignment horizontal="left"/>
    </xf>
    <xf numFmtId="38" fontId="14" fillId="0" borderId="15" xfId="47" applyNumberFormat="1" applyFont="1" applyBorder="1" applyAlignment="1">
      <alignment horizontal="right"/>
    </xf>
    <xf numFmtId="0" fontId="21" fillId="0" borderId="14" xfId="47" applyFont="1" applyBorder="1"/>
    <xf numFmtId="38" fontId="14" fillId="0" borderId="15" xfId="0" applyNumberFormat="1" applyFont="1" applyBorder="1" applyAlignment="1">
      <alignment horizontal="right"/>
    </xf>
    <xf numFmtId="0" fontId="32" fillId="0" borderId="273" xfId="47" applyFont="1" applyBorder="1"/>
    <xf numFmtId="0" fontId="35" fillId="0" borderId="14" xfId="47" applyFont="1" applyBorder="1"/>
    <xf numFmtId="0" fontId="21" fillId="0" borderId="14" xfId="47" applyFont="1" applyBorder="1" applyAlignment="1">
      <alignment horizontal="left"/>
    </xf>
    <xf numFmtId="0" fontId="15" fillId="0" borderId="14" xfId="47" applyFont="1" applyBorder="1" applyAlignment="1">
      <alignment horizontal="left"/>
    </xf>
    <xf numFmtId="0" fontId="35" fillId="0" borderId="273" xfId="47" applyFont="1" applyBorder="1"/>
    <xf numFmtId="38" fontId="14" fillId="0" borderId="274" xfId="47" applyNumberFormat="1" applyFont="1" applyBorder="1" applyAlignment="1">
      <alignment horizontal="right"/>
    </xf>
    <xf numFmtId="0" fontId="10" fillId="0" borderId="14" xfId="47" applyFont="1" applyBorder="1"/>
    <xf numFmtId="0" fontId="24" fillId="0" borderId="14" xfId="47" applyFont="1" applyBorder="1"/>
    <xf numFmtId="0" fontId="10" fillId="0" borderId="14" xfId="47" applyFont="1" applyBorder="1" applyProtection="1">
      <protection locked="0"/>
    </xf>
    <xf numFmtId="0" fontId="10" fillId="0" borderId="14" xfId="0" applyFont="1" applyBorder="1" applyAlignment="1">
      <alignment horizontal="left"/>
    </xf>
    <xf numFmtId="170" fontId="24" fillId="27" borderId="272" xfId="30" applyNumberFormat="1" applyFont="1" applyFill="1" applyBorder="1" applyProtection="1"/>
    <xf numFmtId="38" fontId="24" fillId="0" borderId="15" xfId="47" applyNumberFormat="1" applyFont="1" applyBorder="1"/>
    <xf numFmtId="0" fontId="10" fillId="0" borderId="14" xfId="47" applyFont="1" applyBorder="1" applyAlignment="1" applyProtection="1">
      <alignment horizontal="left"/>
      <protection locked="0"/>
    </xf>
    <xf numFmtId="38" fontId="14" fillId="0" borderId="15" xfId="28" applyNumberFormat="1" applyFont="1" applyFill="1" applyBorder="1" applyAlignment="1" applyProtection="1">
      <alignment horizontal="right"/>
      <protection locked="0"/>
    </xf>
    <xf numFmtId="38" fontId="14" fillId="0" borderId="15" xfId="28" applyNumberFormat="1" applyFont="1" applyFill="1" applyBorder="1"/>
    <xf numFmtId="38" fontId="14" fillId="0" borderId="274" xfId="28" applyNumberFormat="1" applyFont="1" applyFill="1" applyBorder="1" applyAlignment="1" applyProtection="1">
      <alignment horizontal="right"/>
    </xf>
    <xf numFmtId="170" fontId="14" fillId="0" borderId="15" xfId="0" applyNumberFormat="1" applyFont="1" applyBorder="1" applyAlignment="1">
      <alignment horizontal="right"/>
    </xf>
    <xf numFmtId="0" fontId="16" fillId="0" borderId="14" xfId="47" applyFont="1" applyBorder="1"/>
    <xf numFmtId="0" fontId="16" fillId="0" borderId="14" xfId="0" applyFont="1" applyBorder="1"/>
    <xf numFmtId="38" fontId="14" fillId="0" borderId="15" xfId="0" applyNumberFormat="1" applyFont="1" applyBorder="1"/>
    <xf numFmtId="170" fontId="24" fillId="27" borderId="123" xfId="47" applyNumberFormat="1" applyFont="1" applyFill="1" applyBorder="1"/>
    <xf numFmtId="38" fontId="7" fillId="0" borderId="15" xfId="0" applyNumberFormat="1" applyFont="1" applyBorder="1" applyAlignment="1">
      <alignment horizontal="right"/>
    </xf>
    <xf numFmtId="38" fontId="7" fillId="0" borderId="274" xfId="0" applyNumberFormat="1" applyFont="1" applyBorder="1" applyAlignment="1">
      <alignment horizontal="right"/>
    </xf>
    <xf numFmtId="0" fontId="149" fillId="0" borderId="28" xfId="38" applyFont="1" applyBorder="1" applyAlignment="1" applyProtection="1">
      <alignment horizontal="center"/>
    </xf>
    <xf numFmtId="0" fontId="10" fillId="0" borderId="28" xfId="0" applyFont="1" applyBorder="1" applyAlignment="1">
      <alignment horizontal="center"/>
    </xf>
    <xf numFmtId="0" fontId="147" fillId="0" borderId="14" xfId="38" applyFont="1" applyBorder="1" applyAlignment="1" applyProtection="1">
      <alignment horizontal="center"/>
    </xf>
    <xf numFmtId="0" fontId="144" fillId="26" borderId="14" xfId="38" applyFont="1" applyFill="1" applyBorder="1" applyAlignment="1" applyProtection="1">
      <alignment horizontal="center"/>
    </xf>
    <xf numFmtId="0" fontId="83" fillId="0" borderId="28" xfId="0" applyFont="1" applyBorder="1" applyAlignment="1">
      <alignment horizontal="center"/>
    </xf>
    <xf numFmtId="0" fontId="16" fillId="0" borderId="38" xfId="47" applyFont="1" applyBorder="1" applyAlignment="1">
      <alignment horizontal="center" vertical="center"/>
    </xf>
    <xf numFmtId="0" fontId="16" fillId="0" borderId="77" xfId="47" applyFont="1" applyBorder="1" applyAlignment="1">
      <alignment horizontal="centerContinuous" vertical="center"/>
    </xf>
    <xf numFmtId="170" fontId="16" fillId="24" borderId="33" xfId="30" applyNumberFormat="1" applyFont="1" applyFill="1" applyBorder="1"/>
    <xf numFmtId="170" fontId="7" fillId="30" borderId="276" xfId="28" applyNumberFormat="1" applyFont="1" applyFill="1" applyBorder="1"/>
    <xf numFmtId="0" fontId="115" fillId="0" borderId="28" xfId="47" applyFont="1" applyBorder="1"/>
    <xf numFmtId="38" fontId="116" fillId="0" borderId="29" xfId="47" applyNumberFormat="1" applyFont="1" applyBorder="1"/>
    <xf numFmtId="38" fontId="108" fillId="0" borderId="29" xfId="47" applyNumberFormat="1" applyFont="1" applyBorder="1"/>
    <xf numFmtId="0" fontId="116" fillId="34" borderId="28" xfId="47" applyFont="1" applyFill="1" applyBorder="1" applyAlignment="1">
      <alignment horizontal="center"/>
    </xf>
    <xf numFmtId="170" fontId="9" fillId="30" borderId="276" xfId="28" applyNumberFormat="1" applyFont="1" applyFill="1" applyBorder="1"/>
    <xf numFmtId="0" fontId="108" fillId="0" borderId="28" xfId="47" applyFont="1" applyBorder="1" applyAlignment="1">
      <alignment horizontal="center"/>
    </xf>
    <xf numFmtId="0" fontId="116" fillId="0" borderId="28" xfId="47" applyFont="1" applyBorder="1" applyAlignment="1">
      <alignment horizontal="center"/>
    </xf>
    <xf numFmtId="0" fontId="120" fillId="0" borderId="29" xfId="0" applyFont="1" applyBorder="1"/>
    <xf numFmtId="0" fontId="108" fillId="0" borderId="12" xfId="0" applyFont="1" applyBorder="1"/>
    <xf numFmtId="0" fontId="108" fillId="0" borderId="13" xfId="0" applyFont="1" applyBorder="1"/>
    <xf numFmtId="0" fontId="108" fillId="27" borderId="13" xfId="0" applyFont="1" applyFill="1" applyBorder="1" applyAlignment="1">
      <alignment horizontal="center"/>
    </xf>
    <xf numFmtId="0" fontId="108" fillId="0" borderId="19" xfId="0" applyFont="1" applyBorder="1"/>
    <xf numFmtId="0" fontId="108" fillId="0" borderId="14" xfId="0" applyFont="1" applyBorder="1" applyAlignment="1">
      <alignment horizontal="center"/>
    </xf>
    <xf numFmtId="0" fontId="108" fillId="0" borderId="15" xfId="0" applyFont="1" applyBorder="1" applyAlignment="1">
      <alignment horizontal="center"/>
    </xf>
    <xf numFmtId="0" fontId="108" fillId="0" borderId="14" xfId="0" applyFont="1" applyBorder="1"/>
    <xf numFmtId="0" fontId="108" fillId="0" borderId="15" xfId="0" applyFont="1" applyBorder="1"/>
    <xf numFmtId="14" fontId="109" fillId="0" borderId="15" xfId="0" applyNumberFormat="1" applyFont="1" applyBorder="1"/>
    <xf numFmtId="0" fontId="110" fillId="0" borderId="14" xfId="47" applyFont="1" applyBorder="1" applyAlignment="1">
      <alignment horizontal="centerContinuous" vertical="center"/>
    </xf>
    <xf numFmtId="38" fontId="112" fillId="0" borderId="15" xfId="47" applyNumberFormat="1" applyFont="1" applyBorder="1" applyAlignment="1">
      <alignment horizontal="centerContinuous" vertical="center"/>
    </xf>
    <xf numFmtId="0" fontId="16" fillId="0" borderId="277" xfId="47" applyFont="1" applyBorder="1" applyAlignment="1">
      <alignment horizontal="center" vertical="center"/>
    </xf>
    <xf numFmtId="38" fontId="10" fillId="0" borderId="278" xfId="47" applyNumberFormat="1" applyFont="1" applyBorder="1" applyAlignment="1">
      <alignment horizontal="center" vertical="center"/>
    </xf>
    <xf numFmtId="0" fontId="16" fillId="0" borderId="14" xfId="47" applyFont="1" applyBorder="1" applyAlignment="1">
      <alignment horizontal="center" vertical="center"/>
    </xf>
    <xf numFmtId="38" fontId="10" fillId="0" borderId="279" xfId="47" applyNumberFormat="1" applyFont="1" applyBorder="1" applyAlignment="1">
      <alignment horizontal="center" vertical="center"/>
    </xf>
    <xf numFmtId="0" fontId="16" fillId="0" borderId="280" xfId="0" applyFont="1" applyBorder="1" applyAlignment="1">
      <alignment vertical="center"/>
    </xf>
    <xf numFmtId="38" fontId="10" fillId="0" borderId="281" xfId="47" applyNumberFormat="1" applyFont="1" applyBorder="1" applyAlignment="1">
      <alignment horizontal="center" vertical="center"/>
    </xf>
    <xf numFmtId="0" fontId="0" fillId="0" borderId="15" xfId="0" applyBorder="1"/>
    <xf numFmtId="0" fontId="16" fillId="0" borderId="14" xfId="0" applyFont="1" applyBorder="1" applyAlignment="1">
      <alignment horizontal="center"/>
    </xf>
    <xf numFmtId="170" fontId="16" fillId="24" borderId="272" xfId="30" applyNumberFormat="1" applyFont="1" applyFill="1" applyBorder="1"/>
    <xf numFmtId="170" fontId="7" fillId="30" borderId="282" xfId="28" applyNumberFormat="1" applyFont="1" applyFill="1" applyBorder="1"/>
    <xf numFmtId="0" fontId="115" fillId="0" borderId="14" xfId="47" applyFont="1" applyBorder="1"/>
    <xf numFmtId="38" fontId="116" fillId="0" borderId="15" xfId="47" applyNumberFormat="1" applyFont="1" applyBorder="1"/>
    <xf numFmtId="38" fontId="108" fillId="0" borderId="15" xfId="47" applyNumberFormat="1" applyFont="1" applyBorder="1"/>
    <xf numFmtId="165" fontId="116" fillId="34" borderId="14" xfId="28" applyNumberFormat="1" applyFont="1" applyFill="1" applyBorder="1" applyAlignment="1" applyProtection="1">
      <alignment horizontal="center"/>
    </xf>
    <xf numFmtId="0" fontId="117" fillId="0" borderId="14" xfId="47" applyFont="1" applyBorder="1"/>
    <xf numFmtId="0" fontId="16" fillId="0" borderId="14" xfId="47" applyFont="1" applyBorder="1" applyAlignment="1">
      <alignment horizontal="center"/>
    </xf>
    <xf numFmtId="170" fontId="14" fillId="24" borderId="272" xfId="30" applyNumberFormat="1" applyFont="1" applyFill="1" applyBorder="1"/>
    <xf numFmtId="38" fontId="16" fillId="0" borderId="15" xfId="47" applyNumberFormat="1" applyFont="1" applyBorder="1" applyProtection="1">
      <protection locked="0"/>
    </xf>
    <xf numFmtId="38" fontId="16" fillId="0" borderId="15" xfId="47" applyNumberFormat="1" applyFont="1" applyBorder="1"/>
    <xf numFmtId="38" fontId="16" fillId="0" borderId="15" xfId="28" applyNumberFormat="1" applyFont="1" applyFill="1" applyBorder="1" applyProtection="1">
      <protection locked="0"/>
    </xf>
    <xf numFmtId="38" fontId="16" fillId="0" borderId="15" xfId="47" applyNumberFormat="1" applyFont="1" applyBorder="1" applyAlignment="1">
      <alignment horizontal="right"/>
    </xf>
    <xf numFmtId="38" fontId="16" fillId="0" borderId="15" xfId="0" applyNumberFormat="1" applyFont="1" applyBorder="1" applyAlignment="1">
      <alignment horizontal="right"/>
    </xf>
    <xf numFmtId="0" fontId="43" fillId="0" borderId="14" xfId="47" applyFont="1" applyBorder="1"/>
    <xf numFmtId="170" fontId="9" fillId="30" borderId="282" xfId="28" applyNumberFormat="1" applyFont="1" applyFill="1" applyBorder="1"/>
    <xf numFmtId="0" fontId="16" fillId="0" borderId="14" xfId="47" applyFont="1" applyBorder="1" applyAlignment="1">
      <alignment horizontal="left"/>
    </xf>
    <xf numFmtId="38" fontId="24" fillId="0" borderId="15" xfId="47" applyNumberFormat="1" applyFont="1" applyBorder="1" applyProtection="1">
      <protection locked="0"/>
    </xf>
    <xf numFmtId="0" fontId="43" fillId="0" borderId="273" xfId="47" applyFont="1" applyBorder="1"/>
    <xf numFmtId="38" fontId="16" fillId="0" borderId="274" xfId="47" applyNumberFormat="1" applyFont="1" applyBorder="1" applyAlignment="1">
      <alignment horizontal="right"/>
    </xf>
    <xf numFmtId="38" fontId="7" fillId="0" borderId="15" xfId="47" applyNumberFormat="1" applyFont="1" applyBorder="1"/>
    <xf numFmtId="165" fontId="118" fillId="0" borderId="15" xfId="28" applyNumberFormat="1" applyFont="1" applyFill="1" applyBorder="1"/>
    <xf numFmtId="38" fontId="15" fillId="0" borderId="15" xfId="0" applyNumberFormat="1" applyFont="1" applyBorder="1" applyAlignment="1">
      <alignment horizontal="right"/>
    </xf>
    <xf numFmtId="0" fontId="7" fillId="0" borderId="14" xfId="47" applyFont="1" applyBorder="1" applyAlignment="1">
      <alignment horizontal="center"/>
    </xf>
    <xf numFmtId="0" fontId="113" fillId="0" borderId="15" xfId="0" applyFont="1" applyBorder="1"/>
    <xf numFmtId="38" fontId="16" fillId="0" borderId="15" xfId="28" applyNumberFormat="1" applyFont="1" applyFill="1" applyBorder="1" applyAlignment="1" applyProtection="1">
      <alignment horizontal="right"/>
      <protection locked="0"/>
    </xf>
    <xf numFmtId="0" fontId="113" fillId="0" borderId="14" xfId="0" applyFont="1" applyBorder="1"/>
    <xf numFmtId="38" fontId="16" fillId="0" borderId="15" xfId="28" applyNumberFormat="1" applyFont="1" applyFill="1" applyBorder="1"/>
    <xf numFmtId="0" fontId="116" fillId="34" borderId="14" xfId="47" applyFont="1" applyFill="1" applyBorder="1" applyAlignment="1">
      <alignment horizontal="center"/>
    </xf>
    <xf numFmtId="0" fontId="108" fillId="0" borderId="14" xfId="47" applyFont="1" applyBorder="1" applyAlignment="1">
      <alignment horizontal="center"/>
    </xf>
    <xf numFmtId="0" fontId="16" fillId="0" borderId="273" xfId="47" applyFont="1" applyBorder="1" applyAlignment="1">
      <alignment horizontal="center"/>
    </xf>
    <xf numFmtId="38" fontId="10" fillId="0" borderId="274" xfId="47" applyNumberFormat="1" applyFont="1" applyBorder="1"/>
    <xf numFmtId="0" fontId="10" fillId="0" borderId="14" xfId="0" applyFont="1" applyBorder="1" applyAlignment="1">
      <alignment horizontal="left" indent="2"/>
    </xf>
    <xf numFmtId="0" fontId="9" fillId="0" borderId="14" xfId="47" applyFont="1" applyBorder="1"/>
    <xf numFmtId="0" fontId="32" fillId="0" borderId="14" xfId="47" applyFont="1" applyBorder="1" applyAlignment="1">
      <alignment horizontal="left" indent="2"/>
    </xf>
    <xf numFmtId="0" fontId="43" fillId="0" borderId="273" xfId="47" applyFont="1" applyBorder="1" applyAlignment="1">
      <alignment horizontal="left" indent="2"/>
    </xf>
    <xf numFmtId="38" fontId="16" fillId="0" borderId="274" xfId="28" applyNumberFormat="1" applyFont="1" applyFill="1" applyBorder="1" applyAlignment="1" applyProtection="1">
      <alignment horizontal="right"/>
    </xf>
    <xf numFmtId="0" fontId="10" fillId="0" borderId="14" xfId="47" applyFont="1" applyBorder="1" applyAlignment="1">
      <alignment horizontal="left" indent="2"/>
    </xf>
    <xf numFmtId="38" fontId="24" fillId="0" borderId="15" xfId="0" applyNumberFormat="1" applyFont="1" applyBorder="1" applyAlignment="1">
      <alignment horizontal="right"/>
    </xf>
    <xf numFmtId="38" fontId="24" fillId="0" borderId="15" xfId="0" applyNumberFormat="1" applyFont="1" applyBorder="1"/>
    <xf numFmtId="168" fontId="14" fillId="25" borderId="123" xfId="54" applyNumberFormat="1" applyFont="1" applyFill="1" applyBorder="1" applyProtection="1"/>
    <xf numFmtId="0" fontId="7" fillId="0" borderId="14" xfId="0" applyFont="1" applyBorder="1"/>
    <xf numFmtId="0" fontId="7" fillId="0" borderId="15" xfId="0" applyFont="1" applyBorder="1"/>
    <xf numFmtId="0" fontId="9" fillId="0" borderId="14" xfId="0" applyFont="1" applyBorder="1"/>
    <xf numFmtId="170" fontId="16" fillId="25" borderId="123" xfId="47" applyNumberFormat="1" applyFont="1" applyFill="1" applyBorder="1"/>
    <xf numFmtId="0" fontId="12" fillId="0" borderId="283" xfId="47" applyFont="1" applyBorder="1" applyAlignment="1">
      <alignment horizontal="centerContinuous" vertical="center"/>
    </xf>
    <xf numFmtId="38" fontId="10" fillId="0" borderId="284" xfId="47" applyNumberFormat="1" applyFont="1" applyBorder="1" applyAlignment="1">
      <alignment horizontal="centerContinuous" vertical="center"/>
    </xf>
    <xf numFmtId="0" fontId="10" fillId="0" borderId="283" xfId="47" applyFont="1" applyBorder="1" applyAlignment="1">
      <alignment horizontal="center" vertical="center"/>
    </xf>
    <xf numFmtId="38" fontId="10" fillId="0" borderId="285" xfId="47" applyNumberFormat="1" applyFont="1" applyBorder="1" applyAlignment="1">
      <alignment horizontal="center" vertical="center"/>
    </xf>
    <xf numFmtId="0" fontId="10" fillId="0" borderId="273" xfId="0" applyFont="1" applyBorder="1" applyAlignment="1">
      <alignment vertical="center"/>
    </xf>
    <xf numFmtId="38" fontId="10" fillId="0" borderId="286" xfId="47" applyNumberFormat="1" applyFont="1" applyBorder="1" applyAlignment="1">
      <alignment horizontal="center" vertical="center"/>
    </xf>
    <xf numFmtId="0" fontId="26" fillId="0" borderId="15" xfId="0" applyFont="1" applyBorder="1"/>
    <xf numFmtId="0" fontId="116" fillId="0" borderId="14" xfId="47" applyFont="1" applyBorder="1" applyAlignment="1">
      <alignment horizontal="center"/>
    </xf>
    <xf numFmtId="0" fontId="16" fillId="0" borderId="273" xfId="47" applyFont="1" applyBorder="1"/>
    <xf numFmtId="38" fontId="7" fillId="0" borderId="274" xfId="47" applyNumberFormat="1" applyFont="1" applyBorder="1"/>
    <xf numFmtId="38" fontId="23" fillId="0" borderId="15" xfId="47" applyNumberFormat="1" applyFont="1" applyBorder="1" applyAlignment="1">
      <alignment horizontal="right"/>
    </xf>
    <xf numFmtId="0" fontId="16" fillId="0" borderId="273" xfId="0" applyFont="1" applyBorder="1"/>
    <xf numFmtId="0" fontId="35" fillId="0" borderId="14" xfId="47" applyFont="1" applyBorder="1" applyAlignment="1">
      <alignment horizontal="left" vertical="center"/>
    </xf>
    <xf numFmtId="38" fontId="7" fillId="0" borderId="15" xfId="47" applyNumberFormat="1" applyFont="1" applyBorder="1" applyAlignment="1">
      <alignment horizontal="left"/>
    </xf>
    <xf numFmtId="38" fontId="120" fillId="0" borderId="15" xfId="0" applyNumberFormat="1" applyFont="1" applyBorder="1" applyAlignment="1">
      <alignment vertical="center"/>
    </xf>
    <xf numFmtId="38" fontId="120" fillId="0" borderId="15" xfId="47" applyNumberFormat="1" applyFont="1" applyBorder="1"/>
    <xf numFmtId="38" fontId="16" fillId="0" borderId="15" xfId="0" applyNumberFormat="1" applyFont="1" applyBorder="1"/>
    <xf numFmtId="0" fontId="120" fillId="0" borderId="15" xfId="0" applyFont="1" applyBorder="1"/>
    <xf numFmtId="0" fontId="12" fillId="0" borderId="14" xfId="47" applyFont="1" applyBorder="1" applyAlignment="1">
      <alignment horizontal="centerContinuous"/>
    </xf>
    <xf numFmtId="38" fontId="23" fillId="0" borderId="15" xfId="47" applyNumberFormat="1" applyFont="1" applyBorder="1" applyAlignment="1">
      <alignment horizontal="center"/>
    </xf>
    <xf numFmtId="0" fontId="10" fillId="0" borderId="14" xfId="51" applyFont="1" applyBorder="1"/>
    <xf numFmtId="38" fontId="16" fillId="0" borderId="15" xfId="51" applyNumberFormat="1" applyFont="1" applyBorder="1"/>
    <xf numFmtId="0" fontId="10" fillId="0" borderId="14" xfId="0" applyFont="1" applyBorder="1"/>
    <xf numFmtId="38" fontId="24" fillId="0" borderId="15" xfId="51" applyNumberFormat="1" applyFont="1" applyBorder="1"/>
    <xf numFmtId="38" fontId="16" fillId="0" borderId="274" xfId="51" applyNumberFormat="1" applyFont="1" applyBorder="1"/>
    <xf numFmtId="0" fontId="7" fillId="0" borderId="14" xfId="47" applyFont="1" applyBorder="1" applyAlignment="1">
      <alignment horizontal="left"/>
    </xf>
    <xf numFmtId="38" fontId="24" fillId="0" borderId="15" xfId="47" applyNumberFormat="1" applyFont="1" applyBorder="1" applyAlignment="1">
      <alignment horizontal="right"/>
    </xf>
    <xf numFmtId="0" fontId="16" fillId="0" borderId="287" xfId="0" applyFont="1" applyBorder="1"/>
    <xf numFmtId="0" fontId="7" fillId="0" borderId="273" xfId="0" applyFont="1" applyBorder="1"/>
    <xf numFmtId="0" fontId="16" fillId="0" borderId="274" xfId="0" applyFont="1" applyBorder="1"/>
    <xf numFmtId="0" fontId="12" fillId="0" borderId="288" xfId="0" applyFont="1" applyBorder="1" applyAlignment="1">
      <alignment horizontal="centerContinuous"/>
    </xf>
    <xf numFmtId="0" fontId="113" fillId="0" borderId="289" xfId="0" applyFont="1" applyBorder="1" applyAlignment="1">
      <alignment horizontal="centerContinuous"/>
    </xf>
    <xf numFmtId="0" fontId="12" fillId="0" borderId="277" xfId="47" applyFont="1" applyBorder="1" applyAlignment="1">
      <alignment horizontal="centerContinuous"/>
    </xf>
    <xf numFmtId="0" fontId="7" fillId="0" borderId="290" xfId="47" applyFont="1" applyBorder="1" applyAlignment="1">
      <alignment horizontal="centerContinuous"/>
    </xf>
    <xf numFmtId="38" fontId="124" fillId="0" borderId="15" xfId="47" applyNumberFormat="1" applyFont="1" applyBorder="1" applyAlignment="1">
      <alignment horizontal="center"/>
    </xf>
    <xf numFmtId="38" fontId="10" fillId="0" borderId="291" xfId="47" applyNumberFormat="1" applyFont="1" applyBorder="1" applyAlignment="1">
      <alignment horizontal="center" vertical="center"/>
    </xf>
    <xf numFmtId="0" fontId="7" fillId="0" borderId="15" xfId="47" applyFont="1" applyBorder="1" applyAlignment="1">
      <alignment horizontal="center"/>
    </xf>
    <xf numFmtId="0" fontId="7" fillId="0" borderId="280" xfId="0" applyFont="1" applyBorder="1"/>
    <xf numFmtId="0" fontId="7" fillId="0" borderId="292" xfId="0" applyFont="1" applyBorder="1"/>
    <xf numFmtId="0" fontId="10" fillId="30" borderId="273" xfId="47" applyFont="1" applyFill="1" applyBorder="1"/>
    <xf numFmtId="0" fontId="23" fillId="0" borderId="14" xfId="47" applyFont="1" applyBorder="1"/>
    <xf numFmtId="0" fontId="10" fillId="30" borderId="293" xfId="47" applyFont="1" applyFill="1" applyBorder="1"/>
    <xf numFmtId="3" fontId="14" fillId="24" borderId="272" xfId="30" applyNumberFormat="1" applyFont="1" applyFill="1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31" fillId="27" borderId="295" xfId="47" applyFont="1" applyFill="1" applyBorder="1" applyAlignment="1">
      <alignment horizontal="center"/>
    </xf>
    <xf numFmtId="0" fontId="31" fillId="27" borderId="296" xfId="47" applyFont="1" applyFill="1" applyBorder="1" applyAlignment="1">
      <alignment horizontal="center"/>
    </xf>
    <xf numFmtId="170" fontId="24" fillId="27" borderId="214" xfId="30" applyNumberFormat="1" applyFont="1" applyFill="1" applyBorder="1" applyProtection="1"/>
    <xf numFmtId="170" fontId="24" fillId="27" borderId="297" xfId="30" applyNumberFormat="1" applyFont="1" applyFill="1" applyBorder="1" applyProtection="1"/>
    <xf numFmtId="0" fontId="15" fillId="0" borderId="12" xfId="47" applyFont="1" applyBorder="1" applyAlignment="1">
      <alignment horizontal="center"/>
    </xf>
    <xf numFmtId="0" fontId="31" fillId="0" borderId="13" xfId="0" applyFont="1" applyBorder="1" applyAlignment="1">
      <alignment horizontal="center"/>
    </xf>
    <xf numFmtId="0" fontId="31" fillId="0" borderId="13" xfId="47" applyFont="1" applyBorder="1" applyAlignment="1">
      <alignment horizontal="center"/>
    </xf>
    <xf numFmtId="38" fontId="24" fillId="0" borderId="13" xfId="47" applyNumberFormat="1" applyFont="1" applyBorder="1"/>
    <xf numFmtId="38" fontId="24" fillId="0" borderId="19" xfId="47" applyNumberFormat="1" applyFont="1" applyBorder="1"/>
    <xf numFmtId="0" fontId="10" fillId="0" borderId="12" xfId="47" applyFont="1" applyBorder="1" applyAlignment="1">
      <alignment horizontal="left"/>
    </xf>
    <xf numFmtId="0" fontId="21" fillId="0" borderId="13" xfId="47" applyFont="1" applyBorder="1" applyAlignment="1">
      <alignment horizontal="left"/>
    </xf>
    <xf numFmtId="0" fontId="15" fillId="0" borderId="13" xfId="47" applyFont="1" applyBorder="1" applyAlignment="1">
      <alignment horizontal="center"/>
    </xf>
    <xf numFmtId="38" fontId="13" fillId="0" borderId="13" xfId="47" applyNumberFormat="1" applyFont="1" applyBorder="1"/>
    <xf numFmtId="38" fontId="13" fillId="0" borderId="19" xfId="47" applyNumberFormat="1" applyFont="1" applyBorder="1"/>
    <xf numFmtId="38" fontId="15" fillId="0" borderId="29" xfId="47" applyNumberFormat="1" applyFont="1" applyBorder="1" applyAlignment="1">
      <alignment horizontal="center" vertical="center" wrapText="1"/>
    </xf>
    <xf numFmtId="38" fontId="16" fillId="0" borderId="0" xfId="30" applyNumberFormat="1" applyFont="1" applyFill="1" applyBorder="1" applyAlignment="1" applyProtection="1">
      <alignment horizontal="right"/>
    </xf>
    <xf numFmtId="10" fontId="44" fillId="0" borderId="0" xfId="0" applyNumberFormat="1" applyFont="1"/>
    <xf numFmtId="10" fontId="10" fillId="0" borderId="0" xfId="0" applyNumberFormat="1" applyFont="1"/>
    <xf numFmtId="0" fontId="14" fillId="0" borderId="112" xfId="47" applyFont="1" applyBorder="1" applyAlignment="1" applyProtection="1">
      <alignment horizontal="center"/>
      <protection locked="0"/>
    </xf>
    <xf numFmtId="0" fontId="143" fillId="0" borderId="0" xfId="47" applyFont="1" applyAlignment="1" applyProtection="1">
      <alignment horizontal="left"/>
      <protection locked="0"/>
    </xf>
    <xf numFmtId="0" fontId="143" fillId="0" borderId="32" xfId="47" applyFont="1" applyBorder="1" applyAlignment="1">
      <alignment horizontal="center"/>
    </xf>
    <xf numFmtId="38" fontId="14" fillId="0" borderId="108" xfId="28" applyNumberFormat="1" applyFont="1" applyFill="1" applyBorder="1" applyProtection="1"/>
    <xf numFmtId="165" fontId="143" fillId="24" borderId="32" xfId="28" applyNumberFormat="1" applyFont="1" applyFill="1" applyBorder="1"/>
    <xf numFmtId="165" fontId="143" fillId="24" borderId="33" xfId="28" applyNumberFormat="1" applyFont="1" applyFill="1" applyBorder="1"/>
    <xf numFmtId="0" fontId="75" fillId="0" borderId="0" xfId="46" applyFont="1"/>
    <xf numFmtId="170" fontId="24" fillId="27" borderId="92" xfId="30" applyNumberFormat="1" applyFont="1" applyFill="1" applyBorder="1" applyAlignment="1" applyProtection="1">
      <alignment horizontal="right"/>
    </xf>
    <xf numFmtId="10" fontId="134" fillId="0" borderId="235" xfId="54" applyNumberFormat="1" applyFont="1" applyFill="1" applyBorder="1"/>
    <xf numFmtId="10" fontId="10" fillId="27" borderId="298" xfId="54" applyNumberFormat="1" applyFont="1" applyFill="1" applyBorder="1"/>
    <xf numFmtId="10" fontId="10" fillId="27" borderId="299" xfId="54" applyNumberFormat="1" applyFont="1" applyFill="1" applyBorder="1"/>
    <xf numFmtId="10" fontId="10" fillId="27" borderId="300" xfId="54" applyNumberFormat="1" applyFont="1" applyFill="1" applyBorder="1"/>
    <xf numFmtId="10" fontId="10" fillId="0" borderId="24" xfId="54" applyNumberFormat="1" applyFont="1" applyFill="1" applyBorder="1"/>
    <xf numFmtId="10" fontId="10" fillId="0" borderId="25" xfId="54" applyNumberFormat="1" applyFont="1" applyFill="1" applyBorder="1"/>
    <xf numFmtId="0" fontId="14" fillId="24" borderId="32" xfId="47" applyFont="1" applyFill="1" applyBorder="1" applyAlignment="1" applyProtection="1">
      <alignment horizontal="left"/>
      <protection locked="0"/>
    </xf>
    <xf numFmtId="0" fontId="24" fillId="30" borderId="124" xfId="47" applyFont="1" applyFill="1" applyBorder="1" applyAlignment="1">
      <alignment horizontal="left"/>
    </xf>
    <xf numFmtId="0" fontId="94" fillId="0" borderId="0" xfId="47" applyFont="1" applyAlignment="1">
      <alignment horizontal="left"/>
    </xf>
    <xf numFmtId="0" fontId="150" fillId="0" borderId="0" xfId="0" applyFont="1" applyAlignment="1">
      <alignment horizontal="left"/>
    </xf>
    <xf numFmtId="170" fontId="16" fillId="24" borderId="327" xfId="30" applyNumberFormat="1" applyFont="1" applyFill="1" applyBorder="1" applyAlignment="1" applyProtection="1">
      <alignment horizontal="right"/>
    </xf>
    <xf numFmtId="38" fontId="16" fillId="24" borderId="327" xfId="47" applyNumberFormat="1" applyFont="1" applyFill="1" applyBorder="1" applyAlignment="1">
      <alignment horizontal="right"/>
    </xf>
    <xf numFmtId="38" fontId="124" fillId="0" borderId="0" xfId="47" applyNumberFormat="1" applyFont="1" applyAlignment="1">
      <alignment horizontal="right"/>
    </xf>
    <xf numFmtId="8" fontId="16" fillId="24" borderId="63" xfId="47" applyNumberFormat="1" applyFont="1" applyFill="1" applyBorder="1" applyAlignment="1">
      <alignment horizontal="right"/>
    </xf>
    <xf numFmtId="0" fontId="14" fillId="47" borderId="0" xfId="47" applyFont="1" applyFill="1"/>
    <xf numFmtId="0" fontId="0" fillId="47" borderId="0" xfId="0" applyFill="1"/>
    <xf numFmtId="165" fontId="14" fillId="47" borderId="32" xfId="28" applyNumberFormat="1" applyFont="1" applyFill="1" applyBorder="1"/>
    <xf numFmtId="3" fontId="16" fillId="0" borderId="136" xfId="0" applyNumberFormat="1" applyFont="1" applyBorder="1"/>
    <xf numFmtId="10" fontId="16" fillId="0" borderId="136" xfId="0" applyNumberFormat="1" applyFont="1" applyBorder="1"/>
    <xf numFmtId="0" fontId="153" fillId="0" borderId="159" xfId="48" applyFont="1" applyBorder="1" applyAlignment="1">
      <alignment horizontal="center" vertical="top"/>
    </xf>
    <xf numFmtId="0" fontId="65" fillId="0" borderId="104" xfId="48" applyFont="1" applyBorder="1" applyAlignment="1">
      <alignment horizontal="center" vertical="top"/>
    </xf>
    <xf numFmtId="38" fontId="97" fillId="0" borderId="0" xfId="48" applyNumberFormat="1" applyFont="1"/>
    <xf numFmtId="0" fontId="98" fillId="0" borderId="104" xfId="48" applyFont="1" applyBorder="1" applyAlignment="1">
      <alignment horizontal="center" vertical="top"/>
    </xf>
    <xf numFmtId="6" fontId="99" fillId="0" borderId="104" xfId="48" applyNumberFormat="1" applyFont="1" applyBorder="1"/>
    <xf numFmtId="0" fontId="65" fillId="0" borderId="329" xfId="48" applyFont="1" applyBorder="1" applyAlignment="1">
      <alignment horizontal="center" vertical="top"/>
    </xf>
    <xf numFmtId="0" fontId="68" fillId="0" borderId="330" xfId="0" applyFont="1" applyBorder="1" applyAlignment="1">
      <alignment horizontal="center"/>
    </xf>
    <xf numFmtId="0" fontId="65" fillId="0" borderId="331" xfId="0" applyFont="1" applyBorder="1" applyAlignment="1">
      <alignment horizontal="center"/>
    </xf>
    <xf numFmtId="0" fontId="65" fillId="0" borderId="332" xfId="48" applyFont="1" applyBorder="1" applyAlignment="1">
      <alignment horizontal="center" vertical="top"/>
    </xf>
    <xf numFmtId="0" fontId="68" fillId="0" borderId="333" xfId="0" applyFont="1" applyBorder="1" applyAlignment="1">
      <alignment horizontal="center"/>
    </xf>
    <xf numFmtId="0" fontId="65" fillId="0" borderId="334" xfId="0" applyFont="1" applyBorder="1" applyAlignment="1">
      <alignment horizontal="center"/>
    </xf>
    <xf numFmtId="1" fontId="65" fillId="0" borderId="172" xfId="0" applyNumberFormat="1" applyFont="1" applyBorder="1" applyAlignment="1">
      <alignment horizontal="center"/>
    </xf>
    <xf numFmtId="49" fontId="65" fillId="0" borderId="172" xfId="0" applyNumberFormat="1" applyFont="1" applyBorder="1" applyAlignment="1">
      <alignment horizontal="center"/>
    </xf>
    <xf numFmtId="175" fontId="65" fillId="0" borderId="172" xfId="0" applyNumberFormat="1" applyFont="1" applyBorder="1" applyAlignment="1">
      <alignment horizontal="center"/>
    </xf>
    <xf numFmtId="0" fontId="65" fillId="0" borderId="174" xfId="0" applyFont="1" applyBorder="1" applyAlignment="1">
      <alignment horizontal="center"/>
    </xf>
    <xf numFmtId="184" fontId="66" fillId="0" borderId="172" xfId="0" applyNumberFormat="1" applyFont="1" applyBorder="1" applyAlignment="1">
      <alignment horizontal="center"/>
    </xf>
    <xf numFmtId="1" fontId="66" fillId="0" borderId="172" xfId="0" applyNumberFormat="1" applyFont="1" applyBorder="1" applyAlignment="1">
      <alignment horizontal="center"/>
    </xf>
    <xf numFmtId="38" fontId="154" fillId="0" borderId="172" xfId="0" applyNumberFormat="1" applyFont="1" applyBorder="1" applyAlignment="1">
      <alignment horizontal="center"/>
    </xf>
    <xf numFmtId="165" fontId="4" fillId="0" borderId="174" xfId="28" applyNumberFormat="1" applyFont="1" applyFill="1" applyBorder="1"/>
    <xf numFmtId="10" fontId="65" fillId="0" borderId="172" xfId="0" applyNumberFormat="1" applyFont="1" applyBorder="1" applyAlignment="1">
      <alignment horizontal="center"/>
    </xf>
    <xf numFmtId="6" fontId="4" fillId="0" borderId="174" xfId="48" applyNumberFormat="1" applyFont="1" applyBorder="1"/>
    <xf numFmtId="38" fontId="66" fillId="0" borderId="172" xfId="0" applyNumberFormat="1" applyFont="1" applyBorder="1" applyAlignment="1">
      <alignment horizontal="center"/>
    </xf>
    <xf numFmtId="38" fontId="65" fillId="0" borderId="174" xfId="48" applyNumberFormat="1" applyFont="1" applyBorder="1"/>
    <xf numFmtId="43" fontId="66" fillId="0" borderId="172" xfId="28" applyFont="1" applyFill="1" applyBorder="1" applyAlignment="1">
      <alignment horizontal="center"/>
    </xf>
    <xf numFmtId="6" fontId="155" fillId="0" borderId="0" xfId="28" applyNumberFormat="1" applyFont="1"/>
    <xf numFmtId="10" fontId="65" fillId="0" borderId="172" xfId="54" applyNumberFormat="1" applyFont="1" applyFill="1" applyBorder="1"/>
    <xf numFmtId="6" fontId="155" fillId="0" borderId="0" xfId="61" applyNumberFormat="1" applyFont="1"/>
    <xf numFmtId="8" fontId="66" fillId="0" borderId="172" xfId="0" applyNumberFormat="1" applyFont="1" applyBorder="1"/>
    <xf numFmtId="0" fontId="66" fillId="0" borderId="174" xfId="48" applyFont="1" applyBorder="1"/>
    <xf numFmtId="38" fontId="66" fillId="0" borderId="15" xfId="48" applyNumberFormat="1" applyFont="1" applyBorder="1"/>
    <xf numFmtId="0" fontId="65" fillId="0" borderId="335" xfId="48" applyFont="1" applyBorder="1" applyAlignment="1">
      <alignment horizontal="center" vertical="top"/>
    </xf>
    <xf numFmtId="8" fontId="66" fillId="0" borderId="228" xfId="0" applyNumberFormat="1" applyFont="1" applyBorder="1"/>
    <xf numFmtId="6" fontId="66" fillId="0" borderId="228" xfId="0" applyNumberFormat="1" applyFont="1" applyBorder="1"/>
    <xf numFmtId="38" fontId="66" fillId="0" borderId="229" xfId="48" applyNumberFormat="1" applyFont="1" applyBorder="1"/>
    <xf numFmtId="0" fontId="156" fillId="0" borderId="32" xfId="47" applyFont="1" applyBorder="1" applyAlignment="1" applyProtection="1">
      <alignment horizontal="center"/>
      <protection locked="0"/>
    </xf>
    <xf numFmtId="0" fontId="156" fillId="0" borderId="32" xfId="47" applyFont="1" applyBorder="1" applyAlignment="1">
      <alignment horizontal="center"/>
    </xf>
    <xf numFmtId="170" fontId="16" fillId="47" borderId="20" xfId="30" applyNumberFormat="1" applyFont="1" applyFill="1" applyBorder="1"/>
    <xf numFmtId="170" fontId="16" fillId="47" borderId="21" xfId="30" applyNumberFormat="1" applyFont="1" applyFill="1" applyBorder="1"/>
    <xf numFmtId="165" fontId="16" fillId="47" borderId="20" xfId="28" applyNumberFormat="1" applyFont="1" applyFill="1" applyBorder="1"/>
    <xf numFmtId="165" fontId="16" fillId="47" borderId="21" xfId="28" applyNumberFormat="1" applyFont="1" applyFill="1" applyBorder="1"/>
    <xf numFmtId="0" fontId="157" fillId="0" borderId="32" xfId="47" applyFont="1" applyBorder="1" applyAlignment="1" applyProtection="1">
      <alignment horizontal="left"/>
      <protection locked="0"/>
    </xf>
    <xf numFmtId="44" fontId="132" fillId="47" borderId="0" xfId="0" applyNumberFormat="1" applyFont="1" applyFill="1"/>
    <xf numFmtId="0" fontId="157" fillId="0" borderId="0" xfId="0" applyFont="1"/>
    <xf numFmtId="0" fontId="86" fillId="0" borderId="138" xfId="0" applyFont="1" applyBorder="1" applyAlignment="1">
      <alignment horizontal="right" vertical="center"/>
    </xf>
    <xf numFmtId="0" fontId="4" fillId="0" borderId="0" xfId="0" quotePrefix="1" applyFont="1"/>
    <xf numFmtId="0" fontId="16" fillId="47" borderId="0" xfId="47" applyFont="1" applyFill="1" applyAlignment="1" applyProtection="1">
      <alignment horizontal="center"/>
      <protection locked="0"/>
    </xf>
    <xf numFmtId="165" fontId="118" fillId="47" borderId="0" xfId="28" applyNumberFormat="1" applyFont="1" applyFill="1" applyBorder="1"/>
    <xf numFmtId="0" fontId="36" fillId="0" borderId="0" xfId="46" applyFont="1" applyAlignment="1">
      <alignment horizontal="right"/>
    </xf>
    <xf numFmtId="0" fontId="36" fillId="0" borderId="0" xfId="46" applyFont="1"/>
    <xf numFmtId="170" fontId="4" fillId="30" borderId="120" xfId="28" applyNumberFormat="1" applyFont="1" applyFill="1" applyBorder="1"/>
    <xf numFmtId="10" fontId="109" fillId="33" borderId="224" xfId="54" applyNumberFormat="1" applyFont="1" applyFill="1" applyBorder="1" applyProtection="1"/>
    <xf numFmtId="0" fontId="9" fillId="0" borderId="0" xfId="0" quotePrefix="1" applyFont="1" applyAlignment="1">
      <alignment horizontal="left"/>
    </xf>
    <xf numFmtId="0" fontId="9" fillId="0" borderId="0" xfId="38" applyAlignment="1" applyProtection="1"/>
    <xf numFmtId="0" fontId="4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10" fillId="0" borderId="39" xfId="0" applyFont="1" applyBorder="1" applyAlignment="1">
      <alignment horizontal="centerContinuous"/>
    </xf>
    <xf numFmtId="0" fontId="9" fillId="0" borderId="39" xfId="0" applyFont="1" applyBorder="1" applyAlignment="1">
      <alignment horizontal="centerContinuous"/>
    </xf>
    <xf numFmtId="0" fontId="9" fillId="0" borderId="40" xfId="0" applyFont="1" applyBorder="1" applyAlignment="1">
      <alignment horizontal="centerContinuous"/>
    </xf>
    <xf numFmtId="0" fontId="9" fillId="0" borderId="0" xfId="0" applyFont="1" applyAlignment="1">
      <alignment horizontal="centerContinuous"/>
    </xf>
    <xf numFmtId="0" fontId="9" fillId="0" borderId="29" xfId="0" applyFont="1" applyBorder="1" applyAlignment="1">
      <alignment horizontal="centerContinuous"/>
    </xf>
    <xf numFmtId="0" fontId="160" fillId="0" borderId="337" xfId="38" applyFont="1" applyBorder="1" applyAlignment="1" applyProtection="1">
      <alignment horizontal="center"/>
    </xf>
    <xf numFmtId="0" fontId="10" fillId="0" borderId="338" xfId="47" applyFont="1" applyBorder="1" applyAlignment="1">
      <alignment horizontal="center"/>
    </xf>
    <xf numFmtId="0" fontId="10" fillId="0" borderId="337" xfId="47" applyFont="1" applyBorder="1" applyAlignment="1">
      <alignment horizontal="center"/>
    </xf>
    <xf numFmtId="0" fontId="10" fillId="0" borderId="337" xfId="47" applyFont="1" applyBorder="1" applyAlignment="1">
      <alignment horizontal="centerContinuous"/>
    </xf>
    <xf numFmtId="38" fontId="10" fillId="0" borderId="338" xfId="47" applyNumberFormat="1" applyFont="1" applyBorder="1" applyAlignment="1">
      <alignment horizontal="centerContinuous"/>
    </xf>
    <xf numFmtId="0" fontId="4" fillId="0" borderId="28" xfId="0" applyFont="1" applyBorder="1"/>
    <xf numFmtId="0" fontId="4" fillId="0" borderId="0" xfId="47" applyFont="1" applyAlignment="1">
      <alignment horizontal="centerContinuous"/>
    </xf>
    <xf numFmtId="0" fontId="12" fillId="0" borderId="0" xfId="47" applyFont="1" applyAlignment="1">
      <alignment horizontal="left"/>
    </xf>
    <xf numFmtId="0" fontId="4" fillId="0" borderId="29" xfId="0" applyFont="1" applyBorder="1"/>
    <xf numFmtId="0" fontId="10" fillId="33" borderId="152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0" borderId="29" xfId="0" applyFont="1" applyBorder="1" applyAlignment="1">
      <alignment vertical="center"/>
    </xf>
    <xf numFmtId="165" fontId="14" fillId="48" borderId="32" xfId="28" applyNumberFormat="1" applyFont="1" applyFill="1" applyBorder="1"/>
    <xf numFmtId="0" fontId="4" fillId="0" borderId="0" xfId="47" applyFont="1"/>
    <xf numFmtId="0" fontId="4" fillId="0" borderId="0" xfId="47" applyFont="1" applyAlignment="1">
      <alignment horizontal="center"/>
    </xf>
    <xf numFmtId="38" fontId="23" fillId="0" borderId="0" xfId="47" applyNumberFormat="1" applyFont="1"/>
    <xf numFmtId="38" fontId="23" fillId="0" borderId="29" xfId="47" applyNumberFormat="1" applyFont="1" applyBorder="1"/>
    <xf numFmtId="38" fontId="4" fillId="0" borderId="0" xfId="0" applyNumberFormat="1" applyFont="1"/>
    <xf numFmtId="38" fontId="4" fillId="0" borderId="29" xfId="0" applyNumberFormat="1" applyFont="1" applyBorder="1"/>
    <xf numFmtId="170" fontId="24" fillId="30" borderId="32" xfId="28" applyNumberFormat="1" applyFont="1" applyFill="1" applyBorder="1"/>
    <xf numFmtId="170" fontId="24" fillId="30" borderId="33" xfId="28" applyNumberFormat="1" applyFont="1" applyFill="1" applyBorder="1"/>
    <xf numFmtId="38" fontId="4" fillId="0" borderId="0" xfId="47" applyNumberFormat="1" applyFont="1"/>
    <xf numFmtId="38" fontId="4" fillId="0" borderId="29" xfId="47" applyNumberFormat="1" applyFont="1" applyBorder="1"/>
    <xf numFmtId="0" fontId="24" fillId="0" borderId="0" xfId="47" applyFont="1"/>
    <xf numFmtId="0" fontId="4" fillId="0" borderId="28" xfId="47" applyFont="1" applyBorder="1" applyAlignment="1">
      <alignment horizontal="center"/>
    </xf>
    <xf numFmtId="38" fontId="14" fillId="48" borderId="32" xfId="28" applyNumberFormat="1" applyFont="1" applyFill="1" applyBorder="1" applyProtection="1"/>
    <xf numFmtId="38" fontId="4" fillId="0" borderId="15" xfId="0" applyNumberFormat="1" applyFont="1" applyBorder="1" applyAlignment="1">
      <alignment horizontal="right"/>
    </xf>
    <xf numFmtId="38" fontId="4" fillId="0" borderId="3" xfId="47" applyNumberFormat="1" applyFont="1" applyBorder="1"/>
    <xf numFmtId="38" fontId="4" fillId="0" borderId="31" xfId="0" applyNumberFormat="1" applyFont="1" applyBorder="1" applyAlignment="1">
      <alignment horizontal="right"/>
    </xf>
    <xf numFmtId="38" fontId="4" fillId="0" borderId="29" xfId="0" applyNumberFormat="1" applyFont="1" applyBorder="1" applyAlignment="1">
      <alignment horizontal="right"/>
    </xf>
    <xf numFmtId="38" fontId="4" fillId="0" borderId="31" xfId="47" applyNumberFormat="1" applyFont="1" applyBorder="1"/>
    <xf numFmtId="38" fontId="4" fillId="0" borderId="0" xfId="47" applyNumberFormat="1" applyFont="1" applyAlignment="1">
      <alignment horizontal="left"/>
    </xf>
    <xf numFmtId="38" fontId="4" fillId="0" borderId="29" xfId="47" applyNumberFormat="1" applyFont="1" applyBorder="1" applyAlignment="1">
      <alignment horizontal="left"/>
    </xf>
    <xf numFmtId="0" fontId="4" fillId="0" borderId="0" xfId="0" applyFont="1" applyAlignment="1">
      <alignment vertical="center" wrapText="1"/>
    </xf>
    <xf numFmtId="165" fontId="4" fillId="0" borderId="0" xfId="28" applyNumberFormat="1" applyFont="1" applyFill="1" applyBorder="1"/>
    <xf numFmtId="38" fontId="4" fillId="0" borderId="0" xfId="47" applyNumberFormat="1" applyFont="1" applyAlignment="1">
      <alignment horizontal="centerContinuous"/>
    </xf>
    <xf numFmtId="0" fontId="4" fillId="0" borderId="0" xfId="51" applyFont="1" applyAlignment="1">
      <alignment horizontal="center"/>
    </xf>
    <xf numFmtId="0" fontId="4" fillId="0" borderId="0" xfId="51" quotePrefix="1" applyFont="1" applyAlignment="1">
      <alignment horizontal="center"/>
    </xf>
    <xf numFmtId="0" fontId="4" fillId="0" borderId="0" xfId="47" applyFont="1" applyAlignment="1" applyProtection="1">
      <alignment horizontal="center"/>
      <protection locked="0"/>
    </xf>
    <xf numFmtId="0" fontId="4" fillId="0" borderId="28" xfId="47" applyFont="1" applyBorder="1" applyAlignment="1">
      <alignment horizontal="left"/>
    </xf>
    <xf numFmtId="0" fontId="4" fillId="0" borderId="30" xfId="0" applyFont="1" applyBorder="1"/>
    <xf numFmtId="0" fontId="4" fillId="0" borderId="3" xfId="0" applyFont="1" applyBorder="1"/>
    <xf numFmtId="0" fontId="4" fillId="0" borderId="82" xfId="47" applyFont="1" applyBorder="1" applyAlignment="1">
      <alignment horizontal="centerContinuous"/>
    </xf>
    <xf numFmtId="0" fontId="4" fillId="0" borderId="82" xfId="0" applyFont="1" applyBorder="1"/>
    <xf numFmtId="0" fontId="4" fillId="0" borderId="73" xfId="47" applyFont="1" applyBorder="1" applyAlignment="1">
      <alignment horizontal="centerContinuous"/>
    </xf>
    <xf numFmtId="0" fontId="4" fillId="0" borderId="104" xfId="0" applyFont="1" applyBorder="1"/>
    <xf numFmtId="170" fontId="16" fillId="30" borderId="62" xfId="47" applyNumberFormat="1" applyFont="1" applyFill="1" applyBorder="1" applyAlignment="1">
      <alignment horizontal="right"/>
    </xf>
    <xf numFmtId="170" fontId="10" fillId="30" borderId="62" xfId="47" applyNumberFormat="1" applyFont="1" applyFill="1" applyBorder="1" applyAlignment="1">
      <alignment horizontal="right"/>
    </xf>
    <xf numFmtId="38" fontId="4" fillId="0" borderId="0" xfId="47" applyNumberFormat="1" applyFont="1" applyAlignment="1">
      <alignment horizontal="center"/>
    </xf>
    <xf numFmtId="0" fontId="4" fillId="0" borderId="65" xfId="47" applyFont="1" applyBorder="1" applyAlignment="1">
      <alignment horizontal="center"/>
    </xf>
    <xf numFmtId="0" fontId="4" fillId="0" borderId="65" xfId="0" applyFont="1" applyBorder="1"/>
    <xf numFmtId="0" fontId="4" fillId="0" borderId="74" xfId="0" applyFont="1" applyBorder="1"/>
    <xf numFmtId="0" fontId="4" fillId="0" borderId="41" xfId="0" applyFont="1" applyBorder="1"/>
    <xf numFmtId="0" fontId="4" fillId="0" borderId="75" xfId="0" applyFont="1" applyBorder="1"/>
    <xf numFmtId="0" fontId="10" fillId="49" borderId="121" xfId="47" applyFont="1" applyFill="1" applyBorder="1"/>
    <xf numFmtId="6" fontId="16" fillId="24" borderId="36" xfId="47" applyNumberFormat="1" applyFont="1" applyFill="1" applyBorder="1" applyAlignment="1">
      <alignment horizontal="right"/>
    </xf>
    <xf numFmtId="165" fontId="16" fillId="24" borderId="36" xfId="28" applyNumberFormat="1" applyFont="1" applyFill="1" applyBorder="1" applyAlignment="1" applyProtection="1">
      <alignment horizontal="right"/>
    </xf>
    <xf numFmtId="165" fontId="16" fillId="24" borderId="35" xfId="28" applyNumberFormat="1" applyFont="1" applyFill="1" applyBorder="1" applyAlignment="1" applyProtection="1">
      <alignment horizontal="right"/>
    </xf>
    <xf numFmtId="0" fontId="9" fillId="0" borderId="0" xfId="47" applyFont="1" applyAlignment="1">
      <alignment horizontal="center"/>
    </xf>
    <xf numFmtId="0" fontId="4" fillId="0" borderId="235" xfId="47" applyFont="1" applyBorder="1" applyAlignment="1">
      <alignment horizontal="center"/>
    </xf>
    <xf numFmtId="165" fontId="10" fillId="30" borderId="62" xfId="28" applyNumberFormat="1" applyFont="1" applyFill="1" applyBorder="1" applyAlignment="1" applyProtection="1">
      <alignment horizontal="right"/>
    </xf>
    <xf numFmtId="43" fontId="10" fillId="0" borderId="0" xfId="28" applyFont="1" applyFill="1" applyBorder="1" applyAlignment="1" applyProtection="1">
      <alignment horizontal="right"/>
    </xf>
    <xf numFmtId="0" fontId="36" fillId="49" borderId="121" xfId="47" applyFont="1" applyFill="1" applyBorder="1"/>
    <xf numFmtId="43" fontId="10" fillId="30" borderId="62" xfId="28" applyFont="1" applyFill="1" applyBorder="1" applyAlignment="1" applyProtection="1">
      <alignment horizontal="right"/>
    </xf>
    <xf numFmtId="0" fontId="9" fillId="0" borderId="0" xfId="50" applyFont="1"/>
    <xf numFmtId="0" fontId="9" fillId="0" borderId="0" xfId="46" applyFont="1"/>
    <xf numFmtId="0" fontId="4" fillId="0" borderId="0" xfId="46" applyFont="1"/>
    <xf numFmtId="0" fontId="109" fillId="0" borderId="0" xfId="46" applyFont="1"/>
    <xf numFmtId="170" fontId="4" fillId="0" borderId="0" xfId="30" applyNumberFormat="1" applyFont="1"/>
    <xf numFmtId="0" fontId="16" fillId="30" borderId="112" xfId="47" applyFont="1" applyFill="1" applyBorder="1" applyAlignment="1">
      <alignment horizontal="center"/>
    </xf>
    <xf numFmtId="0" fontId="16" fillId="30" borderId="110" xfId="47" applyFont="1" applyFill="1" applyBorder="1" applyAlignment="1">
      <alignment horizontal="center"/>
    </xf>
    <xf numFmtId="170" fontId="10" fillId="30" borderId="32" xfId="30" applyNumberFormat="1" applyFont="1" applyFill="1" applyBorder="1" applyAlignment="1" applyProtection="1">
      <alignment horizontal="right"/>
    </xf>
    <xf numFmtId="9" fontId="10" fillId="30" borderId="32" xfId="54" applyFont="1" applyFill="1" applyBorder="1" applyAlignment="1" applyProtection="1">
      <alignment horizontal="right"/>
    </xf>
    <xf numFmtId="170" fontId="4" fillId="0" borderId="0" xfId="30" applyNumberFormat="1" applyFont="1" applyFill="1"/>
    <xf numFmtId="170" fontId="4" fillId="0" borderId="0" xfId="30" applyNumberFormat="1" applyFont="1" applyFill="1" applyBorder="1"/>
    <xf numFmtId="0" fontId="10" fillId="0" borderId="12" xfId="46" applyFont="1" applyBorder="1" applyAlignment="1">
      <alignment horizontal="center"/>
    </xf>
    <xf numFmtId="0" fontId="16" fillId="0" borderId="13" xfId="46" applyFont="1" applyBorder="1"/>
    <xf numFmtId="10" fontId="10" fillId="30" borderId="125" xfId="54" applyNumberFormat="1" applyFont="1" applyFill="1" applyBorder="1"/>
    <xf numFmtId="10" fontId="10" fillId="30" borderId="126" xfId="54" applyNumberFormat="1" applyFont="1" applyFill="1" applyBorder="1"/>
    <xf numFmtId="10" fontId="10" fillId="30" borderId="339" xfId="54" applyNumberFormat="1" applyFont="1" applyFill="1" applyBorder="1"/>
    <xf numFmtId="9" fontId="4" fillId="0" borderId="0" xfId="54" applyFont="1" applyFill="1" applyBorder="1"/>
    <xf numFmtId="49" fontId="16" fillId="0" borderId="32" xfId="47" applyNumberFormat="1" applyFont="1" applyBorder="1" applyAlignment="1" applyProtection="1">
      <alignment horizontal="center"/>
      <protection locked="0"/>
    </xf>
    <xf numFmtId="0" fontId="31" fillId="0" borderId="112" xfId="47" applyFont="1" applyBorder="1" applyAlignment="1">
      <alignment horizontal="center"/>
    </xf>
    <xf numFmtId="0" fontId="31" fillId="0" borderId="294" xfId="47" applyFont="1" applyBorder="1" applyAlignment="1">
      <alignment horizontal="center"/>
    </xf>
    <xf numFmtId="0" fontId="10" fillId="0" borderId="109" xfId="47" applyFont="1" applyBorder="1" applyAlignment="1">
      <alignment horizontal="center"/>
    </xf>
    <xf numFmtId="0" fontId="0" fillId="0" borderId="0" xfId="0" applyAlignment="1">
      <alignment horizontal="right"/>
    </xf>
    <xf numFmtId="44" fontId="132" fillId="47" borderId="0" xfId="0" applyNumberFormat="1" applyFont="1" applyFill="1" applyProtection="1">
      <protection locked="0"/>
    </xf>
    <xf numFmtId="165" fontId="14" fillId="24" borderId="32" xfId="28" applyNumberFormat="1" applyFont="1" applyFill="1" applyBorder="1" applyProtection="1"/>
    <xf numFmtId="165" fontId="14" fillId="24" borderId="272" xfId="28" applyNumberFormat="1" applyFont="1" applyFill="1" applyBorder="1" applyProtection="1"/>
    <xf numFmtId="42" fontId="24" fillId="27" borderId="32" xfId="30" applyNumberFormat="1" applyFont="1" applyFill="1" applyBorder="1" applyProtection="1"/>
    <xf numFmtId="42" fontId="24" fillId="27" borderId="272" xfId="30" applyNumberFormat="1" applyFont="1" applyFill="1" applyBorder="1" applyProtection="1"/>
    <xf numFmtId="44" fontId="24" fillId="27" borderId="32" xfId="30" applyFont="1" applyFill="1" applyBorder="1" applyProtection="1"/>
    <xf numFmtId="44" fontId="24" fillId="27" borderId="272" xfId="30" applyFont="1" applyFill="1" applyBorder="1" applyProtection="1"/>
    <xf numFmtId="38" fontId="14" fillId="0" borderId="15" xfId="28" applyNumberFormat="1" applyFont="1" applyFill="1" applyBorder="1" applyProtection="1"/>
    <xf numFmtId="165" fontId="14" fillId="39" borderId="32" xfId="28" applyNumberFormat="1" applyFont="1" applyFill="1" applyBorder="1" applyProtection="1"/>
    <xf numFmtId="165" fontId="14" fillId="39" borderId="265" xfId="28" applyNumberFormat="1" applyFont="1" applyFill="1" applyBorder="1" applyProtection="1"/>
    <xf numFmtId="165" fontId="14" fillId="39" borderId="123" xfId="28" applyNumberFormat="1" applyFont="1" applyFill="1" applyBorder="1" applyProtection="1"/>
    <xf numFmtId="165" fontId="14" fillId="0" borderId="0" xfId="28" applyNumberFormat="1" applyFont="1" applyFill="1" applyBorder="1" applyProtection="1"/>
    <xf numFmtId="165" fontId="14" fillId="0" borderId="15" xfId="28" applyNumberFormat="1" applyFont="1" applyFill="1" applyBorder="1" applyProtection="1"/>
    <xf numFmtId="38" fontId="14" fillId="0" borderId="0" xfId="28" applyNumberFormat="1" applyFont="1" applyFill="1" applyBorder="1" applyAlignment="1" applyProtection="1">
      <alignment horizontal="right"/>
    </xf>
    <xf numFmtId="38" fontId="14" fillId="0" borderId="15" xfId="28" applyNumberFormat="1" applyFont="1" applyFill="1" applyBorder="1" applyAlignment="1" applyProtection="1">
      <alignment horizontal="right"/>
    </xf>
    <xf numFmtId="0" fontId="19" fillId="0" borderId="0" xfId="47" applyFont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5" fontId="14" fillId="24" borderId="32" xfId="28" applyNumberFormat="1" applyFont="1" applyFill="1" applyBorder="1" applyProtection="1">
      <protection locked="0"/>
    </xf>
    <xf numFmtId="164" fontId="19" fillId="0" borderId="0" xfId="47" applyNumberFormat="1" applyFont="1" applyAlignment="1" applyProtection="1">
      <alignment horizontal="left"/>
      <protection locked="0"/>
    </xf>
    <xf numFmtId="0" fontId="8" fillId="0" borderId="0" xfId="47" applyFont="1" applyProtection="1">
      <protection locked="0"/>
    </xf>
    <xf numFmtId="164" fontId="13" fillId="0" borderId="0" xfId="0" applyNumberFormat="1" applyFont="1" applyProtection="1">
      <protection locked="0"/>
    </xf>
    <xf numFmtId="164" fontId="13" fillId="0" borderId="0" xfId="0" applyNumberFormat="1" applyFont="1" applyAlignment="1" applyProtection="1">
      <alignment horizontal="left"/>
      <protection locked="0"/>
    </xf>
    <xf numFmtId="164" fontId="15" fillId="0" borderId="0" xfId="0" applyNumberFormat="1" applyFont="1" applyProtection="1">
      <protection locked="0"/>
    </xf>
    <xf numFmtId="0" fontId="0" fillId="0" borderId="0" xfId="0" applyProtection="1">
      <protection locked="0"/>
    </xf>
    <xf numFmtId="164" fontId="19" fillId="0" borderId="0" xfId="47" applyNumberFormat="1" applyFont="1" applyAlignment="1" applyProtection="1">
      <alignment horizontal="center"/>
      <protection locked="0"/>
    </xf>
    <xf numFmtId="0" fontId="65" fillId="0" borderId="0" xfId="0" applyFont="1" applyProtection="1">
      <protection locked="0"/>
    </xf>
    <xf numFmtId="164" fontId="19" fillId="0" borderId="0" xfId="47" applyNumberFormat="1" applyFont="1" applyAlignment="1" applyProtection="1">
      <alignment horizontal="right"/>
      <protection locked="0"/>
    </xf>
    <xf numFmtId="164" fontId="13" fillId="0" borderId="0" xfId="47" applyNumberFormat="1" applyFont="1" applyAlignment="1" applyProtection="1">
      <alignment horizontal="right"/>
      <protection locked="0"/>
    </xf>
    <xf numFmtId="3" fontId="22" fillId="0" borderId="0" xfId="47" applyNumberFormat="1" applyFont="1" applyProtection="1">
      <protection locked="0"/>
    </xf>
    <xf numFmtId="164" fontId="19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 applyProtection="1">
      <alignment horizontal="right"/>
      <protection locked="0"/>
    </xf>
    <xf numFmtId="9" fontId="19" fillId="0" borderId="0" xfId="54" applyFont="1" applyFill="1" applyBorder="1" applyAlignment="1" applyProtection="1">
      <alignment horizontal="right"/>
      <protection locked="0"/>
    </xf>
    <xf numFmtId="10" fontId="19" fillId="0" borderId="0" xfId="54" applyNumberFormat="1" applyFont="1" applyFill="1" applyBorder="1" applyAlignment="1" applyProtection="1">
      <alignment horizontal="right"/>
      <protection locked="0"/>
    </xf>
    <xf numFmtId="0" fontId="13" fillId="0" borderId="0" xfId="47" applyFont="1" applyProtection="1">
      <protection locked="0"/>
    </xf>
    <xf numFmtId="3" fontId="19" fillId="0" borderId="0" xfId="47" applyNumberFormat="1" applyFont="1" applyAlignment="1" applyProtection="1">
      <alignment horizontal="left"/>
      <protection locked="0"/>
    </xf>
    <xf numFmtId="0" fontId="19" fillId="0" borderId="0" xfId="47" applyFont="1" applyAlignment="1" applyProtection="1">
      <alignment horizontal="center"/>
      <protection locked="0"/>
    </xf>
    <xf numFmtId="0" fontId="13" fillId="0" borderId="0" xfId="47" applyFont="1" applyAlignment="1" applyProtection="1">
      <alignment horizontal="left"/>
      <protection locked="0"/>
    </xf>
    <xf numFmtId="3" fontId="19" fillId="0" borderId="0" xfId="47" applyNumberFormat="1" applyFont="1" applyAlignment="1" applyProtection="1">
      <alignment horizontal="center"/>
      <protection locked="0"/>
    </xf>
    <xf numFmtId="0" fontId="8" fillId="0" borderId="0" xfId="47" applyFont="1" applyAlignment="1" applyProtection="1">
      <alignment horizontal="left"/>
      <protection locked="0"/>
    </xf>
    <xf numFmtId="0" fontId="18" fillId="0" borderId="0" xfId="47" applyFont="1" applyAlignment="1" applyProtection="1">
      <alignment horizontal="left"/>
      <protection locked="0"/>
    </xf>
    <xf numFmtId="0" fontId="13" fillId="0" borderId="0" xfId="0" applyFont="1" applyProtection="1">
      <protection locked="0"/>
    </xf>
    <xf numFmtId="170" fontId="24" fillId="27" borderId="32" xfId="30" applyNumberFormat="1" applyFont="1" applyFill="1" applyBorder="1" applyProtection="1">
      <protection locked="0"/>
    </xf>
    <xf numFmtId="38" fontId="14" fillId="0" borderId="0" xfId="0" applyNumberFormat="1" applyFont="1" applyProtection="1">
      <protection locked="0"/>
    </xf>
    <xf numFmtId="38" fontId="14" fillId="24" borderId="32" xfId="28" applyNumberFormat="1" applyFont="1" applyFill="1" applyBorder="1" applyProtection="1">
      <protection locked="0"/>
    </xf>
    <xf numFmtId="38" fontId="14" fillId="0" borderId="0" xfId="47" applyNumberFormat="1" applyFont="1" applyAlignment="1" applyProtection="1">
      <alignment horizontal="right"/>
      <protection locked="0"/>
    </xf>
    <xf numFmtId="38" fontId="14" fillId="0" borderId="3" xfId="47" applyNumberFormat="1" applyFont="1" applyBorder="1" applyProtection="1">
      <protection locked="0"/>
    </xf>
    <xf numFmtId="165" fontId="14" fillId="39" borderId="32" xfId="28" applyNumberFormat="1" applyFont="1" applyFill="1" applyBorder="1" applyProtection="1">
      <protection locked="0"/>
    </xf>
    <xf numFmtId="170" fontId="24" fillId="27" borderId="214" xfId="30" applyNumberFormat="1" applyFont="1" applyFill="1" applyBorder="1" applyProtection="1">
      <protection locked="0"/>
    </xf>
    <xf numFmtId="38" fontId="24" fillId="0" borderId="13" xfId="47" applyNumberFormat="1" applyFont="1" applyBorder="1" applyProtection="1">
      <protection locked="0"/>
    </xf>
    <xf numFmtId="38" fontId="14" fillId="0" borderId="3" xfId="28" applyNumberFormat="1" applyFont="1" applyFill="1" applyBorder="1" applyAlignment="1" applyProtection="1">
      <alignment horizontal="right"/>
      <protection locked="0"/>
    </xf>
    <xf numFmtId="38" fontId="14" fillId="0" borderId="108" xfId="28" applyNumberFormat="1" applyFont="1" applyFill="1" applyBorder="1" applyProtection="1">
      <protection locked="0"/>
    </xf>
    <xf numFmtId="170" fontId="24" fillId="27" borderId="116" xfId="47" applyNumberFormat="1" applyFont="1" applyFill="1" applyBorder="1" applyProtection="1">
      <protection locked="0"/>
    </xf>
    <xf numFmtId="38" fontId="15" fillId="0" borderId="0" xfId="47" applyNumberFormat="1" applyFont="1" applyProtection="1">
      <protection locked="0"/>
    </xf>
    <xf numFmtId="38" fontId="15" fillId="0" borderId="3" xfId="47" applyNumberFormat="1" applyFont="1" applyBorder="1" applyProtection="1">
      <protection locked="0"/>
    </xf>
    <xf numFmtId="3" fontId="14" fillId="0" borderId="0" xfId="0" applyNumberFormat="1" applyFont="1" applyProtection="1">
      <protection locked="0"/>
    </xf>
    <xf numFmtId="170" fontId="24" fillId="27" borderId="86" xfId="30" applyNumberFormat="1" applyFont="1" applyFill="1" applyBorder="1" applyProtection="1">
      <protection locked="0"/>
    </xf>
    <xf numFmtId="170" fontId="24" fillId="30" borderId="32" xfId="30" applyNumberFormat="1" applyFont="1" applyFill="1" applyBorder="1" applyProtection="1">
      <protection locked="0"/>
    </xf>
    <xf numFmtId="3" fontId="14" fillId="0" borderId="3" xfId="47" applyNumberFormat="1" applyFont="1" applyBorder="1" applyAlignment="1" applyProtection="1">
      <alignment horizontal="right"/>
      <protection locked="0"/>
    </xf>
    <xf numFmtId="3" fontId="14" fillId="0" borderId="0" xfId="47" applyNumberFormat="1" applyFont="1" applyAlignment="1" applyProtection="1">
      <alignment horizontal="left"/>
      <protection locked="0"/>
    </xf>
    <xf numFmtId="3" fontId="14" fillId="0" borderId="0" xfId="0" applyNumberFormat="1" applyFont="1" applyAlignment="1" applyProtection="1">
      <alignment vertical="center"/>
      <protection locked="0"/>
    </xf>
    <xf numFmtId="3" fontId="14" fillId="0" borderId="108" xfId="47" applyNumberFormat="1" applyFont="1" applyBorder="1" applyProtection="1">
      <protection locked="0"/>
    </xf>
    <xf numFmtId="0" fontId="14" fillId="0" borderId="0" xfId="0" applyFont="1" applyProtection="1">
      <protection locked="0"/>
    </xf>
    <xf numFmtId="38" fontId="26" fillId="0" borderId="3" xfId="47" applyNumberFormat="1" applyFont="1" applyBorder="1" applyAlignment="1" applyProtection="1">
      <alignment horizontal="right"/>
      <protection locked="0"/>
    </xf>
    <xf numFmtId="0" fontId="26" fillId="0" borderId="0" xfId="0" applyFont="1" applyProtection="1">
      <protection locked="0"/>
    </xf>
    <xf numFmtId="0" fontId="147" fillId="0" borderId="0" xfId="38" applyFont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165" fontId="143" fillId="24" borderId="32" xfId="28" applyNumberFormat="1" applyFont="1" applyFill="1" applyBorder="1" applyProtection="1">
      <protection locked="0"/>
    </xf>
    <xf numFmtId="0" fontId="31" fillId="27" borderId="32" xfId="47" applyFont="1" applyFill="1" applyBorder="1" applyAlignment="1" applyProtection="1">
      <alignment horizontal="center"/>
      <protection locked="0"/>
    </xf>
    <xf numFmtId="0" fontId="62" fillId="0" borderId="32" xfId="47" applyFont="1" applyBorder="1" applyAlignment="1" applyProtection="1">
      <alignment horizontal="center"/>
      <protection locked="0"/>
    </xf>
    <xf numFmtId="0" fontId="31" fillId="27" borderId="86" xfId="47" applyFont="1" applyFill="1" applyBorder="1" applyAlignment="1" applyProtection="1">
      <alignment horizontal="center"/>
      <protection locked="0"/>
    </xf>
    <xf numFmtId="0" fontId="16" fillId="0" borderId="0" xfId="0" applyFont="1" applyAlignment="1" applyProtection="1">
      <alignment vertical="center" wrapText="1"/>
      <protection locked="0"/>
    </xf>
    <xf numFmtId="165" fontId="8" fillId="0" borderId="0" xfId="28" applyNumberFormat="1" applyFont="1" applyFill="1" applyBorder="1" applyProtection="1">
      <protection locked="0"/>
    </xf>
    <xf numFmtId="170" fontId="31" fillId="27" borderId="32" xfId="30" applyNumberFormat="1" applyFont="1" applyFill="1" applyBorder="1" applyAlignment="1" applyProtection="1">
      <alignment horizontal="center"/>
      <protection locked="0"/>
    </xf>
    <xf numFmtId="0" fontId="16" fillId="0" borderId="0" xfId="0" applyFont="1" applyProtection="1">
      <protection locked="0"/>
    </xf>
    <xf numFmtId="38" fontId="14" fillId="0" borderId="0" xfId="51" applyNumberFormat="1" applyFont="1" applyProtection="1">
      <protection locked="0"/>
    </xf>
    <xf numFmtId="6" fontId="14" fillId="0" borderId="0" xfId="51" applyNumberFormat="1" applyFont="1" applyProtection="1">
      <protection locked="0"/>
    </xf>
    <xf numFmtId="0" fontId="16" fillId="27" borderId="101" xfId="47" applyFont="1" applyFill="1" applyBorder="1" applyAlignment="1" applyProtection="1">
      <alignment horizontal="center"/>
      <protection locked="0"/>
    </xf>
    <xf numFmtId="0" fontId="16" fillId="27" borderId="119" xfId="47" applyFont="1" applyFill="1" applyBorder="1" applyAlignment="1" applyProtection="1">
      <alignment horizontal="center"/>
      <protection locked="0"/>
    </xf>
    <xf numFmtId="170" fontId="24" fillId="27" borderId="20" xfId="30" applyNumberFormat="1" applyFont="1" applyFill="1" applyBorder="1" applyProtection="1">
      <protection locked="0"/>
    </xf>
    <xf numFmtId="165" fontId="14" fillId="31" borderId="20" xfId="28" applyNumberFormat="1" applyFont="1" applyFill="1" applyBorder="1" applyProtection="1">
      <protection locked="0"/>
    </xf>
    <xf numFmtId="170" fontId="24" fillId="27" borderId="120" xfId="30" applyNumberFormat="1" applyFont="1" applyFill="1" applyBorder="1" applyProtection="1">
      <protection locked="0"/>
    </xf>
    <xf numFmtId="0" fontId="8" fillId="0" borderId="0" xfId="0" applyFont="1" applyProtection="1">
      <protection locked="0"/>
    </xf>
    <xf numFmtId="38" fontId="7" fillId="0" borderId="29" xfId="0" applyNumberFormat="1" applyFont="1" applyBorder="1" applyProtection="1">
      <protection locked="0"/>
    </xf>
    <xf numFmtId="0" fontId="14" fillId="0" borderId="64" xfId="47" applyFont="1" applyBorder="1" applyAlignment="1" applyProtection="1">
      <alignment horizontal="center" vertical="center"/>
      <protection locked="0"/>
    </xf>
    <xf numFmtId="10" fontId="16" fillId="24" borderId="63" xfId="47" applyNumberFormat="1" applyFont="1" applyFill="1" applyBorder="1" applyAlignment="1" applyProtection="1">
      <alignment horizontal="right"/>
      <protection locked="0"/>
    </xf>
    <xf numFmtId="165" fontId="16" fillId="24" borderId="63" xfId="28" applyNumberFormat="1" applyFont="1" applyFill="1" applyBorder="1" applyAlignment="1" applyProtection="1">
      <alignment horizontal="right"/>
      <protection locked="0"/>
    </xf>
    <xf numFmtId="177" fontId="7" fillId="0" borderId="29" xfId="0" applyNumberFormat="1" applyFont="1" applyBorder="1" applyProtection="1">
      <protection locked="0"/>
    </xf>
    <xf numFmtId="0" fontId="146" fillId="0" borderId="14" xfId="38" applyFont="1" applyBorder="1" applyAlignment="1" applyProtection="1">
      <alignment horizontal="center"/>
      <protection locked="0"/>
    </xf>
    <xf numFmtId="0" fontId="138" fillId="0" borderId="0" xfId="47" applyFont="1" applyAlignment="1" applyProtection="1">
      <alignment horizontal="center"/>
      <protection locked="0"/>
    </xf>
    <xf numFmtId="0" fontId="74" fillId="0" borderId="0" xfId="47" applyFont="1" applyAlignment="1" applyProtection="1">
      <alignment horizontal="right"/>
      <protection locked="0"/>
    </xf>
    <xf numFmtId="0" fontId="10" fillId="27" borderId="238" xfId="47" applyFont="1" applyFill="1" applyBorder="1" applyAlignment="1" applyProtection="1">
      <alignment horizontal="center"/>
      <protection locked="0"/>
    </xf>
    <xf numFmtId="0" fontId="10" fillId="0" borderId="15" xfId="47" applyFont="1" applyBorder="1" applyAlignment="1" applyProtection="1">
      <alignment horizontal="center"/>
      <protection locked="0"/>
    </xf>
    <xf numFmtId="0" fontId="135" fillId="26" borderId="14" xfId="38" applyFont="1" applyFill="1" applyBorder="1" applyAlignment="1" applyProtection="1">
      <alignment horizontal="center"/>
      <protection locked="0"/>
    </xf>
    <xf numFmtId="0" fontId="139" fillId="0" borderId="0" xfId="47" applyFont="1" applyAlignment="1" applyProtection="1">
      <alignment horizontal="center"/>
      <protection locked="0"/>
    </xf>
    <xf numFmtId="0" fontId="62" fillId="0" borderId="0" xfId="47" applyFont="1" applyAlignment="1" applyProtection="1">
      <alignment horizontal="left"/>
      <protection locked="0"/>
    </xf>
    <xf numFmtId="14" fontId="10" fillId="27" borderId="239" xfId="47" quotePrefix="1" applyNumberFormat="1" applyFont="1" applyFill="1" applyBorder="1" applyAlignment="1" applyProtection="1">
      <alignment horizontal="center"/>
      <protection locked="0"/>
    </xf>
    <xf numFmtId="0" fontId="10" fillId="0" borderId="14" xfId="47" applyFont="1" applyBorder="1" applyAlignment="1" applyProtection="1">
      <alignment horizontal="centerContinuous"/>
      <protection locked="0"/>
    </xf>
    <xf numFmtId="14" fontId="10" fillId="27" borderId="240" xfId="47" quotePrefix="1" applyNumberFormat="1" applyFont="1" applyFill="1" applyBorder="1" applyAlignment="1" applyProtection="1">
      <alignment horizontal="center"/>
      <protection locked="0"/>
    </xf>
    <xf numFmtId="0" fontId="10" fillId="0" borderId="0" xfId="47" applyFont="1" applyAlignment="1" applyProtection="1">
      <alignment horizontal="centerContinuous"/>
      <protection locked="0"/>
    </xf>
    <xf numFmtId="0" fontId="9" fillId="0" borderId="0" xfId="47" applyFont="1" applyAlignment="1" applyProtection="1">
      <alignment horizontal="centerContinuous"/>
      <protection locked="0"/>
    </xf>
    <xf numFmtId="38" fontId="11" fillId="0" borderId="0" xfId="47" applyNumberFormat="1" applyFont="1" applyAlignment="1" applyProtection="1">
      <alignment horizontal="centerContinuous"/>
      <protection locked="0"/>
    </xf>
    <xf numFmtId="38" fontId="9" fillId="0" borderId="0" xfId="47" applyNumberFormat="1" applyFont="1" applyAlignment="1" applyProtection="1">
      <alignment horizontal="centerContinuous"/>
      <protection locked="0"/>
    </xf>
    <xf numFmtId="38" fontId="10" fillId="0" borderId="15" xfId="47" applyNumberFormat="1" applyFont="1" applyBorder="1" applyAlignment="1" applyProtection="1">
      <alignment horizontal="centerContinuous"/>
      <protection locked="0"/>
    </xf>
    <xf numFmtId="0" fontId="31" fillId="27" borderId="109" xfId="47" applyFont="1" applyFill="1" applyBorder="1" applyAlignment="1" applyProtection="1">
      <alignment horizontal="center"/>
      <protection locked="0"/>
    </xf>
    <xf numFmtId="0" fontId="31" fillId="27" borderId="101" xfId="47" applyFont="1" applyFill="1" applyBorder="1" applyAlignment="1" applyProtection="1">
      <alignment horizontal="center"/>
      <protection locked="0"/>
    </xf>
    <xf numFmtId="0" fontId="31" fillId="27" borderId="110" xfId="47" applyFont="1" applyFill="1" applyBorder="1" applyAlignment="1" applyProtection="1">
      <alignment horizontal="center"/>
      <protection locked="0"/>
    </xf>
    <xf numFmtId="0" fontId="31" fillId="27" borderId="131" xfId="47" applyFont="1" applyFill="1" applyBorder="1" applyAlignment="1" applyProtection="1">
      <alignment horizontal="center"/>
      <protection locked="0"/>
    </xf>
    <xf numFmtId="0" fontId="31" fillId="27" borderId="132" xfId="47" applyFont="1" applyFill="1" applyBorder="1" applyAlignment="1" applyProtection="1">
      <alignment horizontal="center"/>
      <protection locked="0"/>
    </xf>
    <xf numFmtId="0" fontId="31" fillId="27" borderId="112" xfId="47" applyFont="1" applyFill="1" applyBorder="1" applyAlignment="1" applyProtection="1">
      <alignment horizontal="center"/>
      <protection locked="0"/>
    </xf>
    <xf numFmtId="164" fontId="15" fillId="0" borderId="0" xfId="47" applyNumberFormat="1" applyFont="1" applyProtection="1">
      <protection locked="0"/>
    </xf>
    <xf numFmtId="164" fontId="15" fillId="0" borderId="3" xfId="47" applyNumberFormat="1" applyFont="1" applyBorder="1" applyProtection="1">
      <protection locked="0"/>
    </xf>
    <xf numFmtId="0" fontId="31" fillId="27" borderId="294" xfId="47" applyFont="1" applyFill="1" applyBorder="1" applyAlignment="1" applyProtection="1">
      <alignment horizontal="center"/>
      <protection locked="0"/>
    </xf>
    <xf numFmtId="0" fontId="31" fillId="27" borderId="295" xfId="47" applyFont="1" applyFill="1" applyBorder="1" applyAlignment="1" applyProtection="1">
      <alignment horizontal="center"/>
      <protection locked="0"/>
    </xf>
    <xf numFmtId="0" fontId="31" fillId="27" borderId="296" xfId="47" applyFont="1" applyFill="1" applyBorder="1" applyAlignment="1" applyProtection="1">
      <alignment horizontal="center"/>
      <protection locked="0"/>
    </xf>
    <xf numFmtId="0" fontId="31" fillId="0" borderId="13" xfId="47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/>
      <protection locked="0"/>
    </xf>
    <xf numFmtId="0" fontId="31" fillId="27" borderId="113" xfId="47" applyFont="1" applyFill="1" applyBorder="1" applyAlignment="1" applyProtection="1">
      <alignment horizontal="center"/>
      <protection locked="0"/>
    </xf>
    <xf numFmtId="0" fontId="31" fillId="27" borderId="114" xfId="47" applyFont="1" applyFill="1" applyBorder="1" applyAlignment="1" applyProtection="1">
      <alignment horizontal="center"/>
      <protection locked="0"/>
    </xf>
    <xf numFmtId="0" fontId="31" fillId="27" borderId="115" xfId="47" applyFont="1" applyFill="1" applyBorder="1" applyAlignment="1" applyProtection="1">
      <alignment horizontal="center"/>
      <protection locked="0"/>
    </xf>
    <xf numFmtId="0" fontId="75" fillId="0" borderId="0" xfId="46" applyFont="1" applyProtection="1">
      <protection locked="0"/>
    </xf>
    <xf numFmtId="165" fontId="75" fillId="24" borderId="20" xfId="28" applyNumberFormat="1" applyFont="1" applyFill="1" applyBorder="1" applyProtection="1">
      <protection locked="0"/>
    </xf>
    <xf numFmtId="165" fontId="75" fillId="24" borderId="21" xfId="28" applyNumberFormat="1" applyFont="1" applyFill="1" applyBorder="1" applyProtection="1">
      <protection locked="0"/>
    </xf>
    <xf numFmtId="0" fontId="25" fillId="0" borderId="0" xfId="46" applyFont="1" applyProtection="1">
      <protection locked="0"/>
    </xf>
    <xf numFmtId="165" fontId="16" fillId="24" borderId="20" xfId="28" applyNumberFormat="1" applyFont="1" applyFill="1" applyBorder="1" applyProtection="1">
      <protection locked="0"/>
    </xf>
    <xf numFmtId="0" fontId="16" fillId="0" borderId="319" xfId="0" applyFont="1" applyBorder="1"/>
    <xf numFmtId="3" fontId="16" fillId="0" borderId="319" xfId="0" applyNumberFormat="1" applyFont="1" applyBorder="1"/>
    <xf numFmtId="0" fontId="10" fillId="0" borderId="309" xfId="0" applyFont="1" applyBorder="1" applyAlignment="1">
      <alignment horizontal="left"/>
    </xf>
    <xf numFmtId="0" fontId="10" fillId="0" borderId="220" xfId="0" applyFont="1" applyBorder="1" applyAlignment="1">
      <alignment horizontal="left"/>
    </xf>
    <xf numFmtId="3" fontId="16" fillId="0" borderId="343" xfId="28" applyNumberFormat="1" applyFont="1" applyFill="1" applyBorder="1"/>
    <xf numFmtId="0" fontId="10" fillId="0" borderId="344" xfId="0" applyFont="1" applyBorder="1" applyAlignment="1">
      <alignment horizontal="left"/>
    </xf>
    <xf numFmtId="0" fontId="10" fillId="0" borderId="344" xfId="0" applyFont="1" applyBorder="1" applyAlignment="1">
      <alignment horizontal="right"/>
    </xf>
    <xf numFmtId="0" fontId="10" fillId="0" borderId="344" xfId="0" applyFont="1" applyBorder="1"/>
    <xf numFmtId="3" fontId="16" fillId="0" borderId="343" xfId="0" applyNumberFormat="1" applyFont="1" applyBorder="1"/>
    <xf numFmtId="0" fontId="16" fillId="0" borderId="343" xfId="0" applyFont="1" applyBorder="1"/>
    <xf numFmtId="0" fontId="10" fillId="0" borderId="345" xfId="0" applyFont="1" applyBorder="1"/>
    <xf numFmtId="0" fontId="16" fillId="0" borderId="346" xfId="0" applyFont="1" applyBorder="1"/>
    <xf numFmtId="0" fontId="16" fillId="0" borderId="347" xfId="0" applyFont="1" applyBorder="1"/>
    <xf numFmtId="0" fontId="16" fillId="0" borderId="348" xfId="0" applyFont="1" applyBorder="1"/>
    <xf numFmtId="0" fontId="158" fillId="0" borderId="43" xfId="0" applyFont="1" applyBorder="1" applyAlignment="1">
      <alignment horizontal="center" wrapText="1"/>
    </xf>
    <xf numFmtId="0" fontId="10" fillId="0" borderId="204" xfId="0" applyFont="1" applyBorder="1" applyAlignment="1">
      <alignment horizontal="center"/>
    </xf>
    <xf numFmtId="0" fontId="62" fillId="0" borderId="349" xfId="0" applyFont="1" applyBorder="1" applyAlignment="1">
      <alignment horizontal="center" vertical="center" wrapText="1"/>
    </xf>
    <xf numFmtId="0" fontId="10" fillId="0" borderId="350" xfId="0" applyFont="1" applyBorder="1" applyAlignment="1">
      <alignment horizontal="center"/>
    </xf>
    <xf numFmtId="0" fontId="10" fillId="0" borderId="351" xfId="0" applyFont="1" applyBorder="1" applyAlignment="1">
      <alignment horizontal="center"/>
    </xf>
    <xf numFmtId="0" fontId="10" fillId="0" borderId="352" xfId="0" applyFont="1" applyBorder="1" applyAlignment="1">
      <alignment horizontal="center"/>
    </xf>
    <xf numFmtId="0" fontId="0" fillId="50" borderId="0" xfId="0" applyFill="1"/>
    <xf numFmtId="0" fontId="0" fillId="50" borderId="0" xfId="0" applyFill="1" applyAlignment="1">
      <alignment horizontal="left"/>
    </xf>
    <xf numFmtId="0" fontId="9" fillId="50" borderId="0" xfId="0" applyFont="1" applyFill="1" applyAlignment="1">
      <alignment horizontal="center"/>
    </xf>
    <xf numFmtId="0" fontId="4" fillId="50" borderId="0" xfId="0" applyFont="1" applyFill="1"/>
    <xf numFmtId="0" fontId="161" fillId="50" borderId="0" xfId="38" applyFont="1" applyFill="1" applyAlignment="1" applyProtection="1"/>
    <xf numFmtId="0" fontId="9" fillId="50" borderId="0" xfId="0" quotePrefix="1" applyFont="1" applyFill="1" applyAlignment="1">
      <alignment horizontal="left"/>
    </xf>
    <xf numFmtId="0" fontId="4" fillId="50" borderId="0" xfId="0" applyFont="1" applyFill="1" applyAlignment="1">
      <alignment horizontal="center"/>
    </xf>
    <xf numFmtId="0" fontId="9" fillId="50" borderId="0" xfId="0" applyFont="1" applyFill="1" applyAlignment="1">
      <alignment horizontal="left"/>
    </xf>
    <xf numFmtId="0" fontId="31" fillId="27" borderId="108" xfId="47" applyFont="1" applyFill="1" applyBorder="1" applyAlignment="1" applyProtection="1">
      <alignment horizontal="center"/>
      <protection locked="0"/>
    </xf>
    <xf numFmtId="0" fontId="14" fillId="0" borderId="357" xfId="47" applyFont="1" applyBorder="1" applyAlignment="1" applyProtection="1">
      <alignment horizontal="center"/>
      <protection locked="0"/>
    </xf>
    <xf numFmtId="0" fontId="9" fillId="0" borderId="0" xfId="38" applyFill="1" applyAlignment="1" applyProtection="1"/>
    <xf numFmtId="14" fontId="9" fillId="0" borderId="0" xfId="0" quotePrefix="1" applyNumberFormat="1" applyFont="1" applyAlignment="1">
      <alignment horizontal="left"/>
    </xf>
    <xf numFmtId="44" fontId="0" fillId="0" borderId="0" xfId="0" applyNumberFormat="1"/>
    <xf numFmtId="165" fontId="7" fillId="0" borderId="0" xfId="0" applyNumberFormat="1" applyFont="1" applyProtection="1">
      <protection locked="0"/>
    </xf>
    <xf numFmtId="170" fontId="0" fillId="0" borderId="0" xfId="0" applyNumberFormat="1"/>
    <xf numFmtId="169" fontId="14" fillId="24" borderId="48" xfId="30" applyNumberFormat="1" applyFont="1" applyFill="1" applyBorder="1" applyAlignment="1">
      <alignment horizontal="center"/>
    </xf>
    <xf numFmtId="170" fontId="7" fillId="0" borderId="0" xfId="0" applyNumberFormat="1" applyFont="1"/>
    <xf numFmtId="43" fontId="7" fillId="0" borderId="0" xfId="0" applyNumberFormat="1" applyFont="1" applyProtection="1">
      <protection locked="0"/>
    </xf>
    <xf numFmtId="165" fontId="8" fillId="0" borderId="0" xfId="0" applyNumberFormat="1" applyFont="1"/>
    <xf numFmtId="0" fontId="4" fillId="0" borderId="0" xfId="0" applyFont="1" applyProtection="1">
      <protection locked="0"/>
    </xf>
    <xf numFmtId="164" fontId="167" fillId="0" borderId="0" xfId="47" applyNumberFormat="1" applyFont="1" applyAlignment="1" applyProtection="1">
      <alignment horizontal="left"/>
      <protection locked="0"/>
    </xf>
    <xf numFmtId="168" fontId="71" fillId="0" borderId="0" xfId="54" applyNumberFormat="1" applyFont="1" applyBorder="1" applyAlignment="1"/>
    <xf numFmtId="4" fontId="36" fillId="0" borderId="0" xfId="30" applyNumberFormat="1" applyFont="1" applyFill="1" applyBorder="1" applyAlignment="1" applyProtection="1">
      <alignment horizontal="right"/>
    </xf>
    <xf numFmtId="4" fontId="23" fillId="0" borderId="0" xfId="47" applyNumberFormat="1" applyFont="1" applyAlignment="1">
      <alignment horizontal="center"/>
    </xf>
    <xf numFmtId="165" fontId="14" fillId="48" borderId="32" xfId="28" applyNumberFormat="1" applyFont="1" applyFill="1" applyBorder="1" applyProtection="1">
      <protection locked="0"/>
    </xf>
    <xf numFmtId="38" fontId="14" fillId="48" borderId="32" xfId="28" applyNumberFormat="1" applyFont="1" applyFill="1" applyBorder="1" applyProtection="1">
      <protection locked="0"/>
    </xf>
    <xf numFmtId="165" fontId="14" fillId="48" borderId="32" xfId="28" applyNumberFormat="1" applyFont="1" applyFill="1" applyBorder="1" applyProtection="1"/>
    <xf numFmtId="165" fontId="14" fillId="48" borderId="272" xfId="28" applyNumberFormat="1" applyFont="1" applyFill="1" applyBorder="1" applyProtection="1"/>
    <xf numFmtId="10" fontId="14" fillId="48" borderId="48" xfId="54" applyNumberFormat="1" applyFont="1" applyFill="1" applyBorder="1" applyAlignment="1">
      <alignment horizontal="center"/>
    </xf>
    <xf numFmtId="10" fontId="14" fillId="48" borderId="32" xfId="54" applyNumberFormat="1" applyFont="1" applyFill="1" applyBorder="1" applyAlignment="1">
      <alignment horizontal="center"/>
    </xf>
    <xf numFmtId="165" fontId="7" fillId="0" borderId="0" xfId="28" applyNumberFormat="1" applyFont="1" applyFill="1" applyProtection="1">
      <protection locked="0"/>
    </xf>
    <xf numFmtId="0" fontId="156" fillId="0" borderId="0" xfId="47" applyFont="1" applyAlignment="1" applyProtection="1">
      <alignment horizontal="left"/>
      <protection locked="0"/>
    </xf>
    <xf numFmtId="165" fontId="14" fillId="48" borderId="33" xfId="28" applyNumberFormat="1" applyFont="1" applyFill="1" applyBorder="1"/>
    <xf numFmtId="43" fontId="7" fillId="0" borderId="0" xfId="28" applyFont="1" applyFill="1" applyProtection="1">
      <protection locked="0"/>
    </xf>
    <xf numFmtId="38" fontId="16" fillId="48" borderId="36" xfId="47" applyNumberFormat="1" applyFont="1" applyFill="1" applyBorder="1" applyAlignment="1" applyProtection="1">
      <alignment horizontal="right"/>
      <protection locked="0"/>
    </xf>
    <xf numFmtId="0" fontId="36" fillId="0" borderId="359" xfId="0" applyFont="1" applyBorder="1"/>
    <xf numFmtId="164" fontId="168" fillId="0" borderId="0" xfId="47" applyNumberFormat="1" applyFont="1" applyAlignment="1">
      <alignment horizontal="right"/>
    </xf>
    <xf numFmtId="0" fontId="169" fillId="0" borderId="0" xfId="47" applyFont="1"/>
    <xf numFmtId="0" fontId="170" fillId="0" borderId="0" xfId="0" applyFont="1"/>
    <xf numFmtId="170" fontId="24" fillId="0" borderId="0" xfId="30" applyNumberFormat="1" applyFont="1" applyFill="1" applyBorder="1" applyProtection="1">
      <protection locked="0"/>
    </xf>
    <xf numFmtId="43" fontId="14" fillId="48" borderId="32" xfId="28" applyFont="1" applyFill="1" applyBorder="1" applyProtection="1">
      <protection locked="0"/>
    </xf>
    <xf numFmtId="165" fontId="14" fillId="53" borderId="0" xfId="28" applyNumberFormat="1" applyFont="1" applyFill="1" applyBorder="1" applyProtection="1"/>
    <xf numFmtId="170" fontId="24" fillId="27" borderId="361" xfId="30" applyNumberFormat="1" applyFont="1" applyFill="1" applyBorder="1" applyProtection="1"/>
    <xf numFmtId="42" fontId="24" fillId="0" borderId="0" xfId="30" applyNumberFormat="1" applyFont="1" applyFill="1" applyBorder="1" applyProtection="1"/>
    <xf numFmtId="42" fontId="24" fillId="0" borderId="15" xfId="30" applyNumberFormat="1" applyFont="1" applyFill="1" applyBorder="1" applyProtection="1"/>
    <xf numFmtId="0" fontId="156" fillId="0" borderId="45" xfId="47" applyFont="1" applyBorder="1" applyAlignment="1" applyProtection="1">
      <alignment horizontal="center"/>
      <protection locked="0"/>
    </xf>
    <xf numFmtId="0" fontId="171" fillId="27" borderId="109" xfId="47" applyFont="1" applyFill="1" applyBorder="1" applyAlignment="1" applyProtection="1">
      <alignment horizontal="center"/>
      <protection locked="0"/>
    </xf>
    <xf numFmtId="0" fontId="156" fillId="0" borderId="0" xfId="47" applyFont="1" applyAlignment="1" applyProtection="1">
      <alignment horizontal="center"/>
      <protection locked="0"/>
    </xf>
    <xf numFmtId="0" fontId="156" fillId="0" borderId="355" xfId="47" applyFont="1" applyBorder="1" applyAlignment="1" applyProtection="1">
      <alignment horizontal="center"/>
      <protection locked="0"/>
    </xf>
    <xf numFmtId="0" fontId="171" fillId="27" borderId="356" xfId="47" applyFont="1" applyFill="1" applyBorder="1" applyAlignment="1" applyProtection="1">
      <alignment horizontal="center"/>
      <protection locked="0"/>
    </xf>
    <xf numFmtId="0" fontId="171" fillId="0" borderId="0" xfId="47" applyFont="1" applyAlignment="1" applyProtection="1">
      <alignment horizontal="center"/>
      <protection locked="0"/>
    </xf>
    <xf numFmtId="0" fontId="172" fillId="0" borderId="0" xfId="47" applyFont="1" applyAlignment="1" applyProtection="1">
      <alignment horizontal="center"/>
      <protection locked="0"/>
    </xf>
    <xf numFmtId="0" fontId="171" fillId="27" borderId="130" xfId="47" applyFont="1" applyFill="1" applyBorder="1" applyAlignment="1" applyProtection="1">
      <alignment horizontal="center"/>
      <protection locked="0"/>
    </xf>
    <xf numFmtId="0" fontId="171" fillId="27" borderId="112" xfId="47" applyFont="1" applyFill="1" applyBorder="1" applyAlignment="1" applyProtection="1">
      <alignment horizontal="center"/>
      <protection locked="0"/>
    </xf>
    <xf numFmtId="3" fontId="156" fillId="0" borderId="0" xfId="47" applyNumberFormat="1" applyFont="1" applyAlignment="1" applyProtection="1">
      <alignment horizontal="center"/>
      <protection locked="0"/>
    </xf>
    <xf numFmtId="0" fontId="156" fillId="0" borderId="0" xfId="47" applyFont="1" applyAlignment="1">
      <alignment horizontal="center"/>
    </xf>
    <xf numFmtId="0" fontId="171" fillId="27" borderId="32" xfId="47" applyFont="1" applyFill="1" applyBorder="1" applyAlignment="1">
      <alignment horizontal="center"/>
    </xf>
    <xf numFmtId="0" fontId="156" fillId="0" borderId="3" xfId="47" applyFont="1" applyBorder="1" applyAlignment="1">
      <alignment horizontal="center"/>
    </xf>
    <xf numFmtId="0" fontId="172" fillId="0" borderId="3" xfId="47" applyFont="1" applyBorder="1" applyAlignment="1">
      <alignment horizontal="center"/>
    </xf>
    <xf numFmtId="0" fontId="171" fillId="27" borderId="86" xfId="47" applyFont="1" applyFill="1" applyBorder="1" applyAlignment="1">
      <alignment horizontal="center"/>
    </xf>
    <xf numFmtId="0" fontId="157" fillId="0" borderId="0" xfId="0" applyFont="1" applyAlignment="1">
      <alignment horizontal="left" vertical="center"/>
    </xf>
    <xf numFmtId="165" fontId="156" fillId="0" borderId="0" xfId="28" applyNumberFormat="1" applyFont="1" applyFill="1" applyBorder="1"/>
    <xf numFmtId="0" fontId="156" fillId="0" borderId="32" xfId="51" applyFont="1" applyBorder="1" applyAlignment="1">
      <alignment horizontal="center"/>
    </xf>
    <xf numFmtId="0" fontId="157" fillId="27" borderId="112" xfId="51" applyFont="1" applyFill="1" applyBorder="1" applyAlignment="1">
      <alignment horizontal="center"/>
    </xf>
    <xf numFmtId="0" fontId="157" fillId="0" borderId="0" xfId="51" applyFont="1" applyAlignment="1">
      <alignment horizontal="center"/>
    </xf>
    <xf numFmtId="0" fontId="157" fillId="27" borderId="117" xfId="47" applyFont="1" applyFill="1" applyBorder="1" applyAlignment="1">
      <alignment horizontal="center"/>
    </xf>
    <xf numFmtId="0" fontId="157" fillId="0" borderId="0" xfId="47" applyFont="1" applyAlignment="1">
      <alignment horizontal="center"/>
    </xf>
    <xf numFmtId="165" fontId="24" fillId="0" borderId="0" xfId="29" applyNumberFormat="1" applyFont="1" applyFill="1" applyBorder="1" applyAlignment="1"/>
    <xf numFmtId="0" fontId="10" fillId="0" borderId="0" xfId="47" applyFont="1" applyAlignment="1">
      <alignment horizontal="center" vertical="center"/>
    </xf>
    <xf numFmtId="0" fontId="24" fillId="0" borderId="0" xfId="50" applyFont="1" applyAlignment="1">
      <alignment horizontal="center"/>
    </xf>
    <xf numFmtId="6" fontId="14" fillId="0" borderId="0" xfId="30" applyNumberFormat="1" applyFont="1" applyFill="1" applyBorder="1"/>
    <xf numFmtId="38" fontId="14" fillId="0" borderId="0" xfId="30" applyNumberFormat="1" applyFont="1" applyFill="1" applyBorder="1"/>
    <xf numFmtId="170" fontId="14" fillId="0" borderId="0" xfId="30" applyNumberFormat="1" applyFont="1" applyFill="1" applyBorder="1"/>
    <xf numFmtId="165" fontId="14" fillId="0" borderId="0" xfId="28" applyNumberFormat="1" applyFont="1" applyFill="1" applyBorder="1"/>
    <xf numFmtId="0" fontId="24" fillId="0" borderId="0" xfId="50" applyFont="1"/>
    <xf numFmtId="6" fontId="24" fillId="0" borderId="0" xfId="30" applyNumberFormat="1" applyFont="1" applyFill="1" applyBorder="1" applyAlignment="1" applyProtection="1">
      <alignment horizontal="right"/>
    </xf>
    <xf numFmtId="38" fontId="24" fillId="0" borderId="0" xfId="28" applyNumberFormat="1" applyFont="1" applyFill="1" applyBorder="1"/>
    <xf numFmtId="0" fontId="10" fillId="0" borderId="0" xfId="0" applyFont="1" applyAlignment="1">
      <alignment vertical="center" wrapText="1"/>
    </xf>
    <xf numFmtId="38" fontId="173" fillId="54" borderId="174" xfId="48" applyNumberFormat="1" applyFont="1" applyFill="1" applyBorder="1"/>
    <xf numFmtId="0" fontId="14" fillId="0" borderId="110" xfId="47" applyFont="1" applyBorder="1" applyAlignment="1" applyProtection="1">
      <alignment horizontal="center"/>
      <protection locked="0"/>
    </xf>
    <xf numFmtId="170" fontId="16" fillId="0" borderId="0" xfId="30" applyNumberFormat="1" applyFont="1" applyFill="1" applyBorder="1" applyAlignment="1" applyProtection="1">
      <alignment horizontal="right"/>
    </xf>
    <xf numFmtId="170" fontId="10" fillId="0" borderId="0" xfId="30" applyNumberFormat="1" applyFont="1" applyFill="1" applyBorder="1" applyAlignment="1" applyProtection="1">
      <alignment horizontal="right"/>
    </xf>
    <xf numFmtId="38" fontId="10" fillId="0" borderId="0" xfId="47" applyNumberFormat="1" applyFont="1" applyAlignment="1">
      <alignment horizontal="right"/>
    </xf>
    <xf numFmtId="43" fontId="36" fillId="0" borderId="0" xfId="28" applyFont="1" applyFill="1" applyBorder="1" applyAlignment="1" applyProtection="1">
      <alignment horizontal="right"/>
    </xf>
    <xf numFmtId="0" fontId="0" fillId="0" borderId="309" xfId="0" applyBorder="1"/>
    <xf numFmtId="0" fontId="10" fillId="0" borderId="363" xfId="47" applyFont="1" applyBorder="1" applyAlignment="1">
      <alignment horizontal="centerContinuous" vertical="center"/>
    </xf>
    <xf numFmtId="0" fontId="10" fillId="0" borderId="364" xfId="47" applyFont="1" applyBorder="1" applyAlignment="1">
      <alignment horizontal="centerContinuous" vertical="center"/>
    </xf>
    <xf numFmtId="0" fontId="0" fillId="0" borderId="354" xfId="0" applyBorder="1"/>
    <xf numFmtId="0" fontId="104" fillId="0" borderId="354" xfId="0" applyFont="1" applyBorder="1"/>
    <xf numFmtId="0" fontId="0" fillId="0" borderId="220" xfId="0" applyBorder="1"/>
    <xf numFmtId="0" fontId="0" fillId="0" borderId="308" xfId="0" applyBorder="1"/>
    <xf numFmtId="0" fontId="10" fillId="0" borderId="366" xfId="47" applyFont="1" applyBorder="1" applyAlignment="1">
      <alignment horizontal="center" vertical="center"/>
    </xf>
    <xf numFmtId="38" fontId="24" fillId="27" borderId="367" xfId="28" applyNumberFormat="1" applyFont="1" applyFill="1" applyBorder="1"/>
    <xf numFmtId="0" fontId="16" fillId="0" borderId="368" xfId="0" applyFont="1" applyBorder="1"/>
    <xf numFmtId="0" fontId="0" fillId="0" borderId="307" xfId="0" applyBorder="1"/>
    <xf numFmtId="0" fontId="75" fillId="0" borderId="0" xfId="0" applyFont="1"/>
    <xf numFmtId="0" fontId="0" fillId="0" borderId="369" xfId="0" applyBorder="1"/>
    <xf numFmtId="170" fontId="24" fillId="27" borderId="372" xfId="30" applyNumberFormat="1" applyFont="1" applyFill="1" applyBorder="1" applyAlignment="1" applyProtection="1">
      <alignment horizontal="right"/>
    </xf>
    <xf numFmtId="165" fontId="24" fillId="27" borderId="103" xfId="28" applyNumberFormat="1" applyFont="1" applyFill="1" applyBorder="1"/>
    <xf numFmtId="0" fontId="0" fillId="0" borderId="235" xfId="0" applyBorder="1"/>
    <xf numFmtId="165" fontId="24" fillId="27" borderId="373" xfId="28" applyNumberFormat="1" applyFont="1" applyFill="1" applyBorder="1"/>
    <xf numFmtId="165" fontId="24" fillId="27" borderId="374" xfId="28" applyNumberFormat="1" applyFont="1" applyFill="1" applyBorder="1"/>
    <xf numFmtId="0" fontId="10" fillId="0" borderId="220" xfId="47" applyFont="1" applyBorder="1" applyAlignment="1">
      <alignment horizontal="center"/>
    </xf>
    <xf numFmtId="0" fontId="44" fillId="0" borderId="368" xfId="0" applyFont="1" applyBorder="1"/>
    <xf numFmtId="0" fontId="102" fillId="0" borderId="0" xfId="0" applyFont="1" applyAlignment="1">
      <alignment horizontal="centerContinuous"/>
    </xf>
    <xf numFmtId="0" fontId="44" fillId="0" borderId="368" xfId="0" applyFont="1" applyBorder="1" applyAlignment="1">
      <alignment horizontal="centerContinuous"/>
    </xf>
    <xf numFmtId="0" fontId="44" fillId="0" borderId="235" xfId="0" applyFont="1" applyBorder="1"/>
    <xf numFmtId="0" fontId="44" fillId="0" borderId="375" xfId="0" applyFont="1" applyBorder="1"/>
    <xf numFmtId="38" fontId="173" fillId="24" borderId="174" xfId="48" applyNumberFormat="1" applyFont="1" applyFill="1" applyBorder="1"/>
    <xf numFmtId="38" fontId="173" fillId="48" borderId="174" xfId="48" applyNumberFormat="1" applyFont="1" applyFill="1" applyBorder="1"/>
    <xf numFmtId="0" fontId="173" fillId="0" borderId="0" xfId="0" applyFont="1"/>
    <xf numFmtId="0" fontId="174" fillId="0" borderId="0" xfId="48" applyFont="1"/>
    <xf numFmtId="0" fontId="174" fillId="0" borderId="15" xfId="48" applyFont="1" applyBorder="1"/>
    <xf numFmtId="6" fontId="173" fillId="0" borderId="34" xfId="48" applyNumberFormat="1" applyFont="1" applyBorder="1"/>
    <xf numFmtId="0" fontId="175" fillId="52" borderId="0" xfId="48" applyFont="1" applyFill="1"/>
    <xf numFmtId="0" fontId="175" fillId="55" borderId="0" xfId="48" applyFont="1" applyFill="1"/>
    <xf numFmtId="0" fontId="175" fillId="0" borderId="15" xfId="48" applyFont="1" applyBorder="1"/>
    <xf numFmtId="0" fontId="176" fillId="0" borderId="164" xfId="48" applyFont="1" applyBorder="1"/>
    <xf numFmtId="0" fontId="175" fillId="0" borderId="165" xfId="48" applyFont="1" applyBorder="1"/>
    <xf numFmtId="175" fontId="173" fillId="0" borderId="170" xfId="48" applyNumberFormat="1" applyFont="1" applyBorder="1"/>
    <xf numFmtId="9" fontId="7" fillId="0" borderId="0" xfId="54" applyFont="1" applyProtection="1">
      <protection locked="0"/>
    </xf>
    <xf numFmtId="0" fontId="174" fillId="0" borderId="171" xfId="48" applyFont="1" applyBorder="1"/>
    <xf numFmtId="0" fontId="174" fillId="0" borderId="16" xfId="48" applyFont="1" applyBorder="1"/>
    <xf numFmtId="38" fontId="173" fillId="0" borderId="174" xfId="48" applyNumberFormat="1" applyFont="1" applyBorder="1"/>
    <xf numFmtId="170" fontId="173" fillId="54" borderId="174" xfId="30" applyNumberFormat="1" applyFont="1" applyFill="1" applyBorder="1"/>
    <xf numFmtId="6" fontId="173" fillId="0" borderId="174" xfId="48" applyNumberFormat="1" applyFont="1" applyBorder="1"/>
    <xf numFmtId="170" fontId="173" fillId="0" borderId="172" xfId="30" applyNumberFormat="1" applyFont="1" applyFill="1" applyBorder="1"/>
    <xf numFmtId="170" fontId="173" fillId="0" borderId="173" xfId="30" applyNumberFormat="1" applyFont="1" applyFill="1" applyBorder="1"/>
    <xf numFmtId="38" fontId="173" fillId="56" borderId="174" xfId="48" applyNumberFormat="1" applyFont="1" applyFill="1" applyBorder="1"/>
    <xf numFmtId="0" fontId="177" fillId="0" borderId="174" xfId="48" applyFont="1" applyBorder="1"/>
    <xf numFmtId="0" fontId="177" fillId="0" borderId="15" xfId="48" applyFont="1" applyBorder="1"/>
    <xf numFmtId="0" fontId="173" fillId="0" borderId="237" xfId="47" applyFont="1" applyBorder="1" applyAlignment="1">
      <alignment horizontal="center"/>
    </xf>
    <xf numFmtId="0" fontId="179" fillId="0" borderId="241" xfId="38" applyFont="1" applyBorder="1" applyAlignment="1" applyProtection="1">
      <alignment horizontal="center"/>
    </xf>
    <xf numFmtId="0" fontId="180" fillId="26" borderId="241" xfId="38" applyFont="1" applyFill="1" applyBorder="1" applyAlignment="1" applyProtection="1">
      <alignment horizontal="center"/>
    </xf>
    <xf numFmtId="0" fontId="173" fillId="0" borderId="159" xfId="48" applyFont="1" applyBorder="1" applyAlignment="1">
      <alignment horizontal="center" vertical="top"/>
    </xf>
    <xf numFmtId="0" fontId="173" fillId="0" borderId="34" xfId="48" applyFont="1" applyBorder="1" applyAlignment="1">
      <alignment horizontal="center" vertical="top"/>
    </xf>
    <xf numFmtId="38" fontId="175" fillId="54" borderId="104" xfId="48" applyNumberFormat="1" applyFont="1" applyFill="1" applyBorder="1"/>
    <xf numFmtId="0" fontId="175" fillId="54" borderId="0" xfId="48" applyFont="1" applyFill="1"/>
    <xf numFmtId="38" fontId="175" fillId="54" borderId="0" xfId="48" applyNumberFormat="1" applyFont="1" applyFill="1"/>
    <xf numFmtId="0" fontId="175" fillId="0" borderId="0" xfId="0" applyFont="1"/>
    <xf numFmtId="38" fontId="175" fillId="0" borderId="0" xfId="0" applyNumberFormat="1" applyFont="1"/>
    <xf numFmtId="14" fontId="173" fillId="0" borderId="23" xfId="48" applyNumberFormat="1" applyFont="1" applyBorder="1" applyAlignment="1">
      <alignment horizontal="center" vertical="top"/>
    </xf>
    <xf numFmtId="0" fontId="173" fillId="0" borderId="160" xfId="48" applyFont="1" applyBorder="1" applyAlignment="1">
      <alignment horizontal="center" vertical="top"/>
    </xf>
    <xf numFmtId="38" fontId="175" fillId="48" borderId="104" xfId="48" applyNumberFormat="1" applyFont="1" applyFill="1" applyBorder="1"/>
    <xf numFmtId="0" fontId="175" fillId="48" borderId="0" xfId="48" applyFont="1" applyFill="1"/>
    <xf numFmtId="38" fontId="175" fillId="48" borderId="0" xfId="48" applyNumberFormat="1" applyFont="1" applyFill="1"/>
    <xf numFmtId="0" fontId="173" fillId="0" borderId="14" xfId="48" applyFont="1" applyBorder="1"/>
    <xf numFmtId="10" fontId="173" fillId="0" borderId="161" xfId="54" applyNumberFormat="1" applyFont="1" applyFill="1" applyBorder="1"/>
    <xf numFmtId="0" fontId="173" fillId="0" borderId="162" xfId="48" applyFont="1" applyBorder="1"/>
    <xf numFmtId="0" fontId="173" fillId="28" borderId="163" xfId="0" applyFont="1" applyFill="1" applyBorder="1" applyAlignment="1">
      <alignment horizontal="center"/>
    </xf>
    <xf numFmtId="3" fontId="173" fillId="28" borderId="163" xfId="0" applyNumberFormat="1" applyFont="1" applyFill="1" applyBorder="1" applyAlignment="1">
      <alignment horizontal="center"/>
    </xf>
    <xf numFmtId="0" fontId="173" fillId="28" borderId="177" xfId="0" applyFont="1" applyFill="1" applyBorder="1" applyAlignment="1">
      <alignment horizontal="center"/>
    </xf>
    <xf numFmtId="0" fontId="176" fillId="0" borderId="161" xfId="0" applyFont="1" applyBorder="1" applyAlignment="1">
      <alignment horizontal="center"/>
    </xf>
    <xf numFmtId="0" fontId="176" fillId="0" borderId="24" xfId="0" applyFont="1" applyBorder="1" applyAlignment="1">
      <alignment horizontal="center"/>
    </xf>
    <xf numFmtId="0" fontId="176" fillId="0" borderId="166" xfId="0" applyFont="1" applyBorder="1" applyAlignment="1">
      <alignment horizontal="center"/>
    </xf>
    <xf numFmtId="0" fontId="173" fillId="0" borderId="167" xfId="48" applyFont="1" applyBorder="1" applyAlignment="1">
      <alignment horizontal="center" vertical="top"/>
    </xf>
    <xf numFmtId="0" fontId="176" fillId="0" borderId="161" xfId="0" applyFont="1" applyBorder="1" applyAlignment="1">
      <alignment horizontal="center" wrapText="1"/>
    </xf>
    <xf numFmtId="0" fontId="176" fillId="0" borderId="0" xfId="0" applyFont="1" applyAlignment="1">
      <alignment horizontal="center"/>
    </xf>
    <xf numFmtId="0" fontId="173" fillId="0" borderId="168" xfId="0" applyFont="1" applyBorder="1" applyAlignment="1">
      <alignment horizontal="center"/>
    </xf>
    <xf numFmtId="0" fontId="173" fillId="54" borderId="23" xfId="48" applyFont="1" applyFill="1" applyBorder="1" applyAlignment="1">
      <alignment horizontal="center" vertical="top"/>
    </xf>
    <xf numFmtId="0" fontId="173" fillId="54" borderId="171" xfId="48" applyFont="1" applyFill="1" applyBorder="1" applyAlignment="1">
      <alignment horizontal="center" vertical="top"/>
    </xf>
    <xf numFmtId="0" fontId="173" fillId="0" borderId="171" xfId="48" applyFont="1" applyBorder="1" applyAlignment="1">
      <alignment horizontal="center" vertical="top"/>
    </xf>
    <xf numFmtId="0" fontId="173" fillId="24" borderId="171" xfId="48" applyFont="1" applyFill="1" applyBorder="1" applyAlignment="1">
      <alignment horizontal="center" vertical="top"/>
    </xf>
    <xf numFmtId="0" fontId="173" fillId="55" borderId="171" xfId="48" applyFont="1" applyFill="1" applyBorder="1" applyAlignment="1">
      <alignment horizontal="center" vertical="top" wrapText="1"/>
    </xf>
    <xf numFmtId="0" fontId="173" fillId="0" borderId="171" xfId="48" applyFont="1" applyBorder="1" applyAlignment="1">
      <alignment horizontal="center" vertical="top" wrapText="1"/>
    </xf>
    <xf numFmtId="0" fontId="173" fillId="52" borderId="171" xfId="48" applyFont="1" applyFill="1" applyBorder="1" applyAlignment="1">
      <alignment horizontal="center" vertical="top"/>
    </xf>
    <xf numFmtId="38" fontId="173" fillId="52" borderId="174" xfId="48" applyNumberFormat="1" applyFont="1" applyFill="1" applyBorder="1"/>
    <xf numFmtId="10" fontId="173" fillId="52" borderId="171" xfId="48" applyNumberFormat="1" applyFont="1" applyFill="1" applyBorder="1" applyAlignment="1">
      <alignment horizontal="center" vertical="top"/>
    </xf>
    <xf numFmtId="10" fontId="173" fillId="52" borderId="174" xfId="54" applyNumberFormat="1" applyFont="1" applyFill="1" applyBorder="1"/>
    <xf numFmtId="165" fontId="173" fillId="52" borderId="172" xfId="28" applyNumberFormat="1" applyFont="1" applyFill="1" applyBorder="1"/>
    <xf numFmtId="10" fontId="173" fillId="0" borderId="171" xfId="48" applyNumberFormat="1" applyFont="1" applyBorder="1" applyAlignment="1">
      <alignment horizontal="center" vertical="top"/>
    </xf>
    <xf numFmtId="10" fontId="173" fillId="55" borderId="171" xfId="48" applyNumberFormat="1" applyFont="1" applyFill="1" applyBorder="1" applyAlignment="1">
      <alignment horizontal="center" vertical="top" wrapText="1"/>
    </xf>
    <xf numFmtId="10" fontId="173" fillId="54" borderId="171" xfId="48" applyNumberFormat="1" applyFont="1" applyFill="1" applyBorder="1" applyAlignment="1">
      <alignment horizontal="center" vertical="top" wrapText="1"/>
    </xf>
    <xf numFmtId="0" fontId="173" fillId="48" borderId="171" xfId="48" applyFont="1" applyFill="1" applyBorder="1" applyAlignment="1">
      <alignment horizontal="center" vertical="top"/>
    </xf>
    <xf numFmtId="10" fontId="173" fillId="56" borderId="171" xfId="48" applyNumberFormat="1" applyFont="1" applyFill="1" applyBorder="1" applyAlignment="1">
      <alignment horizontal="center" vertical="top"/>
    </xf>
    <xf numFmtId="10" fontId="173" fillId="55" borderId="171" xfId="48" applyNumberFormat="1" applyFont="1" applyFill="1" applyBorder="1" applyAlignment="1">
      <alignment horizontal="center" vertical="top"/>
    </xf>
    <xf numFmtId="10" fontId="173" fillId="54" borderId="171" xfId="48" applyNumberFormat="1" applyFont="1" applyFill="1" applyBorder="1" applyAlignment="1">
      <alignment horizontal="center" vertical="top"/>
    </xf>
    <xf numFmtId="0" fontId="173" fillId="55" borderId="171" xfId="48" applyFont="1" applyFill="1" applyBorder="1" applyAlignment="1">
      <alignment horizontal="center" vertical="top"/>
    </xf>
    <xf numFmtId="0" fontId="173" fillId="0" borderId="362" xfId="48" applyFont="1" applyBorder="1" applyAlignment="1">
      <alignment horizontal="center" vertical="top"/>
    </xf>
    <xf numFmtId="8" fontId="173" fillId="0" borderId="176" xfId="48" applyNumberFormat="1" applyFont="1" applyBorder="1"/>
    <xf numFmtId="0" fontId="173" fillId="0" borderId="14" xfId="48" applyFont="1" applyBorder="1" applyAlignment="1">
      <alignment horizontal="center" vertical="top"/>
    </xf>
    <xf numFmtId="0" fontId="173" fillId="0" borderId="14" xfId="48" applyFont="1" applyBorder="1" applyAlignment="1">
      <alignment horizontal="left" vertical="top"/>
    </xf>
    <xf numFmtId="8" fontId="173" fillId="0" borderId="15" xfId="48" applyNumberFormat="1" applyFont="1" applyBorder="1"/>
    <xf numFmtId="0" fontId="181" fillId="28" borderId="14" xfId="48" applyFont="1" applyFill="1" applyBorder="1" applyAlignment="1">
      <alignment horizontal="left" vertical="center"/>
    </xf>
    <xf numFmtId="8" fontId="182" fillId="28" borderId="15" xfId="48" applyNumberFormat="1" applyFont="1" applyFill="1" applyBorder="1" applyAlignment="1">
      <alignment vertical="center"/>
    </xf>
    <xf numFmtId="0" fontId="176" fillId="0" borderId="14" xfId="48" applyFont="1" applyBorder="1" applyAlignment="1">
      <alignment horizontal="left" vertical="top"/>
    </xf>
    <xf numFmtId="8" fontId="176" fillId="0" borderId="15" xfId="48" applyNumberFormat="1" applyFont="1" applyBorder="1"/>
    <xf numFmtId="8" fontId="176" fillId="0" borderId="18" xfId="48" applyNumberFormat="1" applyFont="1" applyBorder="1"/>
    <xf numFmtId="43" fontId="173" fillId="48" borderId="174" xfId="28" applyFont="1" applyFill="1" applyBorder="1"/>
    <xf numFmtId="0" fontId="31" fillId="27" borderId="0" xfId="47" applyFont="1" applyFill="1" applyAlignment="1" applyProtection="1">
      <alignment horizontal="center"/>
      <protection locked="0"/>
    </xf>
    <xf numFmtId="170" fontId="24" fillId="27" borderId="0" xfId="30" applyNumberFormat="1" applyFont="1" applyFill="1" applyBorder="1" applyProtection="1">
      <protection locked="0"/>
    </xf>
    <xf numFmtId="170" fontId="24" fillId="27" borderId="0" xfId="30" applyNumberFormat="1" applyFont="1" applyFill="1" applyBorder="1" applyProtection="1"/>
    <xf numFmtId="44" fontId="24" fillId="27" borderId="0" xfId="30" applyFont="1" applyFill="1" applyBorder="1" applyProtection="1"/>
    <xf numFmtId="44" fontId="24" fillId="27" borderId="15" xfId="30" applyFont="1" applyFill="1" applyBorder="1" applyProtection="1"/>
    <xf numFmtId="0" fontId="32" fillId="0" borderId="0" xfId="47" applyFont="1"/>
    <xf numFmtId="170" fontId="7" fillId="30" borderId="0" xfId="28" applyNumberFormat="1" applyFont="1" applyFill="1" applyBorder="1"/>
    <xf numFmtId="0" fontId="32" fillId="0" borderId="0" xfId="47" applyFont="1" applyAlignment="1">
      <alignment horizontal="left"/>
    </xf>
    <xf numFmtId="170" fontId="7" fillId="0" borderId="0" xfId="28" applyNumberFormat="1" applyFont="1" applyFill="1" applyBorder="1"/>
    <xf numFmtId="170" fontId="7" fillId="0" borderId="29" xfId="28" applyNumberFormat="1" applyFont="1" applyFill="1" applyBorder="1"/>
    <xf numFmtId="170" fontId="7" fillId="0" borderId="15" xfId="28" applyNumberFormat="1" applyFont="1" applyFill="1" applyBorder="1"/>
    <xf numFmtId="38" fontId="111" fillId="0" borderId="0" xfId="28" applyNumberFormat="1" applyFont="1" applyFill="1" applyProtection="1"/>
    <xf numFmtId="170" fontId="14" fillId="0" borderId="32" xfId="30" applyNumberFormat="1" applyFont="1" applyFill="1" applyBorder="1"/>
    <xf numFmtId="0" fontId="10" fillId="0" borderId="221" xfId="47" applyFont="1" applyBorder="1"/>
    <xf numFmtId="9" fontId="109" fillId="0" borderId="223" xfId="54" applyFont="1" applyFill="1" applyBorder="1" applyProtection="1"/>
    <xf numFmtId="0" fontId="183" fillId="34" borderId="28" xfId="47" applyFont="1" applyFill="1" applyBorder="1" applyAlignment="1">
      <alignment horizontal="center"/>
    </xf>
    <xf numFmtId="0" fontId="121" fillId="0" borderId="0" xfId="0" applyFont="1"/>
    <xf numFmtId="38" fontId="184" fillId="32" borderId="0" xfId="28" applyNumberFormat="1" applyFont="1" applyFill="1" applyProtection="1"/>
    <xf numFmtId="167" fontId="116" fillId="0" borderId="0" xfId="28" applyNumberFormat="1" applyFont="1" applyFill="1" applyBorder="1" applyAlignment="1" applyProtection="1">
      <alignment horizontal="right"/>
    </xf>
    <xf numFmtId="10" fontId="14" fillId="24" borderId="53" xfId="54" applyNumberFormat="1" applyFont="1" applyFill="1" applyBorder="1" applyAlignment="1">
      <alignment horizontal="center"/>
    </xf>
    <xf numFmtId="10" fontId="0" fillId="0" borderId="31" xfId="54" applyNumberFormat="1" applyFont="1" applyBorder="1"/>
    <xf numFmtId="0" fontId="9" fillId="0" borderId="3" xfId="0" applyFont="1" applyBorder="1" applyAlignment="1">
      <alignment horizontal="center"/>
    </xf>
    <xf numFmtId="43" fontId="62" fillId="47" borderId="328" xfId="28" applyFont="1" applyFill="1" applyBorder="1"/>
    <xf numFmtId="43" fontId="82" fillId="47" borderId="10" xfId="28" applyFont="1" applyFill="1" applyBorder="1"/>
    <xf numFmtId="43" fontId="10" fillId="0" borderId="340" xfId="28" applyFont="1" applyBorder="1"/>
    <xf numFmtId="43" fontId="10" fillId="0" borderId="341" xfId="28" applyFont="1" applyFill="1" applyBorder="1"/>
    <xf numFmtId="43" fontId="10" fillId="0" borderId="342" xfId="28" applyFont="1" applyFill="1" applyBorder="1"/>
    <xf numFmtId="43" fontId="16" fillId="0" borderId="336" xfId="28" applyFont="1" applyBorder="1"/>
    <xf numFmtId="43" fontId="16" fillId="0" borderId="136" xfId="28" applyFont="1" applyFill="1" applyBorder="1"/>
    <xf numFmtId="43" fontId="16" fillId="0" borderId="343" xfId="28" applyFont="1" applyFill="1" applyBorder="1"/>
    <xf numFmtId="43" fontId="14" fillId="24" borderId="33" xfId="28" applyFont="1" applyFill="1" applyBorder="1"/>
    <xf numFmtId="43" fontId="24" fillId="27" borderId="102" xfId="28" applyFont="1" applyFill="1" applyBorder="1"/>
    <xf numFmtId="43" fontId="14" fillId="0" borderId="29" xfId="28" applyFont="1" applyBorder="1"/>
    <xf numFmtId="0" fontId="1" fillId="0" borderId="0" xfId="77" applyFont="1"/>
    <xf numFmtId="0" fontId="185" fillId="0" borderId="195" xfId="75" applyFont="1" applyBorder="1" applyAlignment="1">
      <alignment horizontal="center" vertical="center" wrapText="1"/>
    </xf>
    <xf numFmtId="0" fontId="185" fillId="0" borderId="147" xfId="75" applyFont="1" applyBorder="1" applyAlignment="1">
      <alignment horizontal="center" vertical="center"/>
    </xf>
    <xf numFmtId="0" fontId="185" fillId="0" borderId="148" xfId="81" applyFont="1" applyBorder="1" applyAlignment="1" applyProtection="1">
      <alignment horizontal="center"/>
      <protection locked="0"/>
    </xf>
    <xf numFmtId="0" fontId="185" fillId="0" borderId="137" xfId="81" applyFont="1" applyBorder="1" applyAlignment="1" applyProtection="1">
      <alignment horizontal="center"/>
      <protection locked="0"/>
    </xf>
    <xf numFmtId="176" fontId="185" fillId="0" borderId="137" xfId="75" applyNumberFormat="1" applyFont="1" applyBorder="1" applyAlignment="1" applyProtection="1">
      <alignment horizontal="center"/>
      <protection hidden="1"/>
    </xf>
    <xf numFmtId="0" fontId="186" fillId="26" borderId="0" xfId="75" applyFont="1" applyFill="1" applyProtection="1">
      <protection hidden="1"/>
    </xf>
    <xf numFmtId="0" fontId="187" fillId="26" borderId="0" xfId="75" applyFont="1" applyFill="1" applyProtection="1">
      <protection hidden="1"/>
    </xf>
    <xf numFmtId="0" fontId="185" fillId="26" borderId="0" xfId="75" applyFont="1" applyFill="1" applyProtection="1">
      <protection hidden="1"/>
    </xf>
    <xf numFmtId="0" fontId="188" fillId="0" borderId="199" xfId="75" applyFont="1" applyBorder="1" applyAlignment="1">
      <alignment vertical="center"/>
    </xf>
    <xf numFmtId="0" fontId="188" fillId="0" borderId="200" xfId="75" applyFont="1" applyBorder="1" applyAlignment="1">
      <alignment vertical="center"/>
    </xf>
    <xf numFmtId="0" fontId="188" fillId="0" borderId="201" xfId="75" applyFont="1" applyBorder="1" applyAlignment="1">
      <alignment vertical="center"/>
    </xf>
    <xf numFmtId="0" fontId="185" fillId="26" borderId="149" xfId="75" applyFont="1" applyFill="1" applyBorder="1"/>
    <xf numFmtId="0" fontId="185" fillId="26" borderId="150" xfId="75" applyFont="1" applyFill="1" applyBorder="1"/>
    <xf numFmtId="38" fontId="185" fillId="0" borderId="151" xfId="75" applyNumberFormat="1" applyFont="1" applyBorder="1" applyProtection="1">
      <protection locked="0"/>
    </xf>
    <xf numFmtId="38" fontId="185" fillId="0" borderId="152" xfId="75" applyNumberFormat="1" applyFont="1" applyBorder="1" applyProtection="1">
      <protection locked="0"/>
    </xf>
    <xf numFmtId="38" fontId="185" fillId="26" borderId="154" xfId="75" applyNumberFormat="1" applyFont="1" applyFill="1" applyBorder="1"/>
    <xf numFmtId="0" fontId="187" fillId="26" borderId="143" xfId="47" applyFont="1" applyFill="1" applyBorder="1" applyAlignment="1">
      <alignment horizontal="center"/>
    </xf>
    <xf numFmtId="38" fontId="189" fillId="0" borderId="151" xfId="75" applyNumberFormat="1" applyFont="1" applyBorder="1" applyProtection="1">
      <protection locked="0"/>
    </xf>
    <xf numFmtId="38" fontId="185" fillId="0" borderId="154" xfId="75" applyNumberFormat="1" applyFont="1" applyBorder="1" applyProtection="1">
      <protection locked="0"/>
    </xf>
    <xf numFmtId="38" fontId="185" fillId="26" borderId="152" xfId="75" applyNumberFormat="1" applyFont="1" applyFill="1" applyBorder="1"/>
    <xf numFmtId="38" fontId="185" fillId="0" borderId="154" xfId="75" applyNumberFormat="1" applyFont="1" applyBorder="1"/>
    <xf numFmtId="38" fontId="185" fillId="0" borderId="254" xfId="75" applyNumberFormat="1" applyFont="1" applyBorder="1" applyProtection="1">
      <protection locked="0"/>
    </xf>
    <xf numFmtId="38" fontId="185" fillId="0" borderId="152" xfId="82" applyNumberFormat="1" applyFont="1" applyBorder="1" applyProtection="1">
      <protection locked="0"/>
    </xf>
    <xf numFmtId="38" fontId="185" fillId="0" borderId="183" xfId="75" applyNumberFormat="1" applyFont="1" applyBorder="1" applyProtection="1">
      <protection locked="0"/>
    </xf>
    <xf numFmtId="38" fontId="185" fillId="0" borderId="153" xfId="75" applyNumberFormat="1" applyFont="1" applyBorder="1" applyProtection="1">
      <protection locked="0"/>
    </xf>
    <xf numFmtId="38" fontId="185" fillId="0" borderId="156" xfId="75" applyNumberFormat="1" applyFont="1" applyBorder="1" applyProtection="1">
      <protection locked="0"/>
    </xf>
    <xf numFmtId="38" fontId="185" fillId="0" borderId="157" xfId="75" applyNumberFormat="1" applyFont="1" applyBorder="1" applyProtection="1">
      <protection locked="0"/>
    </xf>
    <xf numFmtId="38" fontId="185" fillId="0" borderId="187" xfId="75" applyNumberFormat="1" applyFont="1" applyBorder="1" applyProtection="1">
      <protection locked="0"/>
    </xf>
    <xf numFmtId="38" fontId="185" fillId="0" borderId="158" xfId="75" applyNumberFormat="1" applyFont="1" applyBorder="1" applyProtection="1">
      <protection locked="0"/>
    </xf>
    <xf numFmtId="38" fontId="185" fillId="26" borderId="149" xfId="75" applyNumberFormat="1" applyFont="1" applyFill="1" applyBorder="1"/>
    <xf numFmtId="38" fontId="185" fillId="26" borderId="185" xfId="75" applyNumberFormat="1" applyFont="1" applyFill="1" applyBorder="1"/>
    <xf numFmtId="38" fontId="185" fillId="26" borderId="155" xfId="75" applyNumberFormat="1" applyFont="1" applyFill="1" applyBorder="1"/>
    <xf numFmtId="38" fontId="185" fillId="0" borderId="151" xfId="75" applyNumberFormat="1" applyFont="1" applyBorder="1"/>
    <xf numFmtId="38" fontId="185" fillId="0" borderId="152" xfId="75" applyNumberFormat="1" applyFont="1" applyBorder="1"/>
    <xf numFmtId="38" fontId="185" fillId="0" borderId="185" xfId="75" applyNumberFormat="1" applyFont="1" applyBorder="1"/>
    <xf numFmtId="38" fontId="185" fillId="0" borderId="183" xfId="75" applyNumberFormat="1" applyFont="1" applyBorder="1"/>
    <xf numFmtId="38" fontId="185" fillId="0" borderId="153" xfId="75" applyNumberFormat="1" applyFont="1" applyBorder="1"/>
    <xf numFmtId="38" fontId="185" fillId="0" borderId="191" xfId="75" applyNumberFormat="1" applyFont="1" applyBorder="1"/>
    <xf numFmtId="38" fontId="185" fillId="0" borderId="192" xfId="75" applyNumberFormat="1" applyFont="1" applyBorder="1"/>
    <xf numFmtId="38" fontId="185" fillId="0" borderId="264" xfId="75" applyNumberFormat="1" applyFont="1" applyBorder="1"/>
    <xf numFmtId="38" fontId="185" fillId="0" borderId="247" xfId="75" applyNumberFormat="1" applyFont="1" applyBorder="1"/>
    <xf numFmtId="38" fontId="185" fillId="0" borderId="193" xfId="75" applyNumberFormat="1" applyFont="1" applyBorder="1"/>
    <xf numFmtId="38" fontId="185" fillId="0" borderId="156" xfId="75" applyNumberFormat="1" applyFont="1" applyBorder="1"/>
    <xf numFmtId="38" fontId="185" fillId="0" borderId="157" xfId="75" applyNumberFormat="1" applyFont="1" applyBorder="1"/>
    <xf numFmtId="38" fontId="185" fillId="0" borderId="158" xfId="75" applyNumberFormat="1" applyFont="1" applyBorder="1"/>
    <xf numFmtId="0" fontId="173" fillId="0" borderId="0" xfId="75" applyFont="1"/>
    <xf numFmtId="0" fontId="173" fillId="28" borderId="0" xfId="75" applyFont="1" applyFill="1"/>
    <xf numFmtId="165" fontId="173" fillId="28" borderId="0" xfId="28" applyNumberFormat="1" applyFont="1" applyFill="1"/>
    <xf numFmtId="44" fontId="190" fillId="28" borderId="0" xfId="30" applyFont="1" applyFill="1"/>
    <xf numFmtId="166" fontId="173" fillId="28" borderId="0" xfId="54" applyNumberFormat="1" applyFont="1" applyFill="1"/>
    <xf numFmtId="165" fontId="173" fillId="31" borderId="0" xfId="28" applyNumberFormat="1" applyFont="1" applyFill="1" applyBorder="1"/>
    <xf numFmtId="170" fontId="173" fillId="31" borderId="0" xfId="75" applyNumberFormat="1" applyFont="1" applyFill="1"/>
    <xf numFmtId="44" fontId="173" fillId="31" borderId="0" xfId="75" applyNumberFormat="1" applyFont="1" applyFill="1"/>
    <xf numFmtId="166" fontId="191" fillId="0" borderId="0" xfId="54" applyNumberFormat="1" applyFont="1" applyFill="1" applyBorder="1" applyAlignment="1" applyProtection="1">
      <alignment vertical="center"/>
      <protection locked="0"/>
    </xf>
    <xf numFmtId="44" fontId="191" fillId="0" borderId="0" xfId="30" applyFont="1" applyFill="1" applyBorder="1" applyAlignment="1" applyProtection="1">
      <alignment vertical="center"/>
      <protection locked="0"/>
    </xf>
    <xf numFmtId="165" fontId="191" fillId="0" borderId="0" xfId="28" applyNumberFormat="1" applyFont="1" applyFill="1" applyBorder="1" applyAlignment="1" applyProtection="1">
      <alignment vertical="center"/>
      <protection locked="0"/>
    </xf>
    <xf numFmtId="170" fontId="191" fillId="0" borderId="0" xfId="30" applyNumberFormat="1" applyFont="1" applyFill="1" applyBorder="1" applyAlignment="1" applyProtection="1">
      <alignment vertical="center"/>
      <protection locked="0"/>
    </xf>
    <xf numFmtId="0" fontId="187" fillId="0" borderId="275" xfId="0" applyFont="1" applyBorder="1" applyAlignment="1">
      <alignment horizontal="center"/>
    </xf>
    <xf numFmtId="0" fontId="187" fillId="0" borderId="0" xfId="0" applyFont="1" applyAlignment="1">
      <alignment horizontal="center"/>
    </xf>
    <xf numFmtId="0" fontId="187" fillId="26" borderId="0" xfId="0" applyFont="1" applyFill="1" applyProtection="1">
      <protection hidden="1"/>
    </xf>
    <xf numFmtId="0" fontId="81" fillId="51" borderId="28" xfId="0" applyFont="1" applyFill="1" applyBorder="1" applyAlignment="1">
      <alignment horizontal="center"/>
    </xf>
    <xf numFmtId="14" fontId="82" fillId="51" borderId="28" xfId="0" applyNumberFormat="1" applyFont="1" applyFill="1" applyBorder="1" applyAlignment="1">
      <alignment horizontal="center"/>
    </xf>
    <xf numFmtId="176" fontId="81" fillId="51" borderId="194" xfId="0" applyNumberFormat="1" applyFont="1" applyFill="1" applyBorder="1" applyAlignment="1">
      <alignment horizontal="right" indent="1"/>
    </xf>
    <xf numFmtId="43" fontId="16" fillId="24" borderId="32" xfId="28" applyFont="1" applyFill="1" applyBorder="1"/>
    <xf numFmtId="0" fontId="192" fillId="0" borderId="0" xfId="0" applyFont="1" applyAlignment="1">
      <alignment horizontal="center"/>
    </xf>
    <xf numFmtId="0" fontId="193" fillId="0" borderId="0" xfId="0" applyFont="1"/>
    <xf numFmtId="0" fontId="141" fillId="57" borderId="0" xfId="0" applyFont="1" applyFill="1"/>
    <xf numFmtId="0" fontId="157" fillId="0" borderId="45" xfId="47" applyFont="1" applyBorder="1" applyAlignment="1">
      <alignment horizontal="center"/>
    </xf>
    <xf numFmtId="0" fontId="157" fillId="0" borderId="213" xfId="47" applyFont="1" applyBorder="1" applyAlignment="1">
      <alignment horizontal="center"/>
    </xf>
    <xf numFmtId="0" fontId="163" fillId="30" borderId="134" xfId="47" applyFont="1" applyFill="1" applyBorder="1" applyAlignment="1">
      <alignment horizontal="center"/>
    </xf>
    <xf numFmtId="0" fontId="194" fillId="0" borderId="0" xfId="47" applyFont="1" applyAlignment="1">
      <alignment horizontal="center"/>
    </xf>
    <xf numFmtId="0" fontId="163" fillId="30" borderId="109" xfId="47" applyFont="1" applyFill="1" applyBorder="1" applyAlignment="1">
      <alignment horizontal="center"/>
    </xf>
    <xf numFmtId="0" fontId="163" fillId="0" borderId="0" xfId="47" applyFont="1" applyAlignment="1">
      <alignment horizontal="center"/>
    </xf>
    <xf numFmtId="0" fontId="157" fillId="0" borderId="32" xfId="47" applyFont="1" applyBorder="1" applyAlignment="1">
      <alignment horizontal="center"/>
    </xf>
    <xf numFmtId="0" fontId="157" fillId="0" borderId="3" xfId="47" applyFont="1" applyBorder="1" applyAlignment="1">
      <alignment horizontal="center"/>
    </xf>
    <xf numFmtId="3" fontId="157" fillId="0" borderId="0" xfId="47" applyNumberFormat="1" applyFont="1" applyAlignment="1" applyProtection="1">
      <alignment horizontal="center"/>
      <protection locked="0"/>
    </xf>
    <xf numFmtId="0" fontId="195" fillId="0" borderId="0" xfId="0" applyFont="1"/>
    <xf numFmtId="0" fontId="163" fillId="0" borderId="3" xfId="47" applyFont="1" applyBorder="1" applyAlignment="1">
      <alignment horizontal="center"/>
    </xf>
    <xf numFmtId="0" fontId="157" fillId="0" borderId="0" xfId="47" applyFont="1" applyAlignment="1" applyProtection="1">
      <alignment horizontal="center"/>
      <protection locked="0"/>
    </xf>
    <xf numFmtId="0" fontId="157" fillId="0" borderId="0" xfId="0" applyFont="1" applyAlignment="1">
      <alignment horizontal="center"/>
    </xf>
    <xf numFmtId="0" fontId="163" fillId="0" borderId="39" xfId="47" applyFont="1" applyBorder="1" applyAlignment="1">
      <alignment horizontal="centerContinuous" vertical="center"/>
    </xf>
    <xf numFmtId="0" fontId="163" fillId="0" borderId="77" xfId="47" applyFont="1" applyBorder="1" applyAlignment="1">
      <alignment horizontal="centerContinuous" vertical="center"/>
    </xf>
    <xf numFmtId="0" fontId="163" fillId="0" borderId="43" xfId="47" applyFont="1" applyBorder="1" applyAlignment="1">
      <alignment horizontal="center" vertical="center"/>
    </xf>
    <xf numFmtId="0" fontId="163" fillId="0" borderId="67" xfId="47" applyFont="1" applyBorder="1" applyAlignment="1">
      <alignment horizontal="center" vertical="center"/>
    </xf>
    <xf numFmtId="0" fontId="157" fillId="0" borderId="0" xfId="0" applyFont="1" applyAlignment="1">
      <alignment vertical="center" wrapText="1"/>
    </xf>
    <xf numFmtId="165" fontId="157" fillId="0" borderId="0" xfId="28" applyNumberFormat="1" applyFont="1" applyFill="1" applyBorder="1"/>
    <xf numFmtId="0" fontId="157" fillId="0" borderId="0" xfId="47" applyFont="1" applyAlignment="1">
      <alignment horizontal="centerContinuous"/>
    </xf>
    <xf numFmtId="0" fontId="157" fillId="0" borderId="32" xfId="51" applyFont="1" applyBorder="1" applyAlignment="1">
      <alignment horizontal="center"/>
    </xf>
    <xf numFmtId="0" fontId="157" fillId="0" borderId="3" xfId="0" applyFont="1" applyBorder="1"/>
    <xf numFmtId="0" fontId="0" fillId="55" borderId="0" xfId="0" applyFill="1"/>
    <xf numFmtId="0" fontId="0" fillId="58" borderId="0" xfId="0" applyFill="1"/>
    <xf numFmtId="0" fontId="16" fillId="0" borderId="0" xfId="47" applyFont="1" applyAlignment="1" applyProtection="1">
      <alignment horizontal="center" vertical="center"/>
      <protection locked="0"/>
    </xf>
    <xf numFmtId="0" fontId="10" fillId="30" borderId="101" xfId="47" applyFont="1" applyFill="1" applyBorder="1" applyAlignment="1">
      <alignment horizontal="center" vertical="center"/>
    </xf>
    <xf numFmtId="0" fontId="16" fillId="0" borderId="0" xfId="47" applyFont="1" applyAlignment="1">
      <alignment horizontal="center" vertical="center"/>
    </xf>
    <xf numFmtId="0" fontId="16" fillId="0" borderId="3" xfId="47" applyFont="1" applyBorder="1" applyAlignment="1" applyProtection="1">
      <alignment horizontal="center" vertical="center"/>
      <protection locked="0"/>
    </xf>
    <xf numFmtId="170" fontId="16" fillId="24" borderId="32" xfId="30" applyNumberFormat="1" applyFont="1" applyFill="1" applyBorder="1" applyAlignment="1">
      <alignment horizontal="center" vertical="center"/>
    </xf>
    <xf numFmtId="0" fontId="16" fillId="0" borderId="3" xfId="47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65" fontId="4" fillId="0" borderId="0" xfId="28" applyNumberFormat="1" applyFont="1" applyFill="1" applyBorder="1" applyAlignment="1">
      <alignment horizontal="center" vertical="center"/>
    </xf>
    <xf numFmtId="0" fontId="157" fillId="0" borderId="0" xfId="47" applyFont="1" applyAlignment="1" applyProtection="1">
      <alignment horizontal="left"/>
      <protection locked="0"/>
    </xf>
    <xf numFmtId="3" fontId="16" fillId="46" borderId="136" xfId="28" applyNumberFormat="1" applyFont="1" applyFill="1" applyBorder="1"/>
    <xf numFmtId="3" fontId="16" fillId="46" borderId="343" xfId="28" applyNumberFormat="1" applyFont="1" applyFill="1" applyBorder="1"/>
    <xf numFmtId="165" fontId="16" fillId="0" borderId="343" xfId="28" applyNumberFormat="1" applyFont="1" applyBorder="1"/>
    <xf numFmtId="0" fontId="10" fillId="0" borderId="345" xfId="0" applyFont="1" applyBorder="1" applyAlignment="1">
      <alignment horizontal="left"/>
    </xf>
    <xf numFmtId="3" fontId="16" fillId="0" borderId="346" xfId="0" applyNumberFormat="1" applyFont="1" applyBorder="1"/>
    <xf numFmtId="3" fontId="16" fillId="0" borderId="348" xfId="0" applyNumberFormat="1" applyFont="1" applyBorder="1"/>
    <xf numFmtId="0" fontId="0" fillId="0" borderId="0" xfId="0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143" fillId="0" borderId="112" xfId="47" applyFont="1" applyBorder="1" applyAlignment="1" applyProtection="1">
      <alignment horizontal="center"/>
      <protection locked="0"/>
    </xf>
    <xf numFmtId="0" fontId="143" fillId="0" borderId="101" xfId="47" applyFont="1" applyBorder="1" applyAlignment="1" applyProtection="1">
      <alignment horizontal="center"/>
      <protection locked="0"/>
    </xf>
    <xf numFmtId="0" fontId="143" fillId="0" borderId="110" xfId="47" applyFont="1" applyBorder="1" applyAlignment="1" applyProtection="1">
      <alignment horizontal="center"/>
      <protection locked="0"/>
    </xf>
    <xf numFmtId="0" fontId="12" fillId="0" borderId="14" xfId="47" applyFont="1" applyBorder="1" applyAlignment="1" applyProtection="1">
      <alignment horizontal="center"/>
      <protection locked="0"/>
    </xf>
    <xf numFmtId="0" fontId="12" fillId="0" borderId="0" xfId="47" applyFont="1" applyAlignment="1" applyProtection="1">
      <alignment horizontal="center"/>
      <protection locked="0"/>
    </xf>
    <xf numFmtId="0" fontId="12" fillId="0" borderId="15" xfId="47" applyFont="1" applyBorder="1" applyAlignment="1" applyProtection="1">
      <alignment horizontal="center"/>
      <protection locked="0"/>
    </xf>
    <xf numFmtId="38" fontId="10" fillId="0" borderId="43" xfId="47" applyNumberFormat="1" applyFont="1" applyBorder="1" applyAlignment="1">
      <alignment horizontal="center" vertical="center"/>
    </xf>
    <xf numFmtId="38" fontId="10" fillId="0" borderId="34" xfId="47" applyNumberFormat="1" applyFont="1" applyBorder="1" applyAlignment="1">
      <alignment horizontal="center" vertical="center"/>
    </xf>
    <xf numFmtId="38" fontId="10" fillId="0" borderId="44" xfId="47" applyNumberFormat="1" applyFont="1" applyBorder="1" applyAlignment="1">
      <alignment horizontal="center" vertical="center"/>
    </xf>
    <xf numFmtId="38" fontId="10" fillId="0" borderId="301" xfId="47" applyNumberFormat="1" applyFont="1" applyBorder="1" applyAlignment="1">
      <alignment horizontal="center" vertical="center" wrapText="1"/>
    </xf>
    <xf numFmtId="38" fontId="10" fillId="0" borderId="271" xfId="47" applyNumberFormat="1" applyFont="1" applyBorder="1" applyAlignment="1">
      <alignment horizontal="center" vertical="center" wrapText="1"/>
    </xf>
    <xf numFmtId="38" fontId="10" fillId="0" borderId="302" xfId="47" applyNumberFormat="1" applyFont="1" applyBorder="1" applyAlignment="1">
      <alignment horizontal="center" vertical="center" wrapText="1"/>
    </xf>
    <xf numFmtId="0" fontId="10" fillId="0" borderId="72" xfId="47" applyFont="1" applyBorder="1" applyAlignment="1">
      <alignment horizontal="center" vertical="center"/>
    </xf>
    <xf numFmtId="0" fontId="10" fillId="0" borderId="73" xfId="47" applyFont="1" applyBorder="1" applyAlignment="1">
      <alignment horizontal="center" vertical="center"/>
    </xf>
    <xf numFmtId="0" fontId="10" fillId="0" borderId="74" xfId="47" applyFont="1" applyBorder="1" applyAlignment="1">
      <alignment horizontal="center" vertical="center"/>
    </xf>
    <xf numFmtId="0" fontId="10" fillId="0" borderId="75" xfId="47" applyFont="1" applyBorder="1" applyAlignment="1">
      <alignment horizontal="center" vertical="center"/>
    </xf>
    <xf numFmtId="0" fontId="36" fillId="0" borderId="12" xfId="0" applyFont="1" applyBorder="1" applyAlignment="1">
      <alignment horizontal="center"/>
    </xf>
    <xf numFmtId="0" fontId="36" fillId="0" borderId="13" xfId="0" applyFont="1" applyBorder="1" applyAlignment="1">
      <alignment horizontal="center"/>
    </xf>
    <xf numFmtId="0" fontId="36" fillId="0" borderId="19" xfId="0" applyFont="1" applyBorder="1" applyAlignment="1">
      <alignment horizontal="center"/>
    </xf>
    <xf numFmtId="0" fontId="10" fillId="0" borderId="277" xfId="47" applyFont="1" applyBorder="1" applyAlignment="1">
      <alignment horizontal="center" vertical="center"/>
    </xf>
    <xf numFmtId="0" fontId="10" fillId="0" borderId="14" xfId="47" applyFont="1" applyBorder="1" applyAlignment="1">
      <alignment horizontal="center" vertical="center"/>
    </xf>
    <xf numFmtId="0" fontId="10" fillId="0" borderId="65" xfId="47" applyFont="1" applyBorder="1" applyAlignment="1">
      <alignment horizontal="center" vertical="center"/>
    </xf>
    <xf numFmtId="0" fontId="10" fillId="0" borderId="14" xfId="47" applyFont="1" applyBorder="1" applyAlignment="1">
      <alignment horizontal="center"/>
    </xf>
    <xf numFmtId="0" fontId="10" fillId="0" borderId="0" xfId="47" applyFont="1" applyAlignment="1">
      <alignment horizontal="center"/>
    </xf>
    <xf numFmtId="0" fontId="10" fillId="0" borderId="15" xfId="47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27" borderId="205" xfId="47" applyFont="1" applyFill="1" applyBorder="1" applyAlignment="1" applyProtection="1">
      <alignment horizontal="center"/>
      <protection locked="0"/>
    </xf>
    <xf numFmtId="0" fontId="10" fillId="27" borderId="206" xfId="47" applyFont="1" applyFill="1" applyBorder="1" applyAlignment="1" applyProtection="1">
      <alignment horizontal="center"/>
      <protection locked="0"/>
    </xf>
    <xf numFmtId="0" fontId="10" fillId="27" borderId="207" xfId="47" applyFont="1" applyFill="1" applyBorder="1" applyAlignment="1" applyProtection="1">
      <alignment horizontal="center"/>
      <protection locked="0"/>
    </xf>
    <xf numFmtId="0" fontId="10" fillId="46" borderId="208" xfId="47" applyFont="1" applyFill="1" applyBorder="1" applyAlignment="1" applyProtection="1">
      <alignment horizontal="center"/>
      <protection locked="0"/>
    </xf>
    <xf numFmtId="0" fontId="10" fillId="46" borderId="114" xfId="47" applyFont="1" applyFill="1" applyBorder="1" applyAlignment="1" applyProtection="1">
      <alignment horizontal="center"/>
      <protection locked="0"/>
    </xf>
    <xf numFmtId="0" fontId="10" fillId="46" borderId="209" xfId="47" applyFont="1" applyFill="1" applyBorder="1" applyAlignment="1" applyProtection="1">
      <alignment horizontal="center"/>
      <protection locked="0"/>
    </xf>
    <xf numFmtId="14" fontId="10" fillId="46" borderId="210" xfId="47" applyNumberFormat="1" applyFont="1" applyFill="1" applyBorder="1" applyAlignment="1" applyProtection="1">
      <alignment horizontal="center"/>
      <protection locked="0"/>
    </xf>
    <xf numFmtId="0" fontId="10" fillId="46" borderId="211" xfId="47" applyFont="1" applyFill="1" applyBorder="1" applyAlignment="1" applyProtection="1">
      <alignment horizontal="center"/>
      <protection locked="0"/>
    </xf>
    <xf numFmtId="0" fontId="10" fillId="46" borderId="212" xfId="47" applyFont="1" applyFill="1" applyBorder="1" applyAlignment="1" applyProtection="1">
      <alignment horizontal="center"/>
      <protection locked="0"/>
    </xf>
    <xf numFmtId="0" fontId="10" fillId="0" borderId="28" xfId="47" applyFont="1" applyBorder="1" applyAlignment="1">
      <alignment horizontal="center"/>
    </xf>
    <xf numFmtId="0" fontId="10" fillId="0" borderId="29" xfId="47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36" fillId="0" borderId="38" xfId="0" applyFont="1" applyBorder="1" applyAlignment="1">
      <alignment horizontal="center"/>
    </xf>
    <xf numFmtId="0" fontId="36" fillId="0" borderId="39" xfId="0" applyFont="1" applyBorder="1" applyAlignment="1">
      <alignment horizontal="center"/>
    </xf>
    <xf numFmtId="0" fontId="36" fillId="0" borderId="40" xfId="0" applyFont="1" applyBorder="1" applyAlignment="1">
      <alignment horizontal="center"/>
    </xf>
    <xf numFmtId="38" fontId="10" fillId="0" borderId="64" xfId="47" applyNumberFormat="1" applyFont="1" applyBorder="1" applyAlignment="1">
      <alignment horizontal="center" vertical="center" wrapText="1"/>
    </xf>
    <xf numFmtId="38" fontId="10" fillId="0" borderId="76" xfId="47" applyNumberFormat="1" applyFont="1" applyBorder="1" applyAlignment="1">
      <alignment horizontal="center" vertical="center" wrapText="1"/>
    </xf>
    <xf numFmtId="0" fontId="10" fillId="0" borderId="80" xfId="47" applyFont="1" applyBorder="1" applyAlignment="1">
      <alignment horizontal="center" vertical="center"/>
    </xf>
    <xf numFmtId="0" fontId="10" fillId="0" borderId="81" xfId="47" applyFont="1" applyBorder="1" applyAlignment="1">
      <alignment horizontal="center" vertical="center"/>
    </xf>
    <xf numFmtId="0" fontId="62" fillId="0" borderId="81" xfId="47" applyFont="1" applyBorder="1" applyAlignment="1">
      <alignment horizontal="center"/>
    </xf>
    <xf numFmtId="0" fontId="62" fillId="0" borderId="41" xfId="47" applyFont="1" applyBorder="1" applyAlignment="1">
      <alignment horizontal="center"/>
    </xf>
    <xf numFmtId="0" fontId="62" fillId="0" borderId="42" xfId="47" applyFont="1" applyBorder="1" applyAlignment="1">
      <alignment horizontal="center"/>
    </xf>
    <xf numFmtId="0" fontId="10" fillId="27" borderId="205" xfId="47" applyFont="1" applyFill="1" applyBorder="1" applyAlignment="1">
      <alignment horizontal="center"/>
    </xf>
    <xf numFmtId="0" fontId="10" fillId="27" borderId="206" xfId="47" applyFont="1" applyFill="1" applyBorder="1" applyAlignment="1">
      <alignment horizontal="center"/>
    </xf>
    <xf numFmtId="0" fontId="10" fillId="27" borderId="208" xfId="47" applyFont="1" applyFill="1" applyBorder="1" applyAlignment="1">
      <alignment horizontal="center"/>
    </xf>
    <xf numFmtId="0" fontId="10" fillId="27" borderId="114" xfId="47" applyFont="1" applyFill="1" applyBorder="1" applyAlignment="1">
      <alignment horizontal="center"/>
    </xf>
    <xf numFmtId="14" fontId="10" fillId="27" borderId="210" xfId="47" applyNumberFormat="1" applyFont="1" applyFill="1" applyBorder="1" applyAlignment="1">
      <alignment horizontal="center"/>
    </xf>
    <xf numFmtId="14" fontId="10" fillId="27" borderId="211" xfId="47" applyNumberFormat="1" applyFont="1" applyFill="1" applyBorder="1" applyAlignment="1">
      <alignment horizontal="center"/>
    </xf>
    <xf numFmtId="0" fontId="12" fillId="0" borderId="28" xfId="47" applyFont="1" applyBorder="1" applyAlignment="1">
      <alignment horizontal="center"/>
    </xf>
    <xf numFmtId="0" fontId="12" fillId="0" borderId="0" xfId="47" applyFont="1" applyAlignment="1">
      <alignment horizontal="center"/>
    </xf>
    <xf numFmtId="0" fontId="12" fillId="0" borderId="29" xfId="47" applyFont="1" applyBorder="1" applyAlignment="1">
      <alignment horizontal="center"/>
    </xf>
    <xf numFmtId="0" fontId="35" fillId="0" borderId="28" xfId="0" applyFont="1" applyBorder="1" applyAlignment="1">
      <alignment horizontal="left" wrapText="1"/>
    </xf>
    <xf numFmtId="0" fontId="35" fillId="0" borderId="0" xfId="0" applyFont="1" applyAlignment="1">
      <alignment horizontal="left" wrapText="1"/>
    </xf>
    <xf numFmtId="0" fontId="10" fillId="0" borderId="48" xfId="47" applyFont="1" applyBorder="1" applyAlignment="1">
      <alignment horizontal="center"/>
    </xf>
    <xf numFmtId="0" fontId="10" fillId="0" borderId="99" xfId="47" applyFont="1" applyBorder="1" applyAlignment="1">
      <alignment horizontal="center"/>
    </xf>
    <xf numFmtId="0" fontId="10" fillId="0" borderId="48" xfId="0" applyFont="1" applyBorder="1" applyAlignment="1">
      <alignment horizontal="center"/>
    </xf>
    <xf numFmtId="0" fontId="10" fillId="27" borderId="211" xfId="47" applyFont="1" applyFill="1" applyBorder="1" applyAlignment="1">
      <alignment horizontal="center"/>
    </xf>
    <xf numFmtId="0" fontId="10" fillId="27" borderId="212" xfId="47" applyFont="1" applyFill="1" applyBorder="1" applyAlignment="1">
      <alignment horizontal="center"/>
    </xf>
    <xf numFmtId="0" fontId="10" fillId="27" borderId="207" xfId="47" applyFont="1" applyFill="1" applyBorder="1" applyAlignment="1">
      <alignment horizontal="center"/>
    </xf>
    <xf numFmtId="0" fontId="10" fillId="27" borderId="209" xfId="47" applyFont="1" applyFill="1" applyBorder="1" applyAlignment="1">
      <alignment horizontal="center"/>
    </xf>
    <xf numFmtId="38" fontId="10" fillId="0" borderId="43" xfId="47" applyNumberFormat="1" applyFont="1" applyBorder="1" applyAlignment="1" applyProtection="1">
      <alignment horizontal="center" vertical="center"/>
      <protection locked="0"/>
    </xf>
    <xf numFmtId="38" fontId="10" fillId="0" borderId="34" xfId="47" applyNumberFormat="1" applyFont="1" applyBorder="1" applyAlignment="1" applyProtection="1">
      <alignment horizontal="center" vertical="center"/>
      <protection locked="0"/>
    </xf>
    <xf numFmtId="38" fontId="10" fillId="0" borderId="44" xfId="47" applyNumberFormat="1" applyFont="1" applyBorder="1" applyAlignment="1" applyProtection="1">
      <alignment horizontal="center" vertical="center"/>
      <protection locked="0"/>
    </xf>
    <xf numFmtId="38" fontId="10" fillId="0" borderId="64" xfId="47" applyNumberFormat="1" applyFont="1" applyBorder="1" applyAlignment="1" applyProtection="1">
      <alignment horizontal="center" vertical="center" wrapText="1"/>
      <protection locked="0"/>
    </xf>
    <xf numFmtId="38" fontId="10" fillId="0" borderId="66" xfId="47" applyNumberFormat="1" applyFont="1" applyBorder="1" applyAlignment="1" applyProtection="1">
      <alignment horizontal="center" vertical="center" wrapText="1"/>
      <protection locked="0"/>
    </xf>
    <xf numFmtId="38" fontId="10" fillId="0" borderId="76" xfId="47" applyNumberFormat="1" applyFont="1" applyBorder="1" applyAlignment="1" applyProtection="1">
      <alignment horizontal="center" vertical="center" wrapText="1"/>
      <protection locked="0"/>
    </xf>
    <xf numFmtId="38" fontId="10" fillId="0" borderId="303" xfId="47" applyNumberFormat="1" applyFont="1" applyBorder="1" applyAlignment="1">
      <alignment horizontal="center" vertical="center"/>
    </xf>
    <xf numFmtId="38" fontId="10" fillId="0" borderId="67" xfId="47" applyNumberFormat="1" applyFont="1" applyBorder="1" applyAlignment="1">
      <alignment horizontal="center" vertical="center"/>
    </xf>
    <xf numFmtId="0" fontId="10" fillId="0" borderId="38" xfId="47" applyFont="1" applyBorder="1" applyAlignment="1">
      <alignment horizontal="center" vertical="center"/>
    </xf>
    <xf numFmtId="0" fontId="10" fillId="0" borderId="85" xfId="47" applyFont="1" applyBorder="1" applyAlignment="1">
      <alignment horizontal="center" vertical="center"/>
    </xf>
    <xf numFmtId="0" fontId="10" fillId="0" borderId="28" xfId="47" applyFont="1" applyBorder="1" applyAlignment="1">
      <alignment horizontal="center" vertical="center"/>
    </xf>
    <xf numFmtId="0" fontId="10" fillId="0" borderId="30" xfId="47" applyFont="1" applyBorder="1" applyAlignment="1">
      <alignment horizontal="center" vertical="center"/>
    </xf>
    <xf numFmtId="0" fontId="10" fillId="0" borderId="68" xfId="47" applyFont="1" applyBorder="1" applyAlignment="1">
      <alignment horizontal="center" vertical="center"/>
    </xf>
    <xf numFmtId="38" fontId="24" fillId="0" borderId="303" xfId="47" applyNumberFormat="1" applyFont="1" applyBorder="1" applyAlignment="1">
      <alignment horizontal="center" vertical="center"/>
    </xf>
    <xf numFmtId="38" fontId="24" fillId="0" borderId="34" xfId="47" applyNumberFormat="1" applyFont="1" applyBorder="1" applyAlignment="1">
      <alignment horizontal="center" vertical="center"/>
    </xf>
    <xf numFmtId="38" fontId="24" fillId="0" borderId="67" xfId="47" applyNumberFormat="1" applyFont="1" applyBorder="1" applyAlignment="1">
      <alignment horizontal="center" vertical="center"/>
    </xf>
    <xf numFmtId="38" fontId="10" fillId="0" borderId="78" xfId="47" applyNumberFormat="1" applyFont="1" applyBorder="1" applyAlignment="1">
      <alignment horizontal="center" vertical="center" wrapText="1"/>
    </xf>
    <xf numFmtId="38" fontId="10" fillId="0" borderId="66" xfId="47" applyNumberFormat="1" applyFont="1" applyBorder="1" applyAlignment="1">
      <alignment horizontal="center" vertical="center" wrapText="1"/>
    </xf>
    <xf numFmtId="38" fontId="10" fillId="0" borderId="70" xfId="47" applyNumberFormat="1" applyFont="1" applyBorder="1" applyAlignment="1">
      <alignment horizontal="center" vertical="center" wrapText="1"/>
    </xf>
    <xf numFmtId="0" fontId="10" fillId="0" borderId="84" xfId="47" applyFont="1" applyBorder="1" applyAlignment="1">
      <alignment horizontal="center" vertical="center"/>
    </xf>
    <xf numFmtId="0" fontId="10" fillId="0" borderId="43" xfId="47" applyFont="1" applyBorder="1" applyAlignment="1">
      <alignment horizontal="center" vertical="center" wrapText="1"/>
    </xf>
    <xf numFmtId="0" fontId="10" fillId="0" borderId="34" xfId="47" applyFont="1" applyBorder="1" applyAlignment="1">
      <alignment horizontal="center" vertical="center" wrapText="1"/>
    </xf>
    <xf numFmtId="0" fontId="10" fillId="0" borderId="44" xfId="47" applyFont="1" applyBorder="1" applyAlignment="1">
      <alignment horizontal="center" vertical="center" wrapText="1"/>
    </xf>
    <xf numFmtId="0" fontId="14" fillId="0" borderId="64" xfId="47" applyFont="1" applyBorder="1" applyAlignment="1">
      <alignment horizontal="center" vertical="center" wrapText="1"/>
    </xf>
    <xf numFmtId="0" fontId="14" fillId="0" borderId="76" xfId="47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29" xfId="0" applyFont="1" applyBorder="1" applyAlignment="1">
      <alignment horizontal="center"/>
    </xf>
    <xf numFmtId="0" fontId="10" fillId="31" borderId="309" xfId="0" applyFont="1" applyFill="1" applyBorder="1" applyAlignment="1">
      <alignment horizontal="center" vertical="center"/>
    </xf>
    <xf numFmtId="0" fontId="10" fillId="31" borderId="304" xfId="0" applyFont="1" applyFill="1" applyBorder="1" applyAlignment="1">
      <alignment horizontal="center" vertical="center"/>
    </xf>
    <xf numFmtId="0" fontId="10" fillId="31" borderId="308" xfId="0" applyFont="1" applyFill="1" applyBorder="1" applyAlignment="1">
      <alignment horizontal="center" vertical="center"/>
    </xf>
    <xf numFmtId="0" fontId="10" fillId="31" borderId="75" xfId="0" applyFont="1" applyFill="1" applyBorder="1" applyAlignment="1">
      <alignment horizontal="center" vertical="center"/>
    </xf>
    <xf numFmtId="0" fontId="14" fillId="0" borderId="112" xfId="50" applyFont="1" applyBorder="1" applyAlignment="1">
      <alignment horizontal="center"/>
    </xf>
    <xf numFmtId="0" fontId="14" fillId="0" borderId="101" xfId="50" applyFont="1" applyBorder="1" applyAlignment="1">
      <alignment horizontal="center"/>
    </xf>
    <xf numFmtId="0" fontId="0" fillId="0" borderId="65" xfId="0" applyBorder="1" applyAlignment="1">
      <alignment horizontal="center" vertical="center" wrapText="1"/>
    </xf>
    <xf numFmtId="0" fontId="36" fillId="0" borderId="309" xfId="0" applyFont="1" applyBorder="1" applyAlignment="1">
      <alignment horizontal="center"/>
    </xf>
    <xf numFmtId="0" fontId="36" fillId="0" borderId="354" xfId="0" applyFont="1" applyBorder="1" applyAlignment="1">
      <alignment horizontal="center"/>
    </xf>
    <xf numFmtId="0" fontId="36" fillId="0" borderId="353" xfId="0" applyFont="1" applyBorder="1" applyAlignment="1">
      <alignment horizontal="center"/>
    </xf>
    <xf numFmtId="0" fontId="10" fillId="0" borderId="220" xfId="47" applyFont="1" applyBorder="1" applyAlignment="1">
      <alignment horizontal="center"/>
    </xf>
    <xf numFmtId="0" fontId="10" fillId="0" borderId="368" xfId="47" applyFont="1" applyBorder="1" applyAlignment="1">
      <alignment horizontal="center"/>
    </xf>
    <xf numFmtId="0" fontId="12" fillId="0" borderId="369" xfId="0" applyFont="1" applyBorder="1" applyAlignment="1">
      <alignment horizontal="center"/>
    </xf>
    <xf numFmtId="0" fontId="12" fillId="0" borderId="235" xfId="0" applyFont="1" applyBorder="1" applyAlignment="1">
      <alignment horizontal="center"/>
    </xf>
    <xf numFmtId="0" fontId="0" fillId="0" borderId="304" xfId="0" applyBorder="1" applyAlignment="1">
      <alignment horizontal="center" vertical="center" wrapText="1"/>
    </xf>
    <xf numFmtId="0" fontId="10" fillId="31" borderId="305" xfId="0" applyFont="1" applyFill="1" applyBorder="1" applyAlignment="1">
      <alignment horizontal="center" vertical="center" wrapText="1"/>
    </xf>
    <xf numFmtId="0" fontId="10" fillId="31" borderId="304" xfId="0" applyFont="1" applyFill="1" applyBorder="1" applyAlignment="1">
      <alignment horizontal="center" vertical="center" wrapText="1"/>
    </xf>
    <xf numFmtId="0" fontId="10" fillId="31" borderId="74" xfId="0" applyFont="1" applyFill="1" applyBorder="1" applyAlignment="1">
      <alignment horizontal="center" vertical="center" wrapText="1"/>
    </xf>
    <xf numFmtId="0" fontId="10" fillId="31" borderId="75" xfId="0" applyFont="1" applyFill="1" applyBorder="1" applyAlignment="1">
      <alignment horizontal="center" vertical="center" wrapText="1"/>
    </xf>
    <xf numFmtId="0" fontId="10" fillId="31" borderId="305" xfId="0" applyFont="1" applyFill="1" applyBorder="1" applyAlignment="1">
      <alignment horizontal="center" vertical="center"/>
    </xf>
    <xf numFmtId="0" fontId="10" fillId="31" borderId="306" xfId="0" applyFont="1" applyFill="1" applyBorder="1" applyAlignment="1">
      <alignment horizontal="center" vertical="center"/>
    </xf>
    <xf numFmtId="0" fontId="10" fillId="31" borderId="74" xfId="0" applyFont="1" applyFill="1" applyBorder="1" applyAlignment="1">
      <alignment horizontal="center" vertical="center"/>
    </xf>
    <xf numFmtId="0" fontId="10" fillId="31" borderId="42" xfId="0" applyFont="1" applyFill="1" applyBorder="1" applyAlignment="1">
      <alignment horizontal="center" vertical="center"/>
    </xf>
    <xf numFmtId="0" fontId="10" fillId="0" borderId="220" xfId="0" applyFont="1" applyBorder="1" applyAlignment="1">
      <alignment horizontal="center"/>
    </xf>
    <xf numFmtId="0" fontId="10" fillId="0" borderId="368" xfId="0" applyFont="1" applyBorder="1" applyAlignment="1">
      <alignment horizontal="center"/>
    </xf>
    <xf numFmtId="0" fontId="10" fillId="31" borderId="353" xfId="0" applyFont="1" applyFill="1" applyBorder="1" applyAlignment="1">
      <alignment horizontal="center" vertical="center"/>
    </xf>
    <xf numFmtId="0" fontId="10" fillId="31" borderId="365" xfId="0" applyFont="1" applyFill="1" applyBorder="1" applyAlignment="1">
      <alignment horizontal="center" vertical="center"/>
    </xf>
    <xf numFmtId="0" fontId="10" fillId="31" borderId="72" xfId="0" applyFont="1" applyFill="1" applyBorder="1" applyAlignment="1">
      <alignment horizontal="center" vertical="center" wrapText="1"/>
    </xf>
    <xf numFmtId="0" fontId="10" fillId="31" borderId="360" xfId="0" applyFont="1" applyFill="1" applyBorder="1" applyAlignment="1">
      <alignment horizontal="center" vertical="center" wrapText="1"/>
    </xf>
    <xf numFmtId="0" fontId="10" fillId="31" borderId="365" xfId="0" applyFont="1" applyFill="1" applyBorder="1" applyAlignment="1">
      <alignment horizontal="center" vertical="center" wrapText="1"/>
    </xf>
    <xf numFmtId="0" fontId="24" fillId="0" borderId="0" xfId="50" applyFont="1" applyAlignment="1">
      <alignment horizontal="center"/>
    </xf>
    <xf numFmtId="0" fontId="10" fillId="31" borderId="83" xfId="0" applyFont="1" applyFill="1" applyBorder="1" applyAlignment="1">
      <alignment horizontal="center" vertical="center" wrapText="1"/>
    </xf>
    <xf numFmtId="0" fontId="10" fillId="31" borderId="42" xfId="0" applyFont="1" applyFill="1" applyBorder="1" applyAlignment="1">
      <alignment horizontal="center" vertical="center" wrapText="1"/>
    </xf>
    <xf numFmtId="0" fontId="10" fillId="31" borderId="73" xfId="0" applyFont="1" applyFill="1" applyBorder="1" applyAlignment="1">
      <alignment horizontal="center" vertical="center" wrapText="1"/>
    </xf>
    <xf numFmtId="0" fontId="14" fillId="0" borderId="370" xfId="50" applyFont="1" applyBorder="1" applyAlignment="1">
      <alignment horizontal="center"/>
    </xf>
    <xf numFmtId="0" fontId="14" fillId="0" borderId="371" xfId="50" applyFont="1" applyBorder="1" applyAlignment="1">
      <alignment horizontal="center"/>
    </xf>
    <xf numFmtId="0" fontId="10" fillId="31" borderId="307" xfId="0" applyFont="1" applyFill="1" applyBorder="1" applyAlignment="1">
      <alignment horizontal="center" vertical="center"/>
    </xf>
    <xf numFmtId="0" fontId="10" fillId="31" borderId="73" xfId="0" applyFont="1" applyFill="1" applyBorder="1" applyAlignment="1">
      <alignment horizontal="center" vertical="center"/>
    </xf>
    <xf numFmtId="0" fontId="105" fillId="0" borderId="309" xfId="0" applyFont="1" applyBorder="1" applyAlignment="1">
      <alignment horizontal="center"/>
    </xf>
    <xf numFmtId="0" fontId="105" fillId="0" borderId="354" xfId="0" applyFont="1" applyBorder="1" applyAlignment="1">
      <alignment horizontal="center"/>
    </xf>
    <xf numFmtId="0" fontId="105" fillId="0" borderId="353" xfId="0" applyFont="1" applyBorder="1" applyAlignment="1">
      <alignment horizontal="center"/>
    </xf>
    <xf numFmtId="0" fontId="36" fillId="0" borderId="0" xfId="0" applyFont="1" applyAlignment="1">
      <alignment horizontal="center"/>
    </xf>
    <xf numFmtId="14" fontId="10" fillId="27" borderId="212" xfId="47" applyNumberFormat="1" applyFont="1" applyFill="1" applyBorder="1" applyAlignment="1">
      <alignment horizontal="center"/>
    </xf>
    <xf numFmtId="0" fontId="36" fillId="0" borderId="72" xfId="0" applyFont="1" applyBorder="1" applyAlignment="1">
      <alignment horizontal="center"/>
    </xf>
    <xf numFmtId="0" fontId="36" fillId="0" borderId="82" xfId="0" applyFont="1" applyBorder="1" applyAlignment="1">
      <alignment horizontal="center"/>
    </xf>
    <xf numFmtId="0" fontId="36" fillId="0" borderId="360" xfId="0" applyFont="1" applyBorder="1" applyAlignment="1">
      <alignment horizontal="center"/>
    </xf>
    <xf numFmtId="0" fontId="10" fillId="0" borderId="64" xfId="47" applyFont="1" applyBorder="1" applyAlignment="1">
      <alignment horizontal="center" vertical="center"/>
    </xf>
    <xf numFmtId="0" fontId="10" fillId="0" borderId="66" xfId="47" applyFont="1" applyBorder="1" applyAlignment="1">
      <alignment horizontal="center" vertical="center"/>
    </xf>
    <xf numFmtId="0" fontId="10" fillId="0" borderId="76" xfId="47" applyFont="1" applyBorder="1" applyAlignment="1">
      <alignment horizontal="center" vertical="center"/>
    </xf>
    <xf numFmtId="0" fontId="10" fillId="0" borderId="80" xfId="0" applyFont="1" applyBorder="1" applyAlignment="1">
      <alignment horizontal="center" vertical="center"/>
    </xf>
    <xf numFmtId="0" fontId="10" fillId="0" borderId="73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65" xfId="0" applyFont="1" applyBorder="1" applyAlignment="1">
      <alignment horizontal="center" vertical="center"/>
    </xf>
    <xf numFmtId="0" fontId="10" fillId="0" borderId="81" xfId="0" applyFont="1" applyBorder="1" applyAlignment="1">
      <alignment horizontal="center" vertical="center"/>
    </xf>
    <xf numFmtId="0" fontId="10" fillId="0" borderId="75" xfId="0" applyFont="1" applyBorder="1" applyAlignment="1">
      <alignment horizontal="center" vertical="center"/>
    </xf>
    <xf numFmtId="165" fontId="10" fillId="0" borderId="310" xfId="28" applyNumberFormat="1" applyFont="1" applyFill="1" applyBorder="1" applyAlignment="1">
      <alignment horizontal="center"/>
    </xf>
    <xf numFmtId="10" fontId="10" fillId="27" borderId="134" xfId="54" applyNumberFormat="1" applyFont="1" applyFill="1" applyBorder="1" applyAlignment="1">
      <alignment horizontal="center"/>
    </xf>
    <xf numFmtId="10" fontId="10" fillId="27" borderId="203" xfId="54" applyNumberFormat="1" applyFont="1" applyFill="1" applyBorder="1" applyAlignment="1">
      <alignment horizontal="center"/>
    </xf>
    <xf numFmtId="10" fontId="10" fillId="27" borderId="311" xfId="54" applyNumberFormat="1" applyFont="1" applyFill="1" applyBorder="1" applyAlignment="1">
      <alignment horizontal="center"/>
    </xf>
    <xf numFmtId="10" fontId="10" fillId="27" borderId="202" xfId="54" applyNumberFormat="1" applyFont="1" applyFill="1" applyBorder="1" applyAlignment="1">
      <alignment horizontal="center"/>
    </xf>
    <xf numFmtId="0" fontId="81" fillId="0" borderId="319" xfId="43" applyFont="1" applyBorder="1" applyAlignment="1">
      <alignment horizontal="center"/>
    </xf>
    <xf numFmtId="0" fontId="81" fillId="0" borderId="0" xfId="43" applyFont="1" applyAlignment="1">
      <alignment horizontal="center"/>
    </xf>
    <xf numFmtId="0" fontId="81" fillId="0" borderId="319" xfId="47" applyFont="1" applyBorder="1" applyAlignment="1">
      <alignment horizontal="center"/>
    </xf>
    <xf numFmtId="0" fontId="81" fillId="0" borderId="0" xfId="47" applyFont="1" applyAlignment="1">
      <alignment horizontal="center"/>
    </xf>
    <xf numFmtId="38" fontId="10" fillId="0" borderId="315" xfId="47" applyNumberFormat="1" applyFont="1" applyBorder="1" applyAlignment="1">
      <alignment horizontal="center" vertical="center"/>
    </xf>
    <xf numFmtId="0" fontId="113" fillId="0" borderId="316" xfId="0" applyFont="1" applyBorder="1" applyAlignment="1">
      <alignment horizontal="center" vertical="center"/>
    </xf>
    <xf numFmtId="0" fontId="113" fillId="0" borderId="317" xfId="0" applyFont="1" applyBorder="1" applyAlignment="1">
      <alignment horizontal="center" vertical="center"/>
    </xf>
    <xf numFmtId="38" fontId="10" fillId="0" borderId="318" xfId="47" applyNumberFormat="1" applyFont="1" applyBorder="1" applyAlignment="1">
      <alignment horizontal="center" vertical="center"/>
    </xf>
    <xf numFmtId="0" fontId="113" fillId="0" borderId="136" xfId="0" applyFont="1" applyBorder="1" applyAlignment="1">
      <alignment horizontal="center" vertical="center"/>
    </xf>
    <xf numFmtId="0" fontId="113" fillId="0" borderId="178" xfId="0" applyFont="1" applyBorder="1" applyAlignment="1">
      <alignment horizontal="center" vertical="center"/>
    </xf>
    <xf numFmtId="38" fontId="10" fillId="0" borderId="312" xfId="47" applyNumberFormat="1" applyFont="1" applyBorder="1" applyAlignment="1">
      <alignment horizontal="center" vertical="center"/>
    </xf>
    <xf numFmtId="0" fontId="113" fillId="0" borderId="313" xfId="0" applyFont="1" applyBorder="1" applyAlignment="1">
      <alignment horizontal="center" vertical="center"/>
    </xf>
    <xf numFmtId="0" fontId="113" fillId="0" borderId="314" xfId="0" applyFont="1" applyBorder="1" applyAlignment="1">
      <alignment horizontal="center" vertical="center"/>
    </xf>
    <xf numFmtId="0" fontId="113" fillId="0" borderId="65" xfId="0" applyFont="1" applyBorder="1" applyAlignment="1">
      <alignment horizontal="center" vertical="center"/>
    </xf>
    <xf numFmtId="0" fontId="113" fillId="0" borderId="68" xfId="0" applyFont="1" applyBorder="1" applyAlignment="1">
      <alignment horizontal="center" vertical="center"/>
    </xf>
    <xf numFmtId="0" fontId="113" fillId="0" borderId="85" xfId="0" applyFont="1" applyBorder="1" applyAlignment="1">
      <alignment horizontal="center" vertical="center"/>
    </xf>
    <xf numFmtId="0" fontId="113" fillId="0" borderId="74" xfId="0" applyFont="1" applyBorder="1" applyAlignment="1">
      <alignment horizontal="center" vertical="center"/>
    </xf>
    <xf numFmtId="0" fontId="113" fillId="0" borderId="75" xfId="0" applyFont="1" applyBorder="1" applyAlignment="1">
      <alignment horizontal="center" vertical="center"/>
    </xf>
    <xf numFmtId="0" fontId="113" fillId="0" borderId="320" xfId="0" applyFont="1" applyBorder="1" applyAlignment="1">
      <alignment horizontal="center" vertical="center"/>
    </xf>
    <xf numFmtId="0" fontId="113" fillId="0" borderId="73" xfId="0" applyFont="1" applyBorder="1" applyAlignment="1">
      <alignment horizontal="center" vertical="center"/>
    </xf>
    <xf numFmtId="38" fontId="10" fillId="0" borderId="321" xfId="47" applyNumberFormat="1" applyFont="1" applyBorder="1" applyAlignment="1">
      <alignment horizontal="center" vertical="center"/>
    </xf>
    <xf numFmtId="38" fontId="10" fillId="0" borderId="266" xfId="47" applyNumberFormat="1" applyFont="1" applyBorder="1" applyAlignment="1">
      <alignment horizontal="center" vertical="center"/>
    </xf>
    <xf numFmtId="38" fontId="10" fillId="0" borderId="322" xfId="47" applyNumberFormat="1" applyFont="1" applyBorder="1" applyAlignment="1">
      <alignment horizontal="center" vertical="center"/>
    </xf>
    <xf numFmtId="0" fontId="10" fillId="0" borderId="85" xfId="47" quotePrefix="1" applyFont="1" applyBorder="1" applyAlignment="1">
      <alignment horizontal="center" vertical="center"/>
    </xf>
    <xf numFmtId="0" fontId="114" fillId="0" borderId="65" xfId="0" applyFont="1" applyBorder="1" applyAlignment="1">
      <alignment vertical="center"/>
    </xf>
    <xf numFmtId="0" fontId="114" fillId="0" borderId="75" xfId="0" applyFont="1" applyBorder="1" applyAlignment="1">
      <alignment vertical="center"/>
    </xf>
    <xf numFmtId="0" fontId="10" fillId="0" borderId="84" xfId="47" applyFont="1" applyBorder="1" applyAlignment="1">
      <alignment horizontal="center" vertical="center" wrapText="1"/>
    </xf>
    <xf numFmtId="0" fontId="113" fillId="0" borderId="323" xfId="0" applyFont="1" applyBorder="1" applyAlignment="1">
      <alignment horizontal="center" vertical="center"/>
    </xf>
    <xf numFmtId="0" fontId="113" fillId="0" borderId="324" xfId="0" applyFont="1" applyBorder="1" applyAlignment="1">
      <alignment horizontal="center" vertical="center"/>
    </xf>
    <xf numFmtId="38" fontId="10" fillId="0" borderId="325" xfId="47" applyNumberFormat="1" applyFont="1" applyBorder="1" applyAlignment="1">
      <alignment horizontal="center" vertical="center"/>
    </xf>
    <xf numFmtId="0" fontId="113" fillId="0" borderId="319" xfId="0" applyFont="1" applyBorder="1" applyAlignment="1">
      <alignment horizontal="center" vertical="center"/>
    </xf>
    <xf numFmtId="0" fontId="113" fillId="0" borderId="326" xfId="0" applyFont="1" applyBorder="1" applyAlignment="1">
      <alignment horizontal="center" vertical="center"/>
    </xf>
    <xf numFmtId="0" fontId="10" fillId="0" borderId="73" xfId="47" quotePrefix="1" applyFont="1" applyBorder="1" applyAlignment="1">
      <alignment horizontal="center" vertical="center"/>
    </xf>
    <xf numFmtId="0" fontId="10" fillId="0" borderId="72" xfId="47" applyFont="1" applyBorder="1" applyAlignment="1">
      <alignment horizontal="center" vertical="center" wrapText="1"/>
    </xf>
    <xf numFmtId="0" fontId="10" fillId="0" borderId="23" xfId="47" applyFont="1" applyBorder="1" applyAlignment="1">
      <alignment horizontal="center"/>
    </xf>
    <xf numFmtId="0" fontId="10" fillId="0" borderId="24" xfId="47" applyFont="1" applyBorder="1" applyAlignment="1">
      <alignment horizontal="center"/>
    </xf>
    <xf numFmtId="0" fontId="10" fillId="0" borderId="25" xfId="47" applyFont="1" applyBorder="1" applyAlignment="1">
      <alignment horizontal="center"/>
    </xf>
    <xf numFmtId="0" fontId="173" fillId="0" borderId="14" xfId="0" applyFont="1" applyBorder="1" applyAlignment="1">
      <alignment horizontal="center" wrapText="1"/>
    </xf>
    <xf numFmtId="0" fontId="176" fillId="0" borderId="12" xfId="0" applyFont="1" applyBorder="1" applyAlignment="1">
      <alignment horizontal="center"/>
    </xf>
    <xf numFmtId="0" fontId="176" fillId="0" borderId="13" xfId="0" applyFont="1" applyBorder="1" applyAlignment="1">
      <alignment horizontal="center"/>
    </xf>
    <xf numFmtId="0" fontId="176" fillId="0" borderId="19" xfId="0" applyFont="1" applyBorder="1" applyAlignment="1">
      <alignment horizontal="center"/>
    </xf>
    <xf numFmtId="0" fontId="173" fillId="0" borderId="14" xfId="0" applyFont="1" applyBorder="1" applyAlignment="1">
      <alignment horizontal="center"/>
    </xf>
    <xf numFmtId="0" fontId="173" fillId="0" borderId="0" xfId="0" applyFont="1" applyAlignment="1">
      <alignment horizontal="center"/>
    </xf>
    <xf numFmtId="0" fontId="173" fillId="0" borderId="15" xfId="0" applyFont="1" applyBorder="1" applyAlignment="1">
      <alignment horizontal="center"/>
    </xf>
    <xf numFmtId="0" fontId="173" fillId="0" borderId="23" xfId="47" applyFont="1" applyBorder="1" applyAlignment="1">
      <alignment horizontal="center"/>
    </xf>
    <xf numFmtId="0" fontId="173" fillId="0" borderId="24" xfId="47" applyFont="1" applyBorder="1" applyAlignment="1">
      <alignment horizontal="center"/>
    </xf>
    <xf numFmtId="0" fontId="173" fillId="0" borderId="25" xfId="47" applyFont="1" applyBorder="1" applyAlignment="1">
      <alignment horizontal="center"/>
    </xf>
    <xf numFmtId="38" fontId="10" fillId="0" borderId="14" xfId="47" applyNumberFormat="1" applyFont="1" applyBorder="1" applyAlignment="1">
      <alignment horizontal="center" vertical="center" wrapText="1"/>
    </xf>
    <xf numFmtId="0" fontId="16" fillId="0" borderId="110" xfId="47" applyFont="1" applyBorder="1" applyAlignment="1" applyProtection="1">
      <alignment horizontal="center"/>
      <protection locked="0"/>
    </xf>
    <xf numFmtId="175" fontId="173" fillId="0" borderId="169" xfId="0" applyNumberFormat="1" applyFont="1" applyFill="1" applyBorder="1" applyAlignment="1">
      <alignment horizontal="center"/>
    </xf>
    <xf numFmtId="175" fontId="173" fillId="0" borderId="24" xfId="0" applyNumberFormat="1" applyFont="1" applyFill="1" applyBorder="1" applyAlignment="1">
      <alignment horizontal="center"/>
    </xf>
    <xf numFmtId="38" fontId="173" fillId="0" borderId="172" xfId="0" applyNumberFormat="1" applyFont="1" applyFill="1" applyBorder="1"/>
    <xf numFmtId="38" fontId="173" fillId="0" borderId="173" xfId="0" applyNumberFormat="1" applyFont="1" applyFill="1" applyBorder="1"/>
    <xf numFmtId="6" fontId="173" fillId="0" borderId="172" xfId="0" applyNumberFormat="1" applyFont="1" applyFill="1" applyBorder="1"/>
    <xf numFmtId="6" fontId="173" fillId="0" borderId="173" xfId="0" applyNumberFormat="1" applyFont="1" applyFill="1" applyBorder="1"/>
    <xf numFmtId="10" fontId="173" fillId="0" borderId="172" xfId="0" applyNumberFormat="1" applyFont="1" applyFill="1" applyBorder="1"/>
    <xf numFmtId="10" fontId="173" fillId="0" borderId="173" xfId="0" applyNumberFormat="1" applyFont="1" applyFill="1" applyBorder="1"/>
    <xf numFmtId="6" fontId="173" fillId="0" borderId="172" xfId="0" applyNumberFormat="1" applyFont="1" applyFill="1" applyBorder="1" applyAlignment="1">
      <alignment horizontal="left"/>
    </xf>
    <xf numFmtId="10" fontId="173" fillId="0" borderId="172" xfId="54" applyNumberFormat="1" applyFont="1" applyFill="1" applyBorder="1"/>
    <xf numFmtId="10" fontId="173" fillId="0" borderId="173" xfId="54" applyNumberFormat="1" applyFont="1" applyFill="1" applyBorder="1"/>
    <xf numFmtId="6" fontId="173" fillId="0" borderId="358" xfId="0" applyNumberFormat="1" applyFont="1" applyFill="1" applyBorder="1"/>
    <xf numFmtId="6" fontId="177" fillId="0" borderId="172" xfId="0" applyNumberFormat="1" applyFont="1" applyFill="1" applyBorder="1"/>
    <xf numFmtId="6" fontId="177" fillId="0" borderId="173" xfId="0" applyNumberFormat="1" applyFont="1" applyFill="1" applyBorder="1"/>
    <xf numFmtId="0" fontId="174" fillId="0" borderId="172" xfId="0" applyFont="1" applyFill="1" applyBorder="1"/>
    <xf numFmtId="0" fontId="173" fillId="0" borderId="172" xfId="0" applyFont="1" applyFill="1" applyBorder="1"/>
    <xf numFmtId="0" fontId="177" fillId="0" borderId="172" xfId="0" applyFont="1" applyFill="1" applyBorder="1"/>
    <xf numFmtId="0" fontId="177" fillId="0" borderId="173" xfId="0" applyFont="1" applyFill="1" applyBorder="1"/>
    <xf numFmtId="8" fontId="173" fillId="0" borderId="169" xfId="0" applyNumberFormat="1" applyFont="1" applyFill="1" applyBorder="1"/>
    <xf numFmtId="8" fontId="173" fillId="0" borderId="376" xfId="0" applyNumberFormat="1" applyFont="1" applyFill="1" applyBorder="1"/>
    <xf numFmtId="0" fontId="177" fillId="0" borderId="0" xfId="48" applyFont="1" applyFill="1"/>
    <xf numFmtId="0" fontId="174" fillId="0" borderId="0" xfId="48" applyFont="1" applyFill="1"/>
    <xf numFmtId="0" fontId="174" fillId="0" borderId="177" xfId="48" applyFont="1" applyFill="1" applyBorder="1"/>
    <xf numFmtId="8" fontId="173" fillId="0" borderId="0" xfId="48" applyNumberFormat="1" applyFont="1" applyFill="1"/>
    <xf numFmtId="0" fontId="178" fillId="0" borderId="0" xfId="48" applyFont="1" applyFill="1" applyAlignment="1">
      <alignment vertical="center"/>
    </xf>
    <xf numFmtId="8" fontId="182" fillId="0" borderId="0" xfId="48" applyNumberFormat="1" applyFont="1" applyFill="1" applyAlignment="1">
      <alignment vertical="center"/>
    </xf>
    <xf numFmtId="8" fontId="176" fillId="0" borderId="0" xfId="48" applyNumberFormat="1" applyFont="1" applyFill="1"/>
    <xf numFmtId="0" fontId="174" fillId="0" borderId="17" xfId="48" applyFont="1" applyFill="1" applyBorder="1"/>
  </cellXfs>
  <cellStyles count="8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omma 2" xfId="29" xr:uid="{00000000-0005-0000-0000-00001C000000}"/>
    <cellStyle name="Comma 2 2" xfId="73" xr:uid="{08B434A2-C56E-4C5A-9FFD-38239869A8C8}"/>
    <cellStyle name="Comma 3" xfId="60" xr:uid="{00000000-0005-0000-0000-00001D000000}"/>
    <cellStyle name="Comma 3 2" xfId="64" xr:uid="{00000000-0005-0000-0000-00001E000000}"/>
    <cellStyle name="Comma 6" xfId="61" xr:uid="{00000000-0005-0000-0000-00001F000000}"/>
    <cellStyle name="Comma 7" xfId="70" xr:uid="{11F1644E-2327-41BC-8FE2-1C98EF5A8103}"/>
    <cellStyle name="Currency" xfId="30" builtinId="4"/>
    <cellStyle name="Currency 2" xfId="31" xr:uid="{00000000-0005-0000-0000-000021000000}"/>
    <cellStyle name="Currency 3" xfId="74" xr:uid="{831B4AC7-1E27-4A14-B5D3-FEA1B4A70ECD}"/>
    <cellStyle name="Explanatory Text" xfId="32" builtinId="53" customBuiltin="1"/>
    <cellStyle name="Followed Hyperlink" xfId="65" builtinId="9" customBuiltin="1"/>
    <cellStyle name="Good" xfId="33" builtinId="26" customBuiltin="1"/>
    <cellStyle name="Heading 1" xfId="34" builtinId="16" customBuiltin="1"/>
    <cellStyle name="Heading 2" xfId="35" builtinId="17" customBuiltin="1"/>
    <cellStyle name="Heading 3" xfId="36" builtinId="18" customBuiltin="1"/>
    <cellStyle name="Heading 4" xfId="37" builtinId="19" customBuiltin="1"/>
    <cellStyle name="Hyperlink" xfId="38" builtinId="8" customBuiltin="1"/>
    <cellStyle name="Input" xfId="39" builtinId="20" customBuiltin="1"/>
    <cellStyle name="Linked Cell" xfId="40" builtinId="24" customBuiltin="1"/>
    <cellStyle name="Neutral" xfId="41" builtinId="28" customBuiltin="1"/>
    <cellStyle name="Normal" xfId="0" builtinId="0"/>
    <cellStyle name="Normal 10" xfId="68" xr:uid="{D7E5396A-E88C-4C1F-858B-DFE530F4C553}"/>
    <cellStyle name="Normal 2" xfId="42" xr:uid="{00000000-0005-0000-0000-00002E000000}"/>
    <cellStyle name="Normal 2 2" xfId="62" xr:uid="{00000000-0005-0000-0000-00002F000000}"/>
    <cellStyle name="Normal 2 3" xfId="71" xr:uid="{6F95A125-2C58-4549-8038-D591743676D6}"/>
    <cellStyle name="Normal 2 3_New Resources - Individual" xfId="77" xr:uid="{7D3BE694-216E-4DEB-85A8-895A4497CAD8}"/>
    <cellStyle name="Normal 2 4" xfId="72" xr:uid="{66C5FBC6-1EF2-4A4C-AD6F-FE1B557BCDF6}"/>
    <cellStyle name="Normal 2_New Resources - Individual" xfId="76" xr:uid="{9917BDA3-2D23-4CD8-9A0D-A27649785BA1}"/>
    <cellStyle name="Normal 3" xfId="67" xr:uid="{F62287DA-1147-4B82-BFCF-76C61C360945}"/>
    <cellStyle name="Normal 30" xfId="78" xr:uid="{203D1105-CCED-411B-BEC1-2B71911F0EF7}"/>
    <cellStyle name="Normal 4 2" xfId="79" xr:uid="{D53C1E81-AD9A-4EC5-A948-661459CBFCB4}"/>
    <cellStyle name="Normal 42" xfId="80" xr:uid="{D8AC0D29-3FBC-4CFB-8C0D-55E871D76E3D}"/>
    <cellStyle name="Normal 8" xfId="69" xr:uid="{E973F663-1E69-411F-B402-110170B0BE79}"/>
    <cellStyle name="Normal 9" xfId="66" xr:uid="{00000000-0005-0000-0000-000030000000}"/>
    <cellStyle name="Normal_09 Forecast - Draft 8 2_PGE_ASC_Fcst_Mdl_FY2010-11_New_Res_Add_Logic_rbr_2_ALW007" xfId="43" xr:uid="{00000000-0005-0000-0000-000031000000}"/>
    <cellStyle name="Normal_09 Forecast - Draft 8 2_PGE_ASC_Forecast_Model_FY2010-11_Final" xfId="44" xr:uid="{00000000-0005-0000-0000-000032000000}"/>
    <cellStyle name="Normal_ASC 5_9_08 Avista_New Resources" xfId="45" xr:uid="{00000000-0005-0000-0000-000033000000}"/>
    <cellStyle name="Normal_ASC 5_9_08 Avista_New Resources_New Resources - Individual" xfId="81" xr:uid="{8587935D-9C02-4FF9-974B-3766D3A02320}"/>
    <cellStyle name="Normal_Book1" xfId="46" xr:uid="{00000000-0005-0000-0000-000034000000}"/>
    <cellStyle name="Normal_Copy of Snohomish PUD ASC_Forecast_Model_FY2010-11_Rev02_report_New Resources - Individual" xfId="82" xr:uid="{4754A58C-B8D7-4165-8274-047A059E0166}"/>
    <cellStyle name="Normal_Last Approved" xfId="47" xr:uid="{00000000-0005-0000-0000-000036000000}"/>
    <cellStyle name="Normal_New Resources - Individual" xfId="75" xr:uid="{8FD7DDA5-11E6-4A5D-937A-DD0448F54FA2}"/>
    <cellStyle name="Normal_NLSL_Essc_Test" xfId="48" xr:uid="{00000000-0005-0000-0000-000037000000}"/>
    <cellStyle name="Normal_Sheet1" xfId="49" xr:uid="{00000000-0005-0000-0000-000038000000}"/>
    <cellStyle name="Normal_Sheet2" xfId="50" xr:uid="{00000000-0005-0000-0000-000039000000}"/>
    <cellStyle name="Normal_Sheet7" xfId="51" xr:uid="{00000000-0005-0000-0000-00003A000000}"/>
    <cellStyle name="Note" xfId="52" builtinId="10" customBuiltin="1"/>
    <cellStyle name="Output" xfId="53" builtinId="21" customBuiltin="1"/>
    <cellStyle name="Percent" xfId="54" builtinId="5"/>
    <cellStyle name="Percent 2" xfId="55" xr:uid="{00000000-0005-0000-0000-00003E000000}"/>
    <cellStyle name="Percent 3" xfId="59" xr:uid="{00000000-0005-0000-0000-00003F000000}"/>
    <cellStyle name="Percent 3 2" xfId="63" xr:uid="{00000000-0005-0000-0000-000040000000}"/>
    <cellStyle name="Percent 4" xfId="83" xr:uid="{9A457E3A-D193-4AA1-B570-E6EAA8F14234}"/>
    <cellStyle name="Title" xfId="56" builtinId="15" customBuiltin="1"/>
    <cellStyle name="Total" xfId="57" builtinId="25" customBuiltin="1"/>
    <cellStyle name="Warning Text" xfId="58" builtinId="11" customBuiltin="1"/>
  </cellStyles>
  <dxfs count="15">
    <dxf>
      <fill>
        <patternFill patternType="none">
          <fgColor indexed="64"/>
          <bgColor indexed="65"/>
        </patternFill>
      </fill>
    </dxf>
    <dxf>
      <fill>
        <patternFill patternType="darkGray">
          <fgColor indexed="9"/>
          <bgColor indexed="50"/>
        </patternFill>
      </fill>
    </dxf>
    <dxf>
      <fill>
        <patternFill patternType="mediumGray">
          <fgColor indexed="22"/>
          <bgColor indexed="9"/>
        </patternFill>
      </fill>
    </dxf>
    <dxf>
      <fill>
        <patternFill patternType="darkGray">
          <fgColor indexed="9"/>
          <bgColor indexed="50"/>
        </patternFill>
      </fill>
    </dxf>
    <dxf>
      <fill>
        <patternFill patternType="mediumGray">
          <fgColor indexed="22"/>
          <bgColor indexed="9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993300"/>
      <color rgb="FF6666FF"/>
      <color rgb="FFFF0000"/>
      <color rgb="FF808000"/>
      <color rgb="FFC0C0C0"/>
      <color rgb="FFFFFF00"/>
      <color rgb="FF00FFFF"/>
      <color rgb="FF00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eetMetadata" Target="metadata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Cornejo,Paulina (BPA) - PSRF-6" id="{B2C9A2EF-533A-461D-8FDE-D80977FB134A}" userId="S-1-5-21-2009805145-1601463483-1839490880-93011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5" dT="2024-07-19T20:58:51.76" personId="{B2C9A2EF-533A-461D-8FDE-D80977FB134A}" id="{AB326E8B-015A-4EF5-8A70-6BCD27646445}">
    <text>FF1 shows $43,048,247. $1 less than APP1. Ok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7.bin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8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customProperty" Target="../customProperty9.bin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0.bin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customProperty" Target="../customProperty11.bin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5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2.bin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3.bin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customProperty" Target="../customProperty14.bin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6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5.bin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6.bin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customProperty" Target="../customProperty17.bin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customProperty" Target="../customProperty18.bin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customProperty" Target="../customProperty19.bin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customProperty" Target="../customProperty20.bin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10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1.bin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>
    <tabColor rgb="FFC00000"/>
    <pageSetUpPr fitToPage="1"/>
  </sheetPr>
  <dimension ref="A1:P103"/>
  <sheetViews>
    <sheetView workbookViewId="0"/>
  </sheetViews>
  <sheetFormatPr defaultColWidth="9" defaultRowHeight="15.75"/>
  <cols>
    <col min="3" max="3" width="12.875" customWidth="1"/>
    <col min="4" max="4" width="11.75" customWidth="1"/>
    <col min="5" max="5" width="10.125" customWidth="1"/>
    <col min="6" max="6" width="50.875" style="611" customWidth="1"/>
    <col min="8" max="8" width="32.75" style="611" customWidth="1"/>
  </cols>
  <sheetData>
    <row r="1" spans="1:12">
      <c r="A1" s="1667"/>
      <c r="B1" s="1667"/>
      <c r="C1" s="1667"/>
      <c r="D1" s="1667"/>
      <c r="E1" s="1667"/>
      <c r="F1" s="1668"/>
      <c r="G1" s="1667"/>
      <c r="H1" s="1668"/>
      <c r="I1" s="1667"/>
      <c r="J1" s="1667"/>
      <c r="K1" s="1667"/>
      <c r="L1" s="1667"/>
    </row>
    <row r="2" spans="1:12">
      <c r="A2" s="1667"/>
      <c r="B2" s="1667"/>
      <c r="C2" s="1667"/>
      <c r="D2" s="1667"/>
      <c r="E2" s="1667"/>
      <c r="F2" s="1668"/>
      <c r="G2" s="1667"/>
      <c r="H2" s="1668"/>
      <c r="I2" s="1667"/>
      <c r="J2" s="1667"/>
      <c r="K2" s="1667"/>
      <c r="L2" s="1667"/>
    </row>
    <row r="3" spans="1:12">
      <c r="A3" s="1667"/>
      <c r="B3" s="1667"/>
      <c r="C3" s="1667"/>
      <c r="D3" s="1667"/>
      <c r="E3" s="1667"/>
      <c r="F3" s="1668"/>
      <c r="G3" s="1667"/>
      <c r="H3" s="1668"/>
      <c r="I3" s="1667"/>
      <c r="J3" s="1667"/>
      <c r="K3" s="1667"/>
      <c r="L3" s="1667"/>
    </row>
    <row r="4" spans="1:12">
      <c r="A4" s="1669">
        <v>1</v>
      </c>
      <c r="B4" s="1670" t="s">
        <v>711</v>
      </c>
      <c r="C4" s="1667"/>
      <c r="D4" s="1667"/>
      <c r="E4" s="1667"/>
      <c r="F4" s="1668"/>
      <c r="G4" s="1667"/>
      <c r="H4" s="1668"/>
      <c r="I4" s="1667"/>
      <c r="J4" s="1667"/>
      <c r="K4" s="1667"/>
      <c r="L4" s="1667"/>
    </row>
    <row r="5" spans="1:12">
      <c r="A5" s="1667"/>
      <c r="B5" s="1667"/>
      <c r="C5" s="1667"/>
      <c r="D5" s="1667"/>
      <c r="E5" s="1667"/>
      <c r="F5" s="1668"/>
      <c r="G5" s="1667"/>
      <c r="H5" s="1668"/>
      <c r="I5" s="1667"/>
      <c r="J5" s="1667"/>
      <c r="K5" s="1667"/>
      <c r="L5" s="1667"/>
    </row>
    <row r="6" spans="1:12">
      <c r="A6" s="1667"/>
      <c r="B6" s="1667"/>
      <c r="C6" s="1671" t="s">
        <v>708</v>
      </c>
      <c r="D6" s="1670" t="s">
        <v>709</v>
      </c>
      <c r="E6" s="1667"/>
      <c r="F6" s="1672">
        <v>2021</v>
      </c>
      <c r="G6" s="1673" t="s">
        <v>704</v>
      </c>
      <c r="H6" s="1674">
        <v>2023</v>
      </c>
      <c r="I6" s="1667"/>
      <c r="J6" s="1667"/>
      <c r="K6" s="1667"/>
      <c r="L6" s="1667"/>
    </row>
    <row r="8" spans="1:12">
      <c r="C8" s="1677" t="s">
        <v>710</v>
      </c>
      <c r="D8" s="1068" t="s">
        <v>709</v>
      </c>
      <c r="F8" s="1678">
        <v>44743</v>
      </c>
      <c r="G8" s="1429" t="s">
        <v>704</v>
      </c>
      <c r="H8" s="1678">
        <v>45476</v>
      </c>
    </row>
    <row r="10" spans="1:12">
      <c r="B10" s="1068"/>
    </row>
    <row r="11" spans="1:12">
      <c r="A11" s="15">
        <v>2</v>
      </c>
      <c r="B11" s="1068" t="s">
        <v>717</v>
      </c>
    </row>
    <row r="12" spans="1:12">
      <c r="C12" s="943"/>
      <c r="D12" s="1068"/>
      <c r="F12" s="1427"/>
      <c r="G12" s="1429"/>
      <c r="H12" s="1430"/>
    </row>
    <row r="13" spans="1:12">
      <c r="C13" s="1677" t="s">
        <v>712</v>
      </c>
      <c r="D13" s="1068" t="s">
        <v>713</v>
      </c>
      <c r="F13" s="1427" t="s">
        <v>725</v>
      </c>
      <c r="G13" s="1429" t="s">
        <v>704</v>
      </c>
      <c r="H13" s="1427" t="s">
        <v>762</v>
      </c>
    </row>
    <row r="15" spans="1:12">
      <c r="C15" s="943"/>
      <c r="D15" s="1068"/>
      <c r="F15" s="1427"/>
      <c r="G15" s="1429"/>
      <c r="H15" s="1427"/>
    </row>
    <row r="16" spans="1:12">
      <c r="A16" s="15">
        <v>3</v>
      </c>
      <c r="B16" s="1068" t="s">
        <v>718</v>
      </c>
    </row>
    <row r="17" spans="1:9">
      <c r="C17" s="943"/>
      <c r="D17" s="1068"/>
      <c r="F17" s="1427"/>
      <c r="G17" s="1429"/>
      <c r="H17" s="1430"/>
    </row>
    <row r="18" spans="1:9">
      <c r="C18" s="1677" t="s">
        <v>712</v>
      </c>
      <c r="D18" s="1068" t="s">
        <v>713</v>
      </c>
      <c r="F18" s="1427" t="s">
        <v>726</v>
      </c>
      <c r="G18" s="1429" t="s">
        <v>704</v>
      </c>
      <c r="H18" s="1427" t="s">
        <v>763</v>
      </c>
    </row>
    <row r="21" spans="1:9">
      <c r="A21" s="15">
        <v>4</v>
      </c>
      <c r="B21" s="1068" t="s">
        <v>714</v>
      </c>
      <c r="C21" s="1068"/>
      <c r="F21" s="1430" t="s">
        <v>727</v>
      </c>
      <c r="G21" s="1429" t="s">
        <v>704</v>
      </c>
      <c r="H21" s="1430" t="s">
        <v>727</v>
      </c>
    </row>
    <row r="22" spans="1:9">
      <c r="C22" s="943"/>
    </row>
    <row r="23" spans="1:9">
      <c r="A23" s="15"/>
      <c r="C23" s="943"/>
      <c r="D23" s="1068"/>
      <c r="F23" s="1427"/>
      <c r="H23" s="1430"/>
    </row>
    <row r="24" spans="1:9">
      <c r="A24" s="15">
        <v>5</v>
      </c>
      <c r="B24" s="1068" t="s">
        <v>715</v>
      </c>
      <c r="C24" s="943"/>
      <c r="D24" s="1068"/>
      <c r="F24" s="1427"/>
      <c r="H24" s="1430"/>
    </row>
    <row r="25" spans="1:9">
      <c r="A25" s="15"/>
      <c r="C25" s="943"/>
      <c r="D25" s="1068"/>
      <c r="F25" s="1427"/>
      <c r="H25" s="1430"/>
    </row>
    <row r="26" spans="1:9">
      <c r="A26" s="15"/>
      <c r="C26" s="1677" t="s">
        <v>716</v>
      </c>
      <c r="D26" s="1068" t="s">
        <v>713</v>
      </c>
      <c r="F26" s="1678">
        <v>45566</v>
      </c>
      <c r="G26" s="1429" t="s">
        <v>704</v>
      </c>
      <c r="H26" s="1678">
        <v>46478</v>
      </c>
      <c r="I26" t="s">
        <v>764</v>
      </c>
    </row>
    <row r="27" spans="1:9">
      <c r="A27" s="15"/>
      <c r="C27" s="943"/>
      <c r="D27" s="1068"/>
      <c r="F27" s="1427"/>
      <c r="H27" s="1430"/>
    </row>
    <row r="28" spans="1:9">
      <c r="A28" s="15">
        <v>6</v>
      </c>
      <c r="B28" s="1068" t="s">
        <v>760</v>
      </c>
      <c r="C28" s="1677"/>
      <c r="D28" s="1068"/>
      <c r="F28" s="1427"/>
      <c r="G28" s="1068"/>
      <c r="H28" s="1427"/>
    </row>
    <row r="29" spans="1:9">
      <c r="A29" s="15"/>
      <c r="C29" s="1677"/>
      <c r="D29" s="1068"/>
      <c r="E29" s="943"/>
      <c r="F29" s="1430"/>
      <c r="G29" s="1429"/>
      <c r="H29" s="1427"/>
    </row>
    <row r="30" spans="1:9">
      <c r="A30" s="15"/>
      <c r="C30" t="s">
        <v>765</v>
      </c>
      <c r="D30" s="943"/>
      <c r="E30" s="1998"/>
      <c r="F30" s="1998"/>
      <c r="G30" s="943"/>
    </row>
    <row r="31" spans="1:9">
      <c r="A31" s="15"/>
      <c r="C31" s="1677"/>
      <c r="D31" s="1068"/>
      <c r="E31" s="943"/>
      <c r="F31" s="1427"/>
      <c r="G31" s="1429"/>
      <c r="H31" s="1427"/>
    </row>
    <row r="32" spans="1:9">
      <c r="A32" s="15"/>
      <c r="D32" s="943"/>
      <c r="E32" s="1998"/>
      <c r="F32" s="1998"/>
      <c r="G32" s="943"/>
    </row>
    <row r="33" spans="1:16">
      <c r="A33" s="15"/>
      <c r="C33" s="1428"/>
      <c r="D33" s="1068"/>
      <c r="E33" s="943"/>
      <c r="F33" s="1430"/>
      <c r="G33" s="1429"/>
      <c r="H33" s="1427"/>
    </row>
    <row r="34" spans="1:16">
      <c r="A34" s="15"/>
      <c r="E34" s="943"/>
      <c r="F34" s="1430"/>
    </row>
    <row r="35" spans="1:16">
      <c r="A35" s="15"/>
      <c r="C35" s="1428"/>
      <c r="D35" s="1068"/>
      <c r="E35" s="943"/>
      <c r="F35" s="1430"/>
      <c r="G35" s="1429"/>
      <c r="H35" s="1427"/>
    </row>
    <row r="36" spans="1:16">
      <c r="A36" s="15"/>
      <c r="C36" s="943"/>
      <c r="D36" s="943"/>
      <c r="E36" s="943"/>
      <c r="F36" s="1430"/>
    </row>
    <row r="37" spans="1:16">
      <c r="A37" s="15"/>
      <c r="C37" s="1428"/>
      <c r="D37" s="1068"/>
      <c r="E37" s="943"/>
      <c r="F37" s="1430"/>
      <c r="G37" s="1429"/>
      <c r="H37" s="1427"/>
    </row>
    <row r="38" spans="1:16">
      <c r="A38" s="15"/>
      <c r="D38" s="943"/>
      <c r="E38" s="1998"/>
      <c r="F38" s="1998"/>
      <c r="G38" s="943"/>
    </row>
    <row r="39" spans="1:16">
      <c r="A39" s="15"/>
      <c r="C39" s="1428"/>
      <c r="D39" s="1068"/>
      <c r="E39" s="943"/>
      <c r="F39" s="1430"/>
      <c r="G39" s="1429"/>
      <c r="H39" s="1427"/>
    </row>
    <row r="40" spans="1:16">
      <c r="A40" s="15"/>
      <c r="D40" s="943"/>
      <c r="E40" s="1998"/>
      <c r="F40" s="1998"/>
      <c r="G40" s="943"/>
    </row>
    <row r="41" spans="1:16">
      <c r="A41" s="15"/>
      <c r="C41" s="1428"/>
      <c r="D41" s="1068"/>
      <c r="E41" s="943"/>
      <c r="F41" s="1430"/>
      <c r="G41" s="1429"/>
      <c r="H41" s="1427"/>
    </row>
    <row r="42" spans="1:16">
      <c r="A42" s="15"/>
      <c r="D42" s="943"/>
    </row>
    <row r="43" spans="1:16">
      <c r="A43" s="15"/>
      <c r="C43" s="1428"/>
      <c r="D43" s="1068"/>
      <c r="F43" s="1427"/>
      <c r="G43" s="1429"/>
      <c r="H43" s="1427"/>
    </row>
    <row r="44" spans="1:16">
      <c r="A44" s="15"/>
      <c r="C44" s="943"/>
      <c r="D44" s="943"/>
    </row>
    <row r="45" spans="1:16">
      <c r="A45" s="15"/>
      <c r="C45" s="1428"/>
      <c r="D45" s="1068"/>
      <c r="F45" s="1427"/>
      <c r="G45" s="1429"/>
      <c r="H45" s="1427"/>
    </row>
    <row r="46" spans="1:16">
      <c r="A46" s="15"/>
      <c r="D46" s="943"/>
      <c r="E46" s="1996"/>
      <c r="F46" s="1996"/>
      <c r="G46" s="943"/>
      <c r="O46" s="1420"/>
      <c r="P46" s="1420"/>
    </row>
    <row r="47" spans="1:16">
      <c r="A47" s="15"/>
      <c r="C47" s="1428"/>
      <c r="D47" s="1068"/>
      <c r="F47" s="1427"/>
      <c r="G47" s="1429"/>
      <c r="H47" s="1427"/>
    </row>
    <row r="48" spans="1:16">
      <c r="A48" s="15"/>
      <c r="D48" s="943"/>
    </row>
    <row r="49" spans="1:8">
      <c r="A49" s="15"/>
      <c r="C49" s="1428"/>
      <c r="D49" s="1068"/>
      <c r="F49" s="1427"/>
      <c r="G49" s="1429"/>
      <c r="H49" s="1427"/>
    </row>
    <row r="50" spans="1:8">
      <c r="A50" s="15"/>
      <c r="D50" s="943"/>
      <c r="E50" s="1996"/>
      <c r="F50" s="1996"/>
      <c r="G50" s="943"/>
    </row>
    <row r="51" spans="1:8">
      <c r="A51" s="15"/>
      <c r="C51" s="1428"/>
      <c r="D51" s="1068"/>
      <c r="E51" s="1430"/>
      <c r="F51" s="1430"/>
      <c r="G51" s="1429"/>
      <c r="H51" s="1427"/>
    </row>
    <row r="52" spans="1:8">
      <c r="A52" s="15"/>
      <c r="C52" s="943"/>
      <c r="D52" s="943"/>
      <c r="E52" s="1997"/>
      <c r="F52" s="1997"/>
      <c r="G52" s="943"/>
      <c r="H52" s="1430"/>
    </row>
    <row r="53" spans="1:8">
      <c r="A53" s="15"/>
      <c r="C53" s="1428"/>
      <c r="D53" s="1068"/>
      <c r="E53" s="1430"/>
      <c r="F53" s="1430"/>
      <c r="G53" s="1429"/>
      <c r="H53" s="1427"/>
    </row>
    <row r="54" spans="1:8">
      <c r="A54" s="15"/>
      <c r="C54" s="943"/>
      <c r="E54" s="1430"/>
      <c r="F54" s="1430"/>
      <c r="H54" s="1430"/>
    </row>
    <row r="55" spans="1:8">
      <c r="A55" s="15"/>
      <c r="C55" s="1428"/>
      <c r="D55" s="1068"/>
      <c r="E55" s="1430"/>
      <c r="F55" s="1430"/>
      <c r="G55" s="1429"/>
      <c r="H55" s="1427"/>
    </row>
    <row r="56" spans="1:8">
      <c r="A56" s="15"/>
      <c r="B56" s="1068"/>
      <c r="C56" s="943"/>
      <c r="E56" s="1430"/>
      <c r="F56" s="1430"/>
      <c r="H56" s="1430"/>
    </row>
    <row r="57" spans="1:8">
      <c r="A57" s="15"/>
      <c r="C57" s="1428"/>
      <c r="D57" s="1068"/>
      <c r="E57" s="1430"/>
      <c r="F57" s="1430"/>
      <c r="G57" s="1429"/>
      <c r="H57" s="1427"/>
    </row>
    <row r="58" spans="1:8">
      <c r="C58" s="943"/>
      <c r="D58" s="1068"/>
      <c r="E58" s="1430"/>
      <c r="F58" s="1427"/>
      <c r="G58" s="1429"/>
      <c r="H58" s="1430"/>
    </row>
    <row r="59" spans="1:8">
      <c r="C59" s="1428"/>
      <c r="D59" s="1068"/>
      <c r="E59" s="1430"/>
      <c r="F59" s="1430"/>
      <c r="G59" s="1429"/>
      <c r="H59" s="1427"/>
    </row>
    <row r="60" spans="1:8">
      <c r="C60" s="943"/>
      <c r="E60" s="1430"/>
      <c r="F60" s="1430"/>
      <c r="H60" s="1430"/>
    </row>
    <row r="61" spans="1:8">
      <c r="B61" s="1068"/>
      <c r="C61" s="1428"/>
      <c r="D61" s="1068"/>
      <c r="E61" s="1430"/>
      <c r="F61" s="1430"/>
      <c r="G61" s="1429"/>
      <c r="H61" s="1427"/>
    </row>
    <row r="62" spans="1:8">
      <c r="C62" s="943"/>
      <c r="E62" s="1430"/>
      <c r="F62" s="1430"/>
      <c r="H62" s="1430"/>
    </row>
    <row r="63" spans="1:8">
      <c r="C63" s="1428"/>
      <c r="D63" s="1068"/>
      <c r="E63" s="1430"/>
      <c r="F63" s="1430"/>
      <c r="G63" s="1429"/>
      <c r="H63" s="1427"/>
    </row>
    <row r="64" spans="1:8">
      <c r="C64" s="943"/>
      <c r="D64" s="1068"/>
      <c r="E64" s="1430"/>
      <c r="F64" s="1430"/>
      <c r="H64" s="1430"/>
    </row>
    <row r="65" spans="2:8">
      <c r="C65" s="1428"/>
      <c r="D65" s="1068"/>
      <c r="E65" s="1430"/>
      <c r="F65" s="1430"/>
      <c r="G65" s="1429"/>
      <c r="H65" s="1427"/>
    </row>
    <row r="66" spans="2:8">
      <c r="B66" s="1068"/>
      <c r="C66" s="943"/>
      <c r="D66" s="1068"/>
      <c r="E66" s="1430"/>
      <c r="F66" s="1430"/>
      <c r="H66" s="1430"/>
    </row>
    <row r="67" spans="2:8">
      <c r="B67" s="1068"/>
      <c r="C67" s="1428"/>
      <c r="D67" s="1068"/>
      <c r="E67" s="1430"/>
      <c r="F67" s="1430"/>
      <c r="G67" s="1429"/>
      <c r="H67" s="1427"/>
    </row>
    <row r="68" spans="2:8">
      <c r="C68" s="943"/>
      <c r="D68" s="1068"/>
      <c r="E68" s="1430"/>
      <c r="F68" s="1430"/>
      <c r="G68" s="1429"/>
      <c r="H68" s="1427"/>
    </row>
    <row r="69" spans="2:8">
      <c r="C69" s="1428"/>
      <c r="D69" s="1068"/>
      <c r="E69" s="1430"/>
      <c r="F69" s="1430"/>
      <c r="G69" s="1429"/>
      <c r="H69" s="1427"/>
    </row>
    <row r="70" spans="2:8">
      <c r="C70" s="943"/>
      <c r="D70" s="1068"/>
      <c r="F70" s="1427"/>
      <c r="G70" s="1429"/>
      <c r="H70" s="1427"/>
    </row>
    <row r="71" spans="2:8">
      <c r="C71" s="1428"/>
      <c r="D71" s="1068"/>
      <c r="E71" s="1430"/>
      <c r="F71" s="1430"/>
      <c r="G71" s="1429"/>
      <c r="H71" s="1427"/>
    </row>
    <row r="72" spans="2:8">
      <c r="C72" s="943"/>
      <c r="D72" s="1068"/>
      <c r="F72" s="1427"/>
      <c r="G72" s="1429"/>
      <c r="H72" s="1427"/>
    </row>
    <row r="73" spans="2:8">
      <c r="C73" s="1428"/>
      <c r="D73" s="1068"/>
      <c r="E73" s="1430"/>
      <c r="F73" s="1430"/>
      <c r="G73" s="1429"/>
      <c r="H73" s="1427"/>
    </row>
    <row r="75" spans="2:8">
      <c r="C75" s="1428"/>
      <c r="D75" s="1068"/>
      <c r="E75" s="1430"/>
      <c r="F75" s="1430"/>
      <c r="G75" s="1429"/>
      <c r="H75" s="1427"/>
    </row>
    <row r="77" spans="2:8">
      <c r="C77" s="1428"/>
      <c r="D77" s="1068"/>
      <c r="E77" s="1430"/>
      <c r="F77" s="1430"/>
      <c r="G77" s="1429"/>
      <c r="H77" s="1427"/>
    </row>
    <row r="79" spans="2:8">
      <c r="C79" s="1428"/>
      <c r="D79" s="1068"/>
      <c r="E79" s="1430"/>
      <c r="F79" s="1430"/>
      <c r="G79" s="1429"/>
      <c r="H79" s="1427"/>
    </row>
    <row r="81" spans="3:8">
      <c r="C81" s="1428"/>
      <c r="D81" s="1068"/>
      <c r="E81" s="1430"/>
      <c r="F81" s="1430"/>
      <c r="G81" s="1429"/>
      <c r="H81" s="1427"/>
    </row>
    <row r="83" spans="3:8">
      <c r="C83" s="1428"/>
      <c r="D83" s="1068"/>
      <c r="E83" s="1430"/>
      <c r="F83" s="1430"/>
      <c r="G83" s="1429"/>
      <c r="H83" s="1427"/>
    </row>
    <row r="85" spans="3:8">
      <c r="C85" s="1428"/>
      <c r="D85" s="1068"/>
      <c r="E85" s="1430"/>
      <c r="F85" s="1430"/>
      <c r="G85" s="1429"/>
      <c r="H85" s="1427"/>
    </row>
    <row r="87" spans="3:8">
      <c r="C87" s="1428"/>
      <c r="D87" s="1068"/>
      <c r="E87" s="1430"/>
      <c r="F87" s="1430"/>
      <c r="G87" s="1429"/>
      <c r="H87" s="1427"/>
    </row>
    <row r="89" spans="3:8">
      <c r="C89" s="1428"/>
      <c r="D89" s="1068"/>
      <c r="E89" s="1430"/>
      <c r="F89" s="1430"/>
      <c r="G89" s="1429"/>
      <c r="H89" s="1427"/>
    </row>
    <row r="91" spans="3:8">
      <c r="C91" s="1428"/>
      <c r="D91" s="1068"/>
      <c r="E91" s="1430"/>
      <c r="F91" s="1430"/>
      <c r="G91" s="1429"/>
      <c r="H91" s="1427"/>
    </row>
    <row r="93" spans="3:8">
      <c r="C93" s="1428"/>
      <c r="D93" s="1068"/>
      <c r="E93" s="1430"/>
      <c r="F93" s="1430"/>
      <c r="G93" s="1429"/>
      <c r="H93" s="1427"/>
    </row>
    <row r="95" spans="3:8">
      <c r="C95" s="1428"/>
      <c r="D95" s="1068"/>
      <c r="E95" s="1430"/>
      <c r="F95" s="1430"/>
      <c r="G95" s="1429"/>
      <c r="H95" s="1427"/>
    </row>
    <row r="97" spans="3:8">
      <c r="C97" s="1428"/>
      <c r="D97" s="1068"/>
      <c r="E97" s="1430"/>
      <c r="F97" s="1430"/>
      <c r="G97" s="1429"/>
      <c r="H97" s="1427"/>
    </row>
    <row r="99" spans="3:8">
      <c r="C99" s="1428"/>
      <c r="D99" s="1068"/>
      <c r="E99" s="1430"/>
      <c r="F99" s="1430"/>
      <c r="G99" s="1429"/>
      <c r="H99" s="1427"/>
    </row>
    <row r="101" spans="3:8">
      <c r="C101" s="1428"/>
      <c r="D101" s="1068"/>
      <c r="E101" s="1430"/>
      <c r="F101" s="1430"/>
      <c r="G101" s="1429"/>
      <c r="H101" s="1427"/>
    </row>
    <row r="103" spans="3:8">
      <c r="C103" s="1428"/>
      <c r="D103" s="1068"/>
      <c r="E103" s="1430"/>
      <c r="F103" s="1430"/>
      <c r="G103" s="1429"/>
      <c r="H103" s="1427"/>
    </row>
  </sheetData>
  <mergeCells count="7">
    <mergeCell ref="E50:F50"/>
    <mergeCell ref="E52:F52"/>
    <mergeCell ref="E32:F32"/>
    <mergeCell ref="E30:F30"/>
    <mergeCell ref="E38:F38"/>
    <mergeCell ref="E40:F40"/>
    <mergeCell ref="E46:F46"/>
  </mergeCells>
  <hyperlinks>
    <hyperlink ref="C6" location="'Sch 1- Rate Base '!E6" display="Cell E6" xr:uid="{00000000-0004-0000-0000-000000000000}"/>
    <hyperlink ref="C13" location="'NLSL_Base_New-Calc'!A47" display="Cell A47" xr:uid="{00000000-0004-0000-0000-000001000000}"/>
    <hyperlink ref="C8" location="'Sch 1- Rate Base '!E7" display="Cell E7" xr:uid="{00000000-0004-0000-0000-000002000000}"/>
    <hyperlink ref="C18" location="'Above-RHWM_Base_Calc'!A47" display="Cell A47" xr:uid="{00000000-0004-0000-0000-000003000000}"/>
    <hyperlink ref="C26" location="'New Resources - Individual'!B3" display="Cell B3" xr:uid="{00000000-0004-0000-0000-000004000000}"/>
  </hyperlinks>
  <pageMargins left="0.25" right="0.25" top="0.75" bottom="0.75" header="0.3" footer="0.3"/>
  <pageSetup scale="62" orientation="landscape" r:id="rId1"/>
  <customProperties>
    <customPr name="xxe4aP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1">
    <tabColor indexed="20"/>
  </sheetPr>
  <dimension ref="A1:D40"/>
  <sheetViews>
    <sheetView zoomScale="120" zoomScaleNormal="120" workbookViewId="0">
      <selection activeCell="L26" sqref="L26"/>
    </sheetView>
  </sheetViews>
  <sheetFormatPr defaultRowHeight="15.75"/>
  <cols>
    <col min="1" max="1" width="5.5" customWidth="1"/>
    <col min="2" max="2" width="32.5" style="1068" customWidth="1"/>
    <col min="3" max="3" width="15.875" style="1068" customWidth="1"/>
    <col min="4" max="4" width="8.75" style="1068"/>
  </cols>
  <sheetData>
    <row r="1" spans="1:3">
      <c r="A1" s="1998" t="s">
        <v>761</v>
      </c>
      <c r="B1" s="1998"/>
    </row>
    <row r="2" spans="1:3">
      <c r="A2" s="1998" t="s">
        <v>653</v>
      </c>
      <c r="B2" s="1998"/>
    </row>
    <row r="3" spans="1:3">
      <c r="C3" s="1954" t="s">
        <v>844</v>
      </c>
    </row>
    <row r="4" spans="1:3">
      <c r="A4" s="1061">
        <v>1</v>
      </c>
      <c r="B4" s="1069" t="s">
        <v>631</v>
      </c>
      <c r="C4" s="1955" t="s">
        <v>845</v>
      </c>
    </row>
    <row r="5" spans="1:3">
      <c r="A5" s="1140">
        <v>2</v>
      </c>
      <c r="B5" s="1069" t="s">
        <v>634</v>
      </c>
      <c r="C5" s="1955" t="s">
        <v>845</v>
      </c>
    </row>
    <row r="6" spans="1:3">
      <c r="A6" s="1063">
        <v>3</v>
      </c>
      <c r="B6" s="1069" t="s">
        <v>635</v>
      </c>
      <c r="C6" s="1955" t="s">
        <v>846</v>
      </c>
    </row>
    <row r="7" spans="1:3">
      <c r="A7" s="1064">
        <v>4</v>
      </c>
      <c r="B7" s="1069" t="s">
        <v>636</v>
      </c>
      <c r="C7" s="1955" t="s">
        <v>847</v>
      </c>
    </row>
    <row r="8" spans="1:3">
      <c r="A8" s="1065">
        <v>5</v>
      </c>
      <c r="B8" s="1069" t="s">
        <v>637</v>
      </c>
      <c r="C8" s="1955"/>
    </row>
    <row r="9" spans="1:3">
      <c r="A9" s="1979">
        <v>6</v>
      </c>
      <c r="B9" s="1069" t="s">
        <v>638</v>
      </c>
      <c r="C9" s="1955" t="s">
        <v>848</v>
      </c>
    </row>
    <row r="10" spans="1:3">
      <c r="A10" s="1066">
        <v>7</v>
      </c>
      <c r="B10" s="1069" t="s">
        <v>639</v>
      </c>
      <c r="C10" s="1955" t="s">
        <v>849</v>
      </c>
    </row>
    <row r="11" spans="1:3">
      <c r="A11" s="1980">
        <v>8</v>
      </c>
      <c r="B11" s="1069" t="s">
        <v>795</v>
      </c>
    </row>
    <row r="12" spans="1:3">
      <c r="A12" s="1018">
        <v>9</v>
      </c>
      <c r="B12" s="1069" t="s">
        <v>640</v>
      </c>
    </row>
    <row r="13" spans="1:3">
      <c r="A13" s="777">
        <v>10</v>
      </c>
      <c r="B13" s="1069" t="s">
        <v>641</v>
      </c>
    </row>
    <row r="14" spans="1:3">
      <c r="A14" s="1146">
        <v>11</v>
      </c>
      <c r="B14" s="1069" t="s">
        <v>642</v>
      </c>
    </row>
    <row r="15" spans="1:3">
      <c r="A15" s="1145">
        <v>12</v>
      </c>
      <c r="B15" s="1069" t="s">
        <v>643</v>
      </c>
    </row>
    <row r="16" spans="1:3">
      <c r="A16" s="1143">
        <v>13</v>
      </c>
      <c r="B16" s="1069" t="s">
        <v>644</v>
      </c>
    </row>
    <row r="17" spans="1:2">
      <c r="A17" s="1144">
        <v>14</v>
      </c>
      <c r="B17" s="1069" t="s">
        <v>645</v>
      </c>
    </row>
    <row r="18" spans="1:2">
      <c r="A18" s="1141">
        <v>15</v>
      </c>
      <c r="B18" s="1069" t="s">
        <v>646</v>
      </c>
    </row>
    <row r="19" spans="1:2">
      <c r="A19" s="1067">
        <v>16</v>
      </c>
      <c r="B19" s="1069" t="s">
        <v>647</v>
      </c>
    </row>
    <row r="20" spans="1:2">
      <c r="A20" s="1956">
        <v>17</v>
      </c>
      <c r="B20" s="1069" t="s">
        <v>699</v>
      </c>
    </row>
    <row r="21" spans="1:2">
      <c r="A21" s="1142">
        <v>18</v>
      </c>
      <c r="B21" s="1069" t="s">
        <v>648</v>
      </c>
    </row>
    <row r="32" spans="1:2">
      <c r="A32" s="1068"/>
    </row>
    <row r="34" spans="1:1">
      <c r="A34" s="1418"/>
    </row>
    <row r="40" spans="1:1">
      <c r="A40" s="1418"/>
    </row>
  </sheetData>
  <mergeCells count="2">
    <mergeCell ref="A2:B2"/>
    <mergeCell ref="A1:B1"/>
  </mergeCells>
  <phoneticPr fontId="136" type="noConversion"/>
  <hyperlinks>
    <hyperlink ref="B20" location="Wind_Resources_Costs!A1" display="Wind_Resources_Costs" xr:uid="{00000000-0004-0000-0100-000014000000}"/>
    <hyperlink ref="B21" location="'NLSL_Base_New-Calc'!A1" display="NLSL Base New Calculation" xr:uid="{00000000-0004-0000-0100-000010000000}"/>
    <hyperlink ref="B19" location="'Materiality -  Group'!A1" display="Materiality - Group" xr:uid="{00000000-0004-0000-0100-00000F000000}"/>
    <hyperlink ref="B18" location="'Materiality - Individual'!A1" display="Materiality - Individual" xr:uid="{00000000-0004-0000-0100-00000E000000}"/>
    <hyperlink ref="B17" location="'New Resources - Group'!A1" display="New Resources-Group" xr:uid="{00000000-0004-0000-0100-00000D000000}"/>
    <hyperlink ref="B16" location="'New Resources - Individual'!A1" display="New Resources- Individual" xr:uid="{00000000-0004-0000-0100-00000C000000}"/>
    <hyperlink ref="B15" location="Ratios!A1" display="Ratios" xr:uid="{00000000-0004-0000-0100-00000B000000}"/>
    <hyperlink ref="B14" location="Salaries!A1" display="Salaries" xr:uid="{00000000-0004-0000-0100-00000A000000}"/>
    <hyperlink ref="B13" location="'Distribution Loss Calc'!A1" display="Distribution Loss Calc" xr:uid="{00000000-0004-0000-0100-000009000000}"/>
    <hyperlink ref="B12" location="'Load Forecast'!A1" display="Load Forecast" xr:uid="{00000000-0004-0000-0100-000008000000}"/>
    <hyperlink ref="B11" location="'5-YEAR PP &amp; OSS Worksheet'!A1" display="5-YEAR PP &amp; OSS Worksheet" xr:uid="{00000000-0004-0000-0100-000007000000}"/>
    <hyperlink ref="B10" location="'Sch 4 - Average System Cost'!A1" display="Schedule 4 - Average System Cost" xr:uid="{00000000-0004-0000-0100-000006000000}"/>
    <hyperlink ref="B9" location="'Sch 3B - Other Items'!A1" display="Schedule 3B - Other Items" xr:uid="{00000000-0004-0000-0100-000005000000}"/>
    <hyperlink ref="B8" location="'Sch 3A - Taxes'!A1" display="Schedule 3A - Taxes" xr:uid="{00000000-0004-0000-0100-000004000000}"/>
    <hyperlink ref="B7" location="'Sch 3 - Expenses'!A1" display="Schedule 3 - Expenses" xr:uid="{00000000-0004-0000-0100-000003000000}"/>
    <hyperlink ref="B6" location="'Sch 2 -Rate of Return'!A1" display="Schedule 2 -Rate of Return" xr:uid="{00000000-0004-0000-0100-000002000000}"/>
    <hyperlink ref="B5" location="'Sch 1A - Cash Working Capital'!A1" display="Schedule 1A - Cash Working Capital" xr:uid="{00000000-0004-0000-0100-000001000000}"/>
    <hyperlink ref="B4" location="'Sch 1- Rate Base '!A1" display="Schedule 1 - Rate Base" xr:uid="{00000000-0004-0000-0100-000000000000}"/>
  </hyperlinks>
  <pageMargins left="0.75" right="0.75" top="1" bottom="1" header="0.5" footer="0.5"/>
  <pageSetup orientation="portrait" r:id="rId1"/>
  <headerFooter alignWithMargins="0">
    <oddFooter>&amp;LFY 2026-2028 ASC Filing
&amp;CPages &amp;P of &amp;N&amp;R&amp;A
&amp;D</oddFooter>
  </headerFooter>
  <customProperties>
    <customPr name="xxe4aP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rgb="FFFFFF99"/>
  </sheetPr>
  <dimension ref="A1:T570"/>
  <sheetViews>
    <sheetView topLeftCell="A141" zoomScale="120" zoomScaleNormal="120" workbookViewId="0">
      <selection activeCell="A93" sqref="A93"/>
    </sheetView>
  </sheetViews>
  <sheetFormatPr defaultColWidth="9" defaultRowHeight="15.75"/>
  <cols>
    <col min="1" max="1" width="6.125" style="38" customWidth="1"/>
    <col min="2" max="2" width="44.5" style="38" customWidth="1"/>
    <col min="3" max="3" width="9.25" style="36" customWidth="1"/>
    <col min="4" max="4" width="10.5" style="36" customWidth="1"/>
    <col min="5" max="5" width="10" style="1" customWidth="1"/>
    <col min="6" max="6" width="8.5" style="1" customWidth="1"/>
    <col min="7" max="7" width="16" style="28" customWidth="1"/>
    <col min="8" max="10" width="16" style="39" customWidth="1"/>
    <col min="11" max="11" width="2.25" style="37" customWidth="1"/>
    <col min="12" max="18" width="17.625" style="1" customWidth="1"/>
    <col min="19" max="16384" width="9" style="1"/>
  </cols>
  <sheetData>
    <row r="1" spans="1:20" ht="19.5" thickTop="1">
      <c r="A1" s="2015" t="s">
        <v>54</v>
      </c>
      <c r="B1" s="2016"/>
      <c r="C1" s="2016"/>
      <c r="D1" s="2016"/>
      <c r="E1" s="2016"/>
      <c r="F1" s="2016"/>
      <c r="G1" s="2016"/>
      <c r="H1" s="2016"/>
      <c r="I1" s="2016"/>
      <c r="J1" s="2017"/>
      <c r="K1" s="13"/>
      <c r="L1" s="14"/>
    </row>
    <row r="2" spans="1:20">
      <c r="A2" s="2024" t="s">
        <v>225</v>
      </c>
      <c r="B2" s="2025"/>
      <c r="C2" s="2025"/>
      <c r="D2" s="2025"/>
      <c r="E2" s="2025"/>
      <c r="F2" s="2025"/>
      <c r="G2" s="2025"/>
      <c r="H2" s="2025"/>
      <c r="I2" s="2025"/>
      <c r="J2" s="2026"/>
      <c r="K2" s="499"/>
      <c r="L2" s="500"/>
    </row>
    <row r="3" spans="1:20">
      <c r="A3" s="2021" t="s">
        <v>800</v>
      </c>
      <c r="B3" s="2022"/>
      <c r="C3" s="2022"/>
      <c r="D3" s="2022"/>
      <c r="E3" s="2022"/>
      <c r="F3" s="2022"/>
      <c r="G3" s="2022"/>
      <c r="H3" s="2022"/>
      <c r="I3" s="2022"/>
      <c r="J3" s="2023"/>
      <c r="K3" s="499"/>
      <c r="L3" s="500"/>
    </row>
    <row r="4" spans="1:20" ht="16.5" thickBot="1">
      <c r="A4" s="1160"/>
      <c r="B4" s="180"/>
      <c r="C4" s="180"/>
      <c r="D4" s="180"/>
      <c r="E4" s="180"/>
      <c r="F4" s="180"/>
      <c r="G4" s="180"/>
      <c r="H4" s="180"/>
      <c r="J4" s="1102"/>
      <c r="K4" s="13"/>
      <c r="L4" s="14"/>
    </row>
    <row r="5" spans="1:20" ht="18.75">
      <c r="A5" s="1609" t="s">
        <v>632</v>
      </c>
      <c r="B5" s="1610"/>
      <c r="C5" s="863"/>
      <c r="D5" s="1611" t="s">
        <v>516</v>
      </c>
      <c r="E5" s="2027"/>
      <c r="F5" s="2028"/>
      <c r="G5" s="2029"/>
      <c r="H5" s="863"/>
      <c r="I5" s="1612" t="s">
        <v>652</v>
      </c>
      <c r="J5" s="1613"/>
      <c r="K5" s="13"/>
      <c r="L5" s="14"/>
    </row>
    <row r="6" spans="1:20">
      <c r="A6" s="1614" t="s">
        <v>633</v>
      </c>
      <c r="B6" s="1615"/>
      <c r="C6" s="863"/>
      <c r="D6" s="1611" t="s">
        <v>517</v>
      </c>
      <c r="E6" s="2030"/>
      <c r="F6" s="2031"/>
      <c r="G6" s="2032"/>
      <c r="H6" s="1616"/>
      <c r="I6" s="1617" t="s">
        <v>656</v>
      </c>
      <c r="J6" s="1613"/>
      <c r="K6" s="13"/>
      <c r="L6" s="14"/>
    </row>
    <row r="7" spans="1:20" ht="16.5" thickBot="1">
      <c r="A7" s="1618"/>
      <c r="B7" s="863"/>
      <c r="C7" s="863"/>
      <c r="D7" s="1611" t="s">
        <v>518</v>
      </c>
      <c r="E7" s="2033"/>
      <c r="F7" s="2034"/>
      <c r="G7" s="2035"/>
      <c r="H7" s="1616"/>
      <c r="I7" s="1619" t="s">
        <v>656</v>
      </c>
      <c r="J7" s="1613"/>
      <c r="K7" s="13"/>
      <c r="L7" s="14"/>
    </row>
    <row r="8" spans="1:20">
      <c r="A8" s="1618"/>
      <c r="B8" s="1620"/>
      <c r="C8" s="1621"/>
      <c r="D8" s="1621"/>
      <c r="E8" s="1620"/>
      <c r="F8" s="1620"/>
      <c r="G8" s="1622"/>
      <c r="H8" s="1623"/>
      <c r="I8" s="1623"/>
      <c r="J8" s="1624"/>
      <c r="K8" s="13"/>
      <c r="L8" s="14"/>
    </row>
    <row r="9" spans="1:20">
      <c r="A9" s="1618"/>
      <c r="B9" s="1620"/>
      <c r="C9" s="1621"/>
      <c r="D9" s="1621"/>
      <c r="E9" s="1620"/>
      <c r="F9" s="1620"/>
      <c r="G9" s="1622"/>
      <c r="H9" s="1623"/>
      <c r="I9" s="1623"/>
      <c r="J9" s="1624"/>
      <c r="K9" s="13"/>
      <c r="L9" s="14"/>
    </row>
    <row r="10" spans="1:20">
      <c r="A10" s="2002" t="s">
        <v>304</v>
      </c>
      <c r="B10" s="2003"/>
      <c r="C10" s="2003"/>
      <c r="D10" s="2003"/>
      <c r="E10" s="2003"/>
      <c r="F10" s="2003"/>
      <c r="G10" s="2003"/>
      <c r="H10" s="2003"/>
      <c r="I10" s="2003"/>
      <c r="J10" s="2004"/>
      <c r="K10" s="13"/>
      <c r="L10" s="14"/>
    </row>
    <row r="11" spans="1:20" ht="16.5" thickBot="1">
      <c r="A11" s="1162"/>
      <c r="B11" s="372"/>
      <c r="C11" s="364"/>
      <c r="D11" s="364"/>
      <c r="E11" s="372"/>
      <c r="F11" s="372"/>
      <c r="G11" s="372"/>
      <c r="H11" s="372"/>
      <c r="I11" s="372"/>
      <c r="J11" s="1163"/>
      <c r="K11" s="13"/>
      <c r="L11" s="14"/>
    </row>
    <row r="12" spans="1:20" ht="16.5" thickBot="1">
      <c r="A12" s="2018" t="s">
        <v>100</v>
      </c>
      <c r="B12" s="2012"/>
      <c r="C12" s="326" t="s">
        <v>265</v>
      </c>
      <c r="D12" s="327"/>
      <c r="E12" s="2011" t="s">
        <v>330</v>
      </c>
      <c r="F12" s="2012"/>
      <c r="G12" s="2005" t="s">
        <v>104</v>
      </c>
      <c r="H12" s="2005" t="s">
        <v>105</v>
      </c>
      <c r="I12" s="2005" t="s">
        <v>106</v>
      </c>
      <c r="J12" s="2008" t="s">
        <v>659</v>
      </c>
      <c r="K12" s="20"/>
      <c r="L12" s="2005" t="s">
        <v>105</v>
      </c>
      <c r="M12" s="2005" t="s">
        <v>106</v>
      </c>
      <c r="N12" s="306"/>
    </row>
    <row r="13" spans="1:20" ht="16.5" thickBot="1">
      <c r="A13" s="2019"/>
      <c r="B13" s="2020"/>
      <c r="C13" s="307" t="s">
        <v>261</v>
      </c>
      <c r="D13" s="307" t="s">
        <v>96</v>
      </c>
      <c r="E13" s="2013"/>
      <c r="F13" s="2014"/>
      <c r="G13" s="2006"/>
      <c r="H13" s="2006"/>
      <c r="I13" s="2006"/>
      <c r="J13" s="2009"/>
      <c r="K13" s="21"/>
      <c r="L13" s="2006"/>
      <c r="M13" s="2006"/>
      <c r="N13" s="309" t="s">
        <v>98</v>
      </c>
    </row>
    <row r="14" spans="1:20" ht="16.5" thickBot="1">
      <c r="A14" s="2019"/>
      <c r="B14" s="2020"/>
      <c r="C14" s="307" t="s">
        <v>262</v>
      </c>
      <c r="D14" s="307" t="s">
        <v>244</v>
      </c>
      <c r="E14" s="307" t="s">
        <v>328</v>
      </c>
      <c r="F14" s="307" t="s">
        <v>329</v>
      </c>
      <c r="G14" s="2006"/>
      <c r="H14" s="2006"/>
      <c r="I14" s="2006"/>
      <c r="J14" s="2010"/>
      <c r="K14" s="22"/>
      <c r="L14" s="2007"/>
      <c r="M14" s="2007"/>
      <c r="N14" s="323" t="s">
        <v>107</v>
      </c>
    </row>
    <row r="15" spans="1:20" ht="16.5" thickTop="1">
      <c r="A15" s="1340" t="s">
        <v>428</v>
      </c>
      <c r="B15" s="1341"/>
      <c r="C15" s="1342"/>
      <c r="D15" s="1342"/>
      <c r="E15" s="1342"/>
      <c r="F15" s="1342"/>
      <c r="G15" s="1343"/>
      <c r="H15" s="1343"/>
      <c r="I15" s="1343"/>
      <c r="J15" s="1344"/>
      <c r="K15" s="20"/>
      <c r="L15" s="1537"/>
      <c r="M15" s="1538"/>
      <c r="N15" s="1538"/>
    </row>
    <row r="16" spans="1:20">
      <c r="A16" s="1167"/>
      <c r="B16" s="47" t="s">
        <v>145</v>
      </c>
      <c r="C16" s="1712" t="s">
        <v>70</v>
      </c>
      <c r="D16" s="184">
        <v>301</v>
      </c>
      <c r="E16" s="184" t="s">
        <v>370</v>
      </c>
      <c r="F16" s="184" t="s">
        <v>97</v>
      </c>
      <c r="G16" s="1539">
        <v>0</v>
      </c>
      <c r="H16" s="1523">
        <f>VLOOKUP($E16,Ratio,2,FALSE)*$G16</f>
        <v>0</v>
      </c>
      <c r="I16" s="1523">
        <f>VLOOKUP($E16,Ratio,3,FALSE)*$G16</f>
        <v>0</v>
      </c>
      <c r="J16" s="1524">
        <f>VLOOKUP($E16,Ratio,4,FALSE)*$G16</f>
        <v>0</v>
      </c>
      <c r="K16" s="24"/>
      <c r="L16" s="1538"/>
      <c r="M16" s="1538"/>
      <c r="N16" s="1538"/>
      <c r="O16" s="11"/>
      <c r="P16" s="11"/>
      <c r="Q16" s="11"/>
      <c r="R16" s="11"/>
      <c r="S16" s="11"/>
      <c r="T16" s="11"/>
    </row>
    <row r="17" spans="1:20">
      <c r="A17" s="1167"/>
      <c r="B17" s="47" t="s">
        <v>146</v>
      </c>
      <c r="C17" s="1712" t="s">
        <v>70</v>
      </c>
      <c r="D17" s="184">
        <v>302</v>
      </c>
      <c r="E17" s="184" t="s">
        <v>90</v>
      </c>
      <c r="F17" s="184" t="s">
        <v>99</v>
      </c>
      <c r="G17" s="1523">
        <v>0</v>
      </c>
      <c r="H17" s="1523">
        <f>IF($E17="DIRECT",$L17,VLOOKUP($E17,Ratio,2,FALSE)*$G17)</f>
        <v>0</v>
      </c>
      <c r="I17" s="1523">
        <f>IF($E17="DIRECT",$M17,VLOOKUP($E17,Ratio,3,FALSE)*$G17)</f>
        <v>0</v>
      </c>
      <c r="J17" s="1524">
        <f>IF($E17="DIRECT",$N17,VLOOKUP($E17,Ratio,4,FALSE)*$G17)</f>
        <v>0</v>
      </c>
      <c r="K17" s="24"/>
      <c r="L17" s="1691"/>
      <c r="M17" s="1691"/>
      <c r="N17" s="1691"/>
      <c r="O17" s="11"/>
      <c r="P17" s="11"/>
      <c r="Q17" s="11"/>
      <c r="R17" s="11"/>
      <c r="S17" s="11"/>
      <c r="T17" s="11"/>
    </row>
    <row r="18" spans="1:20">
      <c r="A18" s="1167"/>
      <c r="B18" s="47" t="s">
        <v>147</v>
      </c>
      <c r="C18" s="1712" t="s">
        <v>70</v>
      </c>
      <c r="D18" s="184">
        <v>303</v>
      </c>
      <c r="E18" s="184" t="s">
        <v>90</v>
      </c>
      <c r="F18" s="184" t="s">
        <v>370</v>
      </c>
      <c r="G18" s="1523">
        <v>0</v>
      </c>
      <c r="H18" s="1523">
        <f>IF($E18="DIRECT",$L18,VLOOKUP($E18,Ratio,2,FALSE)*$G18)</f>
        <v>0</v>
      </c>
      <c r="I18" s="1523">
        <f>IF($E18="DIRECT",$M18,VLOOKUP($E18,Ratio,3,FALSE)*$G18)</f>
        <v>0</v>
      </c>
      <c r="J18" s="1524">
        <f>IF($E18="DIRECT",$N18,VLOOKUP($E18,Ratio,4,FALSE)*$G18)</f>
        <v>0</v>
      </c>
      <c r="K18" s="24"/>
      <c r="L18" s="1691"/>
      <c r="M18" s="1691"/>
      <c r="N18" s="1691"/>
      <c r="O18" s="568"/>
      <c r="P18" s="11"/>
      <c r="Q18" s="11"/>
      <c r="R18" s="11"/>
      <c r="S18" s="11"/>
      <c r="T18" s="11"/>
    </row>
    <row r="19" spans="1:20">
      <c r="A19" s="1169" t="s">
        <v>394</v>
      </c>
      <c r="B19" s="33"/>
      <c r="C19" s="1713"/>
      <c r="D19" s="1626"/>
      <c r="E19" s="1626"/>
      <c r="F19" s="1627"/>
      <c r="G19" s="1563">
        <f>SUM(G16:G18)</f>
        <v>0</v>
      </c>
      <c r="H19" s="1525">
        <f>SUM(H16:H18)</f>
        <v>0</v>
      </c>
      <c r="I19" s="1525">
        <f>SUM(I16:I18)</f>
        <v>0</v>
      </c>
      <c r="J19" s="1526">
        <f>SUM(J16:J18)</f>
        <v>0</v>
      </c>
      <c r="K19" s="24"/>
      <c r="L19" s="1687"/>
      <c r="M19" s="1541"/>
      <c r="N19" s="1541"/>
      <c r="O19" s="11"/>
      <c r="P19" s="11"/>
      <c r="Q19" s="11"/>
      <c r="R19" s="11"/>
      <c r="S19" s="11"/>
      <c r="T19" s="11"/>
    </row>
    <row r="20" spans="1:20">
      <c r="A20" s="1171"/>
      <c r="B20" s="33"/>
      <c r="C20" s="1714"/>
      <c r="D20" s="48"/>
      <c r="E20" s="48"/>
      <c r="F20" s="48"/>
      <c r="G20" s="373"/>
      <c r="H20" s="67"/>
      <c r="I20" s="142"/>
      <c r="J20" s="1172"/>
      <c r="K20" s="24"/>
      <c r="L20" s="1540"/>
      <c r="M20" s="1541"/>
      <c r="N20" s="1541"/>
      <c r="O20" s="11"/>
      <c r="P20" s="11"/>
      <c r="Q20" s="11"/>
      <c r="R20" s="11"/>
      <c r="S20" s="11"/>
      <c r="T20" s="11"/>
    </row>
    <row r="21" spans="1:20">
      <c r="A21" s="1166" t="s">
        <v>110</v>
      </c>
      <c r="B21" s="78"/>
      <c r="C21" s="1714"/>
      <c r="D21" s="48"/>
      <c r="E21" s="48"/>
      <c r="F21" s="48"/>
      <c r="G21" s="373"/>
      <c r="H21" s="142"/>
      <c r="I21" s="142"/>
      <c r="J21" s="1172"/>
      <c r="K21" s="20"/>
      <c r="L21" s="1537"/>
      <c r="M21" s="1538"/>
      <c r="N21" s="1538"/>
    </row>
    <row r="22" spans="1:20">
      <c r="A22" s="1173"/>
      <c r="B22" s="49" t="s">
        <v>111</v>
      </c>
      <c r="C22" s="1712" t="s">
        <v>70</v>
      </c>
      <c r="D22" s="184" t="s">
        <v>720</v>
      </c>
      <c r="E22" s="184" t="s">
        <v>372</v>
      </c>
      <c r="F22" s="184"/>
      <c r="G22" s="1691">
        <v>0</v>
      </c>
      <c r="H22" s="1523">
        <f t="shared" ref="H22:H28" si="0">VLOOKUP($E22,Ratio,2,FALSE)*$G22</f>
        <v>0</v>
      </c>
      <c r="I22" s="1523">
        <f t="shared" ref="I22:I28" si="1">VLOOKUP($E22,Ratio,3,FALSE)*$G22</f>
        <v>0</v>
      </c>
      <c r="J22" s="1524">
        <f t="shared" ref="J22:J28" si="2">VLOOKUP($E22,Ratio,4,FALSE)*$G22</f>
        <v>0</v>
      </c>
      <c r="K22" s="24"/>
      <c r="L22" s="1540"/>
      <c r="M22" s="1542"/>
      <c r="N22" s="1542"/>
      <c r="O22" s="26"/>
    </row>
    <row r="23" spans="1:20">
      <c r="A23" s="1173"/>
      <c r="B23" s="49" t="s">
        <v>113</v>
      </c>
      <c r="C23" s="1712" t="s">
        <v>70</v>
      </c>
      <c r="D23" s="184" t="s">
        <v>721</v>
      </c>
      <c r="E23" s="184" t="s">
        <v>372</v>
      </c>
      <c r="F23" s="184"/>
      <c r="G23" s="1691">
        <v>0</v>
      </c>
      <c r="H23" s="1523">
        <f t="shared" si="0"/>
        <v>0</v>
      </c>
      <c r="I23" s="1523">
        <f t="shared" si="1"/>
        <v>0</v>
      </c>
      <c r="J23" s="1524">
        <f t="shared" si="2"/>
        <v>0</v>
      </c>
      <c r="K23" s="24"/>
      <c r="L23" s="1540"/>
      <c r="M23" s="1543"/>
      <c r="N23" s="1544"/>
      <c r="O23" s="26"/>
      <c r="P23" s="11"/>
      <c r="Q23" s="11"/>
      <c r="R23" s="11"/>
      <c r="S23" s="11"/>
      <c r="T23" s="11"/>
    </row>
    <row r="24" spans="1:20" ht="16.149999999999999" customHeight="1">
      <c r="A24" s="1173"/>
      <c r="B24" s="49" t="s">
        <v>115</v>
      </c>
      <c r="C24" s="1712" t="s">
        <v>70</v>
      </c>
      <c r="D24" s="184" t="s">
        <v>722</v>
      </c>
      <c r="E24" s="184" t="s">
        <v>372</v>
      </c>
      <c r="F24" s="184"/>
      <c r="G24" s="1691">
        <v>0</v>
      </c>
      <c r="H24" s="1523">
        <f t="shared" si="0"/>
        <v>0</v>
      </c>
      <c r="I24" s="1523">
        <f t="shared" si="1"/>
        <v>0</v>
      </c>
      <c r="J24" s="1524">
        <f t="shared" si="2"/>
        <v>0</v>
      </c>
      <c r="K24" s="24"/>
      <c r="L24" s="1540"/>
      <c r="M24" s="1541"/>
      <c r="N24" s="1541"/>
      <c r="O24" s="11"/>
      <c r="P24" s="11"/>
      <c r="Q24" s="11"/>
      <c r="R24" s="11"/>
      <c r="S24" s="11"/>
      <c r="T24" s="11"/>
    </row>
    <row r="25" spans="1:20" ht="16.149999999999999" customHeight="1">
      <c r="A25" s="1173"/>
      <c r="B25" s="49" t="s">
        <v>789</v>
      </c>
      <c r="C25" s="1712" t="s">
        <v>70</v>
      </c>
      <c r="D25" s="184" t="s">
        <v>792</v>
      </c>
      <c r="E25" s="184" t="s">
        <v>372</v>
      </c>
      <c r="F25" s="184"/>
      <c r="G25" s="1691">
        <v>0</v>
      </c>
      <c r="H25" s="1523">
        <f t="shared" si="0"/>
        <v>0</v>
      </c>
      <c r="I25" s="1523">
        <f t="shared" si="1"/>
        <v>0</v>
      </c>
      <c r="J25" s="1524">
        <f t="shared" si="2"/>
        <v>0</v>
      </c>
      <c r="K25" s="24"/>
      <c r="L25" s="1540"/>
      <c r="M25" s="1541"/>
      <c r="N25" s="1541"/>
      <c r="O25" s="11"/>
      <c r="P25" s="11"/>
      <c r="Q25" s="11"/>
      <c r="R25" s="11"/>
      <c r="S25" s="11"/>
      <c r="T25" s="11"/>
    </row>
    <row r="26" spans="1:20" ht="16.149999999999999" customHeight="1">
      <c r="A26" s="1173"/>
      <c r="B26" s="49" t="s">
        <v>790</v>
      </c>
      <c r="C26" s="1712" t="s">
        <v>70</v>
      </c>
      <c r="D26" s="184" t="s">
        <v>793</v>
      </c>
      <c r="E26" s="184" t="s">
        <v>372</v>
      </c>
      <c r="F26" s="184"/>
      <c r="G26" s="1691">
        <v>0</v>
      </c>
      <c r="H26" s="1523">
        <f t="shared" si="0"/>
        <v>0</v>
      </c>
      <c r="I26" s="1523">
        <f t="shared" si="1"/>
        <v>0</v>
      </c>
      <c r="J26" s="1524">
        <f t="shared" si="2"/>
        <v>0</v>
      </c>
      <c r="K26" s="24"/>
      <c r="L26" s="1540"/>
      <c r="M26" s="1541"/>
      <c r="N26" s="1541"/>
      <c r="O26" s="11"/>
      <c r="P26" s="11"/>
      <c r="Q26" s="11"/>
      <c r="R26" s="11"/>
      <c r="S26" s="11"/>
      <c r="T26" s="11"/>
    </row>
    <row r="27" spans="1:20" ht="16.149999999999999" customHeight="1">
      <c r="A27" s="1173"/>
      <c r="B27" s="49" t="s">
        <v>791</v>
      </c>
      <c r="C27" s="1712" t="s">
        <v>70</v>
      </c>
      <c r="D27" s="184" t="s">
        <v>794</v>
      </c>
      <c r="E27" s="184" t="s">
        <v>372</v>
      </c>
      <c r="F27" s="184"/>
      <c r="G27" s="1691">
        <v>0</v>
      </c>
      <c r="H27" s="1523">
        <f t="shared" si="0"/>
        <v>0</v>
      </c>
      <c r="I27" s="1523">
        <f t="shared" si="1"/>
        <v>0</v>
      </c>
      <c r="J27" s="1524">
        <f t="shared" si="2"/>
        <v>0</v>
      </c>
      <c r="K27" s="24"/>
      <c r="L27" s="1540"/>
      <c r="M27" s="1541"/>
      <c r="N27" s="1541"/>
      <c r="O27" s="11"/>
      <c r="P27" s="11"/>
      <c r="Q27" s="11"/>
      <c r="R27" s="11"/>
      <c r="S27" s="11"/>
      <c r="T27" s="11"/>
    </row>
    <row r="28" spans="1:20">
      <c r="A28" s="1173"/>
      <c r="B28" s="49" t="s">
        <v>117</v>
      </c>
      <c r="C28" s="1712" t="s">
        <v>70</v>
      </c>
      <c r="D28" s="184" t="s">
        <v>852</v>
      </c>
      <c r="E28" s="184" t="s">
        <v>372</v>
      </c>
      <c r="F28" s="184"/>
      <c r="G28" s="1691">
        <v>0</v>
      </c>
      <c r="H28" s="1523">
        <f t="shared" si="0"/>
        <v>0</v>
      </c>
      <c r="I28" s="1523">
        <f t="shared" si="1"/>
        <v>0</v>
      </c>
      <c r="J28" s="1524">
        <f t="shared" si="2"/>
        <v>0</v>
      </c>
      <c r="K28" s="24"/>
      <c r="L28" s="1540"/>
      <c r="M28" s="1541"/>
      <c r="N28" s="1541"/>
      <c r="O28" s="11"/>
      <c r="P28" s="11"/>
      <c r="Q28" s="11"/>
      <c r="R28" s="11"/>
      <c r="S28" s="11"/>
      <c r="T28" s="11"/>
    </row>
    <row r="29" spans="1:20">
      <c r="A29" s="1169" t="s">
        <v>119</v>
      </c>
      <c r="B29" s="33"/>
      <c r="C29" s="1625"/>
      <c r="D29" s="1626"/>
      <c r="E29" s="1626"/>
      <c r="F29" s="1627"/>
      <c r="G29" s="1563">
        <f>SUM(G22:G28)</f>
        <v>0</v>
      </c>
      <c r="H29" s="489">
        <f>SUM(H22:H28)</f>
        <v>0</v>
      </c>
      <c r="I29" s="1527">
        <f>SUM(I22:I28)</f>
        <v>0</v>
      </c>
      <c r="J29" s="1528">
        <f>SUM(J22:J28)</f>
        <v>0</v>
      </c>
      <c r="K29" s="24"/>
      <c r="L29" s="1540"/>
      <c r="M29" s="1541"/>
      <c r="N29" s="1541"/>
      <c r="O29" s="11"/>
      <c r="P29" s="11"/>
      <c r="Q29" s="11"/>
      <c r="R29" s="11"/>
      <c r="S29" s="11"/>
      <c r="T29" s="11"/>
    </row>
    <row r="30" spans="1:20">
      <c r="A30" s="1861"/>
      <c r="B30" s="33"/>
      <c r="C30" s="1856"/>
      <c r="D30" s="1856"/>
      <c r="E30" s="1856"/>
      <c r="F30" s="1856"/>
      <c r="G30" s="1857"/>
      <c r="H30" s="1858"/>
      <c r="I30" s="1859"/>
      <c r="J30" s="1860"/>
      <c r="K30" s="24"/>
      <c r="L30" s="1540"/>
      <c r="M30" s="1541"/>
      <c r="N30" s="1541"/>
      <c r="O30" s="11"/>
      <c r="P30" s="11"/>
      <c r="Q30" s="11"/>
      <c r="R30" s="11"/>
      <c r="S30" s="11"/>
      <c r="T30" s="11"/>
    </row>
    <row r="31" spans="1:20">
      <c r="A31" s="1166" t="s">
        <v>839</v>
      </c>
      <c r="B31" s="1"/>
      <c r="C31" s="48"/>
      <c r="D31" s="48"/>
      <c r="E31" s="48"/>
      <c r="F31" s="48"/>
      <c r="G31" s="1564"/>
      <c r="H31" s="142"/>
      <c r="I31" s="142"/>
      <c r="J31" s="1172"/>
      <c r="K31" s="24"/>
      <c r="L31" s="1540"/>
      <c r="M31" s="1541"/>
      <c r="N31" s="1541"/>
      <c r="O31" s="11"/>
    </row>
    <row r="32" spans="1:20">
      <c r="A32" s="1173"/>
      <c r="B32" s="49" t="s">
        <v>452</v>
      </c>
      <c r="C32" s="1715" t="s">
        <v>70</v>
      </c>
      <c r="D32" s="1676" t="s">
        <v>723</v>
      </c>
      <c r="E32" s="184" t="s">
        <v>371</v>
      </c>
      <c r="F32" s="184"/>
      <c r="G32" s="1692">
        <v>0</v>
      </c>
      <c r="H32" s="1523">
        <f>VLOOKUP($E32,Ratio,2,FALSE)*$G32</f>
        <v>0</v>
      </c>
      <c r="I32" s="1523">
        <f>VLOOKUP($E32,Ratio,3,FALSE)*$G32</f>
        <v>0</v>
      </c>
      <c r="J32" s="1524">
        <f>VLOOKUP($E32,Ratio,4,FALSE)*$G32</f>
        <v>0</v>
      </c>
      <c r="K32" s="24"/>
      <c r="L32" s="1540"/>
      <c r="M32" s="1541"/>
      <c r="N32" s="1541"/>
      <c r="O32" s="11"/>
      <c r="P32" s="11"/>
      <c r="Q32" s="11"/>
      <c r="R32" s="11"/>
      <c r="S32" s="11"/>
      <c r="T32" s="11"/>
    </row>
    <row r="33" spans="1:20">
      <c r="A33" s="1169" t="s">
        <v>121</v>
      </c>
      <c r="B33" s="33"/>
      <c r="C33" s="1716"/>
      <c r="D33" s="1675"/>
      <c r="E33" s="1626"/>
      <c r="F33" s="1627"/>
      <c r="G33" s="1563">
        <f>SUM(G32)</f>
        <v>0</v>
      </c>
      <c r="H33" s="1527">
        <f>SUM(H32)</f>
        <v>0</v>
      </c>
      <c r="I33" s="1525">
        <f>SUM(I32)</f>
        <v>0</v>
      </c>
      <c r="J33" s="1528">
        <f>SUM(J32)</f>
        <v>0</v>
      </c>
      <c r="K33" s="24"/>
      <c r="L33" s="1540"/>
      <c r="M33" s="1541"/>
      <c r="N33" s="1541"/>
      <c r="O33" s="11"/>
      <c r="P33" s="11"/>
      <c r="Q33" s="11"/>
      <c r="R33" s="11"/>
      <c r="S33" s="11"/>
      <c r="T33" s="11"/>
    </row>
    <row r="34" spans="1:20">
      <c r="A34" s="1171"/>
      <c r="B34" s="33"/>
      <c r="C34" s="1714"/>
      <c r="D34" s="48"/>
      <c r="E34" s="48"/>
      <c r="F34" s="48"/>
      <c r="G34" s="373"/>
      <c r="H34" s="142"/>
      <c r="I34" s="142"/>
      <c r="J34" s="1172"/>
      <c r="K34" s="24"/>
      <c r="L34" s="1540"/>
      <c r="M34" s="1541"/>
      <c r="N34" s="1541"/>
      <c r="O34" s="11"/>
      <c r="P34" s="11"/>
      <c r="Q34" s="11"/>
      <c r="R34" s="11"/>
      <c r="S34" s="11"/>
      <c r="T34" s="11"/>
    </row>
    <row r="35" spans="1:20">
      <c r="A35" s="1166" t="s">
        <v>427</v>
      </c>
      <c r="B35" s="47"/>
      <c r="C35" s="1714"/>
      <c r="D35" s="48"/>
      <c r="E35" s="46"/>
      <c r="F35" s="46"/>
      <c r="G35" s="373"/>
      <c r="H35" s="142"/>
      <c r="I35" s="142"/>
      <c r="J35" s="1172"/>
      <c r="K35" s="24"/>
      <c r="L35" s="1540"/>
      <c r="M35" s="1541"/>
      <c r="N35" s="1541"/>
      <c r="O35" s="11"/>
    </row>
    <row r="36" spans="1:20">
      <c r="A36" s="1173"/>
      <c r="B36" s="49" t="s">
        <v>140</v>
      </c>
      <c r="C36" s="1712" t="s">
        <v>70</v>
      </c>
      <c r="D36" s="184" t="s">
        <v>724</v>
      </c>
      <c r="E36" s="184" t="s">
        <v>370</v>
      </c>
      <c r="F36" s="184"/>
      <c r="G36" s="1692">
        <v>0</v>
      </c>
      <c r="H36" s="1523">
        <f>VLOOKUP($E36,Ratio,2,FALSE)*$G36</f>
        <v>0</v>
      </c>
      <c r="I36" s="1523">
        <f>VLOOKUP($E36,Ratio,3,FALSE)*$G36</f>
        <v>0</v>
      </c>
      <c r="J36" s="1524">
        <f>VLOOKUP($E36,Ratio,4,FALSE)*$G36</f>
        <v>0</v>
      </c>
      <c r="K36" s="24"/>
      <c r="L36" s="1540"/>
      <c r="M36" s="1541"/>
      <c r="N36" s="1541"/>
      <c r="O36" s="11"/>
      <c r="P36" s="11"/>
      <c r="Q36" s="11"/>
      <c r="R36" s="11"/>
      <c r="S36" s="11"/>
      <c r="T36" s="11"/>
    </row>
    <row r="37" spans="1:20">
      <c r="A37" s="1175" t="s">
        <v>122</v>
      </c>
      <c r="B37" s="47"/>
      <c r="C37" s="1713"/>
      <c r="D37" s="1626"/>
      <c r="E37" s="1626"/>
      <c r="F37" s="1627"/>
      <c r="G37" s="1563">
        <f>SUM(G36)</f>
        <v>0</v>
      </c>
      <c r="H37" s="1525">
        <f>SUM(H36)</f>
        <v>0</v>
      </c>
      <c r="I37" s="1525">
        <f>SUM(I36)</f>
        <v>0</v>
      </c>
      <c r="J37" s="1526">
        <f>SUM(J36)</f>
        <v>0</v>
      </c>
      <c r="K37" s="24"/>
      <c r="L37" s="1540"/>
      <c r="M37" s="1541"/>
      <c r="N37" s="1541"/>
      <c r="O37" s="11"/>
      <c r="P37" s="11"/>
      <c r="Q37" s="11"/>
      <c r="R37" s="11"/>
      <c r="S37" s="11"/>
      <c r="T37" s="11"/>
    </row>
    <row r="38" spans="1:20">
      <c r="A38" s="1175"/>
      <c r="B38" s="47"/>
      <c r="C38" s="1717"/>
      <c r="D38" s="74"/>
      <c r="E38" s="74"/>
      <c r="F38" s="74"/>
      <c r="G38" s="1706"/>
      <c r="H38" s="1710"/>
      <c r="I38" s="1710"/>
      <c r="J38" s="1711"/>
      <c r="K38" s="24"/>
      <c r="L38" s="1540"/>
      <c r="M38" s="1541"/>
      <c r="N38" s="1541"/>
      <c r="O38" s="11"/>
      <c r="P38" s="11"/>
      <c r="Q38" s="11"/>
      <c r="R38" s="11"/>
      <c r="S38" s="11"/>
      <c r="T38" s="11"/>
    </row>
    <row r="39" spans="1:20">
      <c r="A39" s="1169" t="s">
        <v>787</v>
      </c>
      <c r="B39" s="33"/>
      <c r="C39" s="1717"/>
      <c r="D39" s="74"/>
      <c r="E39" s="74"/>
      <c r="F39" s="74"/>
      <c r="G39" s="1706"/>
      <c r="H39" s="1710"/>
      <c r="I39" s="1710"/>
      <c r="J39" s="1711"/>
      <c r="K39" s="24"/>
      <c r="L39" s="1540"/>
      <c r="M39" s="1541"/>
      <c r="N39" s="1541"/>
      <c r="O39" s="11"/>
      <c r="P39" s="11"/>
      <c r="Q39" s="11"/>
      <c r="R39" s="11"/>
      <c r="S39" s="11"/>
      <c r="T39" s="11"/>
    </row>
    <row r="40" spans="1:20">
      <c r="A40" s="1175"/>
      <c r="B40" s="47" t="s">
        <v>841</v>
      </c>
      <c r="C40" s="1712" t="s">
        <v>70</v>
      </c>
      <c r="D40" s="184" t="s">
        <v>851</v>
      </c>
      <c r="E40" s="184" t="s">
        <v>99</v>
      </c>
      <c r="F40" s="184"/>
      <c r="G40" s="1707">
        <v>0</v>
      </c>
      <c r="H40" s="1523">
        <f>VLOOKUP($E40,Ratio,2,FALSE)*$G40</f>
        <v>0</v>
      </c>
      <c r="I40" s="1523">
        <f>VLOOKUP($E40,Ratio,3,FALSE)*$G40</f>
        <v>0</v>
      </c>
      <c r="J40" s="1524">
        <f>VLOOKUP($E40,Ratio,4,FALSE)*$G40</f>
        <v>0</v>
      </c>
      <c r="K40" s="24"/>
      <c r="L40" s="1540"/>
      <c r="M40" s="1541"/>
      <c r="N40" s="1541"/>
      <c r="O40" s="11"/>
      <c r="P40" s="11"/>
      <c r="Q40" s="11"/>
      <c r="R40" s="11"/>
      <c r="S40" s="11"/>
      <c r="T40" s="11"/>
    </row>
    <row r="41" spans="1:20">
      <c r="A41" s="1175" t="s">
        <v>788</v>
      </c>
      <c r="B41" s="47"/>
      <c r="C41" s="1713"/>
      <c r="D41" s="1626"/>
      <c r="E41" s="1626"/>
      <c r="F41" s="1627"/>
      <c r="G41" s="1563">
        <f>SUM(G40)</f>
        <v>0</v>
      </c>
      <c r="H41" s="1525">
        <f>SUM(H40)</f>
        <v>0</v>
      </c>
      <c r="I41" s="1525">
        <f>SUM(I40)</f>
        <v>0</v>
      </c>
      <c r="J41" s="1526">
        <f>SUM(J40)</f>
        <v>0</v>
      </c>
      <c r="K41" s="24"/>
      <c r="L41" s="1540"/>
      <c r="M41" s="1541"/>
      <c r="N41" s="1541"/>
      <c r="O41" s="11"/>
      <c r="P41" s="11"/>
      <c r="Q41" s="11"/>
      <c r="R41" s="11"/>
      <c r="S41" s="11"/>
      <c r="T41" s="11"/>
    </row>
    <row r="42" spans="1:20">
      <c r="A42" s="1176"/>
      <c r="B42" s="47"/>
      <c r="C42" s="1714"/>
      <c r="D42" s="48"/>
      <c r="E42" s="48"/>
      <c r="F42" s="48"/>
      <c r="G42" s="374"/>
      <c r="H42" s="377"/>
      <c r="I42" s="377"/>
      <c r="J42" s="1529"/>
      <c r="K42" s="24"/>
      <c r="L42" s="1540"/>
      <c r="M42" s="1541"/>
      <c r="N42" s="1541"/>
      <c r="O42" s="11"/>
      <c r="P42" s="11"/>
      <c r="Q42" s="11"/>
      <c r="R42" s="11"/>
      <c r="S42" s="11"/>
      <c r="T42" s="11"/>
    </row>
    <row r="43" spans="1:20">
      <c r="A43" s="1166" t="s">
        <v>124</v>
      </c>
      <c r="B43" s="33"/>
      <c r="C43" s="1714"/>
      <c r="D43" s="48"/>
      <c r="E43" s="48"/>
      <c r="F43" s="48"/>
      <c r="G43" s="1566"/>
      <c r="H43" s="67"/>
      <c r="I43" s="67"/>
      <c r="J43" s="1177"/>
      <c r="K43" s="24"/>
      <c r="L43" s="1540"/>
      <c r="M43" s="1541"/>
      <c r="N43" s="1541"/>
      <c r="O43" s="11"/>
    </row>
    <row r="44" spans="1:20">
      <c r="A44" s="1173"/>
      <c r="B44" s="46" t="s">
        <v>125</v>
      </c>
      <c r="C44" s="1712" t="s">
        <v>70</v>
      </c>
      <c r="D44" s="184">
        <v>389</v>
      </c>
      <c r="E44" s="184" t="s">
        <v>99</v>
      </c>
      <c r="F44" s="184"/>
      <c r="G44" s="1692">
        <v>0</v>
      </c>
      <c r="H44" s="1523">
        <f t="shared" ref="H44:H57" si="3">VLOOKUP($E44,Ratio,2,FALSE)*$G44</f>
        <v>0</v>
      </c>
      <c r="I44" s="1523">
        <f t="shared" ref="I44:I57" si="4">VLOOKUP($E44,Ratio,3,FALSE)*$G44</f>
        <v>0</v>
      </c>
      <c r="J44" s="1524">
        <f t="shared" ref="J44:J57" si="5">VLOOKUP($E44,Ratio,4,FALSE)*$G44</f>
        <v>0</v>
      </c>
      <c r="K44" s="24"/>
      <c r="L44" s="1540"/>
      <c r="M44" s="1541"/>
      <c r="N44" s="1541"/>
      <c r="O44" s="11"/>
    </row>
    <row r="45" spans="1:20">
      <c r="A45" s="1173"/>
      <c r="B45" s="46" t="s">
        <v>126</v>
      </c>
      <c r="C45" s="1712" t="s">
        <v>70</v>
      </c>
      <c r="D45" s="184">
        <v>390</v>
      </c>
      <c r="E45" s="184" t="s">
        <v>99</v>
      </c>
      <c r="F45" s="184"/>
      <c r="G45" s="1692">
        <v>0</v>
      </c>
      <c r="H45" s="1523">
        <f t="shared" si="3"/>
        <v>0</v>
      </c>
      <c r="I45" s="1523">
        <f t="shared" si="4"/>
        <v>0</v>
      </c>
      <c r="J45" s="1524">
        <f t="shared" si="5"/>
        <v>0</v>
      </c>
      <c r="K45" s="24"/>
      <c r="L45" s="1540"/>
      <c r="M45" s="1541"/>
      <c r="N45" s="1541"/>
      <c r="O45" s="11"/>
    </row>
    <row r="46" spans="1:20">
      <c r="A46" s="1173"/>
      <c r="B46" s="46" t="s">
        <v>127</v>
      </c>
      <c r="C46" s="1712" t="s">
        <v>70</v>
      </c>
      <c r="D46" s="184">
        <v>391</v>
      </c>
      <c r="E46" s="184" t="s">
        <v>95</v>
      </c>
      <c r="F46" s="184"/>
      <c r="G46" s="1692">
        <v>0</v>
      </c>
      <c r="H46" s="1523">
        <f t="shared" si="3"/>
        <v>0</v>
      </c>
      <c r="I46" s="1523">
        <f t="shared" si="4"/>
        <v>0</v>
      </c>
      <c r="J46" s="1524">
        <f t="shared" si="5"/>
        <v>0</v>
      </c>
      <c r="K46" s="24"/>
      <c r="L46" s="1540"/>
      <c r="M46" s="1541"/>
      <c r="N46" s="1541"/>
      <c r="O46" s="11"/>
    </row>
    <row r="47" spans="1:20">
      <c r="A47" s="1173"/>
      <c r="B47" s="46" t="s">
        <v>128</v>
      </c>
      <c r="C47" s="1712" t="s">
        <v>70</v>
      </c>
      <c r="D47" s="184">
        <v>392</v>
      </c>
      <c r="E47" s="184" t="s">
        <v>109</v>
      </c>
      <c r="F47" s="184"/>
      <c r="G47" s="1692">
        <v>0</v>
      </c>
      <c r="H47" s="1523">
        <f t="shared" si="3"/>
        <v>0</v>
      </c>
      <c r="I47" s="1523">
        <f t="shared" si="4"/>
        <v>0</v>
      </c>
      <c r="J47" s="1524">
        <f t="shared" si="5"/>
        <v>0</v>
      </c>
      <c r="K47" s="24"/>
      <c r="L47" s="1540"/>
      <c r="M47" s="1541"/>
      <c r="N47" s="1541"/>
      <c r="O47" s="11"/>
    </row>
    <row r="48" spans="1:20">
      <c r="A48" s="1173"/>
      <c r="B48" s="46" t="s">
        <v>129</v>
      </c>
      <c r="C48" s="1712" t="s">
        <v>70</v>
      </c>
      <c r="D48" s="184">
        <v>393</v>
      </c>
      <c r="E48" s="184" t="s">
        <v>99</v>
      </c>
      <c r="F48" s="184"/>
      <c r="G48" s="1692">
        <v>0</v>
      </c>
      <c r="H48" s="1523">
        <f t="shared" si="3"/>
        <v>0</v>
      </c>
      <c r="I48" s="1523">
        <f t="shared" si="4"/>
        <v>0</v>
      </c>
      <c r="J48" s="1524">
        <f t="shared" si="5"/>
        <v>0</v>
      </c>
      <c r="K48" s="24"/>
      <c r="L48" s="1540"/>
      <c r="M48" s="1541"/>
      <c r="N48" s="1541"/>
      <c r="O48" s="11"/>
    </row>
    <row r="49" spans="1:15">
      <c r="A49" s="1173"/>
      <c r="B49" s="46" t="s">
        <v>130</v>
      </c>
      <c r="C49" s="1712" t="s">
        <v>70</v>
      </c>
      <c r="D49" s="184">
        <v>394</v>
      </c>
      <c r="E49" s="184" t="s">
        <v>99</v>
      </c>
      <c r="F49" s="184"/>
      <c r="G49" s="1692">
        <v>0</v>
      </c>
      <c r="H49" s="1523">
        <f t="shared" si="3"/>
        <v>0</v>
      </c>
      <c r="I49" s="1523">
        <f t="shared" si="4"/>
        <v>0</v>
      </c>
      <c r="J49" s="1524">
        <f t="shared" si="5"/>
        <v>0</v>
      </c>
      <c r="K49" s="24"/>
      <c r="L49" s="1540"/>
      <c r="M49" s="1541"/>
      <c r="N49" s="1541"/>
      <c r="O49" s="11"/>
    </row>
    <row r="50" spans="1:15">
      <c r="A50" s="1173"/>
      <c r="B50" s="46" t="s">
        <v>131</v>
      </c>
      <c r="C50" s="1712" t="s">
        <v>70</v>
      </c>
      <c r="D50" s="184">
        <v>395</v>
      </c>
      <c r="E50" s="184" t="s">
        <v>99</v>
      </c>
      <c r="F50" s="184"/>
      <c r="G50" s="1692">
        <v>0</v>
      </c>
      <c r="H50" s="1523">
        <f t="shared" si="3"/>
        <v>0</v>
      </c>
      <c r="I50" s="1523">
        <f t="shared" si="4"/>
        <v>0</v>
      </c>
      <c r="J50" s="1524">
        <f t="shared" si="5"/>
        <v>0</v>
      </c>
      <c r="K50" s="24"/>
      <c r="L50" s="1540"/>
      <c r="M50" s="1541"/>
      <c r="N50" s="1541"/>
      <c r="O50" s="11"/>
    </row>
    <row r="51" spans="1:15">
      <c r="A51" s="1173"/>
      <c r="B51" s="46" t="s">
        <v>132</v>
      </c>
      <c r="C51" s="1712" t="s">
        <v>70</v>
      </c>
      <c r="D51" s="184">
        <v>396</v>
      </c>
      <c r="E51" s="184" t="s">
        <v>109</v>
      </c>
      <c r="F51" s="184"/>
      <c r="G51" s="1692">
        <v>0</v>
      </c>
      <c r="H51" s="1523">
        <f t="shared" si="3"/>
        <v>0</v>
      </c>
      <c r="I51" s="1523">
        <f t="shared" si="4"/>
        <v>0</v>
      </c>
      <c r="J51" s="1524">
        <f t="shared" si="5"/>
        <v>0</v>
      </c>
      <c r="K51" s="24"/>
      <c r="L51" s="1540"/>
      <c r="M51" s="1541"/>
      <c r="N51" s="1541"/>
      <c r="O51" s="11"/>
    </row>
    <row r="52" spans="1:15">
      <c r="A52" s="1173"/>
      <c r="B52" s="46" t="s">
        <v>835</v>
      </c>
      <c r="C52" s="1712" t="s">
        <v>70</v>
      </c>
      <c r="D52" s="184">
        <v>397.1</v>
      </c>
      <c r="E52" s="184" t="s">
        <v>99</v>
      </c>
      <c r="F52" s="184"/>
      <c r="G52" s="1692">
        <v>0</v>
      </c>
      <c r="H52" s="1523">
        <f t="shared" si="3"/>
        <v>0</v>
      </c>
      <c r="I52" s="1523">
        <f t="shared" si="4"/>
        <v>0</v>
      </c>
      <c r="J52" s="1524">
        <f t="shared" si="5"/>
        <v>0</v>
      </c>
      <c r="K52" s="24"/>
      <c r="L52" s="1540"/>
      <c r="M52" s="1541"/>
      <c r="N52" s="1541"/>
      <c r="O52" s="11"/>
    </row>
    <row r="53" spans="1:15">
      <c r="A53" s="1173"/>
      <c r="B53" s="46" t="s">
        <v>834</v>
      </c>
      <c r="C53" s="1712" t="s">
        <v>70</v>
      </c>
      <c r="D53" s="184">
        <v>397.2</v>
      </c>
      <c r="E53" s="184" t="s">
        <v>99</v>
      </c>
      <c r="F53" s="184"/>
      <c r="G53" s="1692">
        <v>0</v>
      </c>
      <c r="H53" s="1523">
        <f t="shared" si="3"/>
        <v>0</v>
      </c>
      <c r="I53" s="1523">
        <f t="shared" si="4"/>
        <v>0</v>
      </c>
      <c r="J53" s="1524">
        <f t="shared" si="5"/>
        <v>0</v>
      </c>
      <c r="K53" s="24"/>
      <c r="L53" s="1540"/>
      <c r="M53" s="1541"/>
      <c r="N53" s="1541"/>
      <c r="O53" s="11"/>
    </row>
    <row r="54" spans="1:15">
      <c r="A54" s="1173"/>
      <c r="B54" s="46" t="s">
        <v>133</v>
      </c>
      <c r="C54" s="1712" t="s">
        <v>70</v>
      </c>
      <c r="D54" s="184">
        <v>397.3</v>
      </c>
      <c r="E54" s="184" t="s">
        <v>99</v>
      </c>
      <c r="F54" s="184"/>
      <c r="G54" s="1692">
        <v>0</v>
      </c>
      <c r="H54" s="1523">
        <f t="shared" si="3"/>
        <v>0</v>
      </c>
      <c r="I54" s="1523">
        <f t="shared" si="4"/>
        <v>0</v>
      </c>
      <c r="J54" s="1524">
        <f t="shared" si="5"/>
        <v>0</v>
      </c>
      <c r="K54" s="24"/>
      <c r="L54" s="1540"/>
      <c r="M54" s="1541"/>
      <c r="N54" s="1541"/>
      <c r="O54" s="11"/>
    </row>
    <row r="55" spans="1:15">
      <c r="A55" s="1173"/>
      <c r="B55" s="46" t="s">
        <v>134</v>
      </c>
      <c r="C55" s="1712" t="s">
        <v>70</v>
      </c>
      <c r="D55" s="184">
        <v>398</v>
      </c>
      <c r="E55" s="184" t="s">
        <v>99</v>
      </c>
      <c r="F55" s="184"/>
      <c r="G55" s="1692">
        <v>0</v>
      </c>
      <c r="H55" s="1523">
        <f t="shared" si="3"/>
        <v>0</v>
      </c>
      <c r="I55" s="1523">
        <f t="shared" si="4"/>
        <v>0</v>
      </c>
      <c r="J55" s="1524">
        <f t="shared" si="5"/>
        <v>0</v>
      </c>
      <c r="K55" s="24"/>
      <c r="L55" s="1540"/>
      <c r="M55" s="1541"/>
      <c r="N55" s="1541"/>
      <c r="O55" s="11"/>
    </row>
    <row r="56" spans="1:15">
      <c r="A56" s="1173"/>
      <c r="B56" s="46" t="s">
        <v>247</v>
      </c>
      <c r="C56" s="1712" t="s">
        <v>70</v>
      </c>
      <c r="D56" s="184">
        <v>399</v>
      </c>
      <c r="E56" s="184" t="s">
        <v>90</v>
      </c>
      <c r="F56" s="184" t="s">
        <v>99</v>
      </c>
      <c r="G56" s="1692">
        <v>0</v>
      </c>
      <c r="H56" s="1523">
        <f t="shared" si="3"/>
        <v>0</v>
      </c>
      <c r="I56" s="1523">
        <f t="shared" si="4"/>
        <v>0</v>
      </c>
      <c r="J56" s="1524">
        <f t="shared" si="5"/>
        <v>0</v>
      </c>
      <c r="K56" s="24"/>
      <c r="L56" s="1539"/>
      <c r="M56" s="1539"/>
      <c r="N56" s="1539"/>
      <c r="O56" s="11"/>
    </row>
    <row r="57" spans="1:15">
      <c r="A57" s="1173"/>
      <c r="B57" s="46" t="s">
        <v>397</v>
      </c>
      <c r="C57" s="1712" t="s">
        <v>70</v>
      </c>
      <c r="D57" s="184">
        <v>399.1</v>
      </c>
      <c r="E57" s="184" t="s">
        <v>99</v>
      </c>
      <c r="F57" s="184"/>
      <c r="G57" s="1565">
        <v>0</v>
      </c>
      <c r="H57" s="1523">
        <f t="shared" si="3"/>
        <v>0</v>
      </c>
      <c r="I57" s="1523">
        <f t="shared" si="4"/>
        <v>0</v>
      </c>
      <c r="J57" s="1524">
        <f t="shared" si="5"/>
        <v>0</v>
      </c>
      <c r="K57" s="24"/>
      <c r="L57" s="1545"/>
      <c r="M57" s="1545"/>
      <c r="N57" s="1545"/>
      <c r="O57" s="11"/>
    </row>
    <row r="58" spans="1:15">
      <c r="A58" s="1178"/>
      <c r="B58" s="31"/>
      <c r="C58" s="1718"/>
      <c r="D58" s="34"/>
      <c r="E58" s="34"/>
      <c r="F58" s="34"/>
      <c r="G58" s="375"/>
      <c r="H58" s="336"/>
      <c r="I58" s="336"/>
      <c r="J58" s="1179"/>
      <c r="K58" s="24"/>
      <c r="L58" s="1540"/>
      <c r="M58" s="1541"/>
      <c r="N58" s="1541"/>
      <c r="O58" s="11"/>
    </row>
    <row r="59" spans="1:15" ht="16.5" thickBot="1">
      <c r="A59" s="1180" t="s">
        <v>135</v>
      </c>
      <c r="B59" s="173"/>
      <c r="C59" s="1719"/>
      <c r="D59" s="1628"/>
      <c r="E59" s="1628"/>
      <c r="F59" s="1629"/>
      <c r="G59" s="1563">
        <f>SUM(G44:G57)</f>
        <v>0</v>
      </c>
      <c r="H59" s="1563">
        <f t="shared" ref="H59:J59" si="6">SUM(H44:H57)</f>
        <v>0</v>
      </c>
      <c r="I59" s="1563">
        <f t="shared" si="6"/>
        <v>0</v>
      </c>
      <c r="J59" s="1563">
        <f t="shared" si="6"/>
        <v>0</v>
      </c>
      <c r="K59" s="24"/>
      <c r="L59" s="1540"/>
      <c r="M59" s="1541"/>
      <c r="N59" s="1541"/>
      <c r="O59" s="11"/>
    </row>
    <row r="60" spans="1:15" ht="16.5" thickTop="1">
      <c r="A60" s="1171"/>
      <c r="B60" s="32"/>
      <c r="C60" s="1718"/>
      <c r="D60" s="34"/>
      <c r="E60" s="34"/>
      <c r="F60" s="34"/>
      <c r="G60" s="1566"/>
      <c r="H60" s="67"/>
      <c r="I60" s="67"/>
      <c r="J60" s="1177"/>
      <c r="K60" s="24"/>
      <c r="L60" s="1540"/>
      <c r="M60" s="1541"/>
      <c r="N60" s="1541"/>
      <c r="O60" s="11"/>
    </row>
    <row r="61" spans="1:15">
      <c r="A61" s="1175" t="s">
        <v>136</v>
      </c>
      <c r="B61" s="32"/>
      <c r="C61" s="1720"/>
      <c r="D61" s="1626"/>
      <c r="E61" s="1626"/>
      <c r="F61" s="1627"/>
      <c r="G61" s="489">
        <f>G19+G29+G33+G37+G59+G41</f>
        <v>0</v>
      </c>
      <c r="H61" s="489">
        <f>H19+H29+H33+H37+H59+H41</f>
        <v>0</v>
      </c>
      <c r="I61" s="489">
        <f>I19+I29+I33+I37+I59+I41</f>
        <v>0</v>
      </c>
      <c r="J61" s="489">
        <f>J19+J29+J33+J37+J59+J41</f>
        <v>0</v>
      </c>
      <c r="K61" s="24"/>
      <c r="L61" s="1546"/>
      <c r="M61" s="1541"/>
      <c r="N61" s="1541"/>
      <c r="O61" s="11"/>
    </row>
    <row r="62" spans="1:15">
      <c r="A62" s="1181" t="s">
        <v>395</v>
      </c>
      <c r="B62" s="32"/>
      <c r="C62" s="1718"/>
      <c r="D62" s="34"/>
      <c r="E62" s="46"/>
      <c r="F62" s="46"/>
      <c r="G62" s="1566"/>
      <c r="H62" s="67"/>
      <c r="I62" s="67"/>
      <c r="J62" s="1177"/>
      <c r="K62" s="24"/>
      <c r="L62" s="1540"/>
      <c r="M62" s="1541"/>
      <c r="N62" s="1541"/>
      <c r="O62" s="11"/>
    </row>
    <row r="63" spans="1:15">
      <c r="A63" s="1182"/>
      <c r="B63" s="59"/>
      <c r="C63" s="1718"/>
      <c r="D63" s="34"/>
      <c r="E63" s="34"/>
      <c r="F63" s="34"/>
      <c r="G63" s="1566"/>
      <c r="H63" s="67"/>
      <c r="I63" s="67"/>
      <c r="J63" s="1177"/>
      <c r="K63" s="24"/>
      <c r="L63" s="1540"/>
      <c r="M63" s="1541"/>
      <c r="N63" s="1541"/>
      <c r="O63" s="11"/>
    </row>
    <row r="64" spans="1:15">
      <c r="A64" s="1166" t="s">
        <v>429</v>
      </c>
      <c r="B64" s="59"/>
      <c r="C64" s="1718"/>
      <c r="D64" s="34"/>
      <c r="E64" s="34"/>
      <c r="F64" s="34"/>
      <c r="G64" s="373"/>
      <c r="H64" s="142"/>
      <c r="I64" s="142"/>
      <c r="J64" s="1172"/>
      <c r="K64" s="24"/>
      <c r="L64" s="1540"/>
      <c r="M64" s="1541"/>
      <c r="N64" s="1541"/>
      <c r="O64" s="11"/>
    </row>
    <row r="65" spans="1:15">
      <c r="A65" s="1166" t="s">
        <v>207</v>
      </c>
      <c r="B65" s="59"/>
      <c r="C65" s="1718"/>
      <c r="D65" s="34"/>
      <c r="E65" s="34"/>
      <c r="F65" s="34"/>
      <c r="G65" s="373"/>
      <c r="H65" s="142"/>
      <c r="I65" s="142"/>
      <c r="J65" s="1172"/>
      <c r="K65" s="24"/>
      <c r="L65" s="1540"/>
      <c r="M65" s="1541"/>
      <c r="N65" s="1541"/>
      <c r="O65" s="11"/>
    </row>
    <row r="66" spans="1:15">
      <c r="A66" s="1173"/>
      <c r="B66" s="49" t="s">
        <v>88</v>
      </c>
      <c r="C66" s="1410">
        <v>219</v>
      </c>
      <c r="D66" s="184">
        <v>108</v>
      </c>
      <c r="E66" s="184" t="s">
        <v>372</v>
      </c>
      <c r="F66" s="184"/>
      <c r="G66" s="1692">
        <v>0</v>
      </c>
      <c r="H66" s="1523">
        <f t="shared" ref="H66:H76" si="7">VLOOKUP($E66,Ratio,2,FALSE)*$G66</f>
        <v>0</v>
      </c>
      <c r="I66" s="1523">
        <f t="shared" ref="I66:I76" si="8">VLOOKUP($E66,Ratio,3,FALSE)*$G66</f>
        <v>0</v>
      </c>
      <c r="J66" s="1524">
        <f t="shared" ref="J66:J76" si="9">VLOOKUP($E66,Ratio,4,FALSE)*$G66</f>
        <v>0</v>
      </c>
      <c r="K66" s="24"/>
      <c r="L66" s="1540"/>
      <c r="M66" s="1541"/>
      <c r="N66" s="1541"/>
      <c r="O66" s="11"/>
    </row>
    <row r="67" spans="1:15">
      <c r="A67" s="1173"/>
      <c r="B67" s="49" t="s">
        <v>89</v>
      </c>
      <c r="C67" s="1410">
        <v>219</v>
      </c>
      <c r="D67" s="184">
        <v>108</v>
      </c>
      <c r="E67" s="184" t="s">
        <v>372</v>
      </c>
      <c r="F67" s="184"/>
      <c r="G67" s="1692">
        <v>0</v>
      </c>
      <c r="H67" s="1523">
        <f t="shared" si="7"/>
        <v>0</v>
      </c>
      <c r="I67" s="1523">
        <f t="shared" si="8"/>
        <v>0</v>
      </c>
      <c r="J67" s="1524">
        <f t="shared" si="9"/>
        <v>0</v>
      </c>
      <c r="K67" s="24"/>
      <c r="L67" s="1540"/>
      <c r="M67" s="1541"/>
      <c r="N67" s="1541"/>
      <c r="O67" s="11"/>
    </row>
    <row r="68" spans="1:15">
      <c r="A68" s="1173"/>
      <c r="B68" s="49" t="s">
        <v>305</v>
      </c>
      <c r="C68" s="1410">
        <v>219</v>
      </c>
      <c r="D68" s="184">
        <v>108</v>
      </c>
      <c r="E68" s="184" t="s">
        <v>372</v>
      </c>
      <c r="F68" s="184"/>
      <c r="G68" s="1692">
        <v>0</v>
      </c>
      <c r="H68" s="1523">
        <f t="shared" si="7"/>
        <v>0</v>
      </c>
      <c r="I68" s="1523">
        <f t="shared" si="8"/>
        <v>0</v>
      </c>
      <c r="J68" s="1524">
        <f t="shared" si="9"/>
        <v>0</v>
      </c>
      <c r="K68" s="24"/>
      <c r="L68" s="1540"/>
      <c r="M68" s="1541"/>
      <c r="N68" s="1541"/>
      <c r="O68" s="11"/>
    </row>
    <row r="69" spans="1:15">
      <c r="A69" s="1173"/>
      <c r="B69" s="49" t="s">
        <v>789</v>
      </c>
      <c r="C69" s="1410">
        <v>219</v>
      </c>
      <c r="D69" s="184">
        <v>108</v>
      </c>
      <c r="E69" s="184" t="s">
        <v>372</v>
      </c>
      <c r="F69" s="184"/>
      <c r="G69" s="1692">
        <v>0</v>
      </c>
      <c r="H69" s="1523">
        <f t="shared" si="7"/>
        <v>0</v>
      </c>
      <c r="I69" s="1523">
        <f t="shared" si="8"/>
        <v>0</v>
      </c>
      <c r="J69" s="1524">
        <f t="shared" si="9"/>
        <v>0</v>
      </c>
      <c r="K69" s="24"/>
      <c r="L69" s="1540"/>
      <c r="M69" s="1541"/>
      <c r="N69" s="1541"/>
      <c r="O69" s="11"/>
    </row>
    <row r="70" spans="1:15">
      <c r="A70" s="1173"/>
      <c r="B70" s="49" t="s">
        <v>790</v>
      </c>
      <c r="C70" s="1410">
        <v>219</v>
      </c>
      <c r="D70" s="184">
        <v>108</v>
      </c>
      <c r="E70" s="184" t="s">
        <v>372</v>
      </c>
      <c r="F70" s="184"/>
      <c r="G70" s="1692">
        <v>0</v>
      </c>
      <c r="H70" s="1523">
        <f t="shared" si="7"/>
        <v>0</v>
      </c>
      <c r="I70" s="1523">
        <f t="shared" si="8"/>
        <v>0</v>
      </c>
      <c r="J70" s="1524">
        <f t="shared" si="9"/>
        <v>0</v>
      </c>
      <c r="K70" s="24"/>
      <c r="L70" s="1540"/>
      <c r="M70" s="1541"/>
      <c r="N70" s="1541"/>
      <c r="O70" s="11"/>
    </row>
    <row r="71" spans="1:15">
      <c r="A71" s="1173"/>
      <c r="B71" s="49" t="s">
        <v>791</v>
      </c>
      <c r="C71" s="1410">
        <v>219</v>
      </c>
      <c r="D71" s="184">
        <v>108</v>
      </c>
      <c r="E71" s="184" t="s">
        <v>372</v>
      </c>
      <c r="F71" s="184"/>
      <c r="G71" s="1692">
        <v>0</v>
      </c>
      <c r="H71" s="1523">
        <f t="shared" si="7"/>
        <v>0</v>
      </c>
      <c r="I71" s="1523">
        <f t="shared" si="8"/>
        <v>0</v>
      </c>
      <c r="J71" s="1524">
        <f t="shared" si="9"/>
        <v>0</v>
      </c>
      <c r="K71" s="24"/>
      <c r="L71" s="1540"/>
      <c r="M71" s="1541"/>
      <c r="N71" s="1541"/>
      <c r="O71" s="11"/>
    </row>
    <row r="72" spans="1:15">
      <c r="A72" s="1173"/>
      <c r="B72" s="49" t="s">
        <v>137</v>
      </c>
      <c r="C72" s="1410">
        <v>219</v>
      </c>
      <c r="D72" s="184">
        <v>108</v>
      </c>
      <c r="E72" s="184" t="s">
        <v>372</v>
      </c>
      <c r="F72" s="184"/>
      <c r="G72" s="1692">
        <v>0</v>
      </c>
      <c r="H72" s="1523">
        <f t="shared" si="7"/>
        <v>0</v>
      </c>
      <c r="I72" s="1523">
        <f t="shared" si="8"/>
        <v>0</v>
      </c>
      <c r="J72" s="1524">
        <f t="shared" si="9"/>
        <v>0</v>
      </c>
      <c r="K72" s="24"/>
      <c r="L72" s="1540"/>
      <c r="M72" s="1541"/>
      <c r="N72" s="1541"/>
      <c r="O72" s="11"/>
    </row>
    <row r="73" spans="1:15">
      <c r="A73" s="1173"/>
      <c r="B73" s="49" t="s">
        <v>853</v>
      </c>
      <c r="C73" s="1410">
        <v>219</v>
      </c>
      <c r="D73" s="184">
        <v>108</v>
      </c>
      <c r="E73" s="184" t="s">
        <v>371</v>
      </c>
      <c r="F73" s="184"/>
      <c r="G73" s="1692">
        <v>0</v>
      </c>
      <c r="H73" s="1523">
        <f t="shared" si="7"/>
        <v>0</v>
      </c>
      <c r="I73" s="1523">
        <f t="shared" si="8"/>
        <v>0</v>
      </c>
      <c r="J73" s="1524">
        <f t="shared" si="9"/>
        <v>0</v>
      </c>
      <c r="K73" s="24"/>
      <c r="L73" s="1540"/>
      <c r="M73" s="1541"/>
      <c r="N73" s="1541"/>
      <c r="O73" s="11"/>
    </row>
    <row r="74" spans="1:15">
      <c r="A74" s="1173"/>
      <c r="B74" s="49" t="s">
        <v>425</v>
      </c>
      <c r="C74" s="1410">
        <v>219</v>
      </c>
      <c r="D74" s="184">
        <v>108</v>
      </c>
      <c r="E74" s="184" t="s">
        <v>370</v>
      </c>
      <c r="F74" s="184"/>
      <c r="G74" s="1692">
        <v>0</v>
      </c>
      <c r="H74" s="1523">
        <f t="shared" si="7"/>
        <v>0</v>
      </c>
      <c r="I74" s="1523">
        <f t="shared" si="8"/>
        <v>0</v>
      </c>
      <c r="J74" s="1524">
        <f t="shared" si="9"/>
        <v>0</v>
      </c>
      <c r="K74" s="24"/>
      <c r="L74" s="1540"/>
      <c r="M74" s="1541"/>
      <c r="N74" s="1541"/>
      <c r="O74" s="11"/>
    </row>
    <row r="75" spans="1:15">
      <c r="A75" s="1173"/>
      <c r="B75" s="49" t="s">
        <v>92</v>
      </c>
      <c r="C75" s="1410">
        <v>219</v>
      </c>
      <c r="D75" s="184">
        <v>108</v>
      </c>
      <c r="E75" s="184" t="s">
        <v>91</v>
      </c>
      <c r="F75" s="184"/>
      <c r="G75" s="1692">
        <v>0</v>
      </c>
      <c r="H75" s="1523">
        <f t="shared" si="7"/>
        <v>0</v>
      </c>
      <c r="I75" s="1523">
        <f t="shared" si="8"/>
        <v>0</v>
      </c>
      <c r="J75" s="1524">
        <f t="shared" si="9"/>
        <v>0</v>
      </c>
      <c r="K75" s="24"/>
      <c r="L75" s="1540"/>
      <c r="M75" s="1541"/>
      <c r="N75" s="1541"/>
      <c r="O75" s="11"/>
    </row>
    <row r="76" spans="1:15">
      <c r="A76" s="1173"/>
      <c r="B76" s="49" t="s">
        <v>349</v>
      </c>
      <c r="C76" s="1410">
        <v>219</v>
      </c>
      <c r="D76" s="184">
        <v>111</v>
      </c>
      <c r="E76" s="184" t="s">
        <v>370</v>
      </c>
      <c r="F76" s="285" t="s">
        <v>97</v>
      </c>
      <c r="G76" s="1692">
        <v>0</v>
      </c>
      <c r="H76" s="1523">
        <f t="shared" si="7"/>
        <v>0</v>
      </c>
      <c r="I76" s="1523">
        <f t="shared" si="8"/>
        <v>0</v>
      </c>
      <c r="J76" s="1524">
        <f t="shared" si="9"/>
        <v>0</v>
      </c>
      <c r="K76" s="24"/>
      <c r="L76" s="1540"/>
      <c r="M76" s="1541"/>
      <c r="N76" s="1541"/>
      <c r="O76" s="11"/>
    </row>
    <row r="77" spans="1:15">
      <c r="A77" s="1173"/>
      <c r="B77" s="49" t="s">
        <v>350</v>
      </c>
      <c r="C77" s="1410" t="s">
        <v>69</v>
      </c>
      <c r="D77" s="184">
        <v>111</v>
      </c>
      <c r="E77" s="184" t="s">
        <v>90</v>
      </c>
      <c r="F77" s="285" t="s">
        <v>99</v>
      </c>
      <c r="G77" s="1692">
        <v>0</v>
      </c>
      <c r="H77" s="1523">
        <f>IF($E77="DIRECT",$L77,VLOOKUP($E77,Ratio,2,FALSE)*$G77)</f>
        <v>0</v>
      </c>
      <c r="I77" s="1523">
        <f>IF($E77="DIRECT",$M77,VLOOKUP($E77,Ratio,3,FALSE)*$G77)</f>
        <v>0</v>
      </c>
      <c r="J77" s="1524">
        <f>IF($E77="DIRECT",$N77,VLOOKUP($E77,Ratio,4,FALSE)*$G77)</f>
        <v>0</v>
      </c>
      <c r="K77" s="24"/>
      <c r="L77" s="1539">
        <v>0</v>
      </c>
      <c r="M77" s="1539">
        <v>0</v>
      </c>
      <c r="N77" s="1539">
        <v>0</v>
      </c>
      <c r="O77" s="11"/>
    </row>
    <row r="78" spans="1:15">
      <c r="A78" s="1173"/>
      <c r="B78" s="49" t="s">
        <v>378</v>
      </c>
      <c r="C78" s="1410" t="s">
        <v>69</v>
      </c>
      <c r="D78" s="184">
        <v>111</v>
      </c>
      <c r="E78" s="184" t="s">
        <v>90</v>
      </c>
      <c r="F78" s="285" t="s">
        <v>370</v>
      </c>
      <c r="G78" s="1692">
        <v>0</v>
      </c>
      <c r="H78" s="1523">
        <f>IF($E78="DIRECT",$L78,VLOOKUP($E78,Ratio,2,FALSE)*$G78)</f>
        <v>0</v>
      </c>
      <c r="I78" s="1523">
        <f>IF($E78="DIRECT",$M78,VLOOKUP($E78,Ratio,3,FALSE)*$G78)</f>
        <v>0</v>
      </c>
      <c r="J78" s="1524">
        <f>IF($E78="DIRECT",$N78,VLOOKUP($E78,Ratio,4,FALSE)*$G78)</f>
        <v>0</v>
      </c>
      <c r="K78" s="24"/>
      <c r="L78" s="1539">
        <v>0</v>
      </c>
      <c r="M78" s="1539">
        <v>0</v>
      </c>
      <c r="N78" s="1539">
        <v>0</v>
      </c>
      <c r="O78" s="11"/>
    </row>
    <row r="79" spans="1:15">
      <c r="A79" s="1173"/>
      <c r="B79" s="49" t="s">
        <v>28</v>
      </c>
      <c r="C79" s="1410" t="s">
        <v>69</v>
      </c>
      <c r="D79" s="184">
        <v>111</v>
      </c>
      <c r="E79" s="184" t="s">
        <v>370</v>
      </c>
      <c r="F79" s="184"/>
      <c r="G79" s="1692">
        <v>0</v>
      </c>
      <c r="H79" s="1523">
        <f>VLOOKUP($E79,Ratio,2,FALSE)*$G79</f>
        <v>0</v>
      </c>
      <c r="I79" s="1523">
        <f>VLOOKUP($E79,Ratio,3,FALSE)*$G79</f>
        <v>0</v>
      </c>
      <c r="J79" s="1524">
        <f>VLOOKUP($E79,Ratio,4,FALSE)*$G79</f>
        <v>0</v>
      </c>
      <c r="K79" s="24"/>
      <c r="L79" s="1540"/>
      <c r="M79" s="1541"/>
      <c r="N79" s="1541"/>
      <c r="O79" s="11"/>
    </row>
    <row r="80" spans="1:15">
      <c r="A80" s="1173"/>
      <c r="B80" s="49" t="s">
        <v>29</v>
      </c>
      <c r="C80" s="1410" t="s">
        <v>69</v>
      </c>
      <c r="D80" s="184">
        <v>108</v>
      </c>
      <c r="E80" s="184" t="s">
        <v>90</v>
      </c>
      <c r="F80" s="285" t="s">
        <v>99</v>
      </c>
      <c r="G80" s="1692">
        <v>0</v>
      </c>
      <c r="H80" s="1523">
        <f>IF($E80="DIRECT",$L80,VLOOKUP($E80,Ratio,2,FALSE)*$G80)</f>
        <v>0</v>
      </c>
      <c r="I80" s="1523">
        <f>IF($E80="DIRECT",$M80,VLOOKUP($E80,Ratio,3,FALSE)*$G80)</f>
        <v>0</v>
      </c>
      <c r="J80" s="1524">
        <f>IF($E80="DIRECT",$N80,VLOOKUP($E80,Ratio,4,FALSE)*$G80)</f>
        <v>0</v>
      </c>
      <c r="K80" s="24"/>
      <c r="L80" s="1539"/>
      <c r="M80" s="1539"/>
      <c r="N80" s="1539"/>
      <c r="O80" s="11"/>
    </row>
    <row r="81" spans="1:15">
      <c r="A81" s="1173"/>
      <c r="B81" s="49" t="s">
        <v>854</v>
      </c>
      <c r="C81" s="1410" t="s">
        <v>69</v>
      </c>
      <c r="D81" s="184">
        <v>108</v>
      </c>
      <c r="E81" s="184" t="s">
        <v>90</v>
      </c>
      <c r="F81" s="285" t="s">
        <v>99</v>
      </c>
      <c r="G81" s="1692">
        <v>0</v>
      </c>
      <c r="H81" s="1523">
        <f>IF($E81="DIRECT",$L81,VLOOKUP($E81,Ratio,2,FALSE)*$G81)</f>
        <v>0</v>
      </c>
      <c r="I81" s="1523">
        <f>IF($E81="DIRECT",$M81,VLOOKUP($E81,Ratio,3,FALSE)*$G81)</f>
        <v>0</v>
      </c>
      <c r="J81" s="1524">
        <f>IF($E81="DIRECT",$N81,VLOOKUP($E81,Ratio,4,FALSE)*$G81)</f>
        <v>0</v>
      </c>
      <c r="K81" s="24"/>
      <c r="L81" s="1539">
        <v>0</v>
      </c>
      <c r="M81" s="1539">
        <v>0</v>
      </c>
      <c r="N81" s="1539">
        <v>0</v>
      </c>
      <c r="O81" s="11"/>
    </row>
    <row r="82" spans="1:15">
      <c r="A82" s="1173"/>
      <c r="B82" s="49" t="s">
        <v>855</v>
      </c>
      <c r="C82" s="1410" t="s">
        <v>69</v>
      </c>
      <c r="D82" s="184">
        <v>108</v>
      </c>
      <c r="E82" s="184" t="s">
        <v>90</v>
      </c>
      <c r="F82" s="184" t="s">
        <v>370</v>
      </c>
      <c r="G82" s="1692">
        <v>0</v>
      </c>
      <c r="H82" s="1523">
        <f>IF($E82="DIRECT",$L82,VLOOKUP($E82,Ratio,2,FALSE)*$G82)</f>
        <v>0</v>
      </c>
      <c r="I82" s="1523">
        <f>IF($E82="DIRECT",$M82,VLOOKUP($E82,Ratio,3,FALSE)*$G82)</f>
        <v>0</v>
      </c>
      <c r="J82" s="1524">
        <f>IF($E82="DIRECT",$N82,VLOOKUP($E82,Ratio,4,FALSE)*$G82)</f>
        <v>0</v>
      </c>
      <c r="K82" s="24"/>
      <c r="L82" s="1539"/>
      <c r="M82" s="1539"/>
      <c r="N82" s="1539"/>
      <c r="O82" s="11"/>
    </row>
    <row r="83" spans="1:15">
      <c r="A83" s="1173"/>
      <c r="B83" s="49" t="s">
        <v>499</v>
      </c>
      <c r="C83" s="1410" t="s">
        <v>69</v>
      </c>
      <c r="D83" s="184">
        <v>115</v>
      </c>
      <c r="E83" s="184" t="s">
        <v>90</v>
      </c>
      <c r="F83" s="184" t="s">
        <v>370</v>
      </c>
      <c r="G83" s="1565">
        <v>0</v>
      </c>
      <c r="H83" s="1523">
        <f>IF($E83="DIRECT",$L83,VLOOKUP($E83,Ratio,2,FALSE)*$G83)</f>
        <v>0</v>
      </c>
      <c r="I83" s="1523">
        <f>IF($E83="DIRECT",$M83,VLOOKUP($E83,Ratio,3,FALSE)*$G83)</f>
        <v>0</v>
      </c>
      <c r="J83" s="1524">
        <f>IF($E83="DIRECT",$N83,VLOOKUP($E83,Ratio,4,FALSE)*$G83)</f>
        <v>0</v>
      </c>
      <c r="K83" s="24"/>
      <c r="L83" s="1539"/>
      <c r="M83" s="1539"/>
      <c r="N83" s="1539"/>
      <c r="O83" s="11"/>
    </row>
    <row r="84" spans="1:15">
      <c r="A84" s="1173"/>
      <c r="B84" s="49"/>
      <c r="C84" s="48"/>
      <c r="D84" s="48"/>
      <c r="E84" s="48"/>
      <c r="F84" s="48"/>
      <c r="G84" s="375"/>
      <c r="H84" s="336"/>
      <c r="I84" s="336"/>
      <c r="J84" s="1179"/>
      <c r="K84" s="24"/>
      <c r="L84" s="1540"/>
      <c r="M84" s="1541"/>
      <c r="N84" s="1541"/>
      <c r="O84" s="11"/>
    </row>
    <row r="85" spans="1:15" s="1705" customFormat="1">
      <c r="A85" s="1175" t="s">
        <v>220</v>
      </c>
      <c r="B85" s="33"/>
      <c r="C85" s="1630"/>
      <c r="D85" s="1626"/>
      <c r="E85" s="1626"/>
      <c r="F85" s="1627"/>
      <c r="G85" s="1563">
        <f>SUM(G66:G83)</f>
        <v>0</v>
      </c>
      <c r="H85" s="1563">
        <f t="shared" ref="H85:J85" si="10">SUM(H66:H83)</f>
        <v>0</v>
      </c>
      <c r="I85" s="1563">
        <f t="shared" si="10"/>
        <v>0</v>
      </c>
      <c r="J85" s="1563">
        <f t="shared" si="10"/>
        <v>0</v>
      </c>
      <c r="K85" s="1703"/>
      <c r="L85" s="1540"/>
      <c r="M85" s="1541"/>
      <c r="N85" s="1541"/>
      <c r="O85" s="1704"/>
    </row>
    <row r="86" spans="1:15">
      <c r="A86" s="1183"/>
      <c r="B86" s="60"/>
      <c r="C86" s="48"/>
      <c r="D86" s="48"/>
      <c r="E86" s="48"/>
      <c r="F86" s="48"/>
      <c r="G86" s="373"/>
      <c r="H86" s="142"/>
      <c r="I86" s="142"/>
      <c r="J86" s="1172"/>
      <c r="K86" s="24"/>
      <c r="L86" s="1540"/>
      <c r="M86" s="1541"/>
      <c r="N86" s="1541"/>
      <c r="O86" s="11"/>
    </row>
    <row r="87" spans="1:15">
      <c r="A87" s="1175" t="s">
        <v>430</v>
      </c>
      <c r="B87" s="32"/>
      <c r="C87" s="1630"/>
      <c r="D87" s="1626"/>
      <c r="E87" s="1626"/>
      <c r="F87" s="1627"/>
      <c r="G87" s="1563">
        <f>G61-G85</f>
        <v>0</v>
      </c>
      <c r="H87" s="489">
        <f>H61-H85</f>
        <v>0</v>
      </c>
      <c r="I87" s="489">
        <f>I61-I85</f>
        <v>0</v>
      </c>
      <c r="J87" s="1190">
        <f>J61-J85</f>
        <v>0</v>
      </c>
      <c r="K87" s="24"/>
      <c r="L87" s="1540"/>
      <c r="M87" s="1541"/>
      <c r="N87" s="1541"/>
      <c r="O87" s="11"/>
    </row>
    <row r="88" spans="1:15">
      <c r="A88" s="1181" t="s">
        <v>84</v>
      </c>
      <c r="B88" s="32"/>
      <c r="C88" s="34"/>
      <c r="D88" s="34"/>
      <c r="E88" s="1631"/>
      <c r="F88" s="1631"/>
      <c r="G88" s="373"/>
      <c r="H88" s="142"/>
      <c r="I88" s="142"/>
      <c r="J88" s="1177"/>
      <c r="K88" s="24"/>
      <c r="L88" s="1540"/>
      <c r="M88" s="1541"/>
      <c r="N88" s="1541"/>
      <c r="O88" s="11"/>
    </row>
    <row r="89" spans="1:15" ht="16.5" thickBot="1">
      <c r="A89" s="1184"/>
      <c r="B89" s="173"/>
      <c r="C89" s="193"/>
      <c r="D89" s="193"/>
      <c r="E89" s="1632"/>
      <c r="F89" s="1632"/>
      <c r="G89" s="1567"/>
      <c r="H89" s="376"/>
      <c r="I89" s="376"/>
      <c r="J89" s="1185"/>
      <c r="K89" s="24"/>
      <c r="L89" s="1540"/>
      <c r="M89" s="1541"/>
      <c r="N89" s="1541"/>
      <c r="O89" s="11"/>
    </row>
    <row r="90" spans="1:15" ht="16.5" thickTop="1">
      <c r="A90" s="1186" t="s">
        <v>76</v>
      </c>
      <c r="B90" s="32"/>
      <c r="C90" s="34"/>
      <c r="D90" s="34"/>
      <c r="E90" s="1631"/>
      <c r="F90" s="1631"/>
      <c r="G90" s="373"/>
      <c r="H90" s="142"/>
      <c r="I90" s="142"/>
      <c r="J90" s="1177"/>
      <c r="K90" s="24"/>
      <c r="L90" s="1540"/>
      <c r="M90" s="1541"/>
      <c r="N90" s="1541"/>
      <c r="O90" s="11"/>
    </row>
    <row r="91" spans="1:15">
      <c r="A91" s="1187"/>
      <c r="B91" s="32"/>
      <c r="C91" s="34"/>
      <c r="D91" s="34"/>
      <c r="E91" s="1631"/>
      <c r="F91" s="1631"/>
      <c r="G91" s="373"/>
      <c r="H91" s="142"/>
      <c r="I91" s="142"/>
      <c r="J91" s="1177"/>
      <c r="K91" s="24"/>
      <c r="L91" s="1540"/>
      <c r="M91" s="1541"/>
      <c r="N91" s="1541"/>
      <c r="O91" s="11"/>
    </row>
    <row r="92" spans="1:15">
      <c r="A92" s="1188" t="s">
        <v>856</v>
      </c>
      <c r="B92" s="77"/>
      <c r="C92" s="1999" t="s">
        <v>226</v>
      </c>
      <c r="D92" s="2000"/>
      <c r="E92" s="2000"/>
      <c r="F92" s="2001"/>
      <c r="G92" s="1568">
        <f>'Sch 1A - Cash Working Capital'!C24</f>
        <v>0</v>
      </c>
      <c r="H92" s="1530">
        <f>'Sch 1A - Cash Working Capital'!D24</f>
        <v>0</v>
      </c>
      <c r="I92" s="1531">
        <f>'Sch 1A - Cash Working Capital'!E24</f>
        <v>0</v>
      </c>
      <c r="J92" s="1532">
        <f>'Sch 1A - Cash Working Capital'!F24</f>
        <v>0</v>
      </c>
      <c r="K92" s="24"/>
      <c r="L92" s="1540"/>
      <c r="M92" s="1541"/>
      <c r="N92" s="1541"/>
      <c r="O92" s="11"/>
    </row>
    <row r="93" spans="1:15">
      <c r="A93" s="1173"/>
      <c r="B93" s="46"/>
      <c r="C93" s="48"/>
      <c r="D93" s="48"/>
      <c r="E93" s="48"/>
      <c r="F93" s="48"/>
      <c r="G93" s="374"/>
      <c r="H93" s="1533"/>
      <c r="I93" s="1533"/>
      <c r="J93" s="1534"/>
      <c r="K93" s="24"/>
      <c r="L93" s="1540"/>
      <c r="M93" s="1541"/>
      <c r="N93" s="1541"/>
      <c r="O93" s="11"/>
    </row>
    <row r="94" spans="1:15">
      <c r="A94" s="1189" t="s">
        <v>263</v>
      </c>
      <c r="B94" s="79"/>
      <c r="C94" s="80"/>
      <c r="D94" s="48"/>
      <c r="E94" s="48"/>
      <c r="F94" s="48"/>
      <c r="G94" s="375"/>
      <c r="H94" s="336"/>
      <c r="I94" s="336"/>
      <c r="J94" s="1179"/>
      <c r="K94" s="24"/>
      <c r="L94" s="1540"/>
      <c r="M94" s="1541"/>
      <c r="N94" s="1541"/>
      <c r="O94" s="11"/>
    </row>
    <row r="95" spans="1:15">
      <c r="A95" s="1173"/>
      <c r="B95" s="46" t="s">
        <v>388</v>
      </c>
      <c r="C95" s="1410" t="s">
        <v>69</v>
      </c>
      <c r="D95" s="184">
        <v>105</v>
      </c>
      <c r="E95" s="184" t="s">
        <v>370</v>
      </c>
      <c r="F95" s="184"/>
      <c r="G95" s="1692">
        <v>0</v>
      </c>
      <c r="H95" s="1523">
        <f>VLOOKUP($E95,Ratio,2,FALSE)*$G95</f>
        <v>0</v>
      </c>
      <c r="I95" s="1523">
        <f>VLOOKUP($E95,Ratio,3,FALSE)*$G95</f>
        <v>0</v>
      </c>
      <c r="J95" s="1524">
        <f>VLOOKUP($E95,Ratio,4,FALSE)*$G95</f>
        <v>0</v>
      </c>
      <c r="K95" s="24"/>
      <c r="L95" s="1540"/>
      <c r="M95" s="1541"/>
      <c r="N95" s="1541"/>
      <c r="O95" s="11"/>
    </row>
    <row r="96" spans="1:15">
      <c r="A96" s="1173"/>
      <c r="B96" s="46" t="s">
        <v>77</v>
      </c>
      <c r="C96" s="1410" t="s">
        <v>69</v>
      </c>
      <c r="D96" s="184">
        <v>106</v>
      </c>
      <c r="E96" s="299" t="s">
        <v>99</v>
      </c>
      <c r="F96" s="184"/>
      <c r="G96" s="1692">
        <v>0</v>
      </c>
      <c r="H96" s="1523">
        <f>VLOOKUP($E96,Ratio,2,FALSE)*$G96</f>
        <v>0</v>
      </c>
      <c r="I96" s="1523">
        <f>VLOOKUP($E96,Ratio,3,FALSE)*$G96</f>
        <v>0</v>
      </c>
      <c r="J96" s="1524">
        <f>VLOOKUP($E96,Ratio,4,FALSE)*$G96</f>
        <v>0</v>
      </c>
      <c r="K96" s="25"/>
      <c r="L96" s="1540"/>
      <c r="M96" s="1541"/>
      <c r="N96" s="1541"/>
      <c r="O96" s="11"/>
    </row>
    <row r="97" spans="1:15">
      <c r="A97" s="1173"/>
      <c r="B97" s="33" t="s">
        <v>431</v>
      </c>
      <c r="C97" s="1410" t="s">
        <v>766</v>
      </c>
      <c r="D97" s="184" t="s">
        <v>248</v>
      </c>
      <c r="E97" s="184" t="s">
        <v>372</v>
      </c>
      <c r="F97" s="184"/>
      <c r="G97" s="1692">
        <v>0</v>
      </c>
      <c r="H97" s="1523">
        <f>VLOOKUP($E97,Ratio,2,FALSE)*$G97</f>
        <v>0</v>
      </c>
      <c r="I97" s="1523">
        <f>VLOOKUP($E97,Ratio,3,FALSE)*$G97</f>
        <v>0</v>
      </c>
      <c r="J97" s="1524">
        <f>VLOOKUP($E97,Ratio,4,FALSE)*$G97</f>
        <v>0</v>
      </c>
      <c r="K97" s="25"/>
      <c r="L97" s="1540"/>
      <c r="M97" s="1541"/>
      <c r="N97" s="1541"/>
      <c r="O97" s="11"/>
    </row>
    <row r="98" spans="1:15">
      <c r="A98" s="1173"/>
      <c r="B98" s="46" t="s">
        <v>80</v>
      </c>
      <c r="C98" s="1410" t="s">
        <v>69</v>
      </c>
      <c r="D98" s="184" t="s">
        <v>249</v>
      </c>
      <c r="E98" s="184" t="s">
        <v>370</v>
      </c>
      <c r="F98" s="184"/>
      <c r="G98" s="1692">
        <v>0</v>
      </c>
      <c r="H98" s="1523">
        <f>VLOOKUP($E98,Ratio,2,FALSE)*$G98</f>
        <v>0</v>
      </c>
      <c r="I98" s="1523">
        <f>VLOOKUP($E98,Ratio,3,FALSE)*$G98</f>
        <v>0</v>
      </c>
      <c r="J98" s="1524">
        <f>VLOOKUP($E98,Ratio,4,FALSE)*$G98</f>
        <v>0</v>
      </c>
      <c r="K98" s="25"/>
      <c r="L98" s="1540"/>
      <c r="M98" s="1541"/>
      <c r="N98" s="1541"/>
      <c r="O98" s="11"/>
    </row>
    <row r="99" spans="1:15">
      <c r="A99" s="1173"/>
      <c r="B99" s="46" t="s">
        <v>221</v>
      </c>
      <c r="C99" s="1410">
        <v>356</v>
      </c>
      <c r="D99" s="184">
        <v>356</v>
      </c>
      <c r="E99" s="184" t="s">
        <v>90</v>
      </c>
      <c r="F99" s="184"/>
      <c r="G99" s="1692">
        <v>0</v>
      </c>
      <c r="H99" s="1523">
        <f>IF($E99="DIRECT",$L99,VLOOKUP($E99,Ratio,2,FALSE)*$G99)</f>
        <v>0</v>
      </c>
      <c r="I99" s="1523">
        <f>IF($E99="DIRECT",$M99,VLOOKUP($E99,Ratio,3,FALSE)*$G99)</f>
        <v>0</v>
      </c>
      <c r="J99" s="1524">
        <f>IF($E99="DIRECT",$N99,VLOOKUP($E99,Ratio,4,FALSE)*$G99)</f>
        <v>0</v>
      </c>
      <c r="K99" s="24"/>
      <c r="L99" s="1539">
        <v>0</v>
      </c>
      <c r="M99" s="1539">
        <v>0</v>
      </c>
      <c r="N99" s="1539">
        <v>0</v>
      </c>
      <c r="O99" s="11"/>
    </row>
    <row r="100" spans="1:15">
      <c r="A100" s="1173"/>
      <c r="B100" s="46" t="s">
        <v>71</v>
      </c>
      <c r="C100" s="1410" t="s">
        <v>69</v>
      </c>
      <c r="D100" s="184">
        <v>114</v>
      </c>
      <c r="E100" s="184" t="s">
        <v>90</v>
      </c>
      <c r="F100" s="184" t="s">
        <v>370</v>
      </c>
      <c r="G100" s="1692">
        <v>0</v>
      </c>
      <c r="H100" s="1523">
        <f>IF($E100="DIRECT",$L100,VLOOKUP($E100,Ratio,2,FALSE)*$G100)</f>
        <v>0</v>
      </c>
      <c r="I100" s="1523">
        <f>IF($E100="DIRECT",$M100,VLOOKUP($E100,Ratio,3,FALSE)*$G100)</f>
        <v>0</v>
      </c>
      <c r="J100" s="1524">
        <f>IF($E100="DIRECT",$N100,VLOOKUP($E100,Ratio,4,FALSE)*$G100)</f>
        <v>0</v>
      </c>
      <c r="K100" s="25"/>
      <c r="L100" s="1539">
        <v>0</v>
      </c>
      <c r="M100" s="1539">
        <v>0</v>
      </c>
      <c r="N100" s="1539">
        <v>0</v>
      </c>
      <c r="O100" s="11"/>
    </row>
    <row r="101" spans="1:15">
      <c r="A101" s="1173"/>
      <c r="B101" s="76" t="s">
        <v>104</v>
      </c>
      <c r="C101" s="1720"/>
      <c r="D101" s="1626"/>
      <c r="E101" s="1626"/>
      <c r="F101" s="1627"/>
      <c r="G101" s="1563">
        <f>SUM(G95:G100)</f>
        <v>0</v>
      </c>
      <c r="H101" s="489">
        <f>SUM(H95:H100)</f>
        <v>0</v>
      </c>
      <c r="I101" s="489">
        <f>SUM(I95:I100)</f>
        <v>0</v>
      </c>
      <c r="J101" s="1190">
        <f>SUM(J95:J100)</f>
        <v>0</v>
      </c>
      <c r="K101" s="25"/>
      <c r="L101" s="1540"/>
      <c r="M101" s="1541"/>
      <c r="N101" s="1541"/>
      <c r="O101" s="11"/>
    </row>
    <row r="102" spans="1:15">
      <c r="A102" s="1173"/>
      <c r="B102" s="76"/>
      <c r="C102" s="1717"/>
      <c r="D102" s="74"/>
      <c r="E102" s="74"/>
      <c r="F102" s="74"/>
      <c r="G102" s="801"/>
      <c r="H102" s="333"/>
      <c r="I102" s="333"/>
      <c r="J102" s="1191"/>
      <c r="K102" s="25"/>
      <c r="L102" s="1540"/>
      <c r="M102" s="1541"/>
      <c r="N102" s="1541"/>
      <c r="O102" s="11"/>
    </row>
    <row r="103" spans="1:15">
      <c r="A103" s="1192" t="s">
        <v>264</v>
      </c>
      <c r="B103" s="79"/>
      <c r="C103" s="1721"/>
      <c r="D103" s="48"/>
      <c r="E103" s="48"/>
      <c r="F103" s="48"/>
      <c r="G103" s="334"/>
      <c r="H103" s="1535"/>
      <c r="I103" s="1535"/>
      <c r="J103" s="1536"/>
      <c r="K103" s="25"/>
      <c r="L103" s="1540"/>
      <c r="M103" s="1541"/>
      <c r="N103" s="1541"/>
      <c r="O103" s="11"/>
    </row>
    <row r="104" spans="1:15">
      <c r="A104" s="1173"/>
      <c r="B104" s="49" t="s">
        <v>399</v>
      </c>
      <c r="C104" s="1410" t="s">
        <v>78</v>
      </c>
      <c r="D104" s="184">
        <v>123</v>
      </c>
      <c r="E104" s="184" t="s">
        <v>90</v>
      </c>
      <c r="F104" s="184" t="s">
        <v>370</v>
      </c>
      <c r="G104" s="1691">
        <v>0</v>
      </c>
      <c r="H104" s="1523">
        <f>IF($E104="DIRECT",$L104,VLOOKUP($E104,Ratio,2,FALSE)*$G104)</f>
        <v>0</v>
      </c>
      <c r="I104" s="1523">
        <f>IF($E104="DIRECT",$M104,VLOOKUP($E104,Ratio,3,FALSE)*$G104)</f>
        <v>0</v>
      </c>
      <c r="J104" s="1524">
        <f>IF($E104="DIRECT",$N104,VLOOKUP($E104,Ratio,4,FALSE)*$G104)</f>
        <v>0</v>
      </c>
      <c r="K104" s="25"/>
      <c r="L104" s="1539"/>
      <c r="M104" s="1539"/>
      <c r="N104" s="1539">
        <f>G104</f>
        <v>0</v>
      </c>
      <c r="O104" s="11"/>
    </row>
    <row r="105" spans="1:15">
      <c r="A105" s="1173"/>
      <c r="B105" s="49" t="s">
        <v>840</v>
      </c>
      <c r="C105" s="1410" t="s">
        <v>78</v>
      </c>
      <c r="D105" s="184">
        <v>123.1</v>
      </c>
      <c r="E105" s="184" t="s">
        <v>90</v>
      </c>
      <c r="F105" s="184" t="s">
        <v>370</v>
      </c>
      <c r="G105" s="1691">
        <v>0</v>
      </c>
      <c r="H105" s="1523">
        <f>IF($E105="DIRECT",$L105,VLOOKUP($E105,Ratio,2,FALSE)*$G105)</f>
        <v>0</v>
      </c>
      <c r="I105" s="1523">
        <f>IF($E105="DIRECT",$M105,VLOOKUP($E105,Ratio,3,FALSE)*$G105)</f>
        <v>0</v>
      </c>
      <c r="J105" s="1524">
        <f>IF($E105="DIRECT",$N105,VLOOKUP($E105,Ratio,4,FALSE)*$G105)</f>
        <v>0</v>
      </c>
      <c r="K105" s="25"/>
      <c r="L105" s="1539"/>
      <c r="M105" s="1539"/>
      <c r="N105" s="1539">
        <f>G105</f>
        <v>0</v>
      </c>
      <c r="O105" s="11"/>
    </row>
    <row r="106" spans="1:15">
      <c r="A106" s="1173"/>
      <c r="B106" s="46" t="s">
        <v>432</v>
      </c>
      <c r="C106" s="1410" t="s">
        <v>78</v>
      </c>
      <c r="D106" s="184">
        <v>124</v>
      </c>
      <c r="E106" s="184" t="s">
        <v>370</v>
      </c>
      <c r="F106" s="184"/>
      <c r="G106" s="1691">
        <v>0</v>
      </c>
      <c r="H106" s="1523">
        <f>VLOOKUP($E106,Ratio,2,FALSE)*$G106</f>
        <v>0</v>
      </c>
      <c r="I106" s="1523">
        <f>VLOOKUP($E106,Ratio,3,FALSE)*$G106</f>
        <v>0</v>
      </c>
      <c r="J106" s="1524">
        <f>VLOOKUP($E106,Ratio,4,FALSE)*$G106</f>
        <v>0</v>
      </c>
      <c r="K106" s="25"/>
      <c r="L106" s="1540"/>
      <c r="M106" s="1541"/>
      <c r="N106" s="1541"/>
      <c r="O106" s="11"/>
    </row>
    <row r="107" spans="1:15">
      <c r="A107" s="1173"/>
      <c r="B107" s="54" t="s">
        <v>836</v>
      </c>
      <c r="C107" s="1410" t="s">
        <v>78</v>
      </c>
      <c r="D107" s="184">
        <v>175</v>
      </c>
      <c r="E107" s="184" t="s">
        <v>370</v>
      </c>
      <c r="F107" s="184"/>
      <c r="G107" s="1691">
        <v>0</v>
      </c>
      <c r="H107" s="1523">
        <f>VLOOKUP($E107,Ratio,2,FALSE)*$G107</f>
        <v>0</v>
      </c>
      <c r="I107" s="1523">
        <f>VLOOKUP($E107,Ratio,3,FALSE)*$G107</f>
        <v>0</v>
      </c>
      <c r="J107" s="1524">
        <f>VLOOKUP($E107,Ratio,4,FALSE)*$G107</f>
        <v>0</v>
      </c>
      <c r="K107" s="25"/>
      <c r="L107" s="1540"/>
      <c r="M107" s="1541"/>
      <c r="N107" s="1541"/>
      <c r="O107" s="11"/>
    </row>
    <row r="108" spans="1:15">
      <c r="A108" s="1173"/>
      <c r="B108" s="54" t="s">
        <v>837</v>
      </c>
      <c r="C108" s="1410" t="s">
        <v>78</v>
      </c>
      <c r="D108" s="184">
        <v>176</v>
      </c>
      <c r="E108" s="184" t="s">
        <v>370</v>
      </c>
      <c r="F108" s="184"/>
      <c r="G108" s="1691">
        <v>0</v>
      </c>
      <c r="H108" s="1523">
        <f>VLOOKUP($E108,Ratio,2,FALSE)*$G108</f>
        <v>0</v>
      </c>
      <c r="I108" s="1523">
        <f>VLOOKUP($E108,Ratio,3,FALSE)*$G108</f>
        <v>0</v>
      </c>
      <c r="J108" s="1524">
        <f>VLOOKUP($E108,Ratio,4,FALSE)*$G108</f>
        <v>0</v>
      </c>
      <c r="K108" s="25"/>
      <c r="L108" s="1540"/>
      <c r="M108" s="1541"/>
      <c r="N108" s="1541"/>
      <c r="O108" s="11"/>
    </row>
    <row r="109" spans="1:15">
      <c r="A109" s="1173"/>
      <c r="B109" s="76" t="s">
        <v>104</v>
      </c>
      <c r="C109" s="1630"/>
      <c r="D109" s="1626"/>
      <c r="E109" s="1626"/>
      <c r="F109" s="1627"/>
      <c r="G109" s="1563">
        <f>SUM(G104:G108)</f>
        <v>0</v>
      </c>
      <c r="H109" s="489">
        <f>SUM(H104:H108)</f>
        <v>0</v>
      </c>
      <c r="I109" s="489">
        <f>SUM(I104:I108)</f>
        <v>0</v>
      </c>
      <c r="J109" s="1190">
        <f>SUM(J104:J108)</f>
        <v>0</v>
      </c>
      <c r="K109" s="25"/>
      <c r="L109" s="1540"/>
      <c r="M109" s="1541"/>
      <c r="N109" s="1541"/>
      <c r="O109" s="11"/>
    </row>
    <row r="110" spans="1:15">
      <c r="A110" s="1173"/>
      <c r="B110" s="76"/>
      <c r="C110" s="74"/>
      <c r="D110" s="74"/>
      <c r="E110" s="74"/>
      <c r="F110" s="74"/>
      <c r="G110" s="801"/>
      <c r="H110" s="333"/>
      <c r="I110" s="333"/>
      <c r="J110" s="1191"/>
      <c r="K110" s="25"/>
      <c r="L110" s="1540"/>
      <c r="M110" s="1541"/>
      <c r="N110" s="1541"/>
      <c r="O110" s="11"/>
    </row>
    <row r="111" spans="1:15">
      <c r="A111" s="1189" t="s">
        <v>177</v>
      </c>
      <c r="B111" s="79"/>
      <c r="C111" s="80"/>
      <c r="D111" s="48"/>
      <c r="E111" s="48"/>
      <c r="F111" s="48"/>
      <c r="G111" s="374"/>
      <c r="H111" s="377"/>
      <c r="I111" s="377"/>
      <c r="J111" s="1529"/>
      <c r="K111" s="25"/>
      <c r="L111" s="1540"/>
      <c r="M111" s="1541"/>
      <c r="N111" s="1541"/>
      <c r="O111" s="11"/>
    </row>
    <row r="112" spans="1:15">
      <c r="A112" s="1173"/>
      <c r="B112" s="46" t="s">
        <v>391</v>
      </c>
      <c r="C112" s="1410" t="s">
        <v>78</v>
      </c>
      <c r="D112" s="184">
        <v>151</v>
      </c>
      <c r="E112" s="184" t="s">
        <v>372</v>
      </c>
      <c r="F112" s="184"/>
      <c r="G112" s="1691">
        <v>0</v>
      </c>
      <c r="H112" s="1523">
        <f t="shared" ref="H112:H124" si="11">VLOOKUP($E112,Ratio,2,FALSE)*$G112</f>
        <v>0</v>
      </c>
      <c r="I112" s="1523">
        <f t="shared" ref="I112:I124" si="12">VLOOKUP($E112,Ratio,3,FALSE)*$G112</f>
        <v>0</v>
      </c>
      <c r="J112" s="1524">
        <f t="shared" ref="J112:J124" si="13">VLOOKUP($E112,Ratio,4,FALSE)*$G112</f>
        <v>0</v>
      </c>
      <c r="K112" s="25"/>
      <c r="L112" s="1540"/>
      <c r="M112" s="1541"/>
      <c r="N112" s="1541"/>
      <c r="O112" s="11"/>
    </row>
    <row r="113" spans="1:15">
      <c r="A113" s="1173"/>
      <c r="B113" s="54" t="s">
        <v>7</v>
      </c>
      <c r="C113" s="1410" t="s">
        <v>78</v>
      </c>
      <c r="D113" s="184">
        <v>152</v>
      </c>
      <c r="E113" s="184" t="s">
        <v>372</v>
      </c>
      <c r="F113" s="184"/>
      <c r="G113" s="1691">
        <v>0</v>
      </c>
      <c r="H113" s="1523">
        <f t="shared" si="11"/>
        <v>0</v>
      </c>
      <c r="I113" s="1523">
        <f t="shared" si="12"/>
        <v>0</v>
      </c>
      <c r="J113" s="1524">
        <f t="shared" si="13"/>
        <v>0</v>
      </c>
      <c r="K113" s="25"/>
      <c r="L113" s="1540"/>
      <c r="M113" s="1541"/>
      <c r="N113" s="1541"/>
      <c r="O113" s="11"/>
    </row>
    <row r="114" spans="1:15">
      <c r="A114" s="1173"/>
      <c r="B114" s="46" t="s">
        <v>79</v>
      </c>
      <c r="C114" s="1410" t="s">
        <v>78</v>
      </c>
      <c r="D114" s="184">
        <v>154</v>
      </c>
      <c r="E114" s="184" t="s">
        <v>99</v>
      </c>
      <c r="F114" s="184"/>
      <c r="G114" s="1691">
        <v>0</v>
      </c>
      <c r="H114" s="1523">
        <f t="shared" si="11"/>
        <v>0</v>
      </c>
      <c r="I114" s="1523">
        <f t="shared" si="12"/>
        <v>0</v>
      </c>
      <c r="J114" s="1524">
        <f t="shared" si="13"/>
        <v>0</v>
      </c>
      <c r="K114" s="25"/>
      <c r="L114" s="1540"/>
      <c r="M114" s="1541"/>
      <c r="N114" s="1541"/>
      <c r="O114" s="11"/>
    </row>
    <row r="115" spans="1:15">
      <c r="A115" s="1173"/>
      <c r="B115" s="46" t="s">
        <v>331</v>
      </c>
      <c r="C115" s="1410" t="s">
        <v>78</v>
      </c>
      <c r="D115" s="184">
        <v>155</v>
      </c>
      <c r="E115" s="184" t="s">
        <v>370</v>
      </c>
      <c r="F115" s="184"/>
      <c r="G115" s="1691">
        <v>0</v>
      </c>
      <c r="H115" s="1523">
        <f t="shared" si="11"/>
        <v>0</v>
      </c>
      <c r="I115" s="1523">
        <f t="shared" si="12"/>
        <v>0</v>
      </c>
      <c r="J115" s="1524">
        <f t="shared" si="13"/>
        <v>0</v>
      </c>
      <c r="K115" s="25"/>
      <c r="L115" s="1540"/>
      <c r="M115" s="1541"/>
      <c r="N115" s="1541"/>
      <c r="O115" s="11"/>
    </row>
    <row r="116" spans="1:15">
      <c r="A116" s="1173"/>
      <c r="B116" s="46" t="s">
        <v>332</v>
      </c>
      <c r="C116" s="1410" t="s">
        <v>78</v>
      </c>
      <c r="D116" s="184">
        <v>156</v>
      </c>
      <c r="E116" s="184" t="s">
        <v>370</v>
      </c>
      <c r="F116" s="184"/>
      <c r="G116" s="1691">
        <v>0</v>
      </c>
      <c r="H116" s="1523">
        <f t="shared" si="11"/>
        <v>0</v>
      </c>
      <c r="I116" s="1523">
        <f t="shared" si="12"/>
        <v>0</v>
      </c>
      <c r="J116" s="1523">
        <f t="shared" si="13"/>
        <v>0</v>
      </c>
      <c r="K116" s="25"/>
      <c r="L116" s="1540"/>
      <c r="M116" s="1541"/>
      <c r="N116" s="1541"/>
      <c r="O116" s="11"/>
    </row>
    <row r="117" spans="1:15">
      <c r="A117" s="1173"/>
      <c r="B117" s="46" t="s">
        <v>778</v>
      </c>
      <c r="C117" s="1410" t="s">
        <v>78</v>
      </c>
      <c r="D117" s="184">
        <v>158.1</v>
      </c>
      <c r="E117" s="184" t="s">
        <v>372</v>
      </c>
      <c r="F117" s="184"/>
      <c r="G117" s="1691">
        <v>0</v>
      </c>
      <c r="H117" s="1523">
        <f t="shared" si="11"/>
        <v>0</v>
      </c>
      <c r="I117" s="1523">
        <f t="shared" si="12"/>
        <v>0</v>
      </c>
      <c r="J117" s="1523">
        <f t="shared" si="13"/>
        <v>0</v>
      </c>
      <c r="K117" s="25"/>
      <c r="L117" s="1540"/>
      <c r="M117" s="1541"/>
      <c r="N117" s="1541"/>
      <c r="O117" s="11"/>
    </row>
    <row r="118" spans="1:15">
      <c r="A118" s="1173"/>
      <c r="B118" s="46" t="s">
        <v>779</v>
      </c>
      <c r="C118" s="1410" t="s">
        <v>78</v>
      </c>
      <c r="D118" s="184">
        <v>158.19999999999999</v>
      </c>
      <c r="E118" s="184" t="s">
        <v>372</v>
      </c>
      <c r="F118" s="184"/>
      <c r="G118" s="1691">
        <v>0</v>
      </c>
      <c r="H118" s="1523">
        <f t="shared" si="11"/>
        <v>0</v>
      </c>
      <c r="I118" s="1523">
        <f t="shared" si="12"/>
        <v>0</v>
      </c>
      <c r="J118" s="1523">
        <f t="shared" si="13"/>
        <v>0</v>
      </c>
      <c r="K118" s="25"/>
      <c r="L118" s="1540"/>
      <c r="M118" s="1541"/>
      <c r="N118" s="1541"/>
      <c r="O118" s="11"/>
    </row>
    <row r="119" spans="1:15">
      <c r="A119" s="1173"/>
      <c r="B119" s="46" t="s">
        <v>55</v>
      </c>
      <c r="C119" s="1410" t="s">
        <v>78</v>
      </c>
      <c r="D119" s="184">
        <v>163</v>
      </c>
      <c r="E119" s="184" t="s">
        <v>99</v>
      </c>
      <c r="F119" s="184"/>
      <c r="G119" s="1691">
        <v>0</v>
      </c>
      <c r="H119" s="1523">
        <f t="shared" si="11"/>
        <v>0</v>
      </c>
      <c r="I119" s="1523">
        <f t="shared" si="12"/>
        <v>0</v>
      </c>
      <c r="J119" s="1523">
        <f t="shared" si="13"/>
        <v>0</v>
      </c>
      <c r="K119" s="25"/>
      <c r="L119" s="1540"/>
      <c r="M119" s="1541"/>
      <c r="N119" s="1541"/>
      <c r="O119" s="11"/>
    </row>
    <row r="120" spans="1:15">
      <c r="A120" s="1173"/>
      <c r="B120" s="46" t="s">
        <v>8</v>
      </c>
      <c r="C120" s="1410" t="s">
        <v>78</v>
      </c>
      <c r="D120" s="184">
        <v>165</v>
      </c>
      <c r="E120" s="184" t="s">
        <v>99</v>
      </c>
      <c r="F120" s="184"/>
      <c r="G120" s="1691">
        <v>0</v>
      </c>
      <c r="H120" s="1523">
        <f t="shared" si="11"/>
        <v>0</v>
      </c>
      <c r="I120" s="1523">
        <f t="shared" si="12"/>
        <v>0</v>
      </c>
      <c r="J120" s="1523">
        <f t="shared" si="13"/>
        <v>0</v>
      </c>
      <c r="K120" s="25"/>
      <c r="L120" s="1540"/>
      <c r="M120" s="1541"/>
      <c r="N120" s="1541"/>
      <c r="O120" s="11"/>
    </row>
    <row r="121" spans="1:15">
      <c r="A121" s="1173"/>
      <c r="B121" s="54" t="s">
        <v>9</v>
      </c>
      <c r="C121" s="1410" t="s">
        <v>78</v>
      </c>
      <c r="D121" s="184">
        <v>175</v>
      </c>
      <c r="E121" s="184" t="s">
        <v>370</v>
      </c>
      <c r="F121" s="184"/>
      <c r="G121" s="1691">
        <v>0</v>
      </c>
      <c r="H121" s="1523">
        <f t="shared" si="11"/>
        <v>0</v>
      </c>
      <c r="I121" s="1523">
        <f t="shared" si="12"/>
        <v>0</v>
      </c>
      <c r="J121" s="1523">
        <f t="shared" si="13"/>
        <v>0</v>
      </c>
      <c r="K121" s="25"/>
      <c r="L121" s="1540"/>
      <c r="M121" s="1541"/>
      <c r="N121" s="1541"/>
      <c r="O121" s="11"/>
    </row>
    <row r="122" spans="1:15">
      <c r="A122" s="1173"/>
      <c r="B122" s="143" t="s">
        <v>781</v>
      </c>
      <c r="C122" s="1410" t="s">
        <v>78</v>
      </c>
      <c r="D122" s="184">
        <v>175</v>
      </c>
      <c r="E122" s="184" t="s">
        <v>370</v>
      </c>
      <c r="F122" s="184"/>
      <c r="G122" s="1691">
        <v>0</v>
      </c>
      <c r="H122" s="1523">
        <f t="shared" si="11"/>
        <v>0</v>
      </c>
      <c r="I122" s="1523">
        <f t="shared" si="12"/>
        <v>0</v>
      </c>
      <c r="J122" s="1523">
        <f t="shared" si="13"/>
        <v>0</v>
      </c>
      <c r="K122" s="25"/>
      <c r="L122" s="1708"/>
      <c r="M122" s="1541"/>
      <c r="N122" s="1541"/>
      <c r="O122" s="11"/>
    </row>
    <row r="123" spans="1:15">
      <c r="A123" s="1173"/>
      <c r="B123" s="54" t="s">
        <v>313</v>
      </c>
      <c r="C123" s="1410" t="s">
        <v>78</v>
      </c>
      <c r="D123" s="249">
        <v>176</v>
      </c>
      <c r="E123" s="184" t="s">
        <v>370</v>
      </c>
      <c r="F123" s="184"/>
      <c r="G123" s="1691">
        <v>0</v>
      </c>
      <c r="H123" s="1523">
        <f t="shared" si="11"/>
        <v>0</v>
      </c>
      <c r="I123" s="1523">
        <f t="shared" si="12"/>
        <v>0</v>
      </c>
      <c r="J123" s="1523">
        <f t="shared" si="13"/>
        <v>0</v>
      </c>
      <c r="K123" s="25"/>
      <c r="L123" s="1540"/>
      <c r="M123" s="1541"/>
      <c r="N123" s="1541"/>
      <c r="O123" s="11"/>
    </row>
    <row r="124" spans="1:15">
      <c r="A124" s="1173"/>
      <c r="B124" s="143" t="s">
        <v>782</v>
      </c>
      <c r="C124" s="1410" t="s">
        <v>78</v>
      </c>
      <c r="D124" s="184">
        <v>175</v>
      </c>
      <c r="E124" s="184" t="s">
        <v>370</v>
      </c>
      <c r="F124" s="184"/>
      <c r="G124" s="1691">
        <v>0</v>
      </c>
      <c r="H124" s="1523">
        <f t="shared" si="11"/>
        <v>0</v>
      </c>
      <c r="I124" s="1523">
        <f t="shared" si="12"/>
        <v>0</v>
      </c>
      <c r="J124" s="1523">
        <f t="shared" si="13"/>
        <v>0</v>
      </c>
      <c r="K124" s="1708"/>
      <c r="L124" s="1540"/>
      <c r="M124" s="1541"/>
      <c r="N124" s="1541"/>
      <c r="O124" s="11"/>
    </row>
    <row r="125" spans="1:15" ht="16.5" thickBot="1">
      <c r="A125" s="1173"/>
      <c r="B125" s="76" t="s">
        <v>104</v>
      </c>
      <c r="C125" s="1633"/>
      <c r="D125" s="1634"/>
      <c r="E125" s="1634"/>
      <c r="F125" s="1635"/>
      <c r="G125" s="1569">
        <f>SUM(G112:G121,G123)-G122-G124</f>
        <v>0</v>
      </c>
      <c r="H125" s="1333">
        <f>SUM(H112:H121,H123)-H122-H124</f>
        <v>0</v>
      </c>
      <c r="I125" s="1333">
        <f>SUM(I112:I121,I123)-I122-I124</f>
        <v>0</v>
      </c>
      <c r="J125" s="1709">
        <f>SUM(J112:J121,J123)-J122-J124</f>
        <v>0</v>
      </c>
      <c r="K125" s="25"/>
      <c r="L125" s="1540"/>
      <c r="M125" s="1541"/>
      <c r="N125" s="1541"/>
      <c r="O125" s="11"/>
    </row>
    <row r="126" spans="1:15" ht="16.5" thickTop="1">
      <c r="A126" s="1335"/>
      <c r="B126" s="1336"/>
      <c r="C126" s="1636"/>
      <c r="D126" s="1636"/>
      <c r="E126" s="1636"/>
      <c r="F126" s="1636"/>
      <c r="G126" s="1570"/>
      <c r="H126" s="1338"/>
      <c r="I126" s="1338"/>
      <c r="J126" s="1339"/>
      <c r="K126" s="25"/>
      <c r="L126" s="1540"/>
      <c r="M126" s="1541"/>
      <c r="N126" s="1541"/>
      <c r="O126" s="11"/>
    </row>
    <row r="127" spans="1:15">
      <c r="A127" s="1189" t="s">
        <v>179</v>
      </c>
      <c r="B127" s="62"/>
      <c r="C127" s="80"/>
      <c r="D127" s="48"/>
      <c r="E127" s="48"/>
      <c r="F127" s="48"/>
      <c r="G127" s="375"/>
      <c r="H127" s="336"/>
      <c r="I127" s="336"/>
      <c r="J127" s="1179"/>
      <c r="K127" s="25"/>
      <c r="L127" s="1540"/>
      <c r="M127" s="1541"/>
      <c r="N127" s="1541"/>
      <c r="O127" s="11"/>
    </row>
    <row r="128" spans="1:15">
      <c r="A128" s="1173"/>
      <c r="B128" s="54" t="s">
        <v>10</v>
      </c>
      <c r="C128" s="1410" t="s">
        <v>78</v>
      </c>
      <c r="D128" s="184">
        <v>181</v>
      </c>
      <c r="E128" s="184" t="s">
        <v>108</v>
      </c>
      <c r="F128" s="184"/>
      <c r="G128" s="1691">
        <v>0</v>
      </c>
      <c r="H128" s="1523">
        <f>VLOOKUP($E128,Ratio,2,FALSE)*$G128</f>
        <v>0</v>
      </c>
      <c r="I128" s="1523">
        <f>VLOOKUP($E128,Ratio,3,FALSE)*$G128</f>
        <v>0</v>
      </c>
      <c r="J128" s="1524">
        <f>VLOOKUP($E128,Ratio,4,FALSE)*$G128</f>
        <v>0</v>
      </c>
      <c r="K128" s="25"/>
      <c r="L128" s="1540"/>
      <c r="M128" s="1541"/>
      <c r="N128" s="1541"/>
      <c r="O128" s="11"/>
    </row>
    <row r="129" spans="1:15">
      <c r="A129" s="1173"/>
      <c r="B129" s="54" t="s">
        <v>11</v>
      </c>
      <c r="C129" s="1410" t="s">
        <v>78</v>
      </c>
      <c r="D129" s="184">
        <v>182.1</v>
      </c>
      <c r="E129" s="184" t="s">
        <v>90</v>
      </c>
      <c r="F129" s="184" t="s">
        <v>370</v>
      </c>
      <c r="G129" s="1691">
        <v>0</v>
      </c>
      <c r="H129" s="1523">
        <f>IF($E129="DIRECT",$L129,VLOOKUP($E129,Ratio,2,FALSE)*$G129)</f>
        <v>0</v>
      </c>
      <c r="I129" s="1523">
        <f>IF($E129="DIRECT",$M129,VLOOKUP($E129,Ratio,3,FALSE)*$G129)</f>
        <v>0</v>
      </c>
      <c r="J129" s="1524">
        <f>IF($E129="DIRECT",$N129,VLOOKUP($E129,Ratio,4,FALSE)*$G129)</f>
        <v>0</v>
      </c>
      <c r="K129" s="25"/>
      <c r="L129" s="1539"/>
      <c r="M129" s="1539"/>
      <c r="N129" s="1539"/>
      <c r="O129" s="11"/>
    </row>
    <row r="130" spans="1:15">
      <c r="A130" s="1173"/>
      <c r="B130" s="54" t="s">
        <v>12</v>
      </c>
      <c r="C130" s="1410" t="s">
        <v>78</v>
      </c>
      <c r="D130" s="184">
        <v>182.2</v>
      </c>
      <c r="E130" s="184" t="s">
        <v>90</v>
      </c>
      <c r="F130" s="184" t="s">
        <v>370</v>
      </c>
      <c r="G130" s="1691">
        <v>0</v>
      </c>
      <c r="H130" s="1523">
        <f>IF($E130="DIRECT",$L130,VLOOKUP($E130,Ratio,2,FALSE)*$G130)</f>
        <v>0</v>
      </c>
      <c r="I130" s="1523">
        <f>IF($E130="DIRECT",$M130,VLOOKUP($E130,Ratio,3,FALSE)*$G130)</f>
        <v>0</v>
      </c>
      <c r="J130" s="1524">
        <f>IF($E130="DIRECT",$N130,VLOOKUP($E130,Ratio,4,FALSE)*$G130)</f>
        <v>0</v>
      </c>
      <c r="K130" s="25"/>
      <c r="L130" s="1539"/>
      <c r="M130" s="1539"/>
      <c r="N130" s="1539"/>
      <c r="O130" s="11"/>
    </row>
    <row r="131" spans="1:15">
      <c r="A131" s="1173"/>
      <c r="B131" s="54" t="s">
        <v>13</v>
      </c>
      <c r="C131" s="1410" t="s">
        <v>78</v>
      </c>
      <c r="D131" s="184">
        <v>182.3</v>
      </c>
      <c r="E131" s="184" t="s">
        <v>90</v>
      </c>
      <c r="F131" s="184" t="s">
        <v>370</v>
      </c>
      <c r="G131" s="1691">
        <v>0</v>
      </c>
      <c r="H131" s="1523">
        <f>IF($E131="DIRECT",$L131,VLOOKUP($E131,Ratio,2,FALSE)*$G131)</f>
        <v>0</v>
      </c>
      <c r="I131" s="1523">
        <f>IF($E131="DIRECT",$M131,VLOOKUP($E131,Ratio,3,FALSE)*$G131)</f>
        <v>0</v>
      </c>
      <c r="J131" s="1524">
        <f>IF($E131="DIRECT",$N131,VLOOKUP($E131,Ratio,4,FALSE)*$G131)</f>
        <v>0</v>
      </c>
      <c r="K131" s="25"/>
      <c r="L131" s="1539">
        <v>0</v>
      </c>
      <c r="M131" s="1539">
        <v>0</v>
      </c>
      <c r="N131" s="1539">
        <v>0</v>
      </c>
      <c r="O131" s="11"/>
    </row>
    <row r="132" spans="1:15">
      <c r="A132" s="1173"/>
      <c r="B132" s="54" t="s">
        <v>780</v>
      </c>
      <c r="C132" s="1410" t="s">
        <v>78</v>
      </c>
      <c r="D132" s="184">
        <v>183</v>
      </c>
      <c r="E132" s="184" t="s">
        <v>370</v>
      </c>
      <c r="F132" s="184"/>
      <c r="G132" s="1691">
        <v>0</v>
      </c>
      <c r="H132" s="1523">
        <f t="shared" ref="H132:H139" si="14">VLOOKUP($E132,Ratio,2,FALSE)*$G132</f>
        <v>0</v>
      </c>
      <c r="I132" s="1523">
        <f t="shared" ref="I132:I139" si="15">VLOOKUP($E132,Ratio,3,FALSE)*$G132</f>
        <v>0</v>
      </c>
      <c r="J132" s="1524">
        <f t="shared" ref="J132:J139" si="16">VLOOKUP($E132,Ratio,4,FALSE)*$G132</f>
        <v>0</v>
      </c>
      <c r="K132" s="25"/>
      <c r="L132" s="1547"/>
      <c r="M132" s="1538"/>
      <c r="N132" s="1538"/>
      <c r="O132" s="11"/>
    </row>
    <row r="133" spans="1:15">
      <c r="A133" s="1173"/>
      <c r="B133" s="54" t="s">
        <v>15</v>
      </c>
      <c r="C133" s="1410" t="s">
        <v>78</v>
      </c>
      <c r="D133" s="184">
        <v>184</v>
      </c>
      <c r="E133" s="184" t="s">
        <v>370</v>
      </c>
      <c r="F133" s="184"/>
      <c r="G133" s="1691">
        <v>0</v>
      </c>
      <c r="H133" s="1523">
        <f t="shared" si="14"/>
        <v>0</v>
      </c>
      <c r="I133" s="1523">
        <f t="shared" si="15"/>
        <v>0</v>
      </c>
      <c r="J133" s="1524">
        <f t="shared" si="16"/>
        <v>0</v>
      </c>
      <c r="K133" s="25"/>
      <c r="L133" s="1540"/>
      <c r="M133" s="1541"/>
      <c r="N133" s="1541"/>
      <c r="O133" s="11"/>
    </row>
    <row r="134" spans="1:15">
      <c r="A134" s="1173"/>
      <c r="B134" s="54" t="s">
        <v>16</v>
      </c>
      <c r="C134" s="1410" t="s">
        <v>78</v>
      </c>
      <c r="D134" s="184">
        <v>185</v>
      </c>
      <c r="E134" s="184" t="s">
        <v>108</v>
      </c>
      <c r="F134" s="184"/>
      <c r="G134" s="1691">
        <v>0</v>
      </c>
      <c r="H134" s="1523">
        <f t="shared" si="14"/>
        <v>0</v>
      </c>
      <c r="I134" s="1523">
        <f t="shared" si="15"/>
        <v>0</v>
      </c>
      <c r="J134" s="1524">
        <f t="shared" si="16"/>
        <v>0</v>
      </c>
      <c r="K134" s="25"/>
      <c r="L134" s="1540"/>
      <c r="M134" s="1541"/>
      <c r="N134" s="1541"/>
      <c r="O134" s="11"/>
    </row>
    <row r="135" spans="1:15">
      <c r="A135" s="1173"/>
      <c r="B135" s="54" t="s">
        <v>17</v>
      </c>
      <c r="C135" s="1410" t="s">
        <v>78</v>
      </c>
      <c r="D135" s="184">
        <v>186</v>
      </c>
      <c r="E135" s="184" t="s">
        <v>90</v>
      </c>
      <c r="F135" s="184" t="s">
        <v>370</v>
      </c>
      <c r="G135" s="1691">
        <v>0</v>
      </c>
      <c r="H135" s="1523">
        <f>IF($E135="DIRECT",$L135,VLOOKUP($E135,Ratio,2,FALSE)*$G135)</f>
        <v>0</v>
      </c>
      <c r="I135" s="1523">
        <f>IF($E135="DIRECT",$M135,VLOOKUP($E135,Ratio,3,FALSE)*$G135)</f>
        <v>0</v>
      </c>
      <c r="J135" s="1524">
        <f>IF($E135="DIRECT",$N135,VLOOKUP($E135,Ratio,4,FALSE)*$G135)</f>
        <v>0</v>
      </c>
      <c r="K135" s="25"/>
      <c r="L135" s="1539">
        <v>0</v>
      </c>
      <c r="M135" s="1539">
        <v>0</v>
      </c>
      <c r="N135" s="1539">
        <v>0</v>
      </c>
      <c r="O135" s="11"/>
    </row>
    <row r="136" spans="1:15">
      <c r="A136" s="1173"/>
      <c r="B136" s="54" t="s">
        <v>18</v>
      </c>
      <c r="C136" s="1410" t="s">
        <v>78</v>
      </c>
      <c r="D136" s="184">
        <v>187</v>
      </c>
      <c r="E136" s="184" t="s">
        <v>90</v>
      </c>
      <c r="F136" s="184"/>
      <c r="G136" s="1691">
        <v>0</v>
      </c>
      <c r="H136" s="1523">
        <f>IF($E136="DIRECT",$L136,VLOOKUP($E136,Ratio,2,FALSE)*$G136)</f>
        <v>0</v>
      </c>
      <c r="I136" s="1523">
        <f>IF($E136="DIRECT",$M136,VLOOKUP($E136,Ratio,3,FALSE)*$G136)</f>
        <v>0</v>
      </c>
      <c r="J136" s="1524">
        <f>IF($E136="DIRECT",$N136,VLOOKUP($E136,Ratio,4,FALSE)*$G136)</f>
        <v>0</v>
      </c>
      <c r="K136" s="25"/>
      <c r="L136" s="1539"/>
      <c r="M136" s="1539"/>
      <c r="N136" s="1539"/>
      <c r="O136" s="11"/>
    </row>
    <row r="137" spans="1:15">
      <c r="A137" s="1173"/>
      <c r="B137" s="54" t="s">
        <v>19</v>
      </c>
      <c r="C137" s="1410" t="s">
        <v>78</v>
      </c>
      <c r="D137" s="184">
        <v>188</v>
      </c>
      <c r="E137" s="184" t="s">
        <v>370</v>
      </c>
      <c r="F137" s="184"/>
      <c r="G137" s="1691">
        <v>0</v>
      </c>
      <c r="H137" s="1523">
        <f t="shared" si="14"/>
        <v>0</v>
      </c>
      <c r="I137" s="1523">
        <f t="shared" si="15"/>
        <v>0</v>
      </c>
      <c r="J137" s="1524">
        <f t="shared" si="16"/>
        <v>0</v>
      </c>
      <c r="K137" s="25"/>
      <c r="L137" s="1540"/>
      <c r="M137" s="1541"/>
      <c r="N137" s="1541"/>
      <c r="O137" s="11"/>
    </row>
    <row r="138" spans="1:15">
      <c r="A138" s="1173"/>
      <c r="B138" s="54" t="s">
        <v>20</v>
      </c>
      <c r="C138" s="1410" t="s">
        <v>78</v>
      </c>
      <c r="D138" s="184">
        <v>189</v>
      </c>
      <c r="E138" s="184" t="s">
        <v>108</v>
      </c>
      <c r="F138" s="184"/>
      <c r="G138" s="1691">
        <v>0</v>
      </c>
      <c r="H138" s="1523">
        <f t="shared" si="14"/>
        <v>0</v>
      </c>
      <c r="I138" s="1523">
        <f t="shared" si="15"/>
        <v>0</v>
      </c>
      <c r="J138" s="1524">
        <f t="shared" si="16"/>
        <v>0</v>
      </c>
      <c r="K138" s="25"/>
      <c r="L138" s="1540"/>
      <c r="M138" s="1541"/>
      <c r="N138" s="1541"/>
      <c r="O138" s="11"/>
    </row>
    <row r="139" spans="1:15">
      <c r="A139" s="1173"/>
      <c r="B139" s="54" t="s">
        <v>21</v>
      </c>
      <c r="C139" s="1410" t="s">
        <v>78</v>
      </c>
      <c r="D139" s="184">
        <v>190</v>
      </c>
      <c r="E139" s="184" t="s">
        <v>370</v>
      </c>
      <c r="F139" s="184"/>
      <c r="G139" s="1691">
        <v>0</v>
      </c>
      <c r="H139" s="1523">
        <f t="shared" si="14"/>
        <v>0</v>
      </c>
      <c r="I139" s="1523">
        <f t="shared" si="15"/>
        <v>0</v>
      </c>
      <c r="J139" s="1524">
        <f t="shared" si="16"/>
        <v>0</v>
      </c>
      <c r="K139" s="25"/>
      <c r="L139" s="1540"/>
      <c r="M139" s="1541"/>
      <c r="N139" s="1541"/>
      <c r="O139" s="11"/>
    </row>
    <row r="140" spans="1:15">
      <c r="A140" s="1178"/>
      <c r="B140" s="76" t="s">
        <v>104</v>
      </c>
      <c r="C140" s="1630"/>
      <c r="D140" s="1626"/>
      <c r="E140" s="1626"/>
      <c r="F140" s="1627"/>
      <c r="G140" s="1563">
        <f>SUM(G128:G139)</f>
        <v>0</v>
      </c>
      <c r="H140" s="489">
        <f>SUM(H128:H139)</f>
        <v>0</v>
      </c>
      <c r="I140" s="489">
        <f>SUM(I128:I139)</f>
        <v>0</v>
      </c>
      <c r="J140" s="1190">
        <f>SUM(J128:J139)</f>
        <v>0</v>
      </c>
      <c r="K140" s="25"/>
      <c r="L140" s="1540"/>
      <c r="M140" s="1541"/>
      <c r="N140" s="1541"/>
      <c r="O140" s="11"/>
    </row>
    <row r="141" spans="1:15">
      <c r="A141" s="1178"/>
      <c r="B141" s="61"/>
      <c r="C141" s="81"/>
      <c r="D141" s="34"/>
      <c r="E141" s="34"/>
      <c r="F141" s="34"/>
      <c r="G141" s="373"/>
      <c r="H141" s="336"/>
      <c r="I141" s="336"/>
      <c r="J141" s="1179"/>
      <c r="K141" s="25"/>
      <c r="L141" s="1540"/>
      <c r="M141" s="1541"/>
      <c r="N141" s="1541"/>
      <c r="O141" s="11"/>
    </row>
    <row r="142" spans="1:15">
      <c r="A142" s="1175" t="s">
        <v>74</v>
      </c>
      <c r="B142" s="32"/>
      <c r="C142" s="1630"/>
      <c r="D142" s="1626"/>
      <c r="E142" s="1626"/>
      <c r="F142" s="1627"/>
      <c r="G142" s="1563">
        <f>G92+G101+G109+G125+G140</f>
        <v>0</v>
      </c>
      <c r="H142" s="489">
        <f>H92+H101+H109+H125+H140</f>
        <v>0</v>
      </c>
      <c r="I142" s="489">
        <f>I92+I101+I109+I125+I140</f>
        <v>0</v>
      </c>
      <c r="J142" s="1190">
        <f>J92+J101+J109+J125+J140</f>
        <v>0</v>
      </c>
      <c r="K142" s="25"/>
      <c r="L142" s="1540"/>
      <c r="M142" s="1541"/>
      <c r="N142" s="1541"/>
      <c r="O142" s="11"/>
    </row>
    <row r="143" spans="1:15" ht="16.5" thickBot="1">
      <c r="A143" s="1184"/>
      <c r="B143" s="173"/>
      <c r="C143" s="193"/>
      <c r="D143" s="193"/>
      <c r="E143" s="188"/>
      <c r="F143" s="188"/>
      <c r="G143" s="1571"/>
      <c r="H143" s="379"/>
      <c r="I143" s="379"/>
      <c r="J143" s="1195"/>
      <c r="K143" s="25"/>
      <c r="L143" s="1540"/>
      <c r="M143" s="1541"/>
      <c r="N143" s="1541"/>
      <c r="O143" s="11"/>
    </row>
    <row r="144" spans="1:15" ht="16.5" thickTop="1">
      <c r="A144" s="1186" t="s">
        <v>75</v>
      </c>
      <c r="B144" s="32"/>
      <c r="C144" s="34"/>
      <c r="D144" s="34"/>
      <c r="E144" s="34"/>
      <c r="F144" s="34"/>
      <c r="G144" s="373"/>
      <c r="H144" s="142"/>
      <c r="I144" s="142"/>
      <c r="J144" s="1172"/>
      <c r="K144" s="24"/>
      <c r="L144" s="1540"/>
      <c r="M144" s="1541"/>
      <c r="N144" s="1541"/>
      <c r="O144" s="11"/>
    </row>
    <row r="145" spans="1:15">
      <c r="A145" s="1173"/>
      <c r="B145" s="53" t="s">
        <v>389</v>
      </c>
      <c r="C145" s="48"/>
      <c r="D145" s="1637"/>
      <c r="E145" s="48"/>
      <c r="F145" s="48"/>
      <c r="G145" s="1572"/>
      <c r="H145" s="336"/>
      <c r="I145" s="336"/>
      <c r="J145" s="1179"/>
      <c r="K145" s="24"/>
      <c r="L145" s="1540"/>
      <c r="M145" s="1541"/>
      <c r="N145" s="1541"/>
      <c r="O145" s="11"/>
    </row>
    <row r="146" spans="1:15">
      <c r="A146" s="1173"/>
      <c r="B146" s="54" t="s">
        <v>311</v>
      </c>
      <c r="C146" s="1410" t="s">
        <v>81</v>
      </c>
      <c r="D146" s="184">
        <v>244</v>
      </c>
      <c r="E146" s="184" t="s">
        <v>370</v>
      </c>
      <c r="F146" s="184"/>
      <c r="G146" s="1692">
        <v>0</v>
      </c>
      <c r="H146" s="1523">
        <f>VLOOKUP($E146,Ratio,2,FALSE)*$G146</f>
        <v>0</v>
      </c>
      <c r="I146" s="1523">
        <f>VLOOKUP($E146,Ratio,3,FALSE)*$G146</f>
        <v>0</v>
      </c>
      <c r="J146" s="1524">
        <f>VLOOKUP($E146,Ratio,4,FALSE)*$G146</f>
        <v>0</v>
      </c>
      <c r="K146" s="24"/>
      <c r="L146" s="1540"/>
      <c r="M146" s="1541"/>
      <c r="N146" s="1541"/>
      <c r="O146" s="11"/>
    </row>
    <row r="147" spans="1:15">
      <c r="A147" s="1173"/>
      <c r="B147" s="143" t="s">
        <v>566</v>
      </c>
      <c r="C147" s="1410" t="s">
        <v>81</v>
      </c>
      <c r="D147" s="184">
        <v>244</v>
      </c>
      <c r="E147" s="184" t="s">
        <v>370</v>
      </c>
      <c r="F147" s="184"/>
      <c r="G147" s="1692">
        <v>0</v>
      </c>
      <c r="H147" s="1523">
        <f>VLOOKUP($E147,Ratio,2,FALSE)*$G147</f>
        <v>0</v>
      </c>
      <c r="I147" s="1523">
        <f>VLOOKUP($E147,Ratio,3,FALSE)*$G147</f>
        <v>0</v>
      </c>
      <c r="J147" s="1524">
        <f>VLOOKUP($E147,Ratio,4,FALSE)*$G147</f>
        <v>0</v>
      </c>
      <c r="K147" s="24"/>
      <c r="L147" s="1540"/>
      <c r="M147" s="1541"/>
      <c r="N147" s="1541"/>
      <c r="O147" s="11"/>
    </row>
    <row r="148" spans="1:15">
      <c r="A148" s="1173"/>
      <c r="B148" s="54" t="s">
        <v>312</v>
      </c>
      <c r="C148" s="1410" t="s">
        <v>81</v>
      </c>
      <c r="D148" s="184">
        <v>245</v>
      </c>
      <c r="E148" s="184" t="s">
        <v>370</v>
      </c>
      <c r="F148" s="184"/>
      <c r="G148" s="1692">
        <v>0</v>
      </c>
      <c r="H148" s="1523">
        <f>VLOOKUP($E148,Ratio,2,FALSE)*$G148</f>
        <v>0</v>
      </c>
      <c r="I148" s="1523">
        <f>VLOOKUP($E148,Ratio,3,FALSE)*$G148</f>
        <v>0</v>
      </c>
      <c r="J148" s="1524">
        <f>VLOOKUP($E148,Ratio,4,FALSE)*$G148</f>
        <v>0</v>
      </c>
      <c r="K148" s="24"/>
      <c r="L148" s="1540"/>
      <c r="M148" s="1541"/>
      <c r="N148" s="1541"/>
      <c r="O148" s="11"/>
    </row>
    <row r="149" spans="1:15">
      <c r="A149" s="1173"/>
      <c r="B149" s="143" t="s">
        <v>567</v>
      </c>
      <c r="C149" s="1410" t="s">
        <v>81</v>
      </c>
      <c r="D149" s="184">
        <v>245</v>
      </c>
      <c r="E149" s="184" t="s">
        <v>370</v>
      </c>
      <c r="F149" s="184"/>
      <c r="G149" s="1565">
        <v>0</v>
      </c>
      <c r="H149" s="1523">
        <f>VLOOKUP($E149,Ratio,2,FALSE)*$G149</f>
        <v>0</v>
      </c>
      <c r="I149" s="1523">
        <f>VLOOKUP($E149,Ratio,3,FALSE)*$G149</f>
        <v>0</v>
      </c>
      <c r="J149" s="1524">
        <f>VLOOKUP($E149,Ratio,4,FALSE)*$G149</f>
        <v>0</v>
      </c>
      <c r="K149" s="24"/>
      <c r="L149" s="1540"/>
      <c r="M149" s="1541"/>
      <c r="N149" s="1541"/>
      <c r="O149" s="11"/>
    </row>
    <row r="150" spans="1:15">
      <c r="A150" s="1173"/>
      <c r="B150" s="76" t="s">
        <v>104</v>
      </c>
      <c r="C150" s="1720"/>
      <c r="D150" s="1626"/>
      <c r="E150" s="1626"/>
      <c r="F150" s="1627"/>
      <c r="G150" s="1563">
        <f>G146-G147+G148-G149</f>
        <v>0</v>
      </c>
      <c r="H150" s="489">
        <f>H146-H147+H148-H149</f>
        <v>0</v>
      </c>
      <c r="I150" s="489">
        <f>I146-I147+I148-I149</f>
        <v>0</v>
      </c>
      <c r="J150" s="1190">
        <f>J146-J147+J148-J149</f>
        <v>0</v>
      </c>
      <c r="K150" s="24"/>
      <c r="L150" s="1540"/>
      <c r="M150" s="1541"/>
      <c r="N150" s="1541"/>
      <c r="O150" s="11"/>
    </row>
    <row r="151" spans="1:15">
      <c r="A151" s="1173"/>
      <c r="B151" s="53" t="s">
        <v>390</v>
      </c>
      <c r="C151" s="1714"/>
      <c r="D151" s="1637"/>
      <c r="E151" s="48"/>
      <c r="F151" s="48"/>
      <c r="G151" s="373"/>
      <c r="H151" s="336"/>
      <c r="I151" s="336"/>
      <c r="J151" s="1179"/>
      <c r="K151" s="24"/>
      <c r="L151" s="1540"/>
      <c r="M151" s="1541"/>
      <c r="N151" s="1541"/>
      <c r="O151" s="11"/>
    </row>
    <row r="152" spans="1:15">
      <c r="A152" s="1173"/>
      <c r="B152" s="54" t="s">
        <v>22</v>
      </c>
      <c r="C152" s="1410" t="s">
        <v>81</v>
      </c>
      <c r="D152" s="184">
        <v>252</v>
      </c>
      <c r="E152" s="184" t="s">
        <v>370</v>
      </c>
      <c r="F152" s="184"/>
      <c r="G152" s="1693">
        <v>0</v>
      </c>
      <c r="H152" s="1693">
        <f t="shared" ref="H152:H160" si="17">VLOOKUP($E152,Ratio,2,FALSE)*$G152</f>
        <v>0</v>
      </c>
      <c r="I152" s="1693">
        <f t="shared" ref="I152:I160" si="18">VLOOKUP($E152,Ratio,3,FALSE)*$G152</f>
        <v>0</v>
      </c>
      <c r="J152" s="1694">
        <f t="shared" ref="J152:J160" si="19">VLOOKUP($E152,Ratio,4,FALSE)*$G152</f>
        <v>0</v>
      </c>
      <c r="K152" s="24"/>
      <c r="L152" s="1540"/>
      <c r="M152" s="1541"/>
      <c r="N152" s="1541"/>
      <c r="O152" s="11"/>
    </row>
    <row r="153" spans="1:15">
      <c r="A153" s="1173"/>
      <c r="B153" s="54" t="s">
        <v>25</v>
      </c>
      <c r="C153" s="1410" t="s">
        <v>81</v>
      </c>
      <c r="D153" s="184">
        <v>253</v>
      </c>
      <c r="E153" s="184" t="s">
        <v>90</v>
      </c>
      <c r="F153" s="184" t="s">
        <v>370</v>
      </c>
      <c r="G153" s="1693">
        <v>0</v>
      </c>
      <c r="H153" s="1693">
        <f>IF($E153="DIRECT",$L153,VLOOKUP($E153,Ratio,2,FALSE)*$G153)</f>
        <v>0</v>
      </c>
      <c r="I153" s="1693">
        <f>IF($E153="DIRECT",$M153,VLOOKUP($E153,Ratio,3,FALSE)*$G153)</f>
        <v>0</v>
      </c>
      <c r="J153" s="1694">
        <f>IF($E153="DIRECT",$N153,VLOOKUP($E153,Ratio,4,FALSE)*$G153)</f>
        <v>0</v>
      </c>
      <c r="K153" s="24"/>
      <c r="L153" s="1539">
        <v>0</v>
      </c>
      <c r="M153" s="1539">
        <v>0</v>
      </c>
      <c r="N153" s="1539">
        <v>0</v>
      </c>
      <c r="O153" s="11"/>
    </row>
    <row r="154" spans="1:15">
      <c r="A154" s="1173"/>
      <c r="B154" s="54" t="s">
        <v>26</v>
      </c>
      <c r="C154" s="1410" t="s">
        <v>81</v>
      </c>
      <c r="D154" s="184">
        <v>254</v>
      </c>
      <c r="E154" s="184" t="s">
        <v>90</v>
      </c>
      <c r="F154" s="184" t="s">
        <v>370</v>
      </c>
      <c r="G154" s="1693">
        <v>0</v>
      </c>
      <c r="H154" s="1693">
        <f>IF($E154="DIRECT",$L154,VLOOKUP($E154,Ratio,2,FALSE)*$G154)</f>
        <v>0</v>
      </c>
      <c r="I154" s="1693">
        <f>IF($E154="DIRECT",$M154,VLOOKUP($E154,Ratio,3,FALSE)*$G154)</f>
        <v>0</v>
      </c>
      <c r="J154" s="1694">
        <f>IF($E154="DIRECT",$N154,VLOOKUP($E154,Ratio,4,FALSE)*$G154)</f>
        <v>0</v>
      </c>
      <c r="K154" s="24"/>
      <c r="L154" s="1539">
        <v>0</v>
      </c>
      <c r="M154" s="1539">
        <v>0</v>
      </c>
      <c r="N154" s="1539">
        <v>0</v>
      </c>
      <c r="O154" s="11"/>
    </row>
    <row r="155" spans="1:15">
      <c r="A155" s="1173"/>
      <c r="B155" s="54" t="s">
        <v>23</v>
      </c>
      <c r="C155" s="1410" t="s">
        <v>81</v>
      </c>
      <c r="D155" s="184">
        <v>255</v>
      </c>
      <c r="E155" s="184" t="s">
        <v>370</v>
      </c>
      <c r="F155" s="184"/>
      <c r="G155" s="1693">
        <v>0</v>
      </c>
      <c r="H155" s="1693">
        <f t="shared" si="17"/>
        <v>0</v>
      </c>
      <c r="I155" s="1693">
        <f t="shared" si="18"/>
        <v>0</v>
      </c>
      <c r="J155" s="1694">
        <f t="shared" si="19"/>
        <v>0</v>
      </c>
      <c r="K155" s="24"/>
      <c r="L155" s="1547"/>
      <c r="M155" s="1538"/>
      <c r="N155" s="1538"/>
      <c r="O155" s="11"/>
    </row>
    <row r="156" spans="1:15">
      <c r="A156" s="1173"/>
      <c r="B156" s="54" t="s">
        <v>24</v>
      </c>
      <c r="C156" s="1410" t="s">
        <v>81</v>
      </c>
      <c r="D156" s="184">
        <v>256</v>
      </c>
      <c r="E156" s="184" t="s">
        <v>90</v>
      </c>
      <c r="F156" s="184"/>
      <c r="G156" s="1693">
        <v>0</v>
      </c>
      <c r="H156" s="1693">
        <f>IF($E156="DIRECT",$L156,VLOOKUP($E156,Ratio,2,FALSE)*$G156)</f>
        <v>0</v>
      </c>
      <c r="I156" s="1693">
        <f>IF($E156="DIRECT",$M156,VLOOKUP($E156,Ratio,3,FALSE)*$G156)</f>
        <v>0</v>
      </c>
      <c r="J156" s="1694">
        <f>IF($E156="DIRECT",$N156,VLOOKUP($E156,Ratio,4,FALSE)*$G156)</f>
        <v>0</v>
      </c>
      <c r="K156" s="24"/>
      <c r="L156" s="1539"/>
      <c r="M156" s="1539"/>
      <c r="N156" s="1539"/>
      <c r="O156" s="11"/>
    </row>
    <row r="157" spans="1:15">
      <c r="A157" s="1173"/>
      <c r="B157" s="54" t="s">
        <v>27</v>
      </c>
      <c r="C157" s="1410" t="s">
        <v>81</v>
      </c>
      <c r="D157" s="184">
        <v>257</v>
      </c>
      <c r="E157" s="184" t="s">
        <v>108</v>
      </c>
      <c r="F157" s="184"/>
      <c r="G157" s="1693">
        <v>0</v>
      </c>
      <c r="H157" s="1693">
        <f t="shared" si="17"/>
        <v>0</v>
      </c>
      <c r="I157" s="1693">
        <f t="shared" si="18"/>
        <v>0</v>
      </c>
      <c r="J157" s="1694">
        <f t="shared" si="19"/>
        <v>0</v>
      </c>
      <c r="K157" s="24"/>
      <c r="L157" s="1540"/>
      <c r="M157" s="1541"/>
      <c r="N157" s="1541"/>
      <c r="O157" s="11"/>
    </row>
    <row r="158" spans="1:15">
      <c r="A158" s="1173"/>
      <c r="B158" s="54" t="s">
        <v>783</v>
      </c>
      <c r="C158" s="1410" t="s">
        <v>81</v>
      </c>
      <c r="D158" s="184">
        <v>281</v>
      </c>
      <c r="E158" s="184" t="s">
        <v>370</v>
      </c>
      <c r="F158" s="184"/>
      <c r="G158" s="1693">
        <v>0</v>
      </c>
      <c r="H158" s="1693">
        <f t="shared" si="17"/>
        <v>0</v>
      </c>
      <c r="I158" s="1693">
        <f t="shared" si="18"/>
        <v>0</v>
      </c>
      <c r="J158" s="1694">
        <f t="shared" si="19"/>
        <v>0</v>
      </c>
      <c r="K158" s="24"/>
      <c r="L158" s="1540"/>
      <c r="M158" s="1541"/>
      <c r="N158" s="1541"/>
      <c r="O158" s="11"/>
    </row>
    <row r="159" spans="1:15">
      <c r="A159" s="1173"/>
      <c r="B159" s="54" t="s">
        <v>32</v>
      </c>
      <c r="C159" s="1410" t="s">
        <v>81</v>
      </c>
      <c r="D159" s="184">
        <v>282</v>
      </c>
      <c r="E159" s="184" t="s">
        <v>370</v>
      </c>
      <c r="F159" s="184"/>
      <c r="G159" s="1691">
        <v>0</v>
      </c>
      <c r="H159" s="1693">
        <f t="shared" si="17"/>
        <v>0</v>
      </c>
      <c r="I159" s="1693">
        <f t="shared" si="18"/>
        <v>0</v>
      </c>
      <c r="J159" s="1694">
        <f t="shared" si="19"/>
        <v>0</v>
      </c>
      <c r="K159" s="24"/>
      <c r="L159" s="1540"/>
      <c r="M159" s="1541"/>
      <c r="N159" s="1541"/>
      <c r="O159" s="11"/>
    </row>
    <row r="160" spans="1:15">
      <c r="A160" s="1173"/>
      <c r="B160" s="54" t="s">
        <v>33</v>
      </c>
      <c r="C160" s="1410" t="s">
        <v>81</v>
      </c>
      <c r="D160" s="184">
        <v>283</v>
      </c>
      <c r="E160" s="184" t="s">
        <v>370</v>
      </c>
      <c r="F160" s="184"/>
      <c r="G160" s="1691">
        <v>0</v>
      </c>
      <c r="H160" s="1693">
        <f t="shared" si="17"/>
        <v>0</v>
      </c>
      <c r="I160" s="1693">
        <f t="shared" si="18"/>
        <v>0</v>
      </c>
      <c r="J160" s="1694">
        <f t="shared" si="19"/>
        <v>0</v>
      </c>
      <c r="K160" s="24"/>
      <c r="L160" s="1540"/>
      <c r="M160" s="1541"/>
      <c r="N160" s="1541"/>
      <c r="O160" s="11"/>
    </row>
    <row r="161" spans="1:15">
      <c r="A161" s="1173"/>
      <c r="B161" s="76" t="s">
        <v>104</v>
      </c>
      <c r="C161" s="1630"/>
      <c r="D161" s="1626"/>
      <c r="E161" s="1626"/>
      <c r="F161" s="1627"/>
      <c r="G161" s="1563">
        <f>SUM(G152:G160)</f>
        <v>0</v>
      </c>
      <c r="H161" s="489">
        <f>SUM(H152:H160)</f>
        <v>0</v>
      </c>
      <c r="I161" s="489">
        <f>SUM(I152:I160)</f>
        <v>0</v>
      </c>
      <c r="J161" s="1190">
        <f>SUM(J152:J160)</f>
        <v>0</v>
      </c>
      <c r="K161" s="24"/>
      <c r="L161" s="1540"/>
      <c r="M161" s="1541"/>
      <c r="N161" s="1541"/>
      <c r="O161" s="11"/>
    </row>
    <row r="162" spans="1:15">
      <c r="A162" s="1173"/>
      <c r="B162" s="62"/>
      <c r="C162" s="34"/>
      <c r="D162" s="1638"/>
      <c r="E162" s="34"/>
      <c r="F162" s="34"/>
      <c r="G162" s="380"/>
      <c r="H162" s="381"/>
      <c r="I162" s="381"/>
      <c r="J162" s="1196"/>
      <c r="K162" s="24"/>
      <c r="L162" s="1540"/>
      <c r="M162" s="1541"/>
      <c r="N162" s="1541"/>
      <c r="O162" s="11"/>
    </row>
    <row r="163" spans="1:15">
      <c r="A163" s="1175" t="s">
        <v>73</v>
      </c>
      <c r="B163" s="32"/>
      <c r="C163" s="1630"/>
      <c r="D163" s="1626"/>
      <c r="E163" s="1626"/>
      <c r="F163" s="1627"/>
      <c r="G163" s="1563">
        <f>+G161+G150</f>
        <v>0</v>
      </c>
      <c r="H163" s="489">
        <f>+H161+H150</f>
        <v>0</v>
      </c>
      <c r="I163" s="489">
        <f>+I161+I150</f>
        <v>0</v>
      </c>
      <c r="J163" s="1190">
        <f>+J161+J150</f>
        <v>0</v>
      </c>
      <c r="K163" s="24"/>
      <c r="L163" s="1548"/>
      <c r="M163" s="1541"/>
      <c r="N163" s="1541"/>
      <c r="O163" s="11"/>
    </row>
    <row r="164" spans="1:15">
      <c r="A164" s="1197"/>
      <c r="B164" s="32"/>
      <c r="C164" s="34"/>
      <c r="D164" s="34"/>
      <c r="E164" s="34"/>
      <c r="F164" s="34"/>
      <c r="G164" s="373"/>
      <c r="H164" s="142"/>
      <c r="I164" s="142"/>
      <c r="J164" s="1172"/>
      <c r="K164" s="24"/>
      <c r="L164" s="1548"/>
      <c r="M164" s="1541"/>
      <c r="N164" s="1541"/>
      <c r="O164" s="11"/>
    </row>
    <row r="165" spans="1:15">
      <c r="A165" s="1198"/>
      <c r="B165" s="62"/>
      <c r="C165" s="1638"/>
      <c r="D165" s="1638"/>
      <c r="E165" s="1595"/>
      <c r="F165" s="1595"/>
      <c r="G165" s="1564"/>
      <c r="H165" s="337"/>
      <c r="I165" s="337"/>
      <c r="J165" s="1199"/>
      <c r="L165" s="1538"/>
      <c r="M165" s="1538"/>
      <c r="N165" s="1538"/>
      <c r="O165" s="11"/>
    </row>
    <row r="166" spans="1:15">
      <c r="A166" s="1169" t="s">
        <v>433</v>
      </c>
      <c r="B166" s="32"/>
      <c r="C166" s="1639"/>
      <c r="D166" s="1640"/>
      <c r="E166" s="1640"/>
      <c r="F166" s="1641"/>
      <c r="G166" s="1573">
        <f>G87+G142-G163</f>
        <v>0</v>
      </c>
      <c r="H166" s="493">
        <f>H87+H142-H163</f>
        <v>0</v>
      </c>
      <c r="I166" s="493">
        <f>I87+I142-I163</f>
        <v>0</v>
      </c>
      <c r="J166" s="1200">
        <f>J87+J142-J163</f>
        <v>0</v>
      </c>
      <c r="L166" s="1549"/>
      <c r="M166" s="1541"/>
      <c r="N166" s="1541"/>
      <c r="O166" s="11"/>
    </row>
    <row r="167" spans="1:15">
      <c r="A167" s="1181" t="s">
        <v>83</v>
      </c>
      <c r="B167" s="32"/>
      <c r="C167" s="8"/>
      <c r="D167" s="8"/>
      <c r="E167" s="8"/>
      <c r="F167" s="8"/>
      <c r="G167" s="1574"/>
      <c r="H167" s="23"/>
      <c r="I167" s="30"/>
      <c r="J167" s="1201"/>
      <c r="L167" s="1541"/>
      <c r="M167" s="1541"/>
      <c r="N167" s="1538"/>
    </row>
    <row r="168" spans="1:15" ht="16.5" thickBot="1">
      <c r="A168" s="1184"/>
      <c r="B168" s="173"/>
      <c r="C168" s="174"/>
      <c r="D168" s="174"/>
      <c r="E168" s="174"/>
      <c r="F168" s="174"/>
      <c r="G168" s="1575"/>
      <c r="H168" s="270"/>
      <c r="I168" s="271"/>
      <c r="J168" s="1202"/>
      <c r="L168" s="1541"/>
      <c r="M168" s="1541"/>
      <c r="N168" s="1538"/>
      <c r="O168" s="11"/>
    </row>
    <row r="169" spans="1:15" ht="16.5" thickTop="1">
      <c r="A169" s="1"/>
      <c r="B169" s="1"/>
      <c r="C169" s="1"/>
      <c r="D169" s="1"/>
      <c r="G169" s="1787"/>
      <c r="H169" s="1"/>
      <c r="I169" s="1"/>
      <c r="J169" s="1"/>
      <c r="K169" s="11"/>
      <c r="L169" s="1541"/>
      <c r="M169" s="1541"/>
      <c r="N169" s="1538"/>
    </row>
    <row r="170" spans="1:15">
      <c r="A170" s="1"/>
      <c r="B170" s="1"/>
      <c r="C170" s="1"/>
      <c r="D170" s="1"/>
      <c r="G170" s="1538"/>
      <c r="H170" s="1"/>
      <c r="I170" s="1"/>
      <c r="J170" s="1"/>
      <c r="K170" s="11"/>
      <c r="L170" s="1548"/>
      <c r="M170" s="1541"/>
      <c r="N170" s="1541"/>
    </row>
    <row r="171" spans="1:15">
      <c r="A171" s="1"/>
      <c r="B171" s="1"/>
      <c r="C171" s="1"/>
      <c r="D171" s="1"/>
      <c r="G171" s="1538"/>
      <c r="H171" s="1"/>
      <c r="I171" s="1"/>
      <c r="J171" s="1"/>
      <c r="K171" s="11"/>
      <c r="L171" s="1548"/>
      <c r="M171" s="1541"/>
      <c r="N171" s="1541"/>
    </row>
    <row r="172" spans="1:15">
      <c r="A172" s="1"/>
      <c r="B172" s="1"/>
      <c r="C172" s="1"/>
      <c r="D172" s="1"/>
      <c r="G172" s="1538"/>
      <c r="H172" s="1"/>
      <c r="I172" s="1"/>
      <c r="J172" s="1"/>
      <c r="L172" s="1548"/>
      <c r="M172" s="1541"/>
      <c r="N172" s="1541"/>
      <c r="O172" s="11"/>
    </row>
    <row r="173" spans="1:15">
      <c r="A173" s="1"/>
      <c r="B173" s="1"/>
      <c r="C173" s="1"/>
      <c r="D173" s="1"/>
      <c r="G173" s="1538"/>
      <c r="H173" s="1"/>
      <c r="I173" s="1"/>
      <c r="J173" s="1"/>
      <c r="L173" s="1548"/>
      <c r="M173" s="1541"/>
      <c r="N173" s="1541"/>
      <c r="O173" s="11"/>
    </row>
    <row r="174" spans="1:15">
      <c r="A174" s="1"/>
      <c r="B174" s="1"/>
      <c r="C174" s="1"/>
      <c r="D174" s="1"/>
      <c r="G174" s="1538"/>
      <c r="H174" s="1"/>
      <c r="I174" s="1"/>
      <c r="J174" s="1"/>
      <c r="L174" s="1548"/>
      <c r="M174" s="1541"/>
      <c r="N174" s="1541"/>
      <c r="O174" s="11"/>
    </row>
    <row r="175" spans="1:15">
      <c r="A175" s="1"/>
      <c r="B175" s="1"/>
      <c r="C175" s="1"/>
      <c r="D175" s="1"/>
      <c r="G175" s="1538"/>
      <c r="H175" s="1"/>
      <c r="I175" s="1"/>
      <c r="J175" s="1"/>
      <c r="L175" s="1548"/>
      <c r="M175" s="1541"/>
      <c r="N175" s="1541"/>
      <c r="O175" s="11"/>
    </row>
    <row r="176" spans="1:15">
      <c r="A176" s="1"/>
      <c r="B176" s="1"/>
      <c r="C176" s="1"/>
      <c r="D176" s="1"/>
      <c r="G176" s="1538"/>
      <c r="H176" s="1"/>
      <c r="I176" s="1"/>
      <c r="J176" s="1"/>
      <c r="L176" s="1548"/>
      <c r="M176" s="1541"/>
      <c r="N176" s="1541"/>
      <c r="O176" s="11"/>
    </row>
    <row r="177" spans="1:15">
      <c r="A177" s="1"/>
      <c r="B177" s="1"/>
      <c r="C177" s="1"/>
      <c r="D177" s="1"/>
      <c r="G177" s="1538"/>
      <c r="H177" s="1"/>
      <c r="I177" s="1"/>
      <c r="J177" s="1"/>
      <c r="L177" s="1548"/>
      <c r="M177" s="1541"/>
      <c r="N177" s="1541"/>
      <c r="O177" s="11"/>
    </row>
    <row r="178" spans="1:15">
      <c r="A178" s="1"/>
      <c r="B178" s="1"/>
      <c r="C178" s="1"/>
      <c r="D178" s="1"/>
      <c r="G178" s="1538"/>
      <c r="H178" s="1"/>
      <c r="I178" s="1"/>
      <c r="J178" s="1"/>
      <c r="L178" s="1548"/>
      <c r="M178" s="1541"/>
      <c r="N178" s="1541"/>
      <c r="O178" s="11"/>
    </row>
    <row r="179" spans="1:15">
      <c r="A179" s="1"/>
      <c r="B179" s="1"/>
      <c r="C179" s="1"/>
      <c r="D179" s="1"/>
      <c r="G179" s="1538"/>
      <c r="H179" s="1"/>
      <c r="I179" s="1"/>
      <c r="J179" s="1"/>
      <c r="L179" s="1548"/>
      <c r="M179" s="1541"/>
      <c r="N179" s="1541"/>
      <c r="O179" s="11"/>
    </row>
    <row r="180" spans="1:15">
      <c r="A180" s="1"/>
      <c r="B180" s="1"/>
      <c r="C180" s="1"/>
      <c r="D180" s="1"/>
      <c r="G180" s="1538"/>
      <c r="H180" s="1"/>
      <c r="I180" s="1"/>
      <c r="J180" s="1"/>
      <c r="L180" s="1548"/>
      <c r="M180" s="1541"/>
      <c r="N180" s="1541"/>
      <c r="O180" s="11"/>
    </row>
    <row r="181" spans="1:15">
      <c r="A181" s="1"/>
      <c r="B181" s="1"/>
      <c r="C181" s="1"/>
      <c r="D181" s="1"/>
      <c r="G181" s="1538"/>
      <c r="H181" s="1"/>
      <c r="I181" s="1"/>
      <c r="J181" s="1"/>
      <c r="L181" s="1548"/>
      <c r="M181" s="1541"/>
      <c r="N181" s="1541"/>
      <c r="O181" s="11"/>
    </row>
    <row r="182" spans="1:15">
      <c r="A182" s="1"/>
      <c r="B182" s="1"/>
      <c r="C182" s="1"/>
      <c r="D182" s="1"/>
      <c r="G182" s="1538"/>
      <c r="H182" s="1"/>
      <c r="I182" s="1"/>
      <c r="J182" s="1"/>
      <c r="L182" s="1548"/>
      <c r="M182" s="1541"/>
      <c r="N182" s="1541"/>
      <c r="O182" s="11"/>
    </row>
    <row r="183" spans="1:15">
      <c r="A183" s="1"/>
      <c r="B183" s="1"/>
      <c r="C183" s="1"/>
      <c r="D183" s="1"/>
      <c r="G183" s="1538"/>
      <c r="H183" s="1"/>
      <c r="I183" s="1"/>
      <c r="J183" s="1"/>
      <c r="L183" s="1548"/>
      <c r="M183" s="1541"/>
      <c r="N183" s="1541"/>
      <c r="O183" s="11"/>
    </row>
    <row r="184" spans="1:15">
      <c r="A184" s="1"/>
      <c r="B184" s="1"/>
      <c r="C184" s="1"/>
      <c r="D184" s="1"/>
      <c r="G184" s="1538"/>
      <c r="H184" s="1"/>
      <c r="I184" s="1"/>
      <c r="J184" s="1"/>
      <c r="L184" s="1548"/>
      <c r="M184" s="1541"/>
      <c r="N184" s="1541"/>
      <c r="O184" s="11"/>
    </row>
    <row r="185" spans="1:15">
      <c r="A185" s="1"/>
      <c r="B185" s="1"/>
      <c r="C185" s="1"/>
      <c r="D185" s="1"/>
      <c r="G185" s="1538"/>
      <c r="H185" s="1"/>
      <c r="I185" s="1"/>
      <c r="J185" s="1"/>
      <c r="L185" s="1548"/>
      <c r="M185" s="1541"/>
      <c r="N185" s="1541"/>
      <c r="O185" s="11"/>
    </row>
    <row r="186" spans="1:15">
      <c r="A186" s="1"/>
      <c r="B186" s="1"/>
      <c r="C186" s="1"/>
      <c r="D186" s="1"/>
      <c r="G186" s="1538"/>
      <c r="H186" s="1"/>
      <c r="I186" s="1"/>
      <c r="J186" s="1"/>
      <c r="L186" s="1548"/>
      <c r="M186" s="1541"/>
      <c r="N186" s="1541"/>
      <c r="O186" s="11"/>
    </row>
    <row r="187" spans="1:15">
      <c r="A187" s="1"/>
      <c r="B187" s="1"/>
      <c r="C187" s="1"/>
      <c r="D187" s="1"/>
      <c r="G187" s="1538"/>
      <c r="H187" s="1"/>
      <c r="I187" s="1"/>
      <c r="J187" s="1"/>
      <c r="L187" s="1548"/>
      <c r="M187" s="1541"/>
      <c r="N187" s="1541"/>
      <c r="O187" s="11"/>
    </row>
    <row r="188" spans="1:15">
      <c r="A188" s="1"/>
      <c r="B188" s="1"/>
      <c r="C188" s="1"/>
      <c r="D188" s="1"/>
      <c r="G188" s="1538"/>
      <c r="H188" s="1"/>
      <c r="I188" s="1"/>
      <c r="J188" s="1"/>
      <c r="L188" s="1548"/>
      <c r="M188" s="1541"/>
      <c r="N188" s="1541"/>
      <c r="O188" s="11"/>
    </row>
    <row r="189" spans="1:15">
      <c r="A189" s="1"/>
      <c r="B189" s="1"/>
      <c r="C189" s="1"/>
      <c r="D189" s="1"/>
      <c r="G189" s="1538"/>
      <c r="H189" s="1"/>
      <c r="I189" s="1"/>
      <c r="J189" s="1"/>
      <c r="L189" s="1548"/>
      <c r="M189" s="1541"/>
      <c r="N189" s="1541"/>
      <c r="O189" s="11"/>
    </row>
    <row r="190" spans="1:15">
      <c r="A190" s="1"/>
      <c r="B190" s="1"/>
      <c r="C190" s="1"/>
      <c r="D190" s="1"/>
      <c r="G190" s="1538"/>
      <c r="H190" s="1"/>
      <c r="I190" s="1"/>
      <c r="J190" s="1"/>
      <c r="L190" s="1548"/>
      <c r="M190" s="1541"/>
      <c r="N190" s="1541"/>
      <c r="O190" s="11"/>
    </row>
    <row r="191" spans="1:15">
      <c r="A191" s="1"/>
      <c r="B191" s="1"/>
      <c r="C191" s="1"/>
      <c r="D191" s="1"/>
      <c r="G191" s="1538"/>
      <c r="H191" s="1"/>
      <c r="I191" s="1"/>
      <c r="J191" s="1"/>
      <c r="L191" s="1550"/>
      <c r="M191" s="1541"/>
      <c r="N191" s="1541"/>
      <c r="O191" s="11"/>
    </row>
    <row r="192" spans="1:15">
      <c r="A192" s="1"/>
      <c r="B192" s="1"/>
      <c r="C192" s="1"/>
      <c r="D192" s="1"/>
      <c r="G192" s="1538"/>
      <c r="H192" s="1"/>
      <c r="I192" s="1"/>
      <c r="J192" s="1"/>
      <c r="L192" s="1548"/>
      <c r="M192" s="1541"/>
      <c r="N192" s="1541"/>
      <c r="O192" s="11"/>
    </row>
    <row r="193" spans="1:15">
      <c r="A193" s="1"/>
      <c r="B193" s="1"/>
      <c r="C193" s="1"/>
      <c r="D193" s="1"/>
      <c r="G193" s="1538"/>
      <c r="H193" s="1"/>
      <c r="I193" s="1"/>
      <c r="J193" s="1"/>
      <c r="L193" s="1548"/>
      <c r="M193" s="1541"/>
      <c r="N193" s="1541"/>
      <c r="O193" s="11"/>
    </row>
    <row r="194" spans="1:15">
      <c r="A194" s="1"/>
      <c r="B194" s="1"/>
      <c r="C194" s="1"/>
      <c r="D194" s="1"/>
      <c r="G194" s="1538"/>
      <c r="H194" s="1"/>
      <c r="I194" s="1"/>
      <c r="J194" s="1"/>
      <c r="L194" s="1548"/>
      <c r="M194" s="1541"/>
      <c r="N194" s="1541"/>
      <c r="O194" s="11"/>
    </row>
    <row r="195" spans="1:15">
      <c r="A195" s="1"/>
      <c r="B195" s="1"/>
      <c r="C195" s="1"/>
      <c r="D195" s="1"/>
      <c r="G195" s="1538"/>
      <c r="H195" s="1"/>
      <c r="I195" s="1"/>
      <c r="J195" s="1"/>
      <c r="L195" s="1548"/>
      <c r="M195" s="1541"/>
      <c r="N195" s="1541"/>
      <c r="O195" s="11"/>
    </row>
    <row r="196" spans="1:15">
      <c r="A196" s="1"/>
      <c r="B196" s="1"/>
      <c r="C196" s="1"/>
      <c r="D196" s="1"/>
      <c r="G196" s="1538"/>
      <c r="H196" s="1"/>
      <c r="I196" s="1"/>
      <c r="J196" s="1"/>
      <c r="L196" s="1548"/>
      <c r="M196" s="1541"/>
      <c r="N196" s="1541"/>
      <c r="O196" s="11"/>
    </row>
    <row r="197" spans="1:15">
      <c r="A197" s="1"/>
      <c r="B197" s="1"/>
      <c r="C197" s="1"/>
      <c r="D197" s="1"/>
      <c r="G197" s="1538"/>
      <c r="H197" s="1"/>
      <c r="I197" s="1"/>
      <c r="J197" s="1"/>
      <c r="L197" s="1548"/>
      <c r="M197" s="1541"/>
      <c r="N197" s="1541"/>
      <c r="O197" s="11"/>
    </row>
    <row r="198" spans="1:15">
      <c r="A198" s="1"/>
      <c r="B198" s="1"/>
      <c r="C198" s="1"/>
      <c r="D198" s="1"/>
      <c r="G198" s="1538"/>
      <c r="H198" s="1"/>
      <c r="I198" s="1"/>
      <c r="J198" s="1"/>
      <c r="L198" s="1548"/>
      <c r="M198" s="1541"/>
      <c r="N198" s="1541"/>
      <c r="O198" s="11"/>
    </row>
    <row r="199" spans="1:15">
      <c r="A199" s="1"/>
      <c r="B199" s="1"/>
      <c r="C199" s="1"/>
      <c r="D199" s="1"/>
      <c r="G199" s="1538"/>
      <c r="H199" s="1"/>
      <c r="I199" s="1"/>
      <c r="J199" s="1"/>
      <c r="L199" s="1548"/>
      <c r="M199" s="1541"/>
      <c r="N199" s="1541"/>
      <c r="O199" s="11"/>
    </row>
    <row r="200" spans="1:15">
      <c r="A200" s="1"/>
      <c r="B200" s="1"/>
      <c r="C200" s="1"/>
      <c r="D200" s="1"/>
      <c r="G200" s="1538"/>
      <c r="H200" s="1"/>
      <c r="I200" s="1"/>
      <c r="J200" s="1"/>
      <c r="L200" s="1548"/>
      <c r="M200" s="1541"/>
      <c r="N200" s="1541"/>
      <c r="O200" s="11"/>
    </row>
    <row r="201" spans="1:15">
      <c r="A201" s="1"/>
      <c r="B201" s="1"/>
      <c r="C201" s="1"/>
      <c r="D201" s="1"/>
      <c r="G201" s="1538"/>
      <c r="H201" s="1"/>
      <c r="I201" s="1"/>
      <c r="J201" s="1"/>
      <c r="L201" s="1548"/>
      <c r="M201" s="1541"/>
      <c r="N201" s="1541"/>
      <c r="O201" s="11"/>
    </row>
    <row r="202" spans="1:15">
      <c r="A202" s="1"/>
      <c r="B202" s="1"/>
      <c r="C202" s="1"/>
      <c r="D202" s="1"/>
      <c r="G202" s="1538"/>
      <c r="H202" s="1"/>
      <c r="I202" s="1"/>
      <c r="J202" s="1"/>
      <c r="L202" s="1550"/>
      <c r="M202" s="1541"/>
      <c r="N202" s="1541"/>
      <c r="O202" s="11"/>
    </row>
    <row r="203" spans="1:15">
      <c r="A203" s="1"/>
      <c r="B203" s="1"/>
      <c r="C203" s="1"/>
      <c r="D203" s="1"/>
      <c r="G203" s="1538"/>
      <c r="H203" s="1"/>
      <c r="I203" s="1"/>
      <c r="J203" s="1"/>
      <c r="L203" s="1548"/>
      <c r="M203" s="1541"/>
      <c r="N203" s="1541"/>
      <c r="O203" s="11"/>
    </row>
    <row r="204" spans="1:15">
      <c r="A204" s="1"/>
      <c r="B204" s="1"/>
      <c r="C204" s="1"/>
      <c r="D204" s="1"/>
      <c r="G204" s="1538"/>
      <c r="H204" s="1"/>
      <c r="I204" s="1"/>
      <c r="J204" s="1"/>
      <c r="L204" s="1548"/>
      <c r="M204" s="1541"/>
      <c r="N204" s="1541"/>
      <c r="O204" s="11"/>
    </row>
    <row r="205" spans="1:15">
      <c r="A205" s="1"/>
      <c r="B205" s="1"/>
      <c r="C205" s="1"/>
      <c r="D205" s="1"/>
      <c r="G205" s="1538"/>
      <c r="H205" s="1"/>
      <c r="I205" s="1"/>
      <c r="J205" s="1"/>
      <c r="L205" s="1548"/>
      <c r="M205" s="1541"/>
      <c r="N205" s="1541"/>
      <c r="O205" s="11"/>
    </row>
    <row r="206" spans="1:15">
      <c r="A206" s="1"/>
      <c r="B206" s="1"/>
      <c r="C206" s="1"/>
      <c r="D206" s="1"/>
      <c r="G206" s="1538"/>
      <c r="H206" s="1"/>
      <c r="I206" s="1"/>
      <c r="J206" s="1"/>
      <c r="L206" s="1548"/>
      <c r="M206" s="1541"/>
      <c r="N206" s="1541"/>
      <c r="O206" s="11"/>
    </row>
    <row r="207" spans="1:15">
      <c r="A207" s="1"/>
      <c r="B207" s="1"/>
      <c r="C207" s="1"/>
      <c r="D207" s="1"/>
      <c r="G207" s="1538"/>
      <c r="H207" s="1"/>
      <c r="I207" s="1"/>
      <c r="J207" s="1"/>
      <c r="L207" s="1548"/>
      <c r="M207" s="1541"/>
      <c r="N207" s="1541"/>
      <c r="O207" s="11"/>
    </row>
    <row r="208" spans="1:15">
      <c r="A208" s="1"/>
      <c r="B208" s="1"/>
      <c r="C208" s="1"/>
      <c r="D208" s="1"/>
      <c r="G208" s="1538"/>
      <c r="H208" s="1"/>
      <c r="I208" s="1"/>
      <c r="J208" s="1"/>
      <c r="L208" s="1548"/>
      <c r="M208" s="1541"/>
      <c r="N208" s="1541"/>
      <c r="O208" s="11"/>
    </row>
    <row r="209" spans="1:15">
      <c r="A209" s="1"/>
      <c r="B209" s="1"/>
      <c r="C209" s="1"/>
      <c r="D209" s="1"/>
      <c r="G209" s="1538"/>
      <c r="H209" s="1"/>
      <c r="I209" s="1"/>
      <c r="J209" s="1"/>
      <c r="L209" s="1550"/>
      <c r="M209" s="1541"/>
      <c r="N209" s="1541"/>
      <c r="O209" s="11"/>
    </row>
    <row r="210" spans="1:15">
      <c r="A210" s="1"/>
      <c r="B210" s="1"/>
      <c r="C210" s="1"/>
      <c r="D210" s="1"/>
      <c r="G210" s="1538"/>
      <c r="H210" s="1"/>
      <c r="I210" s="1"/>
      <c r="J210" s="1"/>
      <c r="L210" s="1548"/>
      <c r="M210" s="1541"/>
      <c r="N210" s="1541"/>
      <c r="O210" s="11"/>
    </row>
    <row r="211" spans="1:15">
      <c r="A211" s="1"/>
      <c r="B211" s="1"/>
      <c r="C211" s="1"/>
      <c r="D211" s="1"/>
      <c r="G211" s="1538"/>
      <c r="H211" s="1"/>
      <c r="I211" s="1"/>
      <c r="J211" s="1"/>
      <c r="L211" s="1548"/>
      <c r="M211" s="1541"/>
      <c r="N211" s="1541"/>
      <c r="O211" s="11"/>
    </row>
    <row r="212" spans="1:15">
      <c r="A212" s="1"/>
      <c r="B212" s="1"/>
      <c r="C212" s="1"/>
      <c r="D212" s="1"/>
      <c r="G212" s="1538"/>
      <c r="H212" s="1"/>
      <c r="I212" s="1"/>
      <c r="J212" s="1"/>
      <c r="L212" s="1548"/>
      <c r="M212" s="1541"/>
      <c r="N212" s="1541"/>
      <c r="O212" s="11"/>
    </row>
    <row r="213" spans="1:15">
      <c r="A213" s="1"/>
      <c r="B213" s="1"/>
      <c r="C213" s="1"/>
      <c r="D213" s="1"/>
      <c r="G213" s="1538"/>
      <c r="H213" s="1"/>
      <c r="I213" s="1"/>
      <c r="J213" s="1"/>
      <c r="L213" s="1548"/>
      <c r="M213" s="1541"/>
      <c r="N213" s="1541"/>
      <c r="O213" s="11"/>
    </row>
    <row r="214" spans="1:15">
      <c r="A214" s="1"/>
      <c r="B214" s="1"/>
      <c r="C214" s="1"/>
      <c r="D214" s="1"/>
      <c r="G214" s="1538"/>
      <c r="H214" s="1"/>
      <c r="I214" s="1"/>
      <c r="J214" s="1"/>
      <c r="L214" s="1548"/>
      <c r="M214" s="1541"/>
      <c r="N214" s="1541"/>
      <c r="O214" s="11"/>
    </row>
    <row r="215" spans="1:15">
      <c r="A215" s="1"/>
      <c r="B215" s="1"/>
      <c r="C215" s="1"/>
      <c r="D215" s="1"/>
      <c r="G215" s="1538"/>
      <c r="H215" s="1"/>
      <c r="I215" s="1"/>
      <c r="J215" s="1"/>
      <c r="L215" s="1548"/>
      <c r="M215" s="1541"/>
      <c r="N215" s="1541"/>
      <c r="O215" s="11"/>
    </row>
    <row r="216" spans="1:15">
      <c r="A216" s="1"/>
      <c r="B216" s="1"/>
      <c r="C216" s="1"/>
      <c r="D216" s="1"/>
      <c r="G216" s="1538"/>
      <c r="H216" s="1"/>
      <c r="I216" s="1"/>
      <c r="J216" s="1"/>
      <c r="L216" s="1548"/>
      <c r="M216" s="1541"/>
      <c r="N216" s="1541"/>
      <c r="O216" s="11"/>
    </row>
    <row r="217" spans="1:15">
      <c r="A217" s="1"/>
      <c r="B217" s="1"/>
      <c r="C217" s="1"/>
      <c r="D217" s="1"/>
      <c r="G217" s="1538"/>
      <c r="H217" s="1"/>
      <c r="I217" s="1"/>
      <c r="J217" s="1"/>
      <c r="L217" s="1548"/>
      <c r="M217" s="1541"/>
      <c r="N217" s="1541"/>
      <c r="O217" s="11"/>
    </row>
    <row r="218" spans="1:15">
      <c r="A218" s="1"/>
      <c r="B218" s="1"/>
      <c r="C218" s="1"/>
      <c r="D218" s="1"/>
      <c r="G218" s="1538"/>
      <c r="H218" s="1"/>
      <c r="I218" s="1"/>
      <c r="J218" s="1"/>
      <c r="L218" s="1548"/>
      <c r="M218" s="1541"/>
      <c r="N218" s="1541"/>
      <c r="O218" s="11"/>
    </row>
    <row r="219" spans="1:15">
      <c r="A219" s="1"/>
      <c r="B219" s="1"/>
      <c r="C219" s="1"/>
      <c r="D219" s="1"/>
      <c r="G219" s="1538"/>
      <c r="H219" s="1"/>
      <c r="I219" s="1"/>
      <c r="J219" s="1"/>
      <c r="L219" s="1548"/>
      <c r="M219" s="1541"/>
      <c r="N219" s="1541"/>
      <c r="O219" s="11"/>
    </row>
    <row r="220" spans="1:15">
      <c r="A220" s="1"/>
      <c r="B220" s="1"/>
      <c r="C220" s="1"/>
      <c r="D220" s="1"/>
      <c r="G220" s="1538"/>
      <c r="H220" s="1"/>
      <c r="I220" s="1"/>
      <c r="J220" s="1"/>
      <c r="L220" s="1548"/>
      <c r="M220" s="1541"/>
      <c r="N220" s="1541"/>
      <c r="O220" s="11"/>
    </row>
    <row r="221" spans="1:15">
      <c r="A221" s="1"/>
      <c r="B221" s="1"/>
      <c r="C221" s="1"/>
      <c r="D221" s="1"/>
      <c r="G221" s="1538"/>
      <c r="H221" s="1"/>
      <c r="I221" s="1"/>
      <c r="J221" s="1"/>
      <c r="L221" s="1548"/>
      <c r="M221" s="1541"/>
      <c r="N221" s="1541"/>
      <c r="O221" s="11"/>
    </row>
    <row r="222" spans="1:15">
      <c r="A222" s="1"/>
      <c r="B222" s="1"/>
      <c r="C222" s="1"/>
      <c r="D222" s="1"/>
      <c r="G222" s="1538"/>
      <c r="H222" s="1"/>
      <c r="I222" s="1"/>
      <c r="J222" s="1"/>
      <c r="L222" s="1548"/>
      <c r="M222" s="1541"/>
      <c r="N222" s="1541"/>
      <c r="O222" s="11"/>
    </row>
    <row r="223" spans="1:15">
      <c r="A223" s="1"/>
      <c r="B223" s="1"/>
      <c r="C223" s="1"/>
      <c r="D223" s="1"/>
      <c r="G223" s="1538"/>
      <c r="H223" s="1"/>
      <c r="I223" s="1"/>
      <c r="J223" s="1"/>
      <c r="L223" s="1548"/>
      <c r="M223" s="1541"/>
      <c r="N223" s="1541"/>
      <c r="O223" s="11"/>
    </row>
    <row r="224" spans="1:15">
      <c r="A224" s="1"/>
      <c r="B224" s="1"/>
      <c r="C224" s="1"/>
      <c r="D224" s="1"/>
      <c r="G224" s="1538"/>
      <c r="H224" s="1"/>
      <c r="I224" s="1"/>
      <c r="J224" s="1"/>
      <c r="L224" s="1548"/>
      <c r="M224" s="1541"/>
      <c r="N224" s="1541"/>
      <c r="O224" s="11"/>
    </row>
    <row r="225" spans="1:15">
      <c r="A225" s="1"/>
      <c r="B225" s="1"/>
      <c r="C225" s="1"/>
      <c r="D225" s="1"/>
      <c r="G225" s="1538"/>
      <c r="H225" s="1"/>
      <c r="I225" s="1"/>
      <c r="J225" s="1"/>
      <c r="L225" s="1548"/>
      <c r="M225" s="1541"/>
      <c r="N225" s="1541"/>
      <c r="O225" s="11"/>
    </row>
    <row r="226" spans="1:15">
      <c r="A226" s="1"/>
      <c r="B226" s="1"/>
      <c r="C226" s="1"/>
      <c r="D226" s="1"/>
      <c r="G226" s="1538"/>
      <c r="H226" s="1"/>
      <c r="I226" s="1"/>
      <c r="J226" s="1"/>
      <c r="L226" s="1548"/>
      <c r="M226" s="1541"/>
      <c r="N226" s="1541"/>
      <c r="O226" s="11"/>
    </row>
    <row r="227" spans="1:15">
      <c r="A227" s="1"/>
      <c r="B227" s="1"/>
      <c r="C227" s="1"/>
      <c r="D227" s="1"/>
      <c r="G227" s="1538"/>
      <c r="H227" s="1"/>
      <c r="I227" s="1"/>
      <c r="J227" s="1"/>
      <c r="L227" s="1548"/>
      <c r="M227" s="1541"/>
      <c r="N227" s="1541"/>
      <c r="O227" s="11"/>
    </row>
    <row r="228" spans="1:15">
      <c r="A228" s="1"/>
      <c r="B228" s="1"/>
      <c r="C228" s="1"/>
      <c r="D228" s="1"/>
      <c r="G228" s="1538"/>
      <c r="H228" s="1"/>
      <c r="I228" s="1"/>
      <c r="J228" s="1"/>
      <c r="L228" s="1548"/>
      <c r="M228" s="1541"/>
      <c r="N228" s="1541"/>
      <c r="O228" s="11"/>
    </row>
    <row r="229" spans="1:15">
      <c r="A229" s="1"/>
      <c r="B229" s="1"/>
      <c r="C229" s="1"/>
      <c r="D229" s="1"/>
      <c r="G229" s="1538"/>
      <c r="H229" s="1"/>
      <c r="I229" s="1"/>
      <c r="J229" s="1"/>
      <c r="L229" s="1548"/>
      <c r="M229" s="1541"/>
      <c r="N229" s="1541"/>
      <c r="O229" s="11"/>
    </row>
    <row r="230" spans="1:15">
      <c r="A230" s="1"/>
      <c r="B230" s="1"/>
      <c r="C230" s="1"/>
      <c r="D230" s="1"/>
      <c r="G230" s="1538"/>
      <c r="H230" s="1"/>
      <c r="I230" s="1"/>
      <c r="J230" s="1"/>
      <c r="L230" s="1548"/>
      <c r="M230" s="1541"/>
      <c r="N230" s="1541"/>
      <c r="O230" s="11"/>
    </row>
    <row r="231" spans="1:15">
      <c r="A231" s="1"/>
      <c r="B231" s="1"/>
      <c r="C231" s="1"/>
      <c r="D231" s="1"/>
      <c r="G231" s="1538"/>
      <c r="H231" s="1"/>
      <c r="I231" s="1"/>
      <c r="J231" s="1"/>
      <c r="L231" s="1548"/>
      <c r="M231" s="1541"/>
      <c r="N231" s="1541"/>
      <c r="O231" s="11"/>
    </row>
    <row r="232" spans="1:15">
      <c r="A232" s="1"/>
      <c r="B232" s="1"/>
      <c r="C232" s="1"/>
      <c r="D232" s="1"/>
      <c r="G232" s="1538"/>
      <c r="H232" s="1"/>
      <c r="I232" s="1"/>
      <c r="J232" s="1"/>
      <c r="L232" s="1548"/>
      <c r="M232" s="1541"/>
      <c r="N232" s="1541"/>
      <c r="O232" s="11"/>
    </row>
    <row r="233" spans="1:15">
      <c r="A233" s="1"/>
      <c r="B233" s="1"/>
      <c r="C233" s="1"/>
      <c r="D233" s="1"/>
      <c r="G233" s="1538"/>
      <c r="H233" s="1"/>
      <c r="I233" s="1"/>
      <c r="J233" s="1"/>
      <c r="L233" s="1548"/>
      <c r="M233" s="1541"/>
      <c r="N233" s="1541"/>
      <c r="O233" s="11"/>
    </row>
    <row r="234" spans="1:15">
      <c r="A234" s="1"/>
      <c r="B234" s="1"/>
      <c r="C234" s="1"/>
      <c r="D234" s="1"/>
      <c r="G234" s="1538"/>
      <c r="H234" s="1"/>
      <c r="I234" s="1"/>
      <c r="J234" s="1"/>
      <c r="L234" s="1548"/>
      <c r="M234" s="1541"/>
      <c r="N234" s="1541"/>
      <c r="O234" s="11"/>
    </row>
    <row r="235" spans="1:15">
      <c r="A235" s="1"/>
      <c r="B235" s="1"/>
      <c r="C235" s="1"/>
      <c r="D235" s="1"/>
      <c r="G235" s="1538"/>
      <c r="H235" s="1"/>
      <c r="I235" s="1"/>
      <c r="J235" s="1"/>
      <c r="L235" s="1548"/>
      <c r="M235" s="1541"/>
      <c r="N235" s="1541"/>
      <c r="O235" s="11"/>
    </row>
    <row r="236" spans="1:15">
      <c r="A236" s="1"/>
      <c r="B236" s="1"/>
      <c r="C236" s="1"/>
      <c r="D236" s="1"/>
      <c r="G236" s="1538"/>
      <c r="H236" s="1"/>
      <c r="I236" s="1"/>
      <c r="J236" s="1"/>
      <c r="L236" s="1548"/>
      <c r="M236" s="1541"/>
      <c r="N236" s="1541"/>
      <c r="O236" s="11"/>
    </row>
    <row r="237" spans="1:15">
      <c r="A237" s="1"/>
      <c r="B237" s="1"/>
      <c r="C237" s="1"/>
      <c r="D237" s="1"/>
      <c r="G237" s="1538"/>
      <c r="H237" s="1"/>
      <c r="I237" s="1"/>
      <c r="J237" s="1"/>
      <c r="L237" s="1548"/>
      <c r="M237" s="1541"/>
      <c r="N237" s="1541"/>
      <c r="O237" s="11"/>
    </row>
    <row r="238" spans="1:15">
      <c r="A238" s="1"/>
      <c r="B238" s="1"/>
      <c r="C238" s="1"/>
      <c r="D238" s="1"/>
      <c r="G238" s="1538"/>
      <c r="H238" s="1"/>
      <c r="I238" s="1"/>
      <c r="J238" s="1"/>
      <c r="L238" s="1548"/>
      <c r="M238" s="1541"/>
      <c r="N238" s="1541"/>
      <c r="O238" s="11"/>
    </row>
    <row r="239" spans="1:15">
      <c r="A239" s="1"/>
      <c r="B239" s="1"/>
      <c r="C239" s="1"/>
      <c r="D239" s="1"/>
      <c r="G239" s="1538"/>
      <c r="H239" s="1"/>
      <c r="I239" s="1"/>
      <c r="J239" s="1"/>
      <c r="L239" s="1548"/>
      <c r="M239" s="1541"/>
      <c r="N239" s="1541"/>
      <c r="O239" s="11"/>
    </row>
    <row r="240" spans="1:15">
      <c r="A240" s="1"/>
      <c r="B240" s="1"/>
      <c r="C240" s="1"/>
      <c r="D240" s="1"/>
      <c r="G240" s="1538"/>
      <c r="H240" s="1"/>
      <c r="I240" s="1"/>
      <c r="J240" s="1"/>
      <c r="L240" s="1548"/>
      <c r="M240" s="1541"/>
      <c r="N240" s="1541"/>
      <c r="O240" s="11"/>
    </row>
    <row r="241" spans="1:15">
      <c r="A241" s="1"/>
      <c r="B241" s="1"/>
      <c r="C241" s="1"/>
      <c r="D241" s="1"/>
      <c r="G241" s="1538"/>
      <c r="H241" s="1"/>
      <c r="I241" s="1"/>
      <c r="J241" s="1"/>
      <c r="L241" s="1548"/>
      <c r="M241" s="1541"/>
      <c r="N241" s="1541"/>
      <c r="O241" s="11"/>
    </row>
    <row r="242" spans="1:15">
      <c r="A242" s="1"/>
      <c r="B242" s="1"/>
      <c r="C242" s="1"/>
      <c r="D242" s="1"/>
      <c r="G242" s="1538"/>
      <c r="H242" s="1"/>
      <c r="I242" s="1"/>
      <c r="J242" s="1"/>
      <c r="L242" s="1548"/>
      <c r="M242" s="1541"/>
      <c r="N242" s="1541"/>
      <c r="O242" s="11"/>
    </row>
    <row r="243" spans="1:15">
      <c r="A243" s="1"/>
      <c r="B243" s="1"/>
      <c r="C243" s="1"/>
      <c r="D243" s="1"/>
      <c r="G243" s="1538"/>
      <c r="H243" s="1"/>
      <c r="I243" s="1"/>
      <c r="J243" s="1"/>
      <c r="L243" s="1548"/>
      <c r="M243" s="1541"/>
      <c r="N243" s="1541"/>
      <c r="O243" s="11"/>
    </row>
    <row r="244" spans="1:15">
      <c r="A244" s="1"/>
      <c r="B244" s="1"/>
      <c r="C244" s="1"/>
      <c r="D244" s="1"/>
      <c r="G244" s="1538"/>
      <c r="H244" s="1"/>
      <c r="I244" s="1"/>
      <c r="J244" s="1"/>
      <c r="L244" s="1548"/>
      <c r="M244" s="1541"/>
      <c r="N244" s="1541"/>
      <c r="O244" s="11"/>
    </row>
    <row r="245" spans="1:15">
      <c r="A245" s="1"/>
      <c r="B245" s="1"/>
      <c r="C245" s="1"/>
      <c r="D245" s="1"/>
      <c r="G245" s="1538"/>
      <c r="H245" s="1"/>
      <c r="I245" s="1"/>
      <c r="J245" s="1"/>
      <c r="L245" s="1548"/>
      <c r="M245" s="1541"/>
      <c r="N245" s="1541"/>
      <c r="O245" s="11"/>
    </row>
    <row r="246" spans="1:15">
      <c r="A246" s="1"/>
      <c r="B246" s="1"/>
      <c r="C246" s="1"/>
      <c r="D246" s="1"/>
      <c r="G246" s="1538"/>
      <c r="H246" s="1"/>
      <c r="I246" s="1"/>
      <c r="J246" s="1"/>
      <c r="L246" s="1548"/>
      <c r="M246" s="1541"/>
      <c r="N246" s="1541"/>
      <c r="O246" s="11"/>
    </row>
    <row r="247" spans="1:15">
      <c r="A247" s="1"/>
      <c r="B247" s="1"/>
      <c r="C247" s="1"/>
      <c r="D247" s="1"/>
      <c r="G247" s="1538"/>
      <c r="H247" s="1"/>
      <c r="I247" s="1"/>
      <c r="J247" s="1"/>
      <c r="L247" s="1548"/>
      <c r="M247" s="1541"/>
      <c r="N247" s="1541"/>
      <c r="O247" s="11"/>
    </row>
    <row r="248" spans="1:15">
      <c r="A248" s="1"/>
      <c r="B248" s="1"/>
      <c r="C248" s="1"/>
      <c r="D248" s="1"/>
      <c r="G248" s="1538"/>
      <c r="H248" s="1"/>
      <c r="I248" s="1"/>
      <c r="J248" s="1"/>
      <c r="L248" s="1548"/>
      <c r="M248" s="1541"/>
      <c r="N248" s="1541"/>
      <c r="O248" s="11"/>
    </row>
    <row r="249" spans="1:15">
      <c r="A249" s="1"/>
      <c r="B249" s="1"/>
      <c r="C249" s="1"/>
      <c r="D249" s="1"/>
      <c r="G249" s="1538"/>
      <c r="H249" s="1"/>
      <c r="I249" s="1"/>
      <c r="J249" s="1"/>
      <c r="L249" s="1548"/>
      <c r="M249" s="1541"/>
      <c r="N249" s="1541"/>
      <c r="O249" s="11"/>
    </row>
    <row r="250" spans="1:15">
      <c r="A250" s="1"/>
      <c r="B250" s="1"/>
      <c r="C250" s="1"/>
      <c r="D250" s="1"/>
      <c r="G250" s="1538"/>
      <c r="H250" s="1"/>
      <c r="I250" s="1"/>
      <c r="J250" s="1"/>
      <c r="L250" s="1548"/>
      <c r="M250" s="1541"/>
      <c r="N250" s="1541"/>
      <c r="O250" s="11"/>
    </row>
    <row r="251" spans="1:15">
      <c r="A251" s="1"/>
      <c r="B251" s="1"/>
      <c r="C251" s="1"/>
      <c r="D251" s="1"/>
      <c r="G251" s="1538"/>
      <c r="H251" s="1"/>
      <c r="I251" s="1"/>
      <c r="J251" s="1"/>
      <c r="L251" s="1548"/>
      <c r="M251" s="1541"/>
      <c r="N251" s="1541"/>
      <c r="O251" s="11"/>
    </row>
    <row r="252" spans="1:15">
      <c r="A252" s="1"/>
      <c r="B252" s="1"/>
      <c r="C252" s="1"/>
      <c r="D252" s="1"/>
      <c r="G252" s="1538"/>
      <c r="H252" s="1"/>
      <c r="I252" s="1"/>
      <c r="J252" s="1"/>
      <c r="L252" s="1548"/>
      <c r="M252" s="1541"/>
      <c r="N252" s="1541"/>
      <c r="O252" s="11"/>
    </row>
    <row r="253" spans="1:15">
      <c r="A253" s="1"/>
      <c r="B253" s="1"/>
      <c r="C253" s="1"/>
      <c r="D253" s="1"/>
      <c r="G253" s="1538"/>
      <c r="H253" s="1"/>
      <c r="I253" s="1"/>
      <c r="J253" s="1"/>
      <c r="L253" s="1548"/>
      <c r="M253" s="1541"/>
      <c r="N253" s="1541"/>
      <c r="O253" s="11"/>
    </row>
    <row r="254" spans="1:15">
      <c r="A254" s="1"/>
      <c r="B254" s="1"/>
      <c r="C254" s="1"/>
      <c r="D254" s="1"/>
      <c r="G254" s="1538"/>
      <c r="H254" s="1"/>
      <c r="I254" s="1"/>
      <c r="J254" s="1"/>
      <c r="L254" s="1551"/>
      <c r="M254" s="1541"/>
      <c r="N254" s="1541"/>
      <c r="O254" s="11"/>
    </row>
    <row r="255" spans="1:15">
      <c r="A255" s="1"/>
      <c r="B255" s="1"/>
      <c r="C255" s="1"/>
      <c r="D255" s="1"/>
      <c r="G255" s="1538"/>
      <c r="H255" s="1"/>
      <c r="I255" s="1"/>
      <c r="J255" s="1"/>
      <c r="L255" s="1551"/>
      <c r="M255" s="1541"/>
      <c r="N255" s="1541"/>
      <c r="O255" s="11"/>
    </row>
    <row r="256" spans="1:15">
      <c r="A256" s="1"/>
      <c r="B256" s="1"/>
      <c r="C256" s="1"/>
      <c r="D256" s="1"/>
      <c r="G256" s="1538"/>
      <c r="H256" s="1"/>
      <c r="I256" s="1"/>
      <c r="J256" s="1"/>
      <c r="L256" s="1552"/>
      <c r="M256" s="1541"/>
      <c r="N256" s="1541"/>
      <c r="O256" s="11"/>
    </row>
    <row r="257" spans="1:15">
      <c r="A257" s="1"/>
      <c r="B257" s="1"/>
      <c r="C257" s="1"/>
      <c r="D257" s="1"/>
      <c r="G257" s="1538"/>
      <c r="H257" s="1"/>
      <c r="I257" s="1"/>
      <c r="J257" s="1"/>
      <c r="L257" s="1551"/>
      <c r="M257" s="1541"/>
      <c r="N257" s="1541"/>
      <c r="O257" s="11"/>
    </row>
    <row r="258" spans="1:15">
      <c r="A258" s="1"/>
      <c r="B258" s="1"/>
      <c r="C258" s="1"/>
      <c r="D258" s="1"/>
      <c r="G258" s="1538"/>
      <c r="H258" s="1"/>
      <c r="I258" s="1"/>
      <c r="J258" s="1"/>
      <c r="L258" s="1551"/>
      <c r="M258" s="1541"/>
      <c r="N258" s="1541"/>
      <c r="O258" s="11"/>
    </row>
    <row r="259" spans="1:15">
      <c r="A259" s="1"/>
      <c r="B259" s="1"/>
      <c r="C259" s="1"/>
      <c r="D259" s="1"/>
      <c r="G259" s="1538"/>
      <c r="H259" s="1"/>
      <c r="I259" s="1"/>
      <c r="J259" s="1"/>
      <c r="L259" s="1551"/>
      <c r="M259" s="1541"/>
      <c r="N259" s="1541"/>
      <c r="O259" s="11"/>
    </row>
    <row r="260" spans="1:15">
      <c r="A260" s="1"/>
      <c r="B260" s="1"/>
      <c r="C260" s="1"/>
      <c r="D260" s="1"/>
      <c r="G260" s="1538"/>
      <c r="H260" s="1"/>
      <c r="I260" s="1"/>
      <c r="J260" s="1"/>
      <c r="L260" s="1551"/>
      <c r="M260" s="1541"/>
      <c r="N260" s="1541"/>
      <c r="O260" s="11"/>
    </row>
    <row r="261" spans="1:15">
      <c r="A261" s="1"/>
      <c r="B261" s="1"/>
      <c r="C261" s="1"/>
      <c r="D261" s="1"/>
      <c r="G261" s="1538"/>
      <c r="H261" s="1"/>
      <c r="I261" s="1"/>
      <c r="J261" s="1"/>
      <c r="L261" s="1551"/>
      <c r="M261" s="1541"/>
      <c r="N261" s="1541"/>
      <c r="O261" s="11"/>
    </row>
    <row r="262" spans="1:15">
      <c r="A262" s="1"/>
      <c r="B262" s="1"/>
      <c r="C262" s="1"/>
      <c r="D262" s="1"/>
      <c r="G262" s="1538"/>
      <c r="H262" s="1"/>
      <c r="I262" s="1"/>
      <c r="J262" s="1"/>
      <c r="L262" s="1551"/>
      <c r="M262" s="1541"/>
      <c r="N262" s="1541"/>
      <c r="O262" s="11"/>
    </row>
    <row r="263" spans="1:15">
      <c r="A263" s="1"/>
      <c r="B263" s="1"/>
      <c r="C263" s="1"/>
      <c r="D263" s="1"/>
      <c r="G263" s="1538"/>
      <c r="H263" s="1"/>
      <c r="I263" s="1"/>
      <c r="J263" s="1"/>
      <c r="L263" s="1551"/>
      <c r="M263" s="1541"/>
      <c r="N263" s="1541"/>
      <c r="O263" s="11"/>
    </row>
    <row r="264" spans="1:15">
      <c r="A264" s="1"/>
      <c r="B264" s="1"/>
      <c r="C264" s="1"/>
      <c r="D264" s="1"/>
      <c r="G264" s="1538"/>
      <c r="H264" s="1"/>
      <c r="I264" s="1"/>
      <c r="J264" s="1"/>
      <c r="L264" s="1540"/>
      <c r="M264" s="1541"/>
      <c r="N264" s="1541"/>
      <c r="O264" s="11"/>
    </row>
    <row r="265" spans="1:15">
      <c r="A265" s="1"/>
      <c r="B265" s="1"/>
      <c r="C265" s="1"/>
      <c r="D265" s="1"/>
      <c r="G265" s="1538"/>
      <c r="H265" s="1"/>
      <c r="I265" s="1"/>
      <c r="J265" s="1"/>
      <c r="L265" s="1540"/>
      <c r="M265" s="1541"/>
      <c r="N265" s="1541"/>
      <c r="O265" s="11"/>
    </row>
    <row r="266" spans="1:15">
      <c r="A266" s="1"/>
      <c r="B266" s="1"/>
      <c r="C266" s="1"/>
      <c r="D266" s="1"/>
      <c r="G266" s="1538"/>
      <c r="H266" s="1"/>
      <c r="I266" s="1"/>
      <c r="J266" s="1"/>
      <c r="K266" s="24"/>
      <c r="L266" s="1540"/>
      <c r="M266" s="1541"/>
      <c r="N266" s="1541"/>
      <c r="O266" s="11"/>
    </row>
    <row r="267" spans="1:15">
      <c r="A267" s="1"/>
      <c r="B267" s="1"/>
      <c r="C267" s="1"/>
      <c r="D267" s="1"/>
      <c r="G267" s="1538"/>
      <c r="H267" s="1"/>
      <c r="I267" s="1"/>
      <c r="J267" s="1"/>
      <c r="K267" s="24"/>
      <c r="L267" s="1548"/>
      <c r="M267" s="1541"/>
      <c r="N267" s="1541"/>
      <c r="O267" s="11"/>
    </row>
    <row r="268" spans="1:15">
      <c r="A268" s="1"/>
      <c r="B268" s="1"/>
      <c r="C268" s="1"/>
      <c r="D268" s="1"/>
      <c r="G268" s="1538"/>
      <c r="H268" s="1"/>
      <c r="I268" s="1"/>
      <c r="J268" s="1"/>
      <c r="K268" s="24"/>
      <c r="L268" s="1548"/>
      <c r="M268" s="1541"/>
      <c r="N268" s="1541"/>
      <c r="O268" s="11"/>
    </row>
    <row r="269" spans="1:15">
      <c r="A269" s="1"/>
      <c r="B269" s="1"/>
      <c r="C269" s="1"/>
      <c r="D269" s="1"/>
      <c r="G269" s="1538"/>
      <c r="H269" s="1"/>
      <c r="I269" s="1"/>
      <c r="J269" s="1"/>
      <c r="L269" s="1553"/>
      <c r="M269" s="1541"/>
      <c r="N269" s="1541"/>
      <c r="O269" s="11"/>
    </row>
    <row r="270" spans="1:15">
      <c r="A270" s="1"/>
      <c r="B270" s="1"/>
      <c r="C270" s="1"/>
      <c r="D270" s="1"/>
      <c r="G270" s="1538"/>
      <c r="H270" s="1"/>
      <c r="I270" s="1"/>
      <c r="J270" s="1"/>
      <c r="L270" s="1553"/>
      <c r="M270" s="1541"/>
      <c r="N270" s="1541"/>
      <c r="O270" s="11"/>
    </row>
    <row r="271" spans="1:15">
      <c r="A271" s="1"/>
      <c r="B271" s="1"/>
      <c r="C271" s="1"/>
      <c r="D271" s="1"/>
      <c r="G271" s="1538"/>
      <c r="H271" s="1"/>
      <c r="I271" s="1"/>
      <c r="J271" s="1"/>
      <c r="L271" s="1540"/>
      <c r="M271" s="1541"/>
      <c r="N271" s="1541"/>
      <c r="O271" s="11"/>
    </row>
    <row r="272" spans="1:15">
      <c r="A272" s="1"/>
      <c r="B272" s="1"/>
      <c r="C272" s="1"/>
      <c r="D272" s="1"/>
      <c r="G272" s="1538"/>
      <c r="H272" s="1"/>
      <c r="I272" s="1"/>
      <c r="J272" s="1"/>
      <c r="L272" s="1554"/>
      <c r="M272" s="1541"/>
      <c r="N272" s="1541"/>
      <c r="O272" s="11"/>
    </row>
    <row r="273" spans="1:19">
      <c r="A273" s="1"/>
      <c r="B273" s="1"/>
      <c r="C273" s="1"/>
      <c r="D273" s="1"/>
      <c r="G273" s="1538"/>
      <c r="H273" s="1"/>
      <c r="I273" s="1"/>
      <c r="J273" s="1"/>
      <c r="K273" s="24"/>
      <c r="L273" s="1545"/>
      <c r="M273" s="1545"/>
      <c r="N273" s="1545"/>
      <c r="O273" s="11"/>
    </row>
    <row r="274" spans="1:19">
      <c r="A274" s="1"/>
      <c r="B274" s="1"/>
      <c r="C274" s="1"/>
      <c r="D274" s="1"/>
      <c r="G274" s="1538"/>
      <c r="H274" s="1"/>
      <c r="I274" s="1"/>
      <c r="J274" s="1"/>
      <c r="L274" s="1545"/>
      <c r="M274" s="1545"/>
      <c r="N274" s="1545"/>
      <c r="O274" s="11"/>
    </row>
    <row r="275" spans="1:19">
      <c r="A275" s="1"/>
      <c r="B275" s="1"/>
      <c r="C275" s="1"/>
      <c r="D275" s="1"/>
      <c r="G275" s="1538"/>
      <c r="H275" s="1"/>
      <c r="I275" s="1"/>
      <c r="J275" s="1"/>
      <c r="K275" s="24"/>
      <c r="L275" s="1545"/>
      <c r="M275" s="1545"/>
      <c r="N275" s="1545"/>
      <c r="O275"/>
      <c r="P275"/>
      <c r="Q275"/>
      <c r="R275"/>
      <c r="S275"/>
    </row>
    <row r="276" spans="1:19">
      <c r="A276" s="1"/>
      <c r="B276" s="1"/>
      <c r="C276" s="1"/>
      <c r="D276" s="1"/>
      <c r="G276" s="1538"/>
      <c r="H276" s="1"/>
      <c r="I276" s="1"/>
      <c r="J276" s="1"/>
      <c r="K276" s="24"/>
      <c r="L276" s="1545"/>
      <c r="M276" s="1545"/>
      <c r="N276" s="1545"/>
      <c r="O276"/>
      <c r="P276"/>
      <c r="Q276"/>
      <c r="R276"/>
      <c r="S276"/>
    </row>
    <row r="277" spans="1:19">
      <c r="A277" s="1"/>
      <c r="B277" s="1"/>
      <c r="C277" s="1"/>
      <c r="D277" s="1"/>
      <c r="G277" s="1538"/>
      <c r="H277" s="1"/>
      <c r="I277" s="1"/>
      <c r="J277" s="1"/>
      <c r="K277" s="24"/>
      <c r="L277" s="1545"/>
      <c r="M277" s="1545"/>
      <c r="N277" s="1545"/>
      <c r="O277"/>
      <c r="P277"/>
      <c r="Q277"/>
      <c r="R277"/>
      <c r="S277"/>
    </row>
    <row r="278" spans="1:19">
      <c r="A278" s="1"/>
      <c r="B278" s="1"/>
      <c r="C278" s="1"/>
      <c r="D278" s="1"/>
      <c r="G278" s="1538"/>
      <c r="H278" s="1"/>
      <c r="I278" s="1"/>
      <c r="J278" s="1"/>
      <c r="K278" s="24"/>
      <c r="L278" s="1545"/>
      <c r="M278" s="1545"/>
      <c r="N278" s="1545"/>
      <c r="O278"/>
      <c r="P278"/>
      <c r="Q278"/>
      <c r="R278"/>
      <c r="S278"/>
    </row>
    <row r="279" spans="1:19">
      <c r="A279" s="1"/>
      <c r="B279" s="1"/>
      <c r="C279" s="1"/>
      <c r="D279" s="1"/>
      <c r="G279" s="1538"/>
      <c r="H279" s="1"/>
      <c r="I279" s="1"/>
      <c r="J279" s="1"/>
      <c r="K279" s="24"/>
      <c r="L279" s="1545"/>
      <c r="M279" s="1545"/>
      <c r="N279" s="1545"/>
      <c r="O279"/>
      <c r="P279"/>
      <c r="Q279"/>
      <c r="R279"/>
      <c r="S279"/>
    </row>
    <row r="280" spans="1:19">
      <c r="A280" s="1"/>
      <c r="B280" s="1"/>
      <c r="C280" s="1"/>
      <c r="D280" s="1"/>
      <c r="G280" s="1538"/>
      <c r="H280" s="1"/>
      <c r="I280" s="1"/>
      <c r="J280" s="1"/>
      <c r="K280" s="40"/>
      <c r="L280" s="1548"/>
      <c r="M280" s="1541"/>
      <c r="N280" s="1541"/>
      <c r="O280"/>
      <c r="P280"/>
      <c r="Q280"/>
      <c r="R280"/>
      <c r="S280"/>
    </row>
    <row r="281" spans="1:19">
      <c r="A281" s="1"/>
      <c r="B281" s="1"/>
      <c r="C281" s="1"/>
      <c r="D281" s="1"/>
      <c r="G281" s="1538"/>
      <c r="H281" s="1"/>
      <c r="I281" s="1"/>
      <c r="J281" s="1"/>
      <c r="K281" s="40"/>
      <c r="L281" s="1548"/>
      <c r="M281" s="1541"/>
      <c r="N281" s="1541"/>
      <c r="O281"/>
      <c r="P281"/>
      <c r="Q281"/>
      <c r="R281"/>
      <c r="S281"/>
    </row>
    <row r="282" spans="1:19">
      <c r="A282" s="1"/>
      <c r="B282" s="1"/>
      <c r="C282" s="1"/>
      <c r="D282" s="1"/>
      <c r="G282" s="1538"/>
      <c r="H282" s="1"/>
      <c r="I282" s="1"/>
      <c r="J282" s="1"/>
      <c r="K282" s="40"/>
      <c r="L282" s="1540"/>
      <c r="M282" s="1541"/>
      <c r="N282" s="1541"/>
      <c r="O282" s="11"/>
    </row>
    <row r="283" spans="1:19">
      <c r="A283" s="1"/>
      <c r="B283" s="1"/>
      <c r="C283" s="1"/>
      <c r="D283" s="1"/>
      <c r="G283" s="1538"/>
      <c r="H283" s="1"/>
      <c r="I283" s="1"/>
      <c r="J283" s="1"/>
      <c r="K283" s="40"/>
      <c r="L283" s="1540"/>
      <c r="M283" s="1555"/>
      <c r="N283" s="1555"/>
      <c r="O283" s="11"/>
    </row>
    <row r="284" spans="1:19">
      <c r="A284" s="1"/>
      <c r="B284" s="1"/>
      <c r="C284" s="1"/>
      <c r="D284" s="1"/>
      <c r="G284" s="1538"/>
      <c r="H284" s="1"/>
      <c r="I284" s="1"/>
      <c r="J284" s="1"/>
      <c r="K284" s="24"/>
      <c r="L284" s="1540"/>
      <c r="M284" s="1541"/>
      <c r="N284" s="1541"/>
      <c r="O284" s="11"/>
    </row>
    <row r="285" spans="1:19" s="38" customFormat="1">
      <c r="A285" s="1"/>
      <c r="B285" s="1"/>
      <c r="C285" s="1"/>
      <c r="D285" s="1"/>
      <c r="E285" s="1"/>
      <c r="F285" s="1"/>
      <c r="G285" s="1538"/>
      <c r="H285" s="1"/>
      <c r="I285" s="1"/>
      <c r="J285" s="1"/>
      <c r="K285" s="24"/>
      <c r="L285" s="1540"/>
      <c r="M285" s="1541"/>
      <c r="N285" s="1541"/>
      <c r="O285" s="29"/>
    </row>
    <row r="286" spans="1:19">
      <c r="A286" s="1"/>
      <c r="B286" s="1"/>
      <c r="C286" s="1"/>
      <c r="D286" s="1"/>
      <c r="G286" s="1538"/>
      <c r="H286" s="1"/>
      <c r="I286" s="1"/>
      <c r="J286" s="1"/>
      <c r="K286" s="24"/>
      <c r="L286" s="1540"/>
      <c r="M286" s="1541"/>
      <c r="N286" s="1541"/>
      <c r="O286" s="11"/>
    </row>
    <row r="287" spans="1:19">
      <c r="A287" s="1"/>
      <c r="B287" s="1"/>
      <c r="C287" s="1"/>
      <c r="D287" s="1"/>
      <c r="G287" s="1538"/>
      <c r="H287" s="1"/>
      <c r="I287" s="1"/>
      <c r="J287" s="1"/>
      <c r="K287" s="24"/>
      <c r="L287" s="1540"/>
      <c r="M287" s="1541"/>
      <c r="N287" s="1541"/>
      <c r="O287" s="11"/>
    </row>
    <row r="288" spans="1:19">
      <c r="A288" s="1"/>
      <c r="B288" s="1"/>
      <c r="C288" s="1"/>
      <c r="D288" s="1"/>
      <c r="G288" s="1538"/>
      <c r="H288" s="1"/>
      <c r="I288" s="1"/>
      <c r="J288" s="1"/>
      <c r="K288" s="24"/>
      <c r="L288" s="1556"/>
      <c r="M288" s="1541"/>
      <c r="N288" s="1541"/>
      <c r="O288" s="11"/>
    </row>
    <row r="289" spans="1:15">
      <c r="A289" s="1"/>
      <c r="B289" s="1"/>
      <c r="C289" s="1"/>
      <c r="D289" s="1"/>
      <c r="G289" s="1538"/>
      <c r="H289" s="1"/>
      <c r="I289" s="1"/>
      <c r="J289" s="1"/>
      <c r="K289" s="24"/>
      <c r="L289" s="1556"/>
      <c r="M289" s="1541"/>
      <c r="N289" s="1541"/>
      <c r="O289" s="11"/>
    </row>
    <row r="290" spans="1:15">
      <c r="A290" s="1"/>
      <c r="B290" s="1"/>
      <c r="C290" s="1"/>
      <c r="D290" s="1"/>
      <c r="G290" s="1538"/>
      <c r="H290" s="1"/>
      <c r="I290" s="1"/>
      <c r="J290" s="1"/>
      <c r="K290" s="42"/>
      <c r="L290" s="1556"/>
      <c r="M290" s="1541"/>
      <c r="N290" s="1541"/>
      <c r="O290" s="11"/>
    </row>
    <row r="291" spans="1:15">
      <c r="A291" s="1"/>
      <c r="B291" s="1"/>
      <c r="C291" s="1"/>
      <c r="D291" s="1"/>
      <c r="G291" s="1538"/>
      <c r="H291" s="1"/>
      <c r="I291" s="1"/>
      <c r="J291" s="1"/>
      <c r="K291" s="42"/>
      <c r="L291" s="1556"/>
      <c r="M291" s="1541"/>
      <c r="N291" s="1541"/>
      <c r="O291" s="11"/>
    </row>
    <row r="292" spans="1:15">
      <c r="A292" s="1"/>
      <c r="B292" s="1"/>
      <c r="C292" s="1"/>
      <c r="D292" s="1"/>
      <c r="G292" s="1538"/>
      <c r="H292" s="1"/>
      <c r="I292" s="1"/>
      <c r="J292" s="1"/>
      <c r="K292" s="42"/>
      <c r="L292" s="1556"/>
      <c r="M292" s="1541"/>
      <c r="N292" s="1541"/>
      <c r="O292" s="11"/>
    </row>
    <row r="293" spans="1:15">
      <c r="A293" s="1"/>
      <c r="B293" s="1"/>
      <c r="C293" s="1"/>
      <c r="D293" s="1"/>
      <c r="G293" s="1538"/>
      <c r="H293" s="1"/>
      <c r="I293" s="1"/>
      <c r="J293" s="1"/>
      <c r="K293" s="42"/>
      <c r="L293" s="1556"/>
      <c r="M293" s="1541"/>
      <c r="N293" s="1541"/>
      <c r="O293" s="11"/>
    </row>
    <row r="294" spans="1:15">
      <c r="A294" s="1"/>
      <c r="B294" s="1"/>
      <c r="C294" s="1"/>
      <c r="D294" s="1"/>
      <c r="G294" s="1538"/>
      <c r="H294" s="1"/>
      <c r="I294" s="1"/>
      <c r="J294" s="1"/>
      <c r="K294" s="42"/>
      <c r="L294" s="1537"/>
      <c r="M294" s="1541"/>
      <c r="N294" s="1541"/>
      <c r="O294" s="11"/>
    </row>
    <row r="295" spans="1:15">
      <c r="A295" s="1"/>
      <c r="B295" s="1"/>
      <c r="C295" s="1"/>
      <c r="D295" s="1"/>
      <c r="G295" s="1538"/>
      <c r="H295" s="1"/>
      <c r="I295" s="1"/>
      <c r="J295" s="1"/>
      <c r="K295" s="42"/>
      <c r="L295" s="1537"/>
      <c r="M295" s="1541"/>
      <c r="N295" s="1541"/>
      <c r="O295" s="11"/>
    </row>
    <row r="296" spans="1:15">
      <c r="A296" s="1"/>
      <c r="B296" s="1"/>
      <c r="C296" s="1"/>
      <c r="D296" s="1"/>
      <c r="G296" s="1538"/>
      <c r="H296" s="1"/>
      <c r="I296" s="1"/>
      <c r="J296" s="1"/>
      <c r="K296" s="20"/>
      <c r="L296" s="1537"/>
      <c r="M296" s="1541"/>
      <c r="N296" s="1541"/>
      <c r="O296" s="11"/>
    </row>
    <row r="297" spans="1:15">
      <c r="A297" s="1"/>
      <c r="B297" s="1"/>
      <c r="C297" s="1"/>
      <c r="D297" s="1"/>
      <c r="G297" s="1538"/>
      <c r="H297" s="1"/>
      <c r="I297" s="1"/>
      <c r="J297" s="1"/>
      <c r="K297" s="20"/>
      <c r="L297" s="1537"/>
      <c r="M297" s="1541"/>
      <c r="N297" s="1541"/>
      <c r="O297" s="11"/>
    </row>
    <row r="298" spans="1:15">
      <c r="A298" s="1"/>
      <c r="B298" s="1"/>
      <c r="C298" s="1"/>
      <c r="D298" s="1"/>
      <c r="G298" s="1538"/>
      <c r="H298" s="1"/>
      <c r="I298" s="1"/>
      <c r="J298" s="1"/>
      <c r="K298" s="20"/>
      <c r="L298" s="1537"/>
      <c r="M298" s="1541"/>
      <c r="N298" s="1541"/>
      <c r="O298" s="11"/>
    </row>
    <row r="299" spans="1:15">
      <c r="A299" s="1"/>
      <c r="B299" s="1"/>
      <c r="C299" s="1"/>
      <c r="D299" s="1"/>
      <c r="G299" s="1538"/>
      <c r="H299" s="1"/>
      <c r="I299" s="1"/>
      <c r="J299" s="1"/>
      <c r="K299" s="20"/>
      <c r="L299" s="1537"/>
      <c r="M299" s="1541"/>
      <c r="N299" s="1541"/>
      <c r="O299" s="11"/>
    </row>
    <row r="300" spans="1:15">
      <c r="A300" s="1"/>
      <c r="B300" s="1"/>
      <c r="C300" s="1"/>
      <c r="D300" s="1"/>
      <c r="G300" s="1538"/>
      <c r="H300" s="1"/>
      <c r="I300" s="1"/>
      <c r="J300" s="1"/>
      <c r="K300" s="20"/>
      <c r="L300" s="1537"/>
      <c r="M300" s="1541"/>
      <c r="N300" s="1541"/>
      <c r="O300" s="11"/>
    </row>
    <row r="301" spans="1:15">
      <c r="A301" s="1"/>
      <c r="B301" s="1"/>
      <c r="C301" s="1"/>
      <c r="D301" s="1"/>
      <c r="G301" s="1538"/>
      <c r="H301" s="1"/>
      <c r="I301" s="1"/>
      <c r="J301" s="1"/>
      <c r="K301" s="20"/>
      <c r="L301" s="1537"/>
      <c r="M301" s="1541"/>
      <c r="N301" s="1541"/>
      <c r="O301" s="11"/>
    </row>
    <row r="302" spans="1:15">
      <c r="A302" s="1"/>
      <c r="B302" s="1"/>
      <c r="C302" s="1"/>
      <c r="D302" s="1"/>
      <c r="G302" s="1538"/>
      <c r="H302" s="1"/>
      <c r="I302" s="1"/>
      <c r="J302" s="1"/>
      <c r="K302" s="20"/>
      <c r="L302" s="1537"/>
      <c r="M302" s="1541"/>
      <c r="N302" s="1541"/>
      <c r="O302" s="11"/>
    </row>
    <row r="303" spans="1:15">
      <c r="A303" s="1"/>
      <c r="B303" s="1"/>
      <c r="C303" s="1"/>
      <c r="D303" s="1"/>
      <c r="G303" s="1538"/>
      <c r="H303" s="1"/>
      <c r="I303" s="1"/>
      <c r="J303" s="1"/>
      <c r="K303" s="20"/>
      <c r="L303" s="1537"/>
      <c r="M303" s="1541"/>
      <c r="N303" s="1541"/>
      <c r="O303" s="11"/>
    </row>
    <row r="304" spans="1:15">
      <c r="A304" s="1"/>
      <c r="B304" s="1"/>
      <c r="C304" s="1"/>
      <c r="D304" s="1"/>
      <c r="G304" s="1538"/>
      <c r="H304" s="1"/>
      <c r="I304" s="1"/>
      <c r="J304" s="1"/>
      <c r="K304" s="20"/>
      <c r="L304" s="1537"/>
      <c r="M304" s="1541"/>
      <c r="N304" s="1541"/>
      <c r="O304" s="11"/>
    </row>
    <row r="305" spans="1:15">
      <c r="A305" s="1"/>
      <c r="B305" s="1"/>
      <c r="C305" s="1"/>
      <c r="D305" s="1"/>
      <c r="G305" s="1538"/>
      <c r="H305" s="1"/>
      <c r="I305" s="1"/>
      <c r="J305" s="1"/>
      <c r="K305" s="20"/>
      <c r="L305" s="1537"/>
      <c r="M305" s="1541"/>
      <c r="N305" s="1541"/>
      <c r="O305" s="11"/>
    </row>
    <row r="306" spans="1:15">
      <c r="A306" s="1"/>
      <c r="B306" s="1"/>
      <c r="C306" s="1"/>
      <c r="D306" s="1"/>
      <c r="G306" s="1538"/>
      <c r="H306" s="1"/>
      <c r="I306" s="1"/>
      <c r="J306" s="1"/>
      <c r="K306" s="20"/>
      <c r="L306" s="1537"/>
      <c r="M306" s="1541"/>
      <c r="N306" s="1541"/>
      <c r="O306" s="11"/>
    </row>
    <row r="307" spans="1:15">
      <c r="A307" s="1"/>
      <c r="B307" s="1"/>
      <c r="C307" s="1"/>
      <c r="D307" s="1"/>
      <c r="G307" s="1538"/>
      <c r="H307" s="1"/>
      <c r="I307" s="1"/>
      <c r="J307" s="1"/>
      <c r="K307" s="20"/>
      <c r="L307" s="1537"/>
      <c r="M307" s="1541"/>
      <c r="N307" s="1541"/>
      <c r="O307" s="11"/>
    </row>
    <row r="308" spans="1:15">
      <c r="A308" s="1"/>
      <c r="B308" s="1"/>
      <c r="C308" s="1"/>
      <c r="D308" s="1"/>
      <c r="G308" s="1538"/>
      <c r="H308" s="1"/>
      <c r="I308" s="1"/>
      <c r="J308" s="1"/>
      <c r="K308" s="20"/>
      <c r="L308" s="1537"/>
      <c r="M308" s="1541"/>
      <c r="N308" s="1541"/>
      <c r="O308" s="11"/>
    </row>
    <row r="309" spans="1:15">
      <c r="A309" s="1"/>
      <c r="B309" s="1"/>
      <c r="C309" s="1"/>
      <c r="D309" s="1"/>
      <c r="G309" s="1538"/>
      <c r="H309" s="1"/>
      <c r="I309" s="1"/>
      <c r="J309" s="1"/>
      <c r="K309" s="20"/>
      <c r="L309" s="1537"/>
      <c r="M309" s="1541"/>
      <c r="N309" s="1541"/>
      <c r="O309" s="11"/>
    </row>
    <row r="310" spans="1:15">
      <c r="A310" s="1"/>
      <c r="B310" s="1"/>
      <c r="C310" s="1"/>
      <c r="D310" s="1"/>
      <c r="G310" s="1538"/>
      <c r="H310" s="1"/>
      <c r="I310" s="1"/>
      <c r="J310" s="1"/>
      <c r="K310" s="20"/>
      <c r="L310" s="1537"/>
      <c r="M310" s="1541"/>
      <c r="N310" s="1541"/>
      <c r="O310" s="11"/>
    </row>
    <row r="311" spans="1:15">
      <c r="A311" s="1"/>
      <c r="B311" s="1"/>
      <c r="C311" s="1"/>
      <c r="D311" s="1"/>
      <c r="G311" s="1538"/>
      <c r="H311" s="1"/>
      <c r="I311" s="1"/>
      <c r="J311" s="1"/>
      <c r="K311" s="20"/>
      <c r="L311" s="1537"/>
      <c r="M311" s="1541"/>
      <c r="N311" s="1541"/>
      <c r="O311" s="11"/>
    </row>
    <row r="312" spans="1:15">
      <c r="A312" s="1"/>
      <c r="B312" s="1"/>
      <c r="C312" s="1"/>
      <c r="D312" s="1"/>
      <c r="G312" s="1538"/>
      <c r="H312" s="1"/>
      <c r="I312" s="1"/>
      <c r="J312" s="1"/>
      <c r="K312" s="20"/>
      <c r="L312" s="1537"/>
      <c r="M312" s="1541"/>
      <c r="N312" s="1541"/>
      <c r="O312" s="11"/>
    </row>
    <row r="313" spans="1:15">
      <c r="A313" s="1"/>
      <c r="B313" s="1"/>
      <c r="C313" s="1"/>
      <c r="D313" s="1"/>
      <c r="G313" s="1538"/>
      <c r="H313" s="1"/>
      <c r="I313" s="1"/>
      <c r="J313" s="1"/>
      <c r="K313" s="20"/>
      <c r="L313" s="1538"/>
      <c r="M313" s="1541"/>
      <c r="N313" s="1541"/>
      <c r="O313" s="11"/>
    </row>
    <row r="314" spans="1:15">
      <c r="A314" s="1"/>
      <c r="B314" s="1"/>
      <c r="C314" s="1"/>
      <c r="D314" s="1"/>
      <c r="G314" s="1538"/>
      <c r="H314" s="1"/>
      <c r="I314" s="1"/>
      <c r="J314" s="1"/>
      <c r="K314" s="20"/>
      <c r="L314" s="1538"/>
      <c r="M314" s="1541"/>
      <c r="N314" s="1541"/>
      <c r="O314" s="11"/>
    </row>
    <row r="315" spans="1:15">
      <c r="A315" s="1"/>
      <c r="B315" s="1"/>
      <c r="C315" s="1"/>
      <c r="D315" s="1"/>
      <c r="G315" s="1538"/>
      <c r="H315" s="1"/>
      <c r="I315" s="1"/>
      <c r="J315" s="1"/>
      <c r="L315" s="1538"/>
      <c r="M315" s="1541"/>
      <c r="N315" s="1541"/>
      <c r="O315" s="11"/>
    </row>
    <row r="316" spans="1:15">
      <c r="A316" s="1"/>
      <c r="B316" s="1"/>
      <c r="C316" s="1"/>
      <c r="D316" s="1"/>
      <c r="G316" s="1538"/>
      <c r="H316" s="1"/>
      <c r="I316" s="1"/>
      <c r="J316" s="1"/>
      <c r="L316" s="1557"/>
      <c r="M316" s="1541"/>
      <c r="N316" s="1541"/>
      <c r="O316" s="11"/>
    </row>
    <row r="317" spans="1:15">
      <c r="A317" s="1"/>
      <c r="B317" s="1"/>
      <c r="C317" s="1"/>
      <c r="D317" s="1"/>
      <c r="G317" s="1538"/>
      <c r="H317" s="1"/>
      <c r="I317" s="1"/>
      <c r="J317" s="1"/>
      <c r="L317" s="1557"/>
      <c r="M317" s="1541"/>
      <c r="N317" s="1541"/>
      <c r="O317" s="11"/>
    </row>
    <row r="318" spans="1:15">
      <c r="A318" s="1"/>
      <c r="B318" s="1"/>
      <c r="C318" s="1"/>
      <c r="D318" s="1"/>
      <c r="G318" s="1538"/>
      <c r="H318" s="1"/>
      <c r="I318" s="1"/>
      <c r="J318" s="1"/>
      <c r="K318" s="20"/>
      <c r="L318" s="1557"/>
      <c r="M318" s="1541"/>
      <c r="N318" s="1541"/>
      <c r="O318" s="11"/>
    </row>
    <row r="319" spans="1:15">
      <c r="A319" s="1"/>
      <c r="B319" s="1"/>
      <c r="C319" s="1"/>
      <c r="D319" s="1"/>
      <c r="G319" s="1538"/>
      <c r="H319" s="1"/>
      <c r="I319" s="1"/>
      <c r="J319" s="1"/>
      <c r="K319" s="20"/>
      <c r="L319" s="1557"/>
      <c r="M319" s="1541"/>
      <c r="N319" s="1541"/>
      <c r="O319" s="11"/>
    </row>
    <row r="320" spans="1:15">
      <c r="A320" s="1"/>
      <c r="B320" s="1"/>
      <c r="C320" s="1"/>
      <c r="D320" s="1"/>
      <c r="G320" s="1538"/>
      <c r="H320" s="1"/>
      <c r="I320" s="1"/>
      <c r="J320" s="1"/>
      <c r="K320" s="20"/>
      <c r="L320" s="1540"/>
      <c r="M320" s="1541"/>
      <c r="N320" s="1541"/>
      <c r="O320" s="11"/>
    </row>
    <row r="321" spans="1:15">
      <c r="A321" s="1"/>
      <c r="B321" s="1"/>
      <c r="C321" s="1"/>
      <c r="D321" s="1"/>
      <c r="G321" s="1538"/>
      <c r="H321" s="1"/>
      <c r="I321" s="1"/>
      <c r="J321" s="1"/>
      <c r="K321" s="20"/>
      <c r="L321" s="1540"/>
      <c r="M321" s="1541"/>
      <c r="N321" s="1541"/>
      <c r="O321" s="11"/>
    </row>
    <row r="322" spans="1:15">
      <c r="A322" s="1"/>
      <c r="B322" s="1"/>
      <c r="C322" s="1"/>
      <c r="D322" s="1"/>
      <c r="G322" s="1538"/>
      <c r="H322" s="1"/>
      <c r="I322" s="1"/>
      <c r="J322" s="1"/>
      <c r="K322" s="24"/>
      <c r="L322" s="1540"/>
      <c r="M322" s="1541"/>
      <c r="N322" s="1541"/>
      <c r="O322" s="11"/>
    </row>
    <row r="323" spans="1:15">
      <c r="A323" s="1"/>
      <c r="B323" s="1"/>
      <c r="C323" s="1"/>
      <c r="D323" s="1"/>
      <c r="G323" s="1538"/>
      <c r="H323" s="1"/>
      <c r="I323" s="1"/>
      <c r="J323" s="1"/>
      <c r="K323" s="24"/>
      <c r="L323" s="1540"/>
      <c r="M323" s="1541"/>
      <c r="N323" s="1541"/>
      <c r="O323" s="11"/>
    </row>
    <row r="324" spans="1:15">
      <c r="A324" s="1"/>
      <c r="B324" s="1"/>
      <c r="C324" s="1"/>
      <c r="D324" s="1"/>
      <c r="G324" s="1538"/>
      <c r="H324" s="1"/>
      <c r="I324" s="1"/>
      <c r="J324" s="1"/>
      <c r="K324" s="25"/>
      <c r="L324" s="1540"/>
      <c r="M324" s="1541"/>
      <c r="N324" s="1541"/>
      <c r="O324" s="11"/>
    </row>
    <row r="325" spans="1:15">
      <c r="A325" s="1"/>
      <c r="B325" s="1"/>
      <c r="C325" s="1"/>
      <c r="D325" s="1"/>
      <c r="G325" s="1538"/>
      <c r="H325" s="1"/>
      <c r="I325" s="1"/>
      <c r="J325" s="1"/>
      <c r="K325" s="24"/>
      <c r="L325" s="1540"/>
      <c r="M325" s="1541"/>
      <c r="N325" s="1541"/>
      <c r="O325" s="11"/>
    </row>
    <row r="326" spans="1:15">
      <c r="A326" s="1"/>
      <c r="B326" s="1"/>
      <c r="C326" s="1"/>
      <c r="D326" s="1"/>
      <c r="G326" s="1538"/>
      <c r="H326" s="1"/>
      <c r="I326" s="1"/>
      <c r="J326" s="1"/>
      <c r="K326" s="24"/>
      <c r="L326" s="1556"/>
      <c r="M326" s="1541"/>
      <c r="N326" s="1541"/>
      <c r="O326" s="11"/>
    </row>
    <row r="327" spans="1:15">
      <c r="A327" s="1"/>
      <c r="B327" s="1"/>
      <c r="C327" s="1"/>
      <c r="D327" s="1"/>
      <c r="G327" s="1538"/>
      <c r="H327" s="1"/>
      <c r="I327" s="1"/>
      <c r="J327" s="1"/>
      <c r="K327" s="24"/>
      <c r="L327" s="1537"/>
      <c r="M327" s="1541"/>
      <c r="N327" s="1541"/>
      <c r="O327" s="11"/>
    </row>
    <row r="328" spans="1:15">
      <c r="A328" s="1"/>
      <c r="B328" s="1"/>
      <c r="C328" s="1"/>
      <c r="D328" s="1"/>
      <c r="G328" s="1538"/>
      <c r="H328" s="1"/>
      <c r="I328" s="1"/>
      <c r="J328" s="1"/>
      <c r="K328" s="42"/>
      <c r="L328" s="1537"/>
      <c r="M328" s="1541"/>
      <c r="N328" s="1541"/>
      <c r="O328" s="11"/>
    </row>
    <row r="329" spans="1:15">
      <c r="A329" s="1"/>
      <c r="B329" s="1"/>
      <c r="C329" s="1"/>
      <c r="D329" s="1"/>
      <c r="G329" s="1538"/>
      <c r="H329" s="1"/>
      <c r="I329" s="1"/>
      <c r="J329" s="1"/>
      <c r="K329" s="20"/>
      <c r="L329" s="1537"/>
      <c r="M329" s="1541"/>
      <c r="N329" s="1541"/>
      <c r="O329" s="11"/>
    </row>
    <row r="330" spans="1:15">
      <c r="A330" s="1"/>
      <c r="B330" s="1"/>
      <c r="C330" s="1"/>
      <c r="D330" s="1"/>
      <c r="G330" s="1538"/>
      <c r="H330" s="1"/>
      <c r="I330" s="1"/>
      <c r="J330" s="1"/>
      <c r="K330" s="20"/>
      <c r="L330" s="1537"/>
      <c r="M330" s="1541"/>
      <c r="N330" s="1541"/>
      <c r="O330" s="11"/>
    </row>
    <row r="331" spans="1:15">
      <c r="A331" s="1"/>
      <c r="B331" s="1"/>
      <c r="C331" s="1"/>
      <c r="D331" s="1"/>
      <c r="G331" s="1538"/>
      <c r="H331" s="1"/>
      <c r="I331" s="1"/>
      <c r="J331" s="1"/>
      <c r="K331" s="20"/>
      <c r="L331" s="1537"/>
      <c r="M331" s="1541"/>
      <c r="N331" s="1541"/>
      <c r="O331" s="11"/>
    </row>
    <row r="332" spans="1:15">
      <c r="A332" s="1"/>
      <c r="B332" s="1"/>
      <c r="C332" s="1"/>
      <c r="D332" s="1"/>
      <c r="G332" s="1538"/>
      <c r="H332" s="1"/>
      <c r="I332" s="1"/>
      <c r="J332" s="1"/>
      <c r="K332" s="20"/>
      <c r="L332" s="1537"/>
      <c r="M332" s="1541"/>
      <c r="N332" s="1541"/>
      <c r="O332" s="11"/>
    </row>
    <row r="333" spans="1:15">
      <c r="A333" s="1"/>
      <c r="B333" s="1"/>
      <c r="C333" s="1"/>
      <c r="D333" s="1"/>
      <c r="G333" s="1538"/>
      <c r="H333" s="1"/>
      <c r="I333" s="1"/>
      <c r="J333" s="1"/>
      <c r="K333" s="20"/>
      <c r="L333" s="1537"/>
      <c r="M333" s="1541"/>
      <c r="N333" s="1541"/>
      <c r="O333" s="11"/>
    </row>
    <row r="334" spans="1:15">
      <c r="A334" s="1"/>
      <c r="B334" s="1"/>
      <c r="C334" s="1"/>
      <c r="D334" s="1"/>
      <c r="G334" s="1538"/>
      <c r="H334" s="1"/>
      <c r="I334" s="1"/>
      <c r="J334" s="1"/>
      <c r="K334" s="20"/>
      <c r="L334" s="1537"/>
      <c r="M334" s="1541"/>
      <c r="N334" s="1541"/>
      <c r="O334" s="11"/>
    </row>
    <row r="335" spans="1:15">
      <c r="A335" s="1"/>
      <c r="B335" s="1"/>
      <c r="C335" s="1"/>
      <c r="D335" s="1"/>
      <c r="G335" s="1538"/>
      <c r="H335" s="1"/>
      <c r="I335" s="1"/>
      <c r="J335" s="1"/>
      <c r="K335" s="20"/>
      <c r="L335" s="1537"/>
      <c r="M335" s="1541"/>
      <c r="N335" s="1541"/>
      <c r="O335" s="11"/>
    </row>
    <row r="336" spans="1:15">
      <c r="A336" s="1"/>
      <c r="B336" s="1"/>
      <c r="C336" s="1"/>
      <c r="D336" s="1"/>
      <c r="G336" s="1538"/>
      <c r="H336" s="1"/>
      <c r="I336" s="1"/>
      <c r="J336" s="1"/>
      <c r="K336" s="20"/>
      <c r="L336" s="1537"/>
      <c r="M336" s="1541"/>
      <c r="N336" s="1541"/>
      <c r="O336" s="11"/>
    </row>
    <row r="337" spans="1:15">
      <c r="A337" s="1"/>
      <c r="B337" s="1"/>
      <c r="C337" s="1"/>
      <c r="D337" s="1"/>
      <c r="G337" s="1538"/>
      <c r="H337" s="1"/>
      <c r="I337" s="1"/>
      <c r="J337" s="1"/>
      <c r="K337" s="20"/>
      <c r="L337" s="1537"/>
      <c r="M337" s="1541"/>
      <c r="N337" s="1541"/>
      <c r="O337" s="11"/>
    </row>
    <row r="338" spans="1:15">
      <c r="A338" s="1"/>
      <c r="B338" s="1"/>
      <c r="C338" s="1"/>
      <c r="D338" s="1"/>
      <c r="G338" s="1538"/>
      <c r="H338" s="1"/>
      <c r="I338" s="1"/>
      <c r="J338" s="1"/>
      <c r="K338" s="20"/>
      <c r="L338" s="1556"/>
      <c r="M338" s="1541"/>
      <c r="N338" s="1541"/>
      <c r="O338" s="11"/>
    </row>
    <row r="339" spans="1:15">
      <c r="A339" s="1"/>
      <c r="B339" s="1"/>
      <c r="C339" s="1"/>
      <c r="D339" s="1"/>
      <c r="G339" s="1538"/>
      <c r="H339" s="1"/>
      <c r="I339" s="1"/>
      <c r="J339" s="1"/>
      <c r="K339" s="20"/>
      <c r="L339" s="1558"/>
      <c r="M339" s="1541"/>
      <c r="N339" s="1541"/>
      <c r="O339" s="11"/>
    </row>
    <row r="340" spans="1:15">
      <c r="A340" s="1"/>
      <c r="B340" s="1"/>
      <c r="C340" s="1"/>
      <c r="D340" s="1"/>
      <c r="G340" s="1538"/>
      <c r="H340" s="1"/>
      <c r="I340" s="1"/>
      <c r="J340" s="1"/>
      <c r="K340" s="42"/>
      <c r="L340" s="1558"/>
      <c r="M340" s="1541"/>
      <c r="N340" s="1541"/>
      <c r="O340" s="11"/>
    </row>
    <row r="341" spans="1:15">
      <c r="A341" s="1"/>
      <c r="B341" s="1"/>
      <c r="C341" s="1"/>
      <c r="D341" s="1"/>
      <c r="G341" s="1538"/>
      <c r="H341" s="1"/>
      <c r="I341" s="1"/>
      <c r="J341" s="1"/>
      <c r="K341" s="43"/>
      <c r="L341" s="1558"/>
      <c r="M341" s="1541"/>
      <c r="N341" s="1541"/>
      <c r="O341" s="11"/>
    </row>
    <row r="342" spans="1:15">
      <c r="A342" s="1"/>
      <c r="B342" s="1"/>
      <c r="C342" s="1"/>
      <c r="D342" s="1"/>
      <c r="G342" s="1538"/>
      <c r="H342" s="1"/>
      <c r="I342" s="1"/>
      <c r="J342" s="1"/>
      <c r="K342" s="43"/>
      <c r="L342" s="1541"/>
      <c r="M342" s="1541"/>
      <c r="N342" s="1541"/>
      <c r="O342" s="11"/>
    </row>
    <row r="343" spans="1:15">
      <c r="A343" s="1"/>
      <c r="B343" s="1"/>
      <c r="C343" s="1"/>
      <c r="D343" s="1"/>
      <c r="G343" s="1538"/>
      <c r="H343" s="1"/>
      <c r="I343" s="1"/>
      <c r="J343" s="1"/>
      <c r="K343" s="43"/>
      <c r="L343" s="1559"/>
      <c r="M343" s="1541"/>
      <c r="N343" s="1541"/>
      <c r="O343" s="11"/>
    </row>
    <row r="344" spans="1:15">
      <c r="A344" s="1"/>
      <c r="B344" s="1"/>
      <c r="C344" s="1"/>
      <c r="D344" s="1"/>
      <c r="G344" s="1538"/>
      <c r="H344" s="1"/>
      <c r="I344" s="1"/>
      <c r="J344" s="1"/>
      <c r="K344" s="44"/>
      <c r="L344" s="1556"/>
      <c r="M344" s="1541"/>
      <c r="N344" s="1541"/>
      <c r="O344" s="11"/>
    </row>
    <row r="345" spans="1:15">
      <c r="A345" s="1"/>
      <c r="B345" s="1"/>
      <c r="C345" s="1"/>
      <c r="D345" s="1"/>
      <c r="G345" s="1538"/>
      <c r="H345" s="1"/>
      <c r="I345" s="1"/>
      <c r="J345" s="1"/>
      <c r="K345" s="42"/>
      <c r="L345" s="1558"/>
      <c r="M345" s="1541"/>
      <c r="N345" s="1541"/>
      <c r="O345" s="11"/>
    </row>
    <row r="346" spans="1:15">
      <c r="A346" s="1"/>
      <c r="B346" s="1"/>
      <c r="C346" s="1"/>
      <c r="D346" s="1"/>
      <c r="G346" s="1538"/>
      <c r="H346" s="1"/>
      <c r="I346" s="1"/>
      <c r="J346" s="1"/>
      <c r="K346" s="42"/>
      <c r="L346" s="1558"/>
      <c r="M346" s="1541"/>
      <c r="N346" s="1541"/>
      <c r="O346" s="11"/>
    </row>
    <row r="347" spans="1:15">
      <c r="A347" s="1"/>
      <c r="B347" s="1"/>
      <c r="C347" s="1"/>
      <c r="D347" s="1"/>
      <c r="G347" s="1538"/>
      <c r="H347" s="1"/>
      <c r="I347" s="1"/>
      <c r="J347" s="1"/>
      <c r="K347" s="43"/>
      <c r="L347" s="1541"/>
      <c r="M347" s="1541"/>
      <c r="N347" s="1541"/>
      <c r="O347" s="11"/>
    </row>
    <row r="348" spans="1:15">
      <c r="A348" s="1"/>
      <c r="B348" s="1"/>
      <c r="C348" s="1"/>
      <c r="D348" s="1"/>
      <c r="G348" s="1538"/>
      <c r="H348" s="1"/>
      <c r="I348" s="1"/>
      <c r="J348" s="1"/>
      <c r="K348" s="43"/>
      <c r="L348" s="1541"/>
      <c r="M348" s="1541"/>
      <c r="N348" s="1541"/>
      <c r="O348" s="11"/>
    </row>
    <row r="349" spans="1:15">
      <c r="A349" s="1"/>
      <c r="B349" s="1"/>
      <c r="C349" s="1"/>
      <c r="D349" s="1"/>
      <c r="G349" s="1538"/>
      <c r="H349" s="1"/>
      <c r="I349" s="1"/>
      <c r="J349" s="1"/>
      <c r="K349" s="44"/>
      <c r="L349" s="1541"/>
      <c r="M349" s="1541"/>
      <c r="N349" s="1541"/>
      <c r="O349" s="11"/>
    </row>
    <row r="350" spans="1:15">
      <c r="A350" s="1"/>
      <c r="B350" s="1"/>
      <c r="C350" s="1"/>
      <c r="D350" s="1"/>
      <c r="G350" s="1538"/>
      <c r="H350" s="1"/>
      <c r="I350" s="1"/>
      <c r="J350" s="1"/>
      <c r="K350" s="44"/>
      <c r="L350" s="1541"/>
      <c r="M350" s="1541"/>
      <c r="N350" s="1541"/>
      <c r="O350" s="11"/>
    </row>
    <row r="351" spans="1:15">
      <c r="A351" s="1"/>
      <c r="B351" s="1"/>
      <c r="C351" s="1"/>
      <c r="D351" s="1"/>
      <c r="G351" s="1538"/>
      <c r="H351" s="1"/>
      <c r="I351" s="1"/>
      <c r="J351" s="1"/>
      <c r="K351" s="44"/>
      <c r="L351" s="1541"/>
      <c r="M351" s="1541"/>
      <c r="N351" s="1541"/>
      <c r="O351" s="11"/>
    </row>
    <row r="352" spans="1:15">
      <c r="A352" s="1"/>
      <c r="B352" s="1"/>
      <c r="C352" s="1"/>
      <c r="D352" s="1"/>
      <c r="G352" s="1538"/>
      <c r="H352" s="1"/>
      <c r="I352" s="1"/>
      <c r="J352" s="1"/>
      <c r="K352" s="44"/>
      <c r="L352" s="1537"/>
      <c r="M352" s="1541"/>
      <c r="N352" s="1541"/>
      <c r="O352" s="11"/>
    </row>
    <row r="353" spans="1:15">
      <c r="A353" s="1"/>
      <c r="B353" s="1"/>
      <c r="C353" s="1"/>
      <c r="D353" s="1"/>
      <c r="G353" s="1538"/>
      <c r="H353" s="1"/>
      <c r="I353" s="1"/>
      <c r="J353" s="1"/>
      <c r="K353" s="44"/>
      <c r="L353" s="1540"/>
      <c r="M353" s="1541"/>
      <c r="N353" s="1541"/>
      <c r="O353" s="11"/>
    </row>
    <row r="354" spans="1:15">
      <c r="A354" s="1"/>
      <c r="B354" s="1"/>
      <c r="C354" s="1"/>
      <c r="D354" s="1"/>
      <c r="G354" s="1538"/>
      <c r="H354" s="1"/>
      <c r="I354" s="1"/>
      <c r="J354" s="1"/>
      <c r="K354" s="20"/>
      <c r="L354" s="1540"/>
      <c r="M354" s="1541"/>
      <c r="N354" s="1541"/>
      <c r="O354" s="11"/>
    </row>
    <row r="355" spans="1:15">
      <c r="A355" s="1"/>
      <c r="B355" s="1"/>
      <c r="C355" s="1"/>
      <c r="D355" s="1"/>
      <c r="G355" s="1538"/>
      <c r="H355" s="1"/>
      <c r="I355" s="1"/>
      <c r="J355" s="1"/>
      <c r="K355" s="24"/>
      <c r="L355" s="1560"/>
      <c r="M355" s="1538"/>
      <c r="N355" s="1538"/>
      <c r="O355" s="11"/>
    </row>
    <row r="356" spans="1:15">
      <c r="A356" s="1"/>
      <c r="B356" s="1"/>
      <c r="C356" s="1"/>
      <c r="D356" s="1"/>
      <c r="G356" s="1538"/>
      <c r="H356" s="1"/>
      <c r="I356" s="1"/>
      <c r="J356" s="1"/>
      <c r="K356" s="24"/>
      <c r="L356" s="1538"/>
      <c r="M356" s="1538"/>
      <c r="N356" s="1538"/>
      <c r="O356" s="11"/>
    </row>
    <row r="357" spans="1:15">
      <c r="A357" s="1"/>
      <c r="B357" s="1"/>
      <c r="C357" s="1"/>
      <c r="D357" s="1"/>
      <c r="G357" s="1538"/>
      <c r="H357" s="1"/>
      <c r="I357" s="1"/>
      <c r="J357" s="1"/>
      <c r="K357" s="44"/>
      <c r="L357" s="1538"/>
      <c r="M357" s="1538"/>
      <c r="N357" s="1538"/>
    </row>
    <row r="358" spans="1:15">
      <c r="A358" s="1"/>
      <c r="B358" s="1"/>
      <c r="C358" s="1"/>
      <c r="D358" s="1"/>
      <c r="G358" s="1538"/>
      <c r="H358" s="1"/>
      <c r="I358" s="1"/>
      <c r="J358" s="1"/>
      <c r="L358" s="1538"/>
      <c r="M358" s="1538"/>
      <c r="N358" s="1538"/>
    </row>
    <row r="359" spans="1:15">
      <c r="A359" s="1"/>
      <c r="B359" s="1"/>
      <c r="C359" s="1"/>
      <c r="D359" s="1"/>
      <c r="G359" s="1538"/>
      <c r="H359" s="1"/>
      <c r="I359" s="1"/>
      <c r="J359" s="1"/>
      <c r="L359" s="1538"/>
      <c r="M359" s="1538"/>
      <c r="N359" s="1538"/>
    </row>
    <row r="360" spans="1:15">
      <c r="A360" s="1"/>
      <c r="B360" s="1"/>
      <c r="C360" s="1"/>
      <c r="D360" s="1"/>
      <c r="G360" s="1538"/>
      <c r="H360" s="1"/>
      <c r="I360" s="1"/>
      <c r="J360" s="1"/>
      <c r="L360" s="1538"/>
      <c r="M360" s="1538"/>
      <c r="N360" s="1538"/>
    </row>
    <row r="361" spans="1:15">
      <c r="A361" s="1"/>
      <c r="B361" s="1"/>
      <c r="C361" s="1"/>
      <c r="D361" s="1"/>
      <c r="G361" s="1538"/>
      <c r="H361" s="1"/>
      <c r="I361" s="1"/>
      <c r="J361" s="1"/>
      <c r="L361" s="1538"/>
      <c r="M361" s="1541"/>
      <c r="N361" s="1541"/>
    </row>
    <row r="362" spans="1:15">
      <c r="A362" s="1"/>
      <c r="B362" s="1"/>
      <c r="C362" s="1"/>
      <c r="D362" s="1"/>
      <c r="G362" s="1538"/>
      <c r="H362" s="1"/>
      <c r="I362" s="1"/>
      <c r="J362" s="1"/>
      <c r="L362" s="1538"/>
      <c r="M362" s="1541"/>
      <c r="N362" s="1541"/>
    </row>
    <row r="363" spans="1:15">
      <c r="A363" s="1"/>
      <c r="B363" s="1"/>
      <c r="C363" s="1"/>
      <c r="D363" s="1"/>
      <c r="G363" s="1538"/>
      <c r="H363" s="1"/>
      <c r="I363" s="1"/>
      <c r="J363" s="1"/>
      <c r="L363" s="1538"/>
      <c r="M363" s="1541"/>
      <c r="N363" s="1541"/>
      <c r="O363" s="11"/>
    </row>
    <row r="364" spans="1:15">
      <c r="A364" s="1"/>
      <c r="B364" s="1"/>
      <c r="C364" s="1"/>
      <c r="D364" s="1"/>
      <c r="G364" s="1538"/>
      <c r="H364" s="1"/>
      <c r="I364" s="1"/>
      <c r="J364" s="1"/>
      <c r="L364" s="1538"/>
      <c r="M364" s="1541"/>
      <c r="N364" s="1541"/>
      <c r="O364" s="11"/>
    </row>
    <row r="365" spans="1:15">
      <c r="A365" s="1"/>
      <c r="B365" s="1"/>
      <c r="C365" s="1"/>
      <c r="D365" s="1"/>
      <c r="G365" s="1538"/>
      <c r="H365" s="1"/>
      <c r="I365" s="1"/>
      <c r="J365" s="1"/>
      <c r="L365" s="1538"/>
      <c r="M365" s="1541"/>
      <c r="N365" s="1541"/>
      <c r="O365" s="11"/>
    </row>
    <row r="366" spans="1:15">
      <c r="A366" s="1"/>
      <c r="B366" s="1"/>
      <c r="C366" s="1"/>
      <c r="D366" s="1"/>
      <c r="G366" s="1538"/>
      <c r="H366" s="1"/>
      <c r="I366" s="1"/>
      <c r="J366" s="1"/>
      <c r="L366" s="1538"/>
      <c r="M366" s="1541"/>
      <c r="N366" s="1541"/>
      <c r="O366" s="11"/>
    </row>
    <row r="367" spans="1:15">
      <c r="A367" s="1"/>
      <c r="B367" s="1"/>
      <c r="C367" s="1"/>
      <c r="D367" s="1"/>
      <c r="G367" s="1538"/>
      <c r="H367" s="1"/>
      <c r="I367" s="1"/>
      <c r="J367" s="1"/>
      <c r="L367" s="1538"/>
      <c r="M367" s="1541"/>
      <c r="N367" s="1541"/>
      <c r="O367" s="11"/>
    </row>
    <row r="368" spans="1:15">
      <c r="A368" s="1"/>
      <c r="B368" s="1"/>
      <c r="C368" s="1"/>
      <c r="D368" s="1"/>
      <c r="G368" s="1538"/>
      <c r="H368" s="1"/>
      <c r="I368" s="1"/>
      <c r="J368" s="1"/>
      <c r="L368" s="1538"/>
      <c r="M368" s="1541"/>
      <c r="N368" s="1541"/>
      <c r="O368" s="11"/>
    </row>
    <row r="369" spans="1:15">
      <c r="A369" s="1"/>
      <c r="B369" s="1"/>
      <c r="C369" s="1"/>
      <c r="D369" s="1"/>
      <c r="G369" s="1538"/>
      <c r="H369" s="1"/>
      <c r="I369" s="1"/>
      <c r="J369" s="1"/>
      <c r="L369" s="1538"/>
      <c r="M369" s="1541"/>
      <c r="N369" s="1541"/>
      <c r="O369" s="11"/>
    </row>
    <row r="370" spans="1:15">
      <c r="A370" s="1"/>
      <c r="B370" s="1"/>
      <c r="C370" s="1"/>
      <c r="D370" s="1"/>
      <c r="G370" s="1538"/>
      <c r="H370" s="1"/>
      <c r="I370" s="1"/>
      <c r="J370" s="1"/>
      <c r="L370" s="1538"/>
      <c r="M370" s="1541"/>
      <c r="N370" s="1541"/>
      <c r="O370" s="11"/>
    </row>
    <row r="371" spans="1:15">
      <c r="A371" s="1"/>
      <c r="B371" s="1"/>
      <c r="C371" s="1"/>
      <c r="D371" s="1"/>
      <c r="G371" s="1538"/>
      <c r="H371" s="1"/>
      <c r="I371" s="1"/>
      <c r="J371" s="1"/>
      <c r="L371" s="1538"/>
      <c r="M371" s="1541"/>
      <c r="N371" s="1541"/>
      <c r="O371" s="11"/>
    </row>
    <row r="372" spans="1:15">
      <c r="A372" s="1"/>
      <c r="B372" s="1"/>
      <c r="C372" s="1"/>
      <c r="D372" s="1"/>
      <c r="G372" s="1538"/>
      <c r="H372" s="1"/>
      <c r="I372" s="1"/>
      <c r="J372" s="1"/>
      <c r="L372" s="1538"/>
      <c r="M372" s="1541"/>
      <c r="N372" s="1541"/>
      <c r="O372" s="11"/>
    </row>
    <row r="373" spans="1:15">
      <c r="A373" s="1"/>
      <c r="B373" s="1"/>
      <c r="C373" s="1"/>
      <c r="D373" s="1"/>
      <c r="G373" s="1538"/>
      <c r="H373" s="1"/>
      <c r="I373" s="1"/>
      <c r="J373" s="1"/>
      <c r="L373" s="1538"/>
      <c r="M373" s="1541"/>
      <c r="N373" s="1541"/>
      <c r="O373" s="11"/>
    </row>
    <row r="374" spans="1:15">
      <c r="A374" s="1"/>
      <c r="B374" s="1"/>
      <c r="C374" s="1"/>
      <c r="D374" s="1"/>
      <c r="G374" s="1538"/>
      <c r="H374" s="1"/>
      <c r="I374" s="1"/>
      <c r="J374" s="1"/>
      <c r="L374" s="1538"/>
      <c r="M374" s="1541"/>
      <c r="N374" s="1541"/>
      <c r="O374" s="11"/>
    </row>
    <row r="375" spans="1:15">
      <c r="A375" s="1"/>
      <c r="B375" s="1"/>
      <c r="C375" s="1"/>
      <c r="D375" s="1"/>
      <c r="G375" s="1538"/>
      <c r="H375" s="1"/>
      <c r="I375" s="1"/>
      <c r="J375" s="1"/>
      <c r="L375" s="1538"/>
      <c r="M375" s="1541"/>
      <c r="N375" s="1541"/>
      <c r="O375" s="11"/>
    </row>
    <row r="376" spans="1:15">
      <c r="A376" s="1"/>
      <c r="B376" s="1"/>
      <c r="C376" s="1"/>
      <c r="D376" s="1"/>
      <c r="G376" s="1538"/>
      <c r="H376" s="1"/>
      <c r="I376" s="1"/>
      <c r="J376" s="1"/>
      <c r="L376" s="1538"/>
      <c r="M376" s="1541"/>
      <c r="N376" s="1541"/>
      <c r="O376" s="11"/>
    </row>
    <row r="377" spans="1:15">
      <c r="A377" s="1"/>
      <c r="B377" s="1"/>
      <c r="C377" s="1"/>
      <c r="D377" s="1"/>
      <c r="G377" s="1538"/>
      <c r="H377" s="1"/>
      <c r="I377" s="1"/>
      <c r="J377" s="1"/>
      <c r="L377" s="1538"/>
      <c r="M377" s="1541"/>
      <c r="N377" s="1541"/>
      <c r="O377" s="11"/>
    </row>
    <row r="378" spans="1:15">
      <c r="A378" s="1"/>
      <c r="B378" s="1"/>
      <c r="C378" s="1"/>
      <c r="D378" s="1"/>
      <c r="G378" s="1538"/>
      <c r="H378" s="1"/>
      <c r="I378" s="1"/>
      <c r="J378" s="1"/>
      <c r="L378" s="1538"/>
      <c r="M378" s="1541"/>
      <c r="N378" s="1541"/>
      <c r="O378" s="11"/>
    </row>
    <row r="379" spans="1:15">
      <c r="A379" s="1"/>
      <c r="B379" s="1"/>
      <c r="C379" s="1"/>
      <c r="D379" s="1"/>
      <c r="G379" s="1538"/>
      <c r="H379" s="1"/>
      <c r="I379" s="1"/>
      <c r="J379" s="1"/>
      <c r="L379" s="1538"/>
      <c r="M379" s="1541"/>
      <c r="N379" s="1541"/>
      <c r="O379" s="11"/>
    </row>
    <row r="380" spans="1:15">
      <c r="A380" s="1"/>
      <c r="B380" s="1"/>
      <c r="C380" s="1"/>
      <c r="D380" s="1"/>
      <c r="G380" s="1538"/>
      <c r="H380" s="1"/>
      <c r="I380" s="1"/>
      <c r="J380" s="1"/>
      <c r="L380" s="1538"/>
      <c r="M380" s="1541"/>
      <c r="N380" s="1541"/>
      <c r="O380" s="11"/>
    </row>
    <row r="381" spans="1:15">
      <c r="A381" s="1"/>
      <c r="B381" s="1"/>
      <c r="C381" s="1"/>
      <c r="D381" s="1"/>
      <c r="G381" s="1538"/>
      <c r="H381" s="1"/>
      <c r="I381" s="1"/>
      <c r="J381" s="1"/>
      <c r="L381" s="1538"/>
      <c r="M381" s="1541"/>
      <c r="N381" s="1541"/>
      <c r="O381" s="11"/>
    </row>
    <row r="382" spans="1:15">
      <c r="A382" s="1"/>
      <c r="B382" s="1"/>
      <c r="C382" s="1"/>
      <c r="D382" s="1"/>
      <c r="G382" s="1538"/>
      <c r="H382" s="1"/>
      <c r="I382" s="1"/>
      <c r="J382" s="1"/>
      <c r="L382" s="1538"/>
      <c r="M382" s="1541"/>
      <c r="N382" s="1541"/>
      <c r="O382" s="11"/>
    </row>
    <row r="383" spans="1:15">
      <c r="A383" s="1"/>
      <c r="B383" s="1"/>
      <c r="C383" s="1"/>
      <c r="D383" s="1"/>
      <c r="G383" s="1538"/>
      <c r="H383" s="1"/>
      <c r="I383" s="1"/>
      <c r="J383" s="1"/>
      <c r="L383" s="1538"/>
      <c r="M383" s="1541"/>
      <c r="N383" s="1541"/>
      <c r="O383" s="11"/>
    </row>
    <row r="384" spans="1:15">
      <c r="A384" s="1"/>
      <c r="B384" s="1"/>
      <c r="C384" s="1"/>
      <c r="D384" s="1"/>
      <c r="G384" s="1538"/>
      <c r="H384" s="1"/>
      <c r="I384" s="1"/>
      <c r="J384" s="1"/>
      <c r="L384" s="1538"/>
      <c r="M384" s="1541"/>
      <c r="N384" s="1541"/>
      <c r="O384" s="11"/>
    </row>
    <row r="385" spans="1:15">
      <c r="A385" s="1"/>
      <c r="B385" s="1"/>
      <c r="C385" s="1"/>
      <c r="D385" s="1"/>
      <c r="G385" s="1538"/>
      <c r="H385" s="1"/>
      <c r="I385" s="1"/>
      <c r="J385" s="1"/>
      <c r="L385" s="1538"/>
      <c r="M385" s="1541"/>
      <c r="N385" s="1541"/>
      <c r="O385" s="11"/>
    </row>
    <row r="386" spans="1:15">
      <c r="A386" s="1"/>
      <c r="B386" s="1"/>
      <c r="C386" s="1"/>
      <c r="D386" s="1"/>
      <c r="G386" s="1538"/>
      <c r="H386" s="1"/>
      <c r="I386" s="1"/>
      <c r="J386" s="1"/>
      <c r="L386" s="1538"/>
      <c r="M386" s="1541"/>
      <c r="N386" s="1541"/>
      <c r="O386" s="11"/>
    </row>
    <row r="387" spans="1:15">
      <c r="A387" s="1"/>
      <c r="B387" s="1"/>
      <c r="C387" s="1"/>
      <c r="D387" s="1"/>
      <c r="G387" s="1538"/>
      <c r="H387" s="1"/>
      <c r="I387" s="1"/>
      <c r="J387" s="1"/>
      <c r="L387" s="1538"/>
      <c r="M387" s="1541"/>
      <c r="N387" s="1541"/>
      <c r="O387" s="11"/>
    </row>
    <row r="388" spans="1:15">
      <c r="A388" s="1"/>
      <c r="B388" s="1"/>
      <c r="C388" s="1"/>
      <c r="D388" s="1"/>
      <c r="G388" s="1538"/>
      <c r="H388" s="1"/>
      <c r="I388" s="1"/>
      <c r="J388" s="1"/>
      <c r="L388" s="1538"/>
      <c r="M388" s="1541"/>
      <c r="N388" s="1541"/>
      <c r="O388" s="11"/>
    </row>
    <row r="389" spans="1:15">
      <c r="A389" s="1"/>
      <c r="B389" s="1"/>
      <c r="C389" s="1"/>
      <c r="D389" s="1"/>
      <c r="G389" s="1538"/>
      <c r="H389" s="1"/>
      <c r="I389" s="1"/>
      <c r="J389" s="1"/>
      <c r="L389" s="1538"/>
      <c r="M389" s="1541"/>
      <c r="N389" s="1541"/>
      <c r="O389" s="11"/>
    </row>
    <row r="390" spans="1:15">
      <c r="A390" s="1"/>
      <c r="B390" s="1"/>
      <c r="C390" s="1"/>
      <c r="D390" s="1"/>
      <c r="G390" s="1538"/>
      <c r="H390" s="1"/>
      <c r="I390" s="1"/>
      <c r="J390" s="1"/>
      <c r="L390" s="1538"/>
      <c r="M390" s="1541"/>
      <c r="N390" s="1541"/>
      <c r="O390" s="11"/>
    </row>
    <row r="391" spans="1:15">
      <c r="A391" s="1"/>
      <c r="B391" s="1"/>
      <c r="C391" s="1"/>
      <c r="D391" s="1"/>
      <c r="G391" s="1538"/>
      <c r="H391" s="1"/>
      <c r="I391" s="1"/>
      <c r="J391" s="1"/>
      <c r="L391" s="1538"/>
      <c r="M391" s="1541"/>
      <c r="N391" s="1541"/>
      <c r="O391" s="11"/>
    </row>
    <row r="392" spans="1:15">
      <c r="A392" s="1"/>
      <c r="B392" s="1"/>
      <c r="C392" s="1"/>
      <c r="D392" s="1"/>
      <c r="G392" s="1538"/>
      <c r="H392" s="1"/>
      <c r="I392" s="1"/>
      <c r="J392" s="1"/>
      <c r="L392" s="1538"/>
      <c r="M392" s="1541"/>
      <c r="N392" s="1541"/>
      <c r="O392" s="11"/>
    </row>
    <row r="393" spans="1:15">
      <c r="A393" s="1"/>
      <c r="B393" s="1"/>
      <c r="C393" s="1"/>
      <c r="D393" s="1"/>
      <c r="G393" s="1538"/>
      <c r="H393" s="1"/>
      <c r="I393" s="1"/>
      <c r="J393" s="1"/>
      <c r="L393" s="1538"/>
      <c r="M393" s="1541"/>
      <c r="N393" s="1541"/>
      <c r="O393" s="11"/>
    </row>
    <row r="394" spans="1:15">
      <c r="A394" s="1"/>
      <c r="B394" s="1"/>
      <c r="C394" s="1"/>
      <c r="D394" s="1"/>
      <c r="G394" s="1538"/>
      <c r="H394" s="1"/>
      <c r="I394" s="1"/>
      <c r="J394" s="1"/>
      <c r="L394" s="1538"/>
      <c r="M394" s="1541"/>
      <c r="N394" s="1541"/>
      <c r="O394" s="11"/>
    </row>
    <row r="395" spans="1:15">
      <c r="A395" s="1"/>
      <c r="B395" s="1"/>
      <c r="C395" s="1"/>
      <c r="D395" s="1"/>
      <c r="G395" s="1538"/>
      <c r="H395" s="1"/>
      <c r="I395" s="1"/>
      <c r="J395" s="1"/>
      <c r="L395" s="1538"/>
      <c r="M395" s="1541"/>
      <c r="N395" s="1541"/>
      <c r="O395" s="11"/>
    </row>
    <row r="396" spans="1:15">
      <c r="A396" s="1"/>
      <c r="B396" s="1"/>
      <c r="C396" s="1"/>
      <c r="D396" s="1"/>
      <c r="G396" s="1538"/>
      <c r="H396" s="1"/>
      <c r="I396" s="1"/>
      <c r="J396" s="1"/>
      <c r="L396" s="1538"/>
      <c r="M396" s="1541"/>
      <c r="N396" s="1541"/>
      <c r="O396" s="11"/>
    </row>
    <row r="397" spans="1:15">
      <c r="A397" s="1"/>
      <c r="B397" s="1"/>
      <c r="C397" s="1"/>
      <c r="D397" s="1"/>
      <c r="G397" s="1538"/>
      <c r="H397" s="1"/>
      <c r="I397" s="1"/>
      <c r="J397" s="1"/>
      <c r="L397" s="1538"/>
      <c r="M397" s="1541"/>
      <c r="N397" s="1541"/>
      <c r="O397" s="11"/>
    </row>
    <row r="398" spans="1:15">
      <c r="A398" s="1"/>
      <c r="B398" s="1"/>
      <c r="C398" s="1"/>
      <c r="D398" s="1"/>
      <c r="G398" s="1538"/>
      <c r="H398" s="1"/>
      <c r="I398" s="1"/>
      <c r="J398" s="1"/>
      <c r="L398" s="1538"/>
      <c r="M398" s="1541"/>
      <c r="N398" s="1541"/>
      <c r="O398" s="11"/>
    </row>
    <row r="399" spans="1:15">
      <c r="A399" s="1"/>
      <c r="B399" s="1"/>
      <c r="C399" s="1"/>
      <c r="D399" s="1"/>
      <c r="G399" s="1538"/>
      <c r="H399" s="1"/>
      <c r="I399" s="1"/>
      <c r="J399" s="1"/>
      <c r="L399" s="1538"/>
      <c r="M399" s="1541"/>
      <c r="N399" s="1541"/>
      <c r="O399" s="11"/>
    </row>
    <row r="400" spans="1:15">
      <c r="A400" s="1"/>
      <c r="B400" s="1"/>
      <c r="C400" s="1"/>
      <c r="D400" s="1"/>
      <c r="G400" s="1538"/>
      <c r="H400" s="1"/>
      <c r="I400" s="1"/>
      <c r="J400" s="1"/>
      <c r="L400" s="1538"/>
      <c r="M400" s="1541"/>
      <c r="N400" s="1541"/>
      <c r="O400" s="11"/>
    </row>
    <row r="401" spans="1:15">
      <c r="A401" s="1"/>
      <c r="B401" s="1"/>
      <c r="C401" s="1"/>
      <c r="D401" s="1"/>
      <c r="G401" s="1538"/>
      <c r="H401" s="1"/>
      <c r="I401" s="1"/>
      <c r="J401" s="1"/>
      <c r="L401" s="1538"/>
      <c r="M401" s="1541"/>
      <c r="N401" s="1541"/>
      <c r="O401" s="11"/>
    </row>
    <row r="402" spans="1:15">
      <c r="A402" s="1"/>
      <c r="B402" s="1"/>
      <c r="C402" s="1"/>
      <c r="D402" s="1"/>
      <c r="G402" s="1538"/>
      <c r="H402" s="1"/>
      <c r="I402" s="1"/>
      <c r="J402" s="1"/>
      <c r="L402" s="1538"/>
      <c r="M402" s="1541"/>
      <c r="N402" s="1541"/>
      <c r="O402" s="11"/>
    </row>
    <row r="403" spans="1:15">
      <c r="A403" s="1"/>
      <c r="B403" s="1"/>
      <c r="C403" s="1"/>
      <c r="D403" s="1"/>
      <c r="G403" s="1538"/>
      <c r="H403" s="1"/>
      <c r="I403" s="1"/>
      <c r="J403" s="1"/>
      <c r="L403" s="1538"/>
      <c r="M403" s="1541"/>
      <c r="N403" s="1541"/>
      <c r="O403" s="11"/>
    </row>
    <row r="404" spans="1:15">
      <c r="A404" s="1"/>
      <c r="B404" s="1"/>
      <c r="C404" s="1"/>
      <c r="D404" s="1"/>
      <c r="G404" s="1538"/>
      <c r="H404" s="1"/>
      <c r="I404" s="1"/>
      <c r="J404" s="1"/>
      <c r="L404" s="1538"/>
      <c r="M404" s="1541"/>
      <c r="N404" s="1541"/>
      <c r="O404" s="11"/>
    </row>
    <row r="405" spans="1:15">
      <c r="A405" s="1"/>
      <c r="B405" s="1"/>
      <c r="C405" s="1"/>
      <c r="D405" s="1"/>
      <c r="G405" s="1538"/>
      <c r="H405" s="1"/>
      <c r="I405" s="1"/>
      <c r="J405" s="1"/>
      <c r="L405" s="1538"/>
      <c r="M405" s="1541"/>
      <c r="N405" s="1541"/>
      <c r="O405" s="11"/>
    </row>
    <row r="406" spans="1:15">
      <c r="A406" s="1"/>
      <c r="B406" s="1"/>
      <c r="C406" s="1"/>
      <c r="D406" s="1"/>
      <c r="G406" s="1538"/>
      <c r="H406" s="1"/>
      <c r="I406" s="1"/>
      <c r="J406" s="1"/>
      <c r="L406" s="1538"/>
      <c r="M406" s="1541"/>
      <c r="N406" s="1541"/>
      <c r="O406" s="11"/>
    </row>
    <row r="407" spans="1:15">
      <c r="A407" s="1"/>
      <c r="B407" s="1"/>
      <c r="C407" s="1"/>
      <c r="D407" s="1"/>
      <c r="G407" s="1538"/>
      <c r="H407" s="1"/>
      <c r="I407" s="1"/>
      <c r="J407" s="1"/>
      <c r="L407" s="1538"/>
      <c r="M407" s="1541"/>
      <c r="N407" s="1541"/>
      <c r="O407" s="11"/>
    </row>
    <row r="408" spans="1:15">
      <c r="A408" s="1"/>
      <c r="B408" s="1"/>
      <c r="C408" s="1"/>
      <c r="D408" s="1"/>
      <c r="G408" s="1538"/>
      <c r="H408" s="1"/>
      <c r="I408" s="1"/>
      <c r="J408" s="1"/>
      <c r="L408" s="1538"/>
      <c r="M408" s="1541"/>
      <c r="N408" s="1541"/>
      <c r="O408" s="11"/>
    </row>
    <row r="409" spans="1:15">
      <c r="A409" s="1"/>
      <c r="B409" s="1"/>
      <c r="C409" s="1"/>
      <c r="D409" s="1"/>
      <c r="G409" s="1538"/>
      <c r="H409" s="1"/>
      <c r="I409" s="1"/>
      <c r="J409" s="1"/>
      <c r="L409" s="1538"/>
      <c r="M409" s="1541"/>
      <c r="N409" s="1541"/>
      <c r="O409" s="11"/>
    </row>
    <row r="410" spans="1:15">
      <c r="A410" s="1"/>
      <c r="B410" s="1"/>
      <c r="C410" s="1"/>
      <c r="D410" s="1"/>
      <c r="G410" s="1"/>
      <c r="H410" s="1"/>
      <c r="I410" s="1"/>
      <c r="J410" s="1"/>
      <c r="L410" s="1538"/>
      <c r="M410" s="1541"/>
      <c r="N410" s="1541"/>
      <c r="O410" s="11"/>
    </row>
    <row r="411" spans="1:15">
      <c r="A411" s="1"/>
      <c r="B411" s="1"/>
      <c r="C411" s="1"/>
      <c r="D411" s="1"/>
      <c r="G411" s="1"/>
      <c r="H411" s="1"/>
      <c r="I411" s="1"/>
      <c r="J411" s="1"/>
      <c r="L411" s="1538"/>
      <c r="M411" s="1541"/>
      <c r="N411" s="1541"/>
      <c r="O411" s="11"/>
    </row>
    <row r="412" spans="1:15">
      <c r="A412" s="1"/>
      <c r="B412" s="1"/>
      <c r="C412" s="1"/>
      <c r="D412" s="1"/>
      <c r="G412" s="1"/>
      <c r="H412" s="1"/>
      <c r="I412" s="1"/>
      <c r="J412" s="1"/>
      <c r="L412" s="1538"/>
      <c r="M412" s="1541"/>
      <c r="N412" s="1541"/>
      <c r="O412" s="11"/>
    </row>
    <row r="413" spans="1:15">
      <c r="A413" s="1"/>
      <c r="B413" s="1"/>
      <c r="C413" s="1"/>
      <c r="D413" s="1"/>
      <c r="G413" s="1"/>
      <c r="H413" s="1"/>
      <c r="I413" s="1"/>
      <c r="J413" s="1"/>
      <c r="L413" s="1538"/>
      <c r="M413" s="1541"/>
      <c r="N413" s="1541"/>
      <c r="O413" s="11"/>
    </row>
    <row r="414" spans="1:15">
      <c r="A414" s="1"/>
      <c r="B414" s="1"/>
      <c r="C414" s="1"/>
      <c r="D414" s="1"/>
      <c r="G414" s="1"/>
      <c r="H414" s="1"/>
      <c r="I414" s="1"/>
      <c r="J414" s="1"/>
      <c r="L414" s="1538"/>
      <c r="M414" s="1541"/>
      <c r="N414" s="1541"/>
      <c r="O414" s="11"/>
    </row>
    <row r="415" spans="1:15">
      <c r="A415" s="1"/>
      <c r="B415" s="1"/>
      <c r="C415" s="1"/>
      <c r="D415" s="1"/>
      <c r="G415" s="1"/>
      <c r="H415" s="1"/>
      <c r="I415" s="1"/>
      <c r="J415" s="1"/>
      <c r="L415" s="1538"/>
      <c r="M415" s="1541"/>
      <c r="N415" s="1541"/>
      <c r="O415" s="11"/>
    </row>
    <row r="416" spans="1:15">
      <c r="A416" s="1"/>
      <c r="B416" s="1"/>
      <c r="C416" s="1"/>
      <c r="D416" s="1"/>
      <c r="G416" s="1"/>
      <c r="H416" s="1"/>
      <c r="I416" s="1"/>
      <c r="J416" s="1"/>
      <c r="L416" s="1561"/>
      <c r="M416" s="1541"/>
      <c r="N416" s="1541"/>
      <c r="O416" s="11"/>
    </row>
    <row r="417" spans="1:15">
      <c r="A417" s="1"/>
      <c r="B417" s="1"/>
      <c r="C417" s="1"/>
      <c r="D417" s="1"/>
      <c r="G417" s="1"/>
      <c r="H417" s="1"/>
      <c r="I417" s="1"/>
      <c r="J417" s="1"/>
      <c r="L417" s="1538"/>
      <c r="M417" s="1541"/>
      <c r="N417" s="1541"/>
      <c r="O417" s="11"/>
    </row>
    <row r="418" spans="1:15">
      <c r="A418" s="1"/>
      <c r="B418" s="1"/>
      <c r="C418" s="1"/>
      <c r="D418" s="1"/>
      <c r="G418" s="1"/>
      <c r="H418" s="1"/>
      <c r="I418" s="1"/>
      <c r="J418" s="1"/>
      <c r="K418" s="13"/>
      <c r="L418" s="1538"/>
      <c r="M418" s="1538"/>
      <c r="N418" s="1538"/>
      <c r="O418" s="11"/>
    </row>
    <row r="419" spans="1:15">
      <c r="A419" s="1"/>
      <c r="B419" s="1"/>
      <c r="C419" s="1"/>
      <c r="D419" s="1"/>
      <c r="G419" s="1"/>
      <c r="H419" s="1"/>
      <c r="I419" s="1"/>
      <c r="J419" s="1"/>
      <c r="L419" s="1538"/>
      <c r="M419" s="1538"/>
      <c r="N419" s="1538"/>
      <c r="O419" s="11"/>
    </row>
    <row r="420" spans="1:15">
      <c r="A420" s="1"/>
      <c r="B420" s="1"/>
      <c r="C420" s="1"/>
      <c r="D420" s="1"/>
      <c r="G420" s="1"/>
      <c r="H420" s="1"/>
      <c r="I420" s="1"/>
      <c r="J420" s="1"/>
      <c r="L420" s="1538"/>
      <c r="M420" s="1538"/>
      <c r="N420" s="1538"/>
    </row>
    <row r="421" spans="1:15">
      <c r="A421" s="1"/>
      <c r="B421" s="1"/>
      <c r="C421" s="1"/>
      <c r="D421" s="1"/>
      <c r="G421" s="1"/>
      <c r="H421" s="1"/>
      <c r="I421" s="1"/>
      <c r="J421" s="1"/>
      <c r="L421" s="1538"/>
      <c r="M421" s="1538"/>
      <c r="N421" s="1538"/>
    </row>
    <row r="422" spans="1:15">
      <c r="A422" s="1"/>
      <c r="B422" s="1"/>
      <c r="C422" s="1"/>
      <c r="D422" s="1"/>
      <c r="G422" s="1"/>
      <c r="H422" s="1"/>
      <c r="I422" s="1"/>
      <c r="J422" s="1"/>
      <c r="L422" s="1538"/>
      <c r="M422" s="1538"/>
      <c r="N422" s="1538"/>
    </row>
    <row r="423" spans="1:15">
      <c r="A423" s="1"/>
      <c r="B423" s="1"/>
      <c r="C423" s="1"/>
      <c r="D423" s="1"/>
      <c r="G423" s="1"/>
      <c r="H423" s="1"/>
      <c r="I423" s="1"/>
      <c r="J423" s="1"/>
      <c r="L423" s="1538"/>
      <c r="M423" s="1538"/>
      <c r="N423" s="1538"/>
    </row>
    <row r="424" spans="1:15">
      <c r="A424" s="1"/>
      <c r="B424" s="1"/>
      <c r="C424" s="1"/>
      <c r="D424" s="1"/>
      <c r="G424" s="1"/>
      <c r="H424" s="1"/>
      <c r="I424" s="1"/>
      <c r="J424" s="1"/>
      <c r="L424" s="1538"/>
      <c r="M424" s="1538"/>
      <c r="N424" s="1538"/>
    </row>
    <row r="425" spans="1:15">
      <c r="A425" s="1"/>
      <c r="B425" s="1"/>
      <c r="C425" s="1"/>
      <c r="D425" s="1"/>
      <c r="G425" s="1"/>
      <c r="H425" s="1"/>
      <c r="I425" s="1"/>
      <c r="J425" s="1"/>
      <c r="L425" s="1538"/>
      <c r="M425" s="1538"/>
      <c r="N425" s="1538"/>
    </row>
    <row r="426" spans="1:15">
      <c r="A426" s="1"/>
      <c r="B426" s="1"/>
      <c r="C426" s="1"/>
      <c r="D426" s="1"/>
      <c r="G426" s="1"/>
      <c r="H426" s="1"/>
      <c r="I426" s="1"/>
      <c r="J426" s="1"/>
      <c r="L426" s="1538"/>
      <c r="M426" s="1538"/>
      <c r="N426" s="1538"/>
    </row>
    <row r="427" spans="1:15">
      <c r="A427" s="1"/>
      <c r="B427" s="1"/>
      <c r="C427" s="1"/>
      <c r="D427" s="1"/>
      <c r="G427" s="1"/>
      <c r="H427" s="1"/>
      <c r="I427" s="1"/>
      <c r="J427" s="1"/>
      <c r="L427" s="1538"/>
      <c r="M427" s="1538"/>
      <c r="N427" s="1538"/>
    </row>
    <row r="428" spans="1:15">
      <c r="A428" s="1"/>
      <c r="B428" s="1"/>
      <c r="C428" s="1"/>
      <c r="D428" s="1"/>
      <c r="G428" s="1"/>
      <c r="H428" s="1"/>
      <c r="I428" s="1"/>
      <c r="J428" s="1"/>
      <c r="L428" s="1538"/>
      <c r="M428" s="1538"/>
      <c r="N428" s="1538"/>
    </row>
    <row r="429" spans="1:15">
      <c r="A429" s="1"/>
      <c r="B429" s="1"/>
      <c r="C429" s="1"/>
      <c r="D429" s="1"/>
      <c r="G429" s="1"/>
      <c r="H429" s="1"/>
      <c r="I429" s="1"/>
      <c r="J429" s="1"/>
      <c r="L429" s="1538"/>
      <c r="M429" s="1538"/>
      <c r="N429" s="1538"/>
    </row>
    <row r="430" spans="1:15">
      <c r="A430" s="1"/>
      <c r="B430" s="1"/>
      <c r="C430" s="1"/>
      <c r="D430" s="1"/>
      <c r="G430" s="1"/>
      <c r="H430" s="1"/>
      <c r="I430" s="1"/>
      <c r="J430" s="1"/>
      <c r="L430" s="1538"/>
      <c r="M430" s="1538"/>
      <c r="N430" s="1538"/>
    </row>
    <row r="431" spans="1:15">
      <c r="A431" s="1"/>
      <c r="B431" s="1"/>
      <c r="C431" s="1"/>
      <c r="D431" s="1"/>
      <c r="G431" s="1"/>
      <c r="H431" s="1"/>
      <c r="I431" s="1"/>
      <c r="J431" s="1"/>
      <c r="L431" s="1538"/>
      <c r="M431" s="1538"/>
      <c r="N431" s="1538"/>
    </row>
    <row r="432" spans="1:15">
      <c r="A432" s="1"/>
      <c r="B432" s="1"/>
      <c r="C432" s="1"/>
      <c r="D432" s="1"/>
      <c r="G432" s="1"/>
      <c r="H432" s="1"/>
      <c r="I432" s="1"/>
      <c r="J432" s="1"/>
      <c r="L432" s="1538"/>
      <c r="M432" s="1538"/>
      <c r="N432" s="1538"/>
    </row>
    <row r="433" spans="1:15" s="38" customForma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37"/>
      <c r="L433" s="1538"/>
      <c r="M433" s="1538"/>
      <c r="N433" s="1538"/>
      <c r="O433" s="1"/>
    </row>
    <row r="434" spans="1:15" s="38" customForma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37"/>
      <c r="L434" s="1562"/>
      <c r="M434" s="1562"/>
      <c r="N434" s="1562"/>
      <c r="O434" s="1"/>
    </row>
    <row r="435" spans="1:15" s="38" customForma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37"/>
      <c r="L435" s="1562"/>
      <c r="M435" s="1562"/>
      <c r="N435" s="1562"/>
      <c r="O435" s="1"/>
    </row>
    <row r="436" spans="1:15" s="38" customFormat="1">
      <c r="A436" s="1"/>
      <c r="B436" s="1"/>
      <c r="C436" s="1"/>
      <c r="D436" s="1"/>
      <c r="E436" s="1"/>
      <c r="F436" s="1"/>
      <c r="G436" s="1"/>
      <c r="H436" s="1"/>
      <c r="I436" s="1"/>
      <c r="J436" s="1"/>
      <c r="L436" s="1562"/>
      <c r="M436" s="1562"/>
      <c r="N436" s="1562"/>
    </row>
    <row r="437" spans="1:15" s="38" customForma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45"/>
      <c r="L437" s="1562"/>
      <c r="M437" s="1562"/>
      <c r="N437" s="1562"/>
    </row>
    <row r="438" spans="1:15" s="38" customForma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45"/>
      <c r="L438" s="1562"/>
      <c r="M438" s="1562"/>
      <c r="N438" s="1562"/>
    </row>
    <row r="439" spans="1:15" s="38" customForma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45"/>
      <c r="L439" s="1562"/>
      <c r="M439" s="1562"/>
      <c r="N439" s="1562"/>
    </row>
    <row r="440" spans="1:15" s="38" customForma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45"/>
      <c r="L440" s="1562"/>
      <c r="M440" s="1562"/>
      <c r="N440" s="1562"/>
    </row>
    <row r="441" spans="1:15" s="38" customForma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45"/>
      <c r="L441" s="1562"/>
      <c r="M441" s="1562"/>
      <c r="N441" s="1562"/>
    </row>
    <row r="442" spans="1:15" s="38" customForma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45"/>
      <c r="L442" s="1562"/>
      <c r="M442" s="1562"/>
      <c r="N442" s="1562"/>
    </row>
    <row r="443" spans="1:15" s="38" customForma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45"/>
      <c r="L443" s="1562"/>
      <c r="M443" s="1562"/>
      <c r="N443" s="1562"/>
    </row>
    <row r="444" spans="1:15" s="38" customForma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45"/>
      <c r="L444" s="1562"/>
      <c r="M444" s="1562"/>
      <c r="N444" s="1562"/>
    </row>
    <row r="445" spans="1:15" s="38" customForma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45"/>
      <c r="L445" s="1562"/>
      <c r="M445" s="1562"/>
      <c r="N445" s="1562"/>
    </row>
    <row r="446" spans="1:15" s="38" customForma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45"/>
      <c r="L446" s="1562"/>
      <c r="M446" s="1562"/>
      <c r="N446" s="1562"/>
    </row>
    <row r="447" spans="1:15" s="38" customForma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45"/>
      <c r="L447" s="1562"/>
      <c r="M447" s="1562"/>
      <c r="N447" s="1562"/>
    </row>
    <row r="448" spans="1:15" s="38" customForma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45"/>
      <c r="L448" s="1562"/>
      <c r="M448" s="1562"/>
      <c r="N448" s="1562"/>
    </row>
    <row r="449" spans="1:15" s="38" customForma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45"/>
      <c r="L449" s="1562"/>
      <c r="M449" s="1562"/>
      <c r="N449" s="1562"/>
    </row>
    <row r="450" spans="1:15" s="38" customForma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45"/>
      <c r="L450" s="1562"/>
      <c r="M450" s="1562"/>
      <c r="N450" s="1562"/>
    </row>
    <row r="451" spans="1:15" s="38" customForma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45"/>
      <c r="L451" s="1562"/>
      <c r="M451" s="1562"/>
      <c r="N451" s="1562"/>
    </row>
    <row r="452" spans="1:15" s="38" customForma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45"/>
      <c r="L452" s="1562"/>
      <c r="M452" s="1562"/>
      <c r="N452" s="1562"/>
    </row>
    <row r="453" spans="1:15" s="38" customForma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45"/>
      <c r="L453" s="1562"/>
      <c r="M453" s="1562"/>
      <c r="N453" s="1562"/>
    </row>
    <row r="454" spans="1:15" s="38" customForma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45"/>
      <c r="L454" s="1562"/>
      <c r="M454" s="1562"/>
      <c r="N454" s="1562"/>
    </row>
    <row r="455" spans="1:15" s="38" customForma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45"/>
      <c r="L455" s="1562"/>
      <c r="M455" s="1562"/>
      <c r="N455" s="1562"/>
    </row>
    <row r="456" spans="1:15" s="38" customForma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45"/>
      <c r="L456" s="1562"/>
      <c r="M456" s="1562"/>
      <c r="N456" s="1562"/>
    </row>
    <row r="457" spans="1:15" s="38" customForma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45"/>
      <c r="L457" s="1562"/>
      <c r="M457" s="1562"/>
      <c r="N457" s="1562"/>
    </row>
    <row r="458" spans="1:15" s="38" customForma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45"/>
      <c r="L458" s="1562"/>
      <c r="M458" s="1562"/>
      <c r="N458" s="1562"/>
    </row>
    <row r="459" spans="1:15" s="38" customForma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45"/>
      <c r="L459" s="1562"/>
      <c r="M459" s="1562"/>
      <c r="N459" s="1562"/>
    </row>
    <row r="460" spans="1:15" s="38" customForma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45"/>
      <c r="L460" s="1562"/>
      <c r="M460" s="1562"/>
      <c r="N460" s="1562"/>
    </row>
    <row r="461" spans="1:15" s="38" customForma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45"/>
      <c r="L461" s="1562"/>
      <c r="M461" s="1562"/>
      <c r="N461" s="1562"/>
    </row>
    <row r="462" spans="1:15" s="38" customForma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45"/>
      <c r="L462" s="1562"/>
      <c r="M462" s="1562"/>
      <c r="N462" s="1562"/>
    </row>
    <row r="463" spans="1:15" s="38" customForma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45"/>
      <c r="L463" s="1562"/>
      <c r="M463" s="1562"/>
      <c r="N463" s="1562"/>
    </row>
    <row r="464" spans="1:15">
      <c r="A464" s="1"/>
      <c r="B464" s="1"/>
      <c r="C464" s="1"/>
      <c r="D464" s="1"/>
      <c r="G464" s="1"/>
      <c r="H464" s="1"/>
      <c r="I464" s="1"/>
      <c r="J464" s="1"/>
      <c r="K464" s="45"/>
      <c r="L464" s="1562"/>
      <c r="M464" s="1562"/>
      <c r="N464" s="1562"/>
      <c r="O464" s="38"/>
    </row>
    <row r="465" spans="1:15">
      <c r="A465" s="1"/>
      <c r="B465" s="1"/>
      <c r="C465" s="1"/>
      <c r="D465" s="1"/>
      <c r="G465" s="1"/>
      <c r="H465" s="1"/>
      <c r="I465" s="1"/>
      <c r="J465" s="1"/>
      <c r="K465" s="45"/>
      <c r="L465" s="1538"/>
      <c r="M465" s="1538"/>
      <c r="N465" s="1538"/>
      <c r="O465" s="38"/>
    </row>
    <row r="466" spans="1:15">
      <c r="A466" s="1"/>
      <c r="B466" s="1"/>
      <c r="C466" s="1"/>
      <c r="D466" s="1"/>
      <c r="G466" s="1"/>
      <c r="H466" s="1"/>
      <c r="I466" s="1"/>
      <c r="J466" s="1"/>
      <c r="K466" s="45"/>
      <c r="L466" s="1538"/>
      <c r="M466" s="1538"/>
      <c r="N466" s="1538"/>
      <c r="O466" s="38"/>
    </row>
    <row r="467" spans="1:15">
      <c r="A467" s="1"/>
      <c r="B467" s="1"/>
      <c r="C467" s="1"/>
      <c r="D467" s="1"/>
      <c r="G467" s="1"/>
      <c r="H467" s="1"/>
      <c r="I467" s="1"/>
      <c r="J467" s="1"/>
      <c r="L467" s="1538"/>
      <c r="M467" s="1538"/>
      <c r="N467" s="1538"/>
    </row>
    <row r="468" spans="1:15">
      <c r="A468" s="1"/>
      <c r="B468" s="1"/>
      <c r="C468" s="1"/>
      <c r="D468" s="1"/>
      <c r="G468" s="1"/>
      <c r="H468" s="1"/>
      <c r="I468" s="1"/>
      <c r="J468" s="1"/>
      <c r="L468" s="1538"/>
      <c r="M468" s="1538"/>
      <c r="N468" s="1538"/>
    </row>
    <row r="469" spans="1:15">
      <c r="A469" s="1"/>
      <c r="B469" s="1"/>
      <c r="C469" s="1"/>
      <c r="D469" s="1"/>
      <c r="G469" s="1"/>
      <c r="H469" s="1"/>
      <c r="I469" s="1"/>
      <c r="J469" s="1"/>
      <c r="L469" s="1538"/>
      <c r="M469" s="1538"/>
      <c r="N469" s="1538"/>
    </row>
    <row r="470" spans="1:15">
      <c r="A470" s="1"/>
      <c r="B470" s="1"/>
      <c r="C470" s="1"/>
      <c r="D470" s="1"/>
      <c r="G470" s="1"/>
      <c r="H470" s="1"/>
      <c r="I470" s="1"/>
      <c r="J470" s="1"/>
      <c r="L470" s="1538"/>
      <c r="M470" s="1538"/>
      <c r="N470" s="1538"/>
    </row>
    <row r="471" spans="1:15">
      <c r="A471" s="1"/>
      <c r="B471" s="1"/>
      <c r="C471" s="1"/>
      <c r="D471" s="1"/>
      <c r="G471" s="1"/>
      <c r="H471" s="1"/>
      <c r="I471" s="1"/>
      <c r="J471" s="1"/>
      <c r="L471" s="1538"/>
      <c r="M471" s="1538"/>
      <c r="N471" s="1538"/>
    </row>
    <row r="472" spans="1:15">
      <c r="A472" s="1"/>
      <c r="B472" s="1"/>
      <c r="C472" s="1"/>
      <c r="D472" s="1"/>
      <c r="G472" s="1"/>
      <c r="H472" s="1"/>
      <c r="I472" s="1"/>
      <c r="J472" s="1"/>
      <c r="L472" s="1538"/>
      <c r="M472" s="1538"/>
      <c r="N472" s="1538"/>
    </row>
    <row r="473" spans="1:15">
      <c r="A473" s="1"/>
      <c r="B473" s="1"/>
      <c r="C473" s="1"/>
      <c r="D473" s="1"/>
      <c r="G473" s="1"/>
      <c r="H473" s="1"/>
      <c r="I473" s="1"/>
      <c r="J473" s="1"/>
      <c r="L473" s="1538"/>
      <c r="M473" s="1538"/>
      <c r="N473" s="1538"/>
    </row>
    <row r="474" spans="1:15">
      <c r="A474" s="1"/>
      <c r="B474" s="1"/>
      <c r="C474" s="1"/>
      <c r="D474" s="1"/>
      <c r="G474" s="1"/>
      <c r="H474" s="1"/>
      <c r="I474" s="1"/>
      <c r="J474" s="1"/>
      <c r="L474" s="1538"/>
      <c r="M474" s="1538"/>
      <c r="N474" s="1538"/>
    </row>
    <row r="475" spans="1:15">
      <c r="A475" s="1"/>
      <c r="B475" s="1"/>
      <c r="C475" s="1"/>
      <c r="D475" s="1"/>
      <c r="G475" s="1"/>
      <c r="H475" s="1"/>
      <c r="I475" s="1"/>
      <c r="J475" s="1"/>
      <c r="L475" s="1538"/>
      <c r="M475" s="1538"/>
      <c r="N475" s="1538"/>
    </row>
    <row r="476" spans="1:15">
      <c r="A476" s="1"/>
      <c r="B476" s="1"/>
      <c r="C476" s="1"/>
      <c r="D476" s="1"/>
      <c r="G476" s="1"/>
      <c r="H476" s="1"/>
      <c r="I476" s="1"/>
      <c r="J476" s="1"/>
      <c r="L476" s="1538"/>
      <c r="M476" s="1538"/>
      <c r="N476" s="1538"/>
    </row>
    <row r="477" spans="1:15">
      <c r="A477" s="1"/>
      <c r="B477" s="1"/>
      <c r="C477" s="1"/>
      <c r="D477" s="1"/>
      <c r="G477" s="1"/>
      <c r="H477" s="1"/>
      <c r="I477" s="1"/>
      <c r="J477" s="1"/>
      <c r="L477" s="1538"/>
      <c r="M477" s="1538"/>
      <c r="N477" s="1538"/>
    </row>
    <row r="478" spans="1:15">
      <c r="A478" s="1"/>
      <c r="B478" s="1"/>
      <c r="C478" s="1"/>
      <c r="D478" s="1"/>
      <c r="G478" s="1"/>
      <c r="H478" s="1"/>
      <c r="I478" s="1"/>
      <c r="J478" s="1"/>
      <c r="L478" s="1538"/>
      <c r="M478" s="1538"/>
      <c r="N478" s="1538"/>
    </row>
    <row r="479" spans="1:15">
      <c r="A479" s="1"/>
      <c r="B479" s="1"/>
      <c r="C479" s="1"/>
      <c r="D479" s="1"/>
      <c r="G479" s="1"/>
      <c r="H479" s="1"/>
      <c r="I479" s="1"/>
      <c r="J479" s="1"/>
      <c r="L479" s="1538"/>
      <c r="M479" s="1538"/>
      <c r="N479" s="1538"/>
    </row>
    <row r="480" spans="1:15">
      <c r="A480" s="1"/>
      <c r="B480" s="1"/>
      <c r="C480" s="1"/>
      <c r="D480" s="1"/>
      <c r="G480" s="1"/>
      <c r="H480" s="1"/>
      <c r="I480" s="1"/>
      <c r="J480" s="1"/>
      <c r="L480" s="1538"/>
      <c r="M480" s="1538"/>
      <c r="N480" s="1538"/>
    </row>
    <row r="481" spans="1:14">
      <c r="A481" s="1"/>
      <c r="B481" s="1"/>
      <c r="C481" s="1"/>
      <c r="D481" s="1"/>
      <c r="G481" s="1"/>
      <c r="H481" s="1"/>
      <c r="I481" s="1"/>
      <c r="J481" s="1"/>
      <c r="L481" s="1538"/>
      <c r="M481" s="1538"/>
      <c r="N481" s="1538"/>
    </row>
    <row r="482" spans="1:14">
      <c r="A482" s="1"/>
      <c r="B482" s="1"/>
      <c r="C482" s="1"/>
      <c r="D482" s="1"/>
      <c r="G482" s="1"/>
      <c r="H482" s="1"/>
      <c r="I482" s="1"/>
      <c r="J482" s="1"/>
      <c r="L482" s="1538"/>
      <c r="M482" s="1538"/>
      <c r="N482" s="1538"/>
    </row>
    <row r="483" spans="1:14">
      <c r="A483" s="1"/>
      <c r="B483" s="1"/>
      <c r="C483" s="1"/>
      <c r="D483" s="1"/>
      <c r="G483" s="1"/>
      <c r="H483" s="1"/>
      <c r="I483" s="1"/>
      <c r="J483" s="1"/>
      <c r="L483" s="1538"/>
      <c r="M483" s="1538"/>
      <c r="N483" s="1538"/>
    </row>
    <row r="484" spans="1:14">
      <c r="A484" s="1"/>
      <c r="B484" s="1"/>
      <c r="C484" s="1"/>
      <c r="D484" s="1"/>
      <c r="G484" s="1"/>
      <c r="H484" s="1"/>
      <c r="I484" s="1"/>
      <c r="J484" s="1"/>
      <c r="L484" s="1538"/>
      <c r="M484" s="1538"/>
      <c r="N484" s="1538"/>
    </row>
    <row r="485" spans="1:14">
      <c r="A485" s="1"/>
      <c r="B485" s="1"/>
      <c r="C485" s="1"/>
      <c r="D485" s="1"/>
      <c r="G485" s="1"/>
      <c r="H485" s="1"/>
      <c r="I485" s="1"/>
      <c r="J485" s="1"/>
      <c r="L485" s="1538"/>
      <c r="M485" s="1538"/>
      <c r="N485" s="1538"/>
    </row>
    <row r="486" spans="1:14">
      <c r="A486" s="1"/>
      <c r="B486" s="1"/>
      <c r="C486" s="1"/>
      <c r="D486" s="1"/>
      <c r="G486" s="1"/>
      <c r="H486" s="1"/>
      <c r="I486" s="1"/>
      <c r="J486" s="1"/>
      <c r="L486" s="1538"/>
      <c r="M486" s="1538"/>
      <c r="N486" s="1538"/>
    </row>
    <row r="487" spans="1:14">
      <c r="A487" s="1"/>
      <c r="B487" s="1"/>
      <c r="C487" s="1"/>
      <c r="D487" s="1"/>
      <c r="G487" s="1"/>
      <c r="H487" s="1"/>
      <c r="I487" s="1"/>
      <c r="J487" s="1"/>
      <c r="L487" s="1538"/>
      <c r="M487" s="1538"/>
      <c r="N487" s="1538"/>
    </row>
    <row r="488" spans="1:14">
      <c r="A488" s="1"/>
      <c r="B488" s="1"/>
      <c r="C488" s="1"/>
      <c r="D488" s="1"/>
      <c r="G488" s="1"/>
      <c r="H488" s="1"/>
      <c r="I488" s="1"/>
      <c r="J488" s="1"/>
      <c r="L488" s="1538"/>
      <c r="M488" s="1538"/>
      <c r="N488" s="1538"/>
    </row>
    <row r="489" spans="1:14">
      <c r="A489" s="1"/>
      <c r="B489" s="1"/>
      <c r="C489" s="1"/>
      <c r="D489" s="1"/>
      <c r="G489" s="1"/>
      <c r="H489" s="1"/>
      <c r="I489" s="1"/>
      <c r="J489" s="1"/>
      <c r="L489" s="1538"/>
      <c r="M489" s="1538"/>
      <c r="N489" s="1538"/>
    </row>
    <row r="490" spans="1:14">
      <c r="A490" s="1"/>
      <c r="B490" s="1"/>
      <c r="C490" s="1"/>
      <c r="D490" s="1"/>
      <c r="G490" s="1"/>
      <c r="H490" s="1"/>
      <c r="I490" s="1"/>
      <c r="J490" s="1"/>
      <c r="L490" s="1538"/>
      <c r="M490" s="1538"/>
      <c r="N490" s="1538"/>
    </row>
    <row r="491" spans="1:14">
      <c r="A491" s="1"/>
      <c r="B491" s="1"/>
      <c r="C491" s="1"/>
      <c r="D491" s="1"/>
      <c r="G491" s="1"/>
      <c r="H491" s="1"/>
      <c r="I491" s="1"/>
      <c r="J491" s="1"/>
      <c r="L491" s="1538"/>
      <c r="M491" s="1538"/>
      <c r="N491" s="1538"/>
    </row>
    <row r="492" spans="1:14">
      <c r="A492" s="1"/>
      <c r="B492" s="1"/>
      <c r="C492" s="1"/>
      <c r="D492" s="1"/>
      <c r="G492" s="1"/>
      <c r="H492" s="1"/>
      <c r="I492" s="1"/>
      <c r="J492" s="1"/>
      <c r="L492" s="1538"/>
      <c r="M492" s="1538"/>
      <c r="N492" s="1538"/>
    </row>
    <row r="493" spans="1:14">
      <c r="A493" s="1"/>
      <c r="B493" s="1"/>
      <c r="C493" s="1"/>
      <c r="D493" s="1"/>
      <c r="G493" s="1"/>
      <c r="H493" s="1"/>
      <c r="I493" s="1"/>
      <c r="J493" s="1"/>
      <c r="L493" s="1538"/>
      <c r="M493" s="1538"/>
      <c r="N493" s="1538"/>
    </row>
    <row r="494" spans="1:14">
      <c r="A494" s="1"/>
      <c r="B494" s="1"/>
      <c r="C494" s="1"/>
      <c r="D494" s="1"/>
      <c r="G494" s="1"/>
      <c r="H494" s="1"/>
      <c r="I494" s="1"/>
      <c r="J494" s="1"/>
      <c r="L494" s="1538"/>
      <c r="M494" s="1538"/>
      <c r="N494" s="1538"/>
    </row>
    <row r="495" spans="1:14">
      <c r="A495" s="1"/>
      <c r="B495" s="1"/>
      <c r="C495" s="1"/>
      <c r="D495" s="1"/>
      <c r="G495" s="1"/>
      <c r="H495" s="1"/>
      <c r="I495" s="1"/>
      <c r="J495" s="1"/>
      <c r="L495" s="1538"/>
      <c r="M495" s="1538"/>
      <c r="N495" s="1538"/>
    </row>
    <row r="496" spans="1:14">
      <c r="A496" s="1"/>
      <c r="B496" s="1"/>
      <c r="C496" s="1"/>
      <c r="D496" s="1"/>
      <c r="G496" s="1"/>
      <c r="H496" s="1"/>
      <c r="I496" s="1"/>
      <c r="J496" s="1"/>
      <c r="L496" s="1538"/>
      <c r="M496" s="1538"/>
      <c r="N496" s="1538"/>
    </row>
    <row r="497" spans="1:14">
      <c r="A497" s="1"/>
      <c r="B497" s="1"/>
      <c r="C497" s="1"/>
      <c r="D497" s="1"/>
      <c r="G497" s="1"/>
      <c r="H497" s="1"/>
      <c r="I497" s="1"/>
      <c r="J497" s="1"/>
      <c r="L497" s="1538"/>
      <c r="M497" s="1538"/>
      <c r="N497" s="1538"/>
    </row>
    <row r="498" spans="1:14">
      <c r="A498" s="1"/>
      <c r="B498" s="1"/>
      <c r="C498" s="1"/>
      <c r="D498" s="1"/>
      <c r="G498" s="1"/>
      <c r="H498" s="1"/>
      <c r="I498" s="1"/>
      <c r="J498" s="1"/>
      <c r="L498" s="1538"/>
      <c r="M498" s="1538"/>
      <c r="N498" s="1538"/>
    </row>
    <row r="499" spans="1:14">
      <c r="A499" s="1"/>
      <c r="B499" s="1"/>
      <c r="C499" s="1"/>
      <c r="D499" s="1"/>
      <c r="G499" s="1"/>
      <c r="H499" s="1"/>
      <c r="I499" s="1"/>
      <c r="J499" s="1"/>
      <c r="L499" s="1538"/>
      <c r="M499" s="1538"/>
      <c r="N499" s="1538"/>
    </row>
    <row r="500" spans="1:14">
      <c r="A500" s="1"/>
      <c r="B500" s="1"/>
      <c r="C500" s="1"/>
      <c r="D500" s="1"/>
      <c r="G500" s="1"/>
      <c r="H500" s="1"/>
      <c r="I500" s="1"/>
      <c r="J500" s="1"/>
      <c r="L500" s="1538"/>
      <c r="M500" s="1538"/>
      <c r="N500" s="1538"/>
    </row>
    <row r="501" spans="1:14">
      <c r="A501" s="1"/>
      <c r="B501" s="1"/>
      <c r="C501" s="1"/>
      <c r="D501" s="1"/>
      <c r="G501" s="1"/>
      <c r="H501" s="1"/>
      <c r="I501" s="1"/>
      <c r="J501" s="1"/>
      <c r="L501" s="1538"/>
      <c r="M501" s="1538"/>
      <c r="N501" s="1538"/>
    </row>
    <row r="502" spans="1:14">
      <c r="A502" s="1"/>
      <c r="B502" s="1"/>
      <c r="C502" s="1"/>
      <c r="D502" s="1"/>
      <c r="G502" s="1"/>
      <c r="H502" s="1"/>
      <c r="I502" s="1"/>
      <c r="J502" s="1"/>
      <c r="L502" s="1538"/>
      <c r="M502" s="1538"/>
      <c r="N502" s="1538"/>
    </row>
    <row r="503" spans="1:14">
      <c r="A503" s="1"/>
      <c r="B503" s="1"/>
      <c r="C503" s="1"/>
      <c r="D503" s="1"/>
      <c r="G503" s="1"/>
      <c r="H503" s="1"/>
      <c r="I503" s="1"/>
      <c r="J503" s="1"/>
      <c r="L503" s="1538"/>
      <c r="M503" s="1538"/>
      <c r="N503" s="1538"/>
    </row>
    <row r="504" spans="1:14">
      <c r="A504" s="1"/>
      <c r="B504" s="1"/>
      <c r="C504" s="1"/>
      <c r="D504" s="1"/>
      <c r="G504" s="1"/>
      <c r="H504" s="1"/>
      <c r="I504" s="1"/>
      <c r="J504" s="1"/>
      <c r="L504" s="1538"/>
      <c r="M504" s="1538"/>
      <c r="N504" s="1538"/>
    </row>
    <row r="505" spans="1:14">
      <c r="A505" s="1"/>
      <c r="B505" s="1"/>
      <c r="C505" s="1"/>
      <c r="D505" s="1"/>
      <c r="G505" s="1"/>
      <c r="H505" s="1"/>
      <c r="I505" s="1"/>
      <c r="J505" s="1"/>
      <c r="L505" s="1538"/>
      <c r="M505" s="1538"/>
      <c r="N505" s="1538"/>
    </row>
    <row r="506" spans="1:14">
      <c r="A506" s="1"/>
      <c r="B506" s="1"/>
      <c r="C506" s="1"/>
      <c r="D506" s="1"/>
      <c r="G506" s="1"/>
      <c r="H506" s="1"/>
      <c r="I506" s="1"/>
      <c r="J506" s="1"/>
      <c r="L506" s="1538"/>
      <c r="M506" s="1538"/>
      <c r="N506" s="1538"/>
    </row>
    <row r="507" spans="1:14">
      <c r="A507" s="1"/>
      <c r="B507" s="1"/>
      <c r="C507" s="1"/>
      <c r="D507" s="1"/>
      <c r="G507" s="1"/>
      <c r="H507" s="1"/>
      <c r="I507" s="1"/>
      <c r="J507" s="1"/>
    </row>
    <row r="508" spans="1:14">
      <c r="A508" s="1"/>
      <c r="B508" s="1"/>
      <c r="C508" s="1"/>
      <c r="D508" s="1"/>
      <c r="G508" s="1"/>
      <c r="H508" s="1"/>
      <c r="I508" s="1"/>
      <c r="J508" s="1"/>
    </row>
    <row r="509" spans="1:14">
      <c r="A509" s="1"/>
      <c r="B509" s="1"/>
      <c r="C509" s="1"/>
      <c r="D509" s="1"/>
      <c r="G509" s="1"/>
      <c r="H509" s="1"/>
      <c r="I509" s="1"/>
      <c r="J509" s="1"/>
    </row>
    <row r="510" spans="1:14">
      <c r="A510" s="1"/>
      <c r="B510" s="1"/>
      <c r="C510" s="1"/>
      <c r="D510" s="1"/>
      <c r="G510" s="1"/>
      <c r="H510" s="1"/>
      <c r="I510" s="1"/>
      <c r="J510" s="1"/>
    </row>
    <row r="511" spans="1:14">
      <c r="A511" s="1"/>
      <c r="B511" s="1"/>
      <c r="C511" s="1"/>
      <c r="D511" s="1"/>
      <c r="G511" s="1"/>
      <c r="H511" s="1"/>
      <c r="I511" s="1"/>
      <c r="J511" s="1"/>
    </row>
    <row r="512" spans="1:14">
      <c r="A512" s="1"/>
      <c r="B512" s="1"/>
      <c r="C512" s="1"/>
      <c r="D512" s="1"/>
      <c r="G512" s="1"/>
      <c r="H512" s="1"/>
      <c r="I512" s="1"/>
      <c r="J512" s="1"/>
    </row>
    <row r="513" spans="1:10">
      <c r="A513" s="1"/>
      <c r="B513" s="1"/>
      <c r="C513" s="1"/>
      <c r="D513" s="1"/>
      <c r="G513" s="1"/>
      <c r="H513" s="1"/>
      <c r="I513" s="1"/>
      <c r="J513" s="1"/>
    </row>
    <row r="514" spans="1:10">
      <c r="A514" s="1"/>
      <c r="B514" s="1"/>
      <c r="C514" s="1"/>
      <c r="D514" s="1"/>
      <c r="G514" s="1"/>
      <c r="H514" s="1"/>
      <c r="I514" s="1"/>
      <c r="J514" s="1"/>
    </row>
    <row r="515" spans="1:10">
      <c r="A515" s="1"/>
      <c r="B515" s="1"/>
      <c r="C515" s="1"/>
      <c r="D515" s="1"/>
      <c r="G515" s="1"/>
      <c r="H515" s="1"/>
      <c r="I515" s="1"/>
      <c r="J515" s="1"/>
    </row>
    <row r="516" spans="1:10">
      <c r="A516" s="1"/>
      <c r="B516" s="1"/>
      <c r="C516" s="1"/>
      <c r="D516" s="1"/>
      <c r="G516" s="1"/>
      <c r="H516" s="1"/>
      <c r="I516" s="1"/>
      <c r="J516" s="1"/>
    </row>
    <row r="517" spans="1:10">
      <c r="A517" s="1"/>
      <c r="B517" s="1"/>
      <c r="C517" s="1"/>
      <c r="D517" s="1"/>
      <c r="G517" s="1"/>
      <c r="H517" s="1"/>
      <c r="I517" s="1"/>
      <c r="J517" s="1"/>
    </row>
    <row r="518" spans="1:10">
      <c r="A518" s="1"/>
      <c r="B518" s="1"/>
      <c r="C518" s="1"/>
      <c r="D518" s="1"/>
      <c r="G518" s="1"/>
      <c r="H518" s="1"/>
      <c r="I518" s="1"/>
      <c r="J518" s="1"/>
    </row>
    <row r="519" spans="1:10">
      <c r="A519" s="1"/>
      <c r="B519" s="1"/>
      <c r="C519" s="1"/>
      <c r="D519" s="1"/>
      <c r="G519" s="1"/>
      <c r="H519" s="1"/>
      <c r="I519" s="1"/>
      <c r="J519" s="1"/>
    </row>
    <row r="520" spans="1:10">
      <c r="A520" s="1"/>
      <c r="B520" s="1"/>
      <c r="C520" s="1"/>
      <c r="D520" s="1"/>
      <c r="G520" s="1"/>
      <c r="H520" s="1"/>
      <c r="I520" s="1"/>
      <c r="J520" s="1"/>
    </row>
    <row r="521" spans="1:10">
      <c r="A521" s="1"/>
      <c r="B521" s="1"/>
      <c r="C521" s="1"/>
      <c r="D521" s="1"/>
      <c r="G521" s="1"/>
      <c r="H521" s="1"/>
      <c r="I521" s="1"/>
      <c r="J521" s="1"/>
    </row>
    <row r="522" spans="1:10">
      <c r="A522" s="1"/>
      <c r="B522" s="1"/>
      <c r="C522" s="1"/>
      <c r="D522" s="1"/>
      <c r="G522" s="1"/>
      <c r="H522" s="1"/>
      <c r="I522" s="1"/>
      <c r="J522" s="1"/>
    </row>
    <row r="523" spans="1:10">
      <c r="A523" s="1"/>
      <c r="B523" s="1"/>
      <c r="C523" s="1"/>
      <c r="D523" s="1"/>
      <c r="G523" s="1"/>
      <c r="H523" s="1"/>
      <c r="I523" s="1"/>
      <c r="J523" s="1"/>
    </row>
    <row r="524" spans="1:10">
      <c r="A524" s="1"/>
      <c r="B524" s="1"/>
      <c r="C524" s="1"/>
      <c r="D524" s="1"/>
      <c r="G524" s="1"/>
      <c r="H524" s="1"/>
      <c r="I524" s="1"/>
      <c r="J524" s="1"/>
    </row>
    <row r="525" spans="1:10">
      <c r="A525" s="1"/>
      <c r="B525" s="1"/>
      <c r="C525" s="1"/>
      <c r="D525" s="1"/>
      <c r="G525" s="1"/>
      <c r="H525" s="1"/>
      <c r="I525" s="1"/>
      <c r="J525" s="1"/>
    </row>
    <row r="526" spans="1:10">
      <c r="A526" s="1"/>
      <c r="B526" s="1"/>
      <c r="C526" s="1"/>
      <c r="D526" s="1"/>
      <c r="G526" s="1"/>
      <c r="H526" s="1"/>
      <c r="I526" s="1"/>
      <c r="J526" s="1"/>
    </row>
    <row r="527" spans="1:10">
      <c r="A527" s="1"/>
      <c r="B527" s="1"/>
      <c r="C527" s="1"/>
      <c r="D527" s="1"/>
      <c r="G527" s="1"/>
      <c r="H527" s="1"/>
      <c r="I527" s="1"/>
      <c r="J527" s="1"/>
    </row>
    <row r="528" spans="1:10">
      <c r="A528" s="1"/>
      <c r="B528" s="1"/>
      <c r="C528" s="1"/>
      <c r="D528" s="1"/>
      <c r="G528" s="1"/>
      <c r="H528" s="1"/>
      <c r="I528" s="1"/>
      <c r="J528" s="1"/>
    </row>
    <row r="529" spans="1:10">
      <c r="A529" s="1"/>
      <c r="B529" s="1"/>
      <c r="C529" s="1"/>
      <c r="D529" s="1"/>
      <c r="G529" s="1"/>
      <c r="H529" s="1"/>
      <c r="I529" s="1"/>
      <c r="J529" s="1"/>
    </row>
    <row r="530" spans="1:10">
      <c r="A530" s="1"/>
      <c r="B530" s="1"/>
      <c r="C530" s="1"/>
      <c r="D530" s="1"/>
      <c r="G530" s="1"/>
      <c r="H530" s="1"/>
      <c r="I530" s="1"/>
      <c r="J530" s="1"/>
    </row>
    <row r="531" spans="1:10">
      <c r="A531" s="1"/>
      <c r="B531" s="1"/>
      <c r="C531" s="1"/>
      <c r="D531" s="1"/>
      <c r="G531" s="1"/>
      <c r="H531" s="1"/>
      <c r="I531" s="1"/>
      <c r="J531" s="1"/>
    </row>
    <row r="532" spans="1:10">
      <c r="A532" s="1"/>
      <c r="B532" s="1"/>
      <c r="C532" s="1"/>
      <c r="D532" s="1"/>
      <c r="G532" s="1"/>
      <c r="H532" s="1"/>
      <c r="I532" s="1"/>
      <c r="J532" s="1"/>
    </row>
    <row r="533" spans="1:10">
      <c r="A533" s="1"/>
      <c r="B533" s="1"/>
      <c r="C533" s="1"/>
      <c r="D533" s="1"/>
      <c r="G533" s="1"/>
      <c r="H533" s="1"/>
      <c r="I533" s="1"/>
      <c r="J533" s="1"/>
    </row>
    <row r="534" spans="1:10">
      <c r="A534" s="1"/>
      <c r="B534" s="1"/>
      <c r="C534" s="1"/>
      <c r="D534" s="1"/>
      <c r="G534" s="1"/>
      <c r="H534" s="1"/>
      <c r="I534" s="1"/>
      <c r="J534" s="1"/>
    </row>
    <row r="535" spans="1:10">
      <c r="A535" s="1"/>
      <c r="B535" s="1"/>
      <c r="C535" s="1"/>
      <c r="D535" s="1"/>
      <c r="G535" s="1"/>
      <c r="H535" s="1"/>
      <c r="I535" s="1"/>
      <c r="J535" s="1"/>
    </row>
    <row r="536" spans="1:10">
      <c r="A536" s="1"/>
      <c r="B536" s="1"/>
      <c r="C536" s="1"/>
      <c r="D536" s="1"/>
      <c r="G536" s="1"/>
      <c r="H536" s="1"/>
      <c r="I536" s="1"/>
      <c r="J536" s="1"/>
    </row>
    <row r="537" spans="1:10">
      <c r="A537" s="1"/>
      <c r="B537" s="1"/>
      <c r="C537" s="1"/>
      <c r="D537" s="1"/>
      <c r="G537" s="1"/>
      <c r="H537" s="1"/>
      <c r="I537" s="1"/>
      <c r="J537" s="1"/>
    </row>
    <row r="538" spans="1:10">
      <c r="A538" s="1"/>
      <c r="B538" s="1"/>
      <c r="C538" s="1"/>
      <c r="D538" s="1"/>
      <c r="G538" s="1"/>
      <c r="H538" s="1"/>
      <c r="I538" s="1"/>
      <c r="J538" s="1"/>
    </row>
    <row r="539" spans="1:10">
      <c r="A539" s="1"/>
      <c r="B539" s="1"/>
      <c r="C539" s="1"/>
      <c r="D539" s="1"/>
      <c r="G539" s="1"/>
      <c r="H539" s="1"/>
      <c r="I539" s="1"/>
      <c r="J539" s="1"/>
    </row>
    <row r="540" spans="1:10">
      <c r="A540" s="1"/>
      <c r="B540" s="1"/>
      <c r="C540" s="1"/>
      <c r="D540" s="1"/>
      <c r="G540" s="1"/>
      <c r="H540" s="1"/>
      <c r="I540" s="1"/>
      <c r="J540" s="1"/>
    </row>
    <row r="541" spans="1:10">
      <c r="A541" s="1"/>
      <c r="B541" s="1"/>
      <c r="C541" s="1"/>
      <c r="D541" s="1"/>
      <c r="G541" s="1"/>
      <c r="H541" s="1"/>
      <c r="I541" s="1"/>
      <c r="J541" s="1"/>
    </row>
    <row r="542" spans="1:10">
      <c r="A542" s="1"/>
      <c r="B542" s="1"/>
      <c r="C542" s="1"/>
      <c r="D542" s="1"/>
      <c r="G542" s="1"/>
      <c r="H542" s="1"/>
      <c r="I542" s="1"/>
      <c r="J542" s="1"/>
    </row>
    <row r="543" spans="1:10">
      <c r="A543" s="1"/>
      <c r="B543" s="1"/>
      <c r="C543" s="1"/>
      <c r="D543" s="1"/>
      <c r="G543" s="1"/>
      <c r="H543" s="1"/>
      <c r="I543" s="1"/>
      <c r="J543" s="1"/>
    </row>
    <row r="544" spans="1:10">
      <c r="A544" s="1"/>
      <c r="B544" s="1"/>
      <c r="C544" s="1"/>
      <c r="D544" s="1"/>
      <c r="G544" s="1"/>
      <c r="H544" s="1"/>
      <c r="I544" s="1"/>
      <c r="J544" s="1"/>
    </row>
    <row r="545" spans="1:10">
      <c r="A545" s="1"/>
      <c r="B545" s="1"/>
      <c r="C545" s="1"/>
      <c r="D545" s="1"/>
      <c r="G545" s="1"/>
      <c r="H545" s="1"/>
      <c r="I545" s="1"/>
      <c r="J545" s="1"/>
    </row>
    <row r="546" spans="1:10">
      <c r="A546" s="1"/>
      <c r="B546" s="1"/>
      <c r="C546" s="1"/>
      <c r="D546" s="1"/>
      <c r="G546" s="1"/>
      <c r="H546" s="1"/>
      <c r="I546" s="1"/>
      <c r="J546" s="1"/>
    </row>
    <row r="547" spans="1:10">
      <c r="A547" s="1"/>
      <c r="B547" s="1"/>
      <c r="C547" s="1"/>
      <c r="D547" s="1"/>
      <c r="G547" s="1"/>
      <c r="H547" s="1"/>
      <c r="I547" s="1"/>
      <c r="J547" s="1"/>
    </row>
    <row r="548" spans="1:10">
      <c r="A548" s="1"/>
      <c r="B548" s="1"/>
      <c r="C548" s="1"/>
      <c r="D548" s="1"/>
      <c r="G548" s="1"/>
      <c r="H548" s="1"/>
      <c r="I548" s="1"/>
      <c r="J548" s="1"/>
    </row>
    <row r="549" spans="1:10">
      <c r="A549" s="1"/>
      <c r="B549" s="1"/>
      <c r="C549" s="1"/>
      <c r="D549" s="1"/>
      <c r="G549" s="1"/>
      <c r="H549" s="1"/>
      <c r="I549" s="1"/>
      <c r="J549" s="1"/>
    </row>
    <row r="550" spans="1:10">
      <c r="A550" s="1"/>
      <c r="B550" s="1"/>
      <c r="C550" s="1"/>
      <c r="D550" s="1"/>
      <c r="G550" s="1"/>
      <c r="H550" s="1"/>
      <c r="I550" s="1"/>
      <c r="J550" s="1"/>
    </row>
    <row r="551" spans="1:10">
      <c r="A551" s="1"/>
      <c r="B551" s="1"/>
      <c r="C551" s="1"/>
      <c r="D551" s="1"/>
      <c r="G551" s="1"/>
      <c r="H551" s="1"/>
      <c r="I551" s="1"/>
      <c r="J551" s="1"/>
    </row>
    <row r="552" spans="1:10">
      <c r="A552" s="1"/>
      <c r="B552" s="1"/>
      <c r="C552" s="1"/>
      <c r="D552" s="1"/>
      <c r="G552" s="1"/>
      <c r="H552" s="1"/>
      <c r="I552" s="1"/>
      <c r="J552" s="1"/>
    </row>
    <row r="553" spans="1:10">
      <c r="A553" s="1"/>
      <c r="B553" s="1"/>
      <c r="C553" s="1"/>
      <c r="D553" s="1"/>
      <c r="G553" s="1"/>
      <c r="H553" s="1"/>
      <c r="I553" s="1"/>
      <c r="J553" s="1"/>
    </row>
    <row r="554" spans="1:10">
      <c r="A554" s="1"/>
      <c r="B554" s="1"/>
      <c r="C554" s="1"/>
      <c r="D554" s="1"/>
      <c r="G554" s="1"/>
      <c r="H554" s="1"/>
      <c r="I554" s="1"/>
      <c r="J554" s="1"/>
    </row>
    <row r="555" spans="1:10">
      <c r="A555" s="1"/>
      <c r="B555" s="1"/>
      <c r="C555" s="1"/>
      <c r="D555" s="1"/>
      <c r="G555" s="1"/>
      <c r="H555" s="1"/>
      <c r="I555" s="1"/>
      <c r="J555" s="1"/>
    </row>
    <row r="556" spans="1:10">
      <c r="A556" s="1"/>
      <c r="B556" s="1"/>
      <c r="C556" s="1"/>
      <c r="D556" s="1"/>
      <c r="G556" s="1"/>
      <c r="H556" s="1"/>
      <c r="I556" s="1"/>
      <c r="J556" s="1"/>
    </row>
    <row r="557" spans="1:10">
      <c r="A557" s="1"/>
      <c r="B557" s="1"/>
      <c r="C557" s="1"/>
      <c r="D557" s="1"/>
      <c r="G557" s="1"/>
      <c r="H557" s="1"/>
      <c r="I557" s="1"/>
      <c r="J557" s="1"/>
    </row>
    <row r="558" spans="1:10">
      <c r="A558" s="1"/>
      <c r="B558" s="1"/>
      <c r="C558" s="1"/>
      <c r="D558" s="1"/>
      <c r="G558" s="1"/>
      <c r="H558" s="1"/>
      <c r="I558" s="1"/>
      <c r="J558" s="1"/>
    </row>
    <row r="559" spans="1:10">
      <c r="A559" s="1"/>
      <c r="B559" s="1"/>
      <c r="C559" s="1"/>
      <c r="D559" s="1"/>
      <c r="G559" s="1"/>
      <c r="H559" s="1"/>
      <c r="I559" s="1"/>
      <c r="J559" s="1"/>
    </row>
    <row r="560" spans="1:10">
      <c r="A560" s="1"/>
      <c r="B560" s="1"/>
      <c r="C560" s="1"/>
      <c r="D560" s="1"/>
      <c r="G560" s="1"/>
      <c r="H560" s="1"/>
      <c r="I560" s="1"/>
      <c r="J560" s="1"/>
    </row>
    <row r="561" spans="1:10">
      <c r="A561" s="1"/>
      <c r="B561" s="1"/>
      <c r="C561" s="1"/>
      <c r="D561" s="1"/>
      <c r="G561" s="1"/>
      <c r="H561" s="1"/>
      <c r="I561" s="1"/>
      <c r="J561" s="1"/>
    </row>
    <row r="562" spans="1:10">
      <c r="A562" s="1"/>
      <c r="B562" s="1"/>
      <c r="C562" s="1"/>
      <c r="D562" s="1"/>
      <c r="G562" s="1"/>
      <c r="H562" s="1"/>
      <c r="I562" s="1"/>
      <c r="J562" s="1"/>
    </row>
    <row r="563" spans="1:10">
      <c r="A563" s="1"/>
      <c r="B563" s="1"/>
      <c r="C563" s="1"/>
      <c r="D563" s="1"/>
      <c r="G563" s="1"/>
      <c r="H563" s="1"/>
      <c r="I563" s="1"/>
      <c r="J563" s="1"/>
    </row>
    <row r="564" spans="1:10">
      <c r="A564" s="1"/>
      <c r="B564" s="1"/>
      <c r="C564" s="1"/>
      <c r="D564" s="1"/>
      <c r="G564" s="1"/>
      <c r="H564" s="1"/>
      <c r="I564" s="1"/>
      <c r="J564" s="1"/>
    </row>
    <row r="565" spans="1:10">
      <c r="A565" s="1"/>
      <c r="B565" s="1"/>
      <c r="C565" s="1"/>
      <c r="D565" s="1"/>
      <c r="G565" s="1"/>
      <c r="H565" s="1"/>
      <c r="I565" s="1"/>
      <c r="J565" s="1"/>
    </row>
    <row r="566" spans="1:10">
      <c r="A566" s="1"/>
      <c r="B566" s="1"/>
      <c r="C566" s="1"/>
      <c r="D566" s="1"/>
      <c r="G566" s="1"/>
      <c r="H566" s="1"/>
      <c r="I566" s="1"/>
      <c r="J566" s="1"/>
    </row>
    <row r="567" spans="1:10">
      <c r="A567" s="1"/>
      <c r="B567" s="1"/>
      <c r="C567" s="1"/>
      <c r="D567" s="1"/>
      <c r="G567" s="1"/>
      <c r="H567" s="1"/>
      <c r="I567" s="1"/>
      <c r="J567" s="1"/>
    </row>
    <row r="568" spans="1:10">
      <c r="A568" s="1"/>
      <c r="B568" s="1"/>
      <c r="C568" s="1"/>
      <c r="D568" s="1"/>
      <c r="G568" s="1"/>
      <c r="H568" s="1"/>
      <c r="I568" s="1"/>
      <c r="J568" s="1"/>
    </row>
    <row r="569" spans="1:10">
      <c r="A569" s="1"/>
      <c r="B569" s="1"/>
      <c r="C569" s="1"/>
      <c r="D569" s="1"/>
      <c r="G569" s="1"/>
      <c r="H569" s="1"/>
      <c r="I569" s="1"/>
      <c r="J569" s="1"/>
    </row>
    <row r="570" spans="1:10">
      <c r="A570" s="1"/>
      <c r="B570" s="1"/>
      <c r="C570" s="1"/>
      <c r="D570" s="1"/>
      <c r="G570" s="1"/>
      <c r="H570" s="1"/>
      <c r="I570" s="1"/>
      <c r="J570" s="1"/>
    </row>
  </sheetData>
  <mergeCells count="16">
    <mergeCell ref="A1:J1"/>
    <mergeCell ref="A12:B14"/>
    <mergeCell ref="H12:H14"/>
    <mergeCell ref="I12:I14"/>
    <mergeCell ref="G12:G14"/>
    <mergeCell ref="A3:J3"/>
    <mergeCell ref="A2:J2"/>
    <mergeCell ref="E5:G5"/>
    <mergeCell ref="E6:G6"/>
    <mergeCell ref="E7:G7"/>
    <mergeCell ref="C92:F92"/>
    <mergeCell ref="A10:J10"/>
    <mergeCell ref="L12:L14"/>
    <mergeCell ref="M12:M14"/>
    <mergeCell ref="J12:J14"/>
    <mergeCell ref="E12:F13"/>
  </mergeCells>
  <phoneticPr fontId="0" type="noConversion"/>
  <conditionalFormatting sqref="G104:G108">
    <cfRule type="expression" dxfId="14" priority="7">
      <formula>G104&lt;&gt;SUM(H104:J104)</formula>
    </cfRule>
  </conditionalFormatting>
  <conditionalFormatting sqref="G112:G124">
    <cfRule type="expression" dxfId="13" priority="2">
      <formula>G112&lt;&gt;SUM(H112:J112)</formula>
    </cfRule>
  </conditionalFormatting>
  <conditionalFormatting sqref="G128:G139">
    <cfRule type="expression" dxfId="12" priority="1">
      <formula>G128&lt;&gt;SUM(H128:J128)</formula>
    </cfRule>
  </conditionalFormatting>
  <conditionalFormatting sqref="G159:G160">
    <cfRule type="expression" dxfId="11" priority="4">
      <formula>G159&lt;&gt;SUM(H159:J159)</formula>
    </cfRule>
  </conditionalFormatting>
  <dataValidations disablePrompts="1" count="2">
    <dataValidation type="list" allowBlank="1" showInputMessage="1" showErrorMessage="1" sqref="E17 E77 E56 E80:E81" xr:uid="{00000000-0002-0000-0200-000000000000}">
      <formula1>PTD</formula1>
    </dataValidation>
    <dataValidation type="list" allowBlank="1" showInputMessage="1" showErrorMessage="1" sqref="E18 E153:E154 E135 E129:E131 E104:E105 E100 E78 E82:E83" xr:uid="{00000000-0002-0000-0200-000001000000}">
      <formula1>DIST</formula1>
    </dataValidation>
  </dataValidations>
  <hyperlinks>
    <hyperlink ref="A5" location="TOC!A1" display="TOC" xr:uid="{00000000-0004-0000-0200-000000000000}"/>
    <hyperlink ref="A6" location="'Sch 1- Rate Base '!A15" display="é" xr:uid="{00000000-0004-0000-0200-000001000000}"/>
  </hyperlinks>
  <printOptions horizontalCentered="1" headings="1"/>
  <pageMargins left="0.5" right="0.5" top="0.5" bottom="0.75" header="0.25" footer="0.25"/>
  <pageSetup scale="74" fitToHeight="5" orientation="landscape" r:id="rId1"/>
  <headerFooter alignWithMargins="0">
    <oddFooter>&amp;LFY 2026-2028 ASC Filing
&amp;CPage &amp;P of &amp;N&amp;R&amp;A
&amp;D</oddFooter>
  </headerFooter>
  <rowBreaks count="4" manualBreakCount="4">
    <brk id="59" max="9" man="1"/>
    <brk id="89" max="9" man="1"/>
    <brk id="125" max="9" man="1"/>
    <brk id="143" max="9" man="1"/>
  </rowBreaks>
  <customProperties>
    <customPr name="xxe4aPID" r:id="rId2"/>
  </customProperties>
  <ignoredErrors>
    <ignoredError sqref="G101 G19:J21 H23:J23 G60 G87 G92 N104 G142 G161 G163 G166 G109 G150 G140 G42:J43 G31:J31 G29:J29 H16:J16 H17:J17 H18:J18 H22:J22 H28:J28 G33:J35 H32:J32 G37:J37 H36:J36 H44:J44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tabColor rgb="FFFF8080"/>
  </sheetPr>
  <dimension ref="A1:H30"/>
  <sheetViews>
    <sheetView workbookViewId="0">
      <selection activeCell="B34" sqref="B34"/>
    </sheetView>
  </sheetViews>
  <sheetFormatPr defaultRowHeight="15.75"/>
  <cols>
    <col min="1" max="1" width="6.75" customWidth="1"/>
    <col min="2" max="2" width="61.25" customWidth="1"/>
    <col min="3" max="6" width="15.875" customWidth="1"/>
    <col min="7" max="7" width="17.5" bestFit="1" customWidth="1"/>
    <col min="8" max="8" width="13.75" bestFit="1" customWidth="1"/>
  </cols>
  <sheetData>
    <row r="1" spans="1:6" ht="19.5" thickTop="1">
      <c r="A1" s="2040" t="s">
        <v>54</v>
      </c>
      <c r="B1" s="2041"/>
      <c r="C1" s="2041"/>
      <c r="D1" s="2041"/>
      <c r="E1" s="2041"/>
      <c r="F1" s="2042"/>
    </row>
    <row r="2" spans="1:6">
      <c r="A2" s="2038" t="s">
        <v>56</v>
      </c>
      <c r="B2" s="2025"/>
      <c r="C2" s="2025"/>
      <c r="D2" s="2025"/>
      <c r="E2" s="2025"/>
      <c r="F2" s="2039"/>
    </row>
    <row r="3" spans="1:6">
      <c r="A3" s="2036" t="s">
        <v>800</v>
      </c>
      <c r="B3" s="2022"/>
      <c r="C3" s="2022"/>
      <c r="D3" s="2022"/>
      <c r="E3" s="2022"/>
      <c r="F3" s="2037"/>
    </row>
    <row r="4" spans="1:6" ht="12" customHeight="1" thickBot="1">
      <c r="A4" s="1158"/>
      <c r="B4" s="3"/>
      <c r="C4" s="141"/>
      <c r="D4" s="16"/>
      <c r="E4" s="16"/>
      <c r="F4" s="159"/>
    </row>
    <row r="5" spans="1:6">
      <c r="A5" s="1080" t="s">
        <v>632</v>
      </c>
      <c r="B5" s="498" t="s">
        <v>516</v>
      </c>
      <c r="C5" s="2050">
        <f>'Sch 1- Rate Base '!$E$5</f>
        <v>0</v>
      </c>
      <c r="D5" s="2051"/>
      <c r="E5" s="1139"/>
      <c r="F5" s="1149" t="s">
        <v>652</v>
      </c>
    </row>
    <row r="6" spans="1:6" ht="18.75">
      <c r="A6" s="1159"/>
      <c r="B6" s="498" t="s">
        <v>517</v>
      </c>
      <c r="C6" s="2052">
        <f>'Sch 1- Rate Base '!$E$6</f>
        <v>0</v>
      </c>
      <c r="D6" s="2053"/>
      <c r="E6" s="1139"/>
      <c r="F6" s="1150" t="str">
        <f>'Sch 1- Rate Base '!I6</f>
        <v/>
      </c>
    </row>
    <row r="7" spans="1:6" ht="16.5" thickBot="1">
      <c r="A7" s="331"/>
      <c r="B7" s="498" t="s">
        <v>518</v>
      </c>
      <c r="C7" s="2054">
        <f>'Sch 1- Rate Base '!$E$7</f>
        <v>0</v>
      </c>
      <c r="D7" s="2055"/>
      <c r="E7" s="1139"/>
      <c r="F7" s="1152" t="str">
        <f>'Sch 1- Rate Base '!I7</f>
        <v/>
      </c>
    </row>
    <row r="8" spans="1:6">
      <c r="A8" s="331"/>
      <c r="B8" s="498"/>
      <c r="C8" s="613"/>
      <c r="D8" s="612"/>
      <c r="E8" s="180"/>
      <c r="F8" s="159"/>
    </row>
    <row r="9" spans="1:6">
      <c r="A9" s="331"/>
      <c r="B9" s="498"/>
      <c r="C9" s="180"/>
      <c r="D9" s="612"/>
      <c r="E9" s="180"/>
      <c r="F9" s="159"/>
    </row>
    <row r="10" spans="1:6">
      <c r="A10" s="331" t="s">
        <v>857</v>
      </c>
      <c r="B10" s="3"/>
      <c r="C10" s="141"/>
      <c r="D10" s="16"/>
      <c r="E10" s="16"/>
      <c r="F10" s="159"/>
    </row>
    <row r="11" spans="1:6" ht="17.25" customHeight="1" thickBot="1">
      <c r="A11" s="2047" t="s">
        <v>227</v>
      </c>
      <c r="B11" s="2048"/>
      <c r="C11" s="2048"/>
      <c r="D11" s="2048"/>
      <c r="E11" s="2048"/>
      <c r="F11" s="2049"/>
    </row>
    <row r="12" spans="1:6">
      <c r="A12" s="2045" t="s">
        <v>100</v>
      </c>
      <c r="B12" s="2012"/>
      <c r="C12" s="2005" t="s">
        <v>104</v>
      </c>
      <c r="D12" s="2005" t="s">
        <v>105</v>
      </c>
      <c r="E12" s="2005" t="s">
        <v>106</v>
      </c>
      <c r="F12" s="2043" t="s">
        <v>660</v>
      </c>
    </row>
    <row r="13" spans="1:6" ht="16.5" thickBot="1">
      <c r="A13" s="2046"/>
      <c r="B13" s="2014"/>
      <c r="C13" s="2007"/>
      <c r="D13" s="2007"/>
      <c r="E13" s="2007"/>
      <c r="F13" s="2044"/>
    </row>
    <row r="14" spans="1:6">
      <c r="A14" s="160" t="s">
        <v>154</v>
      </c>
      <c r="B14" s="32"/>
      <c r="C14" s="35"/>
      <c r="D14" s="142"/>
      <c r="E14" s="142"/>
      <c r="F14" s="250"/>
    </row>
    <row r="15" spans="1:6">
      <c r="A15" s="164"/>
      <c r="B15" s="33" t="s">
        <v>155</v>
      </c>
      <c r="C15" s="532">
        <f>'Sch 3 - Expenses'!G36</f>
        <v>0</v>
      </c>
      <c r="D15" s="532">
        <f>'Sch 3 - Expenses'!H36</f>
        <v>0</v>
      </c>
      <c r="E15" s="532">
        <f>'Sch 3 - Expenses'!I36</f>
        <v>0</v>
      </c>
      <c r="F15" s="533">
        <f>'Sch 3 - Expenses'!J36</f>
        <v>0</v>
      </c>
    </row>
    <row r="16" spans="1:6">
      <c r="A16" s="164"/>
      <c r="B16" s="33" t="s">
        <v>859</v>
      </c>
      <c r="C16" s="532">
        <f>'Sch 3 - Expenses'!G42</f>
        <v>0</v>
      </c>
      <c r="D16" s="532">
        <f>'Sch 3 - Expenses'!H42</f>
        <v>0</v>
      </c>
      <c r="E16" s="532">
        <f>'Sch 3 - Expenses'!I42</f>
        <v>0</v>
      </c>
      <c r="F16" s="533">
        <f>'Sch 3 - Expenses'!J42</f>
        <v>0</v>
      </c>
    </row>
    <row r="17" spans="1:8">
      <c r="A17" s="164"/>
      <c r="B17" s="33" t="s">
        <v>472</v>
      </c>
      <c r="C17" s="532">
        <f>'Sch 3 - Expenses'!G47</f>
        <v>0</v>
      </c>
      <c r="D17" s="532">
        <f>'Sch 3 - Expenses'!H47</f>
        <v>0</v>
      </c>
      <c r="E17" s="532">
        <f>'Sch 3 - Expenses'!I47</f>
        <v>0</v>
      </c>
      <c r="F17" s="533">
        <f>'Sch 3 - Expenses'!J47</f>
        <v>0</v>
      </c>
    </row>
    <row r="18" spans="1:8">
      <c r="A18" s="164"/>
      <c r="B18" s="33" t="s">
        <v>494</v>
      </c>
      <c r="C18" s="532">
        <f>'Sch 3 - Expenses'!G55</f>
        <v>0</v>
      </c>
      <c r="D18" s="532">
        <f>'Sch 3 - Expenses'!H55</f>
        <v>0</v>
      </c>
      <c r="E18" s="532">
        <f>'Sch 3 - Expenses'!I55</f>
        <v>0</v>
      </c>
      <c r="F18" s="533">
        <f>'Sch 3 - Expenses'!J55</f>
        <v>0</v>
      </c>
    </row>
    <row r="19" spans="1:8">
      <c r="A19" s="164"/>
      <c r="B19" s="33" t="s">
        <v>156</v>
      </c>
      <c r="C19" s="532">
        <f>'Sch 3 - Expenses'!G75</f>
        <v>0</v>
      </c>
      <c r="D19" s="532">
        <f>'Sch 3 - Expenses'!H75</f>
        <v>0</v>
      </c>
      <c r="E19" s="532">
        <f>'Sch 3 - Expenses'!I75</f>
        <v>0</v>
      </c>
      <c r="F19" s="533">
        <f>'Sch 3 - Expenses'!J75</f>
        <v>0</v>
      </c>
    </row>
    <row r="20" spans="1:8">
      <c r="A20" s="164"/>
      <c r="B20" s="33" t="s">
        <v>858</v>
      </c>
      <c r="C20" s="1373">
        <f>'Sch 3 - Expenses'!G16+'Sch 3 - Expenses'!G20+'Sch 3 - Expenses'!G27+'Sch 3 - Expenses'!G31+'Sch 3 - Expenses'!G35+G30+'Sch 3 - Expenses'!G32</f>
        <v>0</v>
      </c>
      <c r="D20" s="1373">
        <f>'Sch 3 - Expenses'!H16+'Sch 3 - Expenses'!H20+'Sch 3 - Expenses'!H27+'Sch 3 - Expenses'!H31+'Sch 3 - Expenses'!H35+H30+'Sch 3 - Expenses'!H32</f>
        <v>0</v>
      </c>
      <c r="E20" s="1373">
        <f>'Sch 3 - Expenses'!I16+'Sch 3 - Expenses'!I20+'Sch 3 - Expenses'!I27+'Sch 3 - Expenses'!I31+'Sch 3 - Expenses'!I35+I30+'Sch 3 - Expenses'!I32</f>
        <v>0</v>
      </c>
      <c r="F20" s="1373">
        <f>'Sch 3 - Expenses'!J16+'Sch 3 - Expenses'!J20+'Sch 3 - Expenses'!J27+'Sch 3 - Expenses'!J31+'Sch 3 - Expenses'!J35+J30+'Sch 3 - Expenses'!J32</f>
        <v>0</v>
      </c>
    </row>
    <row r="21" spans="1:8">
      <c r="A21" s="163" t="s">
        <v>158</v>
      </c>
      <c r="B21" s="32"/>
      <c r="C21" s="470">
        <f>SUM(C15:C19)-C20</f>
        <v>0</v>
      </c>
      <c r="D21" s="470">
        <f>SUM(D15:D19)-D20</f>
        <v>0</v>
      </c>
      <c r="E21" s="470">
        <f>SUM(E15:E19)-E20</f>
        <v>0</v>
      </c>
      <c r="F21" s="471">
        <f>SUM(F15:F19)-F20</f>
        <v>0</v>
      </c>
      <c r="G21" s="1679"/>
    </row>
    <row r="22" spans="1:8">
      <c r="A22" s="212"/>
      <c r="B22" s="32"/>
      <c r="C22" s="142"/>
      <c r="D22" s="142"/>
      <c r="E22" s="142"/>
      <c r="F22" s="251"/>
      <c r="G22" s="1681"/>
    </row>
    <row r="23" spans="1:8">
      <c r="A23" s="160" t="s">
        <v>159</v>
      </c>
      <c r="B23" s="62"/>
      <c r="C23" s="142"/>
      <c r="D23" s="142"/>
      <c r="E23" s="142"/>
      <c r="F23" s="251"/>
      <c r="G23" s="1679"/>
    </row>
    <row r="24" spans="1:8">
      <c r="A24" s="163" t="s">
        <v>157</v>
      </c>
      <c r="B24" s="62"/>
      <c r="C24" s="470">
        <f>C21/8</f>
        <v>0</v>
      </c>
      <c r="D24" s="470">
        <f>D21/8</f>
        <v>0</v>
      </c>
      <c r="E24" s="470">
        <f>E21/8</f>
        <v>0</v>
      </c>
      <c r="F24" s="471">
        <f>F21/8</f>
        <v>0</v>
      </c>
      <c r="G24" s="1681"/>
    </row>
    <row r="25" spans="1:8">
      <c r="A25" s="170"/>
      <c r="B25" s="79"/>
      <c r="C25" s="54"/>
      <c r="D25" s="54"/>
      <c r="E25" s="54"/>
      <c r="F25" s="244"/>
      <c r="G25" s="1681"/>
    </row>
    <row r="26" spans="1:8" ht="16.5" thickBot="1">
      <c r="A26" s="191"/>
      <c r="B26" s="203"/>
      <c r="C26" s="203"/>
      <c r="D26" s="203"/>
      <c r="E26" s="203"/>
      <c r="F26" s="204"/>
    </row>
    <row r="27" spans="1:8" ht="16.5" thickTop="1"/>
    <row r="30" spans="1:8">
      <c r="B30" s="1371" t="s">
        <v>666</v>
      </c>
      <c r="C30" s="1372"/>
      <c r="D30" s="1372"/>
      <c r="E30" s="1372"/>
      <c r="F30" s="1372"/>
      <c r="G30" s="1522">
        <v>0</v>
      </c>
      <c r="H30" s="1417">
        <v>0</v>
      </c>
    </row>
  </sheetData>
  <mergeCells count="12">
    <mergeCell ref="A3:F3"/>
    <mergeCell ref="A2:F2"/>
    <mergeCell ref="A1:F1"/>
    <mergeCell ref="F12:F13"/>
    <mergeCell ref="A12:B13"/>
    <mergeCell ref="C12:C13"/>
    <mergeCell ref="D12:D13"/>
    <mergeCell ref="E12:E13"/>
    <mergeCell ref="A11:F11"/>
    <mergeCell ref="C5:D5"/>
    <mergeCell ref="C6:D6"/>
    <mergeCell ref="C7:D7"/>
  </mergeCells>
  <phoneticPr fontId="0" type="noConversion"/>
  <hyperlinks>
    <hyperlink ref="A5" location="TOC!A1" display="TOC" xr:uid="{00000000-0004-0000-0300-000000000000}"/>
  </hyperlinks>
  <printOptions horizontalCentered="1" headings="1"/>
  <pageMargins left="0.5" right="0.5" top="1" bottom="0.55000000000000004" header="0.25" footer="0.25"/>
  <pageSetup scale="75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>
    <tabColor rgb="FFCCFFCC"/>
  </sheetPr>
  <dimension ref="A1:Q129"/>
  <sheetViews>
    <sheetView topLeftCell="A99" workbookViewId="0">
      <selection activeCell="A9" sqref="A9"/>
    </sheetView>
  </sheetViews>
  <sheetFormatPr defaultColWidth="9" defaultRowHeight="15.75"/>
  <cols>
    <col min="1" max="1" width="29.625" style="1" customWidth="1"/>
    <col min="2" max="2" width="17.75" style="1" customWidth="1"/>
    <col min="3" max="3" width="14.125" style="1" customWidth="1"/>
    <col min="4" max="4" width="9.875" style="1" customWidth="1"/>
    <col min="5" max="5" width="17.375" style="1" bestFit="1" customWidth="1"/>
    <col min="6" max="6" width="12.5" style="1" customWidth="1"/>
    <col min="7" max="7" width="18.5" style="1" customWidth="1"/>
    <col min="8" max="8" width="16.625" style="1" customWidth="1"/>
    <col min="9" max="9" width="2.75" style="1" customWidth="1"/>
    <col min="10" max="11" width="9.625" style="1" customWidth="1"/>
    <col min="12" max="12" width="10.5" style="1" customWidth="1"/>
    <col min="13" max="16384" width="9" style="1"/>
  </cols>
  <sheetData>
    <row r="1" spans="1:17" ht="20.100000000000001" customHeight="1" thickTop="1">
      <c r="A1" s="2040" t="s">
        <v>54</v>
      </c>
      <c r="B1" s="2041"/>
      <c r="C1" s="2041"/>
      <c r="D1" s="2041"/>
      <c r="E1" s="2041"/>
      <c r="F1" s="2041"/>
      <c r="G1" s="2041"/>
      <c r="H1" s="2042"/>
      <c r="I1"/>
      <c r="J1"/>
      <c r="K1"/>
      <c r="L1" s="40"/>
      <c r="M1" s="37"/>
      <c r="N1" s="41"/>
      <c r="O1" s="11"/>
      <c r="P1" s="11"/>
      <c r="Q1" s="11"/>
    </row>
    <row r="2" spans="1:17" ht="20.100000000000001" customHeight="1">
      <c r="A2" s="2038" t="s">
        <v>56</v>
      </c>
      <c r="B2" s="2025"/>
      <c r="C2" s="2025"/>
      <c r="D2" s="2025"/>
      <c r="E2" s="2025"/>
      <c r="F2" s="2025"/>
      <c r="G2" s="2025"/>
      <c r="H2" s="2039"/>
      <c r="I2"/>
      <c r="J2"/>
      <c r="K2"/>
      <c r="L2" s="40"/>
      <c r="M2" s="37"/>
      <c r="N2" s="41"/>
      <c r="O2" s="11"/>
      <c r="P2" s="11"/>
      <c r="Q2" s="11"/>
    </row>
    <row r="3" spans="1:17" ht="20.100000000000001" customHeight="1">
      <c r="A3" s="2036" t="s">
        <v>800</v>
      </c>
      <c r="B3" s="2022"/>
      <c r="C3" s="2022"/>
      <c r="D3" s="2022"/>
      <c r="E3" s="2022"/>
      <c r="F3" s="2022"/>
      <c r="G3" s="2022"/>
      <c r="H3" s="2037"/>
      <c r="I3"/>
      <c r="J3"/>
      <c r="K3"/>
      <c r="L3" s="40"/>
      <c r="M3" s="37"/>
      <c r="N3" s="41"/>
      <c r="O3" s="11"/>
      <c r="P3" s="11"/>
      <c r="Q3" s="11"/>
    </row>
    <row r="4" spans="1:17" ht="12" customHeight="1" thickBot="1">
      <c r="A4" s="365"/>
      <c r="B4" s="83"/>
      <c r="C4" s="83"/>
      <c r="D4" s="83"/>
      <c r="E4" s="83"/>
      <c r="F4" s="144"/>
      <c r="G4" s="144"/>
      <c r="H4" s="252"/>
      <c r="I4"/>
      <c r="J4"/>
      <c r="K4"/>
      <c r="L4" s="40"/>
      <c r="M4" s="37"/>
      <c r="N4" s="41"/>
      <c r="O4" s="11"/>
      <c r="P4" s="11"/>
      <c r="Q4" s="11"/>
    </row>
    <row r="5" spans="1:17" ht="15.75" customHeight="1">
      <c r="A5" s="1080" t="s">
        <v>632</v>
      </c>
      <c r="B5" s="1062"/>
      <c r="C5" s="498" t="s">
        <v>516</v>
      </c>
      <c r="D5" s="2050">
        <f>'Sch 1- Rate Base '!$E$5</f>
        <v>0</v>
      </c>
      <c r="E5" s="2051"/>
      <c r="F5" s="2066"/>
      <c r="G5" s="612"/>
      <c r="H5" s="1149" t="s">
        <v>652</v>
      </c>
      <c r="I5"/>
      <c r="J5"/>
      <c r="K5"/>
      <c r="L5" s="40"/>
      <c r="M5" s="37"/>
      <c r="N5" s="41"/>
      <c r="O5" s="11"/>
      <c r="P5" s="11"/>
      <c r="Q5" s="11"/>
    </row>
    <row r="6" spans="1:17" ht="15.75" customHeight="1">
      <c r="A6" s="1151" t="s">
        <v>633</v>
      </c>
      <c r="B6" s="1062"/>
      <c r="C6" s="498" t="s">
        <v>517</v>
      </c>
      <c r="D6" s="2052">
        <f>'Sch 1- Rate Base '!$E$6</f>
        <v>0</v>
      </c>
      <c r="E6" s="2053"/>
      <c r="F6" s="2067"/>
      <c r="G6" s="612"/>
      <c r="H6" s="1150" t="str">
        <f>'Sch 1- Rate Base '!I6</f>
        <v/>
      </c>
      <c r="I6"/>
      <c r="J6"/>
      <c r="K6"/>
      <c r="L6" s="40"/>
      <c r="M6" s="37"/>
      <c r="N6" s="41"/>
      <c r="O6" s="11"/>
      <c r="P6" s="11"/>
      <c r="Q6" s="11"/>
    </row>
    <row r="7" spans="1:17" ht="15.75" customHeight="1" thickBot="1">
      <c r="A7" s="365"/>
      <c r="B7" s="1062"/>
      <c r="C7" s="498" t="s">
        <v>518</v>
      </c>
      <c r="D7" s="2054">
        <f>'Sch 1- Rate Base '!$E$7</f>
        <v>0</v>
      </c>
      <c r="E7" s="2064"/>
      <c r="F7" s="2065"/>
      <c r="G7" s="144"/>
      <c r="H7" s="1152" t="str">
        <f>'Sch 1- Rate Base '!I7</f>
        <v/>
      </c>
      <c r="I7"/>
      <c r="J7"/>
      <c r="K7"/>
      <c r="L7" s="40"/>
      <c r="M7" s="37"/>
      <c r="N7" s="41"/>
      <c r="O7" s="11"/>
      <c r="P7" s="11"/>
      <c r="Q7" s="11"/>
    </row>
    <row r="8" spans="1:17" ht="18.75" customHeight="1">
      <c r="A8" s="2056" t="s">
        <v>860</v>
      </c>
      <c r="B8" s="2057"/>
      <c r="C8" s="2057"/>
      <c r="D8" s="2057"/>
      <c r="E8" s="2057"/>
      <c r="F8" s="2057"/>
      <c r="G8" s="2057"/>
      <c r="H8" s="2058"/>
      <c r="I8"/>
      <c r="J8"/>
      <c r="K8"/>
      <c r="L8" s="40"/>
      <c r="M8" s="37"/>
      <c r="N8" s="41"/>
      <c r="O8" s="11"/>
      <c r="P8" s="11"/>
      <c r="Q8" s="11"/>
    </row>
    <row r="9" spans="1:17" ht="13.5" customHeight="1" thickBot="1">
      <c r="A9" s="1153"/>
      <c r="B9" s="1056"/>
      <c r="C9" s="1056"/>
      <c r="D9" s="1056"/>
      <c r="E9" s="1056"/>
      <c r="F9" s="1056"/>
      <c r="G9" s="1056"/>
      <c r="H9" s="1057"/>
      <c r="I9"/>
      <c r="J9"/>
      <c r="K9"/>
      <c r="L9" s="40"/>
      <c r="M9" s="37"/>
      <c r="N9" s="41"/>
      <c r="O9" s="11"/>
      <c r="P9" s="11"/>
      <c r="Q9" s="11"/>
    </row>
    <row r="10" spans="1:17" ht="20.100000000000001" customHeight="1">
      <c r="A10" s="1154"/>
      <c r="B10" s="357"/>
      <c r="C10" s="357"/>
      <c r="D10" s="363" t="s">
        <v>200</v>
      </c>
      <c r="E10" s="358"/>
      <c r="F10" s="351"/>
      <c r="G10" s="351"/>
      <c r="H10" s="352"/>
      <c r="I10"/>
      <c r="J10"/>
      <c r="K10"/>
      <c r="L10" s="40"/>
      <c r="M10" s="37"/>
      <c r="N10" s="41"/>
      <c r="O10" s="11"/>
      <c r="P10" s="11"/>
      <c r="Q10" s="11"/>
    </row>
    <row r="11" spans="1:17" ht="15" customHeight="1">
      <c r="A11" s="1155"/>
      <c r="B11" s="357"/>
      <c r="C11" s="357"/>
      <c r="D11" s="360" t="s">
        <v>198</v>
      </c>
      <c r="E11" s="464">
        <f>E35</f>
        <v>0</v>
      </c>
      <c r="F11" s="351"/>
      <c r="G11" s="351"/>
      <c r="H11" s="352"/>
      <c r="I11"/>
      <c r="J11"/>
      <c r="K11"/>
      <c r="L11" s="40"/>
      <c r="M11" s="37"/>
      <c r="N11" s="41"/>
      <c r="O11" s="11"/>
      <c r="P11" s="11"/>
      <c r="Q11" s="11"/>
    </row>
    <row r="12" spans="1:17" ht="15" customHeight="1">
      <c r="A12" s="359"/>
      <c r="B12" s="357"/>
      <c r="C12" s="357"/>
      <c r="D12" s="361" t="s">
        <v>503</v>
      </c>
      <c r="E12" s="1688">
        <f>E90</f>
        <v>0</v>
      </c>
      <c r="F12"/>
      <c r="G12"/>
      <c r="H12" s="353"/>
      <c r="I12"/>
      <c r="J12"/>
      <c r="K12"/>
      <c r="L12" s="40"/>
      <c r="M12" s="37"/>
      <c r="N12" s="41"/>
      <c r="O12" s="11"/>
      <c r="P12" s="11"/>
      <c r="Q12" s="11"/>
    </row>
    <row r="13" spans="1:17" ht="15" customHeight="1" thickBot="1">
      <c r="A13" s="359"/>
      <c r="B13" s="362"/>
      <c r="C13" s="357"/>
      <c r="D13" s="361" t="s">
        <v>224</v>
      </c>
      <c r="E13" s="465">
        <f>E118</f>
        <v>0</v>
      </c>
      <c r="F13" s="90"/>
      <c r="G13" s="90"/>
      <c r="H13" s="223"/>
      <c r="I13"/>
      <c r="J13"/>
      <c r="K13"/>
      <c r="L13" s="40"/>
      <c r="M13" s="37"/>
      <c r="N13" s="41"/>
      <c r="O13" s="11"/>
      <c r="P13" s="11"/>
      <c r="Q13" s="11"/>
    </row>
    <row r="14" spans="1:17" ht="15" customHeight="1" thickBot="1">
      <c r="A14" s="359"/>
      <c r="B14" s="362"/>
      <c r="C14" s="362"/>
      <c r="D14" s="361" t="s">
        <v>201</v>
      </c>
      <c r="E14" s="539">
        <f>SUM(E11:E13)</f>
        <v>0</v>
      </c>
      <c r="F14" s="354"/>
      <c r="G14" s="354"/>
      <c r="H14" s="355"/>
      <c r="I14"/>
      <c r="J14"/>
      <c r="K14"/>
      <c r="L14" s="40"/>
      <c r="M14" s="37"/>
      <c r="N14" s="41"/>
      <c r="O14" s="11"/>
      <c r="P14" s="11"/>
      <c r="Q14" s="11"/>
    </row>
    <row r="15" spans="1:17" ht="12" customHeight="1" thickBot="1">
      <c r="A15" s="225"/>
      <c r="B15" s="144"/>
      <c r="C15" s="144"/>
      <c r="D15" s="144"/>
      <c r="E15" s="144"/>
      <c r="F15" s="144"/>
      <c r="G15" s="79"/>
      <c r="H15" s="219"/>
      <c r="I15"/>
      <c r="J15"/>
      <c r="K15"/>
      <c r="L15" s="40"/>
      <c r="M15" s="37"/>
      <c r="N15" s="41"/>
      <c r="O15" s="11"/>
      <c r="P15" s="11"/>
      <c r="Q15" s="11"/>
    </row>
    <row r="16" spans="1:17" ht="24.95" customHeight="1" thickBot="1">
      <c r="A16" s="330" t="s">
        <v>335</v>
      </c>
      <c r="B16" s="258"/>
      <c r="C16" s="259"/>
      <c r="D16" s="260"/>
      <c r="E16" s="261"/>
      <c r="F16" s="32" t="s">
        <v>97</v>
      </c>
      <c r="G16" s="33"/>
      <c r="H16" s="253"/>
      <c r="I16" s="7"/>
      <c r="J16" s="7"/>
      <c r="K16" s="17"/>
      <c r="L16" s="40"/>
      <c r="M16" s="37"/>
      <c r="N16" s="41"/>
      <c r="O16" s="11"/>
      <c r="P16" s="11"/>
      <c r="Q16" s="11"/>
    </row>
    <row r="17" spans="1:17" ht="12" customHeight="1">
      <c r="A17" s="202"/>
      <c r="B17" s="145"/>
      <c r="C17" s="146"/>
      <c r="D17" s="147"/>
      <c r="E17" s="147"/>
      <c r="F17" s="148"/>
      <c r="G17" s="6"/>
      <c r="H17" s="254"/>
      <c r="I17" s="7"/>
      <c r="J17" s="7"/>
      <c r="K17" s="17"/>
      <c r="L17" s="40"/>
      <c r="M17" s="37"/>
      <c r="N17" s="41"/>
      <c r="O17" s="11"/>
      <c r="P17" s="11"/>
      <c r="Q17" s="11"/>
    </row>
    <row r="18" spans="1:17" ht="15" customHeight="1">
      <c r="A18" s="202" t="s">
        <v>303</v>
      </c>
      <c r="B18" s="145"/>
      <c r="C18" s="146"/>
      <c r="D18" s="147"/>
      <c r="E18" s="147"/>
      <c r="F18" s="148"/>
      <c r="G18" s="6"/>
      <c r="H18" s="254"/>
      <c r="I18" s="7"/>
      <c r="J18" s="7"/>
      <c r="K18" s="17"/>
      <c r="L18" s="40"/>
      <c r="M18" s="37"/>
      <c r="N18" s="41"/>
      <c r="O18" s="11"/>
      <c r="P18" s="11"/>
      <c r="Q18" s="11"/>
    </row>
    <row r="19" spans="1:17" ht="15" customHeight="1">
      <c r="A19" s="256" t="s">
        <v>354</v>
      </c>
      <c r="B19" s="145"/>
      <c r="C19" s="146"/>
      <c r="D19" s="147"/>
      <c r="E19" s="147"/>
      <c r="F19" s="148"/>
      <c r="G19" s="6"/>
      <c r="H19" s="254"/>
      <c r="I19" s="7"/>
      <c r="J19" s="7"/>
      <c r="K19" s="17"/>
      <c r="L19" s="40"/>
      <c r="M19" s="37"/>
      <c r="N19" s="41"/>
      <c r="O19" s="11"/>
      <c r="P19" s="11"/>
      <c r="Q19" s="11"/>
    </row>
    <row r="20" spans="1:17" ht="15" customHeight="1">
      <c r="A20" s="256" t="s">
        <v>355</v>
      </c>
      <c r="B20" s="145"/>
      <c r="C20" s="146"/>
      <c r="D20" s="147"/>
      <c r="E20" s="147"/>
      <c r="F20" s="148"/>
      <c r="G20" s="6"/>
      <c r="H20" s="254"/>
      <c r="I20" s="7"/>
      <c r="J20" s="7"/>
      <c r="K20" s="17"/>
      <c r="L20" s="40"/>
      <c r="M20" s="37"/>
      <c r="N20" s="41"/>
      <c r="O20" s="11"/>
      <c r="P20" s="11"/>
      <c r="Q20" s="11"/>
    </row>
    <row r="21" spans="1:17" ht="15" customHeight="1" thickBot="1">
      <c r="A21" s="202"/>
      <c r="B21" s="145"/>
      <c r="C21" s="146"/>
      <c r="D21" s="79"/>
      <c r="E21" s="79"/>
      <c r="F21" s="148"/>
      <c r="G21" s="6"/>
      <c r="H21" s="254"/>
      <c r="I21" s="7"/>
      <c r="J21" s="7"/>
      <c r="K21" s="17"/>
      <c r="L21" s="40"/>
      <c r="M21" s="37"/>
      <c r="N21" s="41"/>
      <c r="O21" s="11"/>
      <c r="P21" s="11"/>
      <c r="Q21" s="11"/>
    </row>
    <row r="22" spans="1:17" ht="15" customHeight="1">
      <c r="A22" s="275"/>
      <c r="B22" s="2063" t="s">
        <v>491</v>
      </c>
      <c r="C22" s="2063"/>
      <c r="D22" s="2061" t="s">
        <v>490</v>
      </c>
      <c r="E22" s="2062"/>
      <c r="F22" s="152"/>
      <c r="G22" s="79"/>
      <c r="H22" s="219"/>
      <c r="P22" s="11"/>
      <c r="Q22" s="11"/>
    </row>
    <row r="23" spans="1:17" ht="15.75" customHeight="1" thickBot="1">
      <c r="A23" s="292" t="s">
        <v>53</v>
      </c>
      <c r="B23" s="288" t="s">
        <v>396</v>
      </c>
      <c r="C23" s="288" t="s">
        <v>492</v>
      </c>
      <c r="D23" s="289" t="s">
        <v>489</v>
      </c>
      <c r="E23" s="293" t="s">
        <v>57</v>
      </c>
      <c r="F23" s="149"/>
      <c r="G23" s="79"/>
      <c r="H23" s="219"/>
      <c r="P23" s="11"/>
      <c r="Q23" s="11"/>
    </row>
    <row r="24" spans="1:17" s="57" customFormat="1" ht="15.75" customHeight="1">
      <c r="A24" s="382" t="s">
        <v>58</v>
      </c>
      <c r="B24" s="383"/>
      <c r="C24" s="384">
        <v>0</v>
      </c>
      <c r="D24" s="385"/>
      <c r="E24" s="386">
        <f>ROUNDUP(D24*C24,5)</f>
        <v>0</v>
      </c>
      <c r="F24" s="149"/>
      <c r="G24" s="387"/>
      <c r="H24" s="244"/>
      <c r="P24" s="11"/>
      <c r="Q24" s="11"/>
    </row>
    <row r="25" spans="1:17" s="57" customFormat="1" ht="15.75" customHeight="1">
      <c r="A25" s="388" t="s">
        <v>59</v>
      </c>
      <c r="B25" s="383"/>
      <c r="C25" s="389">
        <v>0</v>
      </c>
      <c r="D25" s="390"/>
      <c r="E25" s="391">
        <f>ROUNDUP(D25*C25,5)</f>
        <v>0</v>
      </c>
      <c r="F25" s="356"/>
      <c r="G25" s="387"/>
      <c r="H25" s="244"/>
      <c r="P25" s="11"/>
      <c r="Q25" s="11"/>
    </row>
    <row r="26" spans="1:17" s="57" customFormat="1" ht="15.75" customHeight="1">
      <c r="A26" s="388" t="s">
        <v>60</v>
      </c>
      <c r="B26" s="383"/>
      <c r="C26" s="389">
        <v>0</v>
      </c>
      <c r="D26" s="390"/>
      <c r="E26" s="391">
        <f>ROUNDUP(D26*C26,5)</f>
        <v>0</v>
      </c>
      <c r="F26" s="356"/>
      <c r="G26" s="387"/>
      <c r="H26" s="244"/>
      <c r="P26" s="11"/>
      <c r="Q26" s="11"/>
    </row>
    <row r="27" spans="1:17" ht="15.75" customHeight="1" thickBot="1">
      <c r="A27" s="277" t="s">
        <v>266</v>
      </c>
      <c r="B27" s="399">
        <f>SUM(B24:B26)</f>
        <v>0</v>
      </c>
      <c r="C27" s="400">
        <f>IF($B$27=0,0,B27/$B$27)</f>
        <v>0</v>
      </c>
      <c r="D27" s="401"/>
      <c r="E27" s="402">
        <f>SUM(E24:E26)</f>
        <v>0</v>
      </c>
      <c r="F27" s="149"/>
      <c r="G27" s="350"/>
      <c r="H27" s="219"/>
      <c r="P27" s="11"/>
      <c r="Q27" s="11"/>
    </row>
    <row r="28" spans="1:17" ht="12" customHeight="1">
      <c r="A28" s="170"/>
      <c r="B28" s="54"/>
      <c r="C28" s="54"/>
      <c r="D28" s="398"/>
      <c r="E28" s="152"/>
      <c r="F28" s="149"/>
      <c r="G28" s="151"/>
      <c r="H28" s="219"/>
      <c r="P28" s="11"/>
      <c r="Q28" s="11"/>
    </row>
    <row r="29" spans="1:17" ht="15" customHeight="1">
      <c r="A29" s="202" t="s">
        <v>61</v>
      </c>
      <c r="B29" s="145"/>
      <c r="C29" s="79"/>
      <c r="D29" s="63"/>
      <c r="E29" s="150"/>
      <c r="F29" s="149"/>
      <c r="G29" s="79"/>
      <c r="H29" s="219"/>
      <c r="P29" s="11"/>
      <c r="Q29" s="11"/>
    </row>
    <row r="30" spans="1:17" ht="12" customHeight="1">
      <c r="A30" s="170"/>
      <c r="B30" s="79"/>
      <c r="C30" s="79"/>
      <c r="D30" s="63"/>
      <c r="E30" s="150"/>
      <c r="F30" s="149"/>
      <c r="G30" s="79"/>
      <c r="H30" s="219"/>
      <c r="P30" s="11"/>
      <c r="Q30" s="11"/>
    </row>
    <row r="31" spans="1:17" ht="15.75" customHeight="1" thickBot="1">
      <c r="A31" s="202" t="s">
        <v>719</v>
      </c>
      <c r="B31" s="79"/>
      <c r="C31" s="79"/>
      <c r="D31" s="91">
        <v>0.21</v>
      </c>
      <c r="E31" s="79"/>
      <c r="F31" s="152"/>
      <c r="G31" s="153"/>
      <c r="H31" s="219"/>
      <c r="P31" s="11"/>
      <c r="Q31" s="11"/>
    </row>
    <row r="32" spans="1:17" ht="15.75" customHeight="1" thickBot="1">
      <c r="A32" s="202" t="s">
        <v>260</v>
      </c>
      <c r="B32" s="79"/>
      <c r="C32" s="79"/>
      <c r="D32" s="79"/>
      <c r="E32" s="403">
        <f>(E27-(E24))*(D31/(1-D31))</f>
        <v>0</v>
      </c>
      <c r="F32" s="154"/>
      <c r="G32" s="79"/>
      <c r="H32" s="219"/>
      <c r="P32" s="11"/>
      <c r="Q32" s="11"/>
    </row>
    <row r="33" spans="1:17" ht="15.75" customHeight="1">
      <c r="A33" s="2059" t="s">
        <v>493</v>
      </c>
      <c r="B33" s="2060"/>
      <c r="C33" s="2060"/>
      <c r="D33" s="2060"/>
      <c r="E33" s="2060"/>
      <c r="F33" s="155"/>
      <c r="G33" s="79"/>
      <c r="H33" s="219"/>
      <c r="P33" s="11"/>
      <c r="Q33" s="11"/>
    </row>
    <row r="34" spans="1:17" ht="12" customHeight="1" thickBot="1">
      <c r="A34" s="255"/>
      <c r="B34" s="156"/>
      <c r="C34" s="79"/>
      <c r="D34" s="63"/>
      <c r="E34" s="150"/>
      <c r="F34" s="155"/>
      <c r="G34" s="79"/>
      <c r="H34" s="219"/>
      <c r="P34" s="11"/>
      <c r="Q34" s="11"/>
    </row>
    <row r="35" spans="1:17" ht="15.75" customHeight="1" thickBot="1">
      <c r="A35" s="202" t="s">
        <v>63</v>
      </c>
      <c r="B35" s="156"/>
      <c r="C35" s="79"/>
      <c r="D35" s="63"/>
      <c r="E35" s="403">
        <f>E27+E32</f>
        <v>0</v>
      </c>
      <c r="F35" s="155"/>
      <c r="G35" s="79"/>
      <c r="H35" s="219"/>
      <c r="P35" s="11"/>
      <c r="Q35" s="11"/>
    </row>
    <row r="36" spans="1:17" ht="15.75" customHeight="1">
      <c r="A36" s="466" t="s">
        <v>450</v>
      </c>
      <c r="B36" s="156"/>
      <c r="C36" s="79"/>
      <c r="D36" s="63"/>
      <c r="E36" s="150"/>
      <c r="F36" s="155"/>
      <c r="G36" s="79"/>
      <c r="H36" s="219"/>
      <c r="P36" s="11"/>
      <c r="Q36" s="11"/>
    </row>
    <row r="37" spans="1:17" ht="12" customHeight="1">
      <c r="A37" s="170"/>
      <c r="B37" s="79"/>
      <c r="C37" s="157"/>
      <c r="D37" s="10"/>
      <c r="E37" s="55"/>
      <c r="F37" s="34"/>
      <c r="G37" s="8"/>
      <c r="H37" s="185"/>
      <c r="I37" s="9"/>
      <c r="J37" s="9"/>
      <c r="K37" s="9"/>
      <c r="L37" s="24"/>
      <c r="M37" s="24"/>
      <c r="N37" s="25"/>
      <c r="O37" s="11"/>
      <c r="P37" s="11"/>
      <c r="Q37" s="11"/>
    </row>
    <row r="38" spans="1:17" ht="15.75" customHeight="1" thickBot="1">
      <c r="A38" s="202" t="s">
        <v>451</v>
      </c>
      <c r="B38" s="145"/>
      <c r="C38" s="79"/>
      <c r="D38" s="63"/>
      <c r="E38" s="92"/>
      <c r="F38" s="92"/>
      <c r="G38" s="92"/>
      <c r="H38" s="208"/>
    </row>
    <row r="39" spans="1:17" ht="15.75" customHeight="1">
      <c r="A39" s="202"/>
      <c r="B39" s="145"/>
      <c r="C39" s="79"/>
      <c r="D39" s="63"/>
      <c r="E39" s="263" t="s">
        <v>104</v>
      </c>
      <c r="F39" s="264" t="s">
        <v>105</v>
      </c>
      <c r="G39" s="264" t="s">
        <v>106</v>
      </c>
      <c r="H39" s="278" t="s">
        <v>107</v>
      </c>
    </row>
    <row r="40" spans="1:17" ht="15.75" customHeight="1">
      <c r="A40" s="170" t="s">
        <v>62</v>
      </c>
      <c r="B40" s="79"/>
      <c r="C40" s="79"/>
      <c r="D40" s="79"/>
      <c r="E40" s="392">
        <f>'Sch 1- Rate Base '!G166</f>
        <v>0</v>
      </c>
      <c r="F40" s="393">
        <f>'Sch 1- Rate Base '!H166</f>
        <v>0</v>
      </c>
      <c r="G40" s="393">
        <f>'Sch 1- Rate Base '!I166</f>
        <v>0</v>
      </c>
      <c r="H40" s="394">
        <f>'Sch 1- Rate Base '!J166</f>
        <v>0</v>
      </c>
    </row>
    <row r="41" spans="1:17" ht="15.75" customHeight="1">
      <c r="A41" s="170" t="s">
        <v>63</v>
      </c>
      <c r="B41" s="79"/>
      <c r="C41" s="79"/>
      <c r="D41" s="79"/>
      <c r="E41" s="395">
        <f>$E$35</f>
        <v>0</v>
      </c>
      <c r="F41" s="396">
        <f>$E$35</f>
        <v>0</v>
      </c>
      <c r="G41" s="396">
        <f>$E$35</f>
        <v>0</v>
      </c>
      <c r="H41" s="397">
        <f>$E$35</f>
        <v>0</v>
      </c>
    </row>
    <row r="42" spans="1:17" ht="15.75" customHeight="1" thickBot="1">
      <c r="A42" s="202" t="s">
        <v>141</v>
      </c>
      <c r="B42" s="145"/>
      <c r="C42" s="145"/>
      <c r="D42" s="145"/>
      <c r="E42" s="404">
        <f>E41*E40</f>
        <v>0</v>
      </c>
      <c r="F42" s="405">
        <f>F41*F40</f>
        <v>0</v>
      </c>
      <c r="G42" s="405">
        <f>G41*G40</f>
        <v>0</v>
      </c>
      <c r="H42" s="406">
        <f>H41*H40</f>
        <v>0</v>
      </c>
    </row>
    <row r="43" spans="1:17" ht="15" customHeight="1">
      <c r="A43" s="466" t="s">
        <v>34</v>
      </c>
      <c r="B43" s="79"/>
      <c r="C43" s="79"/>
      <c r="D43" s="79"/>
      <c r="E43" s="79"/>
      <c r="F43" s="79"/>
      <c r="G43" s="79"/>
      <c r="H43" s="219"/>
    </row>
    <row r="44" spans="1:17" ht="6" customHeight="1">
      <c r="A44" s="170"/>
      <c r="B44" s="79"/>
      <c r="C44" s="79"/>
      <c r="D44" s="79"/>
      <c r="E44" s="79"/>
      <c r="F44" s="79"/>
      <c r="G44" s="79"/>
      <c r="H44" s="219"/>
    </row>
    <row r="45" spans="1:17" ht="6" customHeight="1" thickBot="1">
      <c r="A45" s="257"/>
      <c r="B45" s="203"/>
      <c r="C45" s="203"/>
      <c r="D45" s="203"/>
      <c r="E45" s="203"/>
      <c r="F45" s="203"/>
      <c r="G45" s="203"/>
      <c r="H45" s="204"/>
    </row>
    <row r="46" spans="1:17" ht="17.25" thickTop="1" thickBot="1">
      <c r="A46" s="225"/>
      <c r="B46" s="144"/>
      <c r="C46" s="144"/>
      <c r="D46" s="144"/>
      <c r="E46" s="144"/>
      <c r="F46" s="144"/>
      <c r="G46" s="79"/>
      <c r="H46" s="219"/>
    </row>
    <row r="47" spans="1:17" ht="24.95" customHeight="1" thickBot="1">
      <c r="A47" s="330" t="s">
        <v>334</v>
      </c>
      <c r="B47" s="258"/>
      <c r="C47" s="259"/>
      <c r="D47" s="260"/>
      <c r="E47" s="261"/>
      <c r="F47" s="32" t="s">
        <v>97</v>
      </c>
      <c r="G47" s="33"/>
      <c r="H47" s="253"/>
    </row>
    <row r="48" spans="1:17" ht="18.75">
      <c r="A48" s="202" t="s">
        <v>336</v>
      </c>
      <c r="B48" s="145"/>
      <c r="C48" s="146"/>
      <c r="D48" s="147"/>
      <c r="E48" s="147"/>
      <c r="F48" s="148"/>
      <c r="G48" s="6"/>
      <c r="H48" s="254"/>
      <c r="I48" s="12"/>
    </row>
    <row r="49" spans="1:9">
      <c r="A49" s="202" t="s">
        <v>337</v>
      </c>
      <c r="B49" s="145"/>
      <c r="C49" s="146"/>
      <c r="D49" s="147"/>
      <c r="E49" s="147"/>
      <c r="F49" s="148"/>
      <c r="G49" s="6"/>
      <c r="H49" s="254"/>
      <c r="I49" s="15"/>
    </row>
    <row r="50" spans="1:9" ht="16.5" thickBot="1">
      <c r="A50" s="202"/>
      <c r="B50" s="145"/>
      <c r="C50" s="146"/>
      <c r="D50" s="79"/>
      <c r="E50" s="79"/>
      <c r="F50" s="300"/>
      <c r="G50" s="147"/>
      <c r="H50" s="328"/>
    </row>
    <row r="51" spans="1:9">
      <c r="A51" s="275"/>
      <c r="B51" s="2063" t="s">
        <v>491</v>
      </c>
      <c r="C51" s="2063"/>
      <c r="D51" s="2061" t="s">
        <v>490</v>
      </c>
      <c r="E51" s="2062"/>
      <c r="F51" s="348" t="s">
        <v>502</v>
      </c>
      <c r="G51" s="344" t="s">
        <v>346</v>
      </c>
      <c r="H51" s="345"/>
    </row>
    <row r="52" spans="1:9" ht="16.5" thickBot="1">
      <c r="A52" s="292" t="s">
        <v>53</v>
      </c>
      <c r="B52" s="288" t="s">
        <v>396</v>
      </c>
      <c r="C52" s="288" t="s">
        <v>492</v>
      </c>
      <c r="D52" s="289" t="s">
        <v>489</v>
      </c>
      <c r="E52" s="293" t="s">
        <v>57</v>
      </c>
      <c r="F52" s="349" t="s">
        <v>347</v>
      </c>
      <c r="G52" s="346" t="s">
        <v>348</v>
      </c>
      <c r="H52" s="347"/>
    </row>
    <row r="53" spans="1:9" ht="16.5" thickBot="1">
      <c r="A53" s="407" t="s">
        <v>58</v>
      </c>
      <c r="B53" s="1682">
        <v>0</v>
      </c>
      <c r="C53" s="410">
        <f>IF($B$72=0,0,B53/$B$72)</f>
        <v>0</v>
      </c>
      <c r="D53" s="1695"/>
      <c r="E53" s="411">
        <f>ROUNDUP(D53*C53,5)</f>
        <v>0</v>
      </c>
      <c r="F53" s="424" t="str">
        <f>IF(B61=0,"0",B61/$B$78)</f>
        <v>0</v>
      </c>
      <c r="G53" s="425">
        <f>E53*$F$69</f>
        <v>0</v>
      </c>
      <c r="H53" s="1875">
        <f>C53*$F$69</f>
        <v>0</v>
      </c>
    </row>
    <row r="54" spans="1:9">
      <c r="A54" s="408" t="s">
        <v>59</v>
      </c>
      <c r="B54" s="458">
        <v>0</v>
      </c>
      <c r="C54" s="384">
        <f>IF($B$72=0,0,B54/$B$72)</f>
        <v>0</v>
      </c>
      <c r="D54" s="1696"/>
      <c r="E54" s="391">
        <f>ROUNDUP(D54*C54,5)</f>
        <v>0</v>
      </c>
      <c r="F54" s="1156"/>
      <c r="G54" s="427">
        <f>E54*$F$69</f>
        <v>0</v>
      </c>
      <c r="H54" s="428">
        <f>C54*$F$69</f>
        <v>0</v>
      </c>
    </row>
    <row r="55" spans="1:9">
      <c r="A55" s="408" t="s">
        <v>60</v>
      </c>
      <c r="B55" s="458">
        <v>0</v>
      </c>
      <c r="C55" s="384">
        <f>IF($B$72=0,0,B55/$B$72)</f>
        <v>0</v>
      </c>
      <c r="D55" s="1696"/>
      <c r="E55" s="391">
        <f>ROUNDUP(D55*C55,5)</f>
        <v>0</v>
      </c>
      <c r="F55" s="1156"/>
      <c r="G55" s="427">
        <f>E55*$F$69</f>
        <v>0</v>
      </c>
      <c r="H55" s="428">
        <f>C55*$F$69</f>
        <v>0</v>
      </c>
    </row>
    <row r="56" spans="1:9" ht="16.5" thickBot="1">
      <c r="A56" s="409" t="s">
        <v>266</v>
      </c>
      <c r="B56" s="494">
        <f>SUM(B53:B55)</f>
        <v>0</v>
      </c>
      <c r="C56" s="497">
        <f>SUM(C53:C55)</f>
        <v>0</v>
      </c>
      <c r="D56" s="401"/>
      <c r="E56" s="429">
        <f>SUM(E53:E55)</f>
        <v>0</v>
      </c>
      <c r="F56" s="430"/>
      <c r="G56" s="431">
        <f>SUM(G53:G55)</f>
        <v>0</v>
      </c>
      <c r="H56" s="432">
        <f>SUM(H53:H55)</f>
        <v>0</v>
      </c>
    </row>
    <row r="57" spans="1:9">
      <c r="A57" s="170"/>
      <c r="B57" s="79"/>
      <c r="C57" s="79"/>
      <c r="D57" s="63"/>
      <c r="E57" s="150"/>
      <c r="F57" s="329"/>
      <c r="G57" s="281"/>
      <c r="H57" s="280"/>
    </row>
    <row r="58" spans="1:9">
      <c r="A58" s="202" t="s">
        <v>338</v>
      </c>
      <c r="B58" s="145"/>
      <c r="C58" s="146"/>
      <c r="D58" s="147"/>
      <c r="E58" s="147"/>
      <c r="F58" s="329"/>
      <c r="G58" s="281"/>
      <c r="H58" s="280"/>
    </row>
    <row r="59" spans="1:9" ht="16.5" thickBot="1">
      <c r="A59" s="202"/>
      <c r="B59" s="145"/>
      <c r="C59" s="146"/>
      <c r="D59" s="79"/>
      <c r="E59" s="79"/>
      <c r="F59" s="329"/>
      <c r="G59" s="281"/>
      <c r="H59" s="280"/>
    </row>
    <row r="60" spans="1:9" ht="16.5" thickBot="1">
      <c r="A60" s="294" t="s">
        <v>53</v>
      </c>
      <c r="B60" s="295" t="s">
        <v>396</v>
      </c>
      <c r="C60" s="295" t="s">
        <v>492</v>
      </c>
      <c r="D60" s="296" t="s">
        <v>489</v>
      </c>
      <c r="E60" s="297" t="s">
        <v>57</v>
      </c>
      <c r="F60" s="329"/>
      <c r="G60" s="281"/>
      <c r="H60" s="280"/>
    </row>
    <row r="61" spans="1:9" ht="16.5" thickBot="1">
      <c r="A61" s="287" t="s">
        <v>58</v>
      </c>
      <c r="B61" s="495">
        <v>0</v>
      </c>
      <c r="C61" s="384">
        <f>IF($B$72=0,0,B61/$B$72)</f>
        <v>0</v>
      </c>
      <c r="D61" s="385"/>
      <c r="E61" s="411">
        <f>ROUNDUP(D61*C61,5)</f>
        <v>0</v>
      </c>
      <c r="F61" s="424" t="str">
        <f>IF(B69=0,"0",B69/$B$78)</f>
        <v>0</v>
      </c>
      <c r="G61" s="425">
        <f>E61*$F$69</f>
        <v>0</v>
      </c>
      <c r="H61" s="426">
        <f>C61*$F$69</f>
        <v>0</v>
      </c>
    </row>
    <row r="62" spans="1:9">
      <c r="A62" s="276" t="s">
        <v>59</v>
      </c>
      <c r="B62" s="496">
        <v>0</v>
      </c>
      <c r="C62" s="389">
        <f>IF($B$72=0,0,B62/$B$72)</f>
        <v>0</v>
      </c>
      <c r="D62" s="390"/>
      <c r="E62" s="391">
        <f>ROUNDUP(D62*C62,5)</f>
        <v>0</v>
      </c>
      <c r="F62" s="1156"/>
      <c r="G62" s="427">
        <f>E62*$F$69</f>
        <v>0</v>
      </c>
      <c r="H62" s="428">
        <f>C62*$F$69</f>
        <v>0</v>
      </c>
    </row>
    <row r="63" spans="1:9">
      <c r="A63" s="276" t="s">
        <v>60</v>
      </c>
      <c r="B63" s="496">
        <v>0</v>
      </c>
      <c r="C63" s="384">
        <f>IF($B$72=0,0,B63/$B$72)</f>
        <v>0</v>
      </c>
      <c r="D63" s="390"/>
      <c r="E63" s="391">
        <f>ROUNDUP(D63*C63,5)</f>
        <v>0</v>
      </c>
      <c r="F63" s="1156"/>
      <c r="G63" s="427">
        <f>E63*$F$69</f>
        <v>0</v>
      </c>
      <c r="H63" s="428">
        <f>C63*$F$69</f>
        <v>0</v>
      </c>
    </row>
    <row r="64" spans="1:9" ht="16.5" thickBot="1">
      <c r="A64" s="277" t="s">
        <v>266</v>
      </c>
      <c r="B64" s="494">
        <f>SUM(B61:B63)</f>
        <v>0</v>
      </c>
      <c r="C64" s="497">
        <f>SUM(C61:C63)</f>
        <v>0</v>
      </c>
      <c r="D64" s="401"/>
      <c r="E64" s="402">
        <f>SUM(E61:E63)</f>
        <v>0</v>
      </c>
      <c r="F64" s="430"/>
      <c r="G64" s="431">
        <f>SUM(G61:G63)</f>
        <v>0</v>
      </c>
      <c r="H64" s="432">
        <f>SUM(H61:H63)</f>
        <v>0</v>
      </c>
    </row>
    <row r="65" spans="1:8">
      <c r="A65" s="170"/>
      <c r="B65" s="79"/>
      <c r="C65" s="79"/>
      <c r="D65" s="63"/>
      <c r="E65" s="150"/>
      <c r="F65" s="329"/>
      <c r="G65" s="281"/>
      <c r="H65" s="280"/>
    </row>
    <row r="66" spans="1:8">
      <c r="A66" s="202" t="s">
        <v>339</v>
      </c>
      <c r="B66" s="145"/>
      <c r="C66" s="146"/>
      <c r="D66" s="147"/>
      <c r="E66" s="147"/>
      <c r="F66" s="329"/>
      <c r="G66" s="281"/>
      <c r="H66" s="280"/>
    </row>
    <row r="67" spans="1:8" ht="16.5" thickBot="1">
      <c r="A67" s="202"/>
      <c r="B67" s="145"/>
      <c r="C67" s="146"/>
      <c r="D67" s="79"/>
      <c r="E67" s="79"/>
      <c r="F67" s="329"/>
      <c r="G67" s="281"/>
      <c r="H67" s="280"/>
    </row>
    <row r="68" spans="1:8" ht="16.5" thickBot="1">
      <c r="A68" s="294" t="s">
        <v>53</v>
      </c>
      <c r="B68" s="295" t="s">
        <v>396</v>
      </c>
      <c r="C68" s="295" t="s">
        <v>492</v>
      </c>
      <c r="D68" s="296" t="s">
        <v>489</v>
      </c>
      <c r="E68" s="297" t="s">
        <v>57</v>
      </c>
      <c r="F68" s="329"/>
      <c r="G68" s="281"/>
      <c r="H68" s="280"/>
    </row>
    <row r="69" spans="1:8" ht="16.5" thickBot="1">
      <c r="A69" s="287" t="s">
        <v>58</v>
      </c>
      <c r="B69" s="495"/>
      <c r="C69" s="384">
        <f>IF($B$72=0,0,B69/$B$72)</f>
        <v>0</v>
      </c>
      <c r="D69" s="441"/>
      <c r="E69" s="442">
        <f>ROUNDUP(D69*C69,5)</f>
        <v>0</v>
      </c>
      <c r="F69" s="443" t="str">
        <f>IF(B77=0,"0",B77/$B$78)</f>
        <v>0</v>
      </c>
      <c r="G69" s="444">
        <f>E69*$F$69</f>
        <v>0</v>
      </c>
      <c r="H69" s="445">
        <f>C69*$F$69</f>
        <v>0</v>
      </c>
    </row>
    <row r="70" spans="1:8">
      <c r="A70" s="276" t="s">
        <v>59</v>
      </c>
      <c r="B70" s="496"/>
      <c r="C70" s="384">
        <f>IF($B$72=0,0,B70/$B$72)</f>
        <v>0</v>
      </c>
      <c r="D70" s="446"/>
      <c r="E70" s="447">
        <f>ROUNDUP(D70*C70,5)</f>
        <v>0</v>
      </c>
      <c r="F70" s="1157"/>
      <c r="G70" s="448">
        <f>E70*$F$69</f>
        <v>0</v>
      </c>
      <c r="H70" s="449">
        <f>C70*$F$69</f>
        <v>0</v>
      </c>
    </row>
    <row r="71" spans="1:8">
      <c r="A71" s="276" t="s">
        <v>60</v>
      </c>
      <c r="B71" s="496"/>
      <c r="C71" s="384">
        <f>IF($B$72=0,0,B71/$B$72)</f>
        <v>0</v>
      </c>
      <c r="D71" s="446"/>
      <c r="E71" s="447">
        <f>ROUNDUP(D71*C71,5)</f>
        <v>0</v>
      </c>
      <c r="F71" s="1157"/>
      <c r="G71" s="448">
        <f>E71*$F$69</f>
        <v>0</v>
      </c>
      <c r="H71" s="449">
        <f>C71*$F$69</f>
        <v>0</v>
      </c>
    </row>
    <row r="72" spans="1:8" ht="16.5" thickBot="1">
      <c r="A72" s="277" t="s">
        <v>266</v>
      </c>
      <c r="B72" s="494">
        <f>SUM(B69:B71)</f>
        <v>0</v>
      </c>
      <c r="C72" s="497">
        <f>SUM(C69:C71)</f>
        <v>0</v>
      </c>
      <c r="D72" s="450"/>
      <c r="E72" s="451">
        <f>SUM(E69:E71)</f>
        <v>0</v>
      </c>
      <c r="F72" s="452"/>
      <c r="G72" s="453">
        <f>SUM(G69:G71)</f>
        <v>0</v>
      </c>
      <c r="H72" s="454">
        <f>SUM(H69:H71)</f>
        <v>0</v>
      </c>
    </row>
    <row r="73" spans="1:8" ht="16.5" thickBot="1">
      <c r="A73" s="170"/>
      <c r="B73" s="79"/>
      <c r="C73" s="79"/>
      <c r="D73" s="63"/>
      <c r="E73" s="150"/>
      <c r="F73" s="329"/>
      <c r="G73" s="281"/>
      <c r="H73" s="280"/>
    </row>
    <row r="74" spans="1:8" ht="16.5" thickBot="1">
      <c r="A74" s="298" t="s">
        <v>345</v>
      </c>
      <c r="B74" s="295" t="s">
        <v>340</v>
      </c>
      <c r="C74" s="295" t="s">
        <v>341</v>
      </c>
      <c r="D74" s="296" t="s">
        <v>343</v>
      </c>
      <c r="E74" s="297" t="s">
        <v>342</v>
      </c>
      <c r="F74" s="329"/>
      <c r="G74" s="281"/>
      <c r="H74" s="280"/>
    </row>
    <row r="75" spans="1:8">
      <c r="A75" s="291" t="s">
        <v>770</v>
      </c>
      <c r="B75" s="433">
        <v>0</v>
      </c>
      <c r="C75" s="385">
        <f>E56</f>
        <v>0</v>
      </c>
      <c r="D75" s="434">
        <f>C75*F53</f>
        <v>0</v>
      </c>
      <c r="E75" s="435">
        <f>$D$78*B75</f>
        <v>0</v>
      </c>
      <c r="F75" s="436"/>
      <c r="G75" s="437">
        <f>G56</f>
        <v>0</v>
      </c>
      <c r="H75" s="412"/>
    </row>
    <row r="76" spans="1:8">
      <c r="A76" s="279" t="s">
        <v>771</v>
      </c>
      <c r="B76" s="438">
        <v>0</v>
      </c>
      <c r="C76" s="390">
        <f>E64</f>
        <v>0</v>
      </c>
      <c r="D76" s="434">
        <f>C76*F61</f>
        <v>0</v>
      </c>
      <c r="E76" s="439">
        <f>$D$78*B76</f>
        <v>0</v>
      </c>
      <c r="F76" s="1156"/>
      <c r="G76" s="440">
        <f>G64</f>
        <v>0</v>
      </c>
      <c r="H76" s="413"/>
    </row>
    <row r="77" spans="1:8" ht="16.5" thickBot="1">
      <c r="A77" s="279"/>
      <c r="B77" s="438">
        <v>0</v>
      </c>
      <c r="C77" s="390">
        <f>E72</f>
        <v>0</v>
      </c>
      <c r="D77" s="434">
        <f>C77*F69</f>
        <v>0</v>
      </c>
      <c r="E77" s="439">
        <f>$D$78*B77</f>
        <v>0</v>
      </c>
      <c r="F77" s="1156"/>
      <c r="G77" s="440">
        <f>G72</f>
        <v>0</v>
      </c>
      <c r="H77" s="413"/>
    </row>
    <row r="78" spans="1:8" ht="16.5" thickBot="1">
      <c r="A78" s="277" t="s">
        <v>104</v>
      </c>
      <c r="B78" s="418">
        <f>SUM(B75:B77)</f>
        <v>0</v>
      </c>
      <c r="C78" s="419"/>
      <c r="D78" s="420">
        <f>SUM(D75:D77)</f>
        <v>0</v>
      </c>
      <c r="E78" s="421">
        <f>SUM(E75:E77)</f>
        <v>0</v>
      </c>
      <c r="F78" s="422">
        <f>SUM(F53:F77)</f>
        <v>0</v>
      </c>
      <c r="G78" s="423">
        <f>SUM(G75:G77)</f>
        <v>0</v>
      </c>
      <c r="H78" s="413"/>
    </row>
    <row r="79" spans="1:8" ht="16.5" thickBot="1">
      <c r="A79" s="191"/>
      <c r="B79" s="203"/>
      <c r="C79" s="203"/>
      <c r="D79" s="205"/>
      <c r="E79" s="206"/>
      <c r="F79" s="273"/>
      <c r="G79" s="274"/>
      <c r="H79" s="204"/>
    </row>
    <row r="80" spans="1:8" ht="17.25" thickTop="1" thickBot="1">
      <c r="A80" s="232"/>
      <c r="B80" s="501"/>
      <c r="C80" s="501"/>
      <c r="D80" s="502"/>
      <c r="E80" s="503"/>
      <c r="F80" s="504"/>
      <c r="G80" s="505"/>
      <c r="H80" s="506"/>
    </row>
    <row r="81" spans="1:12" ht="24.95" customHeight="1" thickBot="1">
      <c r="A81" s="330" t="s">
        <v>344</v>
      </c>
      <c r="B81" s="258"/>
      <c r="C81" s="259"/>
      <c r="D81" s="260"/>
      <c r="E81" s="261"/>
      <c r="F81" s="149"/>
      <c r="G81" s="151"/>
      <c r="H81" s="219"/>
      <c r="J81"/>
      <c r="K81"/>
      <c r="L81"/>
    </row>
    <row r="82" spans="1:12">
      <c r="A82" s="170"/>
      <c r="B82" s="79"/>
      <c r="C82" s="79"/>
      <c r="D82" s="63"/>
      <c r="E82" s="150"/>
      <c r="F82" s="149"/>
      <c r="G82" s="151"/>
      <c r="H82" s="219"/>
      <c r="J82"/>
      <c r="K82"/>
      <c r="L82"/>
    </row>
    <row r="83" spans="1:12">
      <c r="A83" s="170"/>
      <c r="B83" s="79"/>
      <c r="C83" s="79"/>
      <c r="D83" s="63"/>
      <c r="E83" s="150"/>
      <c r="F83" s="149"/>
      <c r="G83" s="151"/>
      <c r="H83" s="219"/>
      <c r="J83"/>
      <c r="K83"/>
      <c r="L83"/>
    </row>
    <row r="84" spans="1:12">
      <c r="A84" s="202" t="s">
        <v>61</v>
      </c>
      <c r="B84" s="145"/>
      <c r="C84" s="79"/>
      <c r="D84" s="63"/>
      <c r="E84" s="150"/>
      <c r="F84" s="149"/>
      <c r="G84" s="79"/>
      <c r="H84" s="219"/>
      <c r="J84"/>
      <c r="K84"/>
      <c r="L84"/>
    </row>
    <row r="85" spans="1:12">
      <c r="A85" s="170"/>
      <c r="B85" s="79"/>
      <c r="C85" s="79"/>
      <c r="D85" s="63"/>
      <c r="E85" s="150"/>
      <c r="F85" s="149"/>
      <c r="G85" s="79"/>
      <c r="H85" s="219"/>
      <c r="J85"/>
      <c r="K85"/>
      <c r="L85"/>
    </row>
    <row r="86" spans="1:12" ht="16.5" thickBot="1">
      <c r="A86" s="202" t="s">
        <v>719</v>
      </c>
      <c r="B86" s="79"/>
      <c r="C86" s="79"/>
      <c r="D86" s="91">
        <v>0.21</v>
      </c>
      <c r="E86" s="54"/>
      <c r="F86" s="152"/>
      <c r="G86" s="153"/>
      <c r="H86" s="219"/>
      <c r="J86"/>
      <c r="K86"/>
      <c r="L86"/>
    </row>
    <row r="87" spans="1:12" ht="16.5" thickBot="1">
      <c r="A87" s="202" t="s">
        <v>260</v>
      </c>
      <c r="B87" s="79"/>
      <c r="C87" s="79"/>
      <c r="D87" s="79"/>
      <c r="E87" s="538">
        <f>(G78-(G53+G61+G69))*(D86/(1-D86))</f>
        <v>0</v>
      </c>
      <c r="G87" s="79"/>
      <c r="H87" s="219"/>
      <c r="J87"/>
      <c r="K87"/>
      <c r="L87"/>
    </row>
    <row r="88" spans="1:12">
      <c r="A88" s="2059" t="s">
        <v>493</v>
      </c>
      <c r="B88" s="2060"/>
      <c r="C88" s="2060"/>
      <c r="D88" s="2060"/>
      <c r="E88" s="2060"/>
      <c r="F88" s="155"/>
      <c r="G88" s="79"/>
      <c r="H88" s="219"/>
      <c r="J88"/>
      <c r="K88"/>
      <c r="L88"/>
    </row>
    <row r="89" spans="1:12" ht="16.5" thickBot="1">
      <c r="A89" s="255"/>
      <c r="B89" s="156"/>
      <c r="C89" s="79"/>
      <c r="D89" s="63"/>
      <c r="E89" s="150"/>
      <c r="F89" s="155"/>
      <c r="G89" s="79"/>
      <c r="H89" s="219"/>
    </row>
    <row r="90" spans="1:12" ht="16.5" thickBot="1">
      <c r="A90" s="170" t="s">
        <v>63</v>
      </c>
      <c r="B90" s="156"/>
      <c r="C90" s="79"/>
      <c r="D90" s="63"/>
      <c r="E90" s="538">
        <f>G78+E87</f>
        <v>0</v>
      </c>
      <c r="G90" s="79"/>
      <c r="H90" s="219"/>
    </row>
    <row r="91" spans="1:12">
      <c r="A91" s="467" t="s">
        <v>450</v>
      </c>
      <c r="B91" s="156"/>
      <c r="C91" s="79"/>
      <c r="D91" s="63"/>
      <c r="E91" s="150"/>
      <c r="F91" s="155"/>
      <c r="G91" s="79"/>
      <c r="H91" s="219"/>
    </row>
    <row r="92" spans="1:12">
      <c r="A92" s="170"/>
      <c r="B92" s="79"/>
      <c r="C92" s="157"/>
      <c r="D92" s="10"/>
      <c r="E92" s="55"/>
      <c r="F92" s="34"/>
      <c r="G92" s="8"/>
      <c r="H92" s="185"/>
    </row>
    <row r="93" spans="1:12" ht="16.5" thickBot="1">
      <c r="A93" s="202" t="s">
        <v>451</v>
      </c>
      <c r="B93" s="145"/>
      <c r="C93" s="79"/>
      <c r="D93" s="63"/>
      <c r="E93" s="92"/>
      <c r="F93" s="92"/>
      <c r="G93" s="92"/>
      <c r="H93" s="208"/>
    </row>
    <row r="94" spans="1:12">
      <c r="A94" s="202"/>
      <c r="B94" s="145"/>
      <c r="C94" s="79"/>
      <c r="D94" s="63"/>
      <c r="E94" s="263" t="s">
        <v>104</v>
      </c>
      <c r="F94" s="264" t="s">
        <v>105</v>
      </c>
      <c r="G94" s="264" t="s">
        <v>106</v>
      </c>
      <c r="H94" s="278" t="s">
        <v>107</v>
      </c>
    </row>
    <row r="95" spans="1:12">
      <c r="A95" s="170"/>
      <c r="B95" s="79"/>
      <c r="C95" s="79"/>
      <c r="D95" s="79"/>
      <c r="E95" s="414"/>
      <c r="F95" s="415"/>
      <c r="G95" s="415"/>
      <c r="H95" s="416"/>
    </row>
    <row r="96" spans="1:12">
      <c r="A96" s="170" t="s">
        <v>62</v>
      </c>
      <c r="B96" s="79"/>
      <c r="C96" s="79"/>
      <c r="D96" s="79"/>
      <c r="E96" s="417">
        <f>'Sch 1- Rate Base '!G166</f>
        <v>0</v>
      </c>
      <c r="F96" s="182">
        <f>'Sch 1- Rate Base '!H166</f>
        <v>0</v>
      </c>
      <c r="G96" s="182">
        <f>'Sch 1- Rate Base '!I166</f>
        <v>0</v>
      </c>
      <c r="H96" s="183">
        <f>'Sch 1- Rate Base '!J166</f>
        <v>0</v>
      </c>
    </row>
    <row r="97" spans="1:8">
      <c r="A97" s="170" t="s">
        <v>63</v>
      </c>
      <c r="B97" s="79"/>
      <c r="C97" s="79"/>
      <c r="D97" s="79"/>
      <c r="E97" s="395">
        <f>$E$90</f>
        <v>0</v>
      </c>
      <c r="F97" s="396">
        <f>$E$90</f>
        <v>0</v>
      </c>
      <c r="G97" s="396">
        <f>$E$90</f>
        <v>0</v>
      </c>
      <c r="H97" s="397">
        <f>$E$90</f>
        <v>0</v>
      </c>
    </row>
    <row r="98" spans="1:8" ht="16.5" thickBot="1">
      <c r="A98" s="202" t="s">
        <v>141</v>
      </c>
      <c r="B98" s="145"/>
      <c r="C98" s="145"/>
      <c r="D98" s="145"/>
      <c r="E98" s="404">
        <f>E97*E96</f>
        <v>0</v>
      </c>
      <c r="F98" s="405">
        <f>F97*F96</f>
        <v>0</v>
      </c>
      <c r="G98" s="405">
        <f>G97*G96</f>
        <v>0</v>
      </c>
      <c r="H98" s="406">
        <f>H97*H96</f>
        <v>0</v>
      </c>
    </row>
    <row r="99" spans="1:8" ht="16.5" thickBot="1">
      <c r="A99" s="507" t="s">
        <v>34</v>
      </c>
      <c r="B99" s="203"/>
      <c r="C99" s="203"/>
      <c r="D99" s="203"/>
      <c r="E99" s="203"/>
      <c r="F99" s="203"/>
      <c r="G99" s="203"/>
      <c r="H99" s="204"/>
    </row>
    <row r="100" spans="1:8" ht="17.25" thickTop="1" thickBot="1">
      <c r="A100" s="225"/>
      <c r="B100" s="144"/>
      <c r="C100" s="144"/>
      <c r="D100" s="144"/>
      <c r="E100" s="144"/>
      <c r="F100" s="144"/>
      <c r="G100" s="79"/>
      <c r="H100" s="219"/>
    </row>
    <row r="101" spans="1:8" ht="24.95" customHeight="1" thickBot="1">
      <c r="A101" s="330" t="s">
        <v>223</v>
      </c>
      <c r="B101" s="258"/>
      <c r="C101" s="259"/>
      <c r="D101" s="260"/>
      <c r="E101" s="261"/>
      <c r="F101" s="32" t="s">
        <v>97</v>
      </c>
      <c r="G101" s="33"/>
      <c r="H101" s="253"/>
    </row>
    <row r="102" spans="1:8">
      <c r="A102" s="202"/>
      <c r="B102" s="145"/>
      <c r="C102" s="146"/>
      <c r="D102" s="147"/>
      <c r="E102" s="147"/>
      <c r="F102" s="148"/>
      <c r="G102" s="6"/>
      <c r="H102" s="254"/>
    </row>
    <row r="103" spans="1:8">
      <c r="A103" s="202" t="s">
        <v>356</v>
      </c>
      <c r="B103" s="145"/>
      <c r="C103" s="146"/>
      <c r="D103" s="147"/>
      <c r="E103" s="147"/>
      <c r="F103" s="148"/>
      <c r="G103" s="6"/>
      <c r="H103" s="254"/>
    </row>
    <row r="104" spans="1:8">
      <c r="A104" s="256"/>
      <c r="B104" s="145"/>
      <c r="C104" s="146"/>
      <c r="D104" s="147"/>
      <c r="E104" s="147"/>
      <c r="F104" s="148"/>
      <c r="G104" s="6"/>
      <c r="H104" s="254"/>
    </row>
    <row r="105" spans="1:8">
      <c r="A105" s="256"/>
      <c r="B105" s="145"/>
      <c r="C105" s="146"/>
      <c r="D105" s="147"/>
      <c r="E105" s="147"/>
      <c r="F105" s="148"/>
      <c r="G105" s="6"/>
      <c r="H105" s="254"/>
    </row>
    <row r="106" spans="1:8" ht="16.5" thickBot="1">
      <c r="A106" s="202"/>
      <c r="B106" s="145"/>
      <c r="C106" s="146"/>
      <c r="D106" s="79"/>
      <c r="E106" s="79"/>
      <c r="F106" s="148"/>
      <c r="G106" s="6"/>
      <c r="H106" s="254"/>
    </row>
    <row r="107" spans="1:8">
      <c r="A107" s="275"/>
      <c r="B107" s="262" t="s">
        <v>361</v>
      </c>
      <c r="C107" s="262" t="s">
        <v>357</v>
      </c>
      <c r="D107" s="262" t="s">
        <v>357</v>
      </c>
      <c r="E107" s="282" t="s">
        <v>362</v>
      </c>
      <c r="F107" s="286" t="s">
        <v>363</v>
      </c>
      <c r="G107"/>
      <c r="H107" s="219"/>
    </row>
    <row r="108" spans="1:8" ht="16.5" thickBot="1">
      <c r="A108" s="277" t="s">
        <v>359</v>
      </c>
      <c r="B108" s="288" t="s">
        <v>396</v>
      </c>
      <c r="C108" s="288" t="s">
        <v>360</v>
      </c>
      <c r="D108" s="288" t="s">
        <v>365</v>
      </c>
      <c r="E108" s="289" t="s">
        <v>358</v>
      </c>
      <c r="F108" s="290" t="s">
        <v>364</v>
      </c>
      <c r="G108"/>
      <c r="H108" s="219"/>
    </row>
    <row r="109" spans="1:8">
      <c r="A109" s="287"/>
      <c r="B109" s="455"/>
      <c r="C109" s="456"/>
      <c r="D109" s="456"/>
      <c r="E109" s="385"/>
      <c r="F109" s="457">
        <f t="shared" ref="F109:F117" si="0">E109*B109</f>
        <v>0</v>
      </c>
      <c r="G109"/>
      <c r="H109" s="219"/>
    </row>
    <row r="110" spans="1:8">
      <c r="A110" s="276"/>
      <c r="B110" s="458"/>
      <c r="C110" s="456"/>
      <c r="D110" s="456"/>
      <c r="E110" s="390"/>
      <c r="F110" s="457">
        <f t="shared" si="0"/>
        <v>0</v>
      </c>
      <c r="G110"/>
      <c r="H110" s="219"/>
    </row>
    <row r="111" spans="1:8">
      <c r="A111" s="276"/>
      <c r="B111" s="458"/>
      <c r="C111" s="456"/>
      <c r="D111" s="456"/>
      <c r="E111" s="390"/>
      <c r="F111" s="457">
        <f t="shared" si="0"/>
        <v>0</v>
      </c>
      <c r="G111"/>
      <c r="H111" s="219"/>
    </row>
    <row r="112" spans="1:8">
      <c r="A112" s="276"/>
      <c r="B112" s="458"/>
      <c r="C112" s="456"/>
      <c r="D112" s="456"/>
      <c r="E112" s="390"/>
      <c r="F112" s="457">
        <f t="shared" si="0"/>
        <v>0</v>
      </c>
      <c r="G112"/>
      <c r="H112" s="219"/>
    </row>
    <row r="113" spans="1:8">
      <c r="A113" s="276"/>
      <c r="B113" s="458"/>
      <c r="C113" s="456"/>
      <c r="D113" s="456"/>
      <c r="E113" s="390"/>
      <c r="F113" s="457">
        <f t="shared" si="0"/>
        <v>0</v>
      </c>
      <c r="G113"/>
      <c r="H113" s="219"/>
    </row>
    <row r="114" spans="1:8">
      <c r="A114" s="276"/>
      <c r="B114" s="458"/>
      <c r="C114" s="456"/>
      <c r="D114" s="456"/>
      <c r="E114" s="390"/>
      <c r="F114" s="457">
        <f t="shared" si="0"/>
        <v>0</v>
      </c>
      <c r="G114"/>
      <c r="H114" s="219"/>
    </row>
    <row r="115" spans="1:8">
      <c r="A115" s="276"/>
      <c r="B115" s="458"/>
      <c r="C115" s="456"/>
      <c r="D115" s="456"/>
      <c r="E115" s="390"/>
      <c r="F115" s="457">
        <f t="shared" si="0"/>
        <v>0</v>
      </c>
      <c r="G115"/>
      <c r="H115" s="219"/>
    </row>
    <row r="116" spans="1:8">
      <c r="A116" s="276"/>
      <c r="B116" s="458"/>
      <c r="C116" s="456"/>
      <c r="D116" s="456"/>
      <c r="E116" s="390"/>
      <c r="F116" s="457">
        <f t="shared" si="0"/>
        <v>0</v>
      </c>
      <c r="G116"/>
      <c r="H116" s="219"/>
    </row>
    <row r="117" spans="1:8">
      <c r="A117" s="276"/>
      <c r="B117" s="458"/>
      <c r="C117" s="456"/>
      <c r="D117" s="456"/>
      <c r="E117" s="390"/>
      <c r="F117" s="457">
        <f t="shared" si="0"/>
        <v>0</v>
      </c>
      <c r="G117"/>
      <c r="H117" s="219"/>
    </row>
    <row r="118" spans="1:8" ht="16.5" thickBot="1">
      <c r="A118" s="277" t="s">
        <v>366</v>
      </c>
      <c r="B118" s="534">
        <f>SUM(B109:B117)</f>
        <v>0</v>
      </c>
      <c r="C118" s="535"/>
      <c r="D118" s="401"/>
      <c r="E118" s="536">
        <f>IF(B118=0,0,F118/B118)</f>
        <v>0</v>
      </c>
      <c r="F118" s="537">
        <f>SUM(F109:F117)</f>
        <v>0</v>
      </c>
      <c r="G118"/>
      <c r="H118" s="219"/>
    </row>
    <row r="119" spans="1:8">
      <c r="A119" s="170"/>
      <c r="B119" s="79"/>
      <c r="C119" s="79"/>
      <c r="D119" s="63"/>
      <c r="E119" s="150"/>
      <c r="F119" s="149"/>
      <c r="G119" s="151"/>
      <c r="H119" s="219"/>
    </row>
    <row r="120" spans="1:8">
      <c r="A120" s="170"/>
      <c r="B120" s="79"/>
      <c r="C120" s="157"/>
      <c r="D120" s="10"/>
      <c r="E120" s="55"/>
      <c r="F120" s="34"/>
      <c r="G120" s="8"/>
      <c r="H120" s="185"/>
    </row>
    <row r="121" spans="1:8" ht="16.5" thickBot="1">
      <c r="A121" s="202" t="s">
        <v>367</v>
      </c>
      <c r="B121" s="145"/>
      <c r="C121" s="79"/>
      <c r="D121" s="63"/>
      <c r="E121" s="92"/>
      <c r="F121" s="92"/>
      <c r="G121" s="92"/>
      <c r="H121" s="208"/>
    </row>
    <row r="122" spans="1:8">
      <c r="A122" s="202"/>
      <c r="B122" s="145"/>
      <c r="C122" s="79"/>
      <c r="D122" s="63"/>
      <c r="E122" s="263" t="s">
        <v>104</v>
      </c>
      <c r="F122" s="264" t="s">
        <v>105</v>
      </c>
      <c r="G122" s="264" t="s">
        <v>106</v>
      </c>
      <c r="H122" s="278" t="s">
        <v>107</v>
      </c>
    </row>
    <row r="123" spans="1:8">
      <c r="A123" s="202" t="s">
        <v>62</v>
      </c>
      <c r="B123" s="79"/>
      <c r="C123" s="79"/>
      <c r="D123" s="79"/>
      <c r="E123" s="459">
        <f>'Sch 1- Rate Base '!G166</f>
        <v>0</v>
      </c>
      <c r="F123" s="393">
        <f>'Sch 1- Rate Base '!H166</f>
        <v>0</v>
      </c>
      <c r="G123" s="460">
        <f>'Sch 1- Rate Base '!I166</f>
        <v>0</v>
      </c>
      <c r="H123" s="394">
        <f>'Sch 1- Rate Base '!J166</f>
        <v>0</v>
      </c>
    </row>
    <row r="124" spans="1:8">
      <c r="A124" s="202" t="s">
        <v>366</v>
      </c>
      <c r="B124" s="79"/>
      <c r="C124" s="79"/>
      <c r="D124" s="79"/>
      <c r="E124" s="461">
        <f>$E$118</f>
        <v>0</v>
      </c>
      <c r="F124" s="462">
        <f>$E$118</f>
        <v>0</v>
      </c>
      <c r="G124" s="462">
        <f>$E$118</f>
        <v>0</v>
      </c>
      <c r="H124" s="463">
        <f>$E$118</f>
        <v>0</v>
      </c>
    </row>
    <row r="125" spans="1:8" ht="16.5" thickBot="1">
      <c r="A125" s="202" t="s">
        <v>199</v>
      </c>
      <c r="B125" s="145"/>
      <c r="C125" s="145"/>
      <c r="D125" s="145"/>
      <c r="E125" s="404">
        <f>E124*E123</f>
        <v>0</v>
      </c>
      <c r="F125" s="405">
        <f>F124*F123</f>
        <v>0</v>
      </c>
      <c r="G125" s="405">
        <f>G124*G123</f>
        <v>0</v>
      </c>
      <c r="H125" s="406">
        <f>H124*H123</f>
        <v>0</v>
      </c>
    </row>
    <row r="126" spans="1:8">
      <c r="A126" s="256"/>
      <c r="B126" s="79"/>
      <c r="C126" s="79"/>
      <c r="D126" s="79"/>
      <c r="E126" s="79"/>
      <c r="F126" s="79"/>
      <c r="G126" s="79"/>
      <c r="H126" s="219"/>
    </row>
    <row r="127" spans="1:8">
      <c r="A127" s="170"/>
      <c r="B127" s="79"/>
      <c r="C127" s="79"/>
      <c r="D127" s="79"/>
      <c r="E127" s="79"/>
      <c r="F127" s="79"/>
      <c r="G127" s="79"/>
      <c r="H127" s="219"/>
    </row>
    <row r="128" spans="1:8" ht="16.5" thickBot="1">
      <c r="A128" s="257"/>
      <c r="B128" s="203"/>
      <c r="C128" s="203"/>
      <c r="D128" s="203"/>
      <c r="E128" s="203"/>
      <c r="F128" s="203"/>
      <c r="G128" s="203"/>
      <c r="H128" s="204"/>
    </row>
    <row r="129" ht="16.5" thickTop="1"/>
  </sheetData>
  <mergeCells count="13">
    <mergeCell ref="D7:F7"/>
    <mergeCell ref="A1:H1"/>
    <mergeCell ref="A2:H2"/>
    <mergeCell ref="A3:H3"/>
    <mergeCell ref="D5:F5"/>
    <mergeCell ref="D6:F6"/>
    <mergeCell ref="A8:H8"/>
    <mergeCell ref="A88:E88"/>
    <mergeCell ref="D22:E22"/>
    <mergeCell ref="B22:C22"/>
    <mergeCell ref="A33:E33"/>
    <mergeCell ref="B51:C51"/>
    <mergeCell ref="D51:E51"/>
  </mergeCells>
  <phoneticPr fontId="0" type="noConversion"/>
  <hyperlinks>
    <hyperlink ref="A5" location="TOC!A1" display="TOC" xr:uid="{00000000-0004-0000-0400-000000000000}"/>
    <hyperlink ref="A6" location="'Sch 2 -Rate of Return'!A10" display="é" xr:uid="{00000000-0004-0000-0400-000001000000}"/>
  </hyperlinks>
  <printOptions horizontalCentered="1" headings="1"/>
  <pageMargins left="0.5" right="0.5" top="0.75" bottom="0.55000000000000004" header="0.25" footer="0.25"/>
  <pageSetup scale="73" orientation="landscape" r:id="rId1"/>
  <headerFooter alignWithMargins="0">
    <oddFooter>&amp;LFY 2026-2028 ASC Filing&amp;CPage &amp;P of &amp;N&amp;R&amp;A
&amp;D</oddFooter>
  </headerFooter>
  <rowBreaks count="3" manualBreakCount="3">
    <brk id="45" max="7" man="1"/>
    <brk id="79" max="7" man="1"/>
    <brk id="99" max="7" man="1"/>
  </rowBreaks>
  <customProperties>
    <customPr name="xxe4aPID" r:id="rId2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>
    <tabColor rgb="FF99CCFF"/>
  </sheetPr>
  <dimension ref="A1:P116"/>
  <sheetViews>
    <sheetView topLeftCell="A71" zoomScale="130" zoomScaleNormal="130" workbookViewId="0">
      <selection activeCell="B93" sqref="B93"/>
    </sheetView>
  </sheetViews>
  <sheetFormatPr defaultColWidth="9" defaultRowHeight="15.75"/>
  <cols>
    <col min="1" max="1" width="5.375" style="1" customWidth="1"/>
    <col min="2" max="2" width="47.375" style="1" customWidth="1"/>
    <col min="3" max="6" width="9.625" style="1" customWidth="1"/>
    <col min="7" max="7" width="14.75" style="68" customWidth="1"/>
    <col min="8" max="10" width="14.75" style="1" customWidth="1"/>
    <col min="11" max="11" width="2.625" style="1" customWidth="1"/>
    <col min="12" max="14" width="15.125" style="1" customWidth="1"/>
    <col min="15" max="15" width="14.375" style="1" bestFit="1" customWidth="1"/>
    <col min="16" max="16" width="12.625" style="1" customWidth="1"/>
    <col min="17" max="16384" width="9" style="1"/>
  </cols>
  <sheetData>
    <row r="1" spans="1:15" ht="19.5" thickTop="1">
      <c r="A1" s="2040" t="s">
        <v>54</v>
      </c>
      <c r="B1" s="2041"/>
      <c r="C1" s="2041"/>
      <c r="D1" s="2041"/>
      <c r="E1" s="2041"/>
      <c r="F1" s="2041"/>
      <c r="G1" s="2041"/>
      <c r="H1" s="2041"/>
      <c r="I1" s="2041"/>
      <c r="J1" s="2042"/>
      <c r="L1" s="1538"/>
      <c r="M1" s="1538"/>
      <c r="N1" s="1538"/>
      <c r="O1" s="1538"/>
    </row>
    <row r="2" spans="1:15">
      <c r="A2" s="2038" t="s">
        <v>56</v>
      </c>
      <c r="B2" s="2025"/>
      <c r="C2" s="2025"/>
      <c r="D2" s="2025"/>
      <c r="E2" s="2025"/>
      <c r="F2" s="2025"/>
      <c r="G2" s="2025"/>
      <c r="H2" s="2025"/>
      <c r="I2" s="2025"/>
      <c r="J2" s="2039"/>
      <c r="L2" s="1545"/>
      <c r="M2" s="1545"/>
      <c r="N2" s="1545"/>
      <c r="O2" s="1545"/>
    </row>
    <row r="3" spans="1:15">
      <c r="A3" s="2036" t="s">
        <v>800</v>
      </c>
      <c r="B3" s="2022"/>
      <c r="C3" s="2022"/>
      <c r="D3" s="2022"/>
      <c r="E3" s="2022"/>
      <c r="F3" s="2022"/>
      <c r="G3" s="2022"/>
      <c r="H3" s="2022"/>
      <c r="I3" s="2022"/>
      <c r="J3" s="2037"/>
      <c r="L3" s="1545"/>
      <c r="M3" s="1545"/>
      <c r="N3" s="1545"/>
      <c r="O3" s="1545"/>
    </row>
    <row r="4" spans="1:15" ht="10.5" customHeight="1" thickBot="1">
      <c r="A4" s="158"/>
      <c r="B4" s="2"/>
      <c r="C4" s="2"/>
      <c r="D4" s="2"/>
      <c r="E4" s="3"/>
      <c r="F4" s="3"/>
      <c r="G4" s="69"/>
      <c r="H4" s="5"/>
      <c r="I4" s="5"/>
      <c r="J4" s="159"/>
      <c r="L4" s="1545"/>
      <c r="M4" s="1545"/>
      <c r="N4" s="1545"/>
      <c r="O4" s="1545"/>
    </row>
    <row r="5" spans="1:15" s="1078" customFormat="1">
      <c r="A5" s="1080" t="s">
        <v>632</v>
      </c>
      <c r="D5" s="498" t="s">
        <v>516</v>
      </c>
      <c r="E5" s="2050">
        <f>'Sch 1- Rate Base '!$E$5</f>
        <v>0</v>
      </c>
      <c r="F5" s="2051"/>
      <c r="G5" s="2066"/>
      <c r="I5" s="1058" t="s">
        <v>652</v>
      </c>
      <c r="J5" s="159"/>
      <c r="L5" s="1586"/>
      <c r="M5" s="1586"/>
      <c r="N5" s="1586"/>
      <c r="O5" s="1586"/>
    </row>
    <row r="6" spans="1:15">
      <c r="A6" s="1151" t="s">
        <v>633</v>
      </c>
      <c r="B6" s="2"/>
      <c r="C6" s="2"/>
      <c r="D6" s="498" t="s">
        <v>517</v>
      </c>
      <c r="E6" s="2052">
        <f>'Sch 1- Rate Base '!$E$6</f>
        <v>0</v>
      </c>
      <c r="F6" s="2053"/>
      <c r="G6" s="2067"/>
      <c r="H6" s="612"/>
      <c r="I6" s="1148" t="str">
        <f>'Sch 1- Rate Base '!I6</f>
        <v/>
      </c>
      <c r="J6" s="159"/>
      <c r="L6" s="1545"/>
      <c r="M6" s="1545"/>
      <c r="N6" s="1545"/>
      <c r="O6" s="1545"/>
    </row>
    <row r="7" spans="1:15" ht="16.5" thickBot="1">
      <c r="A7" s="158"/>
      <c r="B7" s="2"/>
      <c r="C7" s="2"/>
      <c r="D7" s="498" t="s">
        <v>518</v>
      </c>
      <c r="E7" s="2054">
        <f>'Sch 1- Rate Base '!$E$7</f>
        <v>0</v>
      </c>
      <c r="F7" s="2064"/>
      <c r="G7" s="2065"/>
      <c r="H7" s="612"/>
      <c r="I7" s="1147" t="str">
        <f>'Sch 1- Rate Base '!I7</f>
        <v/>
      </c>
      <c r="J7" s="159"/>
      <c r="L7" s="1545"/>
      <c r="M7" s="1545"/>
      <c r="N7" s="1545"/>
      <c r="O7" s="1545"/>
    </row>
    <row r="8" spans="1:15" ht="9" customHeight="1">
      <c r="A8" s="158"/>
      <c r="B8" s="2"/>
      <c r="C8" s="2"/>
      <c r="D8" s="498"/>
      <c r="E8" s="180"/>
      <c r="F8" s="180"/>
      <c r="G8" s="180"/>
      <c r="H8" s="5"/>
      <c r="I8" s="5"/>
      <c r="J8" s="159"/>
      <c r="L8" s="1545"/>
      <c r="M8" s="1545"/>
      <c r="N8" s="1545"/>
      <c r="O8" s="1545"/>
    </row>
    <row r="9" spans="1:15">
      <c r="A9" s="331" t="s">
        <v>82</v>
      </c>
      <c r="B9" s="2"/>
      <c r="C9" s="2"/>
      <c r="D9" s="2"/>
      <c r="E9" s="3"/>
      <c r="F9" s="3"/>
      <c r="G9" s="69"/>
      <c r="H9" s="5"/>
      <c r="I9" s="5"/>
      <c r="J9" s="159"/>
      <c r="L9" s="1545"/>
      <c r="M9" s="1545"/>
      <c r="N9" s="1545"/>
      <c r="O9" s="1545"/>
    </row>
    <row r="10" spans="1:15" ht="18" customHeight="1" thickBot="1">
      <c r="A10" s="331"/>
      <c r="B10" s="2"/>
      <c r="C10" s="2"/>
      <c r="D10" s="2"/>
      <c r="E10" s="3"/>
      <c r="F10" s="3"/>
      <c r="G10" s="69"/>
      <c r="H10" s="5"/>
      <c r="I10" s="5"/>
      <c r="J10" s="159"/>
      <c r="L10" s="1545"/>
      <c r="M10" s="1545"/>
      <c r="N10" s="1545"/>
      <c r="O10" s="1545"/>
    </row>
    <row r="11" spans="1:15" ht="17.25" customHeight="1" thickTop="1" thickBot="1">
      <c r="A11" s="2076" t="s">
        <v>100</v>
      </c>
      <c r="B11" s="2077"/>
      <c r="C11" s="324" t="s">
        <v>302</v>
      </c>
      <c r="D11" s="324"/>
      <c r="E11" s="2087" t="s">
        <v>330</v>
      </c>
      <c r="F11" s="2077"/>
      <c r="G11" s="2081" t="s">
        <v>104</v>
      </c>
      <c r="H11" s="2074" t="s">
        <v>105</v>
      </c>
      <c r="I11" s="2074" t="s">
        <v>106</v>
      </c>
      <c r="J11" s="2084" t="s">
        <v>658</v>
      </c>
      <c r="L11" s="2068" t="s">
        <v>105</v>
      </c>
      <c r="M11" s="2068" t="s">
        <v>106</v>
      </c>
      <c r="N11" s="2071" t="s">
        <v>657</v>
      </c>
      <c r="O11" s="1545"/>
    </row>
    <row r="12" spans="1:15" ht="16.5" thickBot="1">
      <c r="A12" s="2078"/>
      <c r="B12" s="2020"/>
      <c r="C12" s="321" t="s">
        <v>261</v>
      </c>
      <c r="D12" s="321" t="s">
        <v>96</v>
      </c>
      <c r="E12" s="2013"/>
      <c r="F12" s="2014"/>
      <c r="G12" s="2082"/>
      <c r="H12" s="2006"/>
      <c r="I12" s="2006"/>
      <c r="J12" s="2085"/>
      <c r="L12" s="2069"/>
      <c r="M12" s="2069"/>
      <c r="N12" s="2072"/>
      <c r="O12" s="1545"/>
    </row>
    <row r="13" spans="1:15" ht="16.5" thickBot="1">
      <c r="A13" s="2079"/>
      <c r="B13" s="2080"/>
      <c r="C13" s="310" t="s">
        <v>262</v>
      </c>
      <c r="D13" s="310" t="s">
        <v>244</v>
      </c>
      <c r="E13" s="312" t="s">
        <v>328</v>
      </c>
      <c r="F13" s="312" t="s">
        <v>329</v>
      </c>
      <c r="G13" s="2083"/>
      <c r="H13" s="2075"/>
      <c r="I13" s="2075"/>
      <c r="J13" s="2086"/>
      <c r="L13" s="2070"/>
      <c r="M13" s="2070"/>
      <c r="N13" s="2073"/>
      <c r="O13" s="1545"/>
    </row>
    <row r="14" spans="1:15" ht="16.5" thickTop="1">
      <c r="A14" s="160" t="s">
        <v>411</v>
      </c>
      <c r="B14" s="32"/>
      <c r="C14" s="8"/>
      <c r="D14" s="8"/>
      <c r="E14" s="8"/>
      <c r="F14" s="8"/>
      <c r="G14" s="178"/>
      <c r="H14" s="23"/>
      <c r="I14" s="23"/>
      <c r="J14" s="179"/>
      <c r="L14" s="1545"/>
      <c r="M14" s="1545"/>
      <c r="N14" s="1545"/>
      <c r="O14" s="1545"/>
    </row>
    <row r="15" spans="1:15">
      <c r="A15" s="161"/>
      <c r="B15" s="73" t="s">
        <v>412</v>
      </c>
      <c r="C15" s="1722"/>
      <c r="D15" s="50"/>
      <c r="E15" s="50"/>
      <c r="F15" s="50"/>
      <c r="G15" s="178"/>
      <c r="H15" s="23"/>
      <c r="I15" s="23"/>
      <c r="J15" s="179"/>
      <c r="L15" s="1545"/>
      <c r="M15" s="1545"/>
      <c r="N15" s="1545"/>
      <c r="O15" s="1545"/>
    </row>
    <row r="16" spans="1:15" ht="15" customHeight="1">
      <c r="A16" s="162"/>
      <c r="B16" s="47" t="s">
        <v>250</v>
      </c>
      <c r="C16" s="1411" t="s">
        <v>72</v>
      </c>
      <c r="D16" s="181">
        <v>501</v>
      </c>
      <c r="E16" s="184" t="s">
        <v>372</v>
      </c>
      <c r="F16" s="184"/>
      <c r="G16" s="248">
        <v>0</v>
      </c>
      <c r="H16" s="248">
        <f>VLOOKUP($E16,Ratio,2,FALSE)*$G16</f>
        <v>0</v>
      </c>
      <c r="I16" s="248">
        <f>VLOOKUP($E16,Ratio,3,FALSE)*$G16</f>
        <v>0</v>
      </c>
      <c r="J16" s="265">
        <f>VLOOKUP($E16,Ratio,4,FALSE)*$G16</f>
        <v>0</v>
      </c>
      <c r="L16" s="1545"/>
      <c r="M16" s="1545"/>
      <c r="N16" s="1545"/>
      <c r="O16" s="1545"/>
    </row>
    <row r="17" spans="1:16" ht="15" customHeight="1">
      <c r="A17" s="162"/>
      <c r="B17" s="47" t="s">
        <v>251</v>
      </c>
      <c r="C17" s="1411" t="s">
        <v>72</v>
      </c>
      <c r="D17" s="181" t="s">
        <v>407</v>
      </c>
      <c r="E17" s="184" t="s">
        <v>372</v>
      </c>
      <c r="F17" s="184"/>
      <c r="G17" s="248">
        <v>0</v>
      </c>
      <c r="H17" s="248">
        <f>VLOOKUP($E17,Ratio,2,FALSE)*$G17</f>
        <v>0</v>
      </c>
      <c r="I17" s="248">
        <f>VLOOKUP($E17,Ratio,3,FALSE)*$G17</f>
        <v>0</v>
      </c>
      <c r="J17" s="265">
        <f>VLOOKUP($E17,Ratio,4,FALSE)*$G17</f>
        <v>0</v>
      </c>
      <c r="L17" s="1697"/>
      <c r="M17" s="1538"/>
      <c r="N17" s="1538"/>
      <c r="O17" s="1700"/>
      <c r="P17" s="1068"/>
    </row>
    <row r="18" spans="1:16" ht="15" customHeight="1">
      <c r="A18" s="162"/>
      <c r="B18" s="47" t="s">
        <v>252</v>
      </c>
      <c r="C18" s="1411" t="s">
        <v>72</v>
      </c>
      <c r="D18" s="181" t="s">
        <v>253</v>
      </c>
      <c r="E18" s="184" t="s">
        <v>372</v>
      </c>
      <c r="F18" s="184"/>
      <c r="G18" s="248">
        <v>0</v>
      </c>
      <c r="H18" s="248">
        <f>VLOOKUP($E18,Ratio,2,FALSE)*$G18</f>
        <v>0</v>
      </c>
      <c r="I18" s="248">
        <f>VLOOKUP($E18,Ratio,3,FALSE)*$G18</f>
        <v>0</v>
      </c>
      <c r="J18" s="265">
        <f>VLOOKUP($E18,Ratio,4,FALSE)*$G18</f>
        <v>0</v>
      </c>
      <c r="L18" s="1697"/>
      <c r="M18" s="1538"/>
      <c r="N18" s="1538"/>
    </row>
    <row r="19" spans="1:16">
      <c r="A19" s="162"/>
      <c r="B19" s="74" t="s">
        <v>413</v>
      </c>
      <c r="C19" s="1722"/>
      <c r="D19" s="50"/>
      <c r="E19" s="48"/>
      <c r="F19" s="48"/>
      <c r="G19" s="1576"/>
      <c r="H19" s="472"/>
      <c r="I19" s="472"/>
      <c r="J19" s="473"/>
      <c r="L19" s="1538"/>
      <c r="M19" s="1538"/>
      <c r="N19" s="1538"/>
      <c r="O19" s="1538"/>
    </row>
    <row r="20" spans="1:16" ht="15" customHeight="1">
      <c r="A20" s="162"/>
      <c r="B20" s="47" t="s">
        <v>85</v>
      </c>
      <c r="C20" s="1411" t="s">
        <v>72</v>
      </c>
      <c r="D20" s="181">
        <v>518</v>
      </c>
      <c r="E20" s="184" t="s">
        <v>372</v>
      </c>
      <c r="F20" s="184"/>
      <c r="G20" s="248">
        <v>0</v>
      </c>
      <c r="H20" s="248">
        <f>VLOOKUP($E20,Ratio,2,FALSE)*$G20</f>
        <v>0</v>
      </c>
      <c r="I20" s="248">
        <f>VLOOKUP($E20,Ratio,3,FALSE)*$G20</f>
        <v>0</v>
      </c>
      <c r="J20" s="265">
        <f>VLOOKUP($E20,Ratio,4,FALSE)*$G20</f>
        <v>0</v>
      </c>
      <c r="L20" s="1538"/>
      <c r="M20" s="1538"/>
      <c r="N20" s="1538"/>
      <c r="O20" s="1538"/>
    </row>
    <row r="21" spans="1:16" ht="15" customHeight="1">
      <c r="A21" s="162"/>
      <c r="B21" s="49" t="s">
        <v>255</v>
      </c>
      <c r="C21" s="1411" t="s">
        <v>72</v>
      </c>
      <c r="D21" s="181" t="s">
        <v>408</v>
      </c>
      <c r="E21" s="184" t="s">
        <v>372</v>
      </c>
      <c r="F21" s="184"/>
      <c r="G21" s="248">
        <v>0</v>
      </c>
      <c r="H21" s="248">
        <f>VLOOKUP($E21,Ratio,2,FALSE)*$G21</f>
        <v>0</v>
      </c>
      <c r="I21" s="248">
        <f>VLOOKUP($E21,Ratio,3,FALSE)*$G21</f>
        <v>0</v>
      </c>
      <c r="J21" s="265">
        <f>VLOOKUP($E21,Ratio,4,FALSE)*$G21</f>
        <v>0</v>
      </c>
      <c r="L21" s="1538"/>
      <c r="M21" s="1538"/>
      <c r="N21" s="1538"/>
      <c r="O21" s="1538"/>
    </row>
    <row r="22" spans="1:16" ht="15" customHeight="1">
      <c r="A22" s="162"/>
      <c r="B22" s="46" t="s">
        <v>434</v>
      </c>
      <c r="C22" s="1411" t="s">
        <v>72</v>
      </c>
      <c r="D22" s="181" t="s">
        <v>435</v>
      </c>
      <c r="E22" s="184" t="s">
        <v>372</v>
      </c>
      <c r="F22" s="184"/>
      <c r="G22" s="248">
        <v>0</v>
      </c>
      <c r="H22" s="248">
        <f>VLOOKUP($E22,Ratio,2,FALSE)*$G22</f>
        <v>0</v>
      </c>
      <c r="I22" s="248">
        <f>VLOOKUP($E22,Ratio,3,FALSE)*$G22</f>
        <v>0</v>
      </c>
      <c r="J22" s="265">
        <f>VLOOKUP($E22,Ratio,4,FALSE)*$G22</f>
        <v>0</v>
      </c>
      <c r="L22" s="1538"/>
      <c r="M22" s="1538"/>
      <c r="N22" s="1538"/>
      <c r="O22" s="1538"/>
    </row>
    <row r="23" spans="1:16">
      <c r="A23" s="162"/>
      <c r="B23" s="74" t="s">
        <v>414</v>
      </c>
      <c r="C23" s="1722"/>
      <c r="D23" s="50"/>
      <c r="E23" s="48"/>
      <c r="F23" s="48"/>
      <c r="G23" s="1576"/>
      <c r="H23" s="472"/>
      <c r="I23" s="472"/>
      <c r="J23" s="473"/>
      <c r="L23" s="1538"/>
      <c r="M23" s="1538"/>
      <c r="N23" s="1538"/>
      <c r="O23" s="1538"/>
    </row>
    <row r="24" spans="1:16" ht="15" customHeight="1">
      <c r="A24" s="162"/>
      <c r="B24" s="49" t="s">
        <v>86</v>
      </c>
      <c r="C24" s="1411" t="s">
        <v>72</v>
      </c>
      <c r="D24" s="181" t="s">
        <v>211</v>
      </c>
      <c r="E24" s="184" t="s">
        <v>372</v>
      </c>
      <c r="F24" s="184"/>
      <c r="G24" s="248">
        <v>0</v>
      </c>
      <c r="H24" s="248">
        <f>VLOOKUP($E24,Ratio,2,FALSE)*$G24</f>
        <v>0</v>
      </c>
      <c r="I24" s="248">
        <f>VLOOKUP($E24,Ratio,3,FALSE)*$G24</f>
        <v>0</v>
      </c>
      <c r="J24" s="265">
        <f>VLOOKUP($E24,Ratio,4,FALSE)*$G24</f>
        <v>0</v>
      </c>
      <c r="L24" s="1538"/>
      <c r="M24" s="1538"/>
      <c r="N24" s="1538"/>
      <c r="O24" s="1538"/>
    </row>
    <row r="25" spans="1:16" ht="15" customHeight="1">
      <c r="A25" s="162"/>
      <c r="B25" s="49" t="s">
        <v>87</v>
      </c>
      <c r="C25" s="1411" t="s">
        <v>72</v>
      </c>
      <c r="D25" s="181" t="s">
        <v>212</v>
      </c>
      <c r="E25" s="184" t="s">
        <v>372</v>
      </c>
      <c r="F25" s="184"/>
      <c r="G25" s="248">
        <v>0</v>
      </c>
      <c r="H25" s="248">
        <f>VLOOKUP($E25,Ratio,2,FALSE)*$G25</f>
        <v>0</v>
      </c>
      <c r="I25" s="248">
        <f>VLOOKUP($E25,Ratio,3,FALSE)*$G25</f>
        <v>0</v>
      </c>
      <c r="J25" s="265">
        <f>VLOOKUP($E25,Ratio,4,FALSE)*$G25</f>
        <v>0</v>
      </c>
      <c r="L25" s="1538"/>
      <c r="M25" s="1538"/>
      <c r="N25" s="1538"/>
      <c r="O25" s="1538"/>
    </row>
    <row r="26" spans="1:16">
      <c r="A26" s="162"/>
      <c r="B26" s="74" t="s">
        <v>415</v>
      </c>
      <c r="C26" s="1722"/>
      <c r="D26" s="50"/>
      <c r="E26" s="48"/>
      <c r="F26" s="48"/>
      <c r="G26" s="1576"/>
      <c r="H26" s="472"/>
      <c r="I26" s="472"/>
      <c r="J26" s="473"/>
      <c r="L26" s="1538"/>
      <c r="M26" s="1538"/>
      <c r="N26" s="1538"/>
      <c r="O26" s="1538"/>
    </row>
    <row r="27" spans="1:16" ht="15" customHeight="1">
      <c r="A27" s="162"/>
      <c r="B27" s="47" t="s">
        <v>406</v>
      </c>
      <c r="C27" s="1411" t="s">
        <v>72</v>
      </c>
      <c r="D27" s="181">
        <v>547</v>
      </c>
      <c r="E27" s="184" t="s">
        <v>372</v>
      </c>
      <c r="F27" s="184"/>
      <c r="G27" s="248">
        <v>0</v>
      </c>
      <c r="H27" s="248">
        <f>VLOOKUP($E27,Ratio,2,FALSE)*$G27</f>
        <v>0</v>
      </c>
      <c r="I27" s="248">
        <f>VLOOKUP($E27,Ratio,3,FALSE)*$G27</f>
        <v>0</v>
      </c>
      <c r="J27" s="265">
        <f>VLOOKUP($E27,Ratio,4,FALSE)*$G27</f>
        <v>0</v>
      </c>
      <c r="K27"/>
      <c r="L27" s="1545"/>
      <c r="M27" s="1545"/>
      <c r="N27" s="1538"/>
      <c r="O27" s="1538"/>
    </row>
    <row r="28" spans="1:16" ht="15" customHeight="1">
      <c r="A28" s="162"/>
      <c r="B28" s="49" t="s">
        <v>254</v>
      </c>
      <c r="C28" s="1411" t="s">
        <v>72</v>
      </c>
      <c r="D28" s="181" t="s">
        <v>213</v>
      </c>
      <c r="E28" s="184" t="s">
        <v>372</v>
      </c>
      <c r="F28" s="184"/>
      <c r="G28" s="248">
        <v>0</v>
      </c>
      <c r="H28" s="248">
        <f>VLOOKUP($E28,Ratio,2,FALSE)*$G28</f>
        <v>0</v>
      </c>
      <c r="I28" s="248">
        <f>VLOOKUP($E28,Ratio,3,FALSE)*$G28</f>
        <v>0</v>
      </c>
      <c r="J28" s="265">
        <f>VLOOKUP($E28,Ratio,4,FALSE)*$G28</f>
        <v>0</v>
      </c>
      <c r="K28"/>
      <c r="L28" s="1545"/>
      <c r="M28" s="1545"/>
      <c r="N28" s="1538"/>
      <c r="O28" s="1538"/>
    </row>
    <row r="29" spans="1:16" ht="15" customHeight="1">
      <c r="A29" s="162"/>
      <c r="B29" s="49" t="s">
        <v>256</v>
      </c>
      <c r="C29" s="1411" t="s">
        <v>72</v>
      </c>
      <c r="D29" s="181" t="s">
        <v>214</v>
      </c>
      <c r="E29" s="184" t="s">
        <v>372</v>
      </c>
      <c r="F29" s="184"/>
      <c r="G29" s="248">
        <v>0</v>
      </c>
      <c r="H29" s="248">
        <f>VLOOKUP($E29,Ratio,2,FALSE)*$G29</f>
        <v>0</v>
      </c>
      <c r="I29" s="248">
        <f>VLOOKUP($E29,Ratio,3,FALSE)*$G29</f>
        <v>0</v>
      </c>
      <c r="J29" s="265">
        <f>VLOOKUP($E29,Ratio,4,FALSE)*$G29</f>
        <v>0</v>
      </c>
      <c r="K29"/>
      <c r="L29" s="1545"/>
      <c r="M29" s="1545"/>
      <c r="N29" s="1538"/>
      <c r="O29" s="1538"/>
    </row>
    <row r="30" spans="1:16">
      <c r="A30" s="162"/>
      <c r="B30" s="74" t="s">
        <v>409</v>
      </c>
      <c r="C30" s="1722"/>
      <c r="D30" s="50"/>
      <c r="E30" s="48"/>
      <c r="F30" s="48"/>
      <c r="G30" s="1576"/>
      <c r="H30" s="472"/>
      <c r="I30" s="472"/>
      <c r="J30" s="473"/>
      <c r="K30"/>
      <c r="L30" s="1545"/>
      <c r="M30" s="1545"/>
      <c r="N30" s="1538"/>
      <c r="O30" s="1538"/>
    </row>
    <row r="31" spans="1:16" ht="15" customHeight="1">
      <c r="A31" s="162"/>
      <c r="B31" s="47" t="s">
        <v>257</v>
      </c>
      <c r="C31" s="1411" t="s">
        <v>72</v>
      </c>
      <c r="D31" s="181">
        <v>555</v>
      </c>
      <c r="E31" s="184" t="s">
        <v>372</v>
      </c>
      <c r="F31" s="184"/>
      <c r="G31" s="1070">
        <f>'5-YEAR PP &amp; OSS Worksheet'!D21</f>
        <v>0</v>
      </c>
      <c r="H31" s="1070">
        <f>VLOOKUP($E31,Ratio,2,FALSE)*$G31</f>
        <v>0</v>
      </c>
      <c r="I31" s="1070">
        <f>VLOOKUP($E31,Ratio,3,FALSE)*$G31</f>
        <v>0</v>
      </c>
      <c r="J31" s="1077">
        <f>VLOOKUP($E31,Ratio,4,FALSE)*$G31</f>
        <v>0</v>
      </c>
      <c r="L31" s="1697"/>
      <c r="M31" s="1686"/>
      <c r="N31" s="1538"/>
      <c r="O31" s="1538"/>
    </row>
    <row r="32" spans="1:16" ht="15" customHeight="1">
      <c r="A32" s="162"/>
      <c r="B32" s="47" t="s">
        <v>838</v>
      </c>
      <c r="C32" s="1411" t="s">
        <v>72</v>
      </c>
      <c r="D32" s="181">
        <v>555.1</v>
      </c>
      <c r="E32" s="184" t="s">
        <v>99</v>
      </c>
      <c r="F32" s="184"/>
      <c r="G32" s="248">
        <v>0</v>
      </c>
      <c r="H32" s="248">
        <f>VLOOKUP($E32,Ratio,2,FALSE)*$G32</f>
        <v>0</v>
      </c>
      <c r="I32" s="248">
        <f>VLOOKUP($E32,Ratio,3,FALSE)*$G32</f>
        <v>0</v>
      </c>
      <c r="J32" s="265">
        <f>VLOOKUP($E32,Ratio,4,FALSE)*$G32</f>
        <v>0</v>
      </c>
      <c r="L32" s="1697"/>
      <c r="M32" s="1686"/>
      <c r="N32" s="1538"/>
      <c r="O32" s="1538"/>
    </row>
    <row r="33" spans="1:15" ht="15" customHeight="1">
      <c r="A33" s="162"/>
      <c r="B33" s="49" t="s">
        <v>410</v>
      </c>
      <c r="C33" s="1411" t="s">
        <v>72</v>
      </c>
      <c r="D33" s="181">
        <v>556</v>
      </c>
      <c r="E33" s="184" t="s">
        <v>372</v>
      </c>
      <c r="F33" s="184"/>
      <c r="G33" s="248">
        <v>0</v>
      </c>
      <c r="H33" s="248">
        <f>VLOOKUP($E33,Ratio,2,FALSE)*$G33</f>
        <v>0</v>
      </c>
      <c r="I33" s="248">
        <f>VLOOKUP($E33,Ratio,3,FALSE)*$G33</f>
        <v>0</v>
      </c>
      <c r="J33" s="265">
        <f>VLOOKUP($E33,Ratio,4,FALSE)*$G33</f>
        <v>0</v>
      </c>
      <c r="L33" s="1538"/>
      <c r="M33" s="1538"/>
      <c r="N33" s="1538"/>
      <c r="O33" s="1538"/>
    </row>
    <row r="34" spans="1:15" ht="15" customHeight="1">
      <c r="A34" s="162"/>
      <c r="B34" s="49" t="s">
        <v>258</v>
      </c>
      <c r="C34" s="1411" t="s">
        <v>72</v>
      </c>
      <c r="D34" s="181">
        <v>557</v>
      </c>
      <c r="E34" s="184" t="s">
        <v>372</v>
      </c>
      <c r="F34" s="184"/>
      <c r="G34" s="248">
        <v>0</v>
      </c>
      <c r="H34" s="248">
        <f>VLOOKUP($E34,Ratio,2,FALSE)*$G34</f>
        <v>0</v>
      </c>
      <c r="I34" s="248">
        <f>VLOOKUP($E34,Ratio,3,FALSE)*$G34</f>
        <v>0</v>
      </c>
      <c r="J34" s="265">
        <f>VLOOKUP($E34,Ratio,4,FALSE)*$G34</f>
        <v>0</v>
      </c>
      <c r="L34" s="1538"/>
      <c r="M34" s="1538"/>
      <c r="N34" s="1538"/>
      <c r="O34" s="1538"/>
    </row>
    <row r="35" spans="1:15" ht="15" customHeight="1">
      <c r="A35" s="162"/>
      <c r="B35" s="49" t="s">
        <v>861</v>
      </c>
      <c r="C35" s="1411"/>
      <c r="D35" s="184"/>
      <c r="E35" s="184" t="s">
        <v>90</v>
      </c>
      <c r="F35" s="1349" t="s">
        <v>370</v>
      </c>
      <c r="G35" s="248">
        <v>0</v>
      </c>
      <c r="H35" s="248">
        <f>IF($E35="DIRECT",$L35,VLOOKUP($E35,Ratio,2,FALSE)*$G35)</f>
        <v>0</v>
      </c>
      <c r="I35" s="248">
        <f>IF($E35="DIRECT",$M35,VLOOKUP($E35,Ratio,3,FALSE)*$G35)</f>
        <v>0</v>
      </c>
      <c r="J35" s="265">
        <f>IF($E35="DIRECT",$N35,VLOOKUP($E35,Ratio,4,FALSE)*$G35)</f>
        <v>0</v>
      </c>
      <c r="L35" s="1565"/>
      <c r="M35" s="1539"/>
      <c r="N35" s="1539"/>
      <c r="O35" s="1538"/>
    </row>
    <row r="36" spans="1:15">
      <c r="A36" s="163" t="s">
        <v>436</v>
      </c>
      <c r="B36" s="46"/>
      <c r="C36" s="1723"/>
      <c r="D36" s="469"/>
      <c r="E36" s="1589"/>
      <c r="F36" s="1589"/>
      <c r="G36" s="1577">
        <f>SUM(G16:G35)</f>
        <v>0</v>
      </c>
      <c r="H36" s="470">
        <f>SUM(H16:H35)</f>
        <v>0</v>
      </c>
      <c r="I36" s="478">
        <f>SUM(I16:I35)</f>
        <v>0</v>
      </c>
      <c r="J36" s="471">
        <f>SUM(J16:J35)</f>
        <v>0</v>
      </c>
      <c r="L36" s="1538"/>
      <c r="M36" s="1538"/>
      <c r="N36" s="1538"/>
      <c r="O36" s="1538"/>
    </row>
    <row r="37" spans="1:15" ht="15" customHeight="1">
      <c r="A37" s="164"/>
      <c r="B37" s="46"/>
      <c r="C37" s="1722"/>
      <c r="D37" s="50"/>
      <c r="E37" s="46"/>
      <c r="F37" s="46"/>
      <c r="G37" s="373"/>
      <c r="H37" s="142"/>
      <c r="I37" s="142"/>
      <c r="J37" s="251"/>
      <c r="L37" s="1587"/>
      <c r="M37" s="1538"/>
      <c r="N37" s="1538"/>
      <c r="O37" s="1538"/>
    </row>
    <row r="38" spans="1:15">
      <c r="A38" s="160" t="s">
        <v>862</v>
      </c>
      <c r="B38" s="46"/>
      <c r="C38" s="1722"/>
      <c r="D38" s="48"/>
      <c r="E38" s="46"/>
      <c r="F38" s="46"/>
      <c r="G38" s="373"/>
      <c r="H38" s="142"/>
      <c r="I38" s="142"/>
      <c r="J38" s="251"/>
      <c r="L38" s="1587"/>
      <c r="M38" s="1538"/>
      <c r="N38" s="1538"/>
      <c r="O38" s="1538"/>
    </row>
    <row r="39" spans="1:15" ht="15" customHeight="1">
      <c r="A39" s="162"/>
      <c r="B39" s="49" t="s">
        <v>863</v>
      </c>
      <c r="C39" s="1411" t="s">
        <v>72</v>
      </c>
      <c r="D39" s="184" t="s">
        <v>437</v>
      </c>
      <c r="E39" s="184" t="s">
        <v>372</v>
      </c>
      <c r="F39" s="184"/>
      <c r="G39" s="248">
        <v>0</v>
      </c>
      <c r="H39" s="248">
        <f>VLOOKUP($E39,Ratio,2,FALSE)*$G39</f>
        <v>0</v>
      </c>
      <c r="I39" s="248">
        <f>VLOOKUP($E39,Ratio,3,FALSE)*$G39</f>
        <v>0</v>
      </c>
      <c r="J39" s="265">
        <f>VLOOKUP($E39,Ratio,4,FALSE)*$G39</f>
        <v>0</v>
      </c>
      <c r="L39" s="1538"/>
      <c r="M39" s="1538"/>
      <c r="N39" s="1538"/>
      <c r="O39" s="1538"/>
    </row>
    <row r="40" spans="1:15" ht="15" customHeight="1">
      <c r="A40" s="162"/>
      <c r="B40" s="49" t="s">
        <v>416</v>
      </c>
      <c r="C40" s="1411" t="s">
        <v>72</v>
      </c>
      <c r="D40" s="184" t="s">
        <v>209</v>
      </c>
      <c r="E40" s="184" t="s">
        <v>371</v>
      </c>
      <c r="F40" s="184"/>
      <c r="G40" s="248">
        <v>0</v>
      </c>
      <c r="H40" s="248">
        <f>VLOOKUP($E40,Ratio,2,FALSE)*$G40</f>
        <v>0</v>
      </c>
      <c r="I40" s="248">
        <f>VLOOKUP($E40,Ratio,3,FALSE)*$G40</f>
        <v>0</v>
      </c>
      <c r="J40" s="265">
        <f>VLOOKUP($E40,Ratio,4,FALSE)*$G40</f>
        <v>0</v>
      </c>
      <c r="L40" s="1538"/>
      <c r="M40" s="1538"/>
      <c r="N40" s="1538"/>
      <c r="O40" s="1538"/>
    </row>
    <row r="41" spans="1:15" ht="15" customHeight="1">
      <c r="A41" s="162"/>
      <c r="B41" s="49" t="s">
        <v>417</v>
      </c>
      <c r="C41" s="1411" t="s">
        <v>72</v>
      </c>
      <c r="D41" s="184" t="s">
        <v>210</v>
      </c>
      <c r="E41" s="184" t="s">
        <v>371</v>
      </c>
      <c r="F41" s="184"/>
      <c r="G41" s="248">
        <v>0</v>
      </c>
      <c r="H41" s="248">
        <f>VLOOKUP($E41,Ratio,2,FALSE)*$G41</f>
        <v>0</v>
      </c>
      <c r="I41" s="248">
        <f>VLOOKUP($E41,Ratio,3,FALSE)*$G41</f>
        <v>0</v>
      </c>
      <c r="J41" s="265">
        <f>VLOOKUP($E41,Ratio,4,FALSE)*$G41</f>
        <v>0</v>
      </c>
      <c r="L41" s="1538"/>
      <c r="M41" s="1538"/>
      <c r="N41" s="1538"/>
      <c r="O41" s="1538"/>
    </row>
    <row r="42" spans="1:15">
      <c r="A42" s="163" t="s">
        <v>438</v>
      </c>
      <c r="B42" s="46"/>
      <c r="C42" s="1723"/>
      <c r="D42" s="469"/>
      <c r="E42" s="1589"/>
      <c r="F42" s="1589"/>
      <c r="G42" s="1563">
        <f>SUM(G39:G41)</f>
        <v>0</v>
      </c>
      <c r="H42" s="470">
        <f>SUM(H39:H41)</f>
        <v>0</v>
      </c>
      <c r="I42" s="470">
        <f>SUM(I39:I41)</f>
        <v>0</v>
      </c>
      <c r="J42" s="471">
        <f>SUM(J39:J41)</f>
        <v>0</v>
      </c>
      <c r="L42" s="1538"/>
      <c r="M42" s="1538"/>
      <c r="N42" s="1538"/>
      <c r="O42" s="1538"/>
    </row>
    <row r="43" spans="1:15" ht="16.5" thickBot="1">
      <c r="A43" s="187"/>
      <c r="B43" s="188"/>
      <c r="C43" s="1724"/>
      <c r="D43" s="189"/>
      <c r="E43" s="188"/>
      <c r="F43" s="188"/>
      <c r="G43" s="1567"/>
      <c r="H43" s="376"/>
      <c r="I43" s="376"/>
      <c r="J43" s="468"/>
      <c r="L43" s="1538"/>
      <c r="M43" s="1538"/>
      <c r="N43" s="1538"/>
      <c r="O43" s="1538"/>
    </row>
    <row r="44" spans="1:15" ht="15" customHeight="1" thickTop="1">
      <c r="A44" s="160" t="s">
        <v>439</v>
      </c>
      <c r="B44" s="46"/>
      <c r="C44" s="1722"/>
      <c r="D44" s="48"/>
      <c r="E44" s="46"/>
      <c r="F44" s="46"/>
      <c r="G44" s="373"/>
      <c r="H44" s="142"/>
      <c r="I44" s="142"/>
      <c r="J44" s="251"/>
      <c r="L44" s="1538"/>
      <c r="M44" s="1538"/>
      <c r="N44" s="1538"/>
      <c r="O44" s="1538"/>
    </row>
    <row r="45" spans="1:15" ht="15" customHeight="1">
      <c r="A45" s="162"/>
      <c r="B45" s="49" t="s">
        <v>418</v>
      </c>
      <c r="C45" s="1411" t="s">
        <v>72</v>
      </c>
      <c r="D45" s="184" t="s">
        <v>440</v>
      </c>
      <c r="E45" s="184" t="s">
        <v>370</v>
      </c>
      <c r="F45" s="184"/>
      <c r="G45" s="248">
        <v>0</v>
      </c>
      <c r="H45" s="248">
        <f>VLOOKUP($E45,Ratio,2,FALSE)*$G45</f>
        <v>0</v>
      </c>
      <c r="I45" s="248">
        <f>VLOOKUP($E45,Ratio,3,FALSE)*$G45</f>
        <v>0</v>
      </c>
      <c r="J45" s="265">
        <f>VLOOKUP($E45,Ratio,4,FALSE)*$G45</f>
        <v>0</v>
      </c>
      <c r="L45" s="1538"/>
      <c r="M45" s="1538"/>
      <c r="N45" s="1538"/>
      <c r="O45" s="1538"/>
    </row>
    <row r="46" spans="1:15" ht="15" customHeight="1">
      <c r="A46" s="162"/>
      <c r="B46" s="49" t="s">
        <v>417</v>
      </c>
      <c r="C46" s="1411" t="s">
        <v>72</v>
      </c>
      <c r="D46" s="184" t="s">
        <v>441</v>
      </c>
      <c r="E46" s="184" t="s">
        <v>370</v>
      </c>
      <c r="F46" s="184"/>
      <c r="G46" s="248">
        <v>0</v>
      </c>
      <c r="H46" s="248">
        <f>VLOOKUP($E46,Ratio,2,FALSE)*$G46</f>
        <v>0</v>
      </c>
      <c r="I46" s="248">
        <f>VLOOKUP($E46,Ratio,3,FALSE)*$G46</f>
        <v>0</v>
      </c>
      <c r="J46" s="265">
        <f>VLOOKUP($E46,Ratio,4,FALSE)*$G46</f>
        <v>0</v>
      </c>
      <c r="L46" s="1538"/>
      <c r="M46" s="1538"/>
      <c r="N46" s="1538"/>
      <c r="O46" s="1538"/>
    </row>
    <row r="47" spans="1:15" ht="15" customHeight="1">
      <c r="A47" s="163" t="s">
        <v>442</v>
      </c>
      <c r="B47" s="46"/>
      <c r="C47" s="1723"/>
      <c r="D47" s="469"/>
      <c r="E47" s="1589"/>
      <c r="F47" s="1589"/>
      <c r="G47" s="1563">
        <f>SUM(G45:G46)</f>
        <v>0</v>
      </c>
      <c r="H47" s="470">
        <f>SUM(H45:H46)</f>
        <v>0</v>
      </c>
      <c r="I47" s="470">
        <f>SUM(I45:I46)</f>
        <v>0</v>
      </c>
      <c r="J47" s="471">
        <f>SUM(J45:J46)</f>
        <v>0</v>
      </c>
      <c r="L47" s="1538"/>
      <c r="M47" s="1538"/>
      <c r="N47" s="1538"/>
      <c r="O47" s="1538"/>
    </row>
    <row r="48" spans="1:15" ht="9.9499999999999993" customHeight="1">
      <c r="A48" s="165"/>
      <c r="B48" s="46"/>
      <c r="C48" s="1722"/>
      <c r="D48" s="50"/>
      <c r="E48" s="48"/>
      <c r="F48" s="48"/>
      <c r="G48" s="1566"/>
      <c r="H48" s="67"/>
      <c r="I48" s="67"/>
      <c r="J48" s="226"/>
      <c r="L48" s="1538"/>
      <c r="M48" s="1538"/>
      <c r="N48" s="1538"/>
      <c r="O48" s="1538"/>
    </row>
    <row r="49" spans="1:15" ht="15" customHeight="1">
      <c r="A49" s="160" t="s">
        <v>443</v>
      </c>
      <c r="B49" s="46"/>
      <c r="C49" s="1722"/>
      <c r="D49" s="50"/>
      <c r="E49" s="48"/>
      <c r="F49" s="48"/>
      <c r="G49" s="1566"/>
      <c r="H49" s="67"/>
      <c r="I49" s="67"/>
      <c r="J49" s="226"/>
      <c r="L49" s="1538"/>
      <c r="M49" s="1538"/>
      <c r="N49" s="1538"/>
      <c r="O49" s="1538"/>
    </row>
    <row r="50" spans="1:15" ht="15" customHeight="1">
      <c r="A50" s="162"/>
      <c r="B50" s="49" t="s">
        <v>419</v>
      </c>
      <c r="C50" s="1411" t="s">
        <v>72</v>
      </c>
      <c r="D50" s="181" t="s">
        <v>444</v>
      </c>
      <c r="E50" s="184" t="s">
        <v>370</v>
      </c>
      <c r="F50" s="184"/>
      <c r="G50" s="248">
        <v>0</v>
      </c>
      <c r="H50" s="248">
        <f>VLOOKUP($E50,Ratio,2,FALSE)*$G50</f>
        <v>0</v>
      </c>
      <c r="I50" s="248">
        <f>VLOOKUP($E50,Ratio,3,FALSE)*$G50</f>
        <v>0</v>
      </c>
      <c r="J50" s="265">
        <f>VLOOKUP($E50,Ratio,4,FALSE)*$G50</f>
        <v>0</v>
      </c>
      <c r="L50" s="1697"/>
      <c r="M50" s="1686"/>
      <c r="N50" s="1538"/>
      <c r="O50" s="1538"/>
    </row>
    <row r="51" spans="1:15" ht="15" customHeight="1">
      <c r="A51" s="162"/>
      <c r="B51" s="49" t="s">
        <v>784</v>
      </c>
      <c r="C51" s="1411" t="s">
        <v>72</v>
      </c>
      <c r="D51" s="181">
        <v>907</v>
      </c>
      <c r="E51" s="184" t="s">
        <v>370</v>
      </c>
      <c r="F51" s="1590"/>
      <c r="G51" s="248">
        <v>0</v>
      </c>
      <c r="H51" s="248">
        <f>VLOOKUP($E51,Ratio,2,FALSE)*$G51</f>
        <v>0</v>
      </c>
      <c r="I51" s="248">
        <f>VLOOKUP($E51,Ratio,3,FALSE)*$G51</f>
        <v>0</v>
      </c>
      <c r="J51" s="265">
        <f>VLOOKUP($E51,Ratio,4,FALSE)*$G51</f>
        <v>0</v>
      </c>
      <c r="L51" s="1538"/>
      <c r="M51" s="1538"/>
      <c r="N51" s="1538"/>
      <c r="O51" s="1538"/>
    </row>
    <row r="52" spans="1:15" ht="15" customHeight="1">
      <c r="A52" s="162"/>
      <c r="B52" s="1698" t="s">
        <v>864</v>
      </c>
      <c r="C52" s="1411" t="s">
        <v>72</v>
      </c>
      <c r="D52" s="1411">
        <v>908</v>
      </c>
      <c r="E52" s="1410" t="s">
        <v>90</v>
      </c>
      <c r="F52" s="1410" t="s">
        <v>90</v>
      </c>
      <c r="G52" s="1691">
        <v>0</v>
      </c>
      <c r="H52" s="248"/>
      <c r="I52" s="248">
        <f>IF($E52="DIRECT",$M52,VLOOKUP($E52,Ratio,3,FALSE)*$G52)</f>
        <v>0</v>
      </c>
      <c r="J52" s="265">
        <f>G52</f>
        <v>0</v>
      </c>
      <c r="L52" s="1588"/>
      <c r="M52" s="1588"/>
      <c r="N52" s="1588"/>
      <c r="O52" s="1680"/>
    </row>
    <row r="53" spans="1:15" ht="15" customHeight="1">
      <c r="A53" s="162"/>
      <c r="B53" s="1350" t="s">
        <v>172</v>
      </c>
      <c r="C53" s="1411" t="s">
        <v>72</v>
      </c>
      <c r="D53" s="1411" t="s">
        <v>374</v>
      </c>
      <c r="E53" s="1410" t="s">
        <v>370</v>
      </c>
      <c r="F53" s="1410" t="s">
        <v>90</v>
      </c>
      <c r="G53" s="1691">
        <v>0</v>
      </c>
      <c r="H53" s="1353">
        <f>IF($E53="DIRECT",$L53,VLOOKUP($E53,Ratio,2,FALSE)*$G53)</f>
        <v>0</v>
      </c>
      <c r="I53" s="1353">
        <f>IF($E53="DIRECT",$M53,VLOOKUP($E53,Ratio,3,FALSE)*$G53)</f>
        <v>0</v>
      </c>
      <c r="J53" s="1354">
        <f>IF($E53="DIRECT",$N53,VLOOKUP($E53,Ratio,4,FALSE)*$G53)</f>
        <v>0</v>
      </c>
      <c r="L53" s="1588"/>
      <c r="M53" s="1588"/>
      <c r="N53" s="1588"/>
      <c r="O53" s="1538"/>
    </row>
    <row r="54" spans="1:15" ht="15" customHeight="1">
      <c r="A54" s="162"/>
      <c r="B54" s="49" t="s">
        <v>375</v>
      </c>
      <c r="C54" s="1411" t="s">
        <v>72</v>
      </c>
      <c r="D54" s="181" t="s">
        <v>376</v>
      </c>
      <c r="E54" s="184" t="s">
        <v>370</v>
      </c>
      <c r="F54" s="184"/>
      <c r="G54" s="1691">
        <v>0</v>
      </c>
      <c r="H54" s="248">
        <f>VLOOKUP($E54,Ratio,2,FALSE)*$G54</f>
        <v>0</v>
      </c>
      <c r="I54" s="248">
        <f>VLOOKUP($E54,Ratio,3,FALSE)*$G54</f>
        <v>0</v>
      </c>
      <c r="J54" s="265">
        <f>VLOOKUP($E54,Ratio,4,FALSE)*$G54</f>
        <v>0</v>
      </c>
      <c r="L54" s="1686"/>
      <c r="M54" s="1538"/>
      <c r="N54" s="1538"/>
      <c r="O54" s="1538"/>
    </row>
    <row r="55" spans="1:15" ht="15" customHeight="1">
      <c r="A55" s="163" t="s">
        <v>445</v>
      </c>
      <c r="B55" s="46"/>
      <c r="C55" s="1723"/>
      <c r="D55" s="469"/>
      <c r="E55" s="1589"/>
      <c r="F55" s="1589"/>
      <c r="G55" s="1563">
        <f>SUM(G50:G54)</f>
        <v>0</v>
      </c>
      <c r="H55" s="470">
        <f>SUM(H50:H54)</f>
        <v>0</v>
      </c>
      <c r="I55" s="470">
        <f>SUM(I50:I54)</f>
        <v>0</v>
      </c>
      <c r="J55" s="471">
        <f>SUM(J50:J54)</f>
        <v>0</v>
      </c>
      <c r="L55" s="1538"/>
      <c r="M55" s="1538"/>
      <c r="N55" s="1538"/>
      <c r="O55" s="1538"/>
    </row>
    <row r="56" spans="1:15" ht="9.9499999999999993" customHeight="1">
      <c r="A56" s="164"/>
      <c r="B56" s="46"/>
      <c r="C56" s="1722"/>
      <c r="D56" s="48"/>
      <c r="E56" s="48"/>
      <c r="F56" s="48"/>
      <c r="G56" s="1566"/>
      <c r="H56" s="67"/>
      <c r="I56" s="67"/>
      <c r="J56" s="226"/>
      <c r="L56" s="1538"/>
      <c r="M56" s="1538"/>
      <c r="N56" s="1538"/>
      <c r="O56" s="1538"/>
    </row>
    <row r="57" spans="1:15" ht="15" customHeight="1">
      <c r="A57" s="160" t="s">
        <v>446</v>
      </c>
      <c r="B57" s="46"/>
      <c r="C57" s="1722"/>
      <c r="D57" s="48"/>
      <c r="E57" s="46"/>
      <c r="F57" s="46"/>
      <c r="G57" s="373"/>
      <c r="H57" s="142"/>
      <c r="I57" s="142"/>
      <c r="J57" s="251"/>
      <c r="L57" s="1538"/>
      <c r="M57" s="1538"/>
      <c r="N57" s="1538"/>
      <c r="O57" s="1538"/>
    </row>
    <row r="58" spans="1:15" ht="15" customHeight="1">
      <c r="A58" s="166"/>
      <c r="B58" s="74" t="s">
        <v>392</v>
      </c>
      <c r="C58" s="1722"/>
      <c r="D58" s="48"/>
      <c r="E58" s="46"/>
      <c r="F58" s="46"/>
      <c r="G58" s="373"/>
      <c r="H58" s="142"/>
      <c r="I58" s="142"/>
      <c r="J58" s="251"/>
      <c r="L58" s="1538"/>
      <c r="M58" s="1538"/>
      <c r="N58" s="1538"/>
      <c r="O58" s="1538"/>
    </row>
    <row r="59" spans="1:15" ht="15" customHeight="1">
      <c r="A59" s="162"/>
      <c r="B59" s="49" t="s">
        <v>163</v>
      </c>
      <c r="C59" s="1411" t="s">
        <v>72</v>
      </c>
      <c r="D59" s="181">
        <v>920</v>
      </c>
      <c r="E59" s="184" t="s">
        <v>95</v>
      </c>
      <c r="F59" s="184"/>
      <c r="G59" s="1691">
        <v>0</v>
      </c>
      <c r="H59" s="248">
        <f t="shared" ref="H59:H72" si="0">VLOOKUP($E59,Ratio,2,FALSE)*$G59</f>
        <v>0</v>
      </c>
      <c r="I59" s="248">
        <f t="shared" ref="I59:I72" si="1">VLOOKUP($E59,Ratio,3,FALSE)*$G59</f>
        <v>0</v>
      </c>
      <c r="J59" s="265">
        <f t="shared" ref="J59:J72" si="2">VLOOKUP($E59,Ratio,4,FALSE)*$G59</f>
        <v>0</v>
      </c>
      <c r="L59" s="1538"/>
      <c r="M59" s="1538"/>
      <c r="N59" s="1538"/>
      <c r="O59" s="1538"/>
    </row>
    <row r="60" spans="1:15" ht="15" customHeight="1">
      <c r="A60" s="162"/>
      <c r="B60" s="49" t="s">
        <v>164</v>
      </c>
      <c r="C60" s="1411" t="s">
        <v>72</v>
      </c>
      <c r="D60" s="181">
        <v>921</v>
      </c>
      <c r="E60" s="184" t="s">
        <v>95</v>
      </c>
      <c r="F60" s="184"/>
      <c r="G60" s="1691">
        <v>0</v>
      </c>
      <c r="H60" s="248">
        <f t="shared" si="0"/>
        <v>0</v>
      </c>
      <c r="I60" s="248">
        <f t="shared" si="1"/>
        <v>0</v>
      </c>
      <c r="J60" s="265">
        <f t="shared" si="2"/>
        <v>0</v>
      </c>
      <c r="L60" s="1538"/>
      <c r="M60" s="1538"/>
      <c r="N60" s="1538"/>
      <c r="O60" s="1538"/>
    </row>
    <row r="61" spans="1:15" ht="15" customHeight="1">
      <c r="A61" s="162"/>
      <c r="B61" s="49" t="s">
        <v>165</v>
      </c>
      <c r="C61" s="1411" t="s">
        <v>72</v>
      </c>
      <c r="D61" s="181">
        <v>922</v>
      </c>
      <c r="E61" s="184" t="s">
        <v>95</v>
      </c>
      <c r="F61" s="184"/>
      <c r="G61" s="1691">
        <v>0</v>
      </c>
      <c r="H61" s="248">
        <f t="shared" si="0"/>
        <v>0</v>
      </c>
      <c r="I61" s="248">
        <f t="shared" si="1"/>
        <v>0</v>
      </c>
      <c r="J61" s="265">
        <f t="shared" si="2"/>
        <v>0</v>
      </c>
      <c r="L61" s="1538"/>
      <c r="M61" s="1538"/>
      <c r="N61" s="1538"/>
      <c r="O61" s="1538"/>
    </row>
    <row r="62" spans="1:15" ht="15" customHeight="1">
      <c r="A62" s="162"/>
      <c r="B62" s="49" t="s">
        <v>166</v>
      </c>
      <c r="C62" s="1411" t="s">
        <v>72</v>
      </c>
      <c r="D62" s="181">
        <v>923</v>
      </c>
      <c r="E62" s="184" t="s">
        <v>95</v>
      </c>
      <c r="F62" s="184"/>
      <c r="G62" s="1691">
        <v>0</v>
      </c>
      <c r="H62" s="248">
        <f t="shared" si="0"/>
        <v>0</v>
      </c>
      <c r="I62" s="248">
        <f t="shared" si="1"/>
        <v>0</v>
      </c>
      <c r="J62" s="265">
        <f t="shared" si="2"/>
        <v>0</v>
      </c>
      <c r="L62" s="1538"/>
      <c r="M62" s="1538"/>
      <c r="N62" s="1538"/>
      <c r="O62" s="1538"/>
    </row>
    <row r="63" spans="1:15" ht="15" customHeight="1">
      <c r="A63" s="162"/>
      <c r="B63" s="49" t="s">
        <v>167</v>
      </c>
      <c r="C63" s="1411" t="s">
        <v>72</v>
      </c>
      <c r="D63" s="181">
        <v>924</v>
      </c>
      <c r="E63" s="184" t="s">
        <v>108</v>
      </c>
      <c r="F63" s="184"/>
      <c r="G63" s="1691">
        <v>0</v>
      </c>
      <c r="H63" s="248">
        <f t="shared" si="0"/>
        <v>0</v>
      </c>
      <c r="I63" s="248">
        <f t="shared" si="1"/>
        <v>0</v>
      </c>
      <c r="J63" s="265">
        <f t="shared" si="2"/>
        <v>0</v>
      </c>
      <c r="L63" s="1538"/>
      <c r="M63" s="1538"/>
      <c r="N63" s="1538"/>
      <c r="O63" s="1538"/>
    </row>
    <row r="64" spans="1:15" ht="15" customHeight="1">
      <c r="A64" s="162"/>
      <c r="B64" s="49" t="s">
        <v>865</v>
      </c>
      <c r="C64" s="1411" t="s">
        <v>72</v>
      </c>
      <c r="D64" s="181">
        <v>925</v>
      </c>
      <c r="E64" s="184" t="s">
        <v>370</v>
      </c>
      <c r="F64" s="184"/>
      <c r="G64" s="1691">
        <v>0</v>
      </c>
      <c r="H64" s="248">
        <f t="shared" si="0"/>
        <v>0</v>
      </c>
      <c r="I64" s="248">
        <f t="shared" si="1"/>
        <v>0</v>
      </c>
      <c r="J64" s="265">
        <f t="shared" si="2"/>
        <v>0</v>
      </c>
      <c r="L64" s="1538"/>
      <c r="M64" s="1538"/>
      <c r="N64" s="1538"/>
      <c r="O64" s="1538"/>
    </row>
    <row r="65" spans="1:15" ht="15" customHeight="1">
      <c r="A65" s="162"/>
      <c r="B65" s="49" t="s">
        <v>866</v>
      </c>
      <c r="C65" s="1411"/>
      <c r="D65" s="181"/>
      <c r="E65" s="184" t="s">
        <v>95</v>
      </c>
      <c r="F65" s="184"/>
      <c r="G65" s="1691">
        <v>0</v>
      </c>
      <c r="H65" s="248">
        <f t="shared" si="0"/>
        <v>0</v>
      </c>
      <c r="I65" s="248">
        <f t="shared" si="1"/>
        <v>0</v>
      </c>
      <c r="J65" s="265">
        <f t="shared" si="2"/>
        <v>0</v>
      </c>
      <c r="L65" s="1538"/>
      <c r="M65" s="1538"/>
      <c r="N65" s="1538"/>
      <c r="O65" s="1538"/>
    </row>
    <row r="66" spans="1:15" ht="15" customHeight="1">
      <c r="A66" s="162"/>
      <c r="B66" s="49" t="s">
        <v>421</v>
      </c>
      <c r="C66" s="1411" t="s">
        <v>72</v>
      </c>
      <c r="D66" s="181">
        <v>926</v>
      </c>
      <c r="E66" s="184" t="s">
        <v>95</v>
      </c>
      <c r="F66" s="184"/>
      <c r="G66" s="1691">
        <v>0</v>
      </c>
      <c r="H66" s="248">
        <f t="shared" si="0"/>
        <v>0</v>
      </c>
      <c r="I66" s="248">
        <f t="shared" si="1"/>
        <v>0</v>
      </c>
      <c r="J66" s="265">
        <f t="shared" si="2"/>
        <v>0</v>
      </c>
      <c r="L66" s="1538"/>
      <c r="M66" s="1538"/>
      <c r="N66" s="1538"/>
      <c r="O66" s="1538"/>
    </row>
    <row r="67" spans="1:15" ht="15" customHeight="1">
      <c r="A67" s="162"/>
      <c r="B67" s="49" t="s">
        <v>422</v>
      </c>
      <c r="C67" s="1411" t="s">
        <v>72</v>
      </c>
      <c r="D67" s="181">
        <v>927</v>
      </c>
      <c r="E67" s="184" t="s">
        <v>370</v>
      </c>
      <c r="F67" s="184"/>
      <c r="G67" s="1691">
        <v>0</v>
      </c>
      <c r="H67" s="248">
        <f t="shared" si="0"/>
        <v>0</v>
      </c>
      <c r="I67" s="248">
        <f t="shared" si="1"/>
        <v>0</v>
      </c>
      <c r="J67" s="265">
        <f t="shared" si="2"/>
        <v>0</v>
      </c>
      <c r="L67" s="1538"/>
      <c r="M67" s="1538"/>
      <c r="N67" s="1538"/>
      <c r="O67" s="1538"/>
    </row>
    <row r="68" spans="1:15" ht="15" customHeight="1">
      <c r="A68" s="162"/>
      <c r="B68" s="49" t="s">
        <v>424</v>
      </c>
      <c r="C68" s="1411" t="s">
        <v>72</v>
      </c>
      <c r="D68" s="181">
        <v>928</v>
      </c>
      <c r="E68" s="184" t="s">
        <v>370</v>
      </c>
      <c r="F68" s="184"/>
      <c r="G68" s="1691">
        <v>0</v>
      </c>
      <c r="H68" s="248">
        <f t="shared" si="0"/>
        <v>0</v>
      </c>
      <c r="I68" s="248">
        <f t="shared" si="1"/>
        <v>0</v>
      </c>
      <c r="J68" s="265">
        <f t="shared" si="2"/>
        <v>0</v>
      </c>
      <c r="L68" s="1538"/>
      <c r="M68" s="1538"/>
      <c r="N68" s="1538"/>
      <c r="O68" s="1538"/>
    </row>
    <row r="69" spans="1:15" ht="15" customHeight="1">
      <c r="A69" s="162"/>
      <c r="B69" s="49" t="s">
        <v>168</v>
      </c>
      <c r="C69" s="1411" t="s">
        <v>72</v>
      </c>
      <c r="D69" s="181">
        <v>929</v>
      </c>
      <c r="E69" s="184" t="s">
        <v>108</v>
      </c>
      <c r="F69" s="184"/>
      <c r="G69" s="1691">
        <v>0</v>
      </c>
      <c r="H69" s="248">
        <f t="shared" si="0"/>
        <v>0</v>
      </c>
      <c r="I69" s="248">
        <f t="shared" si="1"/>
        <v>0</v>
      </c>
      <c r="J69" s="265">
        <f t="shared" si="2"/>
        <v>0</v>
      </c>
      <c r="L69" s="1538"/>
      <c r="M69" s="1538"/>
      <c r="N69" s="1538"/>
      <c r="O69" s="1538"/>
    </row>
    <row r="70" spans="1:15" ht="15" customHeight="1">
      <c r="A70" s="162"/>
      <c r="B70" s="1350" t="s">
        <v>169</v>
      </c>
      <c r="C70" s="1411" t="s">
        <v>72</v>
      </c>
      <c r="D70" s="1351">
        <v>930.1</v>
      </c>
      <c r="E70" s="1410" t="s">
        <v>370</v>
      </c>
      <c r="F70" s="1410" t="s">
        <v>90</v>
      </c>
      <c r="G70" s="1691">
        <v>0</v>
      </c>
      <c r="H70" s="1353">
        <f>IF($E70="DIRECT",$L70,VLOOKUP($E70,Ratio,2,FALSE)*$G70)</f>
        <v>0</v>
      </c>
      <c r="I70" s="1353">
        <f>IF($E70="DIRECT",$M70,VLOOKUP($E70,Ratio,3,FALSE)*$G70)</f>
        <v>0</v>
      </c>
      <c r="J70" s="1354">
        <f>IF($E70="DIRECT",$N70,VLOOKUP($E70,Ratio,4,FALSE)*$G70)</f>
        <v>0</v>
      </c>
      <c r="L70" s="1588">
        <v>0</v>
      </c>
      <c r="M70" s="1588">
        <v>0</v>
      </c>
      <c r="N70" s="1588">
        <v>0</v>
      </c>
      <c r="O70" s="1538"/>
    </row>
    <row r="71" spans="1:15" ht="15" customHeight="1">
      <c r="A71" s="162"/>
      <c r="B71" s="1350" t="s">
        <v>423</v>
      </c>
      <c r="C71" s="1411" t="s">
        <v>72</v>
      </c>
      <c r="D71" s="1351">
        <v>930.2</v>
      </c>
      <c r="E71" s="1410" t="s">
        <v>370</v>
      </c>
      <c r="F71" s="1410" t="s">
        <v>90</v>
      </c>
      <c r="G71" s="1691">
        <v>0</v>
      </c>
      <c r="H71" s="1353">
        <f>IF($E71="DIRECT",$L71,VLOOKUP($E71,Ratio,2,FALSE)*$G71)</f>
        <v>0</v>
      </c>
      <c r="I71" s="1353">
        <f>IF($E71="DIRECT",$M71,VLOOKUP($E71,Ratio,3,FALSE)*$G71)</f>
        <v>0</v>
      </c>
      <c r="J71" s="1354">
        <f>IF($E71="DIRECT",$N71,VLOOKUP($E71,Ratio,4,FALSE)*$G71)</f>
        <v>0</v>
      </c>
      <c r="L71" s="1588"/>
      <c r="M71" s="1588"/>
      <c r="N71" s="1588"/>
      <c r="O71" s="1538"/>
    </row>
    <row r="72" spans="1:15" ht="15" customHeight="1">
      <c r="A72" s="162"/>
      <c r="B72" s="49" t="s">
        <v>447</v>
      </c>
      <c r="C72" s="1411" t="s">
        <v>72</v>
      </c>
      <c r="D72" s="181">
        <v>931</v>
      </c>
      <c r="E72" s="184" t="s">
        <v>370</v>
      </c>
      <c r="F72" s="184"/>
      <c r="G72" s="1691">
        <v>0</v>
      </c>
      <c r="H72" s="248">
        <f t="shared" si="0"/>
        <v>0</v>
      </c>
      <c r="I72" s="248">
        <f t="shared" si="1"/>
        <v>0</v>
      </c>
      <c r="J72" s="265">
        <f t="shared" si="2"/>
        <v>0</v>
      </c>
      <c r="L72" s="1538"/>
      <c r="M72" s="1538"/>
      <c r="N72" s="1538"/>
      <c r="O72" s="1538"/>
    </row>
    <row r="73" spans="1:15" ht="15" customHeight="1">
      <c r="A73" s="162"/>
      <c r="B73" s="74" t="s">
        <v>393</v>
      </c>
      <c r="C73" s="1722"/>
      <c r="D73" s="48"/>
      <c r="E73" s="48"/>
      <c r="F73" s="48"/>
      <c r="G73" s="1576"/>
      <c r="H73" s="472"/>
      <c r="I73" s="472"/>
      <c r="J73" s="473"/>
      <c r="L73" s="1538"/>
      <c r="M73" s="1538"/>
      <c r="N73" s="1538"/>
      <c r="O73" s="1538"/>
    </row>
    <row r="74" spans="1:15" ht="15" customHeight="1">
      <c r="A74" s="162"/>
      <c r="B74" s="49" t="s">
        <v>94</v>
      </c>
      <c r="C74" s="1411" t="s">
        <v>72</v>
      </c>
      <c r="D74" s="181">
        <v>935</v>
      </c>
      <c r="E74" s="184" t="s">
        <v>93</v>
      </c>
      <c r="F74" s="184"/>
      <c r="G74" s="1691">
        <v>0</v>
      </c>
      <c r="H74" s="248">
        <f>VLOOKUP($E74,Ratio,2,FALSE)*$G74</f>
        <v>0</v>
      </c>
      <c r="I74" s="248">
        <f>VLOOKUP($E74,Ratio,3,FALSE)*$G74</f>
        <v>0</v>
      </c>
      <c r="J74" s="265">
        <f>VLOOKUP($E74,Ratio,4,FALSE)*$G74</f>
        <v>0</v>
      </c>
      <c r="L74" s="1538"/>
      <c r="M74" s="1538"/>
      <c r="N74" s="1538"/>
      <c r="O74" s="1538"/>
    </row>
    <row r="75" spans="1:15" ht="15" customHeight="1">
      <c r="A75" s="163" t="s">
        <v>448</v>
      </c>
      <c r="B75" s="31"/>
      <c r="C75" s="1723"/>
      <c r="D75" s="469"/>
      <c r="E75" s="1589"/>
      <c r="F75" s="1589"/>
      <c r="G75" s="1578">
        <f>SUM(G59:G60,G62:G68,G70:G72,G74)-G61-G69</f>
        <v>0</v>
      </c>
      <c r="H75" s="470">
        <f>SUM(H59:H60,H62:H68,H70:H72,H74)-H61-H69</f>
        <v>0</v>
      </c>
      <c r="I75" s="470">
        <f>SUM(I59:I60,I62:I68,I70:I72,I74)-I61-I69</f>
        <v>0</v>
      </c>
      <c r="J75" s="471">
        <f>SUM(J59:J60,J62:J68,J70:J72,J74)-J61-J69</f>
        <v>0</v>
      </c>
      <c r="L75" s="1538"/>
      <c r="M75" s="1538"/>
      <c r="N75" s="1538"/>
      <c r="O75" s="1538"/>
    </row>
    <row r="76" spans="1:15" ht="9.75" customHeight="1" thickBot="1">
      <c r="A76" s="191"/>
      <c r="B76" s="192"/>
      <c r="C76" s="1725"/>
      <c r="D76" s="193"/>
      <c r="E76" s="193"/>
      <c r="F76" s="193"/>
      <c r="G76" s="1579"/>
      <c r="H76" s="474"/>
      <c r="I76" s="474"/>
      <c r="J76" s="475"/>
      <c r="L76" s="1538"/>
      <c r="M76" s="1538"/>
      <c r="N76" s="1538"/>
      <c r="O76" s="1538"/>
    </row>
    <row r="77" spans="1:15" ht="16.5" thickTop="1">
      <c r="A77" s="163" t="s">
        <v>449</v>
      </c>
      <c r="B77" s="31"/>
      <c r="C77" s="1726"/>
      <c r="D77" s="479"/>
      <c r="E77" s="1591"/>
      <c r="F77" s="1591"/>
      <c r="G77" s="1577">
        <f>G36+G42+G47+G55+G75</f>
        <v>0</v>
      </c>
      <c r="H77" s="483">
        <f>H36+H42+H47+H55+H75</f>
        <v>0</v>
      </c>
      <c r="I77" s="483">
        <f>I36+I42+I47+I55+I75</f>
        <v>0</v>
      </c>
      <c r="J77" s="484">
        <f>J36+J42+J47+J55+J75</f>
        <v>0</v>
      </c>
      <c r="L77" s="1538"/>
      <c r="M77" s="1538"/>
      <c r="N77" s="1538"/>
      <c r="O77" s="1538"/>
    </row>
    <row r="78" spans="1:15">
      <c r="A78" s="167" t="s">
        <v>384</v>
      </c>
      <c r="B78" s="84"/>
      <c r="C78" s="1727"/>
      <c r="D78" s="86"/>
      <c r="E78" s="49"/>
      <c r="F78" s="49"/>
      <c r="G78" s="1580"/>
      <c r="H78" s="508"/>
      <c r="I78" s="508"/>
      <c r="J78" s="509"/>
      <c r="L78" s="1545"/>
      <c r="M78" s="1545"/>
      <c r="N78" s="1545"/>
      <c r="O78" s="1538"/>
    </row>
    <row r="79" spans="1:15">
      <c r="A79" s="168"/>
      <c r="B79" s="87"/>
      <c r="C79" s="1727"/>
      <c r="D79" s="88"/>
      <c r="E79" s="1592"/>
      <c r="F79" s="1593"/>
      <c r="G79" s="1581"/>
      <c r="H79" s="476"/>
      <c r="I79" s="476"/>
      <c r="J79" s="477"/>
      <c r="L79" s="1545"/>
      <c r="M79" s="1545"/>
      <c r="N79" s="1545"/>
      <c r="O79" s="1538"/>
    </row>
    <row r="80" spans="1:15">
      <c r="A80" s="160" t="s">
        <v>40</v>
      </c>
      <c r="B80" s="68"/>
      <c r="C80" s="1728"/>
      <c r="D80" s="106"/>
      <c r="E80" s="1593"/>
      <c r="G80" s="1582"/>
      <c r="H80" s="476"/>
      <c r="I80" s="476"/>
      <c r="J80" s="477"/>
      <c r="L80" s="1545"/>
      <c r="M80" s="1545"/>
      <c r="N80" s="1545"/>
      <c r="O80" s="1538"/>
    </row>
    <row r="81" spans="1:15">
      <c r="A81" s="162"/>
      <c r="B81" s="49" t="s">
        <v>349</v>
      </c>
      <c r="C81" s="1411" t="s">
        <v>767</v>
      </c>
      <c r="D81" s="181">
        <v>404</v>
      </c>
      <c r="E81" s="184" t="s">
        <v>370</v>
      </c>
      <c r="F81" s="285" t="s">
        <v>97</v>
      </c>
      <c r="G81" s="1691">
        <v>0</v>
      </c>
      <c r="H81" s="248">
        <f>VLOOKUP($E81,Ratio,2,FALSE)*$G81</f>
        <v>0</v>
      </c>
      <c r="I81" s="248">
        <f>VLOOKUP($E81,Ratio,3,FALSE)*$G81</f>
        <v>0</v>
      </c>
      <c r="J81" s="265">
        <f>VLOOKUP($E81,Ratio,4,FALSE)*$G81</f>
        <v>0</v>
      </c>
      <c r="L81" s="1545"/>
      <c r="M81" s="1545"/>
      <c r="N81" s="1545"/>
      <c r="O81" s="1538"/>
    </row>
    <row r="82" spans="1:15">
      <c r="A82" s="162"/>
      <c r="B82" s="49" t="s">
        <v>350</v>
      </c>
      <c r="C82" s="1411" t="s">
        <v>767</v>
      </c>
      <c r="D82" s="181">
        <v>404</v>
      </c>
      <c r="E82" s="184" t="s">
        <v>90</v>
      </c>
      <c r="F82" s="285" t="s">
        <v>99</v>
      </c>
      <c r="G82" s="1691">
        <v>0</v>
      </c>
      <c r="H82" s="248">
        <f>IF($E82="DIRECT",$L82,VLOOKUP($E82,Ratio,2,FALSE)*$G82)</f>
        <v>0</v>
      </c>
      <c r="I82" s="248">
        <f>IF($E82="DIRECT",$M82,VLOOKUP($E82,Ratio,3,FALSE)*$G82)</f>
        <v>0</v>
      </c>
      <c r="J82" s="265">
        <f>IF($E82="DIRECT",$N82,VLOOKUP($E82,Ratio,4,FALSE)*$G82)</f>
        <v>0</v>
      </c>
      <c r="L82" s="1539">
        <v>0</v>
      </c>
      <c r="M82" s="1539">
        <v>0</v>
      </c>
      <c r="N82" s="1539">
        <v>0</v>
      </c>
      <c r="O82" s="1538"/>
    </row>
    <row r="83" spans="1:15">
      <c r="A83" s="162"/>
      <c r="B83" s="49" t="s">
        <v>378</v>
      </c>
      <c r="C83" s="1411" t="s">
        <v>767</v>
      </c>
      <c r="D83" s="181">
        <v>404</v>
      </c>
      <c r="E83" s="184" t="s">
        <v>90</v>
      </c>
      <c r="F83" s="285" t="s">
        <v>370</v>
      </c>
      <c r="G83" s="1691">
        <v>0</v>
      </c>
      <c r="H83" s="1448">
        <f>IF($E83="DIRECT",$L83,VLOOKUP($E83,Ratio,2,FALSE)*$G83)</f>
        <v>0</v>
      </c>
      <c r="I83" s="1448">
        <f>IF($E83="DIRECT",$M83,VLOOKUP($E83,Ratio,3,FALSE)*$G83)</f>
        <v>0</v>
      </c>
      <c r="J83" s="1699">
        <f>IF($E83="DIRECT",$N83,VLOOKUP($E83,Ratio,4,FALSE)*$G83)</f>
        <v>0</v>
      </c>
      <c r="L83" s="1539">
        <v>0</v>
      </c>
      <c r="M83" s="1539">
        <v>0</v>
      </c>
      <c r="N83" s="1539">
        <v>0</v>
      </c>
      <c r="O83" s="1538"/>
    </row>
    <row r="84" spans="1:15">
      <c r="A84" s="162"/>
      <c r="B84" s="49" t="s">
        <v>88</v>
      </c>
      <c r="C84" s="1411" t="s">
        <v>767</v>
      </c>
      <c r="D84" s="181">
        <v>403</v>
      </c>
      <c r="E84" s="184" t="s">
        <v>372</v>
      </c>
      <c r="F84" s="184"/>
      <c r="G84" s="1691">
        <v>0</v>
      </c>
      <c r="H84" s="248">
        <f t="shared" ref="H84:H94" si="3">VLOOKUP($E84,Ratio,2,FALSE)*$G84</f>
        <v>0</v>
      </c>
      <c r="I84" s="248">
        <f t="shared" ref="I84:I94" si="4">VLOOKUP($E84,Ratio,3,FALSE)*$G84</f>
        <v>0</v>
      </c>
      <c r="J84" s="265">
        <f t="shared" ref="J84:J94" si="5">VLOOKUP($E84,Ratio,4,FALSE)*$G84</f>
        <v>0</v>
      </c>
      <c r="L84" s="1545"/>
      <c r="M84" s="1545"/>
      <c r="N84" s="1545"/>
      <c r="O84" s="1538"/>
    </row>
    <row r="85" spans="1:15">
      <c r="A85" s="162"/>
      <c r="B85" s="49" t="s">
        <v>89</v>
      </c>
      <c r="C85" s="1411" t="s">
        <v>767</v>
      </c>
      <c r="D85" s="181">
        <v>403</v>
      </c>
      <c r="E85" s="184" t="s">
        <v>372</v>
      </c>
      <c r="F85" s="184"/>
      <c r="G85" s="1691">
        <v>0</v>
      </c>
      <c r="H85" s="248">
        <f t="shared" si="3"/>
        <v>0</v>
      </c>
      <c r="I85" s="248">
        <f t="shared" si="4"/>
        <v>0</v>
      </c>
      <c r="J85" s="265">
        <f t="shared" si="5"/>
        <v>0</v>
      </c>
      <c r="L85" s="1538"/>
      <c r="M85" s="1538"/>
      <c r="N85" s="1538"/>
      <c r="O85" s="1538"/>
    </row>
    <row r="86" spans="1:15">
      <c r="A86" s="162"/>
      <c r="B86" s="49" t="s">
        <v>385</v>
      </c>
      <c r="C86" s="1411" t="s">
        <v>767</v>
      </c>
      <c r="D86" s="181">
        <v>403</v>
      </c>
      <c r="E86" s="184" t="s">
        <v>372</v>
      </c>
      <c r="F86" s="184"/>
      <c r="G86" s="1691">
        <v>0</v>
      </c>
      <c r="H86" s="248">
        <f t="shared" si="3"/>
        <v>0</v>
      </c>
      <c r="I86" s="248">
        <f t="shared" si="4"/>
        <v>0</v>
      </c>
      <c r="J86" s="265">
        <f t="shared" si="5"/>
        <v>0</v>
      </c>
      <c r="L86" s="1538"/>
      <c r="M86" s="1538"/>
      <c r="N86" s="1538"/>
      <c r="O86" s="1538"/>
    </row>
    <row r="87" spans="1:15">
      <c r="A87" s="162"/>
      <c r="B87" s="49" t="s">
        <v>386</v>
      </c>
      <c r="C87" s="1411" t="s">
        <v>767</v>
      </c>
      <c r="D87" s="181">
        <v>403</v>
      </c>
      <c r="E87" s="184" t="s">
        <v>372</v>
      </c>
      <c r="F87" s="184"/>
      <c r="G87" s="1691">
        <v>0</v>
      </c>
      <c r="H87" s="248">
        <f t="shared" si="3"/>
        <v>0</v>
      </c>
      <c r="I87" s="248">
        <f t="shared" si="4"/>
        <v>0</v>
      </c>
      <c r="J87" s="265">
        <f t="shared" si="5"/>
        <v>0</v>
      </c>
      <c r="L87" s="1538"/>
      <c r="M87" s="1538"/>
      <c r="N87" s="1538"/>
      <c r="O87" s="1538"/>
    </row>
    <row r="88" spans="1:15">
      <c r="A88" s="162"/>
      <c r="B88" s="49" t="s">
        <v>789</v>
      </c>
      <c r="C88" s="1411" t="s">
        <v>767</v>
      </c>
      <c r="D88" s="181">
        <v>403</v>
      </c>
      <c r="E88" s="184" t="s">
        <v>372</v>
      </c>
      <c r="F88" s="184"/>
      <c r="G88" s="1691">
        <v>0</v>
      </c>
      <c r="H88" s="248">
        <f t="shared" si="3"/>
        <v>0</v>
      </c>
      <c r="I88" s="248">
        <f t="shared" si="4"/>
        <v>0</v>
      </c>
      <c r="J88" s="265">
        <f t="shared" si="5"/>
        <v>0</v>
      </c>
      <c r="L88" s="1538"/>
      <c r="M88" s="1538"/>
      <c r="N88" s="1538"/>
      <c r="O88" s="1538"/>
    </row>
    <row r="89" spans="1:15">
      <c r="A89" s="162"/>
      <c r="B89" s="49" t="s">
        <v>790</v>
      </c>
      <c r="C89" s="1411" t="s">
        <v>767</v>
      </c>
      <c r="D89" s="181">
        <v>403</v>
      </c>
      <c r="E89" s="184" t="s">
        <v>372</v>
      </c>
      <c r="F89" s="184"/>
      <c r="G89" s="1691">
        <v>0</v>
      </c>
      <c r="H89" s="248">
        <f t="shared" si="3"/>
        <v>0</v>
      </c>
      <c r="I89" s="248">
        <f t="shared" si="4"/>
        <v>0</v>
      </c>
      <c r="J89" s="265">
        <f t="shared" si="5"/>
        <v>0</v>
      </c>
      <c r="L89" s="1538"/>
      <c r="M89" s="1538"/>
      <c r="N89" s="1538"/>
      <c r="O89" s="1538"/>
    </row>
    <row r="90" spans="1:15">
      <c r="A90" s="162"/>
      <c r="B90" s="49" t="s">
        <v>791</v>
      </c>
      <c r="C90" s="1411" t="s">
        <v>767</v>
      </c>
      <c r="D90" s="181">
        <v>403</v>
      </c>
      <c r="E90" s="184" t="s">
        <v>372</v>
      </c>
      <c r="F90" s="184"/>
      <c r="G90" s="1691">
        <v>0</v>
      </c>
      <c r="H90" s="248">
        <f t="shared" si="3"/>
        <v>0</v>
      </c>
      <c r="I90" s="248">
        <f t="shared" si="4"/>
        <v>0</v>
      </c>
      <c r="J90" s="265">
        <f t="shared" si="5"/>
        <v>0</v>
      </c>
      <c r="L90" s="1538"/>
      <c r="M90" s="1538"/>
      <c r="N90" s="1538"/>
      <c r="O90" s="1538"/>
    </row>
    <row r="91" spans="1:15">
      <c r="A91" s="162"/>
      <c r="B91" s="49" t="s">
        <v>137</v>
      </c>
      <c r="C91" s="1411" t="s">
        <v>767</v>
      </c>
      <c r="D91" s="181">
        <v>403</v>
      </c>
      <c r="E91" s="184" t="s">
        <v>372</v>
      </c>
      <c r="F91" s="184"/>
      <c r="G91" s="1691">
        <v>0</v>
      </c>
      <c r="H91" s="248">
        <f t="shared" si="3"/>
        <v>0</v>
      </c>
      <c r="I91" s="248">
        <f t="shared" si="4"/>
        <v>0</v>
      </c>
      <c r="J91" s="265">
        <f t="shared" si="5"/>
        <v>0</v>
      </c>
      <c r="L91" s="1538"/>
      <c r="M91" s="1538"/>
      <c r="N91" s="1538"/>
      <c r="O91" s="1538"/>
    </row>
    <row r="92" spans="1:15">
      <c r="A92" s="162"/>
      <c r="B92" s="49" t="s">
        <v>853</v>
      </c>
      <c r="C92" s="1411" t="s">
        <v>767</v>
      </c>
      <c r="D92" s="181">
        <v>403</v>
      </c>
      <c r="E92" s="184" t="s">
        <v>371</v>
      </c>
      <c r="F92" s="184"/>
      <c r="G92" s="1691">
        <v>0</v>
      </c>
      <c r="H92" s="248">
        <f t="shared" si="3"/>
        <v>0</v>
      </c>
      <c r="I92" s="248">
        <f t="shared" si="4"/>
        <v>0</v>
      </c>
      <c r="J92" s="265">
        <f t="shared" si="5"/>
        <v>0</v>
      </c>
      <c r="L92" s="1538"/>
      <c r="M92" s="1538"/>
      <c r="N92" s="1538"/>
      <c r="O92" s="1538"/>
    </row>
    <row r="93" spans="1:15">
      <c r="A93" s="162"/>
      <c r="B93" s="49" t="s">
        <v>425</v>
      </c>
      <c r="C93" s="1411" t="s">
        <v>767</v>
      </c>
      <c r="D93" s="181">
        <v>403</v>
      </c>
      <c r="E93" s="184" t="s">
        <v>370</v>
      </c>
      <c r="F93" s="184"/>
      <c r="G93" s="1691">
        <v>0</v>
      </c>
      <c r="H93" s="248">
        <f t="shared" si="3"/>
        <v>0</v>
      </c>
      <c r="I93" s="248">
        <f t="shared" si="4"/>
        <v>0</v>
      </c>
      <c r="J93" s="265">
        <f t="shared" si="5"/>
        <v>0</v>
      </c>
      <c r="L93" s="1538"/>
      <c r="M93" s="1538"/>
      <c r="N93" s="1538"/>
      <c r="O93" s="1538"/>
    </row>
    <row r="94" spans="1:15">
      <c r="A94" s="162"/>
      <c r="B94" s="49" t="s">
        <v>92</v>
      </c>
      <c r="C94" s="1411" t="s">
        <v>767</v>
      </c>
      <c r="D94" s="181">
        <v>403</v>
      </c>
      <c r="E94" s="184" t="s">
        <v>91</v>
      </c>
      <c r="F94" s="184"/>
      <c r="G94" s="1691">
        <v>0</v>
      </c>
      <c r="H94" s="248">
        <f t="shared" si="3"/>
        <v>0</v>
      </c>
      <c r="I94" s="248">
        <f t="shared" si="4"/>
        <v>0</v>
      </c>
      <c r="J94" s="265">
        <f t="shared" si="5"/>
        <v>0</v>
      </c>
      <c r="L94" s="1538"/>
      <c r="M94" s="1538"/>
      <c r="N94" s="1538"/>
      <c r="O94" s="1538"/>
    </row>
    <row r="95" spans="1:15">
      <c r="A95" s="162"/>
      <c r="B95" s="49" t="s">
        <v>387</v>
      </c>
      <c r="C95" s="1411" t="s">
        <v>767</v>
      </c>
      <c r="D95" s="186">
        <v>403</v>
      </c>
      <c r="E95" s="184" t="s">
        <v>90</v>
      </c>
      <c r="F95" s="184"/>
      <c r="G95" s="1691">
        <v>0</v>
      </c>
      <c r="H95" s="248">
        <f>IF($E95="DIRECT",$L95,VLOOKUP($E95,Ratio,2,FALSE)*$G95)</f>
        <v>0</v>
      </c>
      <c r="I95" s="248">
        <f>IF($E95="DIRECT",$M95,VLOOKUP($E95,Ratio,3,FALSE)*$G95)</f>
        <v>0</v>
      </c>
      <c r="J95" s="265">
        <f>IF($E95="DIRECT",$N95,VLOOKUP($E95,Ratio,4,FALSE)*$G95)</f>
        <v>0</v>
      </c>
      <c r="L95" s="1539">
        <v>0</v>
      </c>
      <c r="M95" s="1539">
        <v>0</v>
      </c>
      <c r="N95" s="1539">
        <v>0</v>
      </c>
      <c r="O95" s="1684"/>
    </row>
    <row r="96" spans="1:15">
      <c r="A96" s="162"/>
      <c r="B96" s="49" t="s">
        <v>387</v>
      </c>
      <c r="C96" s="1411" t="s">
        <v>767</v>
      </c>
      <c r="D96" s="186">
        <v>404</v>
      </c>
      <c r="E96" s="184" t="s">
        <v>90</v>
      </c>
      <c r="F96" s="184"/>
      <c r="G96" s="1691">
        <v>0</v>
      </c>
      <c r="H96" s="248">
        <f>IF($E96="DIRECT",$L96,VLOOKUP($E96,Ratio,2,FALSE)*$G96)</f>
        <v>0</v>
      </c>
      <c r="I96" s="248">
        <f>IF($E96="DIRECT",$M96,VLOOKUP($E96,Ratio,3,FALSE)*$G96)</f>
        <v>0</v>
      </c>
      <c r="J96" s="265">
        <f>IF($E96="DIRECT",$N96,VLOOKUP($E96,Ratio,4,FALSE)*$G96)</f>
        <v>0</v>
      </c>
      <c r="L96" s="1539">
        <v>0</v>
      </c>
      <c r="M96" s="1539">
        <v>0</v>
      </c>
      <c r="N96" s="1539">
        <v>0</v>
      </c>
      <c r="O96" s="1684"/>
    </row>
    <row r="97" spans="1:15">
      <c r="A97" s="162"/>
      <c r="B97" s="49" t="s">
        <v>508</v>
      </c>
      <c r="C97" s="1411">
        <v>219</v>
      </c>
      <c r="D97" s="595">
        <v>403.1</v>
      </c>
      <c r="E97" s="184" t="s">
        <v>90</v>
      </c>
      <c r="F97" s="184"/>
      <c r="G97" s="1691">
        <v>0</v>
      </c>
      <c r="H97" s="248">
        <f>IF($E97="DIRECT",$L97,VLOOKUP($E97,Ratio,2,FALSE)*$G97)</f>
        <v>0</v>
      </c>
      <c r="I97" s="248">
        <f>IF($E97="DIRECT",$M97,VLOOKUP($E97,Ratio,3,FALSE)*$G97)</f>
        <v>0</v>
      </c>
      <c r="J97" s="265">
        <f>IF($E97="DIRECT",$N97,VLOOKUP($E97,Ratio,4,FALSE)*$G97)</f>
        <v>0</v>
      </c>
      <c r="L97" s="1539"/>
      <c r="M97" s="1539"/>
      <c r="N97" s="1539"/>
      <c r="O97" s="1538"/>
    </row>
    <row r="98" spans="1:15">
      <c r="A98" s="162"/>
      <c r="B98" s="49" t="s">
        <v>509</v>
      </c>
      <c r="C98" s="1411" t="s">
        <v>767</v>
      </c>
      <c r="D98" s="186">
        <v>404</v>
      </c>
      <c r="E98" s="184" t="s">
        <v>90</v>
      </c>
      <c r="F98" s="184"/>
      <c r="G98" s="1691">
        <v>0</v>
      </c>
      <c r="H98" s="248">
        <f>IF($E98="DIRECT",$L98,VLOOKUP($E98,Ratio,2,FALSE)*$G98)</f>
        <v>0</v>
      </c>
      <c r="I98" s="248">
        <f>IF($E98="DIRECT",$M98,VLOOKUP($E98,Ratio,3,FALSE)*$G98)</f>
        <v>0</v>
      </c>
      <c r="J98" s="265">
        <f>IF($E98="DIRECT",$N98,VLOOKUP($E98,Ratio,4,FALSE)*$G98)</f>
        <v>0</v>
      </c>
      <c r="L98" s="1539"/>
      <c r="M98" s="1539"/>
      <c r="N98" s="1539"/>
      <c r="O98" s="1538"/>
    </row>
    <row r="99" spans="1:15">
      <c r="A99" s="162"/>
      <c r="B99" s="49" t="s">
        <v>30</v>
      </c>
      <c r="C99" s="1411" t="s">
        <v>69</v>
      </c>
      <c r="D99" s="186">
        <v>406</v>
      </c>
      <c r="E99" s="184" t="s">
        <v>90</v>
      </c>
      <c r="F99" s="184"/>
      <c r="G99" s="1691">
        <v>0</v>
      </c>
      <c r="H99" s="248">
        <f>IF($E99="DIRECT",$L99,VLOOKUP($E99,Ratio,2,FALSE)*$G99)</f>
        <v>0</v>
      </c>
      <c r="I99" s="248">
        <f>IF($E99="DIRECT",$M99,VLOOKUP($E99,Ratio,3,FALSE)*$G99)</f>
        <v>0</v>
      </c>
      <c r="J99" s="265">
        <f>IF($E99="DIRECT",$N99,VLOOKUP($E99,Ratio,4,FALSE)*$G99)</f>
        <v>0</v>
      </c>
      <c r="L99" s="1539"/>
      <c r="M99" s="1539"/>
      <c r="N99" s="1539"/>
      <c r="O99" s="1538"/>
    </row>
    <row r="100" spans="1:15">
      <c r="A100" s="163" t="s">
        <v>426</v>
      </c>
      <c r="B100" s="31"/>
      <c r="C100" s="485"/>
      <c r="D100" s="485"/>
      <c r="E100" s="1594"/>
      <c r="F100" s="1594"/>
      <c r="G100" s="1563">
        <f>SUM(G81:G99)</f>
        <v>0</v>
      </c>
      <c r="H100" s="470">
        <f>SUM(H81:H99)</f>
        <v>0</v>
      </c>
      <c r="I100" s="470">
        <f>SUM(I81:I99)</f>
        <v>0</v>
      </c>
      <c r="J100" s="471">
        <f>SUM(J81:J99)</f>
        <v>0</v>
      </c>
      <c r="L100" s="1538"/>
      <c r="M100" s="1538"/>
      <c r="N100" s="1538"/>
      <c r="O100" s="1538"/>
    </row>
    <row r="101" spans="1:15">
      <c r="A101" s="169"/>
      <c r="B101" s="31"/>
      <c r="C101" s="8"/>
      <c r="D101" s="34"/>
      <c r="E101" s="46"/>
      <c r="F101" s="46"/>
      <c r="G101" s="1564"/>
      <c r="H101" s="337"/>
      <c r="I101" s="337"/>
      <c r="J101" s="338"/>
      <c r="L101" s="1538"/>
      <c r="M101" s="1538"/>
      <c r="N101" s="1538"/>
      <c r="O101" s="1538"/>
    </row>
    <row r="102" spans="1:15">
      <c r="A102" s="170"/>
      <c r="B102" s="79"/>
      <c r="C102" s="79"/>
      <c r="D102" s="79"/>
      <c r="E102" s="1595"/>
      <c r="F102" s="1595"/>
      <c r="G102" s="1583"/>
      <c r="H102" s="54"/>
      <c r="I102" s="54"/>
      <c r="J102" s="244"/>
      <c r="L102" s="1538"/>
      <c r="M102" s="1538"/>
      <c r="N102" s="1538"/>
      <c r="O102" s="1538"/>
    </row>
    <row r="103" spans="1:15">
      <c r="A103" s="163" t="s">
        <v>50</v>
      </c>
      <c r="B103" s="32"/>
      <c r="C103" s="485"/>
      <c r="D103" s="485"/>
      <c r="E103" s="1594"/>
      <c r="F103" s="1594"/>
      <c r="G103" s="1563">
        <f>G77+G100</f>
        <v>0</v>
      </c>
      <c r="H103" s="470">
        <f>H77+H100</f>
        <v>0</v>
      </c>
      <c r="I103" s="470">
        <f>I77+I100</f>
        <v>0</v>
      </c>
      <c r="J103" s="471">
        <f>J77+J100</f>
        <v>0</v>
      </c>
      <c r="L103" s="1538"/>
      <c r="M103" s="1538"/>
      <c r="N103" s="1538"/>
      <c r="O103" s="1538"/>
    </row>
    <row r="104" spans="1:15" ht="16.5" thickBot="1">
      <c r="A104" s="172" t="s">
        <v>202</v>
      </c>
      <c r="B104" s="173"/>
      <c r="C104" s="174"/>
      <c r="D104" s="174"/>
      <c r="E104" s="193"/>
      <c r="F104" s="193"/>
      <c r="G104" s="1584"/>
      <c r="H104" s="175"/>
      <c r="I104" s="175"/>
      <c r="J104" s="176"/>
      <c r="L104" s="1538"/>
      <c r="M104" s="1538"/>
      <c r="N104" s="1538"/>
      <c r="O104" s="1538"/>
    </row>
    <row r="105" spans="1:15" ht="16.5" thickTop="1">
      <c r="E105" s="1538"/>
      <c r="F105" s="1538"/>
      <c r="G105" s="1585"/>
      <c r="L105" s="1538"/>
      <c r="M105" s="1538"/>
      <c r="N105" s="1538"/>
      <c r="O105" s="1538"/>
    </row>
    <row r="106" spans="1:15">
      <c r="E106" s="1538"/>
      <c r="F106" s="1538"/>
      <c r="G106" s="1585"/>
      <c r="L106" s="1538"/>
      <c r="M106" s="1538"/>
      <c r="N106" s="1538"/>
      <c r="O106" s="1538"/>
    </row>
    <row r="107" spans="1:15">
      <c r="E107" s="1538"/>
      <c r="F107" s="1538"/>
      <c r="G107" s="1585"/>
      <c r="L107" s="1538"/>
      <c r="M107" s="1538"/>
      <c r="N107" s="1538"/>
      <c r="O107" s="1538"/>
    </row>
    <row r="108" spans="1:15">
      <c r="E108" s="1538"/>
      <c r="F108" s="1538"/>
      <c r="G108" s="1585"/>
      <c r="L108" s="1538"/>
      <c r="M108" s="1538"/>
      <c r="N108" s="1538"/>
      <c r="O108" s="1538"/>
    </row>
    <row r="109" spans="1:15">
      <c r="E109" s="1538"/>
      <c r="F109" s="1538"/>
      <c r="G109" s="1585"/>
      <c r="L109" s="1538"/>
      <c r="M109" s="1538"/>
      <c r="N109" s="1538"/>
      <c r="O109" s="1538"/>
    </row>
    <row r="110" spans="1:15">
      <c r="E110" s="1538"/>
      <c r="F110" s="1538"/>
      <c r="G110" s="1585"/>
      <c r="L110" s="1538"/>
      <c r="M110" s="1538"/>
      <c r="N110" s="1538"/>
      <c r="O110" s="1538"/>
    </row>
    <row r="111" spans="1:15">
      <c r="E111" s="1538"/>
      <c r="F111" s="1538"/>
      <c r="G111" s="1585"/>
      <c r="L111" s="1538"/>
      <c r="M111" s="1538"/>
      <c r="N111" s="1538"/>
      <c r="O111" s="1538"/>
    </row>
    <row r="112" spans="1:15">
      <c r="E112" s="1538"/>
      <c r="F112" s="1538"/>
      <c r="G112" s="1585"/>
      <c r="L112" s="1538"/>
      <c r="M112" s="1538"/>
      <c r="N112" s="1538"/>
      <c r="O112" s="1538"/>
    </row>
    <row r="113" spans="5:15">
      <c r="E113" s="1538"/>
      <c r="F113" s="1538"/>
      <c r="G113" s="1585"/>
      <c r="L113" s="1538"/>
      <c r="M113" s="1538"/>
      <c r="N113" s="1538"/>
      <c r="O113" s="1538"/>
    </row>
    <row r="114" spans="5:15">
      <c r="G114" s="1585"/>
      <c r="L114" s="1538"/>
      <c r="M114" s="1538"/>
      <c r="N114" s="1538"/>
      <c r="O114" s="1538"/>
    </row>
    <row r="115" spans="5:15">
      <c r="G115" s="1585"/>
      <c r="L115" s="1538"/>
      <c r="M115" s="1538"/>
      <c r="N115" s="1538"/>
      <c r="O115" s="1538"/>
    </row>
    <row r="116" spans="5:15">
      <c r="G116" s="1585"/>
      <c r="L116" s="1538"/>
      <c r="M116" s="1538"/>
      <c r="N116" s="1538"/>
      <c r="O116" s="1538"/>
    </row>
  </sheetData>
  <mergeCells count="15">
    <mergeCell ref="L11:L13"/>
    <mergeCell ref="M11:M13"/>
    <mergeCell ref="N11:N13"/>
    <mergeCell ref="A2:J2"/>
    <mergeCell ref="A1:J1"/>
    <mergeCell ref="H11:H13"/>
    <mergeCell ref="I11:I13"/>
    <mergeCell ref="A3:J3"/>
    <mergeCell ref="E5:G5"/>
    <mergeCell ref="E6:G6"/>
    <mergeCell ref="E7:G7"/>
    <mergeCell ref="A11:B13"/>
    <mergeCell ref="G11:G13"/>
    <mergeCell ref="J11:J13"/>
    <mergeCell ref="E11:F12"/>
  </mergeCells>
  <phoneticPr fontId="0" type="noConversion"/>
  <conditionalFormatting sqref="G52:G54">
    <cfRule type="expression" dxfId="10" priority="6">
      <formula>G52&lt;&gt;SUM(H52:J52)</formula>
    </cfRule>
  </conditionalFormatting>
  <conditionalFormatting sqref="G59:G72">
    <cfRule type="expression" dxfId="9" priority="5">
      <formula>G59&lt;&gt;SUM(H59:J59)</formula>
    </cfRule>
  </conditionalFormatting>
  <conditionalFormatting sqref="G74">
    <cfRule type="expression" dxfId="8" priority="2">
      <formula>G74&lt;&gt;SUM(H74:J74)</formula>
    </cfRule>
  </conditionalFormatting>
  <conditionalFormatting sqref="G81:G99">
    <cfRule type="expression" dxfId="7" priority="1">
      <formula>G81&lt;&gt;SUM(H81:J81)</formula>
    </cfRule>
  </conditionalFormatting>
  <dataValidations count="2">
    <dataValidation type="list" allowBlank="1" showInputMessage="1" showErrorMessage="1" sqref="E70:E71 E35 E52:E53 E83" xr:uid="{00000000-0002-0000-0500-000000000000}">
      <formula1>DIST</formula1>
    </dataValidation>
    <dataValidation type="list" allowBlank="1" showInputMessage="1" showErrorMessage="1" sqref="E82" xr:uid="{00000000-0002-0000-0500-000001000000}">
      <formula1>PTD</formula1>
    </dataValidation>
  </dataValidations>
  <hyperlinks>
    <hyperlink ref="A5" location="TOC!A1" display="TOC" xr:uid="{00000000-0004-0000-0500-000000000000}"/>
    <hyperlink ref="A6" location="'Sch 3 - Expenses'!A14" display="é" xr:uid="{00000000-0004-0000-0500-000001000000}"/>
  </hyperlinks>
  <printOptions horizontalCentered="1" headings="1"/>
  <pageMargins left="0.5" right="0.5" top="0.75" bottom="0.55000000000000004" header="0.25" footer="0.25"/>
  <pageSetup scale="73" fitToHeight="3" orientation="landscape" r:id="rId1"/>
  <headerFooter alignWithMargins="0">
    <oddFooter>&amp;LFY 2026-2028 ASC Filing&amp;CPage &amp;P of &amp;N&amp;R&amp;A
&amp;D</oddFooter>
  </headerFooter>
  <rowBreaks count="2" manualBreakCount="2">
    <brk id="43" max="16383" man="1"/>
    <brk id="76" max="16383" man="1"/>
  </rowBreaks>
  <customProperties>
    <customPr name="xxe4aPID" r:id="rId2"/>
  </customProperties>
  <ignoredErrors>
    <ignoredError sqref="D39" numberStoredAsText="1"/>
    <ignoredError sqref="G42 G55 G47 G100 G103 G19:G23 G36 G26 G30:G31" unlockedFormula="1"/>
  </ignoredErrors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00FF00"/>
  </sheetPr>
  <dimension ref="A1:K41"/>
  <sheetViews>
    <sheetView topLeftCell="A6" workbookViewId="0">
      <selection activeCell="F37" sqref="F37"/>
    </sheetView>
  </sheetViews>
  <sheetFormatPr defaultRowHeight="15.75"/>
  <cols>
    <col min="1" max="1" width="5.375" customWidth="1"/>
    <col min="2" max="2" width="30.625" customWidth="1"/>
    <col min="3" max="4" width="8.625" customWidth="1"/>
    <col min="5" max="5" width="10.625" customWidth="1"/>
    <col min="6" max="9" width="19.125" customWidth="1"/>
    <col min="10" max="10" width="10.5" customWidth="1"/>
  </cols>
  <sheetData>
    <row r="1" spans="1:9" ht="20.100000000000001" customHeight="1" thickTop="1">
      <c r="A1" s="2040" t="s">
        <v>54</v>
      </c>
      <c r="B1" s="2041"/>
      <c r="C1" s="2041"/>
      <c r="D1" s="2041"/>
      <c r="E1" s="2041"/>
      <c r="F1" s="2041"/>
      <c r="G1" s="2041"/>
      <c r="H1" s="2041"/>
      <c r="I1" s="2042"/>
    </row>
    <row r="2" spans="1:9" ht="20.100000000000001" customHeight="1">
      <c r="A2" s="2038" t="s">
        <v>56</v>
      </c>
      <c r="B2" s="2025"/>
      <c r="C2" s="2025"/>
      <c r="D2" s="2025"/>
      <c r="E2" s="2025"/>
      <c r="F2" s="2025"/>
      <c r="G2" s="2025"/>
      <c r="H2" s="2025"/>
      <c r="I2" s="2039"/>
    </row>
    <row r="3" spans="1:9" ht="20.100000000000001" customHeight="1">
      <c r="A3" s="2036" t="s">
        <v>800</v>
      </c>
      <c r="B3" s="2022"/>
      <c r="C3" s="2022"/>
      <c r="D3" s="2022"/>
      <c r="E3" s="2022"/>
      <c r="F3" s="2022"/>
      <c r="G3" s="2022"/>
      <c r="H3" s="2022"/>
      <c r="I3" s="2037"/>
    </row>
    <row r="4" spans="1:9" ht="12" customHeight="1" thickBot="1">
      <c r="A4" s="365"/>
      <c r="B4" s="180"/>
      <c r="C4" s="180"/>
      <c r="D4" s="180"/>
      <c r="E4" s="180"/>
      <c r="F4" s="180"/>
      <c r="G4" s="180"/>
      <c r="H4" s="180"/>
      <c r="I4" s="237"/>
    </row>
    <row r="5" spans="1:9" ht="15.75" customHeight="1">
      <c r="A5" s="1080" t="s">
        <v>632</v>
      </c>
      <c r="B5" s="180"/>
      <c r="C5" s="180"/>
      <c r="D5" s="498" t="s">
        <v>516</v>
      </c>
      <c r="E5" s="2050">
        <f>'Sch 1- Rate Base '!$E$5</f>
        <v>0</v>
      </c>
      <c r="F5" s="2051"/>
      <c r="G5" s="2066"/>
      <c r="H5" s="180"/>
      <c r="I5" s="1149" t="s">
        <v>652</v>
      </c>
    </row>
    <row r="6" spans="1:9" ht="15.75" customHeight="1">
      <c r="A6" s="365"/>
      <c r="B6" s="180"/>
      <c r="C6" s="180"/>
      <c r="D6" s="498" t="s">
        <v>517</v>
      </c>
      <c r="E6" s="2052">
        <f>'Sch 1- Rate Base '!$E$6</f>
        <v>0</v>
      </c>
      <c r="F6" s="2053"/>
      <c r="G6" s="2067"/>
      <c r="H6" s="612"/>
      <c r="I6" s="1150" t="str">
        <f>'Sch 1- Rate Base '!I6</f>
        <v/>
      </c>
    </row>
    <row r="7" spans="1:9" ht="15.75" customHeight="1" thickBot="1">
      <c r="A7" s="365"/>
      <c r="B7" s="180"/>
      <c r="C7" s="180"/>
      <c r="D7" s="498" t="s">
        <v>518</v>
      </c>
      <c r="E7" s="2054">
        <f>'Sch 1- Rate Base '!$E$7</f>
        <v>0</v>
      </c>
      <c r="F7" s="2064"/>
      <c r="G7" s="2065"/>
      <c r="H7" s="612"/>
      <c r="I7" s="1152" t="str">
        <f>'Sch 1- Rate Base '!I7</f>
        <v/>
      </c>
    </row>
    <row r="8" spans="1:9" ht="15.95" customHeight="1">
      <c r="A8" s="365"/>
      <c r="B8" s="180"/>
      <c r="C8" s="180"/>
      <c r="D8" s="498"/>
      <c r="E8" s="613"/>
      <c r="F8" s="180"/>
      <c r="G8" s="612"/>
      <c r="H8" s="612"/>
      <c r="I8" s="237"/>
    </row>
    <row r="9" spans="1:9" ht="20.100000000000001" customHeight="1">
      <c r="A9" s="2056" t="s">
        <v>148</v>
      </c>
      <c r="B9" s="2057"/>
      <c r="C9" s="2057"/>
      <c r="D9" s="2057"/>
      <c r="E9" s="2057"/>
      <c r="F9" s="2057"/>
      <c r="G9" s="2057"/>
      <c r="H9" s="2057"/>
      <c r="I9" s="2058"/>
    </row>
    <row r="10" spans="1:9" ht="9.75" customHeight="1" thickBot="1">
      <c r="A10" s="510"/>
      <c r="B10" s="372"/>
      <c r="C10" s="364"/>
      <c r="D10" s="364"/>
      <c r="E10" s="372"/>
      <c r="F10" s="372"/>
      <c r="G10" s="372"/>
      <c r="H10" s="372"/>
      <c r="I10" s="511"/>
    </row>
    <row r="11" spans="1:9" ht="16.5" thickBot="1">
      <c r="A11" s="2045" t="s">
        <v>100</v>
      </c>
      <c r="B11" s="2012"/>
      <c r="C11" s="320" t="s">
        <v>265</v>
      </c>
      <c r="D11" s="320"/>
      <c r="E11" s="2088" t="s">
        <v>206</v>
      </c>
      <c r="F11" s="2005" t="s">
        <v>104</v>
      </c>
      <c r="G11" s="2005" t="s">
        <v>105</v>
      </c>
      <c r="H11" s="2005" t="s">
        <v>106</v>
      </c>
      <c r="I11" s="2043" t="s">
        <v>661</v>
      </c>
    </row>
    <row r="12" spans="1:9">
      <c r="A12" s="2078"/>
      <c r="B12" s="2020"/>
      <c r="C12" s="321" t="s">
        <v>261</v>
      </c>
      <c r="D12" s="321" t="s">
        <v>96</v>
      </c>
      <c r="E12" s="2089"/>
      <c r="F12" s="2006"/>
      <c r="G12" s="2006"/>
      <c r="H12" s="2006"/>
      <c r="I12" s="2085"/>
    </row>
    <row r="13" spans="1:9" ht="16.5" thickBot="1">
      <c r="A13" s="2046"/>
      <c r="B13" s="2014"/>
      <c r="C13" s="322" t="s">
        <v>262</v>
      </c>
      <c r="D13" s="322" t="s">
        <v>244</v>
      </c>
      <c r="E13" s="2090"/>
      <c r="F13" s="2007"/>
      <c r="G13" s="2007"/>
      <c r="H13" s="2007"/>
      <c r="I13" s="2044"/>
    </row>
    <row r="14" spans="1:9">
      <c r="A14" s="207"/>
      <c r="B14" s="157"/>
      <c r="C14" s="180"/>
      <c r="D14" s="180"/>
      <c r="E14" s="180"/>
      <c r="F14" s="92"/>
      <c r="G14" s="92"/>
      <c r="H14" s="92"/>
      <c r="I14" s="208"/>
    </row>
    <row r="15" spans="1:9" ht="15.75" customHeight="1">
      <c r="A15" s="199" t="s">
        <v>149</v>
      </c>
      <c r="B15" s="194"/>
      <c r="C15" s="150"/>
      <c r="D15" s="195"/>
      <c r="E15" s="196"/>
      <c r="F15" s="197"/>
      <c r="G15" s="198"/>
      <c r="H15" s="198"/>
      <c r="I15" s="200"/>
    </row>
    <row r="16" spans="1:9" ht="15.75" customHeight="1">
      <c r="A16" s="170"/>
      <c r="B16" s="398" t="s">
        <v>35</v>
      </c>
      <c r="C16" s="1729" t="s">
        <v>728</v>
      </c>
      <c r="D16" s="512">
        <v>409.1</v>
      </c>
      <c r="E16" s="184" t="s">
        <v>370</v>
      </c>
      <c r="F16" s="1565">
        <v>0</v>
      </c>
      <c r="G16" s="248">
        <f>VLOOKUP($E16,Ratio,2,FALSE)*$F16</f>
        <v>0</v>
      </c>
      <c r="H16" s="248">
        <f>VLOOKUP($E16,Ratio,3,FALSE)*$F16</f>
        <v>0</v>
      </c>
      <c r="I16" s="265">
        <f>VLOOKUP($E16,Ratio,4,FALSE)*$F16</f>
        <v>0</v>
      </c>
    </row>
    <row r="17" spans="1:11" ht="15.75" customHeight="1">
      <c r="A17" s="170"/>
      <c r="B17" s="398" t="s">
        <v>150</v>
      </c>
      <c r="C17" s="1729" t="s">
        <v>728</v>
      </c>
      <c r="D17" s="512">
        <v>408.1</v>
      </c>
      <c r="E17" s="184" t="s">
        <v>95</v>
      </c>
      <c r="F17" s="1565">
        <v>0</v>
      </c>
      <c r="G17" s="248">
        <f>VLOOKUP($E17,Ratio,2,FALSE)*$F17</f>
        <v>0</v>
      </c>
      <c r="H17" s="248">
        <f>VLOOKUP($E17,Ratio,3,FALSE)*$F17</f>
        <v>0</v>
      </c>
      <c r="I17" s="265">
        <f>VLOOKUP($E17,Ratio,4,FALSE)*$F17</f>
        <v>0</v>
      </c>
    </row>
    <row r="18" spans="1:11" ht="15.75" customHeight="1">
      <c r="A18" s="170"/>
      <c r="B18" s="398" t="s">
        <v>151</v>
      </c>
      <c r="C18" s="1729" t="s">
        <v>728</v>
      </c>
      <c r="D18" s="512">
        <v>408.1</v>
      </c>
      <c r="E18" s="184" t="s">
        <v>370</v>
      </c>
      <c r="F18" s="1565">
        <v>0</v>
      </c>
      <c r="G18" s="248">
        <f>VLOOKUP($E18,Ratio,2,FALSE)*$F18</f>
        <v>0</v>
      </c>
      <c r="H18" s="248">
        <f>VLOOKUP($E18,Ratio,3,FALSE)*$F18</f>
        <v>0</v>
      </c>
      <c r="I18" s="265">
        <f>VLOOKUP($E18,Ratio,4,FALSE)*$F18</f>
        <v>0</v>
      </c>
    </row>
    <row r="19" spans="1:11" ht="15.75" customHeight="1">
      <c r="A19" s="201" t="s">
        <v>37</v>
      </c>
      <c r="B19" s="58"/>
      <c r="C19" s="1730"/>
      <c r="D19" s="541"/>
      <c r="E19" s="542"/>
      <c r="F19" s="1563">
        <f>SUM(F16:F18)</f>
        <v>0</v>
      </c>
      <c r="G19" s="470">
        <f>SUM(G16:G18)</f>
        <v>0</v>
      </c>
      <c r="H19" s="470">
        <f>SUM(H16:H18)</f>
        <v>0</v>
      </c>
      <c r="I19" s="471">
        <f>SUM(I16:I18)</f>
        <v>0</v>
      </c>
    </row>
    <row r="20" spans="1:11" ht="15.75" customHeight="1">
      <c r="A20" s="201"/>
      <c r="B20" s="58"/>
      <c r="C20" s="1731"/>
      <c r="D20" s="195"/>
      <c r="E20" s="196"/>
      <c r="F20" s="1596"/>
      <c r="G20" s="513"/>
      <c r="H20" s="513"/>
      <c r="I20" s="514"/>
    </row>
    <row r="21" spans="1:11" ht="15.75" customHeight="1">
      <c r="A21" s="202" t="s">
        <v>38</v>
      </c>
      <c r="B21" s="63"/>
      <c r="C21" s="1731"/>
      <c r="D21" s="195"/>
      <c r="E21" s="196"/>
      <c r="F21" s="1596"/>
      <c r="G21" s="513"/>
      <c r="H21" s="513"/>
      <c r="I21" s="514"/>
      <c r="K21" s="517"/>
    </row>
    <row r="22" spans="1:11" ht="15.75" customHeight="1">
      <c r="A22" s="170"/>
      <c r="B22" s="398" t="s">
        <v>785</v>
      </c>
      <c r="C22" s="1729" t="s">
        <v>728</v>
      </c>
      <c r="D22" s="512">
        <v>408.1</v>
      </c>
      <c r="E22" s="184" t="s">
        <v>108</v>
      </c>
      <c r="F22" s="1565">
        <v>0</v>
      </c>
      <c r="G22" s="248">
        <f>VLOOKUP($E22,Ratio,2,FALSE)*$F22</f>
        <v>0</v>
      </c>
      <c r="H22" s="248">
        <f>VLOOKUP($E22,Ratio,3,FALSE)*$F22</f>
        <v>0</v>
      </c>
      <c r="I22" s="265">
        <f>VLOOKUP($E22,Ratio,4,FALSE)*$F22</f>
        <v>0</v>
      </c>
    </row>
    <row r="23" spans="1:11" ht="15.75" customHeight="1">
      <c r="A23" s="170"/>
      <c r="B23" s="398" t="s">
        <v>152</v>
      </c>
      <c r="C23" s="1729" t="s">
        <v>728</v>
      </c>
      <c r="D23" s="512">
        <v>408.1</v>
      </c>
      <c r="E23" s="184" t="s">
        <v>95</v>
      </c>
      <c r="F23" s="1565">
        <v>0</v>
      </c>
      <c r="G23" s="248">
        <f t="shared" ref="G23:G28" si="0">VLOOKUP($E23,Ratio,2,FALSE)*$F23</f>
        <v>0</v>
      </c>
      <c r="H23" s="248">
        <f t="shared" ref="H23:H28" si="1">VLOOKUP($E23,Ratio,3,FALSE)*$F23</f>
        <v>0</v>
      </c>
      <c r="I23" s="265">
        <f t="shared" ref="I23:I28" si="2">VLOOKUP($E23,Ratio,4,FALSE)*$F23</f>
        <v>0</v>
      </c>
    </row>
    <row r="24" spans="1:11" ht="15.75" customHeight="1">
      <c r="A24" s="170"/>
      <c r="B24" s="398" t="s">
        <v>786</v>
      </c>
      <c r="C24" s="1729" t="s">
        <v>728</v>
      </c>
      <c r="D24" s="512">
        <v>409.1</v>
      </c>
      <c r="E24" s="184" t="s">
        <v>370</v>
      </c>
      <c r="F24" s="1565">
        <v>0</v>
      </c>
      <c r="G24" s="248">
        <f>VLOOKUP($E24,Ratio,2,FALSE)*$F24</f>
        <v>0</v>
      </c>
      <c r="H24" s="248">
        <f>VLOOKUP($E24,Ratio,3,FALSE)*$F24</f>
        <v>0</v>
      </c>
      <c r="I24" s="265">
        <f>VLOOKUP($E24,Ratio,4,FALSE)*$F24</f>
        <v>0</v>
      </c>
    </row>
    <row r="25" spans="1:11" ht="15.75" customHeight="1">
      <c r="A25" s="170"/>
      <c r="B25" s="398" t="s">
        <v>513</v>
      </c>
      <c r="C25" s="1729" t="s">
        <v>728</v>
      </c>
      <c r="D25" s="512">
        <v>408.1</v>
      </c>
      <c r="E25" s="184" t="s">
        <v>370</v>
      </c>
      <c r="F25" s="1565">
        <v>0</v>
      </c>
      <c r="G25" s="248">
        <f t="shared" si="0"/>
        <v>0</v>
      </c>
      <c r="H25" s="248">
        <f t="shared" si="1"/>
        <v>0</v>
      </c>
      <c r="I25" s="265">
        <f t="shared" si="2"/>
        <v>0</v>
      </c>
    </row>
    <row r="26" spans="1:11" ht="15.75" customHeight="1">
      <c r="A26" s="170"/>
      <c r="B26" s="398" t="s">
        <v>153</v>
      </c>
      <c r="C26" s="1729" t="s">
        <v>728</v>
      </c>
      <c r="D26" s="512">
        <v>408.1</v>
      </c>
      <c r="E26" s="184" t="s">
        <v>370</v>
      </c>
      <c r="F26" s="1565">
        <v>0</v>
      </c>
      <c r="G26" s="248">
        <f t="shared" si="0"/>
        <v>0</v>
      </c>
      <c r="H26" s="248">
        <f t="shared" si="1"/>
        <v>0</v>
      </c>
      <c r="I26" s="265">
        <f t="shared" si="2"/>
        <v>0</v>
      </c>
    </row>
    <row r="27" spans="1:11" ht="15.75" customHeight="1">
      <c r="A27" s="170"/>
      <c r="B27" s="398" t="s">
        <v>514</v>
      </c>
      <c r="C27" s="1729" t="s">
        <v>728</v>
      </c>
      <c r="D27" s="512">
        <v>408.1</v>
      </c>
      <c r="E27" s="184" t="s">
        <v>370</v>
      </c>
      <c r="F27" s="1565">
        <v>0</v>
      </c>
      <c r="G27" s="248">
        <f t="shared" si="0"/>
        <v>0</v>
      </c>
      <c r="H27" s="248">
        <f t="shared" si="1"/>
        <v>0</v>
      </c>
      <c r="I27" s="265">
        <f t="shared" si="2"/>
        <v>0</v>
      </c>
    </row>
    <row r="28" spans="1:11" ht="15.75" customHeight="1">
      <c r="A28" s="170"/>
      <c r="B28" s="398" t="s">
        <v>107</v>
      </c>
      <c r="C28" s="1729" t="s">
        <v>728</v>
      </c>
      <c r="D28" s="512">
        <v>408.1</v>
      </c>
      <c r="E28" s="184" t="s">
        <v>370</v>
      </c>
      <c r="F28" s="1565">
        <v>0</v>
      </c>
      <c r="G28" s="248">
        <f t="shared" si="0"/>
        <v>0</v>
      </c>
      <c r="H28" s="248">
        <f t="shared" si="1"/>
        <v>0</v>
      </c>
      <c r="I28" s="265">
        <f t="shared" si="2"/>
        <v>0</v>
      </c>
    </row>
    <row r="29" spans="1:11" ht="15.75" customHeight="1">
      <c r="A29" s="201" t="s">
        <v>36</v>
      </c>
      <c r="B29" s="63"/>
      <c r="C29" s="1730"/>
      <c r="D29" s="541"/>
      <c r="E29" s="542"/>
      <c r="F29" s="1563">
        <f>SUM(F22:F28)</f>
        <v>0</v>
      </c>
      <c r="G29" s="470">
        <f>SUM(G22:G28)</f>
        <v>0</v>
      </c>
      <c r="H29" s="470">
        <f>SUM(H22:H28)</f>
        <v>0</v>
      </c>
      <c r="I29" s="471">
        <f>SUM(I22:I28)</f>
        <v>0</v>
      </c>
    </row>
    <row r="30" spans="1:11" ht="15.75" customHeight="1">
      <c r="A30" s="201"/>
      <c r="B30" s="63"/>
      <c r="C30" s="1731"/>
      <c r="D30" s="195"/>
      <c r="E30" s="196"/>
      <c r="F30" s="1597"/>
      <c r="G30" s="515"/>
      <c r="H30" s="515"/>
      <c r="I30" s="516"/>
    </row>
    <row r="31" spans="1:11" ht="15.75" customHeight="1">
      <c r="A31" s="201" t="s">
        <v>515</v>
      </c>
      <c r="B31" s="63"/>
      <c r="C31" s="540"/>
      <c r="D31" s="541"/>
      <c r="E31" s="542"/>
      <c r="F31" s="1563">
        <f>F29+F19</f>
        <v>0</v>
      </c>
      <c r="G31" s="470">
        <f>G29+G19</f>
        <v>0</v>
      </c>
      <c r="H31" s="470">
        <f>H29+H19</f>
        <v>0</v>
      </c>
      <c r="I31" s="471">
        <f>I29+I19</f>
        <v>0</v>
      </c>
    </row>
    <row r="32" spans="1:11" ht="15.75" customHeight="1">
      <c r="A32" s="201"/>
      <c r="B32" s="63"/>
      <c r="C32" s="150"/>
      <c r="D32" s="195"/>
      <c r="E32" s="196"/>
      <c r="F32" s="283"/>
      <c r="G32" s="283"/>
      <c r="H32" s="283"/>
      <c r="I32" s="284"/>
    </row>
    <row r="33" spans="1:11" ht="15.75" customHeight="1" thickBot="1">
      <c r="A33" s="191"/>
      <c r="B33" s="203"/>
      <c r="C33" s="203"/>
      <c r="D33" s="203"/>
      <c r="E33" s="203"/>
      <c r="F33" s="203"/>
      <c r="G33" s="203"/>
      <c r="H33" s="203"/>
      <c r="I33" s="204"/>
      <c r="K33" s="57"/>
    </row>
    <row r="34" spans="1:11" ht="16.5" thickTop="1">
      <c r="A34" s="57"/>
      <c r="B34" s="57"/>
      <c r="C34" s="57"/>
      <c r="D34" s="57"/>
      <c r="E34" s="57"/>
      <c r="F34" s="57"/>
      <c r="G34" s="57"/>
      <c r="H34" s="57"/>
      <c r="I34" s="57"/>
      <c r="K34" s="57"/>
    </row>
    <row r="35" spans="1:11">
      <c r="A35" s="57"/>
      <c r="B35" s="57"/>
      <c r="C35" s="57"/>
      <c r="D35" s="57"/>
      <c r="E35" s="57"/>
      <c r="F35" s="57"/>
      <c r="G35" s="57"/>
      <c r="H35" s="57"/>
      <c r="I35" s="57"/>
      <c r="K35" s="57"/>
    </row>
    <row r="36" spans="1:11">
      <c r="A36" s="57"/>
      <c r="B36" s="57"/>
      <c r="C36" s="57"/>
      <c r="D36" s="57"/>
      <c r="E36" s="57"/>
      <c r="F36" s="57"/>
      <c r="G36" s="57"/>
      <c r="H36" s="57"/>
      <c r="I36" s="57"/>
      <c r="K36" s="57"/>
    </row>
    <row r="37" spans="1:11">
      <c r="A37" s="57"/>
      <c r="B37" s="57"/>
      <c r="C37" s="57"/>
      <c r="D37" s="57"/>
      <c r="E37" s="57"/>
      <c r="F37" s="57"/>
      <c r="G37" s="57"/>
      <c r="H37" s="57"/>
      <c r="I37" s="57"/>
      <c r="K37" s="57"/>
    </row>
    <row r="38" spans="1:11">
      <c r="A38" s="57"/>
      <c r="B38" s="57"/>
      <c r="C38" s="57"/>
      <c r="D38" s="57"/>
      <c r="E38" s="57"/>
      <c r="F38" s="57"/>
      <c r="G38" s="57"/>
      <c r="H38" s="57"/>
      <c r="I38" s="57"/>
      <c r="K38" s="57"/>
    </row>
    <row r="39" spans="1:11">
      <c r="A39" s="57"/>
      <c r="B39" s="57"/>
      <c r="C39" s="57"/>
      <c r="D39" s="57"/>
      <c r="E39" s="57"/>
      <c r="F39" s="57"/>
      <c r="G39" s="57"/>
      <c r="H39" s="57"/>
      <c r="I39" s="57"/>
      <c r="K39" s="57"/>
    </row>
    <row r="40" spans="1:11">
      <c r="A40" s="57"/>
      <c r="B40" s="57"/>
      <c r="C40" s="57"/>
      <c r="D40" s="57"/>
      <c r="E40" s="57"/>
      <c r="F40" s="57"/>
      <c r="G40" s="57"/>
      <c r="H40" s="57"/>
      <c r="I40" s="57"/>
      <c r="K40" s="57"/>
    </row>
    <row r="41" spans="1:11">
      <c r="A41" s="57"/>
      <c r="B41" s="57"/>
      <c r="C41" s="57"/>
      <c r="D41" s="57"/>
      <c r="E41" s="57"/>
      <c r="F41" s="57"/>
      <c r="G41" s="57"/>
      <c r="H41" s="57"/>
      <c r="I41" s="57"/>
      <c r="K41" s="57"/>
    </row>
  </sheetData>
  <mergeCells count="13">
    <mergeCell ref="A1:I1"/>
    <mergeCell ref="A2:I2"/>
    <mergeCell ref="A3:I3"/>
    <mergeCell ref="A9:I9"/>
    <mergeCell ref="E5:G5"/>
    <mergeCell ref="E6:G6"/>
    <mergeCell ref="E7:G7"/>
    <mergeCell ref="I11:I13"/>
    <mergeCell ref="H11:H13"/>
    <mergeCell ref="E11:E13"/>
    <mergeCell ref="A11:B13"/>
    <mergeCell ref="F11:F13"/>
    <mergeCell ref="G11:G13"/>
  </mergeCells>
  <phoneticPr fontId="0" type="noConversion"/>
  <hyperlinks>
    <hyperlink ref="A5" location="TOC!A1" display="TOC" xr:uid="{00000000-0004-0000-0600-000000000000}"/>
  </hyperlinks>
  <printOptions horizontalCentered="1" headings="1"/>
  <pageMargins left="0.5" right="0.5" top="0.75" bottom="0.55000000000000004" header="0.25" footer="0.25"/>
  <pageSetup scale="73" fitToHeight="2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rgb="FFCC99FF"/>
  </sheetPr>
  <dimension ref="A1:O72"/>
  <sheetViews>
    <sheetView topLeftCell="A6" workbookViewId="0">
      <selection activeCell="B26" sqref="B26:E26"/>
    </sheetView>
  </sheetViews>
  <sheetFormatPr defaultColWidth="9" defaultRowHeight="15.75"/>
  <cols>
    <col min="1" max="1" width="5.375" style="1" customWidth="1"/>
    <col min="2" max="2" width="49.25" style="1" customWidth="1"/>
    <col min="3" max="4" width="10.625" style="1" customWidth="1"/>
    <col min="5" max="5" width="10" style="1" customWidth="1"/>
    <col min="6" max="6" width="9.375" style="1" customWidth="1"/>
    <col min="7" max="7" width="16.125" style="1" customWidth="1"/>
    <col min="8" max="8" width="15.625" style="1" customWidth="1"/>
    <col min="9" max="9" width="14.5" style="1" customWidth="1"/>
    <col min="10" max="10" width="17.375" style="1" customWidth="1"/>
    <col min="11" max="11" width="9" style="1"/>
    <col min="12" max="14" width="14.75" style="1" customWidth="1"/>
    <col min="15" max="16384" width="9" style="1"/>
  </cols>
  <sheetData>
    <row r="1" spans="1:14" ht="19.5" thickTop="1">
      <c r="A1" s="2040" t="s">
        <v>54</v>
      </c>
      <c r="B1" s="2041"/>
      <c r="C1" s="2041"/>
      <c r="D1" s="2041"/>
      <c r="E1" s="2041"/>
      <c r="F1" s="2041"/>
      <c r="G1" s="2041"/>
      <c r="H1" s="2041"/>
      <c r="I1" s="2041"/>
      <c r="J1" s="2042"/>
    </row>
    <row r="2" spans="1:14">
      <c r="A2" s="2038" t="s">
        <v>56</v>
      </c>
      <c r="B2" s="2025"/>
      <c r="C2" s="2025"/>
      <c r="D2" s="2025"/>
      <c r="E2" s="2025"/>
      <c r="F2" s="2025"/>
      <c r="G2" s="2025"/>
      <c r="H2" s="2025"/>
      <c r="I2" s="2025"/>
      <c r="J2" s="2039"/>
    </row>
    <row r="3" spans="1:14">
      <c r="A3" s="2036" t="s">
        <v>800</v>
      </c>
      <c r="B3" s="2022"/>
      <c r="C3" s="2022"/>
      <c r="D3" s="2022"/>
      <c r="E3" s="2022"/>
      <c r="F3" s="2022"/>
      <c r="G3" s="2022"/>
      <c r="H3" s="2022"/>
      <c r="I3" s="2022"/>
      <c r="J3" s="2037"/>
    </row>
    <row r="4" spans="1:14" ht="13.5" customHeight="1" thickBot="1">
      <c r="A4" s="158"/>
      <c r="B4" s="3"/>
      <c r="C4" s="2"/>
      <c r="D4" s="2"/>
      <c r="E4" s="3"/>
      <c r="F4" s="3"/>
      <c r="G4" s="4"/>
      <c r="H4" s="5"/>
      <c r="I4" s="5"/>
      <c r="J4" s="159"/>
    </row>
    <row r="5" spans="1:14" ht="15.75" customHeight="1">
      <c r="A5" s="1080" t="s">
        <v>632</v>
      </c>
      <c r="B5" s="3"/>
      <c r="C5" s="2"/>
      <c r="D5" s="498" t="s">
        <v>516</v>
      </c>
      <c r="E5" s="2050">
        <f>'Sch 1- Rate Base '!$E$5</f>
        <v>0</v>
      </c>
      <c r="F5" s="2051"/>
      <c r="G5" s="2066"/>
      <c r="H5" s="5"/>
      <c r="I5" s="1058" t="s">
        <v>652</v>
      </c>
      <c r="J5" s="159"/>
    </row>
    <row r="6" spans="1:14" ht="15.75" customHeight="1">
      <c r="A6" s="1076"/>
      <c r="B6" s="3"/>
      <c r="C6" s="2"/>
      <c r="D6" s="498" t="s">
        <v>517</v>
      </c>
      <c r="E6" s="2052">
        <f>'Sch 1- Rate Base '!$E$6</f>
        <v>0</v>
      </c>
      <c r="F6" s="2053"/>
      <c r="G6" s="2067"/>
      <c r="H6" s="612"/>
      <c r="I6" s="1148" t="str">
        <f>'Sch 1- Rate Base '!I6</f>
        <v/>
      </c>
      <c r="J6" s="159"/>
    </row>
    <row r="7" spans="1:14" ht="15.75" customHeight="1" thickBot="1">
      <c r="A7" s="158"/>
      <c r="B7" s="3"/>
      <c r="C7" s="2"/>
      <c r="D7" s="498" t="s">
        <v>518</v>
      </c>
      <c r="E7" s="2054">
        <f>'Sch 1- Rate Base '!$E$7</f>
        <v>0</v>
      </c>
      <c r="F7" s="2064"/>
      <c r="G7" s="2065"/>
      <c r="H7" s="612"/>
      <c r="I7" s="1147" t="str">
        <f>'Sch 1- Rate Base '!I7</f>
        <v/>
      </c>
      <c r="J7" s="159"/>
    </row>
    <row r="8" spans="1:14" ht="9.75" customHeight="1">
      <c r="A8" s="158"/>
      <c r="B8" s="3"/>
      <c r="C8" s="2"/>
      <c r="D8" s="2"/>
      <c r="E8" s="3"/>
      <c r="F8" s="3"/>
      <c r="G8" s="4"/>
      <c r="H8" s="5"/>
      <c r="I8" s="5"/>
      <c r="J8" s="159"/>
    </row>
    <row r="9" spans="1:14">
      <c r="A9" s="331" t="s">
        <v>160</v>
      </c>
      <c r="B9" s="3"/>
      <c r="C9" s="2"/>
      <c r="D9" s="2"/>
      <c r="E9" s="3"/>
      <c r="F9" s="3"/>
      <c r="G9" s="4"/>
      <c r="H9" s="5"/>
      <c r="I9" s="5"/>
      <c r="J9" s="159"/>
      <c r="L9"/>
      <c r="M9"/>
      <c r="N9"/>
    </row>
    <row r="10" spans="1:14" ht="9" customHeight="1" thickBot="1">
      <c r="A10" s="177"/>
      <c r="B10" s="3"/>
      <c r="C10" s="2"/>
      <c r="D10" s="2"/>
      <c r="E10" s="3"/>
      <c r="F10" s="3"/>
      <c r="G10" s="4"/>
      <c r="H10" s="5"/>
      <c r="I10" s="5"/>
      <c r="J10" s="159"/>
      <c r="L10"/>
      <c r="M10"/>
      <c r="N10"/>
    </row>
    <row r="11" spans="1:14" ht="16.5" thickBot="1">
      <c r="A11" s="2045" t="s">
        <v>100</v>
      </c>
      <c r="B11" s="2012"/>
      <c r="C11" s="314" t="s">
        <v>265</v>
      </c>
      <c r="D11" s="315"/>
      <c r="E11" s="2011" t="s">
        <v>330</v>
      </c>
      <c r="F11" s="2012"/>
      <c r="G11" s="2005" t="s">
        <v>274</v>
      </c>
      <c r="H11" s="2005" t="s">
        <v>105</v>
      </c>
      <c r="I11" s="2005" t="s">
        <v>106</v>
      </c>
      <c r="J11" s="2043" t="s">
        <v>662</v>
      </c>
      <c r="L11" s="2005" t="s">
        <v>105</v>
      </c>
      <c r="M11" s="2005" t="s">
        <v>106</v>
      </c>
      <c r="N11" s="2043" t="s">
        <v>660</v>
      </c>
    </row>
    <row r="12" spans="1:14" ht="16.5" thickBot="1">
      <c r="A12" s="2078"/>
      <c r="B12" s="2020"/>
      <c r="C12" s="307" t="s">
        <v>261</v>
      </c>
      <c r="D12" s="308" t="s">
        <v>96</v>
      </c>
      <c r="E12" s="2013"/>
      <c r="F12" s="2014"/>
      <c r="G12" s="2006"/>
      <c r="H12" s="2006"/>
      <c r="I12" s="2006"/>
      <c r="J12" s="2085"/>
      <c r="L12" s="2006"/>
      <c r="M12" s="2006"/>
      <c r="N12" s="2085"/>
    </row>
    <row r="13" spans="1:14" ht="16.5" thickBot="1">
      <c r="A13" s="2079"/>
      <c r="B13" s="2080"/>
      <c r="C13" s="310" t="s">
        <v>262</v>
      </c>
      <c r="D13" s="311" t="s">
        <v>244</v>
      </c>
      <c r="E13" s="312" t="s">
        <v>328</v>
      </c>
      <c r="F13" s="312" t="s">
        <v>329</v>
      </c>
      <c r="G13" s="2075"/>
      <c r="H13" s="2075"/>
      <c r="I13" s="2075"/>
      <c r="J13" s="2086"/>
      <c r="L13" s="2007"/>
      <c r="M13" s="2007"/>
      <c r="N13" s="2044"/>
    </row>
    <row r="14" spans="1:14" ht="16.5" thickTop="1">
      <c r="A14" s="199" t="s">
        <v>41</v>
      </c>
      <c r="B14" s="31"/>
      <c r="C14" s="18"/>
      <c r="D14" s="27"/>
      <c r="E14" s="8"/>
      <c r="F14" s="8"/>
      <c r="G14" s="9"/>
      <c r="H14" s="9"/>
      <c r="I14" s="9"/>
      <c r="J14" s="1345"/>
      <c r="L14"/>
      <c r="M14"/>
      <c r="N14"/>
    </row>
    <row r="15" spans="1:14" s="57" customFormat="1" ht="12.75">
      <c r="A15" s="211"/>
      <c r="B15" s="46" t="s">
        <v>510</v>
      </c>
      <c r="C15" s="1411" t="s">
        <v>850</v>
      </c>
      <c r="D15" s="184">
        <v>407.4</v>
      </c>
      <c r="E15" s="184" t="s">
        <v>90</v>
      </c>
      <c r="F15" s="184" t="s">
        <v>372</v>
      </c>
      <c r="G15" s="1539">
        <v>0</v>
      </c>
      <c r="H15" s="248">
        <v>0</v>
      </c>
      <c r="I15" s="248">
        <v>0</v>
      </c>
      <c r="J15" s="248">
        <v>0</v>
      </c>
      <c r="L15" s="1539">
        <v>0</v>
      </c>
      <c r="M15" s="1539">
        <v>0</v>
      </c>
      <c r="N15" s="1539">
        <v>0</v>
      </c>
    </row>
    <row r="16" spans="1:14" s="57" customFormat="1" ht="13.5">
      <c r="A16" s="211"/>
      <c r="B16" s="523" t="s">
        <v>520</v>
      </c>
      <c r="C16" s="1411" t="s">
        <v>850</v>
      </c>
      <c r="D16" s="184">
        <v>407.3</v>
      </c>
      <c r="E16" s="184" t="s">
        <v>90</v>
      </c>
      <c r="F16" s="184" t="s">
        <v>370</v>
      </c>
      <c r="G16" s="1539">
        <v>0</v>
      </c>
      <c r="H16" s="248">
        <v>0</v>
      </c>
      <c r="I16" s="248">
        <v>0</v>
      </c>
      <c r="J16" s="248">
        <v>0</v>
      </c>
      <c r="L16" s="1539">
        <v>0</v>
      </c>
      <c r="M16" s="1539">
        <v>0</v>
      </c>
      <c r="N16" s="1539">
        <v>0</v>
      </c>
    </row>
    <row r="17" spans="1:14" s="57" customFormat="1" ht="12.75">
      <c r="A17" s="161"/>
      <c r="B17" s="49" t="s">
        <v>368</v>
      </c>
      <c r="C17" s="1411" t="s">
        <v>850</v>
      </c>
      <c r="D17" s="184">
        <v>411.6</v>
      </c>
      <c r="E17" s="184" t="s">
        <v>90</v>
      </c>
      <c r="F17" s="184" t="s">
        <v>372</v>
      </c>
      <c r="G17" s="1539">
        <v>0</v>
      </c>
      <c r="H17" s="248">
        <f>IF($E17="DIRECT",$L17,VLOOKUP($E17,Ratio,2,FALSE)*$G17)</f>
        <v>0</v>
      </c>
      <c r="I17" s="248">
        <f>IF($E17="DIRECT",$M17,VLOOKUP($E17,Ratio,3,FALSE)*$G17)</f>
        <v>0</v>
      </c>
      <c r="J17" s="248">
        <f>IF($E17="DIRECT",$N17,VLOOKUP($E17,Ratio,4,FALSE)*$G17)</f>
        <v>0</v>
      </c>
      <c r="L17" s="1539"/>
      <c r="M17" s="1539"/>
      <c r="N17" s="1539"/>
    </row>
    <row r="18" spans="1:14" s="57" customFormat="1" ht="13.5">
      <c r="A18" s="161"/>
      <c r="B18" s="524" t="s">
        <v>521</v>
      </c>
      <c r="C18" s="1411" t="s">
        <v>850</v>
      </c>
      <c r="D18" s="184" t="s">
        <v>42</v>
      </c>
      <c r="E18" s="184" t="s">
        <v>90</v>
      </c>
      <c r="F18" s="184" t="s">
        <v>370</v>
      </c>
      <c r="G18" s="1539">
        <v>0</v>
      </c>
      <c r="H18" s="248">
        <f>IF($E18="DIRECT",$L18,VLOOKUP($E18,Ratio,2,FALSE)*$G18)</f>
        <v>0</v>
      </c>
      <c r="I18" s="248">
        <f>IF($E18="DIRECT",$M18,VLOOKUP($E18,Ratio,3,FALSE)*$G18)</f>
        <v>0</v>
      </c>
      <c r="J18" s="265">
        <f>IF($E18="DIRECT",$N18,VLOOKUP($E18,Ratio,4,FALSE)*$G18)</f>
        <v>0</v>
      </c>
      <c r="L18" s="1539"/>
      <c r="M18" s="1539"/>
      <c r="N18" s="1539"/>
    </row>
    <row r="19" spans="1:14" s="57" customFormat="1" ht="12.75">
      <c r="A19" s="161"/>
      <c r="B19" s="49" t="s">
        <v>369</v>
      </c>
      <c r="C19" s="1411" t="s">
        <v>850</v>
      </c>
      <c r="D19" s="184">
        <v>411.8</v>
      </c>
      <c r="E19" s="184" t="s">
        <v>372</v>
      </c>
      <c r="F19" s="184"/>
      <c r="G19" s="1539">
        <v>0</v>
      </c>
      <c r="H19" s="518">
        <f>VLOOKUP($E19,Ratio,2,FALSE)*$G19</f>
        <v>0</v>
      </c>
      <c r="I19" s="518">
        <f>VLOOKUP($E19,Ratio,3,FALSE)*$G19</f>
        <v>0</v>
      </c>
      <c r="J19" s="1090">
        <f>VLOOKUP($E19,Ratio,4,FALSE)*$G19</f>
        <v>0</v>
      </c>
      <c r="L19" s="1603"/>
      <c r="M19" s="1603"/>
      <c r="N19" s="1603"/>
    </row>
    <row r="20" spans="1:14" s="57" customFormat="1" ht="13.5">
      <c r="A20" s="161"/>
      <c r="B20" s="524" t="s">
        <v>519</v>
      </c>
      <c r="C20" s="1411" t="s">
        <v>850</v>
      </c>
      <c r="D20" s="184">
        <v>411.9</v>
      </c>
      <c r="E20" s="184" t="s">
        <v>372</v>
      </c>
      <c r="F20" s="184"/>
      <c r="G20" s="1539">
        <v>0</v>
      </c>
      <c r="H20" s="518">
        <f>VLOOKUP($E20,Ratio,2,FALSE)*$G20</f>
        <v>0</v>
      </c>
      <c r="I20" s="518">
        <f>VLOOKUP($E20,Ratio,3,FALSE)*$G20</f>
        <v>0</v>
      </c>
      <c r="J20" s="1090">
        <f>VLOOKUP($E20,Ratio,4,FALSE)*$G20</f>
        <v>0</v>
      </c>
      <c r="L20" s="1603"/>
      <c r="M20" s="1603"/>
      <c r="N20" s="1603"/>
    </row>
    <row r="21" spans="1:14" s="57" customFormat="1" ht="12.75">
      <c r="A21" s="161"/>
      <c r="B21" s="49" t="s">
        <v>181</v>
      </c>
      <c r="C21" s="1411" t="s">
        <v>850</v>
      </c>
      <c r="D21" s="184">
        <v>421</v>
      </c>
      <c r="E21" s="184" t="s">
        <v>90</v>
      </c>
      <c r="F21" s="184" t="s">
        <v>372</v>
      </c>
      <c r="G21" s="1539">
        <v>0</v>
      </c>
      <c r="H21" s="248">
        <f>IF($E21="DIRECT",$L21,VLOOKUP($E21,Ratio,2,FALSE)*$G21)</f>
        <v>0</v>
      </c>
      <c r="I21" s="248">
        <f>IF($E21="DIRECT",$M21,VLOOKUP($E21,Ratio,3,FALSE)*$G21)</f>
        <v>0</v>
      </c>
      <c r="J21" s="265">
        <f>IF($E21="DIRECT",$N21,VLOOKUP($E21,Ratio,4,FALSE)*$G21)</f>
        <v>0</v>
      </c>
      <c r="L21" s="1539"/>
      <c r="M21" s="1539"/>
      <c r="N21" s="1539"/>
    </row>
    <row r="22" spans="1:14">
      <c r="A22" s="209" t="s">
        <v>49</v>
      </c>
      <c r="B22" s="220"/>
      <c r="C22" s="1732"/>
      <c r="D22" s="519"/>
      <c r="E22" s="542"/>
      <c r="F22" s="542"/>
      <c r="G22" s="1600">
        <f>G15-G16+G17-G18+G19-G20+G21</f>
        <v>0</v>
      </c>
      <c r="H22" s="520">
        <f>H15-H16+H17-H18+H19-H20+H21</f>
        <v>0</v>
      </c>
      <c r="I22" s="520">
        <f>I15-I16+I17-I18+I19-I20+I21</f>
        <v>0</v>
      </c>
      <c r="J22" s="1091">
        <f>J15-J16+J17-J18+J19-J20+J21</f>
        <v>0</v>
      </c>
      <c r="L22" s="1545"/>
      <c r="M22" s="1545"/>
      <c r="N22" s="1545"/>
    </row>
    <row r="23" spans="1:14">
      <c r="A23" s="210"/>
      <c r="B23" s="220"/>
      <c r="C23" s="1733"/>
      <c r="D23" s="55"/>
      <c r="E23" s="196"/>
      <c r="F23" s="196"/>
      <c r="G23" s="584"/>
      <c r="H23" s="221"/>
      <c r="I23" s="221"/>
      <c r="J23" s="222"/>
      <c r="L23" s="1547"/>
      <c r="M23" s="1545"/>
      <c r="N23" s="1545"/>
    </row>
    <row r="24" spans="1:14">
      <c r="A24" s="199" t="s">
        <v>267</v>
      </c>
      <c r="B24" s="220"/>
      <c r="C24" s="1733"/>
      <c r="D24" s="55"/>
      <c r="E24" s="196"/>
      <c r="F24" s="196"/>
      <c r="G24" s="584"/>
      <c r="H24" s="221"/>
      <c r="I24" s="221"/>
      <c r="J24" s="222"/>
      <c r="L24" s="1545"/>
      <c r="M24" s="1545"/>
      <c r="N24" s="1545"/>
    </row>
    <row r="25" spans="1:14" s="57" customFormat="1" ht="12.75">
      <c r="A25" s="211"/>
      <c r="B25" s="49" t="s">
        <v>867</v>
      </c>
      <c r="C25" s="1411">
        <v>310</v>
      </c>
      <c r="D25" s="184">
        <v>447</v>
      </c>
      <c r="E25" s="184" t="s">
        <v>372</v>
      </c>
      <c r="F25" s="184"/>
      <c r="G25" s="1601">
        <f>'5-YEAR PP &amp; OSS Worksheet'!D36</f>
        <v>0</v>
      </c>
      <c r="H25" s="1079">
        <f>VLOOKUP($E25,Ratio,2,FALSE)*$G25</f>
        <v>0</v>
      </c>
      <c r="I25" s="1079">
        <f>VLOOKUP($E25,Ratio,3,FALSE)*$G25</f>
        <v>0</v>
      </c>
      <c r="J25" s="1092">
        <f>VLOOKUP($E25,Ratio,4,FALSE)*$G25</f>
        <v>0</v>
      </c>
      <c r="L25" s="1603"/>
      <c r="M25" s="1603"/>
      <c r="N25" s="1603"/>
    </row>
    <row r="26" spans="1:14" s="57" customFormat="1" ht="12.75">
      <c r="A26" s="211"/>
      <c r="B26" s="49" t="s">
        <v>868</v>
      </c>
      <c r="C26" s="1411"/>
      <c r="D26" s="184"/>
      <c r="E26" s="184" t="s">
        <v>90</v>
      </c>
      <c r="F26" s="1746"/>
      <c r="G26" s="1601">
        <v>0</v>
      </c>
      <c r="H26" s="1079">
        <f>IF($E26="DIRECT",$L26,VLOOKUP($E26,Ratio,2,FALSE)*$G26)</f>
        <v>0</v>
      </c>
      <c r="I26" s="1079">
        <f>IF($E26="DIRECT",$M26,VLOOKUP($E26,Ratio,3,FALSE)*$G26)</f>
        <v>0</v>
      </c>
      <c r="J26" s="1092">
        <f>IF($E26="DIRECT",$N26,VLOOKUP($E26,Ratio,4,FALSE)*$G26)</f>
        <v>0</v>
      </c>
      <c r="L26" s="1539"/>
      <c r="M26" s="1539"/>
      <c r="N26" s="1539"/>
    </row>
    <row r="27" spans="1:14">
      <c r="A27" s="163" t="s">
        <v>65</v>
      </c>
      <c r="B27" s="64"/>
      <c r="C27" s="1732"/>
      <c r="D27" s="519"/>
      <c r="E27" s="542"/>
      <c r="F27" s="542"/>
      <c r="G27" s="1600">
        <f>SUM(G25)</f>
        <v>0</v>
      </c>
      <c r="H27" s="520">
        <f>SUM(H25)</f>
        <v>0</v>
      </c>
      <c r="I27" s="520">
        <f>SUM(I25)</f>
        <v>0</v>
      </c>
      <c r="J27" s="1091">
        <f>SUM(J25)</f>
        <v>0</v>
      </c>
      <c r="L27" s="1545"/>
      <c r="M27" s="1545"/>
      <c r="N27" s="1545"/>
    </row>
    <row r="28" spans="1:14">
      <c r="A28" s="164"/>
      <c r="B28" s="64"/>
      <c r="C28" s="1733"/>
      <c r="D28" s="55"/>
      <c r="E28" s="196"/>
      <c r="F28" s="196"/>
      <c r="G28" s="584"/>
      <c r="H28" s="221"/>
      <c r="I28" s="221"/>
      <c r="J28" s="222"/>
      <c r="L28" s="1545"/>
      <c r="M28" s="1545"/>
      <c r="N28" s="1545"/>
    </row>
    <row r="29" spans="1:14">
      <c r="A29" s="160" t="s">
        <v>43</v>
      </c>
      <c r="B29" s="64"/>
      <c r="C29" s="1733"/>
      <c r="D29" s="55"/>
      <c r="E29" s="196"/>
      <c r="F29" s="196"/>
      <c r="G29" s="584"/>
      <c r="H29" s="221"/>
      <c r="I29" s="221"/>
      <c r="J29" s="222"/>
      <c r="L29" s="1545"/>
      <c r="M29" s="1545"/>
      <c r="N29" s="1545"/>
    </row>
    <row r="30" spans="1:14" s="57" customFormat="1" ht="12.75">
      <c r="A30" s="161"/>
      <c r="B30" s="54" t="s">
        <v>306</v>
      </c>
      <c r="C30" s="1411" t="s">
        <v>768</v>
      </c>
      <c r="D30" s="184">
        <v>450</v>
      </c>
      <c r="E30" s="184" t="s">
        <v>370</v>
      </c>
      <c r="F30" s="184"/>
      <c r="G30" s="1539">
        <v>0</v>
      </c>
      <c r="H30" s="518">
        <f t="shared" ref="H30:H36" si="0">VLOOKUP($E30,Ratio,2,FALSE)*$G30</f>
        <v>0</v>
      </c>
      <c r="I30" s="518">
        <f t="shared" ref="I30:I36" si="1">VLOOKUP($E30,Ratio,3,FALSE)*$G30</f>
        <v>0</v>
      </c>
      <c r="J30" s="1090">
        <f t="shared" ref="J30:J36" si="2">VLOOKUP($E30,Ratio,4,FALSE)*$G30</f>
        <v>0</v>
      </c>
      <c r="L30" s="1603"/>
      <c r="M30" s="1603"/>
      <c r="N30" s="1603"/>
    </row>
    <row r="31" spans="1:14" s="57" customFormat="1" ht="12.75">
      <c r="A31" s="161"/>
      <c r="B31" s="54" t="s">
        <v>498</v>
      </c>
      <c r="C31" s="1411" t="s">
        <v>768</v>
      </c>
      <c r="D31" s="184" t="s">
        <v>44</v>
      </c>
      <c r="E31" s="184" t="s">
        <v>370</v>
      </c>
      <c r="F31" s="184"/>
      <c r="G31" s="1539">
        <v>0</v>
      </c>
      <c r="H31" s="518">
        <f t="shared" si="0"/>
        <v>0</v>
      </c>
      <c r="I31" s="518">
        <f t="shared" si="1"/>
        <v>0</v>
      </c>
      <c r="J31" s="1090">
        <f t="shared" si="2"/>
        <v>0</v>
      </c>
      <c r="L31" s="1603"/>
      <c r="M31" s="1603"/>
      <c r="N31" s="1603"/>
    </row>
    <row r="32" spans="1:14" s="57" customFormat="1" ht="12.75">
      <c r="A32" s="161"/>
      <c r="B32" s="54" t="s">
        <v>497</v>
      </c>
      <c r="C32" s="1411" t="s">
        <v>768</v>
      </c>
      <c r="D32" s="184" t="s">
        <v>45</v>
      </c>
      <c r="E32" s="184" t="s">
        <v>372</v>
      </c>
      <c r="F32" s="184"/>
      <c r="G32" s="1539">
        <v>0</v>
      </c>
      <c r="H32" s="518">
        <f t="shared" si="0"/>
        <v>0</v>
      </c>
      <c r="I32" s="518">
        <f t="shared" si="1"/>
        <v>0</v>
      </c>
      <c r="J32" s="1090">
        <f t="shared" si="2"/>
        <v>0</v>
      </c>
      <c r="L32" s="1603"/>
      <c r="M32" s="1603"/>
      <c r="N32" s="1603"/>
    </row>
    <row r="33" spans="1:15" s="57" customFormat="1" ht="12.75">
      <c r="A33" s="161"/>
      <c r="B33" s="54" t="s">
        <v>496</v>
      </c>
      <c r="C33" s="1411" t="s">
        <v>768</v>
      </c>
      <c r="D33" s="184" t="s">
        <v>46</v>
      </c>
      <c r="E33" s="184" t="s">
        <v>109</v>
      </c>
      <c r="F33" s="184"/>
      <c r="G33" s="1539">
        <v>0</v>
      </c>
      <c r="H33" s="518">
        <f t="shared" si="0"/>
        <v>0</v>
      </c>
      <c r="I33" s="518">
        <f t="shared" si="1"/>
        <v>0</v>
      </c>
      <c r="J33" s="1090">
        <f t="shared" si="2"/>
        <v>0</v>
      </c>
      <c r="L33" s="1603"/>
      <c r="M33" s="1603"/>
      <c r="N33" s="1603"/>
    </row>
    <row r="34" spans="1:15" s="57" customFormat="1" ht="12.75">
      <c r="A34" s="161"/>
      <c r="B34" s="54" t="s">
        <v>308</v>
      </c>
      <c r="C34" s="1411" t="s">
        <v>768</v>
      </c>
      <c r="D34" s="184">
        <v>455</v>
      </c>
      <c r="E34" s="184" t="s">
        <v>370</v>
      </c>
      <c r="F34" s="184"/>
      <c r="G34" s="1539">
        <v>0</v>
      </c>
      <c r="H34" s="518">
        <f t="shared" si="0"/>
        <v>0</v>
      </c>
      <c r="I34" s="518">
        <f t="shared" si="1"/>
        <v>0</v>
      </c>
      <c r="J34" s="1090">
        <f t="shared" si="2"/>
        <v>0</v>
      </c>
      <c r="L34" s="1603"/>
      <c r="M34" s="1603"/>
      <c r="N34" s="1603"/>
    </row>
    <row r="35" spans="1:15" s="57" customFormat="1" ht="12.75">
      <c r="A35" s="161"/>
      <c r="B35" s="54" t="s">
        <v>307</v>
      </c>
      <c r="C35" s="1411" t="s">
        <v>768</v>
      </c>
      <c r="D35" s="184" t="s">
        <v>47</v>
      </c>
      <c r="E35" s="184" t="s">
        <v>90</v>
      </c>
      <c r="F35" s="184" t="s">
        <v>372</v>
      </c>
      <c r="G35" s="1539">
        <v>0</v>
      </c>
      <c r="H35" s="248">
        <f>IF($E35="DIRECT",$L35,VLOOKUP($E35,Ratio,2,FALSE)*$G35)</f>
        <v>0</v>
      </c>
      <c r="I35" s="248">
        <f>IF($E35="DIRECT",$M35,VLOOKUP($E35,Ratio,3,FALSE)*$G35)</f>
        <v>0</v>
      </c>
      <c r="J35" s="265">
        <f>IF($E35="DIRECT",$N35,VLOOKUP($E35,Ratio,4,FALSE)*$G35)</f>
        <v>0</v>
      </c>
      <c r="L35" s="1539">
        <v>0</v>
      </c>
      <c r="M35" s="1539">
        <v>0</v>
      </c>
      <c r="N35" s="1539">
        <v>0</v>
      </c>
      <c r="O35" s="1685"/>
    </row>
    <row r="36" spans="1:15" s="57" customFormat="1" ht="12.75">
      <c r="A36" s="161"/>
      <c r="B36" s="54" t="s">
        <v>455</v>
      </c>
      <c r="C36" s="1411" t="s">
        <v>768</v>
      </c>
      <c r="D36" s="181">
        <v>456.1</v>
      </c>
      <c r="E36" s="184" t="s">
        <v>371</v>
      </c>
      <c r="F36" s="184"/>
      <c r="G36" s="1539">
        <v>0</v>
      </c>
      <c r="H36" s="518">
        <f t="shared" si="0"/>
        <v>0</v>
      </c>
      <c r="I36" s="518">
        <f t="shared" si="1"/>
        <v>0</v>
      </c>
      <c r="J36" s="1090">
        <f t="shared" si="2"/>
        <v>0</v>
      </c>
      <c r="L36" s="1603"/>
      <c r="M36" s="1603"/>
      <c r="N36" s="1603"/>
    </row>
    <row r="37" spans="1:15" s="57" customFormat="1">
      <c r="A37" s="211"/>
      <c r="B37" s="54"/>
      <c r="C37" s="50"/>
      <c r="D37" s="48"/>
      <c r="E37" s="48"/>
      <c r="F37" s="48"/>
      <c r="G37" s="1566"/>
      <c r="H37" s="67"/>
      <c r="I37" s="67"/>
      <c r="J37" s="226"/>
      <c r="L37" s="1547"/>
      <c r="M37" s="1603"/>
      <c r="N37" s="1603"/>
    </row>
    <row r="38" spans="1:15">
      <c r="A38" s="163" t="s">
        <v>48</v>
      </c>
      <c r="B38" s="64"/>
      <c r="C38" s="521"/>
      <c r="D38" s="522"/>
      <c r="E38" s="1598"/>
      <c r="F38" s="1599"/>
      <c r="G38" s="1600">
        <f>SUM(G30:G37)</f>
        <v>0</v>
      </c>
      <c r="H38" s="520">
        <f>SUM(H30:H37)</f>
        <v>0</v>
      </c>
      <c r="I38" s="520">
        <f>SUM(I30:I37)</f>
        <v>0</v>
      </c>
      <c r="J38" s="1091">
        <f>SUM(J30:J37)</f>
        <v>0</v>
      </c>
      <c r="L38" s="1538"/>
      <c r="M38" s="1538"/>
      <c r="N38" s="1538"/>
    </row>
    <row r="39" spans="1:15">
      <c r="A39" s="212"/>
      <c r="B39" s="64"/>
      <c r="C39" s="55"/>
      <c r="D39" s="55"/>
      <c r="E39" s="196"/>
      <c r="F39" s="196"/>
      <c r="G39" s="584"/>
      <c r="H39" s="221"/>
      <c r="I39" s="221"/>
      <c r="J39" s="222"/>
      <c r="L39" s="1538"/>
      <c r="M39" s="1538"/>
      <c r="N39" s="1538"/>
    </row>
    <row r="40" spans="1:15">
      <c r="A40" s="163" t="s">
        <v>49</v>
      </c>
      <c r="B40" s="64"/>
      <c r="C40" s="521"/>
      <c r="D40" s="522"/>
      <c r="E40" s="1598"/>
      <c r="F40" s="1598"/>
      <c r="G40" s="1602">
        <f>+G38+G27+G22</f>
        <v>0</v>
      </c>
      <c r="H40" s="520">
        <f>+H38+H27+H22</f>
        <v>0</v>
      </c>
      <c r="I40" s="520">
        <f>+I38+I27+I22</f>
        <v>0</v>
      </c>
      <c r="J40" s="1091">
        <f>+J38+J27+J22</f>
        <v>0</v>
      </c>
      <c r="L40" s="1538"/>
      <c r="M40" s="1538"/>
      <c r="N40" s="1538"/>
    </row>
    <row r="41" spans="1:15" s="57" customFormat="1" ht="12.75">
      <c r="A41" s="213" t="s">
        <v>67</v>
      </c>
      <c r="B41" s="33"/>
      <c r="C41" s="54"/>
      <c r="D41" s="54"/>
      <c r="E41" s="54"/>
      <c r="F41" s="54"/>
      <c r="G41" s="54"/>
      <c r="H41" s="54"/>
      <c r="I41" s="54"/>
      <c r="J41" s="244"/>
      <c r="L41" s="1603"/>
      <c r="M41" s="1603"/>
      <c r="N41" s="1603"/>
    </row>
    <row r="42" spans="1:15">
      <c r="A42" s="214"/>
      <c r="J42" s="171"/>
      <c r="L42" s="1538"/>
      <c r="M42" s="1538"/>
      <c r="N42" s="1538"/>
    </row>
    <row r="43" spans="1:15" ht="16.5" thickBot="1">
      <c r="A43" s="215"/>
      <c r="B43" s="216"/>
      <c r="C43" s="216"/>
      <c r="D43" s="216"/>
      <c r="E43" s="216"/>
      <c r="F43" s="216"/>
      <c r="G43" s="216"/>
      <c r="H43" s="216"/>
      <c r="I43" s="216"/>
      <c r="J43" s="217"/>
      <c r="L43" s="1538"/>
      <c r="M43" s="1538"/>
      <c r="N43" s="1538"/>
    </row>
    <row r="44" spans="1:15" ht="16.5" thickTop="1">
      <c r="L44" s="1538"/>
      <c r="M44" s="1538"/>
      <c r="N44" s="1538"/>
    </row>
    <row r="61" spans="1:7">
      <c r="A61"/>
      <c r="B61"/>
      <c r="C61"/>
      <c r="D61"/>
      <c r="E61"/>
      <c r="F61"/>
      <c r="G61"/>
    </row>
    <row r="62" spans="1:7">
      <c r="A62"/>
      <c r="B62"/>
      <c r="C62"/>
      <c r="D62"/>
      <c r="E62"/>
      <c r="F62"/>
      <c r="G62"/>
    </row>
    <row r="63" spans="1:7">
      <c r="A63"/>
      <c r="B63"/>
      <c r="C63"/>
      <c r="D63"/>
      <c r="E63"/>
      <c r="F63"/>
      <c r="G63"/>
    </row>
    <row r="64" spans="1:7">
      <c r="A64"/>
      <c r="B64"/>
      <c r="C64"/>
      <c r="D64"/>
      <c r="E64"/>
      <c r="F64"/>
      <c r="G64"/>
    </row>
    <row r="65" spans="1:7">
      <c r="A65"/>
      <c r="B65"/>
      <c r="C65"/>
      <c r="D65"/>
      <c r="E65"/>
      <c r="F65"/>
      <c r="G65"/>
    </row>
    <row r="66" spans="1:7">
      <c r="A66"/>
      <c r="B66"/>
      <c r="C66"/>
      <c r="D66"/>
      <c r="E66"/>
      <c r="F66"/>
      <c r="G66"/>
    </row>
    <row r="67" spans="1:7">
      <c r="A67"/>
      <c r="B67"/>
      <c r="C67"/>
      <c r="D67"/>
      <c r="E67"/>
      <c r="F67"/>
      <c r="G67"/>
    </row>
    <row r="68" spans="1:7">
      <c r="A68"/>
      <c r="B68"/>
      <c r="C68"/>
      <c r="D68"/>
      <c r="E68"/>
      <c r="F68"/>
      <c r="G68"/>
    </row>
    <row r="69" spans="1:7">
      <c r="A69"/>
      <c r="B69"/>
      <c r="C69"/>
      <c r="D69"/>
      <c r="E69"/>
      <c r="F69"/>
      <c r="G69"/>
    </row>
    <row r="70" spans="1:7">
      <c r="A70"/>
      <c r="B70"/>
      <c r="C70"/>
      <c r="D70"/>
      <c r="E70"/>
      <c r="F70"/>
      <c r="G70"/>
    </row>
    <row r="71" spans="1:7">
      <c r="A71"/>
      <c r="B71"/>
      <c r="C71"/>
      <c r="D71"/>
      <c r="E71"/>
      <c r="F71"/>
      <c r="G71"/>
    </row>
    <row r="72" spans="1:7">
      <c r="A72"/>
      <c r="B72"/>
      <c r="C72"/>
      <c r="D72"/>
      <c r="E72"/>
      <c r="F72"/>
      <c r="G72"/>
    </row>
  </sheetData>
  <mergeCells count="15">
    <mergeCell ref="L11:L13"/>
    <mergeCell ref="M11:M13"/>
    <mergeCell ref="J11:J13"/>
    <mergeCell ref="N11:N13"/>
    <mergeCell ref="A1:J1"/>
    <mergeCell ref="A11:B13"/>
    <mergeCell ref="E5:G5"/>
    <mergeCell ref="E6:G6"/>
    <mergeCell ref="E7:G7"/>
    <mergeCell ref="G11:G13"/>
    <mergeCell ref="H11:H13"/>
    <mergeCell ref="I11:I13"/>
    <mergeCell ref="A3:J3"/>
    <mergeCell ref="A2:J2"/>
    <mergeCell ref="E11:F12"/>
  </mergeCells>
  <phoneticPr fontId="0" type="noConversion"/>
  <conditionalFormatting sqref="G15:G21">
    <cfRule type="expression" dxfId="6" priority="4">
      <formula>G15&lt;&gt;SUM(H15:J15)</formula>
    </cfRule>
  </conditionalFormatting>
  <conditionalFormatting sqref="G30:G36">
    <cfRule type="expression" dxfId="5" priority="1">
      <formula>G30&lt;&gt;SUM(H30:J30)</formula>
    </cfRule>
  </conditionalFormatting>
  <dataValidations count="2">
    <dataValidation type="list" allowBlank="1" showInputMessage="1" showErrorMessage="1" sqref="E16 E18" xr:uid="{00000000-0002-0000-0700-000000000000}">
      <formula1>DIST</formula1>
    </dataValidation>
    <dataValidation type="list" allowBlank="1" showInputMessage="1" showErrorMessage="1" sqref="E21 E17 E15 E35 E26" xr:uid="{00000000-0002-0000-0700-000001000000}">
      <formula1>PROD</formula1>
    </dataValidation>
  </dataValidations>
  <hyperlinks>
    <hyperlink ref="A5" location="TOC!A1" display="TOC" xr:uid="{00000000-0004-0000-0700-000000000000}"/>
  </hyperlinks>
  <printOptions horizontalCentered="1" headings="1"/>
  <pageMargins left="0.5" right="0.5" top="0.75" bottom="0.55000000000000004" header="0.25" footer="0.25"/>
  <pageSetup scale="73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  <ignoredErrors>
    <ignoredError sqref="D18 D31:D33 D35" numberStoredAsText="1"/>
  </ignoredErrors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5">
    <tabColor rgb="FF00CCFF"/>
  </sheetPr>
  <dimension ref="A1:Q79"/>
  <sheetViews>
    <sheetView topLeftCell="A17" workbookViewId="0">
      <selection activeCell="E37" sqref="E37"/>
    </sheetView>
  </sheetViews>
  <sheetFormatPr defaultRowHeight="15.75"/>
  <cols>
    <col min="1" max="1" width="34.25" style="1" customWidth="1"/>
    <col min="2" max="2" width="15.875" customWidth="1"/>
    <col min="3" max="3" width="19.625" customWidth="1"/>
    <col min="4" max="4" width="24.875" customWidth="1"/>
    <col min="5" max="5" width="19.625" customWidth="1"/>
    <col min="6" max="6" width="20.5" customWidth="1"/>
    <col min="7" max="7" width="10.75" customWidth="1"/>
    <col min="8" max="9" width="21.625" customWidth="1"/>
    <col min="10" max="10" width="19.25" customWidth="1"/>
    <col min="11" max="11" width="19.875" customWidth="1"/>
  </cols>
  <sheetData>
    <row r="1" spans="1:17" s="1" customFormat="1" ht="20.100000000000001" customHeight="1" thickTop="1">
      <c r="A1" s="2040" t="s">
        <v>54</v>
      </c>
      <c r="B1" s="2041"/>
      <c r="C1" s="2041"/>
      <c r="D1" s="2041"/>
      <c r="E1" s="2041"/>
      <c r="F1" s="2042"/>
      <c r="G1"/>
      <c r="H1"/>
      <c r="I1"/>
      <c r="J1"/>
      <c r="K1"/>
      <c r="L1"/>
      <c r="M1"/>
      <c r="N1"/>
      <c r="O1"/>
      <c r="P1"/>
      <c r="Q1"/>
    </row>
    <row r="2" spans="1:17" s="1" customFormat="1" ht="20.100000000000001" customHeight="1">
      <c r="A2" s="2038" t="s">
        <v>56</v>
      </c>
      <c r="B2" s="2025"/>
      <c r="C2" s="2025"/>
      <c r="D2" s="2025"/>
      <c r="E2" s="2025"/>
      <c r="F2" s="2039"/>
      <c r="G2"/>
      <c r="H2"/>
      <c r="I2"/>
      <c r="J2"/>
      <c r="K2"/>
      <c r="L2"/>
      <c r="M2"/>
      <c r="N2"/>
      <c r="O2"/>
      <c r="P2"/>
      <c r="Q2"/>
    </row>
    <row r="3" spans="1:17" s="1" customFormat="1" ht="20.100000000000001" customHeight="1">
      <c r="A3" s="2036" t="s">
        <v>800</v>
      </c>
      <c r="B3" s="2022"/>
      <c r="C3" s="2022"/>
      <c r="D3" s="2022"/>
      <c r="E3" s="2022"/>
      <c r="F3" s="2037"/>
      <c r="G3"/>
      <c r="H3"/>
      <c r="I3"/>
      <c r="J3"/>
      <c r="K3"/>
      <c r="L3"/>
      <c r="M3"/>
      <c r="N3"/>
      <c r="O3"/>
      <c r="P3"/>
      <c r="Q3"/>
    </row>
    <row r="4" spans="1:17" s="1" customFormat="1" ht="15.75" customHeight="1" thickBot="1">
      <c r="A4" s="365"/>
      <c r="B4" s="180"/>
      <c r="C4" s="180"/>
      <c r="D4" s="180"/>
      <c r="E4" s="180"/>
      <c r="F4" s="237"/>
      <c r="G4"/>
      <c r="H4"/>
      <c r="I4"/>
      <c r="J4"/>
      <c r="K4"/>
      <c r="L4"/>
      <c r="M4"/>
      <c r="N4"/>
      <c r="O4"/>
      <c r="P4"/>
      <c r="Q4"/>
    </row>
    <row r="5" spans="1:17" s="1" customFormat="1" ht="15.75" customHeight="1">
      <c r="A5" s="1080" t="s">
        <v>632</v>
      </c>
      <c r="B5" s="498" t="s">
        <v>516</v>
      </c>
      <c r="C5" s="2050">
        <f>'Sch 1- Rate Base '!$E$5</f>
        <v>0</v>
      </c>
      <c r="D5" s="2051"/>
      <c r="E5" s="1139"/>
      <c r="F5" s="1149" t="s">
        <v>652</v>
      </c>
      <c r="G5"/>
      <c r="H5"/>
      <c r="I5"/>
      <c r="J5"/>
      <c r="K5"/>
      <c r="L5"/>
      <c r="M5"/>
      <c r="N5"/>
      <c r="O5"/>
      <c r="P5"/>
      <c r="Q5"/>
    </row>
    <row r="6" spans="1:17" s="1" customFormat="1" ht="15.75" customHeight="1">
      <c r="A6" s="1076"/>
      <c r="B6" s="498" t="s">
        <v>517</v>
      </c>
      <c r="C6" s="2052">
        <f>'Sch 1- Rate Base '!$E$6</f>
        <v>0</v>
      </c>
      <c r="D6" s="2053"/>
      <c r="E6" s="1139"/>
      <c r="F6" s="1150" t="str">
        <f>'Sch 1- Rate Base '!I6</f>
        <v/>
      </c>
      <c r="G6"/>
      <c r="H6"/>
      <c r="I6"/>
      <c r="J6"/>
      <c r="K6"/>
      <c r="L6"/>
      <c r="M6"/>
      <c r="N6"/>
      <c r="O6"/>
      <c r="P6"/>
      <c r="Q6"/>
    </row>
    <row r="7" spans="1:17" s="1" customFormat="1" ht="15.75" customHeight="1" thickBot="1">
      <c r="A7" s="365"/>
      <c r="B7" s="498" t="s">
        <v>518</v>
      </c>
      <c r="C7" s="2054">
        <f>'Sch 1- Rate Base '!$E$7</f>
        <v>0</v>
      </c>
      <c r="D7" s="2055"/>
      <c r="E7" s="1139"/>
      <c r="F7" s="1152" t="str">
        <f>'Sch 1- Rate Base '!I7</f>
        <v/>
      </c>
      <c r="G7"/>
      <c r="H7"/>
      <c r="I7"/>
      <c r="J7"/>
      <c r="K7"/>
      <c r="L7"/>
      <c r="M7"/>
      <c r="N7"/>
      <c r="O7"/>
      <c r="P7"/>
      <c r="Q7"/>
    </row>
    <row r="8" spans="1:17" s="1" customFormat="1" ht="15.75" customHeight="1">
      <c r="A8" s="365"/>
      <c r="B8" s="498"/>
      <c r="C8" s="613"/>
      <c r="D8" s="180"/>
      <c r="F8" s="171"/>
      <c r="G8"/>
      <c r="H8"/>
      <c r="I8"/>
      <c r="J8"/>
      <c r="K8"/>
      <c r="L8"/>
      <c r="M8"/>
      <c r="N8"/>
      <c r="O8"/>
      <c r="P8"/>
      <c r="Q8"/>
    </row>
    <row r="9" spans="1:17" s="1" customFormat="1" ht="19.5" customHeight="1">
      <c r="A9" s="2093" t="s">
        <v>66</v>
      </c>
      <c r="B9" s="2094"/>
      <c r="C9" s="2094"/>
      <c r="D9" s="2094"/>
      <c r="E9" s="2094"/>
      <c r="F9" s="2095"/>
      <c r="G9"/>
      <c r="H9"/>
      <c r="I9"/>
      <c r="J9"/>
      <c r="K9"/>
      <c r="L9"/>
      <c r="M9"/>
      <c r="N9"/>
      <c r="O9"/>
      <c r="P9"/>
      <c r="Q9"/>
    </row>
    <row r="10" spans="1:17" s="1" customFormat="1" ht="15.75" customHeight="1" thickBot="1">
      <c r="A10" s="366"/>
      <c r="B10" s="367"/>
      <c r="C10" s="367"/>
      <c r="D10" s="367"/>
      <c r="E10" s="367"/>
      <c r="F10" s="368"/>
      <c r="G10"/>
      <c r="H10"/>
      <c r="I10"/>
      <c r="J10"/>
      <c r="K10"/>
      <c r="L10"/>
      <c r="M10"/>
      <c r="N10"/>
      <c r="O10"/>
      <c r="P10"/>
      <c r="Q10"/>
    </row>
    <row r="11" spans="1:17" s="1" customFormat="1" ht="16.5" thickBot="1">
      <c r="A11" s="224"/>
      <c r="B11" s="90"/>
      <c r="C11" s="90"/>
      <c r="D11" s="90"/>
      <c r="E11" s="90"/>
      <c r="F11" s="223"/>
      <c r="G11"/>
      <c r="H11"/>
      <c r="I11"/>
      <c r="J11"/>
      <c r="K11"/>
      <c r="L11"/>
      <c r="M11"/>
      <c r="N11"/>
      <c r="O11"/>
      <c r="P11"/>
      <c r="Q11"/>
    </row>
    <row r="12" spans="1:17" s="1" customFormat="1" ht="16.5" thickBot="1">
      <c r="A12" s="170"/>
      <c r="C12" s="304" t="s">
        <v>104</v>
      </c>
      <c r="D12" s="304" t="s">
        <v>105</v>
      </c>
      <c r="E12" s="304" t="s">
        <v>106</v>
      </c>
      <c r="F12" s="305" t="s">
        <v>327</v>
      </c>
    </row>
    <row r="13" spans="1:17" s="1" customFormat="1" ht="16.5" thickBot="1">
      <c r="A13" s="163" t="s">
        <v>50</v>
      </c>
      <c r="B13" s="18"/>
      <c r="C13" s="543">
        <f>'Sch 3 - Expenses'!G103</f>
        <v>0</v>
      </c>
      <c r="D13" s="543">
        <f>'Sch 3 - Expenses'!H103</f>
        <v>0</v>
      </c>
      <c r="E13" s="543">
        <f>'Sch 3 - Expenses'!I103</f>
        <v>0</v>
      </c>
      <c r="F13" s="544">
        <f>'Sch 3 - Expenses'!J103</f>
        <v>0</v>
      </c>
      <c r="H13" s="1683"/>
    </row>
    <row r="14" spans="1:17" s="1" customFormat="1">
      <c r="A14" s="213" t="s">
        <v>68</v>
      </c>
      <c r="B14" s="18"/>
      <c r="C14" s="67"/>
      <c r="D14" s="67"/>
      <c r="E14" s="67"/>
      <c r="F14" s="226"/>
      <c r="H14" s="1683"/>
    </row>
    <row r="15" spans="1:17" s="1" customFormat="1" ht="16.5" thickBot="1">
      <c r="A15" s="227"/>
      <c r="B15" s="18"/>
      <c r="C15" s="67"/>
      <c r="D15" s="67"/>
      <c r="E15" s="67"/>
      <c r="F15" s="226"/>
      <c r="H15" s="1683"/>
    </row>
    <row r="16" spans="1:17" s="1" customFormat="1" ht="16.5" thickBot="1">
      <c r="A16" s="163" t="s">
        <v>141</v>
      </c>
      <c r="B16" s="18"/>
      <c r="C16" s="543">
        <f>IF('Sch 2 -Rate of Return'!E42&gt;0,'Sch 2 -Rate of Return'!E42,IF('Sch 2 -Rate of Return'!E98&gt;0,'Sch 2 -Rate of Return'!E98,IF('Sch 2 -Rate of Return'!E125&gt;0,'Sch 2 -Rate of Return'!E125,0)))</f>
        <v>0</v>
      </c>
      <c r="D16" s="543">
        <f>IF('Sch 2 -Rate of Return'!F42&gt;0,'Sch 2 -Rate of Return'!F42,IF('Sch 2 -Rate of Return'!F98&gt;0,'Sch 2 -Rate of Return'!F98,IF('Sch 2 -Rate of Return'!F125&gt;0,'Sch 2 -Rate of Return'!F125,0)))</f>
        <v>0</v>
      </c>
      <c r="E16" s="543">
        <f>IF('Sch 2 -Rate of Return'!G42&gt;0,'Sch 2 -Rate of Return'!G42,IF('Sch 2 -Rate of Return'!G98&gt;0,'Sch 2 -Rate of Return'!G98,IF('Sch 2 -Rate of Return'!G125&gt;0,'Sch 2 -Rate of Return'!G125,0)))</f>
        <v>0</v>
      </c>
      <c r="F16" s="544">
        <f>IF('Sch 2 -Rate of Return'!H42&gt;0,'Sch 2 -Rate of Return'!H42,IF('Sch 2 -Rate of Return'!H98&gt;0,'Sch 2 -Rate of Return'!H98,IF('Sch 2 -Rate of Return'!H125&gt;0,'Sch 2 -Rate of Return'!H125,0)))</f>
        <v>0</v>
      </c>
    </row>
    <row r="17" spans="1:11" s="1" customFormat="1">
      <c r="A17" s="213" t="s">
        <v>246</v>
      </c>
      <c r="B17" s="18"/>
      <c r="C17" s="67"/>
      <c r="D17" s="67"/>
      <c r="E17" s="67"/>
      <c r="F17" s="226"/>
    </row>
    <row r="18" spans="1:11" s="1" customFormat="1" ht="16.5" thickBot="1">
      <c r="A18" s="227"/>
      <c r="B18" s="18"/>
      <c r="C18" s="67"/>
      <c r="D18" s="67"/>
      <c r="E18" s="67"/>
      <c r="F18" s="226"/>
    </row>
    <row r="19" spans="1:11" s="1" customFormat="1" ht="16.5" thickBot="1">
      <c r="A19" s="163" t="s">
        <v>39</v>
      </c>
      <c r="B19" s="18"/>
      <c r="C19" s="543">
        <f>'Sch 3A - Taxes'!F31</f>
        <v>0</v>
      </c>
      <c r="D19" s="543">
        <f>'Sch 3A - Taxes'!G31</f>
        <v>0</v>
      </c>
      <c r="E19" s="543">
        <f>'Sch 3A - Taxes'!H31</f>
        <v>0</v>
      </c>
      <c r="F19" s="544">
        <f>'Sch 3A - Taxes'!I31</f>
        <v>0</v>
      </c>
    </row>
    <row r="20" spans="1:11" s="1" customFormat="1">
      <c r="A20" s="213" t="s">
        <v>161</v>
      </c>
      <c r="B20" s="18"/>
      <c r="C20" s="67"/>
      <c r="D20" s="67"/>
      <c r="E20" s="67"/>
      <c r="F20" s="226"/>
    </row>
    <row r="21" spans="1:11" s="1" customFormat="1" ht="16.5" thickBot="1">
      <c r="A21" s="227"/>
      <c r="B21" s="18"/>
      <c r="C21" s="67"/>
      <c r="D21" s="67"/>
      <c r="E21" s="67"/>
      <c r="F21" s="226"/>
    </row>
    <row r="22" spans="1:11" s="1" customFormat="1" ht="16.5" thickBot="1">
      <c r="A22" s="163" t="s">
        <v>49</v>
      </c>
      <c r="B22" s="18"/>
      <c r="C22" s="543">
        <f>'Sch 3B - Other Items'!G40</f>
        <v>0</v>
      </c>
      <c r="D22" s="543">
        <f>'Sch 3B - Other Items'!H40</f>
        <v>0</v>
      </c>
      <c r="E22" s="543">
        <f>'Sch 3B - Other Items'!I40</f>
        <v>0</v>
      </c>
      <c r="F22" s="544">
        <f>'Sch 3B - Other Items'!J40</f>
        <v>0</v>
      </c>
      <c r="H22" s="1683"/>
    </row>
    <row r="23" spans="1:11" s="1" customFormat="1">
      <c r="A23" s="213" t="s">
        <v>456</v>
      </c>
      <c r="B23" s="18"/>
      <c r="C23" s="67"/>
      <c r="D23" s="67"/>
      <c r="E23" s="67"/>
      <c r="F23" s="226"/>
    </row>
    <row r="24" spans="1:11" s="1" customFormat="1" ht="16.5" thickBot="1">
      <c r="A24" s="227"/>
      <c r="B24" s="18"/>
      <c r="C24" s="67"/>
      <c r="D24" s="67"/>
      <c r="E24" s="67"/>
      <c r="F24" s="226"/>
    </row>
    <row r="25" spans="1:11" s="1" customFormat="1" ht="16.5" thickBot="1">
      <c r="A25" s="163" t="s">
        <v>51</v>
      </c>
      <c r="B25" s="18"/>
      <c r="C25" s="545">
        <f>C13+C16+C19-C22</f>
        <v>0</v>
      </c>
      <c r="D25" s="545">
        <f>D13+D16+D19-D22</f>
        <v>0</v>
      </c>
      <c r="E25" s="545">
        <f>E13+E16+E19-E22</f>
        <v>0</v>
      </c>
      <c r="F25" s="546">
        <f>F13+F16+F19-F22</f>
        <v>0</v>
      </c>
    </row>
    <row r="26" spans="1:11" s="1" customFormat="1" ht="15.75" customHeight="1">
      <c r="A26" s="213" t="s">
        <v>243</v>
      </c>
      <c r="B26" s="32"/>
      <c r="C26" s="51"/>
      <c r="D26" s="51"/>
      <c r="E26" s="569"/>
      <c r="F26" s="222"/>
      <c r="G26" s="9"/>
      <c r="H26" s="9"/>
      <c r="I26" s="9"/>
    </row>
    <row r="27" spans="1:11" s="1" customFormat="1" ht="15.75" customHeight="1">
      <c r="A27" s="170"/>
      <c r="E27" s="570"/>
      <c r="F27" s="571"/>
    </row>
    <row r="28" spans="1:11" s="1" customFormat="1" ht="15.75" customHeight="1" thickBot="1">
      <c r="A28" s="191"/>
      <c r="B28" s="216"/>
      <c r="C28" s="216"/>
      <c r="E28" s="216"/>
      <c r="F28" s="217"/>
    </row>
    <row r="29" spans="1:11" s="1" customFormat="1" ht="15.75" customHeight="1" thickTop="1">
      <c r="A29" s="232"/>
      <c r="B29" s="233"/>
      <c r="C29" s="233"/>
      <c r="D29" s="233"/>
      <c r="E29" s="233"/>
      <c r="F29" s="234"/>
      <c r="J29" s="15"/>
      <c r="K29" s="15"/>
    </row>
    <row r="30" spans="1:11" s="1" customFormat="1" ht="15.75" customHeight="1" thickBot="1">
      <c r="A30" s="170"/>
      <c r="E30" s="572"/>
      <c r="F30" s="171"/>
      <c r="H30" s="15" t="s">
        <v>138</v>
      </c>
      <c r="I30" s="15" t="s">
        <v>139</v>
      </c>
      <c r="J30" s="15"/>
      <c r="K30" s="943"/>
    </row>
    <row r="31" spans="1:11" s="1" customFormat="1" ht="15.75" customHeight="1" thickBot="1">
      <c r="A31" s="547" t="s">
        <v>457</v>
      </c>
      <c r="B31" s="18"/>
      <c r="C31" s="51"/>
      <c r="D31" s="52"/>
      <c r="E31" s="52"/>
      <c r="F31" s="171"/>
      <c r="H31" s="15" t="s">
        <v>664</v>
      </c>
      <c r="I31" s="15" t="s">
        <v>664</v>
      </c>
      <c r="J31" s="15"/>
      <c r="K31" s="15"/>
    </row>
    <row r="32" spans="1:11" s="1" customFormat="1" ht="15.75" customHeight="1">
      <c r="A32" s="228" t="s">
        <v>298</v>
      </c>
      <c r="B32" s="18"/>
      <c r="C32" s="51"/>
      <c r="D32" s="525">
        <f>D25</f>
        <v>0</v>
      </c>
      <c r="E32" s="52"/>
      <c r="F32" s="2091" t="s">
        <v>649</v>
      </c>
      <c r="G32" s="19"/>
      <c r="H32" s="525">
        <f>$D$25</f>
        <v>0</v>
      </c>
      <c r="I32" s="525">
        <f>$D$25</f>
        <v>0</v>
      </c>
      <c r="J32" s="1747"/>
      <c r="K32" s="1747"/>
    </row>
    <row r="33" spans="1:11" s="1" customFormat="1" ht="16.5" thickBot="1">
      <c r="A33" s="228"/>
      <c r="B33" s="18"/>
      <c r="C33" s="51"/>
      <c r="D33" s="526"/>
      <c r="E33" s="52"/>
      <c r="F33" s="2092"/>
      <c r="G33"/>
      <c r="H33" s="526"/>
      <c r="I33" s="526"/>
      <c r="J33" s="1747"/>
      <c r="K33" s="1747"/>
    </row>
    <row r="34" spans="1:11" s="1" customFormat="1" ht="16.5" thickBot="1">
      <c r="A34" s="228" t="s">
        <v>869</v>
      </c>
      <c r="B34" s="18"/>
      <c r="C34" s="51"/>
      <c r="D34" s="1367">
        <f>F34*D40</f>
        <v>0</v>
      </c>
      <c r="E34" s="1369" t="s">
        <v>235</v>
      </c>
      <c r="F34" s="1370">
        <f>'NLSL_Base_New-Calc'!AA58</f>
        <v>0</v>
      </c>
      <c r="G34"/>
      <c r="H34" s="526">
        <v>0</v>
      </c>
      <c r="I34" s="526">
        <f>F34*F45</f>
        <v>0</v>
      </c>
      <c r="J34" s="1747"/>
      <c r="K34" s="1747"/>
    </row>
    <row r="35" spans="1:11" s="1" customFormat="1" ht="16.5" thickBot="1">
      <c r="A35" s="228"/>
      <c r="B35" s="18"/>
      <c r="C35" s="51"/>
      <c r="D35" s="527"/>
      <c r="E35" s="1369"/>
      <c r="F35" s="783"/>
      <c r="G35"/>
      <c r="H35" s="526">
        <v>0</v>
      </c>
      <c r="I35" s="526">
        <v>0</v>
      </c>
      <c r="J35" s="1747"/>
      <c r="K35" s="1747"/>
    </row>
    <row r="36" spans="1:11" s="1" customFormat="1" ht="16.5" thickBot="1">
      <c r="A36" s="160" t="s">
        <v>458</v>
      </c>
      <c r="B36" s="18"/>
      <c r="C36" s="51"/>
      <c r="D36" s="545">
        <f>D32+D33-D34-D35</f>
        <v>0</v>
      </c>
      <c r="E36" s="601"/>
      <c r="F36" s="783"/>
      <c r="G36"/>
      <c r="H36" s="545">
        <f>H32+H33-H34-H35</f>
        <v>0</v>
      </c>
      <c r="I36" s="545">
        <f>I32+I33-I34-I35</f>
        <v>0</v>
      </c>
      <c r="J36" s="1748"/>
      <c r="K36" s="1748"/>
    </row>
    <row r="37" spans="1:11" s="1" customFormat="1" ht="15.75" customHeight="1" thickBot="1">
      <c r="A37" s="228"/>
      <c r="B37" s="18"/>
      <c r="C37" s="51"/>
      <c r="D37" s="72"/>
      <c r="E37" s="52"/>
      <c r="F37" s="783"/>
      <c r="G37"/>
      <c r="H37" s="72"/>
      <c r="I37" s="39"/>
      <c r="J37" s="39"/>
      <c r="K37" s="39"/>
    </row>
    <row r="38" spans="1:11" s="1" customFormat="1" ht="16.5" thickBot="1">
      <c r="A38" s="547" t="s">
        <v>459</v>
      </c>
      <c r="B38" s="18"/>
      <c r="C38" s="51"/>
      <c r="D38" s="92"/>
      <c r="E38" s="92"/>
      <c r="F38" s="783"/>
      <c r="G38"/>
      <c r="H38" s="92"/>
      <c r="I38" s="39"/>
      <c r="J38" s="39"/>
      <c r="K38" s="39"/>
    </row>
    <row r="39" spans="1:11" s="1" customFormat="1">
      <c r="A39" s="228" t="s">
        <v>299</v>
      </c>
      <c r="B39" s="18"/>
      <c r="C39" s="51"/>
      <c r="D39" s="1701">
        <v>0</v>
      </c>
      <c r="E39" s="584"/>
      <c r="F39" s="1604"/>
      <c r="G39"/>
      <c r="H39" s="230">
        <f>D39</f>
        <v>0</v>
      </c>
      <c r="I39" s="230">
        <f>D39</f>
        <v>0</v>
      </c>
      <c r="J39" s="221"/>
      <c r="K39" s="221"/>
    </row>
    <row r="40" spans="1:11" s="1" customFormat="1" ht="16.5" thickBot="1">
      <c r="A40" s="228" t="s">
        <v>300</v>
      </c>
      <c r="B40" s="18"/>
      <c r="C40" s="51"/>
      <c r="D40" s="229">
        <f>IF(F34&gt;MIN(H46,J46),F45,0)</f>
        <v>0</v>
      </c>
      <c r="E40" s="584"/>
      <c r="F40" s="1604"/>
      <c r="G40"/>
      <c r="H40" s="229">
        <v>0</v>
      </c>
      <c r="I40" s="229">
        <f>F45</f>
        <v>0</v>
      </c>
      <c r="J40" s="221"/>
      <c r="K40" s="221"/>
    </row>
    <row r="41" spans="1:11" s="1" customFormat="1" ht="16.5" thickBot="1">
      <c r="A41" s="228" t="s">
        <v>870</v>
      </c>
      <c r="B41" s="18"/>
      <c r="C41" s="51"/>
      <c r="D41" s="229">
        <f>D39-D40</f>
        <v>0</v>
      </c>
      <c r="E41" s="584"/>
      <c r="F41" s="1605" t="s">
        <v>650</v>
      </c>
      <c r="G41"/>
      <c r="H41" s="229">
        <f>H39-H40</f>
        <v>0</v>
      </c>
      <c r="I41" s="229">
        <f>I39-I40</f>
        <v>0</v>
      </c>
      <c r="J41" s="221"/>
      <c r="K41" s="221"/>
    </row>
    <row r="42" spans="1:11" s="1" customFormat="1" ht="16.5" thickBot="1">
      <c r="A42" s="228" t="s">
        <v>871</v>
      </c>
      <c r="B42" s="18"/>
      <c r="C42" s="51"/>
      <c r="D42" s="1368">
        <f>D39*F42</f>
        <v>0</v>
      </c>
      <c r="E42" s="584"/>
      <c r="F42" s="1606">
        <f>'Distribution Loss Calc'!H23</f>
        <v>0</v>
      </c>
      <c r="G42"/>
      <c r="H42" s="229">
        <f>H39*F42</f>
        <v>0</v>
      </c>
      <c r="I42" s="1368">
        <f>I39*F42</f>
        <v>0</v>
      </c>
      <c r="J42" s="221"/>
      <c r="K42" s="221"/>
    </row>
    <row r="43" spans="1:11" s="1" customFormat="1" ht="16.5" thickBot="1">
      <c r="A43" s="228" t="s">
        <v>663</v>
      </c>
      <c r="B43" s="18"/>
      <c r="C43" s="573"/>
      <c r="D43" s="231">
        <f>IF(F35&gt;MIN(H46,I46),F48,0)</f>
        <v>0</v>
      </c>
      <c r="E43" s="739"/>
      <c r="F43" s="1604"/>
      <c r="G43"/>
      <c r="H43" s="229">
        <v>0</v>
      </c>
      <c r="I43" s="231">
        <v>0</v>
      </c>
      <c r="J43" s="221"/>
      <c r="K43" s="221"/>
    </row>
    <row r="44" spans="1:11" s="1" customFormat="1" ht="16.5" thickBot="1">
      <c r="A44" s="160" t="s">
        <v>460</v>
      </c>
      <c r="B44" s="18"/>
      <c r="C44" s="51"/>
      <c r="D44" s="549">
        <f>D41+D42-D43</f>
        <v>0</v>
      </c>
      <c r="E44" s="600"/>
      <c r="F44" s="1605" t="s">
        <v>665</v>
      </c>
      <c r="G44"/>
      <c r="H44" s="549">
        <f>H41+H42</f>
        <v>0</v>
      </c>
      <c r="I44" s="549">
        <f>I41+I42-I43</f>
        <v>0</v>
      </c>
      <c r="J44" s="1749"/>
      <c r="K44" s="1749"/>
    </row>
    <row r="45" spans="1:11" s="1" customFormat="1" ht="15.75" customHeight="1" thickBot="1">
      <c r="A45" s="165"/>
      <c r="B45" s="18"/>
      <c r="C45" s="51"/>
      <c r="D45" s="56"/>
      <c r="E45" s="585"/>
      <c r="F45" s="1607">
        <v>0</v>
      </c>
      <c r="H45" s="56"/>
    </row>
    <row r="46" spans="1:11" s="1" customFormat="1" ht="19.5" thickBot="1">
      <c r="A46" s="548" t="s">
        <v>301</v>
      </c>
      <c r="B46" s="93"/>
      <c r="C46" s="93"/>
      <c r="D46" s="740" t="str">
        <f>IF(D44=0,"$0",D36/D44)</f>
        <v>$0</v>
      </c>
      <c r="E46" s="716"/>
      <c r="F46" s="1608"/>
      <c r="H46" s="715" t="str">
        <f>IF(H44=0,"$0",H36/H44)</f>
        <v>$0</v>
      </c>
      <c r="I46" s="715" t="str">
        <f>IF(I44=0,"$0",I36/I44)</f>
        <v>$0</v>
      </c>
      <c r="J46" s="1750"/>
      <c r="K46" s="1750"/>
    </row>
    <row r="47" spans="1:11" s="1" customFormat="1" ht="15.75" customHeight="1">
      <c r="A47" s="575"/>
      <c r="B47" s="93"/>
      <c r="C47" s="93"/>
      <c r="D47" s="576"/>
      <c r="E47" s="52"/>
      <c r="F47" s="1608"/>
    </row>
    <row r="48" spans="1:11" s="1" customFormat="1">
      <c r="A48" s="160"/>
      <c r="B48" s="51"/>
      <c r="C48" s="51"/>
      <c r="D48" s="579"/>
      <c r="E48" s="52"/>
      <c r="F48" s="1608"/>
    </row>
    <row r="49" spans="1:6" s="1" customFormat="1" ht="19.5" thickBot="1">
      <c r="A49" s="581"/>
      <c r="B49" s="582"/>
      <c r="C49" s="582"/>
      <c r="D49" s="583"/>
      <c r="E49" s="594"/>
      <c r="F49" s="217"/>
    </row>
    <row r="50" spans="1:6" s="1" customFormat="1" ht="19.5" thickTop="1">
      <c r="A50" s="592"/>
      <c r="B50" s="93"/>
      <c r="C50" s="93"/>
      <c r="D50" s="580"/>
      <c r="E50" s="52"/>
    </row>
    <row r="51" spans="1:6" s="1" customFormat="1" ht="18.75">
      <c r="A51" s="593"/>
      <c r="B51" s="93"/>
      <c r="C51" s="93"/>
      <c r="D51" s="1689"/>
      <c r="E51" s="52"/>
    </row>
    <row r="52" spans="1:6" s="1" customFormat="1" ht="18.75">
      <c r="A52" s="592"/>
      <c r="B52" s="93"/>
      <c r="C52" s="93"/>
      <c r="D52" s="1689"/>
      <c r="E52" s="1690"/>
    </row>
    <row r="53" spans="1:6" s="1" customFormat="1">
      <c r="A53"/>
      <c r="B53"/>
      <c r="C53"/>
      <c r="D53"/>
      <c r="E53"/>
      <c r="F53"/>
    </row>
    <row r="54" spans="1:6">
      <c r="A54" s="79"/>
    </row>
    <row r="55" spans="1:6">
      <c r="A55" s="79"/>
    </row>
    <row r="56" spans="1:6">
      <c r="A56" s="79"/>
    </row>
    <row r="57" spans="1:6">
      <c r="A57" s="79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</sheetData>
  <mergeCells count="8">
    <mergeCell ref="F32:F33"/>
    <mergeCell ref="A1:F1"/>
    <mergeCell ref="A2:F2"/>
    <mergeCell ref="A3:F3"/>
    <mergeCell ref="A9:F9"/>
    <mergeCell ref="C5:D5"/>
    <mergeCell ref="C6:D6"/>
    <mergeCell ref="C7:D7"/>
  </mergeCells>
  <phoneticPr fontId="0" type="noConversion"/>
  <hyperlinks>
    <hyperlink ref="A5" location="TOC!A1" display="TOC" xr:uid="{00000000-0004-0000-0800-000000000000}"/>
  </hyperlinks>
  <printOptions horizontalCentered="1" headings="1"/>
  <pageMargins left="0.5" right="0.5" top="1" bottom="0.8" header="0.25" footer="0.25"/>
  <pageSetup scale="75" orientation="landscape" r:id="rId1"/>
  <headerFooter alignWithMargins="0">
    <oddFooter>&amp;LFY 2026-2028 ASC Filing&amp;CPage &amp;P of &amp;N&amp;R&amp;A
&amp;D</oddFooter>
  </headerFooter>
  <rowBreaks count="1" manualBreakCount="1">
    <brk id="28" max="5" man="1"/>
  </rowBreaks>
  <customProperties>
    <customPr name="xxe4aPID" r:id="rId2"/>
  </customProperties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6">
    <tabColor rgb="FF00FFFF"/>
  </sheetPr>
  <dimension ref="A1:W87"/>
  <sheetViews>
    <sheetView zoomScale="85" zoomScaleNormal="85" workbookViewId="0">
      <selection activeCell="N76" sqref="N76"/>
    </sheetView>
  </sheetViews>
  <sheetFormatPr defaultRowHeight="15.75"/>
  <cols>
    <col min="1" max="1" width="3" customWidth="1"/>
    <col min="2" max="2" width="13.75" customWidth="1"/>
    <col min="4" max="4" width="18.75" customWidth="1"/>
    <col min="5" max="5" width="18.625" customWidth="1"/>
    <col min="6" max="6" width="9.25" customWidth="1"/>
    <col min="7" max="8" width="18.625" customWidth="1"/>
    <col min="9" max="9" width="9.25" customWidth="1"/>
    <col min="10" max="10" width="18.625" customWidth="1"/>
    <col min="11" max="11" width="18.75" customWidth="1"/>
    <col min="12" max="12" width="9.25" customWidth="1"/>
    <col min="13" max="13" width="16.25" bestFit="1" customWidth="1"/>
    <col min="14" max="14" width="20.75" customWidth="1"/>
    <col min="15" max="15" width="9.25" customWidth="1"/>
    <col min="16" max="16" width="16.25" bestFit="1" customWidth="1"/>
    <col min="17" max="17" width="19.875" customWidth="1"/>
    <col min="18" max="18" width="16.25" bestFit="1" customWidth="1"/>
    <col min="19" max="19" width="13.625" bestFit="1" customWidth="1"/>
    <col min="20" max="20" width="12.5" customWidth="1"/>
    <col min="21" max="21" width="13.625" bestFit="1" customWidth="1"/>
    <col min="22" max="22" width="11.5" customWidth="1"/>
    <col min="23" max="23" width="11.125" customWidth="1"/>
  </cols>
  <sheetData>
    <row r="1" spans="1:23" ht="18" customHeight="1">
      <c r="A1" s="2103" t="s">
        <v>54</v>
      </c>
      <c r="B1" s="2104"/>
      <c r="C1" s="2104"/>
      <c r="D1" s="2104"/>
      <c r="E1" s="2104"/>
      <c r="F1" s="2104"/>
      <c r="G1" s="2104"/>
      <c r="H1" s="2104"/>
      <c r="I1" s="2104"/>
      <c r="J1" s="2104"/>
      <c r="K1" s="2104"/>
      <c r="L1" s="2104"/>
      <c r="M1" s="2104"/>
      <c r="N1" s="2104"/>
      <c r="O1" s="2104"/>
      <c r="P1" s="2104"/>
      <c r="Q1" s="2105"/>
    </row>
    <row r="2" spans="1:23" ht="15.6" customHeight="1">
      <c r="A2" s="2119" t="s">
        <v>56</v>
      </c>
      <c r="B2" s="2025"/>
      <c r="C2" s="2025"/>
      <c r="D2" s="2025"/>
      <c r="E2" s="2025"/>
      <c r="F2" s="2025"/>
      <c r="G2" s="2025"/>
      <c r="H2" s="2025"/>
      <c r="I2" s="2025"/>
      <c r="J2" s="2025"/>
      <c r="K2" s="2025"/>
      <c r="L2" s="2025"/>
      <c r="M2" s="2025"/>
      <c r="N2" s="2025"/>
      <c r="O2" s="2025"/>
      <c r="P2" s="2025"/>
      <c r="Q2" s="2120"/>
    </row>
    <row r="3" spans="1:23" ht="20.25" customHeight="1" thickBot="1">
      <c r="A3" s="2106" t="s">
        <v>800</v>
      </c>
      <c r="B3" s="2022"/>
      <c r="C3" s="2022"/>
      <c r="D3" s="2022"/>
      <c r="E3" s="2022"/>
      <c r="F3" s="2022"/>
      <c r="G3" s="2022"/>
      <c r="H3" s="2022"/>
      <c r="I3" s="2022"/>
      <c r="J3" s="2022"/>
      <c r="K3" s="2022"/>
      <c r="L3" s="2022"/>
      <c r="M3" s="2022"/>
      <c r="N3" s="2022"/>
      <c r="O3" s="2022"/>
      <c r="P3" s="2022"/>
      <c r="Q3" s="2107"/>
    </row>
    <row r="4" spans="1:23">
      <c r="A4" s="1769"/>
      <c r="B4" s="180"/>
      <c r="F4" s="498" t="s">
        <v>516</v>
      </c>
      <c r="G4" s="2050">
        <f>'Sch 1- Rate Base '!$E$5</f>
        <v>0</v>
      </c>
      <c r="H4" s="2051"/>
      <c r="I4" s="2066"/>
      <c r="M4" s="194"/>
      <c r="N4" s="1149" t="s">
        <v>652</v>
      </c>
      <c r="O4" s="194"/>
      <c r="P4" s="194"/>
      <c r="Q4" s="1770"/>
      <c r="R4" s="194"/>
      <c r="S4" s="194"/>
      <c r="T4" s="194"/>
      <c r="U4" s="194"/>
      <c r="V4" s="194"/>
      <c r="W4" s="194"/>
    </row>
    <row r="5" spans="1:23">
      <c r="A5" s="1756"/>
      <c r="B5" s="1078" t="s">
        <v>632</v>
      </c>
      <c r="F5" s="498" t="s">
        <v>517</v>
      </c>
      <c r="G5" s="2052">
        <f>'Sch 1- Rate Base '!$E$6</f>
        <v>0</v>
      </c>
      <c r="H5" s="2053"/>
      <c r="I5" s="2067"/>
      <c r="J5" s="612"/>
      <c r="M5" s="1771"/>
      <c r="N5" s="1150" t="str">
        <f>'Sch 1- Rate Base '!I6</f>
        <v/>
      </c>
      <c r="O5" s="681"/>
      <c r="P5" s="681"/>
      <c r="Q5" s="1772"/>
      <c r="R5" s="681"/>
      <c r="S5" s="681"/>
      <c r="T5" s="681"/>
      <c r="U5" s="681"/>
      <c r="V5" s="681"/>
      <c r="W5" s="194"/>
    </row>
    <row r="6" spans="1:23" ht="16.5" thickBot="1">
      <c r="A6" s="1756"/>
      <c r="F6" s="498" t="s">
        <v>518</v>
      </c>
      <c r="G6" s="2054">
        <f>'Sch 1- Rate Base '!$E$7</f>
        <v>0</v>
      </c>
      <c r="H6" s="2064"/>
      <c r="I6" s="2065"/>
      <c r="J6" s="612"/>
      <c r="M6" s="1771"/>
      <c r="N6" s="1152" t="str">
        <f>'Sch 1- Rate Base '!I7</f>
        <v/>
      </c>
      <c r="O6" s="681"/>
      <c r="P6" s="681"/>
      <c r="Q6" s="1772"/>
      <c r="R6" s="681"/>
      <c r="S6" s="681"/>
      <c r="T6" s="681"/>
      <c r="U6" s="681"/>
    </row>
    <row r="7" spans="1:23" ht="16.5" thickBot="1">
      <c r="A7" s="2108" t="s">
        <v>219</v>
      </c>
      <c r="B7" s="2109"/>
      <c r="C7" s="2109"/>
      <c r="D7" s="2109"/>
      <c r="E7" s="2109"/>
      <c r="F7" s="2109"/>
      <c r="G7" s="2109"/>
      <c r="H7" s="2109"/>
      <c r="I7" s="2109"/>
      <c r="J7" s="2109"/>
      <c r="K7" s="2109"/>
      <c r="L7" s="1766"/>
      <c r="M7" s="1773"/>
      <c r="N7" s="1773"/>
      <c r="O7" s="1773"/>
      <c r="P7" s="1773"/>
      <c r="Q7" s="1774"/>
      <c r="R7" s="194"/>
      <c r="S7" s="194"/>
      <c r="T7" s="194"/>
      <c r="U7" s="194"/>
    </row>
    <row r="8" spans="1:23" ht="16.5" customHeight="1" thickBot="1">
      <c r="A8" s="1751"/>
      <c r="B8" s="1752" t="s">
        <v>265</v>
      </c>
      <c r="C8" s="1753"/>
      <c r="D8" s="2096" t="s">
        <v>197</v>
      </c>
      <c r="E8" s="2097"/>
      <c r="F8" s="2110"/>
      <c r="G8" s="2111" t="s">
        <v>215</v>
      </c>
      <c r="H8" s="2112"/>
      <c r="I8" s="2110"/>
      <c r="J8" s="2115" t="s">
        <v>216</v>
      </c>
      <c r="K8" s="2116"/>
      <c r="L8" s="1754"/>
      <c r="M8" s="2115" t="s">
        <v>796</v>
      </c>
      <c r="N8" s="2116"/>
      <c r="O8" s="1755"/>
      <c r="P8" s="2115" t="s">
        <v>798</v>
      </c>
      <c r="Q8" s="2121"/>
      <c r="R8" s="1028"/>
      <c r="S8" s="1027"/>
      <c r="T8" s="1027"/>
      <c r="U8" s="1027"/>
    </row>
    <row r="9" spans="1:23" ht="16.5" thickBot="1">
      <c r="A9" s="1756"/>
      <c r="B9" s="321" t="s">
        <v>501</v>
      </c>
      <c r="C9" s="1049" t="s">
        <v>261</v>
      </c>
      <c r="D9" s="2098"/>
      <c r="E9" s="2099"/>
      <c r="F9" s="2102"/>
      <c r="G9" s="2113"/>
      <c r="H9" s="2114"/>
      <c r="I9" s="2102"/>
      <c r="J9" s="2117"/>
      <c r="K9" s="2118"/>
      <c r="M9" s="2117"/>
      <c r="N9" s="2118"/>
      <c r="O9" s="1029"/>
      <c r="P9" s="2117"/>
      <c r="Q9" s="2122"/>
      <c r="R9" s="1029"/>
      <c r="S9" s="1029"/>
      <c r="T9" s="1028"/>
      <c r="U9" s="1029"/>
    </row>
    <row r="10" spans="1:23" ht="16.5" thickBot="1">
      <c r="A10" s="1757"/>
      <c r="B10" s="322" t="s">
        <v>500</v>
      </c>
      <c r="C10" s="342" t="s">
        <v>262</v>
      </c>
      <c r="D10" s="1052" t="s">
        <v>182</v>
      </c>
      <c r="E10" s="343" t="s">
        <v>183</v>
      </c>
      <c r="F10" s="2102"/>
      <c r="G10" s="343" t="s">
        <v>182</v>
      </c>
      <c r="H10" s="343" t="s">
        <v>183</v>
      </c>
      <c r="I10" s="2102"/>
      <c r="J10" s="343" t="s">
        <v>182</v>
      </c>
      <c r="K10" s="1072" t="s">
        <v>183</v>
      </c>
      <c r="M10" s="343" t="s">
        <v>182</v>
      </c>
      <c r="N10" s="1072" t="s">
        <v>183</v>
      </c>
      <c r="O10" s="1027"/>
      <c r="P10" s="343" t="s">
        <v>182</v>
      </c>
      <c r="Q10" s="1758" t="s">
        <v>183</v>
      </c>
      <c r="R10" s="1027"/>
      <c r="S10" s="1029"/>
      <c r="T10" s="1027"/>
      <c r="U10" s="1027"/>
    </row>
    <row r="11" spans="1:23">
      <c r="A11" s="1756"/>
      <c r="B11" s="486" t="s">
        <v>184</v>
      </c>
      <c r="C11" s="1050" t="s">
        <v>196</v>
      </c>
      <c r="D11" s="1053">
        <v>0</v>
      </c>
      <c r="E11" s="1053">
        <v>0</v>
      </c>
      <c r="F11" s="598"/>
      <c r="G11" s="1053">
        <v>0</v>
      </c>
      <c r="H11" s="1053">
        <v>0</v>
      </c>
      <c r="I11" s="617"/>
      <c r="J11" s="1053">
        <v>0</v>
      </c>
      <c r="K11" s="1053">
        <v>0</v>
      </c>
      <c r="M11" s="1053">
        <v>0</v>
      </c>
      <c r="N11" s="1053">
        <v>0</v>
      </c>
      <c r="O11" s="1030"/>
      <c r="P11" s="1053">
        <v>0</v>
      </c>
      <c r="Q11" s="1053">
        <v>0</v>
      </c>
      <c r="R11" s="1030"/>
      <c r="S11" s="1030"/>
      <c r="U11" s="1030"/>
    </row>
    <row r="12" spans="1:23">
      <c r="A12" s="1756"/>
      <c r="B12" s="487" t="s">
        <v>185</v>
      </c>
      <c r="C12" s="1051" t="s">
        <v>196</v>
      </c>
      <c r="D12" s="1053">
        <v>0</v>
      </c>
      <c r="E12" s="1053">
        <v>0</v>
      </c>
      <c r="F12" s="598"/>
      <c r="G12" s="1053">
        <v>0</v>
      </c>
      <c r="H12" s="1053">
        <v>0</v>
      </c>
      <c r="I12" s="617"/>
      <c r="J12" s="1053">
        <v>0</v>
      </c>
      <c r="K12" s="1053">
        <v>0</v>
      </c>
      <c r="M12" s="1053">
        <v>0</v>
      </c>
      <c r="N12" s="1053">
        <v>0</v>
      </c>
      <c r="O12" s="1031"/>
      <c r="P12" s="1053">
        <v>0</v>
      </c>
      <c r="Q12" s="1053">
        <v>0</v>
      </c>
      <c r="R12" s="1031"/>
      <c r="S12" s="1032"/>
      <c r="U12" s="1031"/>
    </row>
    <row r="13" spans="1:23">
      <c r="A13" s="1756"/>
      <c r="B13" s="487" t="s">
        <v>186</v>
      </c>
      <c r="C13" s="1051" t="s">
        <v>196</v>
      </c>
      <c r="D13" s="1053">
        <v>0</v>
      </c>
      <c r="E13" s="1053">
        <v>0</v>
      </c>
      <c r="F13" s="598"/>
      <c r="G13" s="1053">
        <v>0</v>
      </c>
      <c r="H13" s="1053">
        <v>0</v>
      </c>
      <c r="I13" s="617"/>
      <c r="J13" s="1053">
        <v>0</v>
      </c>
      <c r="K13" s="1053">
        <v>0</v>
      </c>
      <c r="M13" s="1053">
        <v>0</v>
      </c>
      <c r="N13" s="1053">
        <v>0</v>
      </c>
      <c r="O13" s="1031"/>
      <c r="P13" s="1053">
        <v>0</v>
      </c>
      <c r="Q13" s="1053">
        <v>0</v>
      </c>
      <c r="R13" s="1031"/>
      <c r="S13" s="1032"/>
      <c r="U13" s="1031"/>
    </row>
    <row r="14" spans="1:23">
      <c r="A14" s="1756"/>
      <c r="B14" s="487" t="s">
        <v>187</v>
      </c>
      <c r="C14" s="1051" t="s">
        <v>196</v>
      </c>
      <c r="D14" s="1053">
        <v>0</v>
      </c>
      <c r="E14" s="1053">
        <v>0</v>
      </c>
      <c r="F14" s="598"/>
      <c r="G14" s="1053">
        <v>0</v>
      </c>
      <c r="H14" s="1053">
        <v>0</v>
      </c>
      <c r="I14" s="617"/>
      <c r="J14" s="1053">
        <v>0</v>
      </c>
      <c r="K14" s="1053">
        <v>0</v>
      </c>
      <c r="M14" s="1053">
        <v>0</v>
      </c>
      <c r="N14" s="1053">
        <v>0</v>
      </c>
      <c r="O14" s="1031"/>
      <c r="P14" s="1053">
        <v>0</v>
      </c>
      <c r="Q14" s="1053">
        <v>0</v>
      </c>
      <c r="R14" s="1031"/>
      <c r="S14" s="1032"/>
      <c r="U14" s="1031"/>
    </row>
    <row r="15" spans="1:23">
      <c r="A15" s="1756"/>
      <c r="B15" s="487" t="s">
        <v>188</v>
      </c>
      <c r="C15" s="1051" t="s">
        <v>196</v>
      </c>
      <c r="D15" s="1053">
        <v>0</v>
      </c>
      <c r="E15" s="1053">
        <v>0</v>
      </c>
      <c r="F15" s="598"/>
      <c r="G15" s="1053">
        <v>0</v>
      </c>
      <c r="H15" s="1053">
        <v>0</v>
      </c>
      <c r="I15" s="617"/>
      <c r="J15" s="1053">
        <v>0</v>
      </c>
      <c r="K15" s="1053">
        <v>0</v>
      </c>
      <c r="M15" s="1053">
        <v>0</v>
      </c>
      <c r="N15" s="1053">
        <v>0</v>
      </c>
      <c r="O15" s="1031"/>
      <c r="P15" s="1053">
        <v>0</v>
      </c>
      <c r="Q15" s="1053">
        <v>0</v>
      </c>
      <c r="R15" s="1031"/>
      <c r="S15" s="1032"/>
      <c r="U15" s="1031"/>
    </row>
    <row r="16" spans="1:23">
      <c r="A16" s="1756"/>
      <c r="B16" s="487" t="s">
        <v>189</v>
      </c>
      <c r="C16" s="1051" t="s">
        <v>196</v>
      </c>
      <c r="D16" s="1053">
        <v>0</v>
      </c>
      <c r="E16" s="1053">
        <v>0</v>
      </c>
      <c r="F16" s="598"/>
      <c r="G16" s="1053">
        <v>0</v>
      </c>
      <c r="H16" s="1053">
        <v>0</v>
      </c>
      <c r="I16" s="617"/>
      <c r="J16" s="1053">
        <v>0</v>
      </c>
      <c r="K16" s="1053">
        <v>0</v>
      </c>
      <c r="M16" s="1053">
        <v>0</v>
      </c>
      <c r="N16" s="1053">
        <v>0</v>
      </c>
      <c r="O16" s="1031"/>
      <c r="P16" s="1053">
        <v>0</v>
      </c>
      <c r="Q16" s="1053">
        <v>0</v>
      </c>
      <c r="R16" s="1031"/>
      <c r="S16" s="1032"/>
      <c r="U16" s="1031"/>
    </row>
    <row r="17" spans="1:21">
      <c r="A17" s="1756"/>
      <c r="B17" s="487" t="s">
        <v>190</v>
      </c>
      <c r="C17" s="1051" t="s">
        <v>196</v>
      </c>
      <c r="D17" s="1053">
        <v>0</v>
      </c>
      <c r="E17" s="1053">
        <v>0</v>
      </c>
      <c r="F17" s="598"/>
      <c r="G17" s="1053">
        <v>0</v>
      </c>
      <c r="H17" s="1053">
        <v>0</v>
      </c>
      <c r="I17" s="617"/>
      <c r="J17" s="1053">
        <v>0</v>
      </c>
      <c r="K17" s="1053">
        <v>0</v>
      </c>
      <c r="M17" s="1053">
        <v>0</v>
      </c>
      <c r="N17" s="1053">
        <v>0</v>
      </c>
      <c r="O17" s="1031"/>
      <c r="P17" s="1053">
        <v>0</v>
      </c>
      <c r="Q17" s="1053">
        <v>0</v>
      </c>
      <c r="R17" s="1031"/>
      <c r="S17" s="1032"/>
      <c r="U17" s="1031"/>
    </row>
    <row r="18" spans="1:21">
      <c r="A18" s="1756"/>
      <c r="B18" s="487" t="s">
        <v>191</v>
      </c>
      <c r="C18" s="1051" t="s">
        <v>196</v>
      </c>
      <c r="D18" s="1053">
        <v>0</v>
      </c>
      <c r="E18" s="1053">
        <v>0</v>
      </c>
      <c r="F18" s="598"/>
      <c r="G18" s="1053">
        <v>0</v>
      </c>
      <c r="H18" s="1053">
        <v>0</v>
      </c>
      <c r="I18" s="617"/>
      <c r="J18" s="1053">
        <v>0</v>
      </c>
      <c r="K18" s="1053">
        <v>0</v>
      </c>
      <c r="M18" s="1053">
        <v>0</v>
      </c>
      <c r="N18" s="1053">
        <v>0</v>
      </c>
      <c r="O18" s="1031"/>
      <c r="P18" s="1053">
        <v>0</v>
      </c>
      <c r="Q18" s="1053">
        <v>0</v>
      </c>
      <c r="R18" s="1031"/>
      <c r="S18" s="1032"/>
      <c r="U18" s="1031"/>
    </row>
    <row r="19" spans="1:21">
      <c r="A19" s="1756"/>
      <c r="B19" s="487" t="s">
        <v>192</v>
      </c>
      <c r="C19" s="1051" t="s">
        <v>196</v>
      </c>
      <c r="D19" s="1053">
        <v>0</v>
      </c>
      <c r="E19" s="1053">
        <v>0</v>
      </c>
      <c r="F19" s="598"/>
      <c r="G19" s="1053">
        <v>0</v>
      </c>
      <c r="H19" s="1053">
        <v>0</v>
      </c>
      <c r="I19" s="617"/>
      <c r="J19" s="1053">
        <v>0</v>
      </c>
      <c r="K19" s="1053">
        <v>0</v>
      </c>
      <c r="M19" s="1053">
        <v>0</v>
      </c>
      <c r="N19" s="1053">
        <v>0</v>
      </c>
      <c r="O19" s="1031"/>
      <c r="P19" s="1053">
        <v>0</v>
      </c>
      <c r="Q19" s="1053">
        <v>0</v>
      </c>
      <c r="R19" s="1031"/>
      <c r="S19" s="1032"/>
      <c r="U19" s="1031"/>
    </row>
    <row r="20" spans="1:21">
      <c r="A20" s="1756"/>
      <c r="B20" s="487" t="s">
        <v>193</v>
      </c>
      <c r="C20" s="1051" t="s">
        <v>196</v>
      </c>
      <c r="D20" s="1053">
        <v>0</v>
      </c>
      <c r="E20" s="1053">
        <v>0</v>
      </c>
      <c r="F20" s="598"/>
      <c r="G20" s="1053">
        <v>0</v>
      </c>
      <c r="H20" s="1053">
        <v>0</v>
      </c>
      <c r="I20" s="617"/>
      <c r="J20" s="1053">
        <v>0</v>
      </c>
      <c r="K20" s="1053">
        <v>0</v>
      </c>
      <c r="M20" s="1053">
        <v>0</v>
      </c>
      <c r="N20" s="1053">
        <v>0</v>
      </c>
      <c r="O20" s="1031"/>
      <c r="P20" s="1053">
        <v>0</v>
      </c>
      <c r="Q20" s="1053">
        <v>0</v>
      </c>
      <c r="R20" s="1031"/>
      <c r="S20" s="1032"/>
      <c r="U20" s="1031"/>
    </row>
    <row r="21" spans="1:21">
      <c r="A21" s="1756"/>
      <c r="B21" s="2100" t="s">
        <v>194</v>
      </c>
      <c r="C21" s="2101"/>
      <c r="D21" s="1356">
        <f>SUM(D11:D20)</f>
        <v>0</v>
      </c>
      <c r="E21" s="599">
        <f>SUM(E11:E20)</f>
        <v>0</v>
      </c>
      <c r="F21" s="598"/>
      <c r="G21" s="1356">
        <f>SUM(G11:G20)</f>
        <v>0</v>
      </c>
      <c r="H21" s="599">
        <f>SUM(H11:H20)</f>
        <v>0</v>
      </c>
      <c r="I21" s="598"/>
      <c r="J21" s="1356">
        <f>SUM(J11:J20)</f>
        <v>0</v>
      </c>
      <c r="K21" s="1073">
        <f>SUM(K11:K20)</f>
        <v>0</v>
      </c>
      <c r="M21" s="1356">
        <f>SUM(M11:M20)</f>
        <v>0</v>
      </c>
      <c r="N21" s="1073">
        <f>SUM(N11:N20)</f>
        <v>0</v>
      </c>
      <c r="O21" s="1031"/>
      <c r="P21" s="1356">
        <f>SUM(P11:P20)</f>
        <v>0</v>
      </c>
      <c r="Q21" s="1759">
        <f>SUM(Q11:Q20)</f>
        <v>0</v>
      </c>
      <c r="R21" s="1031"/>
      <c r="S21" s="1032"/>
      <c r="T21" s="1030"/>
      <c r="U21" s="1031"/>
    </row>
    <row r="22" spans="1:21" ht="16.5" thickBot="1">
      <c r="A22" s="1756"/>
      <c r="C22" s="1"/>
      <c r="D22" s="1054"/>
      <c r="E22" s="597"/>
      <c r="F22" s="598"/>
      <c r="G22" s="596"/>
      <c r="H22" s="597"/>
      <c r="I22" s="598"/>
      <c r="J22" s="596"/>
      <c r="K22" s="219"/>
      <c r="M22" s="596"/>
      <c r="N22" s="219"/>
      <c r="O22" s="1031"/>
      <c r="P22" s="596"/>
      <c r="Q22" s="1760"/>
      <c r="R22" s="1031"/>
      <c r="S22" s="1032"/>
      <c r="T22" s="1030"/>
      <c r="U22" s="1031"/>
    </row>
    <row r="23" spans="1:21" ht="16.5" thickBot="1">
      <c r="A23" s="1761"/>
      <c r="B23" s="326" t="s">
        <v>265</v>
      </c>
      <c r="C23" s="314"/>
      <c r="D23" s="2132" t="s">
        <v>64</v>
      </c>
      <c r="E23" s="2133"/>
      <c r="F23" s="2102"/>
      <c r="G23" s="2123" t="s">
        <v>217</v>
      </c>
      <c r="H23" s="2129"/>
      <c r="I23" s="2102"/>
      <c r="J23" s="2123" t="s">
        <v>218</v>
      </c>
      <c r="K23" s="2127"/>
      <c r="M23" s="2123" t="s">
        <v>797</v>
      </c>
      <c r="N23" s="2127"/>
      <c r="O23" s="1031"/>
      <c r="P23" s="2123" t="s">
        <v>799</v>
      </c>
      <c r="Q23" s="2124"/>
      <c r="R23" s="1031"/>
      <c r="S23" s="1032"/>
      <c r="T23" s="1030"/>
      <c r="U23" s="1031"/>
    </row>
    <row r="24" spans="1:21" ht="16.5" thickBot="1">
      <c r="A24" s="1756"/>
      <c r="B24" s="321" t="s">
        <v>501</v>
      </c>
      <c r="C24" s="1049" t="s">
        <v>261</v>
      </c>
      <c r="D24" s="2098"/>
      <c r="E24" s="2099"/>
      <c r="F24" s="2102"/>
      <c r="G24" s="2113"/>
      <c r="H24" s="2114"/>
      <c r="I24" s="2102"/>
      <c r="J24" s="2113"/>
      <c r="K24" s="2128"/>
      <c r="M24" s="2113"/>
      <c r="N24" s="2128"/>
      <c r="O24" s="1031"/>
      <c r="P24" s="2113"/>
      <c r="Q24" s="2125"/>
      <c r="R24" s="1031"/>
      <c r="S24" s="1032"/>
      <c r="T24" s="1030"/>
      <c r="U24" s="1031"/>
    </row>
    <row r="25" spans="1:21" ht="16.5" thickBot="1">
      <c r="A25" s="1757"/>
      <c r="B25" s="322" t="s">
        <v>500</v>
      </c>
      <c r="C25" s="342" t="s">
        <v>262</v>
      </c>
      <c r="D25" s="1052" t="s">
        <v>182</v>
      </c>
      <c r="E25" s="343" t="s">
        <v>474</v>
      </c>
      <c r="F25" s="2102"/>
      <c r="G25" s="343" t="s">
        <v>182</v>
      </c>
      <c r="H25" s="343" t="s">
        <v>474</v>
      </c>
      <c r="I25" s="2102"/>
      <c r="J25" s="343" t="s">
        <v>182</v>
      </c>
      <c r="K25" s="1072" t="s">
        <v>474</v>
      </c>
      <c r="M25" s="343" t="s">
        <v>182</v>
      </c>
      <c r="N25" s="1072" t="s">
        <v>474</v>
      </c>
      <c r="O25" s="1031"/>
      <c r="P25" s="343" t="s">
        <v>182</v>
      </c>
      <c r="Q25" s="1758" t="s">
        <v>474</v>
      </c>
      <c r="R25" s="1031"/>
      <c r="S25" s="1032"/>
      <c r="T25" s="1030"/>
      <c r="U25" s="1031"/>
    </row>
    <row r="26" spans="1:21">
      <c r="A26" s="1756"/>
      <c r="B26" s="486" t="s">
        <v>184</v>
      </c>
      <c r="C26" s="1050" t="s">
        <v>195</v>
      </c>
      <c r="D26" s="1053">
        <v>0</v>
      </c>
      <c r="E26" s="1053">
        <v>0</v>
      </c>
      <c r="F26" s="598"/>
      <c r="G26" s="1053">
        <v>0</v>
      </c>
      <c r="H26" s="1053">
        <v>0</v>
      </c>
      <c r="I26" s="617"/>
      <c r="J26" s="1053">
        <v>0</v>
      </c>
      <c r="K26" s="1053">
        <v>0</v>
      </c>
      <c r="M26" s="1053">
        <v>0</v>
      </c>
      <c r="N26" s="1053">
        <v>0</v>
      </c>
      <c r="O26" s="1031"/>
      <c r="P26" s="1053">
        <v>0</v>
      </c>
      <c r="Q26" s="1053">
        <v>0</v>
      </c>
      <c r="R26" s="1031"/>
      <c r="S26" s="1032"/>
      <c r="U26" s="1031"/>
    </row>
    <row r="27" spans="1:21">
      <c r="A27" s="1756"/>
      <c r="B27" s="487" t="s">
        <v>185</v>
      </c>
      <c r="C27" s="1051" t="s">
        <v>195</v>
      </c>
      <c r="D27" s="1053">
        <v>0</v>
      </c>
      <c r="E27" s="1053">
        <v>0</v>
      </c>
      <c r="G27" s="1053">
        <v>0</v>
      </c>
      <c r="H27" s="1053">
        <v>0</v>
      </c>
      <c r="I27" s="1762"/>
      <c r="J27" s="1053">
        <v>0</v>
      </c>
      <c r="K27" s="1053">
        <v>0</v>
      </c>
      <c r="M27" s="1053">
        <v>0</v>
      </c>
      <c r="N27" s="1053">
        <v>0</v>
      </c>
      <c r="O27" s="1031"/>
      <c r="P27" s="1053">
        <v>0</v>
      </c>
      <c r="Q27" s="1053">
        <v>0</v>
      </c>
      <c r="R27" s="1031"/>
      <c r="S27" s="1032"/>
      <c r="U27" s="1031"/>
    </row>
    <row r="28" spans="1:21">
      <c r="A28" s="1756"/>
      <c r="B28" s="487" t="s">
        <v>186</v>
      </c>
      <c r="C28" s="1051" t="s">
        <v>195</v>
      </c>
      <c r="D28" s="1053">
        <v>0</v>
      </c>
      <c r="E28" s="1053">
        <v>0</v>
      </c>
      <c r="G28" s="1053">
        <v>0</v>
      </c>
      <c r="H28" s="1053">
        <v>0</v>
      </c>
      <c r="I28" s="1762"/>
      <c r="J28" s="1053">
        <v>0</v>
      </c>
      <c r="K28" s="1053">
        <v>0</v>
      </c>
      <c r="M28" s="1053">
        <v>0</v>
      </c>
      <c r="N28" s="1053">
        <v>0</v>
      </c>
      <c r="O28" s="1031"/>
      <c r="P28" s="1053">
        <v>0</v>
      </c>
      <c r="Q28" s="1053">
        <v>0</v>
      </c>
      <c r="R28" s="1031"/>
      <c r="S28" s="1032"/>
      <c r="U28" s="1031"/>
    </row>
    <row r="29" spans="1:21">
      <c r="A29" s="1756"/>
      <c r="B29" s="487" t="s">
        <v>187</v>
      </c>
      <c r="C29" s="1051" t="s">
        <v>195</v>
      </c>
      <c r="D29" s="1053">
        <v>0</v>
      </c>
      <c r="E29" s="1053">
        <v>0</v>
      </c>
      <c r="G29" s="1053">
        <v>0</v>
      </c>
      <c r="H29" s="1053">
        <v>0</v>
      </c>
      <c r="I29" s="1762"/>
      <c r="J29" s="1053">
        <v>0</v>
      </c>
      <c r="K29" s="1053">
        <v>0</v>
      </c>
      <c r="M29" s="1053">
        <v>0</v>
      </c>
      <c r="N29" s="1053">
        <v>0</v>
      </c>
      <c r="O29" s="1031"/>
      <c r="P29" s="1053">
        <v>0</v>
      </c>
      <c r="Q29" s="1053">
        <v>0</v>
      </c>
      <c r="R29" s="1031"/>
      <c r="S29" s="1032"/>
      <c r="U29" s="1031"/>
    </row>
    <row r="30" spans="1:21">
      <c r="A30" s="1756"/>
      <c r="B30" s="487" t="s">
        <v>188</v>
      </c>
      <c r="C30" s="1051" t="s">
        <v>195</v>
      </c>
      <c r="D30" s="1053">
        <v>0</v>
      </c>
      <c r="E30" s="1053">
        <v>0</v>
      </c>
      <c r="G30" s="1053">
        <v>0</v>
      </c>
      <c r="H30" s="1053">
        <v>0</v>
      </c>
      <c r="I30" s="1762"/>
      <c r="J30" s="1053">
        <v>0</v>
      </c>
      <c r="K30" s="1053">
        <v>0</v>
      </c>
      <c r="M30" s="1053">
        <v>0</v>
      </c>
      <c r="N30" s="1053">
        <v>0</v>
      </c>
      <c r="O30" s="1031"/>
      <c r="P30" s="1053">
        <v>0</v>
      </c>
      <c r="Q30" s="1053">
        <v>0</v>
      </c>
      <c r="R30" s="1031"/>
      <c r="S30" s="1032"/>
      <c r="U30" s="1031"/>
    </row>
    <row r="31" spans="1:21">
      <c r="A31" s="1756"/>
      <c r="B31" s="487" t="s">
        <v>189</v>
      </c>
      <c r="C31" s="1051" t="s">
        <v>195</v>
      </c>
      <c r="D31" s="1053">
        <v>0</v>
      </c>
      <c r="E31" s="1053">
        <v>0</v>
      </c>
      <c r="G31" s="1053">
        <v>0</v>
      </c>
      <c r="H31" s="1053">
        <v>0</v>
      </c>
      <c r="I31" s="1762"/>
      <c r="J31" s="1053">
        <v>0</v>
      </c>
      <c r="K31" s="1053">
        <v>0</v>
      </c>
      <c r="M31" s="1053">
        <v>0</v>
      </c>
      <c r="N31" s="1053">
        <v>0</v>
      </c>
      <c r="O31" s="1031"/>
      <c r="P31" s="1053">
        <v>0</v>
      </c>
      <c r="Q31" s="1053">
        <v>0</v>
      </c>
      <c r="R31" s="1031"/>
      <c r="S31" s="1032"/>
      <c r="U31" s="1031"/>
    </row>
    <row r="32" spans="1:21">
      <c r="A32" s="1756"/>
      <c r="B32" s="487" t="s">
        <v>190</v>
      </c>
      <c r="C32" s="1051" t="s">
        <v>195</v>
      </c>
      <c r="D32" s="1053">
        <v>0</v>
      </c>
      <c r="E32" s="1053">
        <v>0</v>
      </c>
      <c r="G32" s="1053">
        <v>0</v>
      </c>
      <c r="H32" s="1053">
        <v>0</v>
      </c>
      <c r="I32" s="1762"/>
      <c r="J32" s="1053">
        <v>0</v>
      </c>
      <c r="K32" s="1053">
        <v>0</v>
      </c>
      <c r="M32" s="1053">
        <v>0</v>
      </c>
      <c r="N32" s="1053">
        <v>0</v>
      </c>
      <c r="O32" s="1031"/>
      <c r="P32" s="1053">
        <v>0</v>
      </c>
      <c r="Q32" s="1053">
        <v>0</v>
      </c>
      <c r="R32" s="1031"/>
      <c r="S32" s="1032"/>
      <c r="U32" s="1031"/>
    </row>
    <row r="33" spans="1:23">
      <c r="A33" s="1756"/>
      <c r="B33" s="487" t="s">
        <v>191</v>
      </c>
      <c r="C33" s="1051" t="s">
        <v>195</v>
      </c>
      <c r="D33" s="1053">
        <v>0</v>
      </c>
      <c r="E33" s="1053">
        <v>0</v>
      </c>
      <c r="G33" s="1053">
        <v>0</v>
      </c>
      <c r="H33" s="1053">
        <v>0</v>
      </c>
      <c r="I33" s="1762"/>
      <c r="J33" s="1053">
        <v>0</v>
      </c>
      <c r="K33" s="1053">
        <v>0</v>
      </c>
      <c r="M33" s="1053">
        <v>0</v>
      </c>
      <c r="N33" s="1053">
        <v>0</v>
      </c>
      <c r="O33" s="1031"/>
      <c r="P33" s="1053">
        <v>0</v>
      </c>
      <c r="Q33" s="1053">
        <v>0</v>
      </c>
      <c r="R33" s="1031"/>
      <c r="S33" s="1032"/>
      <c r="U33" s="1031"/>
    </row>
    <row r="34" spans="1:23">
      <c r="A34" s="1756"/>
      <c r="B34" s="487" t="s">
        <v>192</v>
      </c>
      <c r="C34" s="1051" t="s">
        <v>195</v>
      </c>
      <c r="D34" s="1053">
        <v>0</v>
      </c>
      <c r="E34" s="1053">
        <v>0</v>
      </c>
      <c r="G34" s="1053">
        <v>0</v>
      </c>
      <c r="H34" s="1053">
        <v>0</v>
      </c>
      <c r="I34" s="1762"/>
      <c r="J34" s="1053">
        <v>0</v>
      </c>
      <c r="K34" s="1053">
        <v>0</v>
      </c>
      <c r="M34" s="1053">
        <v>0</v>
      </c>
      <c r="N34" s="1053">
        <v>0</v>
      </c>
      <c r="O34" s="1032"/>
      <c r="P34" s="1053">
        <v>0</v>
      </c>
      <c r="Q34" s="1053">
        <v>0</v>
      </c>
      <c r="R34" s="1032"/>
      <c r="S34" s="1032"/>
      <c r="T34" s="1030"/>
      <c r="U34" s="1033"/>
    </row>
    <row r="35" spans="1:23">
      <c r="A35" s="1756"/>
      <c r="B35" s="487" t="s">
        <v>193</v>
      </c>
      <c r="C35" s="1051" t="s">
        <v>195</v>
      </c>
      <c r="D35" s="1053">
        <v>0</v>
      </c>
      <c r="E35" s="1053">
        <v>0</v>
      </c>
      <c r="G35" s="1053">
        <v>0</v>
      </c>
      <c r="H35" s="1053">
        <v>0</v>
      </c>
      <c r="I35" s="1762"/>
      <c r="J35" s="1053">
        <v>0</v>
      </c>
      <c r="K35" s="1053">
        <v>0</v>
      </c>
      <c r="M35" s="1053">
        <v>0</v>
      </c>
      <c r="N35" s="1053">
        <v>0</v>
      </c>
      <c r="P35" s="1053">
        <v>0</v>
      </c>
      <c r="Q35" s="1053">
        <v>0</v>
      </c>
      <c r="T35" s="1030"/>
      <c r="U35" s="1032"/>
    </row>
    <row r="36" spans="1:23" ht="16.5" thickBot="1">
      <c r="A36" s="1763"/>
      <c r="B36" s="2130" t="s">
        <v>194</v>
      </c>
      <c r="C36" s="2131"/>
      <c r="D36" s="1764">
        <f>SUM(D26:D35)</f>
        <v>0</v>
      </c>
      <c r="E36" s="1765">
        <f>SUM(E26:E35)</f>
        <v>0</v>
      </c>
      <c r="F36" s="1766"/>
      <c r="G36" s="1764">
        <f>SUM(G26:G35)</f>
        <v>0</v>
      </c>
      <c r="H36" s="1765">
        <f>SUM(H26:H35)</f>
        <v>0</v>
      </c>
      <c r="I36" s="1766"/>
      <c r="J36" s="1764">
        <f>SUM(J26:J35)</f>
        <v>0</v>
      </c>
      <c r="K36" s="1767">
        <f>SUM(K26:K35)</f>
        <v>0</v>
      </c>
      <c r="L36" s="1766"/>
      <c r="M36" s="1764">
        <f>SUM(M26:M35)</f>
        <v>0</v>
      </c>
      <c r="N36" s="1767">
        <f>SUM(N26:N35)</f>
        <v>0</v>
      </c>
      <c r="O36" s="1766"/>
      <c r="P36" s="1764">
        <f>SUM(P26:P35)</f>
        <v>0</v>
      </c>
      <c r="Q36" s="1768">
        <f>SUM(Q26:Q35)</f>
        <v>0</v>
      </c>
      <c r="R36" s="1030"/>
      <c r="S36" s="1032"/>
      <c r="T36" s="1032"/>
      <c r="U36" s="1032"/>
    </row>
    <row r="37" spans="1:23">
      <c r="R37" s="1030"/>
      <c r="S37" s="1032"/>
      <c r="T37" s="1032"/>
      <c r="U37" s="1032"/>
      <c r="V37" s="1032"/>
      <c r="W37" s="194"/>
    </row>
    <row r="38" spans="1:23" hidden="1">
      <c r="R38" s="1030"/>
      <c r="S38" s="1032"/>
      <c r="T38" s="1032"/>
      <c r="U38" s="1032"/>
      <c r="V38" s="1032"/>
      <c r="W38" s="194"/>
    </row>
    <row r="39" spans="1:23" hidden="1">
      <c r="E39" s="577"/>
      <c r="R39" s="1030"/>
      <c r="S39" s="1032"/>
      <c r="T39" s="1032"/>
      <c r="U39" s="1032"/>
      <c r="V39" s="1032"/>
      <c r="W39" s="194"/>
    </row>
    <row r="40" spans="1:23" hidden="1">
      <c r="D40" s="578"/>
      <c r="G40" s="1031"/>
      <c r="H40" s="1032"/>
      <c r="J40" s="1031"/>
      <c r="K40" s="1032"/>
      <c r="R40" s="1030"/>
      <c r="S40" s="1032"/>
      <c r="T40" s="1032"/>
      <c r="U40" s="1032"/>
      <c r="V40" s="1032"/>
      <c r="W40" s="194"/>
    </row>
    <row r="41" spans="1:23" hidden="1">
      <c r="G41" s="1031"/>
      <c r="H41" s="1032"/>
      <c r="J41" s="1031"/>
      <c r="K41" s="1032"/>
      <c r="R41" s="1030"/>
      <c r="S41" s="1032"/>
      <c r="T41" s="1032"/>
      <c r="U41" s="1032"/>
      <c r="V41" s="1032"/>
      <c r="W41" s="194"/>
    </row>
    <row r="42" spans="1:23" hidden="1">
      <c r="B42" s="1026"/>
      <c r="C42" s="1032"/>
      <c r="D42" s="1032"/>
      <c r="E42" s="1032"/>
      <c r="G42" s="1031"/>
      <c r="H42" s="1032"/>
      <c r="J42" s="1031"/>
      <c r="K42" s="1032"/>
      <c r="M42" s="1026"/>
      <c r="N42" s="1027"/>
      <c r="O42" s="1027"/>
      <c r="P42" s="1027"/>
      <c r="Q42" s="1027"/>
      <c r="R42" s="1027"/>
      <c r="S42" s="1027"/>
      <c r="T42" s="1027"/>
      <c r="U42" s="1027"/>
      <c r="V42" s="1027"/>
      <c r="W42" s="194"/>
    </row>
    <row r="43" spans="1:23" hidden="1">
      <c r="B43" s="1026"/>
      <c r="C43" s="1032"/>
      <c r="D43" s="1032"/>
      <c r="E43" s="1032"/>
    </row>
    <row r="44" spans="1:23" hidden="1">
      <c r="B44" s="1034"/>
      <c r="C44" s="1035"/>
      <c r="D44" s="1035"/>
      <c r="E44" s="1035"/>
    </row>
    <row r="45" spans="1:23" hidden="1">
      <c r="B45" s="1026"/>
      <c r="C45" s="1026"/>
      <c r="D45" s="1032"/>
      <c r="E45" s="1032"/>
      <c r="F45" s="1032"/>
    </row>
    <row r="46" spans="1:23" hidden="1">
      <c r="C46" s="1026"/>
      <c r="D46" s="1032"/>
      <c r="E46" s="1032"/>
      <c r="F46" s="1032"/>
    </row>
    <row r="47" spans="1:23" hidden="1">
      <c r="C47" s="1034"/>
      <c r="D47" s="1035"/>
      <c r="E47" s="1035"/>
      <c r="F47" s="1035"/>
    </row>
    <row r="48" spans="1:23" hidden="1">
      <c r="G48" s="1037"/>
      <c r="M48" s="1026"/>
      <c r="N48" s="1026"/>
      <c r="O48" s="1032"/>
      <c r="P48" s="1032"/>
      <c r="Q48" s="1032"/>
    </row>
    <row r="49" spans="4:17" hidden="1">
      <c r="G49" s="1037"/>
      <c r="M49" s="1027"/>
      <c r="N49" s="1026"/>
      <c r="O49" s="1032"/>
      <c r="P49" s="1032"/>
      <c r="Q49" s="1032"/>
    </row>
    <row r="50" spans="4:17" hidden="1">
      <c r="G50" s="1037"/>
      <c r="M50" s="1027"/>
      <c r="N50" s="1034"/>
      <c r="O50" s="1035"/>
      <c r="P50" s="1035"/>
      <c r="Q50" s="1035"/>
    </row>
    <row r="51" spans="4:17" hidden="1">
      <c r="G51" s="1037"/>
      <c r="M51" s="1027"/>
      <c r="N51" s="1026"/>
      <c r="O51" s="1039"/>
      <c r="P51" s="1039"/>
      <c r="Q51" s="1039"/>
    </row>
    <row r="52" spans="4:17" hidden="1">
      <c r="G52" s="1037"/>
      <c r="M52" s="1027"/>
      <c r="N52" s="1026"/>
      <c r="O52" s="1041"/>
      <c r="P52" s="1041"/>
      <c r="Q52" s="1041"/>
    </row>
    <row r="53" spans="4:17" hidden="1">
      <c r="G53" s="1037"/>
      <c r="M53" s="1027"/>
      <c r="N53" s="1026"/>
      <c r="O53" s="1043"/>
      <c r="P53" s="1043"/>
      <c r="Q53" s="1043"/>
    </row>
    <row r="54" spans="4:17" hidden="1">
      <c r="G54" s="1037"/>
      <c r="M54" s="1027"/>
      <c r="N54" s="1026"/>
      <c r="O54" s="1046"/>
      <c r="P54" s="1047"/>
      <c r="Q54" s="1048"/>
    </row>
    <row r="55" spans="4:17" hidden="1">
      <c r="D55" s="1037"/>
      <c r="E55" s="1037"/>
      <c r="F55" s="1037"/>
      <c r="G55" s="1037"/>
    </row>
    <row r="56" spans="4:17" hidden="1"/>
    <row r="57" spans="4:17" hidden="1"/>
    <row r="58" spans="4:17" hidden="1"/>
    <row r="59" spans="4:17" hidden="1"/>
    <row r="60" spans="4:17" hidden="1"/>
    <row r="61" spans="4:17" hidden="1"/>
    <row r="62" spans="4:17" hidden="1"/>
    <row r="63" spans="4:17" hidden="1"/>
    <row r="64" spans="4:17" hidden="1"/>
    <row r="65" spans="4:9" hidden="1"/>
    <row r="66" spans="4:9" hidden="1"/>
    <row r="67" spans="4:9" hidden="1"/>
    <row r="68" spans="4:9" hidden="1"/>
    <row r="69" spans="4:9">
      <c r="D69" s="1026" t="s">
        <v>1</v>
      </c>
      <c r="E69" s="1036">
        <f>IF((E14+E17+E18)=0,0,(D14+D17+D18)/(E14+E17+E18))</f>
        <v>0</v>
      </c>
      <c r="F69" s="1036">
        <f>IF((H14+H17+H18)=0,0,(G14+G17+G18)/(H14+H17+H18))</f>
        <v>0</v>
      </c>
      <c r="G69" s="1036">
        <f>IF((K14+K17+K18)=0,0,(J14+J17+J18)/(K14+K17+K18))</f>
        <v>0</v>
      </c>
      <c r="H69" s="1036">
        <f>IF((N14+N17+N18)=0,0,(M14+M17+M18)/(N14+N17+N18))</f>
        <v>0</v>
      </c>
      <c r="I69" s="1036">
        <f>IF((Q14+Q17+Q18)=0,0,(P14+P17+P18)/(Q14+Q17+Q18))</f>
        <v>0</v>
      </c>
    </row>
    <row r="70" spans="4:9">
      <c r="D70" s="1026" t="s">
        <v>2</v>
      </c>
      <c r="E70" s="1036">
        <f>IF((E29+E32+E33)=0,0,(D29+D32+D33)/(E29+E32+E33))</f>
        <v>0</v>
      </c>
      <c r="F70" s="1036">
        <f>IF((H29+H32+H33)=0,0,(G29+G32+G33)/(H29+H32+H33))</f>
        <v>0</v>
      </c>
      <c r="G70" s="1036">
        <f>IF((K29+K32+K33)=0,0,(J29+J32+J33)/(K29+K32+K33))</f>
        <v>0</v>
      </c>
      <c r="H70" s="1036">
        <f>IF((N29+N32+N33)=0,0,(M29+M32+M33)/(N29+N32+N33))</f>
        <v>0</v>
      </c>
      <c r="I70" s="1036">
        <f>IF((Q29+Q32+Q33)=0,0,(P29+P32+P33)/(Q29+Q32+Q33))</f>
        <v>0</v>
      </c>
    </row>
    <row r="71" spans="4:9">
      <c r="D71" s="1034" t="s">
        <v>3</v>
      </c>
      <c r="E71" s="1038">
        <f>(E69-E70)/2</f>
        <v>0</v>
      </c>
      <c r="F71" s="1038">
        <f>(F69-F70)/2</f>
        <v>0</v>
      </c>
      <c r="G71" s="1038">
        <f>(G69-G70)/2</f>
        <v>0</v>
      </c>
      <c r="H71" s="1038">
        <f>(H69-H70)/2</f>
        <v>0</v>
      </c>
      <c r="I71" s="1038">
        <f>(I69-I70)/2</f>
        <v>0</v>
      </c>
    </row>
    <row r="72" spans="4:9">
      <c r="D72" s="1026" t="s">
        <v>4</v>
      </c>
      <c r="E72" s="1038">
        <f>AVERAGE(E69:E70)</f>
        <v>0</v>
      </c>
      <c r="F72" s="1038">
        <f>AVERAGE(F69:F70)</f>
        <v>0</v>
      </c>
      <c r="G72" s="1038">
        <f>AVERAGE(G69:G70)</f>
        <v>0</v>
      </c>
      <c r="H72" s="1038">
        <f>AVERAGE(H69:H70)</f>
        <v>0</v>
      </c>
      <c r="I72" s="1038">
        <f>AVERAGE(I69:I70)</f>
        <v>0</v>
      </c>
    </row>
    <row r="73" spans="4:9" ht="16.5" thickBot="1">
      <c r="D73" s="1026"/>
      <c r="E73" s="1040">
        <f>IF(E72=0,0,((E72+E71)/E72)-1)</f>
        <v>0</v>
      </c>
      <c r="F73" s="1040">
        <f>IF(F72=0,0,((F72+F71)/F72)-1)</f>
        <v>0</v>
      </c>
      <c r="G73" s="1040">
        <f>IF(G72=0,0,((G72+G71)/G72)-1)</f>
        <v>0</v>
      </c>
      <c r="H73" s="1040">
        <f>IF(H72=0,0,((H72+H71)/H72)-1)</f>
        <v>0</v>
      </c>
      <c r="I73" s="1040">
        <f>IF(I72=0,0,((I72+I71)/I72)-1)</f>
        <v>0</v>
      </c>
    </row>
    <row r="74" spans="4:9" ht="16.5" thickTop="1">
      <c r="D74" s="1026"/>
      <c r="E74" s="1042"/>
      <c r="F74" s="1042"/>
      <c r="G74" s="1042"/>
    </row>
    <row r="75" spans="4:9" ht="16.5" thickBot="1">
      <c r="D75" s="1026" t="s">
        <v>5</v>
      </c>
      <c r="E75" s="1357">
        <f>(E73*5+F73*4+G73*3+H73*2+I73)/14</f>
        <v>0</v>
      </c>
      <c r="F75" s="1044"/>
      <c r="G75" s="1045"/>
    </row>
    <row r="79" spans="4:9">
      <c r="D79" s="1744"/>
      <c r="E79" s="1744"/>
    </row>
    <row r="80" spans="4:9">
      <c r="D80" s="1744"/>
      <c r="E80" s="1744"/>
    </row>
    <row r="81" spans="2:5">
      <c r="D81" s="1735"/>
      <c r="E81" s="1735"/>
    </row>
    <row r="82" spans="2:5">
      <c r="B82" s="1736"/>
      <c r="C82" s="1734"/>
      <c r="D82" s="1737"/>
      <c r="E82" s="1738"/>
    </row>
    <row r="83" spans="2:5">
      <c r="B83" s="1736"/>
      <c r="C83" s="1734"/>
      <c r="D83" s="1739"/>
      <c r="E83" s="1740"/>
    </row>
    <row r="84" spans="2:5">
      <c r="B84" s="1741"/>
      <c r="C84" s="1734"/>
      <c r="D84" s="1739"/>
      <c r="E84" s="1740"/>
    </row>
    <row r="85" spans="2:5">
      <c r="B85" s="1741"/>
      <c r="C85" s="1734"/>
      <c r="D85" s="1739"/>
      <c r="E85" s="1740"/>
    </row>
    <row r="86" spans="2:5">
      <c r="B86" s="1741"/>
      <c r="C86" s="1734"/>
      <c r="D86" s="1739"/>
      <c r="E86" s="1740"/>
    </row>
    <row r="87" spans="2:5">
      <c r="B87" s="2126"/>
      <c r="C87" s="2126"/>
      <c r="D87" s="1742"/>
      <c r="E87" s="1743"/>
    </row>
  </sheetData>
  <mergeCells count="24">
    <mergeCell ref="P23:Q24"/>
    <mergeCell ref="B87:C87"/>
    <mergeCell ref="J23:K24"/>
    <mergeCell ref="G23:H24"/>
    <mergeCell ref="I23:I25"/>
    <mergeCell ref="M23:N24"/>
    <mergeCell ref="B36:C36"/>
    <mergeCell ref="D23:E24"/>
    <mergeCell ref="D8:E9"/>
    <mergeCell ref="B21:C21"/>
    <mergeCell ref="F23:F25"/>
    <mergeCell ref="A1:Q1"/>
    <mergeCell ref="A3:Q3"/>
    <mergeCell ref="G4:I4"/>
    <mergeCell ref="G5:I5"/>
    <mergeCell ref="G6:I6"/>
    <mergeCell ref="A7:K7"/>
    <mergeCell ref="F8:F10"/>
    <mergeCell ref="G8:H9"/>
    <mergeCell ref="J8:K9"/>
    <mergeCell ref="A2:Q2"/>
    <mergeCell ref="P8:Q9"/>
    <mergeCell ref="I8:I10"/>
    <mergeCell ref="M8:N9"/>
  </mergeCells>
  <phoneticPr fontId="0" type="noConversion"/>
  <hyperlinks>
    <hyperlink ref="B5" location="TOC!A1" display="TOC" xr:uid="{00000000-0004-0000-0900-000000000000}"/>
  </hyperlinks>
  <printOptions horizontalCentered="1" headings="1"/>
  <pageMargins left="0.5" right="0.5" top="1" bottom="0.8" header="0.25" footer="0.25"/>
  <pageSetup scale="75" orientation="landscape" r:id="rId1"/>
  <headerFooter alignWithMargins="0">
    <oddHeader xml:space="preserve">&amp;LCheryl Kettner
</oddHeader>
    <oddFooter>&amp;LFY 2026-2028 ASC Filing&amp;CPage &amp;P of &amp;N&amp;R&amp;A
&amp;D</oddFooter>
  </headerFooter>
  <colBreaks count="1" manualBreakCount="1">
    <brk id="11" max="36" man="1"/>
  </colBreaks>
  <customProperties>
    <customPr name="xxe4aPID" r:id="rId2"/>
  </customPropertie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>
    <tabColor rgb="FFFFFF00"/>
  </sheetPr>
  <dimension ref="A1:K28"/>
  <sheetViews>
    <sheetView workbookViewId="0">
      <selection activeCell="C24" sqref="C24"/>
    </sheetView>
  </sheetViews>
  <sheetFormatPr defaultRowHeight="15.75"/>
  <cols>
    <col min="1" max="1" width="38.375" customWidth="1"/>
    <col min="2" max="2" width="13.625" customWidth="1"/>
    <col min="3" max="6" width="12.75" customWidth="1"/>
    <col min="7" max="7" width="15.5" customWidth="1"/>
    <col min="8" max="11" width="12.625" customWidth="1"/>
  </cols>
  <sheetData>
    <row r="1" spans="1:11" ht="23.25" thickBot="1">
      <c r="A1" s="2134" t="s">
        <v>654</v>
      </c>
      <c r="B1" s="2135"/>
      <c r="C1" s="2135"/>
      <c r="D1" s="2135"/>
      <c r="E1" s="2135"/>
      <c r="F1" s="2135"/>
      <c r="G1" s="2136"/>
      <c r="K1" s="144"/>
    </row>
    <row r="2" spans="1:11" ht="39.75" customHeight="1" thickBot="1">
      <c r="A2" s="1702"/>
      <c r="B2" s="1661" t="s">
        <v>872</v>
      </c>
      <c r="C2" s="2139" t="s">
        <v>702</v>
      </c>
      <c r="D2" s="2140"/>
      <c r="E2" s="2140"/>
      <c r="F2" s="2140"/>
      <c r="G2" s="2141"/>
    </row>
    <row r="3" spans="1:11" ht="16.5" thickBot="1">
      <c r="A3" s="1662"/>
      <c r="B3" s="1663">
        <f>'Sch 1- Rate Base '!E6</f>
        <v>0</v>
      </c>
      <c r="C3" s="1664">
        <f>B3+1</f>
        <v>1</v>
      </c>
      <c r="D3" s="1665">
        <f>C3+1</f>
        <v>2</v>
      </c>
      <c r="E3" s="1665">
        <f>D3+1</f>
        <v>3</v>
      </c>
      <c r="F3" s="1665">
        <f>E3+1</f>
        <v>4</v>
      </c>
      <c r="G3" s="1666">
        <f>F3+1</f>
        <v>5</v>
      </c>
    </row>
    <row r="4" spans="1:11">
      <c r="A4" s="1649" t="s">
        <v>630</v>
      </c>
      <c r="B4" s="1878">
        <f>'Sch 4 - Average System Cost'!D39</f>
        <v>0</v>
      </c>
      <c r="C4" s="1880">
        <v>0</v>
      </c>
      <c r="D4" s="1881">
        <v>0</v>
      </c>
      <c r="E4" s="1881">
        <v>0</v>
      </c>
      <c r="F4" s="1881">
        <v>0</v>
      </c>
      <c r="G4" s="1882">
        <v>0</v>
      </c>
    </row>
    <row r="5" spans="1:11">
      <c r="A5" s="1650" t="s">
        <v>523</v>
      </c>
      <c r="B5" s="1879">
        <f>'Sch 4 - Average System Cost'!D42</f>
        <v>0</v>
      </c>
      <c r="C5" s="1883">
        <v>0</v>
      </c>
      <c r="D5" s="1884">
        <v>0</v>
      </c>
      <c r="E5" s="1884">
        <v>0</v>
      </c>
      <c r="F5" s="1884">
        <v>0</v>
      </c>
      <c r="G5" s="1885">
        <v>0</v>
      </c>
    </row>
    <row r="6" spans="1:11">
      <c r="A6" s="1652" t="s">
        <v>524</v>
      </c>
      <c r="B6" s="687">
        <f>B5+B4</f>
        <v>0</v>
      </c>
      <c r="C6" s="687">
        <f t="shared" ref="C6:G6" si="0">C5+C4</f>
        <v>0</v>
      </c>
      <c r="D6" s="687">
        <f t="shared" si="0"/>
        <v>0</v>
      </c>
      <c r="E6" s="687">
        <f t="shared" si="0"/>
        <v>0</v>
      </c>
      <c r="F6" s="687">
        <f t="shared" si="0"/>
        <v>0</v>
      </c>
      <c r="G6" s="1992">
        <f t="shared" si="0"/>
        <v>0</v>
      </c>
    </row>
    <row r="7" spans="1:11">
      <c r="A7" s="1653" t="s">
        <v>667</v>
      </c>
      <c r="B7" s="687">
        <f>B6</f>
        <v>0</v>
      </c>
      <c r="C7" s="687">
        <f t="shared" ref="C7:G7" si="1">C6</f>
        <v>0</v>
      </c>
      <c r="D7" s="687">
        <f t="shared" si="1"/>
        <v>0</v>
      </c>
      <c r="E7" s="687">
        <f t="shared" si="1"/>
        <v>0</v>
      </c>
      <c r="F7" s="687">
        <f t="shared" si="1"/>
        <v>0</v>
      </c>
      <c r="G7" s="1992">
        <f t="shared" si="1"/>
        <v>0</v>
      </c>
    </row>
    <row r="8" spans="1:11">
      <c r="A8" s="1654"/>
      <c r="B8" s="688"/>
      <c r="C8" s="688"/>
      <c r="D8" s="688"/>
      <c r="E8" s="688"/>
      <c r="F8" s="688"/>
      <c r="G8" s="1651"/>
    </row>
    <row r="9" spans="1:11">
      <c r="A9" s="1653" t="s">
        <v>668</v>
      </c>
      <c r="B9" s="687">
        <f>'Sch 4 - Average System Cost'!F45</f>
        <v>0</v>
      </c>
      <c r="C9" s="1075">
        <v>0</v>
      </c>
      <c r="D9" s="1075">
        <v>0</v>
      </c>
      <c r="E9" s="1075">
        <v>0</v>
      </c>
      <c r="F9" s="1075">
        <v>0</v>
      </c>
      <c r="G9" s="1651">
        <v>0</v>
      </c>
    </row>
    <row r="10" spans="1:11">
      <c r="A10" s="1653" t="s">
        <v>669</v>
      </c>
      <c r="B10" s="687"/>
      <c r="C10" s="1990">
        <v>0</v>
      </c>
      <c r="D10" s="1990">
        <v>0</v>
      </c>
      <c r="E10" s="1990">
        <v>0</v>
      </c>
      <c r="F10" s="1990">
        <v>0</v>
      </c>
      <c r="G10" s="1991">
        <v>0</v>
      </c>
    </row>
    <row r="11" spans="1:11">
      <c r="A11" s="1653" t="s">
        <v>670</v>
      </c>
      <c r="B11" s="687">
        <f>B9</f>
        <v>0</v>
      </c>
      <c r="C11" s="687">
        <f>C10+B11</f>
        <v>0</v>
      </c>
      <c r="D11" s="687">
        <f t="shared" ref="D11:G11" si="2">D10+C11</f>
        <v>0</v>
      </c>
      <c r="E11" s="687">
        <f t="shared" si="2"/>
        <v>0</v>
      </c>
      <c r="F11" s="687">
        <f t="shared" si="2"/>
        <v>0</v>
      </c>
      <c r="G11" s="1992">
        <f t="shared" si="2"/>
        <v>0</v>
      </c>
    </row>
    <row r="12" spans="1:11">
      <c r="A12" s="1652"/>
      <c r="B12" s="687"/>
      <c r="C12" s="686"/>
      <c r="D12" s="1075"/>
      <c r="E12" s="1075"/>
      <c r="F12" s="1075"/>
      <c r="G12" s="1651"/>
    </row>
    <row r="13" spans="1:11">
      <c r="A13" s="1654"/>
      <c r="B13" s="688"/>
      <c r="C13" s="688"/>
      <c r="D13" s="688"/>
      <c r="E13" s="688"/>
      <c r="F13" s="688"/>
      <c r="G13" s="1651"/>
    </row>
    <row r="14" spans="1:11" ht="16.5" thickBot="1">
      <c r="A14" s="1993" t="s">
        <v>525</v>
      </c>
      <c r="B14" s="1658"/>
      <c r="C14" s="1994">
        <f>C6-B6</f>
        <v>0</v>
      </c>
      <c r="D14" s="1994">
        <f t="shared" ref="D14:G14" si="3">D6-C6</f>
        <v>0</v>
      </c>
      <c r="E14" s="1994">
        <f t="shared" si="3"/>
        <v>0</v>
      </c>
      <c r="F14" s="1994">
        <f t="shared" si="3"/>
        <v>0</v>
      </c>
      <c r="G14" s="1995">
        <f t="shared" si="3"/>
        <v>0</v>
      </c>
    </row>
    <row r="15" spans="1:11">
      <c r="A15" s="1652"/>
      <c r="B15" s="688"/>
      <c r="C15" s="1374"/>
      <c r="D15" s="1374"/>
      <c r="E15" s="1374"/>
      <c r="F15" s="1648"/>
      <c r="G15" s="1655"/>
    </row>
    <row r="16" spans="1:11">
      <c r="A16" s="1654" t="s">
        <v>671</v>
      </c>
      <c r="B16" s="1375">
        <f>ROUND('Sch 4 - Average System Cost'!F42,4)</f>
        <v>0</v>
      </c>
      <c r="C16" s="688"/>
      <c r="D16" s="688"/>
      <c r="E16" s="688"/>
      <c r="F16" s="1647"/>
      <c r="G16" s="1656"/>
    </row>
    <row r="17" spans="1:7" ht="16.5" thickBot="1">
      <c r="A17" s="1657"/>
      <c r="B17" s="1658"/>
      <c r="C17" s="1658"/>
      <c r="D17" s="1658"/>
      <c r="E17" s="1658"/>
      <c r="F17" s="1659"/>
      <c r="G17" s="1660"/>
    </row>
    <row r="19" spans="1:7" ht="16.5" thickBot="1"/>
    <row r="20" spans="1:7">
      <c r="A20" s="1078" t="s">
        <v>632</v>
      </c>
      <c r="D20" s="2050">
        <f>'Sch 1- Rate Base '!E5</f>
        <v>0</v>
      </c>
      <c r="E20" s="2066"/>
      <c r="F20" s="180"/>
    </row>
    <row r="21" spans="1:7" ht="18.75">
      <c r="A21" s="1071"/>
      <c r="D21" s="2052">
        <f>'Sch 1- Rate Base '!E6</f>
        <v>0</v>
      </c>
      <c r="E21" s="2067"/>
      <c r="F21" s="180"/>
    </row>
    <row r="22" spans="1:7" ht="16.5" thickBot="1">
      <c r="D22" s="2054">
        <f>'Sch 1- Rate Base '!E7</f>
        <v>0</v>
      </c>
      <c r="E22" s="2138"/>
      <c r="F22" s="613"/>
    </row>
    <row r="25" spans="1:7" ht="18.75">
      <c r="C25" s="2137" t="s">
        <v>54</v>
      </c>
      <c r="D25" s="2137"/>
      <c r="E25" s="2137"/>
      <c r="F25" s="2137"/>
      <c r="G25" s="2137"/>
    </row>
    <row r="26" spans="1:7" ht="18.75">
      <c r="B26" s="1081"/>
      <c r="C26" s="2025" t="s">
        <v>56</v>
      </c>
      <c r="D26" s="2025"/>
      <c r="E26" s="2025"/>
      <c r="F26" s="2025"/>
      <c r="G26" s="2025"/>
    </row>
    <row r="27" spans="1:7">
      <c r="B27" s="145"/>
      <c r="C27" s="2022" t="s">
        <v>800</v>
      </c>
      <c r="D27" s="2022"/>
      <c r="E27" s="2022"/>
      <c r="F27" s="2022"/>
      <c r="G27" s="2022"/>
    </row>
    <row r="28" spans="1:7">
      <c r="B28" s="592"/>
      <c r="C28" s="592"/>
      <c r="D28" s="592"/>
      <c r="E28" s="592"/>
      <c r="F28" s="592"/>
      <c r="G28" s="592"/>
    </row>
  </sheetData>
  <mergeCells count="8">
    <mergeCell ref="C26:G26"/>
    <mergeCell ref="C27:G27"/>
    <mergeCell ref="A1:G1"/>
    <mergeCell ref="C25:G25"/>
    <mergeCell ref="D20:E20"/>
    <mergeCell ref="D21:E21"/>
    <mergeCell ref="D22:E22"/>
    <mergeCell ref="C2:G2"/>
  </mergeCells>
  <phoneticPr fontId="0" type="noConversion"/>
  <hyperlinks>
    <hyperlink ref="A20" location="TOC!A1" display="TOC" xr:uid="{00000000-0004-0000-0A00-000000000000}"/>
  </hyperlinks>
  <printOptions horizontalCentered="1" headings="1"/>
  <pageMargins left="0.5" right="0.5" top="1" bottom="0.8" header="0.25" footer="0.25"/>
  <pageSetup scale="75" orientation="landscape" r:id="rId1"/>
  <headerFooter alignWithMargins="0">
    <oddHeader xml:space="preserve">&amp;LJenn Hossack
</oddHeader>
    <oddFooter>&amp;LFY 2026-2028 ASC Filing&amp;CPage &amp;P of &amp;N&amp;R&amp;A
&amp;D</oddFooter>
  </headerFooter>
  <customProperties>
    <customPr name="xxe4aPID" r:id="rId2"/>
  </customProperties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">
    <tabColor rgb="FFC0C0C0"/>
  </sheetPr>
  <dimension ref="A1:H24"/>
  <sheetViews>
    <sheetView topLeftCell="A3" workbookViewId="0">
      <selection activeCell="K34" sqref="K34"/>
    </sheetView>
  </sheetViews>
  <sheetFormatPr defaultRowHeight="15.75"/>
  <cols>
    <col min="1" max="1" width="9.125" customWidth="1"/>
    <col min="2" max="2" width="5.125" customWidth="1"/>
    <col min="3" max="3" width="14.625" customWidth="1"/>
    <col min="4" max="4" width="15.625" customWidth="1"/>
    <col min="5" max="5" width="18.625" customWidth="1"/>
    <col min="6" max="6" width="13.5" customWidth="1"/>
    <col min="7" max="7" width="9.875" hidden="1" customWidth="1"/>
    <col min="8" max="8" width="10.75" customWidth="1"/>
  </cols>
  <sheetData>
    <row r="1" spans="1:8" ht="19.5" thickTop="1">
      <c r="A1" s="2040" t="s">
        <v>54</v>
      </c>
      <c r="B1" s="2041"/>
      <c r="C1" s="2041"/>
      <c r="D1" s="2041"/>
      <c r="E1" s="2041"/>
      <c r="F1" s="2041"/>
      <c r="G1" s="2041"/>
      <c r="H1" s="2042"/>
    </row>
    <row r="2" spans="1:8">
      <c r="A2" s="2038" t="s">
        <v>56</v>
      </c>
      <c r="B2" s="2025"/>
      <c r="C2" s="2025"/>
      <c r="D2" s="2025"/>
      <c r="E2" s="2025"/>
      <c r="F2" s="2025"/>
      <c r="G2" s="2025"/>
      <c r="H2" s="2039"/>
    </row>
    <row r="3" spans="1:8">
      <c r="A3" s="2036" t="s">
        <v>801</v>
      </c>
      <c r="B3" s="2022"/>
      <c r="C3" s="2022"/>
      <c r="D3" s="2022"/>
      <c r="E3" s="2022"/>
      <c r="F3" s="2022"/>
      <c r="G3" s="2022"/>
      <c r="H3" s="2037"/>
    </row>
    <row r="4" spans="1:8" ht="16.5" thickBot="1">
      <c r="A4" s="365"/>
      <c r="B4" s="3"/>
      <c r="C4" s="3"/>
      <c r="D4" s="3"/>
      <c r="E4" s="3"/>
      <c r="F4" s="3"/>
      <c r="G4" s="90"/>
      <c r="H4" s="223"/>
    </row>
    <row r="5" spans="1:8">
      <c r="A5" s="1203" t="s">
        <v>632</v>
      </c>
      <c r="C5" s="498" t="s">
        <v>516</v>
      </c>
      <c r="D5" s="2050">
        <f>'Sch 1- Rate Base '!$E$5</f>
        <v>0</v>
      </c>
      <c r="E5" s="2066"/>
      <c r="F5" s="592"/>
      <c r="G5" s="90"/>
      <c r="H5" s="223"/>
    </row>
    <row r="6" spans="1:8">
      <c r="A6" s="158"/>
      <c r="C6" s="498" t="s">
        <v>517</v>
      </c>
      <c r="D6" s="2052">
        <f>'Sch 1- Rate Base '!$E$6</f>
        <v>0</v>
      </c>
      <c r="E6" s="2067"/>
      <c r="F6" s="592"/>
      <c r="G6" s="90"/>
      <c r="H6" s="223"/>
    </row>
    <row r="7" spans="1:8" ht="16.5" thickBot="1">
      <c r="A7" s="158"/>
      <c r="C7" s="498" t="s">
        <v>518</v>
      </c>
      <c r="D7" s="2054">
        <f>'Sch 1- Rate Base '!$E$7</f>
        <v>0</v>
      </c>
      <c r="E7" s="2138"/>
      <c r="F7" s="592"/>
      <c r="G7" s="90"/>
      <c r="H7" s="223"/>
    </row>
    <row r="8" spans="1:8">
      <c r="A8" s="158"/>
      <c r="C8" s="498"/>
      <c r="D8" s="613"/>
      <c r="E8" s="610"/>
      <c r="F8" s="612"/>
      <c r="G8" s="90"/>
      <c r="H8" s="223"/>
    </row>
    <row r="9" spans="1:8">
      <c r="A9" s="158"/>
      <c r="B9" s="586"/>
      <c r="C9" s="3"/>
      <c r="D9" s="3"/>
      <c r="E9" s="3"/>
      <c r="F9" s="612"/>
      <c r="G9" s="90"/>
      <c r="H9" s="223"/>
    </row>
    <row r="10" spans="1:8">
      <c r="A10" s="587" t="s">
        <v>522</v>
      </c>
      <c r="B10" s="588"/>
      <c r="C10" s="588"/>
      <c r="D10" s="588"/>
      <c r="E10" s="588"/>
      <c r="F10" s="588"/>
      <c r="G10" s="90"/>
      <c r="H10" s="223"/>
    </row>
    <row r="11" spans="1:8" ht="16.5" thickBot="1">
      <c r="A11" s="590"/>
      <c r="B11" s="591"/>
      <c r="C11" s="591"/>
      <c r="D11" s="591"/>
      <c r="E11" s="591"/>
      <c r="F11" s="591"/>
      <c r="G11" s="235"/>
      <c r="H11" s="236"/>
    </row>
    <row r="12" spans="1:8">
      <c r="A12" s="341"/>
      <c r="H12" s="353"/>
    </row>
    <row r="13" spans="1:8">
      <c r="A13" s="1204"/>
      <c r="B13" s="738"/>
      <c r="C13" s="738"/>
      <c r="D13" s="738"/>
      <c r="E13" s="738"/>
      <c r="F13" s="738"/>
      <c r="H13" s="353"/>
    </row>
    <row r="14" spans="1:8">
      <c r="A14" s="1204"/>
      <c r="B14" s="738"/>
      <c r="C14" s="738"/>
      <c r="D14" s="738"/>
      <c r="E14" s="738"/>
      <c r="F14" s="738"/>
      <c r="H14" s="353"/>
    </row>
    <row r="15" spans="1:8">
      <c r="A15" s="170"/>
      <c r="B15" s="1137"/>
      <c r="C15" s="79"/>
      <c r="D15" s="1137"/>
      <c r="E15" s="890"/>
      <c r="F15" s="1347"/>
      <c r="H15" s="353"/>
    </row>
    <row r="16" spans="1:8">
      <c r="A16" s="170"/>
      <c r="B16" s="1137"/>
      <c r="C16" s="79"/>
      <c r="D16" s="1137"/>
      <c r="E16" s="890"/>
      <c r="F16" s="1347"/>
      <c r="H16" s="353"/>
    </row>
    <row r="17" spans="1:8">
      <c r="A17" s="170"/>
      <c r="B17" s="1137"/>
      <c r="C17" s="79"/>
      <c r="D17" s="1137"/>
      <c r="E17" s="890"/>
      <c r="F17" s="1347"/>
      <c r="H17" s="353"/>
    </row>
    <row r="18" spans="1:8">
      <c r="A18" s="170"/>
      <c r="B18" s="1137"/>
      <c r="C18" s="79"/>
      <c r="D18" s="1137"/>
      <c r="E18" s="890"/>
      <c r="F18" s="1347"/>
      <c r="H18" s="353"/>
    </row>
    <row r="19" spans="1:8">
      <c r="A19" s="170"/>
      <c r="B19" s="1137"/>
      <c r="C19" s="79"/>
      <c r="D19" s="1137"/>
      <c r="E19" s="1346"/>
      <c r="F19" s="1347"/>
      <c r="H19" s="353"/>
    </row>
    <row r="20" spans="1:8">
      <c r="A20" s="170"/>
      <c r="B20" s="79"/>
      <c r="C20" s="79"/>
      <c r="D20" s="79"/>
      <c r="E20" s="79"/>
      <c r="H20" s="353"/>
    </row>
    <row r="21" spans="1:8">
      <c r="A21" s="1204"/>
      <c r="B21" s="1138"/>
      <c r="C21" s="738"/>
      <c r="D21" s="1138"/>
      <c r="E21" s="1138"/>
      <c r="F21" s="1348"/>
      <c r="H21" s="353"/>
    </row>
    <row r="22" spans="1:8">
      <c r="A22" s="339"/>
      <c r="H22" s="353"/>
    </row>
    <row r="23" spans="1:8" ht="16.5" thickBot="1">
      <c r="A23" s="340"/>
      <c r="B23" s="589"/>
      <c r="C23" s="589"/>
      <c r="D23" s="589"/>
      <c r="E23" s="589"/>
      <c r="F23" s="1877" t="s">
        <v>842</v>
      </c>
      <c r="G23" s="589"/>
      <c r="H23" s="1876">
        <v>0</v>
      </c>
    </row>
    <row r="24" spans="1:8" ht="16.5" thickTop="1"/>
  </sheetData>
  <mergeCells count="6">
    <mergeCell ref="D6:E6"/>
    <mergeCell ref="D7:E7"/>
    <mergeCell ref="A1:H1"/>
    <mergeCell ref="A2:H2"/>
    <mergeCell ref="A3:H3"/>
    <mergeCell ref="D5:E5"/>
  </mergeCells>
  <phoneticPr fontId="0" type="noConversion"/>
  <hyperlinks>
    <hyperlink ref="A5" location="TOC!A1" display="TOC" xr:uid="{00000000-0004-0000-0B00-000000000000}"/>
  </hyperlinks>
  <printOptions horizontalCentered="1" headings="1"/>
  <pageMargins left="0.5" right="0.5" top="1" bottom="0.8" header="0.25" footer="0.25"/>
  <pageSetup scale="75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6">
    <tabColor rgb="FF92D050"/>
  </sheetPr>
  <dimension ref="A1:M42"/>
  <sheetViews>
    <sheetView workbookViewId="0">
      <selection activeCell="D33" sqref="D33"/>
    </sheetView>
  </sheetViews>
  <sheetFormatPr defaultColWidth="9" defaultRowHeight="12.75"/>
  <cols>
    <col min="1" max="1" width="7.125" style="57" customWidth="1"/>
    <col min="2" max="2" width="48.125" style="57" customWidth="1"/>
    <col min="3" max="3" width="22.125" style="71" customWidth="1"/>
    <col min="4" max="4" width="24.375" style="57" customWidth="1"/>
    <col min="5" max="5" width="0.125" style="57" customWidth="1"/>
    <col min="6" max="16384" width="9" style="57"/>
  </cols>
  <sheetData>
    <row r="1" spans="1:13" ht="19.5" thickTop="1">
      <c r="A1" s="2040" t="s">
        <v>54</v>
      </c>
      <c r="B1" s="2041"/>
      <c r="C1" s="2041"/>
      <c r="D1" s="2042"/>
    </row>
    <row r="2" spans="1:13" ht="15.75">
      <c r="A2" s="2038" t="s">
        <v>56</v>
      </c>
      <c r="B2" s="2025"/>
      <c r="C2" s="2025"/>
      <c r="D2" s="2039"/>
      <c r="H2"/>
      <c r="I2"/>
      <c r="J2"/>
      <c r="K2"/>
      <c r="L2"/>
      <c r="M2"/>
    </row>
    <row r="3" spans="1:13" ht="15.75">
      <c r="A3" s="2036" t="s">
        <v>800</v>
      </c>
      <c r="B3" s="2022"/>
      <c r="C3" s="2022"/>
      <c r="D3" s="2037"/>
      <c r="H3"/>
      <c r="I3"/>
      <c r="J3"/>
      <c r="K3"/>
      <c r="L3"/>
      <c r="M3"/>
    </row>
    <row r="4" spans="1:13" ht="12.75" customHeight="1" thickBot="1">
      <c r="A4" s="365"/>
      <c r="B4" s="180"/>
      <c r="C4" s="180"/>
      <c r="D4" s="237"/>
      <c r="H4"/>
      <c r="I4"/>
      <c r="J4"/>
      <c r="K4"/>
      <c r="L4"/>
      <c r="M4"/>
    </row>
    <row r="5" spans="1:13" ht="15.75">
      <c r="A5" s="1080" t="s">
        <v>632</v>
      </c>
      <c r="B5" s="498" t="s">
        <v>516</v>
      </c>
      <c r="C5" s="1058">
        <f>'Sch 1- Rate Base '!$E$5</f>
        <v>0</v>
      </c>
      <c r="D5" s="353"/>
      <c r="E5"/>
      <c r="H5" s="592"/>
      <c r="I5" s="592"/>
      <c r="J5" s="592"/>
    </row>
    <row r="6" spans="1:13" ht="15.75">
      <c r="A6" s="1130"/>
      <c r="B6" s="498" t="s">
        <v>517</v>
      </c>
      <c r="C6" s="1059">
        <f>'Sch 1- Rate Base '!$E$6</f>
        <v>0</v>
      </c>
      <c r="D6" s="353"/>
      <c r="E6"/>
      <c r="H6" s="592"/>
      <c r="I6" s="592"/>
      <c r="J6" s="592"/>
    </row>
    <row r="7" spans="1:13" ht="16.5" thickBot="1">
      <c r="A7" s="339" t="s">
        <v>655</v>
      </c>
      <c r="B7" s="498" t="s">
        <v>518</v>
      </c>
      <c r="C7" s="1060">
        <f>'Sch 1- Rate Base '!$E$7</f>
        <v>0</v>
      </c>
      <c r="D7" s="353"/>
      <c r="E7"/>
      <c r="H7" s="1136"/>
      <c r="I7" s="592"/>
      <c r="J7" s="592"/>
    </row>
    <row r="8" spans="1:13" ht="15.75" hidden="1" customHeight="1">
      <c r="A8" s="616"/>
      <c r="B8" s="611"/>
      <c r="C8" s="612"/>
      <c r="D8" s="615"/>
      <c r="E8"/>
    </row>
    <row r="9" spans="1:13" ht="16.5" hidden="1" customHeight="1" thickBot="1">
      <c r="A9" s="365"/>
      <c r="B9" s="180"/>
      <c r="C9" s="612"/>
      <c r="D9" s="237"/>
    </row>
    <row r="10" spans="1:13" ht="16.5" thickBot="1">
      <c r="A10" s="2093" t="s">
        <v>309</v>
      </c>
      <c r="B10" s="2094"/>
      <c r="C10" s="2094"/>
      <c r="D10" s="2095"/>
      <c r="E10"/>
    </row>
    <row r="11" spans="1:13" ht="15.75">
      <c r="A11" s="2145" t="s">
        <v>228</v>
      </c>
      <c r="B11" s="2146"/>
      <c r="C11" s="242" t="s">
        <v>302</v>
      </c>
      <c r="D11" s="2142" t="s">
        <v>396</v>
      </c>
      <c r="E11"/>
    </row>
    <row r="12" spans="1:13" ht="15.75">
      <c r="A12" s="2147"/>
      <c r="B12" s="2148"/>
      <c r="C12" s="218" t="s">
        <v>261</v>
      </c>
      <c r="D12" s="2143"/>
      <c r="E12"/>
    </row>
    <row r="13" spans="1:13" ht="16.5" thickBot="1">
      <c r="A13" s="2149"/>
      <c r="B13" s="2150"/>
      <c r="C13" s="243" t="s">
        <v>262</v>
      </c>
      <c r="D13" s="2144"/>
      <c r="E13"/>
    </row>
    <row r="14" spans="1:13" ht="15.75">
      <c r="A14" s="369" t="s">
        <v>463</v>
      </c>
      <c r="B14" s="95"/>
      <c r="C14" s="180"/>
      <c r="D14" s="237"/>
      <c r="E14"/>
    </row>
    <row r="15" spans="1:13" ht="15.75">
      <c r="A15" s="369" t="s">
        <v>392</v>
      </c>
      <c r="B15" s="95"/>
      <c r="C15" s="245"/>
      <c r="D15" s="238"/>
    </row>
    <row r="16" spans="1:13">
      <c r="A16" s="370">
        <v>1</v>
      </c>
      <c r="B16" s="528" t="s">
        <v>105</v>
      </c>
      <c r="C16" s="246" t="s">
        <v>310</v>
      </c>
      <c r="D16" s="1886">
        <v>0</v>
      </c>
    </row>
    <row r="17" spans="1:4">
      <c r="A17" s="370">
        <v>2</v>
      </c>
      <c r="B17" s="528" t="s">
        <v>106</v>
      </c>
      <c r="C17" s="246" t="s">
        <v>310</v>
      </c>
      <c r="D17" s="1886">
        <v>0</v>
      </c>
    </row>
    <row r="18" spans="1:4">
      <c r="A18" s="370">
        <v>3</v>
      </c>
      <c r="B18" s="528" t="s">
        <v>464</v>
      </c>
      <c r="C18" s="246" t="s">
        <v>310</v>
      </c>
      <c r="D18" s="1886">
        <v>0</v>
      </c>
    </row>
    <row r="19" spans="1:4">
      <c r="A19" s="370">
        <v>4</v>
      </c>
      <c r="B19" s="528" t="s">
        <v>465</v>
      </c>
      <c r="C19" s="246" t="s">
        <v>310</v>
      </c>
      <c r="D19" s="1886">
        <v>0</v>
      </c>
    </row>
    <row r="20" spans="1:4">
      <c r="A20" s="370">
        <v>5</v>
      </c>
      <c r="B20" s="528" t="s">
        <v>172</v>
      </c>
      <c r="C20" s="246" t="s">
        <v>310</v>
      </c>
      <c r="D20" s="1886">
        <v>0</v>
      </c>
    </row>
    <row r="21" spans="1:4">
      <c r="A21" s="370">
        <v>6</v>
      </c>
      <c r="B21" s="528" t="s">
        <v>467</v>
      </c>
      <c r="C21" s="246" t="s">
        <v>310</v>
      </c>
      <c r="D21" s="1886">
        <v>0</v>
      </c>
    </row>
    <row r="22" spans="1:4">
      <c r="A22" s="370">
        <v>7</v>
      </c>
      <c r="B22" s="528" t="s">
        <v>468</v>
      </c>
      <c r="C22" s="246" t="s">
        <v>310</v>
      </c>
      <c r="D22" s="1886">
        <v>0</v>
      </c>
    </row>
    <row r="23" spans="1:4" ht="15.75">
      <c r="A23" s="369" t="s">
        <v>203</v>
      </c>
      <c r="B23" s="96"/>
      <c r="C23" s="529"/>
      <c r="D23" s="1887">
        <f>SUM(D16:D22)</f>
        <v>0</v>
      </c>
    </row>
    <row r="24" spans="1:4" ht="15.75">
      <c r="A24" s="370"/>
      <c r="B24" s="96"/>
      <c r="C24" s="98"/>
      <c r="D24" s="1888"/>
    </row>
    <row r="25" spans="1:4" ht="15.75">
      <c r="A25" s="369" t="s">
        <v>393</v>
      </c>
      <c r="B25" s="95"/>
      <c r="C25" s="99"/>
      <c r="D25" s="1888"/>
    </row>
    <row r="26" spans="1:4">
      <c r="A26" s="370">
        <v>9</v>
      </c>
      <c r="B26" s="528" t="s">
        <v>105</v>
      </c>
      <c r="C26" s="246" t="s">
        <v>310</v>
      </c>
      <c r="D26" s="1886">
        <v>0</v>
      </c>
    </row>
    <row r="27" spans="1:4">
      <c r="A27" s="370">
        <v>10</v>
      </c>
      <c r="B27" s="528" t="s">
        <v>106</v>
      </c>
      <c r="C27" s="246" t="s">
        <v>310</v>
      </c>
      <c r="D27" s="1886">
        <v>0</v>
      </c>
    </row>
    <row r="28" spans="1:4">
      <c r="A28" s="370">
        <v>11</v>
      </c>
      <c r="B28" s="528" t="s">
        <v>464</v>
      </c>
      <c r="C28" s="246" t="s">
        <v>310</v>
      </c>
      <c r="D28" s="1886">
        <v>0</v>
      </c>
    </row>
    <row r="29" spans="1:4">
      <c r="A29" s="370">
        <v>12</v>
      </c>
      <c r="B29" s="528" t="s">
        <v>468</v>
      </c>
      <c r="C29" s="246" t="s">
        <v>310</v>
      </c>
      <c r="D29" s="1886">
        <v>0</v>
      </c>
    </row>
    <row r="30" spans="1:4" ht="15.75">
      <c r="A30" s="369" t="s">
        <v>204</v>
      </c>
      <c r="B30" s="95"/>
      <c r="C30" s="529"/>
      <c r="D30" s="1887">
        <f>SUM(D26:D29)</f>
        <v>0</v>
      </c>
    </row>
    <row r="31" spans="1:4" ht="15.75">
      <c r="A31" s="369"/>
      <c r="B31" s="95"/>
      <c r="C31" s="99"/>
      <c r="D31" s="1888"/>
    </row>
    <row r="32" spans="1:4" ht="15.75">
      <c r="A32" s="369" t="s">
        <v>268</v>
      </c>
      <c r="B32" s="95"/>
      <c r="C32" s="99"/>
      <c r="D32" s="1888"/>
    </row>
    <row r="33" spans="1:4">
      <c r="A33" s="370"/>
      <c r="B33" s="528" t="s">
        <v>269</v>
      </c>
      <c r="C33" s="246" t="s">
        <v>310</v>
      </c>
      <c r="D33" s="1886">
        <f>+D16+D26</f>
        <v>0</v>
      </c>
    </row>
    <row r="34" spans="1:4">
      <c r="A34" s="370"/>
      <c r="B34" s="528" t="s">
        <v>270</v>
      </c>
      <c r="C34" s="246" t="s">
        <v>310</v>
      </c>
      <c r="D34" s="1886">
        <f>+D17+D27</f>
        <v>0</v>
      </c>
    </row>
    <row r="35" spans="1:4">
      <c r="A35" s="370"/>
      <c r="B35" s="528" t="s">
        <v>170</v>
      </c>
      <c r="C35" s="246" t="s">
        <v>310</v>
      </c>
      <c r="D35" s="1886">
        <f>+D18+D28</f>
        <v>0</v>
      </c>
    </row>
    <row r="36" spans="1:4">
      <c r="A36" s="370"/>
      <c r="B36" s="528" t="s">
        <v>171</v>
      </c>
      <c r="C36" s="246" t="s">
        <v>310</v>
      </c>
      <c r="D36" s="1886">
        <f>+D19</f>
        <v>0</v>
      </c>
    </row>
    <row r="37" spans="1:4">
      <c r="A37" s="370"/>
      <c r="B37" s="528" t="s">
        <v>173</v>
      </c>
      <c r="C37" s="246" t="s">
        <v>310</v>
      </c>
      <c r="D37" s="1886">
        <f>+D20</f>
        <v>0</v>
      </c>
    </row>
    <row r="38" spans="1:4">
      <c r="A38" s="370"/>
      <c r="B38" s="528" t="s">
        <v>174</v>
      </c>
      <c r="C38" s="246" t="s">
        <v>310</v>
      </c>
      <c r="D38" s="1886">
        <f>+D21</f>
        <v>0</v>
      </c>
    </row>
    <row r="39" spans="1:4">
      <c r="A39" s="370"/>
      <c r="B39" s="528" t="s">
        <v>175</v>
      </c>
      <c r="C39" s="246" t="s">
        <v>310</v>
      </c>
      <c r="D39" s="1886">
        <f>+D22+D29</f>
        <v>0</v>
      </c>
    </row>
    <row r="40" spans="1:4" ht="15.75">
      <c r="A40" s="369" t="s">
        <v>205</v>
      </c>
      <c r="B40" s="96"/>
      <c r="C40" s="529"/>
      <c r="D40" s="1887">
        <f>SUM(D33:D39)</f>
        <v>0</v>
      </c>
    </row>
    <row r="41" spans="1:4" ht="13.5" thickBot="1">
      <c r="A41" s="371"/>
      <c r="B41" s="239"/>
      <c r="C41" s="240"/>
      <c r="D41" s="241"/>
    </row>
    <row r="42" spans="1:4" ht="13.5" thickTop="1"/>
  </sheetData>
  <mergeCells count="6">
    <mergeCell ref="D11:D13"/>
    <mergeCell ref="A11:B13"/>
    <mergeCell ref="A1:D1"/>
    <mergeCell ref="A2:D2"/>
    <mergeCell ref="A3:D3"/>
    <mergeCell ref="A10:D10"/>
  </mergeCells>
  <phoneticPr fontId="0" type="noConversion"/>
  <hyperlinks>
    <hyperlink ref="A5" location="TOC!A1" display="TOC" xr:uid="{00000000-0004-0000-0C00-000000000000}"/>
  </hyperlinks>
  <printOptions horizontalCentered="1" headings="1"/>
  <pageMargins left="0.5" right="0.5" top="1" bottom="0.8" header="0.25" footer="0.25"/>
  <pageSetup scale="75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>
    <tabColor rgb="FFFF0000"/>
  </sheetPr>
  <dimension ref="A1:S89"/>
  <sheetViews>
    <sheetView topLeftCell="A54" workbookViewId="0">
      <selection activeCell="D13" sqref="D13"/>
    </sheetView>
  </sheetViews>
  <sheetFormatPr defaultColWidth="8" defaultRowHeight="12.75"/>
  <cols>
    <col min="1" max="1" width="10.375" style="70" customWidth="1"/>
    <col min="2" max="2" width="54.625" style="65" customWidth="1"/>
    <col min="3" max="3" width="15.5" style="65" customWidth="1"/>
    <col min="4" max="4" width="17.125" style="66" bestFit="1" customWidth="1"/>
    <col min="5" max="5" width="15.875" style="66" bestFit="1" customWidth="1"/>
    <col min="6" max="6" width="15.375" style="66" bestFit="1" customWidth="1"/>
    <col min="7" max="7" width="17.375" style="66" customWidth="1"/>
    <col min="8" max="8" width="8.25" style="65" bestFit="1" customWidth="1"/>
    <col min="9" max="9" width="12.375" style="65" customWidth="1"/>
    <col min="10" max="11" width="12.625" style="65" customWidth="1"/>
    <col min="12" max="12" width="16.25" style="65" customWidth="1"/>
    <col min="13" max="14" width="10" style="65" customWidth="1"/>
    <col min="15" max="16" width="12.625" style="65" customWidth="1"/>
    <col min="17" max="19" width="18.625" style="65" customWidth="1"/>
    <col min="20" max="16384" width="8" style="65"/>
  </cols>
  <sheetData>
    <row r="1" spans="1:19" ht="15.75" customHeight="1" thickTop="1">
      <c r="A1" s="100" t="s">
        <v>54</v>
      </c>
      <c r="B1" s="101"/>
      <c r="C1" s="102"/>
      <c r="D1" s="103"/>
      <c r="E1" s="102"/>
      <c r="F1" s="118"/>
      <c r="G1" s="119"/>
      <c r="M1" s="730" t="s">
        <v>236</v>
      </c>
      <c r="R1" s="731">
        <f>R46</f>
        <v>0</v>
      </c>
    </row>
    <row r="2" spans="1:19" ht="15.75" customHeight="1">
      <c r="A2" s="104" t="s">
        <v>56</v>
      </c>
      <c r="B2" s="83"/>
      <c r="C2" s="94"/>
      <c r="D2" s="97"/>
      <c r="E2" s="94"/>
      <c r="F2" s="120"/>
      <c r="G2" s="121"/>
      <c r="M2" s="730" t="s">
        <v>119</v>
      </c>
      <c r="R2" s="731">
        <f>E46</f>
        <v>0</v>
      </c>
    </row>
    <row r="3" spans="1:19" ht="15.75" customHeight="1">
      <c r="A3" s="2021" t="s">
        <v>800</v>
      </c>
      <c r="B3" s="2022"/>
      <c r="C3" s="2022"/>
      <c r="D3" s="2022"/>
      <c r="E3" s="2022"/>
      <c r="F3" s="2022"/>
      <c r="G3" s="2023"/>
      <c r="M3" s="730" t="s">
        <v>237</v>
      </c>
      <c r="R3" s="732">
        <f>IF(R2=0,0,R1/R2)</f>
        <v>0</v>
      </c>
    </row>
    <row r="4" spans="1:19" ht="15.75" customHeight="1" thickBot="1">
      <c r="A4" s="1101"/>
      <c r="B4" s="3"/>
      <c r="C4" s="94"/>
      <c r="D4" s="97"/>
      <c r="E4" s="94"/>
      <c r="F4" s="120"/>
      <c r="G4" s="121"/>
      <c r="M4" s="730" t="s">
        <v>238</v>
      </c>
      <c r="R4" s="732">
        <f>IF(R2=0,0,(R2-R1)/R2)</f>
        <v>0</v>
      </c>
    </row>
    <row r="5" spans="1:19" ht="15.75" customHeight="1">
      <c r="A5" s="1205" t="s">
        <v>632</v>
      </c>
      <c r="B5" s="498" t="s">
        <v>516</v>
      </c>
      <c r="C5" s="2050">
        <f>'Sch 1- Rate Base '!$E$5</f>
        <v>0</v>
      </c>
      <c r="D5" s="2051"/>
      <c r="E5" s="2066"/>
      <c r="F5" s="120"/>
      <c r="G5" s="121"/>
      <c r="M5" s="730"/>
    </row>
    <row r="6" spans="1:19" ht="15.75" customHeight="1">
      <c r="A6" s="1206" t="s">
        <v>633</v>
      </c>
      <c r="B6" s="498" t="s">
        <v>517</v>
      </c>
      <c r="C6" s="2052">
        <f>'Sch 1- Rate Base '!$E$6</f>
        <v>0</v>
      </c>
      <c r="D6" s="2053"/>
      <c r="E6" s="2067"/>
      <c r="F6" s="612"/>
      <c r="G6" s="121"/>
      <c r="M6" s="730" t="s">
        <v>239</v>
      </c>
      <c r="R6" s="731">
        <f>'NLSL_Base_New-Calc'!AA43+'NLSL_Base_New-Calc'!AA44</f>
        <v>0</v>
      </c>
    </row>
    <row r="7" spans="1:19" ht="15.75" customHeight="1" thickBot="1">
      <c r="A7" s="105"/>
      <c r="B7" s="498" t="s">
        <v>518</v>
      </c>
      <c r="C7" s="2054">
        <f>'Sch 1- Rate Base '!$E$7</f>
        <v>0</v>
      </c>
      <c r="D7" s="2064"/>
      <c r="E7" s="2065"/>
      <c r="F7" s="612"/>
      <c r="G7" s="121"/>
      <c r="M7" s="730" t="s">
        <v>240</v>
      </c>
      <c r="R7" s="731">
        <f>'Sch 3 - Expenses'!H17+'Sch 3 - Expenses'!H18+'Sch 3 - Expenses'!H21+'Sch 3 - Expenses'!H22+'Sch 3 - Expenses'!H24+'Sch 3 - Expenses'!H25+'Sch 3 - Expenses'!H28+'Sch 3 - Expenses'!H29</f>
        <v>0</v>
      </c>
    </row>
    <row r="8" spans="1:19" ht="15.75" customHeight="1">
      <c r="A8" s="105"/>
      <c r="B8" s="3"/>
      <c r="C8" s="94"/>
      <c r="D8" s="97"/>
      <c r="E8" s="94"/>
      <c r="F8" s="120"/>
      <c r="G8" s="121"/>
      <c r="M8" s="730" t="s">
        <v>241</v>
      </c>
      <c r="R8" s="732">
        <f>IF(R7=0,0,R6/R7)</f>
        <v>0</v>
      </c>
    </row>
    <row r="9" spans="1:19" ht="19.5">
      <c r="A9" s="531" t="s">
        <v>314</v>
      </c>
      <c r="B9" s="530"/>
      <c r="C9" s="94"/>
      <c r="D9" s="97"/>
      <c r="E9" s="94"/>
      <c r="F9" s="120"/>
      <c r="G9" s="121"/>
      <c r="M9" s="730" t="s">
        <v>242</v>
      </c>
      <c r="R9" s="732">
        <f>IF(R7=0,0,(R7-R6)/R7)</f>
        <v>0</v>
      </c>
    </row>
    <row r="10" spans="1:19" ht="5.25" customHeight="1" thickBot="1">
      <c r="A10" s="133"/>
      <c r="B10" s="134"/>
      <c r="C10" s="135"/>
      <c r="D10" s="136"/>
      <c r="E10" s="135"/>
      <c r="F10" s="137"/>
      <c r="G10" s="138"/>
    </row>
    <row r="11" spans="1:19" ht="15.75">
      <c r="A11" s="107"/>
      <c r="B11" s="108"/>
      <c r="D11" s="109"/>
      <c r="E11" s="109"/>
      <c r="F11" s="109"/>
      <c r="G11" s="110"/>
      <c r="Q11" s="2151" t="s">
        <v>105</v>
      </c>
      <c r="R11" s="2151"/>
      <c r="S11" s="2151"/>
    </row>
    <row r="12" spans="1:19" ht="18.75">
      <c r="A12" s="122" t="s">
        <v>469</v>
      </c>
      <c r="B12" s="128"/>
      <c r="C12" s="301" t="s">
        <v>473</v>
      </c>
      <c r="D12" s="302" t="s">
        <v>104</v>
      </c>
      <c r="E12" s="302" t="s">
        <v>105</v>
      </c>
      <c r="F12" s="302" t="s">
        <v>106</v>
      </c>
      <c r="G12" s="303" t="s">
        <v>464</v>
      </c>
      <c r="Q12" s="729" t="s">
        <v>234</v>
      </c>
      <c r="R12" s="726" t="s">
        <v>235</v>
      </c>
      <c r="S12" s="726" t="s">
        <v>104</v>
      </c>
    </row>
    <row r="13" spans="1:19" ht="15.75">
      <c r="A13" s="107"/>
      <c r="B13" s="108" t="s">
        <v>105</v>
      </c>
      <c r="C13" s="124" t="s">
        <v>372</v>
      </c>
      <c r="D13" s="125">
        <f>Salaries!D33</f>
        <v>0</v>
      </c>
      <c r="E13" s="125">
        <f t="shared" ref="E13:E19" si="0">VLOOKUP($C13,Ratio,2,FALSE)*$D13</f>
        <v>0</v>
      </c>
      <c r="F13" s="125">
        <f t="shared" ref="F13:F19" si="1">VLOOKUP($C13,Ratio,3,FALSE)*$D13</f>
        <v>0</v>
      </c>
      <c r="G13" s="130">
        <f t="shared" ref="G13:G19" si="2">VLOOKUP($C13,Ratio,4,FALSE)*$D13</f>
        <v>0</v>
      </c>
      <c r="Q13" s="125">
        <f>E13*R9</f>
        <v>0</v>
      </c>
      <c r="R13" s="125">
        <f>E13*R8</f>
        <v>0</v>
      </c>
      <c r="S13" s="727">
        <f>SUM(Q13:R13)</f>
        <v>0</v>
      </c>
    </row>
    <row r="14" spans="1:19" ht="15.75">
      <c r="A14" s="107"/>
      <c r="B14" s="108" t="s">
        <v>106</v>
      </c>
      <c r="C14" s="124" t="s">
        <v>371</v>
      </c>
      <c r="D14" s="126">
        <f>Salaries!D34</f>
        <v>0</v>
      </c>
      <c r="E14" s="126">
        <f t="shared" si="0"/>
        <v>0</v>
      </c>
      <c r="F14" s="126">
        <f t="shared" si="1"/>
        <v>0</v>
      </c>
      <c r="G14" s="127">
        <f t="shared" si="2"/>
        <v>0</v>
      </c>
      <c r="Q14" s="737">
        <v>0</v>
      </c>
      <c r="R14" s="737">
        <v>0</v>
      </c>
    </row>
    <row r="15" spans="1:19" ht="15.75">
      <c r="A15" s="107"/>
      <c r="B15" s="108" t="s">
        <v>464</v>
      </c>
      <c r="C15" s="124" t="s">
        <v>370</v>
      </c>
      <c r="D15" s="126">
        <f>Salaries!D35</f>
        <v>0</v>
      </c>
      <c r="E15" s="126">
        <f t="shared" si="0"/>
        <v>0</v>
      </c>
      <c r="F15" s="126">
        <f t="shared" si="1"/>
        <v>0</v>
      </c>
      <c r="G15" s="127">
        <f t="shared" si="2"/>
        <v>0</v>
      </c>
      <c r="Q15" s="737">
        <v>0</v>
      </c>
      <c r="R15" s="737">
        <v>0</v>
      </c>
    </row>
    <row r="16" spans="1:19" ht="15.75">
      <c r="A16" s="107"/>
      <c r="B16" s="108" t="s">
        <v>465</v>
      </c>
      <c r="C16" s="124" t="s">
        <v>370</v>
      </c>
      <c r="D16" s="126">
        <f>Salaries!D36</f>
        <v>0</v>
      </c>
      <c r="E16" s="126">
        <f t="shared" si="0"/>
        <v>0</v>
      </c>
      <c r="F16" s="126">
        <f t="shared" si="1"/>
        <v>0</v>
      </c>
      <c r="G16" s="127">
        <f t="shared" si="2"/>
        <v>0</v>
      </c>
      <c r="I16" s="614" t="s">
        <v>101</v>
      </c>
      <c r="J16" s="614" t="s">
        <v>102</v>
      </c>
      <c r="K16" s="614" t="s">
        <v>103</v>
      </c>
      <c r="Q16" s="737">
        <v>0</v>
      </c>
      <c r="R16" s="737">
        <v>0</v>
      </c>
    </row>
    <row r="17" spans="1:19" ht="15.75">
      <c r="A17" s="107"/>
      <c r="B17" s="1642" t="s">
        <v>466</v>
      </c>
      <c r="C17" s="1416" t="s">
        <v>370</v>
      </c>
      <c r="D17" s="1643">
        <f>Salaries!D37</f>
        <v>0</v>
      </c>
      <c r="E17" s="1588">
        <f>IF($C17="DIRECT",I17,VLOOKUP($C17,Ratio,2,FALSE)*$D17)</f>
        <v>0</v>
      </c>
      <c r="F17" s="1588">
        <f>IF($C17="DIRECT",J17,VLOOKUP($C17,Ratio,3,FALSE)*$D17)</f>
        <v>0</v>
      </c>
      <c r="G17" s="1644">
        <f>IF($C17="DIRECT",K17,VLOOKUP($C17,Ratio,4,FALSE)*$D17)</f>
        <v>0</v>
      </c>
      <c r="H17" s="1645"/>
      <c r="I17" s="1646"/>
      <c r="J17" s="1646"/>
      <c r="K17" s="1646"/>
      <c r="N17" s="730"/>
      <c r="Q17" s="737">
        <f>E17</f>
        <v>0</v>
      </c>
      <c r="R17" s="737">
        <v>0</v>
      </c>
      <c r="S17" s="727">
        <f>SUM(Q17:R17)</f>
        <v>0</v>
      </c>
    </row>
    <row r="18" spans="1:19" ht="15.75">
      <c r="A18" s="107"/>
      <c r="B18" s="108" t="s">
        <v>467</v>
      </c>
      <c r="C18" s="124" t="s">
        <v>370</v>
      </c>
      <c r="D18" s="126">
        <f>Salaries!D38</f>
        <v>0</v>
      </c>
      <c r="E18" s="126">
        <f t="shared" si="0"/>
        <v>0</v>
      </c>
      <c r="F18" s="126">
        <f t="shared" si="1"/>
        <v>0</v>
      </c>
      <c r="G18" s="127">
        <f t="shared" si="2"/>
        <v>0</v>
      </c>
      <c r="Q18" s="737">
        <v>0</v>
      </c>
      <c r="R18" s="737">
        <v>0</v>
      </c>
    </row>
    <row r="19" spans="1:19" ht="15.75">
      <c r="A19" s="107"/>
      <c r="B19" s="108" t="s">
        <v>470</v>
      </c>
      <c r="C19" s="124" t="s">
        <v>99</v>
      </c>
      <c r="D19" s="126">
        <f>Salaries!D39</f>
        <v>0</v>
      </c>
      <c r="E19" s="126">
        <f t="shared" si="0"/>
        <v>0</v>
      </c>
      <c r="F19" s="126">
        <f t="shared" si="1"/>
        <v>0</v>
      </c>
      <c r="G19" s="127">
        <f t="shared" si="2"/>
        <v>0</v>
      </c>
      <c r="Q19" s="126">
        <f>D19*Q50</f>
        <v>0</v>
      </c>
      <c r="R19" s="126">
        <f>D19*R50</f>
        <v>0</v>
      </c>
      <c r="S19" s="727">
        <f>SUM(Q19:R19)</f>
        <v>0</v>
      </c>
    </row>
    <row r="20" spans="1:19" ht="15.75">
      <c r="A20" s="107"/>
      <c r="B20" s="108"/>
      <c r="C20" s="108"/>
      <c r="D20" s="111"/>
      <c r="E20" s="111"/>
      <c r="F20" s="111"/>
      <c r="G20" s="112"/>
      <c r="Q20" s="566"/>
      <c r="R20" s="566"/>
    </row>
    <row r="21" spans="1:19" ht="18.75">
      <c r="A21" s="122" t="s">
        <v>471</v>
      </c>
      <c r="B21" s="108"/>
      <c r="C21" s="550"/>
      <c r="D21" s="551">
        <f>SUM(D13:D20)</f>
        <v>0</v>
      </c>
      <c r="E21" s="551">
        <f>SUM(E13:E20)</f>
        <v>0</v>
      </c>
      <c r="F21" s="551">
        <f>SUM(F13:F20)</f>
        <v>0</v>
      </c>
      <c r="G21" s="552">
        <f>SUM(G13:G20)</f>
        <v>0</v>
      </c>
      <c r="Q21" s="551">
        <f>SUM(Q13:Q19)</f>
        <v>0</v>
      </c>
      <c r="R21" s="551">
        <f>SUM(R13:R19)</f>
        <v>0</v>
      </c>
      <c r="S21" s="727">
        <f>SUM(Q21:R21)</f>
        <v>0</v>
      </c>
    </row>
    <row r="22" spans="1:19" ht="15.75">
      <c r="A22" s="107"/>
      <c r="B22" s="123" t="s">
        <v>315</v>
      </c>
      <c r="C22" s="550"/>
      <c r="D22" s="553">
        <f>IF($D21=0,0,D21/$D21)</f>
        <v>0</v>
      </c>
      <c r="E22" s="606">
        <f>IF($D21=0,0,E21/$D21)</f>
        <v>0</v>
      </c>
      <c r="F22" s="606">
        <f>IF($D21=0,0,F21/$D21)</f>
        <v>0</v>
      </c>
      <c r="G22" s="607">
        <f>IF($D21=0,0,G21/$D21)</f>
        <v>0</v>
      </c>
      <c r="O22" s="123" t="s">
        <v>315</v>
      </c>
      <c r="Q22" s="606">
        <f>IF(D21=0,0,Q21/D21)</f>
        <v>0</v>
      </c>
      <c r="R22" s="606">
        <f>IF(D21=0,0,R21/D21)</f>
        <v>0</v>
      </c>
      <c r="S22" s="728">
        <f>SUM(Q22:R22)</f>
        <v>0</v>
      </c>
    </row>
    <row r="23" spans="1:19" ht="15.75">
      <c r="A23" s="107"/>
      <c r="B23" s="108"/>
      <c r="C23" s="108"/>
      <c r="D23" s="111"/>
      <c r="E23" s="111"/>
      <c r="F23" s="111"/>
      <c r="G23" s="112"/>
      <c r="Q23" s="111"/>
      <c r="R23" s="111"/>
    </row>
    <row r="24" spans="1:19" ht="18.75">
      <c r="A24" s="122" t="s">
        <v>91</v>
      </c>
      <c r="B24" s="129" t="s">
        <v>316</v>
      </c>
      <c r="C24" s="301" t="s">
        <v>473</v>
      </c>
      <c r="D24" s="302" t="s">
        <v>104</v>
      </c>
      <c r="E24" s="302" t="s">
        <v>105</v>
      </c>
      <c r="F24" s="302" t="s">
        <v>106</v>
      </c>
      <c r="G24" s="303" t="s">
        <v>464</v>
      </c>
      <c r="Q24" s="729" t="s">
        <v>234</v>
      </c>
      <c r="R24" s="726" t="s">
        <v>235</v>
      </c>
      <c r="S24" s="726" t="s">
        <v>104</v>
      </c>
    </row>
    <row r="25" spans="1:19" ht="15.75">
      <c r="A25" s="107"/>
      <c r="B25" s="108" t="s">
        <v>125</v>
      </c>
      <c r="C25" s="124" t="s">
        <v>99</v>
      </c>
      <c r="D25" s="125">
        <f>'Sch 1- Rate Base '!G44</f>
        <v>0</v>
      </c>
      <c r="E25" s="1412">
        <f>'Sch 1- Rate Base '!H44</f>
        <v>0</v>
      </c>
      <c r="F25" s="1412">
        <f>'Sch 1- Rate Base '!I44</f>
        <v>0</v>
      </c>
      <c r="G25" s="1413">
        <f>'Sch 1- Rate Base '!J44</f>
        <v>0</v>
      </c>
      <c r="Q25" s="125">
        <f>D25*Q$50</f>
        <v>0</v>
      </c>
      <c r="R25" s="125">
        <f>D25*R$50</f>
        <v>0</v>
      </c>
      <c r="S25" s="727">
        <f>SUM(Q25:R25)</f>
        <v>0</v>
      </c>
    </row>
    <row r="26" spans="1:19" ht="15.75">
      <c r="A26" s="107"/>
      <c r="B26" s="108" t="s">
        <v>126</v>
      </c>
      <c r="C26" s="124" t="s">
        <v>99</v>
      </c>
      <c r="D26" s="126">
        <f>'Sch 1- Rate Base '!G45</f>
        <v>0</v>
      </c>
      <c r="E26" s="1414">
        <f>'Sch 1- Rate Base '!H45</f>
        <v>0</v>
      </c>
      <c r="F26" s="1414">
        <f>'Sch 1- Rate Base '!I45</f>
        <v>0</v>
      </c>
      <c r="G26" s="1415">
        <f>'Sch 1- Rate Base '!J45</f>
        <v>0</v>
      </c>
      <c r="Q26" s="125">
        <f>D26*Q$50</f>
        <v>0</v>
      </c>
      <c r="R26" s="125">
        <f>D26*R$50</f>
        <v>0</v>
      </c>
      <c r="S26" s="727">
        <f>SUM(Q26:R26)</f>
        <v>0</v>
      </c>
    </row>
    <row r="27" spans="1:19" ht="15.75">
      <c r="A27" s="107"/>
      <c r="B27" s="108" t="s">
        <v>127</v>
      </c>
      <c r="C27" s="124" t="s">
        <v>95</v>
      </c>
      <c r="D27" s="126">
        <f>'Sch 1- Rate Base '!G46</f>
        <v>0</v>
      </c>
      <c r="E27" s="1414">
        <f>'Sch 1- Rate Base '!H46</f>
        <v>0</v>
      </c>
      <c r="F27" s="1414">
        <f>'Sch 1- Rate Base '!I46</f>
        <v>0</v>
      </c>
      <c r="G27" s="1415">
        <f>'Sch 1- Rate Base '!J46</f>
        <v>0</v>
      </c>
      <c r="Q27" s="125">
        <f>D27*Q$22</f>
        <v>0</v>
      </c>
      <c r="R27" s="125">
        <f>D27*R$22</f>
        <v>0</v>
      </c>
      <c r="S27" s="727">
        <f>SUM(Q27:R27)</f>
        <v>0</v>
      </c>
    </row>
    <row r="28" spans="1:19" ht="15.75">
      <c r="A28" s="107"/>
      <c r="B28" s="108" t="s">
        <v>128</v>
      </c>
      <c r="C28" s="124" t="s">
        <v>109</v>
      </c>
      <c r="D28" s="126">
        <f>'Sch 1- Rate Base '!G47</f>
        <v>0</v>
      </c>
      <c r="E28" s="1414">
        <f>'Sch 1- Rate Base '!H47</f>
        <v>0</v>
      </c>
      <c r="F28" s="1414">
        <f>'Sch 1- Rate Base '!I47</f>
        <v>0</v>
      </c>
      <c r="G28" s="1415">
        <f>'Sch 1- Rate Base '!J47</f>
        <v>0</v>
      </c>
      <c r="Q28" s="733">
        <v>0</v>
      </c>
      <c r="R28" s="733">
        <v>0</v>
      </c>
    </row>
    <row r="29" spans="1:19" ht="15.75">
      <c r="A29" s="107"/>
      <c r="B29" s="108" t="s">
        <v>129</v>
      </c>
      <c r="C29" s="124" t="s">
        <v>99</v>
      </c>
      <c r="D29" s="126">
        <f>'Sch 1- Rate Base '!G48</f>
        <v>0</v>
      </c>
      <c r="E29" s="1414">
        <f>'Sch 1- Rate Base '!H48</f>
        <v>0</v>
      </c>
      <c r="F29" s="1414">
        <f>'Sch 1- Rate Base '!I48</f>
        <v>0</v>
      </c>
      <c r="G29" s="1415">
        <f>'Sch 1- Rate Base '!J48</f>
        <v>0</v>
      </c>
      <c r="Q29" s="125">
        <f>D29*Q$50</f>
        <v>0</v>
      </c>
      <c r="R29" s="125">
        <f>D29*R$50</f>
        <v>0</v>
      </c>
      <c r="S29" s="727">
        <f>SUM(Q29:R29)</f>
        <v>0</v>
      </c>
    </row>
    <row r="30" spans="1:19" ht="15.75">
      <c r="A30" s="107"/>
      <c r="B30" s="108" t="s">
        <v>130</v>
      </c>
      <c r="C30" s="124" t="s">
        <v>99</v>
      </c>
      <c r="D30" s="126">
        <f>'Sch 1- Rate Base '!G49</f>
        <v>0</v>
      </c>
      <c r="E30" s="1414">
        <f>'Sch 1- Rate Base '!H49</f>
        <v>0</v>
      </c>
      <c r="F30" s="1414">
        <f>'Sch 1- Rate Base '!I49</f>
        <v>0</v>
      </c>
      <c r="G30" s="1415">
        <f>'Sch 1- Rate Base '!J49</f>
        <v>0</v>
      </c>
      <c r="Q30" s="125">
        <f>D30*Q$50</f>
        <v>0</v>
      </c>
      <c r="R30" s="125">
        <f>D30*R$50</f>
        <v>0</v>
      </c>
      <c r="S30" s="727">
        <f>SUM(Q30:R30)</f>
        <v>0</v>
      </c>
    </row>
    <row r="31" spans="1:19" ht="15.75">
      <c r="A31" s="107"/>
      <c r="B31" s="108" t="s">
        <v>131</v>
      </c>
      <c r="C31" s="124" t="s">
        <v>99</v>
      </c>
      <c r="D31" s="126">
        <f>'Sch 1- Rate Base '!G50</f>
        <v>0</v>
      </c>
      <c r="E31" s="1414">
        <f>'Sch 1- Rate Base '!H50</f>
        <v>0</v>
      </c>
      <c r="F31" s="1414">
        <f>'Sch 1- Rate Base '!I50</f>
        <v>0</v>
      </c>
      <c r="G31" s="1415">
        <f>'Sch 1- Rate Base '!J50</f>
        <v>0</v>
      </c>
      <c r="Q31" s="125">
        <f>D31*Q$50</f>
        <v>0</v>
      </c>
      <c r="R31" s="125">
        <f>D31*R$50</f>
        <v>0</v>
      </c>
      <c r="S31" s="727">
        <f>SUM(Q31:R31)</f>
        <v>0</v>
      </c>
    </row>
    <row r="32" spans="1:19" ht="15.75">
      <c r="A32" s="107"/>
      <c r="B32" s="108" t="s">
        <v>132</v>
      </c>
      <c r="C32" s="124" t="s">
        <v>109</v>
      </c>
      <c r="D32" s="126">
        <f>'Sch 1- Rate Base '!G51</f>
        <v>0</v>
      </c>
      <c r="E32" s="1414">
        <f>'Sch 1- Rate Base '!H51</f>
        <v>0</v>
      </c>
      <c r="F32" s="1414">
        <f>'Sch 1- Rate Base '!I51</f>
        <v>0</v>
      </c>
      <c r="G32" s="1415">
        <f>'Sch 1- Rate Base '!J51</f>
        <v>0</v>
      </c>
      <c r="Q32" s="733">
        <v>0</v>
      </c>
      <c r="R32" s="733">
        <v>0</v>
      </c>
    </row>
    <row r="33" spans="1:19" ht="15.75">
      <c r="A33" s="107"/>
      <c r="B33" s="108" t="s">
        <v>133</v>
      </c>
      <c r="C33" s="124" t="s">
        <v>99</v>
      </c>
      <c r="D33" s="126">
        <f>'Sch 1- Rate Base '!G52</f>
        <v>0</v>
      </c>
      <c r="E33" s="1414">
        <f>'Sch 1- Rate Base '!H52</f>
        <v>0</v>
      </c>
      <c r="F33" s="1414">
        <f>'Sch 1- Rate Base '!I52</f>
        <v>0</v>
      </c>
      <c r="G33" s="1415">
        <f>'Sch 1- Rate Base '!J52</f>
        <v>0</v>
      </c>
      <c r="Q33" s="125">
        <f>D33*Q$50</f>
        <v>0</v>
      </c>
      <c r="R33" s="125">
        <f>D33*R$50</f>
        <v>0</v>
      </c>
      <c r="S33" s="727">
        <f>SUM(Q33:R33)</f>
        <v>0</v>
      </c>
    </row>
    <row r="34" spans="1:19" ht="15.75">
      <c r="A34" s="107"/>
      <c r="B34" s="108" t="s">
        <v>134</v>
      </c>
      <c r="C34" s="124" t="s">
        <v>99</v>
      </c>
      <c r="D34" s="126">
        <f>'Sch 1- Rate Base '!G55</f>
        <v>0</v>
      </c>
      <c r="E34" s="1414">
        <f>'Sch 1- Rate Base '!H55</f>
        <v>0</v>
      </c>
      <c r="F34" s="1414">
        <f>'Sch 1- Rate Base '!I55</f>
        <v>0</v>
      </c>
      <c r="G34" s="1415">
        <f>'Sch 1- Rate Base '!J55</f>
        <v>0</v>
      </c>
      <c r="Q34" s="125">
        <f>D34*Q$50</f>
        <v>0</v>
      </c>
      <c r="R34" s="125">
        <f>D34*R$50</f>
        <v>0</v>
      </c>
      <c r="S34" s="727">
        <f>SUM(Q34:R34)</f>
        <v>0</v>
      </c>
    </row>
    <row r="35" spans="1:19" ht="15.75">
      <c r="A35" s="107"/>
      <c r="B35" s="108" t="s">
        <v>247</v>
      </c>
      <c r="C35" s="124" t="str">
        <f>'Sch 1- Rate Base '!E56</f>
        <v>DIRECT</v>
      </c>
      <c r="D35" s="126">
        <f>'Sch 1- Rate Base '!G56</f>
        <v>0</v>
      </c>
      <c r="E35" s="1414">
        <f>'Sch 1- Rate Base '!H56</f>
        <v>0</v>
      </c>
      <c r="F35" s="1414">
        <f>'Sch 1- Rate Base '!I56</f>
        <v>0</v>
      </c>
      <c r="G35" s="1415">
        <f>'Sch 1- Rate Base '!J56</f>
        <v>0</v>
      </c>
      <c r="Q35" s="733">
        <f>E35*R4</f>
        <v>0</v>
      </c>
      <c r="R35" s="733">
        <f>E35*R3</f>
        <v>0</v>
      </c>
    </row>
    <row r="36" spans="1:19" ht="15.75">
      <c r="A36" s="107"/>
      <c r="B36" s="108" t="s">
        <v>397</v>
      </c>
      <c r="C36" s="124" t="s">
        <v>99</v>
      </c>
      <c r="D36" s="126">
        <f>'Sch 1- Rate Base '!G57</f>
        <v>0</v>
      </c>
      <c r="E36" s="1414">
        <f>'Sch 1- Rate Base '!H57</f>
        <v>0</v>
      </c>
      <c r="F36" s="1414">
        <f>'Sch 1- Rate Base '!I57</f>
        <v>0</v>
      </c>
      <c r="G36" s="1415">
        <f>'Sch 1- Rate Base '!J57</f>
        <v>0</v>
      </c>
      <c r="Q36" s="125">
        <f>D36*Q$50</f>
        <v>0</v>
      </c>
      <c r="R36" s="125">
        <f>D36*R$50</f>
        <v>0</v>
      </c>
      <c r="S36" s="727">
        <f>SUM(Q36:R36)</f>
        <v>0</v>
      </c>
    </row>
    <row r="37" spans="1:19" ht="15.75">
      <c r="A37" s="107"/>
      <c r="B37" s="108" t="s">
        <v>475</v>
      </c>
      <c r="C37" s="554"/>
      <c r="D37" s="555">
        <f>SUM(D25:D36)</f>
        <v>0</v>
      </c>
      <c r="E37" s="555">
        <f>SUM(E25:E36)</f>
        <v>0</v>
      </c>
      <c r="F37" s="555">
        <f>SUM(F25:F36)</f>
        <v>0</v>
      </c>
      <c r="G37" s="556">
        <f>SUM(G25:G36)</f>
        <v>0</v>
      </c>
      <c r="Q37" s="555">
        <f>SUM(Q25:Q36)</f>
        <v>0</v>
      </c>
      <c r="R37" s="555">
        <f>SUM(R25:R36)</f>
        <v>0</v>
      </c>
      <c r="S37" s="727">
        <f>SUM(Q37:R37)</f>
        <v>0</v>
      </c>
    </row>
    <row r="38" spans="1:19" ht="15.75">
      <c r="A38" s="107"/>
      <c r="B38" s="123" t="s">
        <v>476</v>
      </c>
      <c r="C38" s="554"/>
      <c r="D38" s="557">
        <f>IF($D37=0,0,D37/$D37)</f>
        <v>0</v>
      </c>
      <c r="E38" s="561">
        <f>IF($D37=0,0,E37/$D37)</f>
        <v>0</v>
      </c>
      <c r="F38" s="561">
        <f>IF($D37=0,0,F37/$D37)</f>
        <v>0</v>
      </c>
      <c r="G38" s="562">
        <f>IF($D37=0,0,G37/$D37)</f>
        <v>0</v>
      </c>
      <c r="O38" s="123" t="s">
        <v>401</v>
      </c>
      <c r="Q38" s="561">
        <f>IF(D37=0,0,Q37/D37)</f>
        <v>0</v>
      </c>
      <c r="R38" s="561">
        <f>IF(D37=0,0,R37/D37)</f>
        <v>0</v>
      </c>
      <c r="S38" s="561">
        <f>SUM(Q38:R38)</f>
        <v>0</v>
      </c>
    </row>
    <row r="39" spans="1:19" ht="16.5" thickBot="1">
      <c r="A39" s="114"/>
      <c r="B39" s="115"/>
      <c r="C39" s="605"/>
      <c r="D39" s="139"/>
      <c r="E39" s="139"/>
      <c r="F39" s="139"/>
      <c r="G39" s="140"/>
      <c r="Q39" s="139"/>
      <c r="R39" s="139"/>
    </row>
    <row r="40" spans="1:19" ht="16.5" thickTop="1">
      <c r="A40" s="107"/>
      <c r="B40" s="108"/>
      <c r="C40" s="108"/>
      <c r="D40" s="111"/>
      <c r="E40" s="111"/>
      <c r="F40" s="111"/>
      <c r="G40" s="112"/>
      <c r="Q40" s="111"/>
      <c r="R40" s="111"/>
    </row>
    <row r="41" spans="1:19" ht="15.75">
      <c r="A41" s="107" t="s">
        <v>99</v>
      </c>
      <c r="B41" s="113" t="s">
        <v>317</v>
      </c>
      <c r="C41" s="301" t="s">
        <v>473</v>
      </c>
      <c r="D41" s="302" t="s">
        <v>104</v>
      </c>
      <c r="E41" s="302" t="s">
        <v>105</v>
      </c>
      <c r="F41" s="302" t="s">
        <v>106</v>
      </c>
      <c r="G41" s="303" t="s">
        <v>464</v>
      </c>
      <c r="Q41" s="729" t="s">
        <v>234</v>
      </c>
      <c r="R41" s="726" t="s">
        <v>235</v>
      </c>
      <c r="S41" s="726" t="s">
        <v>104</v>
      </c>
    </row>
    <row r="42" spans="1:19" ht="15.75">
      <c r="A42" s="107"/>
      <c r="B42" s="108" t="s">
        <v>111</v>
      </c>
      <c r="C42" s="124" t="s">
        <v>372</v>
      </c>
      <c r="D42" s="125">
        <f>'Sch 1- Rate Base '!G22</f>
        <v>0</v>
      </c>
      <c r="E42" s="1412">
        <f>'Sch 1- Rate Base '!H22</f>
        <v>0</v>
      </c>
      <c r="F42" s="1412">
        <f>'Sch 1- Rate Base '!I22</f>
        <v>0</v>
      </c>
      <c r="G42" s="1413">
        <f>'Sch 1- Rate Base '!J22</f>
        <v>0</v>
      </c>
      <c r="Q42" s="125">
        <f>D42-R42</f>
        <v>0</v>
      </c>
      <c r="R42" s="125">
        <f>SUMIF('NLSL_Base_New-Calc'!B$11:I$11,1,'NLSL_Base_New-Calc'!B$17:I$17)</f>
        <v>0</v>
      </c>
    </row>
    <row r="43" spans="1:19" ht="15.75">
      <c r="A43" s="107"/>
      <c r="B43" s="108" t="s">
        <v>113</v>
      </c>
      <c r="C43" s="124" t="s">
        <v>372</v>
      </c>
      <c r="D43" s="126">
        <f>'Sch 1- Rate Base '!G23</f>
        <v>0</v>
      </c>
      <c r="E43" s="1412">
        <f>'Sch 1- Rate Base '!H23</f>
        <v>0</v>
      </c>
      <c r="F43" s="1412">
        <f>'Sch 1- Rate Base '!I23</f>
        <v>0</v>
      </c>
      <c r="G43" s="1413">
        <f>'Sch 1- Rate Base '!J23</f>
        <v>0</v>
      </c>
      <c r="Q43" s="125">
        <f>D43-R43</f>
        <v>0</v>
      </c>
      <c r="R43" s="126"/>
    </row>
    <row r="44" spans="1:19" ht="15.75">
      <c r="A44" s="107"/>
      <c r="B44" s="108" t="s">
        <v>115</v>
      </c>
      <c r="C44" s="124" t="s">
        <v>372</v>
      </c>
      <c r="D44" s="126">
        <f>'Sch 1- Rate Base '!G24</f>
        <v>0</v>
      </c>
      <c r="E44" s="1412">
        <f>'Sch 1- Rate Base '!H24</f>
        <v>0</v>
      </c>
      <c r="F44" s="1412">
        <f>'Sch 1- Rate Base '!I24</f>
        <v>0</v>
      </c>
      <c r="G44" s="1413">
        <f>'Sch 1- Rate Base '!J24</f>
        <v>0</v>
      </c>
      <c r="Q44" s="125">
        <f>D44-R44</f>
        <v>0</v>
      </c>
      <c r="R44" s="125">
        <f>SUMIF('NLSL_Base_New-Calc'!B$11:I$11,2,'NLSL_Base_New-Calc'!B$17:I$17)</f>
        <v>0</v>
      </c>
    </row>
    <row r="45" spans="1:19" ht="15.75">
      <c r="A45" s="107"/>
      <c r="B45" s="108" t="s">
        <v>117</v>
      </c>
      <c r="C45" s="124" t="s">
        <v>372</v>
      </c>
      <c r="D45" s="126">
        <f>'Sch 1- Rate Base '!G28</f>
        <v>0</v>
      </c>
      <c r="E45" s="1412">
        <f>'Sch 1- Rate Base '!H28</f>
        <v>0</v>
      </c>
      <c r="F45" s="1412">
        <f>'Sch 1- Rate Base '!I28</f>
        <v>0</v>
      </c>
      <c r="G45" s="1413">
        <f>'Sch 1- Rate Base '!J28</f>
        <v>0</v>
      </c>
      <c r="Q45" s="125">
        <f>D45-R45</f>
        <v>0</v>
      </c>
      <c r="R45" s="125">
        <f>SUMIF('NLSL_Base_New-Calc'!B$11:I$11,3,'NLSL_Base_New-Calc'!B$17:I$17)</f>
        <v>0</v>
      </c>
    </row>
    <row r="46" spans="1:19" ht="15.75">
      <c r="A46" s="107"/>
      <c r="B46" s="108" t="s">
        <v>119</v>
      </c>
      <c r="C46" s="124"/>
      <c r="D46" s="126">
        <f>SUM(D42:D45)</f>
        <v>0</v>
      </c>
      <c r="E46" s="126">
        <f>SUM(E42:E45)</f>
        <v>0</v>
      </c>
      <c r="F46" s="126">
        <f>SUM(F42:F45)</f>
        <v>0</v>
      </c>
      <c r="G46" s="127">
        <f>SUM(G42:G45)</f>
        <v>0</v>
      </c>
      <c r="Q46" s="126">
        <f>SUM(Q42:Q45)</f>
        <v>0</v>
      </c>
      <c r="R46" s="126">
        <f>SUM(R42:R45)</f>
        <v>0</v>
      </c>
      <c r="S46" s="125">
        <f>Q46+R46</f>
        <v>0</v>
      </c>
    </row>
    <row r="47" spans="1:19" ht="15.75">
      <c r="A47" s="107"/>
      <c r="B47" s="108" t="s">
        <v>478</v>
      </c>
      <c r="C47" s="124" t="s">
        <v>371</v>
      </c>
      <c r="D47" s="126">
        <f>'Sch 1- Rate Base '!G33</f>
        <v>0</v>
      </c>
      <c r="E47" s="1412">
        <f>'Sch 1- Rate Base '!H33</f>
        <v>0</v>
      </c>
      <c r="F47" s="1412">
        <f>'Sch 1- Rate Base '!I33</f>
        <v>0</v>
      </c>
      <c r="G47" s="1413">
        <f>'Sch 1- Rate Base '!J33</f>
        <v>0</v>
      </c>
      <c r="Q47" s="126"/>
      <c r="R47" s="126"/>
    </row>
    <row r="48" spans="1:19" ht="15.75">
      <c r="A48" s="107"/>
      <c r="B48" s="108" t="s">
        <v>122</v>
      </c>
      <c r="C48" s="124" t="s">
        <v>370</v>
      </c>
      <c r="D48" s="126">
        <f>'Sch 1- Rate Base '!G37</f>
        <v>0</v>
      </c>
      <c r="E48" s="1412">
        <f>'Sch 1- Rate Base '!H37</f>
        <v>0</v>
      </c>
      <c r="F48" s="1412">
        <f>'Sch 1- Rate Base '!I37</f>
        <v>0</v>
      </c>
      <c r="G48" s="1413">
        <f>'Sch 1- Rate Base '!J37</f>
        <v>0</v>
      </c>
      <c r="Q48" s="126"/>
      <c r="R48" s="126"/>
    </row>
    <row r="49" spans="1:19" ht="15.75">
      <c r="A49" s="107"/>
      <c r="B49" s="108" t="s">
        <v>475</v>
      </c>
      <c r="C49" s="124"/>
      <c r="D49" s="125">
        <f>D46+D47+D48</f>
        <v>0</v>
      </c>
      <c r="E49" s="125">
        <f>E46+E47+E48</f>
        <v>0</v>
      </c>
      <c r="F49" s="125">
        <f>F46+F47+F48</f>
        <v>0</v>
      </c>
      <c r="G49" s="130">
        <f>G46+G47+G48</f>
        <v>0</v>
      </c>
      <c r="Q49" s="125">
        <f>Q46</f>
        <v>0</v>
      </c>
      <c r="R49" s="125">
        <f>R46</f>
        <v>0</v>
      </c>
      <c r="S49" s="125">
        <f>Q49+R49</f>
        <v>0</v>
      </c>
    </row>
    <row r="50" spans="1:19" ht="15.75">
      <c r="A50" s="107"/>
      <c r="B50" s="123" t="s">
        <v>318</v>
      </c>
      <c r="C50" s="554"/>
      <c r="D50" s="557">
        <f>IF($D49=0,0,D49/$D49)</f>
        <v>0</v>
      </c>
      <c r="E50" s="561">
        <f>IF($D49=0,0,E49/$D49)</f>
        <v>0</v>
      </c>
      <c r="F50" s="561">
        <f>IF($D49=0,0,F49/$D49)</f>
        <v>0</v>
      </c>
      <c r="G50" s="562">
        <f>IF($D49=0,0,G49/$D49)</f>
        <v>0</v>
      </c>
      <c r="O50" s="123" t="s">
        <v>318</v>
      </c>
      <c r="Q50" s="561">
        <f>IF(D49=0,0,Q46/D49)</f>
        <v>0</v>
      </c>
      <c r="R50" s="561">
        <f>IF(D49=0,0,R46/D49)</f>
        <v>0</v>
      </c>
      <c r="S50" s="561">
        <f>Q50+R50</f>
        <v>0</v>
      </c>
    </row>
    <row r="51" spans="1:19" ht="15.75">
      <c r="A51" s="107"/>
      <c r="B51" s="108"/>
      <c r="C51" s="108"/>
      <c r="D51" s="111"/>
      <c r="E51" s="111"/>
      <c r="F51" s="111"/>
      <c r="G51" s="112"/>
      <c r="Q51" s="111"/>
      <c r="R51" s="111"/>
    </row>
    <row r="52" spans="1:19" ht="15.75">
      <c r="A52" s="107" t="s">
        <v>108</v>
      </c>
      <c r="B52" s="113" t="s">
        <v>319</v>
      </c>
      <c r="C52" s="301" t="s">
        <v>473</v>
      </c>
      <c r="D52" s="302" t="s">
        <v>104</v>
      </c>
      <c r="E52" s="302" t="s">
        <v>105</v>
      </c>
      <c r="F52" s="302" t="s">
        <v>106</v>
      </c>
      <c r="G52" s="303" t="s">
        <v>464</v>
      </c>
      <c r="Q52" s="729" t="s">
        <v>234</v>
      </c>
      <c r="R52" s="726" t="s">
        <v>235</v>
      </c>
      <c r="S52" s="726" t="s">
        <v>104</v>
      </c>
    </row>
    <row r="53" spans="1:19" ht="15.75">
      <c r="A53" s="107"/>
      <c r="B53" s="108" t="s">
        <v>479</v>
      </c>
      <c r="C53" s="124"/>
      <c r="D53" s="125">
        <f>D49</f>
        <v>0</v>
      </c>
      <c r="E53" s="125">
        <f>E49</f>
        <v>0</v>
      </c>
      <c r="F53" s="125">
        <f>F49</f>
        <v>0</v>
      </c>
      <c r="G53" s="130">
        <f>G49</f>
        <v>0</v>
      </c>
      <c r="Q53" s="125">
        <f>Q49</f>
        <v>0</v>
      </c>
      <c r="R53" s="125">
        <f>R49</f>
        <v>0</v>
      </c>
      <c r="S53" s="125">
        <f>Q53+R53</f>
        <v>0</v>
      </c>
    </row>
    <row r="54" spans="1:19" ht="15.75">
      <c r="A54" s="107"/>
      <c r="B54" s="108" t="s">
        <v>480</v>
      </c>
      <c r="C54" s="124" t="s">
        <v>370</v>
      </c>
      <c r="D54" s="126">
        <f>'Sch 1- Rate Base '!G16</f>
        <v>0</v>
      </c>
      <c r="E54" s="1414">
        <f>'Sch 1- Rate Base '!H16</f>
        <v>0</v>
      </c>
      <c r="F54" s="1414">
        <f>'Sch 1- Rate Base '!I16</f>
        <v>0</v>
      </c>
      <c r="G54" s="1415">
        <f>'Sch 1- Rate Base '!J16</f>
        <v>0</v>
      </c>
      <c r="Q54" s="126"/>
      <c r="R54" s="126"/>
    </row>
    <row r="55" spans="1:19" ht="15.75">
      <c r="A55" s="107"/>
      <c r="B55" s="108" t="s">
        <v>481</v>
      </c>
      <c r="C55" s="124" t="s">
        <v>90</v>
      </c>
      <c r="D55" s="126">
        <f>'Sch 1- Rate Base '!G17</f>
        <v>0</v>
      </c>
      <c r="E55" s="1414">
        <f>'Sch 1- Rate Base '!H17</f>
        <v>0</v>
      </c>
      <c r="F55" s="1414">
        <f>'Sch 1- Rate Base '!I17</f>
        <v>0</v>
      </c>
      <c r="G55" s="1415">
        <f>'Sch 1- Rate Base '!J17</f>
        <v>0</v>
      </c>
      <c r="Q55" s="126">
        <f>E55*R$4</f>
        <v>0</v>
      </c>
      <c r="R55" s="126">
        <f>E55*R$3</f>
        <v>0</v>
      </c>
      <c r="S55" s="125">
        <f>Q55+R55</f>
        <v>0</v>
      </c>
    </row>
    <row r="56" spans="1:19" ht="15.75">
      <c r="A56" s="107"/>
      <c r="B56" s="108" t="s">
        <v>495</v>
      </c>
      <c r="C56" s="124" t="s">
        <v>90</v>
      </c>
      <c r="D56" s="126">
        <f>'Sch 1- Rate Base '!G18</f>
        <v>0</v>
      </c>
      <c r="E56" s="1414">
        <f>'Sch 1- Rate Base '!H18</f>
        <v>0</v>
      </c>
      <c r="F56" s="1414">
        <f>'Sch 1- Rate Base '!I18</f>
        <v>0</v>
      </c>
      <c r="G56" s="1415">
        <f>'Sch 1- Rate Base '!J18</f>
        <v>0</v>
      </c>
      <c r="Q56" s="126">
        <f>E56*R$4</f>
        <v>0</v>
      </c>
      <c r="R56" s="126">
        <f>E56*R$3</f>
        <v>0</v>
      </c>
      <c r="S56" s="125">
        <f>Q56+R56</f>
        <v>0</v>
      </c>
    </row>
    <row r="57" spans="1:19" ht="15.75">
      <c r="A57" s="107"/>
      <c r="B57" s="108" t="s">
        <v>320</v>
      </c>
      <c r="C57" s="124"/>
      <c r="D57" s="126">
        <f>D37</f>
        <v>0</v>
      </c>
      <c r="E57" s="126">
        <f>E37</f>
        <v>0</v>
      </c>
      <c r="F57" s="126">
        <f>F37</f>
        <v>0</v>
      </c>
      <c r="G57" s="127">
        <f>G37</f>
        <v>0</v>
      </c>
      <c r="Q57" s="126">
        <f>Q37</f>
        <v>0</v>
      </c>
      <c r="R57" s="126">
        <f>R37</f>
        <v>0</v>
      </c>
      <c r="S57" s="125">
        <f>Q57+R57</f>
        <v>0</v>
      </c>
    </row>
    <row r="58" spans="1:19" ht="15.75">
      <c r="A58" s="107"/>
      <c r="B58" s="108" t="s">
        <v>475</v>
      </c>
      <c r="C58" s="124"/>
      <c r="D58" s="125">
        <f>SUM(D53:D57)</f>
        <v>0</v>
      </c>
      <c r="E58" s="125">
        <f>SUM(E53:E57)</f>
        <v>0</v>
      </c>
      <c r="F58" s="125">
        <f>SUM(F53:F57)</f>
        <v>0</v>
      </c>
      <c r="G58" s="130">
        <f>SUM(G53:G57)</f>
        <v>0</v>
      </c>
      <c r="Q58" s="125">
        <f>SUM(Q53:Q57)</f>
        <v>0</v>
      </c>
      <c r="R58" s="125">
        <f>SUM(R53:R57)</f>
        <v>0</v>
      </c>
      <c r="S58" s="125">
        <f>Q58+R58</f>
        <v>0</v>
      </c>
    </row>
    <row r="59" spans="1:19" ht="15.75">
      <c r="A59" s="107"/>
      <c r="B59" s="123" t="s">
        <v>321</v>
      </c>
      <c r="C59" s="554"/>
      <c r="D59" s="557">
        <f>IF($D58=0,0,D58/$D58)</f>
        <v>0</v>
      </c>
      <c r="E59" s="561">
        <f>IF($D58=0,0,E58/$D58)</f>
        <v>0</v>
      </c>
      <c r="F59" s="561">
        <f>IF($D58=0,0,F58/$D58)</f>
        <v>0</v>
      </c>
      <c r="G59" s="562">
        <f>IF($D58=0,0,G58/$D58)</f>
        <v>0</v>
      </c>
      <c r="O59" s="123" t="s">
        <v>402</v>
      </c>
      <c r="Q59" s="561">
        <f>IF(D58=0,0,Q58/D58)</f>
        <v>0</v>
      </c>
      <c r="R59" s="561">
        <f>IF(D58=0,0,R58/D58)</f>
        <v>0</v>
      </c>
      <c r="S59" s="561">
        <f>Q59+R59</f>
        <v>0</v>
      </c>
    </row>
    <row r="60" spans="1:19" ht="15.75">
      <c r="A60" s="107"/>
      <c r="B60" s="108"/>
      <c r="C60" s="108"/>
      <c r="D60" s="111"/>
      <c r="E60" s="111"/>
      <c r="F60" s="111"/>
      <c r="G60" s="112"/>
      <c r="Q60" s="111"/>
      <c r="R60" s="111"/>
    </row>
    <row r="61" spans="1:19" ht="15.75">
      <c r="A61" s="107" t="s">
        <v>109</v>
      </c>
      <c r="B61" s="113" t="s">
        <v>322</v>
      </c>
      <c r="C61" s="301" t="s">
        <v>473</v>
      </c>
      <c r="D61" s="302" t="s">
        <v>104</v>
      </c>
      <c r="E61" s="302" t="s">
        <v>105</v>
      </c>
      <c r="F61" s="302" t="s">
        <v>106</v>
      </c>
      <c r="G61" s="303" t="s">
        <v>464</v>
      </c>
      <c r="Q61" s="729" t="s">
        <v>234</v>
      </c>
      <c r="R61" s="726" t="s">
        <v>235</v>
      </c>
      <c r="S61" s="726" t="s">
        <v>104</v>
      </c>
    </row>
    <row r="62" spans="1:19" ht="15.75">
      <c r="A62" s="107"/>
      <c r="B62" s="108" t="s">
        <v>121</v>
      </c>
      <c r="C62" s="124" t="s">
        <v>371</v>
      </c>
      <c r="D62" s="125">
        <f t="shared" ref="D62:G63" si="3">D47</f>
        <v>0</v>
      </c>
      <c r="E62" s="1412">
        <f t="shared" si="3"/>
        <v>0</v>
      </c>
      <c r="F62" s="1412">
        <f t="shared" si="3"/>
        <v>0</v>
      </c>
      <c r="G62" s="1413">
        <f t="shared" si="3"/>
        <v>0</v>
      </c>
      <c r="Q62" s="125"/>
      <c r="R62" s="125"/>
    </row>
    <row r="63" spans="1:19" ht="15.75">
      <c r="A63" s="107"/>
      <c r="B63" s="108" t="s">
        <v>122</v>
      </c>
      <c r="C63" s="124" t="s">
        <v>370</v>
      </c>
      <c r="D63" s="126">
        <f t="shared" si="3"/>
        <v>0</v>
      </c>
      <c r="E63" s="1412">
        <f t="shared" si="3"/>
        <v>0</v>
      </c>
      <c r="F63" s="1412">
        <f t="shared" si="3"/>
        <v>0</v>
      </c>
      <c r="G63" s="1413">
        <f t="shared" si="3"/>
        <v>0</v>
      </c>
      <c r="Q63" s="126"/>
      <c r="R63" s="126"/>
    </row>
    <row r="64" spans="1:19" ht="15.75">
      <c r="A64" s="107"/>
      <c r="B64" s="108" t="s">
        <v>475</v>
      </c>
      <c r="C64" s="124"/>
      <c r="D64" s="125">
        <f>SUM(D62:D63)</f>
        <v>0</v>
      </c>
      <c r="E64" s="125">
        <f>SUM(E62:E63)</f>
        <v>0</v>
      </c>
      <c r="F64" s="125">
        <f>SUM(F62:F63)</f>
        <v>0</v>
      </c>
      <c r="G64" s="130">
        <f>SUM(G62:G63)</f>
        <v>0</v>
      </c>
      <c r="Q64" s="734">
        <f>SUM(Q62:Q63)</f>
        <v>0</v>
      </c>
      <c r="R64" s="734">
        <f>SUM(R62:R63)</f>
        <v>0</v>
      </c>
      <c r="S64" s="734">
        <f>Q64+R64</f>
        <v>0</v>
      </c>
    </row>
    <row r="65" spans="1:19" ht="15.75">
      <c r="A65" s="107"/>
      <c r="B65" s="123" t="s">
        <v>323</v>
      </c>
      <c r="C65" s="604"/>
      <c r="D65" s="558">
        <f>IF($D64=0,0,D64/$D64)</f>
        <v>0</v>
      </c>
      <c r="E65" s="608">
        <f>IF($D64=0,0,E64/$D64)</f>
        <v>0</v>
      </c>
      <c r="F65" s="608">
        <f>IF($D64=0,0,F64/$D64)</f>
        <v>0</v>
      </c>
      <c r="G65" s="609">
        <f>IF($D64=0,0,G64/$D64)</f>
        <v>0</v>
      </c>
      <c r="O65" s="123" t="s">
        <v>403</v>
      </c>
      <c r="Q65" s="608">
        <f>IF(D64=0,0,Q64/D64)</f>
        <v>0</v>
      </c>
      <c r="R65" s="608">
        <f>IF(D64=0,0,R64/D64)</f>
        <v>0</v>
      </c>
      <c r="S65" s="561">
        <f>Q65+R65</f>
        <v>0</v>
      </c>
    </row>
    <row r="66" spans="1:19" ht="16.5" thickBot="1">
      <c r="A66" s="114"/>
      <c r="B66" s="115"/>
      <c r="C66" s="115"/>
      <c r="D66" s="116"/>
      <c r="E66" s="116"/>
      <c r="F66" s="116"/>
      <c r="G66" s="117"/>
      <c r="Q66" s="116"/>
      <c r="R66" s="116"/>
    </row>
    <row r="67" spans="1:19" ht="16.5" thickTop="1">
      <c r="A67" s="107"/>
      <c r="B67" s="108"/>
      <c r="C67" s="108"/>
      <c r="D67" s="111"/>
      <c r="E67" s="111"/>
      <c r="F67" s="111"/>
      <c r="G67" s="112"/>
      <c r="Q67" s="111"/>
      <c r="R67" s="111"/>
    </row>
    <row r="68" spans="1:19" ht="15.75">
      <c r="A68" s="107" t="s">
        <v>93</v>
      </c>
      <c r="B68" s="113" t="s">
        <v>324</v>
      </c>
      <c r="C68" s="301" t="s">
        <v>473</v>
      </c>
      <c r="D68" s="302" t="s">
        <v>104</v>
      </c>
      <c r="E68" s="302" t="s">
        <v>105</v>
      </c>
      <c r="F68" s="302" t="s">
        <v>106</v>
      </c>
      <c r="G68" s="303" t="s">
        <v>464</v>
      </c>
      <c r="Q68" s="729" t="s">
        <v>234</v>
      </c>
      <c r="R68" s="726" t="s">
        <v>235</v>
      </c>
      <c r="S68" s="726" t="s">
        <v>104</v>
      </c>
    </row>
    <row r="69" spans="1:19" ht="15.75">
      <c r="A69" s="107"/>
      <c r="B69" s="108" t="s">
        <v>126</v>
      </c>
      <c r="C69" s="124" t="str">
        <f t="shared" ref="C69:G70" si="4">C26</f>
        <v>PTD</v>
      </c>
      <c r="D69" s="125">
        <f t="shared" si="4"/>
        <v>0</v>
      </c>
      <c r="E69" s="1412">
        <f t="shared" si="4"/>
        <v>0</v>
      </c>
      <c r="F69" s="1412">
        <f t="shared" si="4"/>
        <v>0</v>
      </c>
      <c r="G69" s="1413">
        <f t="shared" si="4"/>
        <v>0</v>
      </c>
      <c r="Q69" s="125">
        <f>D69*Q$50</f>
        <v>0</v>
      </c>
      <c r="R69" s="125">
        <f>D69*R$50</f>
        <v>0</v>
      </c>
      <c r="S69" s="125">
        <f t="shared" ref="S69:S74" si="5">Q69+R69</f>
        <v>0</v>
      </c>
    </row>
    <row r="70" spans="1:19" ht="15.75">
      <c r="A70" s="107"/>
      <c r="B70" s="108" t="s">
        <v>127</v>
      </c>
      <c r="C70" s="124" t="str">
        <f t="shared" si="4"/>
        <v>LABOR</v>
      </c>
      <c r="D70" s="126">
        <f t="shared" si="4"/>
        <v>0</v>
      </c>
      <c r="E70" s="1412">
        <f t="shared" si="4"/>
        <v>0</v>
      </c>
      <c r="F70" s="1412">
        <f t="shared" si="4"/>
        <v>0</v>
      </c>
      <c r="G70" s="1413">
        <f t="shared" si="4"/>
        <v>0</v>
      </c>
      <c r="Q70" s="125">
        <f>D70*Q$22</f>
        <v>0</v>
      </c>
      <c r="R70" s="125">
        <f>D70*R$22</f>
        <v>0</v>
      </c>
      <c r="S70" s="125">
        <f t="shared" si="5"/>
        <v>0</v>
      </c>
    </row>
    <row r="71" spans="1:19" ht="15.75">
      <c r="A71" s="107"/>
      <c r="B71" s="108" t="s">
        <v>133</v>
      </c>
      <c r="C71" s="124" t="str">
        <f t="shared" ref="C71:G72" si="6">C33</f>
        <v>PTD</v>
      </c>
      <c r="D71" s="126">
        <f t="shared" si="6"/>
        <v>0</v>
      </c>
      <c r="E71" s="1412">
        <f t="shared" si="6"/>
        <v>0</v>
      </c>
      <c r="F71" s="1412">
        <f t="shared" si="6"/>
        <v>0</v>
      </c>
      <c r="G71" s="1413">
        <f t="shared" si="6"/>
        <v>0</v>
      </c>
      <c r="Q71" s="125">
        <f>D71*Q$50</f>
        <v>0</v>
      </c>
      <c r="R71" s="125">
        <f>D71*R$50</f>
        <v>0</v>
      </c>
      <c r="S71" s="125">
        <f t="shared" si="5"/>
        <v>0</v>
      </c>
    </row>
    <row r="72" spans="1:19" ht="15.75">
      <c r="A72" s="107"/>
      <c r="B72" s="108" t="s">
        <v>134</v>
      </c>
      <c r="C72" s="124" t="str">
        <f t="shared" si="6"/>
        <v>PTD</v>
      </c>
      <c r="D72" s="126">
        <f t="shared" si="6"/>
        <v>0</v>
      </c>
      <c r="E72" s="1412">
        <f t="shared" si="6"/>
        <v>0</v>
      </c>
      <c r="F72" s="1412">
        <f t="shared" si="6"/>
        <v>0</v>
      </c>
      <c r="G72" s="1413">
        <f t="shared" si="6"/>
        <v>0</v>
      </c>
      <c r="Q72" s="125">
        <f>D72*Q$50</f>
        <v>0</v>
      </c>
      <c r="R72" s="125">
        <f>D72*R$50</f>
        <v>0</v>
      </c>
      <c r="S72" s="125">
        <f t="shared" si="5"/>
        <v>0</v>
      </c>
    </row>
    <row r="73" spans="1:19" ht="15.75">
      <c r="A73" s="107"/>
      <c r="B73" s="108" t="s">
        <v>475</v>
      </c>
      <c r="C73" s="124"/>
      <c r="D73" s="125">
        <f>SUM(D69:D72)</f>
        <v>0</v>
      </c>
      <c r="E73" s="125">
        <f>SUM(E69:E72)</f>
        <v>0</v>
      </c>
      <c r="F73" s="125">
        <f>SUM(F69:F72)</f>
        <v>0</v>
      </c>
      <c r="G73" s="130">
        <f>SUM(G69:G72)</f>
        <v>0</v>
      </c>
      <c r="Q73" s="125">
        <f>SUM(Q69:Q72)</f>
        <v>0</v>
      </c>
      <c r="R73" s="125">
        <f>SUM(R69:R72)</f>
        <v>0</v>
      </c>
      <c r="S73" s="125">
        <f t="shared" si="5"/>
        <v>0</v>
      </c>
    </row>
    <row r="74" spans="1:19" ht="15.75">
      <c r="A74" s="107"/>
      <c r="B74" s="123" t="s">
        <v>325</v>
      </c>
      <c r="C74" s="554"/>
      <c r="D74" s="557">
        <f>IF($D73=0,0,D73/$D73)</f>
        <v>0</v>
      </c>
      <c r="E74" s="561">
        <f>IF($D73=0,0,E73/$D73)</f>
        <v>0</v>
      </c>
      <c r="F74" s="561">
        <f>IF($D73=0,0,F73/$D73)</f>
        <v>0</v>
      </c>
      <c r="G74" s="562">
        <f>IF($D73=0,0,G73/$D73)</f>
        <v>0</v>
      </c>
      <c r="O74" s="123" t="s">
        <v>404</v>
      </c>
      <c r="Q74" s="561">
        <f>IF(D73=0,0,Q73/D73)</f>
        <v>0</v>
      </c>
      <c r="R74" s="561">
        <f>IF(D73=0,0,R73/D73)</f>
        <v>0</v>
      </c>
      <c r="S74" s="561">
        <f t="shared" si="5"/>
        <v>0</v>
      </c>
    </row>
    <row r="75" spans="1:19" ht="15.75">
      <c r="A75" s="107"/>
      <c r="B75" s="123"/>
      <c r="C75" s="108"/>
      <c r="D75" s="131"/>
      <c r="E75" s="131"/>
      <c r="F75" s="131"/>
      <c r="G75" s="132"/>
      <c r="Q75" s="131"/>
      <c r="R75" s="131"/>
    </row>
    <row r="76" spans="1:19" ht="16.5" thickBot="1">
      <c r="A76" s="107"/>
      <c r="B76" s="123" t="s">
        <v>326</v>
      </c>
      <c r="C76" s="108"/>
      <c r="D76" s="566"/>
      <c r="E76" s="566"/>
      <c r="F76" s="566"/>
      <c r="G76" s="567"/>
      <c r="Q76" s="729" t="s">
        <v>234</v>
      </c>
      <c r="R76" s="726" t="s">
        <v>235</v>
      </c>
      <c r="S76" s="726" t="s">
        <v>104</v>
      </c>
    </row>
    <row r="77" spans="1:19" ht="16.5" thickBot="1">
      <c r="A77" s="107"/>
      <c r="B77" s="113"/>
      <c r="C77" s="108"/>
      <c r="D77" s="1361"/>
      <c r="E77" s="1361"/>
      <c r="F77" s="1361"/>
      <c r="G77" s="1362"/>
      <c r="P77" s="559" t="s">
        <v>180</v>
      </c>
      <c r="Q77" s="2154"/>
      <c r="R77" s="2155"/>
      <c r="S77" s="735"/>
    </row>
    <row r="78" spans="1:19" ht="15.75">
      <c r="A78" s="107"/>
      <c r="B78" s="113" t="s">
        <v>484</v>
      </c>
      <c r="C78" s="108"/>
      <c r="D78" s="1358" t="s">
        <v>370</v>
      </c>
      <c r="E78" s="1359">
        <v>0</v>
      </c>
      <c r="F78" s="1359">
        <v>0</v>
      </c>
      <c r="G78" s="1360">
        <v>1</v>
      </c>
      <c r="H78" s="65">
        <f>ROW()</f>
        <v>78</v>
      </c>
      <c r="J78" s="1097" t="s">
        <v>370</v>
      </c>
      <c r="K78" s="65">
        <f>VLOOKUP(J78,$D$78:$H$87,5,FALSE)</f>
        <v>78</v>
      </c>
      <c r="P78" s="560" t="s">
        <v>370</v>
      </c>
      <c r="Q78" s="2152">
        <v>0</v>
      </c>
      <c r="R78" s="2153"/>
      <c r="S78" s="736"/>
    </row>
    <row r="79" spans="1:19" ht="15.75">
      <c r="A79" s="107"/>
      <c r="B79" s="113" t="s">
        <v>485</v>
      </c>
      <c r="C79" s="108"/>
      <c r="D79" s="560" t="s">
        <v>372</v>
      </c>
      <c r="E79" s="561">
        <v>1</v>
      </c>
      <c r="F79" s="561">
        <v>0</v>
      </c>
      <c r="G79" s="562">
        <v>0</v>
      </c>
      <c r="H79" s="65">
        <f>ROW()</f>
        <v>79</v>
      </c>
      <c r="J79" s="1098" t="s">
        <v>372</v>
      </c>
      <c r="K79" s="65">
        <f t="shared" ref="K79:K87" si="7">VLOOKUP(J79,$D$78:$H$87,5,FALSE)</f>
        <v>79</v>
      </c>
      <c r="P79" s="560" t="s">
        <v>372</v>
      </c>
      <c r="Q79" s="2152"/>
      <c r="R79" s="2153"/>
      <c r="S79" s="736"/>
    </row>
    <row r="80" spans="1:19" ht="15.75">
      <c r="A80" s="107"/>
      <c r="B80" s="113" t="s">
        <v>486</v>
      </c>
      <c r="C80" s="108"/>
      <c r="D80" s="560" t="s">
        <v>371</v>
      </c>
      <c r="E80" s="561">
        <v>0</v>
      </c>
      <c r="F80" s="561">
        <v>1</v>
      </c>
      <c r="G80" s="562">
        <v>0</v>
      </c>
      <c r="H80" s="65">
        <f>ROW()</f>
        <v>80</v>
      </c>
      <c r="J80" s="1098" t="s">
        <v>371</v>
      </c>
      <c r="K80" s="65">
        <f t="shared" si="7"/>
        <v>80</v>
      </c>
      <c r="P80" s="560" t="s">
        <v>371</v>
      </c>
      <c r="Q80" s="2152">
        <v>0</v>
      </c>
      <c r="R80" s="2153"/>
      <c r="S80" s="736"/>
    </row>
    <row r="81" spans="1:19" ht="15.75">
      <c r="A81" s="107"/>
      <c r="B81" s="113" t="s">
        <v>487</v>
      </c>
      <c r="C81" s="108"/>
      <c r="D81" s="560" t="s">
        <v>90</v>
      </c>
      <c r="E81" s="561">
        <v>0</v>
      </c>
      <c r="F81" s="561">
        <v>0</v>
      </c>
      <c r="G81" s="562">
        <v>0</v>
      </c>
      <c r="H81" s="65">
        <f>ROW()</f>
        <v>81</v>
      </c>
      <c r="J81" s="1098" t="s">
        <v>90</v>
      </c>
      <c r="K81" s="65">
        <f t="shared" si="7"/>
        <v>81</v>
      </c>
      <c r="P81" s="560" t="s">
        <v>90</v>
      </c>
      <c r="Q81" s="2152"/>
      <c r="R81" s="2153"/>
      <c r="S81" s="736"/>
    </row>
    <row r="82" spans="1:19" ht="15.75">
      <c r="A82" s="107"/>
      <c r="B82" s="113" t="s">
        <v>92</v>
      </c>
      <c r="C82" s="108"/>
      <c r="D82" s="560" t="s">
        <v>91</v>
      </c>
      <c r="E82" s="561">
        <f>E38</f>
        <v>0</v>
      </c>
      <c r="F82" s="561">
        <f>F38</f>
        <v>0</v>
      </c>
      <c r="G82" s="562">
        <f>G38</f>
        <v>0</v>
      </c>
      <c r="H82" s="65">
        <f>ROW()</f>
        <v>82</v>
      </c>
      <c r="J82" s="1098" t="s">
        <v>91</v>
      </c>
      <c r="K82" s="65">
        <f t="shared" si="7"/>
        <v>82</v>
      </c>
      <c r="P82" s="560" t="s">
        <v>91</v>
      </c>
      <c r="Q82" s="561">
        <f>Q38</f>
        <v>0</v>
      </c>
      <c r="R82" s="561">
        <f>R38</f>
        <v>0</v>
      </c>
      <c r="S82" s="561">
        <f t="shared" ref="S82:S87" si="8">Q82+R82</f>
        <v>0</v>
      </c>
    </row>
    <row r="83" spans="1:19" ht="15.75">
      <c r="A83" s="107"/>
      <c r="B83" s="113" t="s">
        <v>94</v>
      </c>
      <c r="C83" s="108"/>
      <c r="D83" s="560" t="s">
        <v>93</v>
      </c>
      <c r="E83" s="561">
        <f>E74</f>
        <v>0</v>
      </c>
      <c r="F83" s="561">
        <f>F74</f>
        <v>0</v>
      </c>
      <c r="G83" s="562">
        <f>G74</f>
        <v>0</v>
      </c>
      <c r="H83" s="65">
        <f>ROW()</f>
        <v>83</v>
      </c>
      <c r="J83" s="1098" t="s">
        <v>93</v>
      </c>
      <c r="K83" s="65">
        <f t="shared" si="7"/>
        <v>83</v>
      </c>
      <c r="P83" s="560" t="s">
        <v>93</v>
      </c>
      <c r="Q83" s="561">
        <f>Q74</f>
        <v>0</v>
      </c>
      <c r="R83" s="561">
        <f>R74</f>
        <v>0</v>
      </c>
      <c r="S83" s="561">
        <f t="shared" si="8"/>
        <v>0</v>
      </c>
    </row>
    <row r="84" spans="1:19" ht="15.75">
      <c r="A84" s="107"/>
      <c r="B84" s="113" t="s">
        <v>483</v>
      </c>
      <c r="C84" s="108"/>
      <c r="D84" s="560" t="s">
        <v>95</v>
      </c>
      <c r="E84" s="561">
        <f>E22</f>
        <v>0</v>
      </c>
      <c r="F84" s="561">
        <f>F22</f>
        <v>0</v>
      </c>
      <c r="G84" s="562">
        <f>G22</f>
        <v>0</v>
      </c>
      <c r="H84" s="65">
        <f>ROW()</f>
        <v>84</v>
      </c>
      <c r="J84" s="1098" t="s">
        <v>95</v>
      </c>
      <c r="K84" s="65">
        <f t="shared" si="7"/>
        <v>84</v>
      </c>
      <c r="P84" s="560" t="s">
        <v>95</v>
      </c>
      <c r="Q84" s="561">
        <f>Q22</f>
        <v>0</v>
      </c>
      <c r="R84" s="561">
        <f>R22</f>
        <v>0</v>
      </c>
      <c r="S84" s="561">
        <f t="shared" si="8"/>
        <v>0</v>
      </c>
    </row>
    <row r="85" spans="1:19" ht="15.75">
      <c r="A85" s="107"/>
      <c r="B85" s="113" t="s">
        <v>477</v>
      </c>
      <c r="C85" s="108"/>
      <c r="D85" s="560" t="s">
        <v>99</v>
      </c>
      <c r="E85" s="561">
        <f>E50</f>
        <v>0</v>
      </c>
      <c r="F85" s="561">
        <f>F50</f>
        <v>0</v>
      </c>
      <c r="G85" s="562">
        <f>G50</f>
        <v>0</v>
      </c>
      <c r="H85" s="65">
        <f>ROW()</f>
        <v>85</v>
      </c>
      <c r="J85" s="1098" t="s">
        <v>99</v>
      </c>
      <c r="K85" s="65">
        <f t="shared" si="7"/>
        <v>85</v>
      </c>
      <c r="P85" s="560" t="s">
        <v>99</v>
      </c>
      <c r="Q85" s="561">
        <f>Q50</f>
        <v>0</v>
      </c>
      <c r="R85" s="561">
        <f>R50</f>
        <v>0</v>
      </c>
      <c r="S85" s="561">
        <f t="shared" si="8"/>
        <v>0</v>
      </c>
    </row>
    <row r="86" spans="1:19" ht="15.75">
      <c r="A86" s="107"/>
      <c r="B86" s="113" t="s">
        <v>488</v>
      </c>
      <c r="C86" s="108"/>
      <c r="D86" s="560" t="s">
        <v>108</v>
      </c>
      <c r="E86" s="561">
        <f>E59</f>
        <v>0</v>
      </c>
      <c r="F86" s="561">
        <f>F59</f>
        <v>0</v>
      </c>
      <c r="G86" s="562">
        <f>G59</f>
        <v>0</v>
      </c>
      <c r="H86" s="65">
        <f>ROW()</f>
        <v>86</v>
      </c>
      <c r="J86" s="1098" t="s">
        <v>108</v>
      </c>
      <c r="K86" s="65">
        <f t="shared" si="7"/>
        <v>86</v>
      </c>
      <c r="P86" s="560" t="s">
        <v>108</v>
      </c>
      <c r="Q86" s="561">
        <f>Q59</f>
        <v>0</v>
      </c>
      <c r="R86" s="561">
        <f>R59</f>
        <v>0</v>
      </c>
      <c r="S86" s="561">
        <f t="shared" si="8"/>
        <v>0</v>
      </c>
    </row>
    <row r="87" spans="1:19" ht="16.5" thickBot="1">
      <c r="A87" s="107"/>
      <c r="B87" s="113" t="s">
        <v>482</v>
      </c>
      <c r="C87" s="108"/>
      <c r="D87" s="563" t="s">
        <v>109</v>
      </c>
      <c r="E87" s="564">
        <f>E65</f>
        <v>0</v>
      </c>
      <c r="F87" s="564">
        <f>F65</f>
        <v>0</v>
      </c>
      <c r="G87" s="565">
        <f>G65</f>
        <v>0</v>
      </c>
      <c r="H87" s="65">
        <f>ROW()</f>
        <v>87</v>
      </c>
      <c r="J87" s="1099" t="s">
        <v>109</v>
      </c>
      <c r="K87" s="65">
        <f t="shared" si="7"/>
        <v>87</v>
      </c>
      <c r="P87" s="563" t="s">
        <v>109</v>
      </c>
      <c r="Q87" s="564">
        <f>Q65</f>
        <v>0</v>
      </c>
      <c r="R87" s="564">
        <f>R65</f>
        <v>0</v>
      </c>
      <c r="S87" s="564">
        <f t="shared" si="8"/>
        <v>0</v>
      </c>
    </row>
    <row r="88" spans="1:19" ht="16.5" thickBot="1">
      <c r="A88" s="114"/>
      <c r="B88" s="115"/>
      <c r="C88" s="115"/>
      <c r="D88" s="116"/>
      <c r="E88" s="116"/>
      <c r="F88" s="116"/>
      <c r="G88" s="117"/>
      <c r="Q88" s="111"/>
      <c r="R88" s="111"/>
    </row>
    <row r="89" spans="1:19" ht="13.5" thickTop="1"/>
  </sheetData>
  <mergeCells count="10">
    <mergeCell ref="Q81:R81"/>
    <mergeCell ref="Q77:R77"/>
    <mergeCell ref="Q78:R78"/>
    <mergeCell ref="Q79:R79"/>
    <mergeCell ref="Q80:R80"/>
    <mergeCell ref="A3:G3"/>
    <mergeCell ref="C5:E5"/>
    <mergeCell ref="C6:E6"/>
    <mergeCell ref="C7:E7"/>
    <mergeCell ref="Q11:S11"/>
  </mergeCells>
  <phoneticPr fontId="0" type="noConversion"/>
  <dataValidations disablePrompts="1" count="1">
    <dataValidation type="list" allowBlank="1" showInputMessage="1" showErrorMessage="1" sqref="C17" xr:uid="{00000000-0002-0000-0D00-000000000000}">
      <formula1>DIST</formula1>
    </dataValidation>
  </dataValidations>
  <hyperlinks>
    <hyperlink ref="A5" location="TOC!A1" display="TOC" xr:uid="{00000000-0004-0000-0D00-000000000000}"/>
    <hyperlink ref="A6" location="Ratios!A11" display="é" xr:uid="{00000000-0004-0000-0D00-000001000000}"/>
  </hyperlinks>
  <printOptions horizontalCentered="1" headings="1"/>
  <pageMargins left="0.5" right="0.5" top="1" bottom="0.8" header="0.25" footer="0.25"/>
  <pageSetup scale="75" orientation="landscape" r:id="rId1"/>
  <headerFooter alignWithMargins="0">
    <oddFooter>&amp;LFY 2026-2028 ASC Filing&amp;CPage &amp;P of &amp;N&amp;R&amp;A
&amp;D</oddFooter>
  </headerFooter>
  <rowBreaks count="2" manualBreakCount="2">
    <brk id="39" max="16383" man="1"/>
    <brk id="66" max="16383" man="1"/>
  </rowBreaks>
  <customProperties>
    <customPr name="xxe4aPID" r:id="rId2"/>
  </customProperties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3">
    <tabColor indexed="57"/>
  </sheetPr>
  <dimension ref="A1:AH187"/>
  <sheetViews>
    <sheetView workbookViewId="0">
      <selection activeCell="C187" sqref="C187"/>
    </sheetView>
  </sheetViews>
  <sheetFormatPr defaultRowHeight="15.75" outlineLevelRow="1"/>
  <cols>
    <col min="1" max="1" width="6" bestFit="1" customWidth="1"/>
    <col min="2" max="2" width="35.75" bestFit="1" customWidth="1"/>
    <col min="3" max="3" width="13.625" customWidth="1"/>
    <col min="4" max="4" width="11" customWidth="1"/>
    <col min="5" max="5" width="13.375" customWidth="1"/>
    <col min="6" max="6" width="17.75" style="1777" bestFit="1" customWidth="1"/>
    <col min="7" max="7" width="20" style="1777" bestFit="1" customWidth="1"/>
    <col min="8" max="8" width="16.125" style="1777" bestFit="1" customWidth="1"/>
    <col min="9" max="9" width="17.375" style="1777" bestFit="1" customWidth="1"/>
    <col min="10" max="10" width="22.875" style="1777" bestFit="1" customWidth="1"/>
    <col min="11" max="11" width="11.25" style="1777" bestFit="1" customWidth="1"/>
    <col min="12" max="12" width="25.75" style="1777" bestFit="1" customWidth="1"/>
    <col min="13" max="13" width="27.625" style="1777" bestFit="1" customWidth="1"/>
    <col min="14" max="14" width="3.125" style="1777" bestFit="1" customWidth="1"/>
    <col min="15" max="15" width="2.625" style="1777" bestFit="1" customWidth="1"/>
    <col min="16" max="17" width="8.75" style="1777"/>
    <col min="18" max="18" width="11.75" style="1777" bestFit="1" customWidth="1"/>
    <col min="19" max="25" width="10.375" style="1777" bestFit="1" customWidth="1"/>
  </cols>
  <sheetData>
    <row r="1" spans="1:34" ht="16.5" thickTop="1">
      <c r="A1" s="180"/>
      <c r="B1" s="1100">
        <f>'Sch 1- Rate Base '!E5</f>
        <v>0</v>
      </c>
      <c r="C1" s="683"/>
      <c r="D1" s="683"/>
      <c r="E1" s="620" t="s">
        <v>843</v>
      </c>
      <c r="F1" s="1889"/>
      <c r="G1" s="1889"/>
      <c r="H1" s="1889"/>
      <c r="I1" s="1889"/>
      <c r="J1" s="1889"/>
      <c r="K1" s="1889"/>
      <c r="L1" s="1889"/>
      <c r="M1" s="1889"/>
      <c r="N1" s="1890"/>
      <c r="O1" s="1891"/>
      <c r="P1" s="1891"/>
      <c r="Q1" s="1891"/>
      <c r="R1" s="1891"/>
      <c r="S1" s="1891"/>
      <c r="T1" s="1891"/>
      <c r="U1" s="1891"/>
      <c r="V1" s="1891"/>
      <c r="W1" s="1891"/>
      <c r="X1" s="1891"/>
      <c r="Y1" s="1891"/>
      <c r="Z1" s="640"/>
      <c r="AA1" s="640"/>
      <c r="AB1" s="640"/>
      <c r="AC1" s="640"/>
      <c r="AD1" s="640"/>
      <c r="AE1" s="640"/>
      <c r="AF1" s="640"/>
      <c r="AG1" s="641">
        <v>2008</v>
      </c>
      <c r="AH1" s="641">
        <v>1</v>
      </c>
    </row>
    <row r="2" spans="1:34">
      <c r="A2" s="1078" t="s">
        <v>632</v>
      </c>
      <c r="B2" s="1950" t="s">
        <v>526</v>
      </c>
      <c r="C2" s="711"/>
      <c r="D2" s="711"/>
      <c r="E2" s="620" t="s">
        <v>527</v>
      </c>
      <c r="F2" s="1892">
        <v>0</v>
      </c>
      <c r="G2" s="1892">
        <v>0</v>
      </c>
      <c r="H2" s="1892">
        <v>0</v>
      </c>
      <c r="I2" s="1892">
        <v>0</v>
      </c>
      <c r="J2" s="1892">
        <v>0</v>
      </c>
      <c r="K2" s="1892">
        <v>0</v>
      </c>
      <c r="L2" s="1892">
        <v>0</v>
      </c>
      <c r="M2" s="1892">
        <v>0</v>
      </c>
      <c r="N2" s="1892">
        <v>0</v>
      </c>
      <c r="O2" s="1892">
        <v>0</v>
      </c>
      <c r="P2" s="1892">
        <v>0</v>
      </c>
      <c r="Q2" s="1892">
        <v>0</v>
      </c>
      <c r="R2" s="1892"/>
      <c r="S2" s="1892"/>
      <c r="T2" s="1892"/>
      <c r="U2" s="1892"/>
      <c r="V2" s="1892"/>
      <c r="W2" s="1892"/>
      <c r="X2" s="1892"/>
      <c r="Y2" s="1892"/>
      <c r="Z2" s="642"/>
      <c r="AA2" s="642"/>
      <c r="AB2" s="642"/>
      <c r="AC2" s="642"/>
      <c r="AD2" s="642"/>
      <c r="AE2" s="642"/>
      <c r="AF2" s="642"/>
      <c r="AG2" s="643">
        <v>2009</v>
      </c>
      <c r="AH2" s="643">
        <v>2</v>
      </c>
    </row>
    <row r="3" spans="1:34">
      <c r="A3" s="1074" t="s">
        <v>633</v>
      </c>
      <c r="B3" s="1951">
        <v>0</v>
      </c>
      <c r="C3" s="711"/>
      <c r="D3" s="711"/>
      <c r="E3" s="689" t="s">
        <v>528</v>
      </c>
      <c r="F3" s="1893">
        <v>0</v>
      </c>
      <c r="G3" s="1893">
        <v>0</v>
      </c>
      <c r="H3" s="1893">
        <v>0</v>
      </c>
      <c r="I3" s="1893">
        <v>0</v>
      </c>
      <c r="J3" s="1893">
        <v>0</v>
      </c>
      <c r="K3" s="1893">
        <v>0</v>
      </c>
      <c r="L3" s="1893">
        <v>0</v>
      </c>
      <c r="M3" s="1893">
        <v>0</v>
      </c>
      <c r="N3" s="1893">
        <v>0</v>
      </c>
      <c r="O3" s="1893">
        <v>0</v>
      </c>
      <c r="P3" s="1893">
        <v>0</v>
      </c>
      <c r="Q3" s="1893">
        <v>0</v>
      </c>
      <c r="R3" s="1893"/>
      <c r="S3" s="1893"/>
      <c r="T3" s="1893"/>
      <c r="U3" s="1893"/>
      <c r="V3" s="1893"/>
      <c r="W3" s="1893"/>
      <c r="X3" s="1893"/>
      <c r="Y3" s="1893"/>
      <c r="Z3" s="642"/>
      <c r="AA3" s="642"/>
      <c r="AB3" s="642"/>
      <c r="AC3" s="642"/>
      <c r="AD3" s="642"/>
      <c r="AE3" s="642"/>
      <c r="AF3" s="642"/>
      <c r="AG3" s="644">
        <v>2010</v>
      </c>
      <c r="AH3" s="643">
        <v>3</v>
      </c>
    </row>
    <row r="4" spans="1:34">
      <c r="A4" s="619"/>
      <c r="B4" s="1207"/>
      <c r="C4" s="711"/>
      <c r="D4" s="711"/>
      <c r="E4" s="1952">
        <f>B3</f>
        <v>0</v>
      </c>
      <c r="F4" s="1894" t="str">
        <f t="shared" ref="F4:G4" si="0">IF(ISERROR(DATE(F2,F3,1)),"",(DATE(F2,F3,1)))</f>
        <v/>
      </c>
      <c r="G4" s="1894" t="str">
        <f t="shared" si="0"/>
        <v/>
      </c>
      <c r="H4" s="1894" t="str">
        <f>IF(ISERROR(DATE(H2,H3,1)),"",(DATE(H2,H3,1)))</f>
        <v/>
      </c>
      <c r="I4" s="1894" t="str">
        <f t="shared" ref="I4:Y4" si="1">IF(ISERROR(DATE(I2,I3,1)),"",(DATE(I2,I3,1)))</f>
        <v/>
      </c>
      <c r="J4" s="1894" t="str">
        <f t="shared" si="1"/>
        <v/>
      </c>
      <c r="K4" s="1894" t="str">
        <f t="shared" si="1"/>
        <v/>
      </c>
      <c r="L4" s="1894" t="str">
        <f t="shared" si="1"/>
        <v/>
      </c>
      <c r="M4" s="1894" t="str">
        <f t="shared" si="1"/>
        <v/>
      </c>
      <c r="N4" s="1894" t="str">
        <f t="shared" si="1"/>
        <v/>
      </c>
      <c r="O4" s="1894" t="str">
        <f t="shared" si="1"/>
        <v/>
      </c>
      <c r="P4" s="1894" t="str">
        <f t="shared" si="1"/>
        <v/>
      </c>
      <c r="Q4" s="1894" t="str">
        <f t="shared" si="1"/>
        <v/>
      </c>
      <c r="R4" s="1894" t="str">
        <f t="shared" si="1"/>
        <v/>
      </c>
      <c r="S4" s="1894" t="str">
        <f t="shared" si="1"/>
        <v/>
      </c>
      <c r="T4" s="1894" t="str">
        <f t="shared" si="1"/>
        <v/>
      </c>
      <c r="U4" s="1894" t="str">
        <f t="shared" si="1"/>
        <v/>
      </c>
      <c r="V4" s="1894" t="str">
        <f t="shared" si="1"/>
        <v/>
      </c>
      <c r="W4" s="1894" t="str">
        <f t="shared" si="1"/>
        <v/>
      </c>
      <c r="X4" s="1894" t="str">
        <f t="shared" si="1"/>
        <v/>
      </c>
      <c r="Y4" s="1894" t="str">
        <f t="shared" si="1"/>
        <v/>
      </c>
      <c r="Z4" s="618"/>
      <c r="AA4" s="618"/>
      <c r="AB4" s="618"/>
      <c r="AC4" s="618"/>
      <c r="AD4" s="618"/>
      <c r="AE4" s="618"/>
      <c r="AF4" s="618"/>
      <c r="AG4" s="643">
        <v>2011</v>
      </c>
      <c r="AH4" s="643">
        <v>4</v>
      </c>
    </row>
    <row r="5" spans="1:34" ht="16.5" thickBot="1">
      <c r="A5" s="621">
        <v>1</v>
      </c>
      <c r="B5" s="1947">
        <v>2</v>
      </c>
      <c r="C5" s="1948">
        <v>3</v>
      </c>
      <c r="D5" s="1948">
        <v>4</v>
      </c>
      <c r="E5" s="1949">
        <v>5</v>
      </c>
      <c r="F5" s="1895">
        <v>6</v>
      </c>
      <c r="G5" s="1895">
        <v>7</v>
      </c>
      <c r="H5" s="1895">
        <v>8</v>
      </c>
      <c r="I5" s="1895">
        <v>9</v>
      </c>
      <c r="J5" s="1895">
        <v>10</v>
      </c>
      <c r="K5" s="1895">
        <v>11</v>
      </c>
      <c r="L5" s="1895">
        <v>12</v>
      </c>
      <c r="M5" s="1895">
        <v>13</v>
      </c>
      <c r="N5" s="1895">
        <v>14</v>
      </c>
      <c r="O5" s="1896">
        <v>15</v>
      </c>
      <c r="P5" s="1897">
        <v>16</v>
      </c>
      <c r="Q5" s="1896">
        <v>17</v>
      </c>
      <c r="R5" s="1896">
        <v>18</v>
      </c>
      <c r="S5" s="1897">
        <v>19</v>
      </c>
      <c r="T5" s="1896">
        <v>20</v>
      </c>
      <c r="U5" s="1896">
        <v>21</v>
      </c>
      <c r="V5" s="1897">
        <v>22</v>
      </c>
      <c r="W5" s="1896">
        <v>23</v>
      </c>
      <c r="X5" s="1896">
        <v>24</v>
      </c>
      <c r="Y5" s="1897">
        <v>25</v>
      </c>
      <c r="Z5" s="646"/>
      <c r="AA5" s="646">
        <v>1</v>
      </c>
      <c r="AB5" s="646">
        <v>5</v>
      </c>
      <c r="AC5" s="646">
        <v>5</v>
      </c>
      <c r="AD5" s="646">
        <v>5</v>
      </c>
      <c r="AE5" s="646"/>
      <c r="AF5" s="646"/>
      <c r="AG5" s="644">
        <v>2012</v>
      </c>
      <c r="AH5" s="647">
        <v>5</v>
      </c>
    </row>
    <row r="6" spans="1:34" ht="16.5" thickTop="1">
      <c r="A6" s="623"/>
      <c r="B6" s="1419" t="s">
        <v>703</v>
      </c>
      <c r="C6" s="1132"/>
      <c r="D6" s="1133"/>
      <c r="E6" s="626"/>
      <c r="F6" s="1898">
        <v>0</v>
      </c>
      <c r="G6" s="1899">
        <v>0</v>
      </c>
      <c r="H6" s="1899">
        <v>0</v>
      </c>
      <c r="I6" s="1899">
        <v>0</v>
      </c>
      <c r="J6" s="1899">
        <v>0</v>
      </c>
      <c r="K6" s="1899">
        <v>0</v>
      </c>
      <c r="L6" s="1899">
        <v>0</v>
      </c>
      <c r="M6" s="1899">
        <v>0</v>
      </c>
      <c r="N6" s="1899">
        <v>0</v>
      </c>
      <c r="O6" s="1899">
        <v>0</v>
      </c>
      <c r="P6" s="1899">
        <v>0</v>
      </c>
      <c r="Q6" s="1899">
        <v>0</v>
      </c>
      <c r="R6" s="1899">
        <v>0</v>
      </c>
      <c r="S6" s="1899">
        <v>0</v>
      </c>
      <c r="T6" s="1899">
        <v>0</v>
      </c>
      <c r="U6" s="1899">
        <v>0</v>
      </c>
      <c r="V6" s="1899">
        <v>0</v>
      </c>
      <c r="W6" s="1899">
        <v>0</v>
      </c>
      <c r="X6" s="1899">
        <v>0</v>
      </c>
      <c r="Y6" s="1900">
        <v>0</v>
      </c>
      <c r="Z6" s="648"/>
      <c r="AA6" s="648"/>
      <c r="AB6" s="648"/>
      <c r="AC6" s="648"/>
      <c r="AD6" s="648"/>
      <c r="AE6" s="648"/>
      <c r="AF6" s="648"/>
      <c r="AG6" s="643">
        <v>2013</v>
      </c>
      <c r="AH6" s="649">
        <v>6</v>
      </c>
    </row>
    <row r="7" spans="1:34">
      <c r="A7" s="627">
        <v>100</v>
      </c>
      <c r="B7" s="692" t="s">
        <v>88</v>
      </c>
      <c r="C7" s="628" t="s">
        <v>530</v>
      </c>
      <c r="D7" s="628"/>
      <c r="E7" s="629"/>
      <c r="F7" s="1901"/>
      <c r="G7" s="1901"/>
      <c r="H7" s="1901"/>
      <c r="I7" s="1901"/>
      <c r="J7" s="1901"/>
      <c r="K7" s="1901"/>
      <c r="L7" s="1901"/>
      <c r="M7" s="1901"/>
      <c r="N7" s="1901"/>
      <c r="O7" s="1901"/>
      <c r="P7" s="1901"/>
      <c r="Q7" s="1901"/>
      <c r="R7" s="1901"/>
      <c r="S7" s="1901"/>
      <c r="T7" s="1901"/>
      <c r="U7" s="1901"/>
      <c r="V7" s="1901"/>
      <c r="W7" s="1901"/>
      <c r="X7" s="1901"/>
      <c r="Y7" s="1902"/>
      <c r="Z7" s="618"/>
      <c r="AA7" s="618"/>
      <c r="AB7" s="618"/>
      <c r="AC7" s="618"/>
      <c r="AD7" s="618"/>
      <c r="AE7" s="618"/>
      <c r="AF7" s="618"/>
      <c r="AG7" s="643"/>
      <c r="AH7" s="643">
        <v>7</v>
      </c>
    </row>
    <row r="8" spans="1:34">
      <c r="A8" s="627">
        <v>110</v>
      </c>
      <c r="B8" s="693" t="s">
        <v>111</v>
      </c>
      <c r="C8" s="630" t="s">
        <v>112</v>
      </c>
      <c r="D8" s="630"/>
      <c r="E8" s="631"/>
      <c r="F8" s="1903">
        <v>0</v>
      </c>
      <c r="G8" s="1903">
        <v>0</v>
      </c>
      <c r="H8" s="1903">
        <v>0</v>
      </c>
      <c r="I8" s="1903">
        <v>0</v>
      </c>
      <c r="J8" s="1904">
        <v>0</v>
      </c>
      <c r="K8" s="1903">
        <v>0</v>
      </c>
      <c r="L8" s="1903">
        <v>0</v>
      </c>
      <c r="M8" s="1904">
        <v>0</v>
      </c>
      <c r="N8" s="1903">
        <v>0</v>
      </c>
      <c r="O8" s="1904">
        <v>0</v>
      </c>
      <c r="P8" s="1903">
        <v>0</v>
      </c>
      <c r="Q8" s="1903">
        <v>0</v>
      </c>
      <c r="R8" s="1903">
        <v>0</v>
      </c>
      <c r="S8" s="1903">
        <v>0</v>
      </c>
      <c r="T8" s="1904">
        <v>0</v>
      </c>
      <c r="U8" s="1903">
        <v>0</v>
      </c>
      <c r="V8" s="1903">
        <v>0</v>
      </c>
      <c r="W8" s="1903">
        <v>0</v>
      </c>
      <c r="X8" s="1903">
        <v>0</v>
      </c>
      <c r="Y8" s="1904">
        <v>0</v>
      </c>
      <c r="Z8" s="618"/>
      <c r="AA8" s="618"/>
      <c r="AB8" s="618"/>
      <c r="AC8" s="618"/>
      <c r="AD8" s="618"/>
      <c r="AE8" s="618"/>
      <c r="AF8" s="618"/>
      <c r="AG8" s="643"/>
      <c r="AH8" s="643">
        <v>8</v>
      </c>
    </row>
    <row r="9" spans="1:34">
      <c r="A9" s="627">
        <v>120</v>
      </c>
      <c r="B9" s="695" t="s">
        <v>531</v>
      </c>
      <c r="C9" s="632">
        <v>151</v>
      </c>
      <c r="D9" s="632"/>
      <c r="E9" s="631"/>
      <c r="F9" s="1903">
        <v>0</v>
      </c>
      <c r="G9" s="1903">
        <v>0</v>
      </c>
      <c r="H9" s="1903">
        <v>0</v>
      </c>
      <c r="I9" s="1903">
        <v>0</v>
      </c>
      <c r="J9" s="1904">
        <v>0</v>
      </c>
      <c r="K9" s="1903">
        <v>0</v>
      </c>
      <c r="L9" s="1903">
        <v>0</v>
      </c>
      <c r="M9" s="1904">
        <v>0</v>
      </c>
      <c r="N9" s="1903">
        <v>0</v>
      </c>
      <c r="O9" s="1904">
        <v>0</v>
      </c>
      <c r="P9" s="1903">
        <v>0</v>
      </c>
      <c r="Q9" s="1903">
        <v>0</v>
      </c>
      <c r="R9" s="1903">
        <v>0</v>
      </c>
      <c r="S9" s="1903">
        <v>0</v>
      </c>
      <c r="T9" s="1904">
        <v>0</v>
      </c>
      <c r="U9" s="1903">
        <v>0</v>
      </c>
      <c r="V9" s="1903">
        <v>0</v>
      </c>
      <c r="W9" s="1903">
        <v>0</v>
      </c>
      <c r="X9" s="1903">
        <v>0</v>
      </c>
      <c r="Y9" s="1904">
        <v>0</v>
      </c>
      <c r="Z9" s="618"/>
      <c r="AA9" s="618"/>
      <c r="AB9" s="618"/>
      <c r="AC9" s="618"/>
      <c r="AD9" s="618"/>
      <c r="AE9" s="618"/>
      <c r="AF9" s="618"/>
      <c r="AG9" s="643"/>
      <c r="AH9" s="643">
        <v>9</v>
      </c>
    </row>
    <row r="10" spans="1:34">
      <c r="A10" s="627">
        <v>130</v>
      </c>
      <c r="B10" s="693" t="s">
        <v>79</v>
      </c>
      <c r="C10" s="630">
        <v>154</v>
      </c>
      <c r="D10" s="630"/>
      <c r="E10" s="631"/>
      <c r="F10" s="1903">
        <v>0</v>
      </c>
      <c r="G10" s="1903">
        <v>0</v>
      </c>
      <c r="H10" s="1903">
        <v>0</v>
      </c>
      <c r="I10" s="1903">
        <v>0</v>
      </c>
      <c r="J10" s="1904">
        <v>0</v>
      </c>
      <c r="K10" s="1903">
        <v>0</v>
      </c>
      <c r="L10" s="1903">
        <v>0</v>
      </c>
      <c r="M10" s="1904">
        <v>0</v>
      </c>
      <c r="N10" s="1903">
        <v>0</v>
      </c>
      <c r="O10" s="1904">
        <v>0</v>
      </c>
      <c r="P10" s="1903">
        <v>0</v>
      </c>
      <c r="Q10" s="1903">
        <v>0</v>
      </c>
      <c r="R10" s="1903">
        <v>0</v>
      </c>
      <c r="S10" s="1903">
        <v>0</v>
      </c>
      <c r="T10" s="1904">
        <v>0</v>
      </c>
      <c r="U10" s="1903">
        <v>0</v>
      </c>
      <c r="V10" s="1903">
        <v>0</v>
      </c>
      <c r="W10" s="1903">
        <v>0</v>
      </c>
      <c r="X10" s="1903">
        <v>0</v>
      </c>
      <c r="Y10" s="1904">
        <v>0</v>
      </c>
      <c r="Z10" s="618"/>
      <c r="AA10" s="618"/>
      <c r="AB10" s="618"/>
      <c r="AC10" s="618"/>
      <c r="AD10" s="618"/>
      <c r="AE10" s="618"/>
      <c r="AF10" s="618"/>
      <c r="AG10" s="643"/>
      <c r="AH10" s="643">
        <v>10</v>
      </c>
    </row>
    <row r="11" spans="1:34">
      <c r="A11" s="627">
        <v>140</v>
      </c>
      <c r="B11" s="695" t="s">
        <v>532</v>
      </c>
      <c r="C11" s="632" t="s">
        <v>533</v>
      </c>
      <c r="D11" s="632"/>
      <c r="E11" s="631"/>
      <c r="F11" s="1903">
        <v>0</v>
      </c>
      <c r="G11" s="1903">
        <v>0</v>
      </c>
      <c r="H11" s="1903">
        <v>0</v>
      </c>
      <c r="I11" s="1903">
        <v>0</v>
      </c>
      <c r="J11" s="1904">
        <v>0</v>
      </c>
      <c r="K11" s="1903">
        <v>0</v>
      </c>
      <c r="L11" s="1903">
        <v>0</v>
      </c>
      <c r="M11" s="1904">
        <v>0</v>
      </c>
      <c r="N11" s="1903">
        <v>0</v>
      </c>
      <c r="O11" s="1904">
        <v>0</v>
      </c>
      <c r="P11" s="1903">
        <v>0</v>
      </c>
      <c r="Q11" s="1903">
        <v>0</v>
      </c>
      <c r="R11" s="1903">
        <v>0</v>
      </c>
      <c r="S11" s="1903">
        <v>0</v>
      </c>
      <c r="T11" s="1904">
        <v>0</v>
      </c>
      <c r="U11" s="1903">
        <v>0</v>
      </c>
      <c r="V11" s="1903">
        <v>0</v>
      </c>
      <c r="W11" s="1903">
        <v>0</v>
      </c>
      <c r="X11" s="1903">
        <v>0</v>
      </c>
      <c r="Y11" s="1904">
        <v>0</v>
      </c>
      <c r="Z11" s="618"/>
      <c r="AA11" s="618"/>
      <c r="AB11" s="618"/>
      <c r="AC11" s="618"/>
      <c r="AD11" s="618"/>
      <c r="AE11" s="618"/>
      <c r="AF11" s="618"/>
      <c r="AG11" s="643"/>
      <c r="AH11" s="643">
        <v>11</v>
      </c>
    </row>
    <row r="12" spans="1:34">
      <c r="A12" s="627">
        <v>150</v>
      </c>
      <c r="B12" s="696" t="s">
        <v>534</v>
      </c>
      <c r="C12" s="633"/>
      <c r="D12" s="633"/>
      <c r="E12" s="634"/>
      <c r="F12" s="1905"/>
      <c r="G12" s="1905"/>
      <c r="H12" s="1905"/>
      <c r="I12" s="1905"/>
      <c r="J12" s="1905"/>
      <c r="K12" s="1905"/>
      <c r="L12" s="1905"/>
      <c r="M12" s="1905"/>
      <c r="N12" s="1905"/>
      <c r="O12" s="1905"/>
      <c r="P12" s="1905"/>
      <c r="Q12" s="1905"/>
      <c r="R12" s="1905"/>
      <c r="S12" s="1905"/>
      <c r="T12" s="1905"/>
      <c r="U12" s="1905"/>
      <c r="V12" s="1905"/>
      <c r="W12" s="1905"/>
      <c r="X12" s="1905"/>
      <c r="Y12" s="1905"/>
      <c r="Z12" s="618"/>
      <c r="AA12" s="618"/>
      <c r="AB12" s="618"/>
      <c r="AC12" s="618"/>
      <c r="AD12" s="618"/>
      <c r="AE12" s="618"/>
      <c r="AF12" s="618"/>
      <c r="AG12" s="643"/>
      <c r="AH12" s="643">
        <v>12</v>
      </c>
    </row>
    <row r="13" spans="1:34">
      <c r="A13" s="627">
        <v>160</v>
      </c>
      <c r="B13" s="695" t="s">
        <v>250</v>
      </c>
      <c r="C13" s="630">
        <v>501</v>
      </c>
      <c r="D13" s="630"/>
      <c r="E13" s="631"/>
      <c r="F13" s="1903">
        <v>0</v>
      </c>
      <c r="G13" s="1903">
        <v>0</v>
      </c>
      <c r="H13" s="1903">
        <v>0</v>
      </c>
      <c r="I13" s="1903">
        <v>0</v>
      </c>
      <c r="J13" s="1903">
        <v>0</v>
      </c>
      <c r="K13" s="1903">
        <v>0</v>
      </c>
      <c r="L13" s="1903">
        <v>0</v>
      </c>
      <c r="M13" s="1903">
        <v>0</v>
      </c>
      <c r="N13" s="1903">
        <v>0</v>
      </c>
      <c r="O13" s="1903">
        <v>0</v>
      </c>
      <c r="P13" s="1903">
        <v>0</v>
      </c>
      <c r="Q13" s="1903">
        <v>0</v>
      </c>
      <c r="R13" s="1903">
        <v>0</v>
      </c>
      <c r="S13" s="1903">
        <v>0</v>
      </c>
      <c r="T13" s="1903">
        <v>0</v>
      </c>
      <c r="U13" s="1903">
        <v>0</v>
      </c>
      <c r="V13" s="1903">
        <v>0</v>
      </c>
      <c r="W13" s="1903">
        <v>0</v>
      </c>
      <c r="X13" s="1903">
        <v>0</v>
      </c>
      <c r="Y13" s="1903">
        <v>0</v>
      </c>
      <c r="Z13" s="618"/>
      <c r="AA13" s="618"/>
      <c r="AB13" s="618"/>
      <c r="AC13" s="618"/>
      <c r="AD13" s="618"/>
      <c r="AE13" s="618"/>
      <c r="AF13" s="618"/>
      <c r="AG13" s="643"/>
      <c r="AH13" s="643"/>
    </row>
    <row r="14" spans="1:34">
      <c r="A14" s="627">
        <v>170</v>
      </c>
      <c r="B14" s="693" t="s">
        <v>535</v>
      </c>
      <c r="C14" s="632" t="s">
        <v>407</v>
      </c>
      <c r="D14" s="632"/>
      <c r="E14" s="631"/>
      <c r="F14" s="1903"/>
      <c r="G14" s="1903">
        <v>0</v>
      </c>
      <c r="H14" s="1904">
        <v>0</v>
      </c>
      <c r="I14" s="1903">
        <v>0</v>
      </c>
      <c r="J14" s="1904">
        <v>0</v>
      </c>
      <c r="K14" s="1903">
        <v>0</v>
      </c>
      <c r="L14" s="1903">
        <v>0</v>
      </c>
      <c r="M14" s="1904">
        <v>0</v>
      </c>
      <c r="N14" s="1903">
        <v>0</v>
      </c>
      <c r="O14" s="1904">
        <v>0</v>
      </c>
      <c r="P14" s="1903">
        <v>0</v>
      </c>
      <c r="Q14" s="1903">
        <v>0</v>
      </c>
      <c r="R14" s="1904">
        <v>0</v>
      </c>
      <c r="S14" s="1903">
        <v>0</v>
      </c>
      <c r="T14" s="1904">
        <v>0</v>
      </c>
      <c r="U14" s="1903">
        <v>0</v>
      </c>
      <c r="V14" s="1903">
        <v>0</v>
      </c>
      <c r="W14" s="1904">
        <v>0</v>
      </c>
      <c r="X14" s="1903">
        <v>0</v>
      </c>
      <c r="Y14" s="1904">
        <v>0</v>
      </c>
      <c r="Z14" s="618"/>
      <c r="AA14" s="618"/>
      <c r="AB14" s="618"/>
      <c r="AC14" s="618"/>
      <c r="AD14" s="618"/>
      <c r="AE14" s="618"/>
      <c r="AF14" s="618"/>
      <c r="AG14" s="643"/>
      <c r="AH14" s="643"/>
    </row>
    <row r="15" spans="1:34">
      <c r="A15" s="627">
        <v>180</v>
      </c>
      <c r="B15" s="695" t="s">
        <v>252</v>
      </c>
      <c r="C15" s="630" t="s">
        <v>253</v>
      </c>
      <c r="D15" s="630"/>
      <c r="E15" s="631"/>
      <c r="F15" s="1903"/>
      <c r="G15" s="1903">
        <v>0</v>
      </c>
      <c r="H15" s="1904">
        <v>0</v>
      </c>
      <c r="I15" s="1903">
        <v>0</v>
      </c>
      <c r="J15" s="1904">
        <v>0</v>
      </c>
      <c r="K15" s="1903">
        <v>0</v>
      </c>
      <c r="L15" s="1903">
        <v>0</v>
      </c>
      <c r="M15" s="1904">
        <v>0</v>
      </c>
      <c r="N15" s="1903">
        <v>0</v>
      </c>
      <c r="O15" s="1904">
        <v>0</v>
      </c>
      <c r="P15" s="1903">
        <v>0</v>
      </c>
      <c r="Q15" s="1903">
        <v>0</v>
      </c>
      <c r="R15" s="1904">
        <v>0</v>
      </c>
      <c r="S15" s="1903">
        <v>0</v>
      </c>
      <c r="T15" s="1904">
        <v>0</v>
      </c>
      <c r="U15" s="1903">
        <v>0</v>
      </c>
      <c r="V15" s="1903">
        <v>0</v>
      </c>
      <c r="W15" s="1904">
        <v>0</v>
      </c>
      <c r="X15" s="1903">
        <v>0</v>
      </c>
      <c r="Y15" s="1904">
        <v>0</v>
      </c>
      <c r="Z15" s="618"/>
      <c r="AA15" s="618"/>
      <c r="AB15" s="618"/>
      <c r="AC15" s="618"/>
      <c r="AD15" s="618"/>
      <c r="AE15" s="618"/>
      <c r="AF15" s="618"/>
      <c r="AG15" s="643"/>
      <c r="AH15" s="643"/>
    </row>
    <row r="16" spans="1:34">
      <c r="A16" s="627">
        <v>190</v>
      </c>
      <c r="B16" s="698" t="s">
        <v>167</v>
      </c>
      <c r="C16" s="635">
        <v>924</v>
      </c>
      <c r="D16" s="635"/>
      <c r="E16" s="636"/>
      <c r="F16" s="1903">
        <v>0</v>
      </c>
      <c r="G16" s="1903">
        <v>0</v>
      </c>
      <c r="H16" s="1904">
        <v>0</v>
      </c>
      <c r="I16" s="1903">
        <v>0</v>
      </c>
      <c r="J16" s="1904">
        <v>0</v>
      </c>
      <c r="K16" s="1903">
        <v>0</v>
      </c>
      <c r="L16" s="1903">
        <v>0</v>
      </c>
      <c r="M16" s="1904">
        <v>0</v>
      </c>
      <c r="N16" s="1903">
        <v>0</v>
      </c>
      <c r="O16" s="1904">
        <v>0</v>
      </c>
      <c r="P16" s="1903">
        <v>0</v>
      </c>
      <c r="Q16" s="1903">
        <v>0</v>
      </c>
      <c r="R16" s="1904">
        <v>0</v>
      </c>
      <c r="S16" s="1903">
        <v>0</v>
      </c>
      <c r="T16" s="1904">
        <v>0</v>
      </c>
      <c r="U16" s="1903">
        <v>0</v>
      </c>
      <c r="V16" s="1903">
        <v>0</v>
      </c>
      <c r="W16" s="1904">
        <v>0</v>
      </c>
      <c r="X16" s="1903">
        <v>0</v>
      </c>
      <c r="Y16" s="1904">
        <v>0</v>
      </c>
      <c r="Z16" s="618"/>
      <c r="AA16" s="618"/>
      <c r="AB16" s="618"/>
      <c r="AC16" s="618"/>
      <c r="AD16" s="618"/>
      <c r="AE16" s="618"/>
      <c r="AF16" s="618"/>
      <c r="AG16" s="643"/>
      <c r="AH16" s="643"/>
    </row>
    <row r="17" spans="1:34">
      <c r="A17" s="627">
        <v>200</v>
      </c>
      <c r="B17" s="693" t="s">
        <v>536</v>
      </c>
      <c r="C17" s="632">
        <v>403</v>
      </c>
      <c r="D17" s="632" t="s">
        <v>537</v>
      </c>
      <c r="E17" s="631"/>
      <c r="F17" s="1903"/>
      <c r="G17" s="1903">
        <v>0</v>
      </c>
      <c r="H17" s="1904">
        <v>0</v>
      </c>
      <c r="I17" s="1903">
        <v>0</v>
      </c>
      <c r="J17" s="1904">
        <v>0</v>
      </c>
      <c r="K17" s="1903">
        <v>0</v>
      </c>
      <c r="L17" s="1903">
        <v>0</v>
      </c>
      <c r="M17" s="1904">
        <v>0</v>
      </c>
      <c r="N17" s="1903">
        <v>0</v>
      </c>
      <c r="O17" s="1904">
        <v>0</v>
      </c>
      <c r="P17" s="1903">
        <v>0</v>
      </c>
      <c r="Q17" s="1903">
        <v>0</v>
      </c>
      <c r="R17" s="1904">
        <v>0</v>
      </c>
      <c r="S17" s="1903">
        <v>0</v>
      </c>
      <c r="T17" s="1904">
        <v>0</v>
      </c>
      <c r="U17" s="1903">
        <v>0</v>
      </c>
      <c r="V17" s="1903">
        <v>0</v>
      </c>
      <c r="W17" s="1904">
        <v>0</v>
      </c>
      <c r="X17" s="1903">
        <v>0</v>
      </c>
      <c r="Y17" s="1904">
        <v>0</v>
      </c>
      <c r="Z17" s="618"/>
      <c r="AA17" s="618"/>
      <c r="AB17" s="618"/>
      <c r="AC17" s="618"/>
      <c r="AD17" s="618"/>
      <c r="AE17" s="618"/>
      <c r="AF17" s="618"/>
      <c r="AG17" s="643"/>
      <c r="AH17" s="643"/>
    </row>
    <row r="18" spans="1:34">
      <c r="A18" s="627">
        <v>210</v>
      </c>
      <c r="B18" s="693" t="s">
        <v>538</v>
      </c>
      <c r="C18" s="630">
        <v>447</v>
      </c>
      <c r="D18" s="630" t="s">
        <v>539</v>
      </c>
      <c r="E18" s="631"/>
      <c r="F18" s="1903">
        <v>0</v>
      </c>
      <c r="G18" s="1903">
        <v>0</v>
      </c>
      <c r="H18" s="1904">
        <v>0</v>
      </c>
      <c r="I18" s="1903">
        <v>0</v>
      </c>
      <c r="J18" s="1904">
        <v>0</v>
      </c>
      <c r="K18" s="1903">
        <v>0</v>
      </c>
      <c r="L18" s="1903">
        <v>0</v>
      </c>
      <c r="M18" s="1904">
        <v>0</v>
      </c>
      <c r="N18" s="1903">
        <v>0</v>
      </c>
      <c r="O18" s="1904">
        <v>0</v>
      </c>
      <c r="P18" s="1903">
        <v>0</v>
      </c>
      <c r="Q18" s="1903">
        <v>0</v>
      </c>
      <c r="R18" s="1904">
        <v>0</v>
      </c>
      <c r="S18" s="1903">
        <v>0</v>
      </c>
      <c r="T18" s="1904">
        <v>0</v>
      </c>
      <c r="U18" s="1903">
        <v>0</v>
      </c>
      <c r="V18" s="1903">
        <v>0</v>
      </c>
      <c r="W18" s="1904">
        <v>0</v>
      </c>
      <c r="X18" s="1903">
        <v>0</v>
      </c>
      <c r="Y18" s="1904">
        <v>0</v>
      </c>
      <c r="Z18" s="618"/>
      <c r="AA18" s="618"/>
      <c r="AB18" s="618"/>
      <c r="AC18" s="618"/>
      <c r="AD18" s="618"/>
      <c r="AE18" s="618"/>
      <c r="AF18" s="618"/>
      <c r="AG18" s="643"/>
      <c r="AH18" s="643"/>
    </row>
    <row r="19" spans="1:34">
      <c r="A19" s="627">
        <v>220</v>
      </c>
      <c r="B19" s="695" t="s">
        <v>540</v>
      </c>
      <c r="C19" s="632"/>
      <c r="D19" s="630" t="s">
        <v>539</v>
      </c>
      <c r="E19" s="631"/>
      <c r="F19" s="1903">
        <v>0</v>
      </c>
      <c r="G19" s="1903">
        <v>0</v>
      </c>
      <c r="H19" s="1904">
        <v>0</v>
      </c>
      <c r="I19" s="1903">
        <v>0</v>
      </c>
      <c r="J19" s="1904">
        <v>0</v>
      </c>
      <c r="K19" s="1903">
        <v>0</v>
      </c>
      <c r="L19" s="1903">
        <v>0</v>
      </c>
      <c r="M19" s="1904">
        <v>0</v>
      </c>
      <c r="N19" s="1903">
        <v>0</v>
      </c>
      <c r="O19" s="1904">
        <v>0</v>
      </c>
      <c r="P19" s="1903">
        <v>0</v>
      </c>
      <c r="Q19" s="1903">
        <v>0</v>
      </c>
      <c r="R19" s="1904">
        <v>0</v>
      </c>
      <c r="S19" s="1903">
        <v>0</v>
      </c>
      <c r="T19" s="1904">
        <v>0</v>
      </c>
      <c r="U19" s="1903">
        <v>0</v>
      </c>
      <c r="V19" s="1903">
        <v>0</v>
      </c>
      <c r="W19" s="1904">
        <v>0</v>
      </c>
      <c r="X19" s="1903">
        <v>0</v>
      </c>
      <c r="Y19" s="1904">
        <v>0</v>
      </c>
      <c r="Z19" s="618"/>
      <c r="AA19" s="618"/>
      <c r="AB19" s="618"/>
      <c r="AC19" s="618"/>
      <c r="AD19" s="618"/>
      <c r="AE19" s="618"/>
      <c r="AF19" s="618"/>
      <c r="AG19" s="643"/>
      <c r="AH19" s="643"/>
    </row>
    <row r="20" spans="1:34">
      <c r="A20" s="627">
        <v>230</v>
      </c>
      <c r="B20" s="693" t="s">
        <v>541</v>
      </c>
      <c r="C20" s="630"/>
      <c r="D20" s="630" t="s">
        <v>539</v>
      </c>
      <c r="E20" s="631"/>
      <c r="F20" s="1903">
        <v>0</v>
      </c>
      <c r="G20" s="1903">
        <v>0</v>
      </c>
      <c r="H20" s="1903">
        <v>0</v>
      </c>
      <c r="I20" s="1903">
        <v>0</v>
      </c>
      <c r="J20" s="1903">
        <v>0</v>
      </c>
      <c r="K20" s="1903">
        <v>0</v>
      </c>
      <c r="L20" s="1903">
        <v>0</v>
      </c>
      <c r="M20" s="1903">
        <v>0</v>
      </c>
      <c r="N20" s="1903">
        <v>0</v>
      </c>
      <c r="O20" s="1903">
        <v>0</v>
      </c>
      <c r="P20" s="1903">
        <v>0</v>
      </c>
      <c r="Q20" s="1903">
        <v>0</v>
      </c>
      <c r="R20" s="1903">
        <v>0</v>
      </c>
      <c r="S20" s="1903">
        <v>0</v>
      </c>
      <c r="T20" s="1903">
        <v>0</v>
      </c>
      <c r="U20" s="1903">
        <v>0</v>
      </c>
      <c r="V20" s="1903">
        <v>0</v>
      </c>
      <c r="W20" s="1903">
        <v>0</v>
      </c>
      <c r="X20" s="1903">
        <v>0</v>
      </c>
      <c r="Y20" s="1903">
        <v>0</v>
      </c>
      <c r="Z20" s="618"/>
      <c r="AA20" s="618"/>
      <c r="AB20" s="618"/>
      <c r="AC20" s="618"/>
      <c r="AD20" s="618"/>
      <c r="AE20" s="618"/>
      <c r="AF20" s="618"/>
      <c r="AG20" s="643"/>
      <c r="AH20" s="643"/>
    </row>
    <row r="21" spans="1:34">
      <c r="A21" s="627">
        <v>240</v>
      </c>
      <c r="B21" s="696" t="s">
        <v>89</v>
      </c>
      <c r="C21" s="633"/>
      <c r="D21" s="633"/>
      <c r="E21" s="634"/>
      <c r="F21" s="1906"/>
      <c r="G21" s="1906"/>
      <c r="H21" s="1906"/>
      <c r="I21" s="1906"/>
      <c r="J21" s="1905"/>
      <c r="K21" s="1906"/>
      <c r="L21" s="1906"/>
      <c r="M21" s="1906"/>
      <c r="N21" s="1906"/>
      <c r="O21" s="1905"/>
      <c r="P21" s="1906"/>
      <c r="Q21" s="1906"/>
      <c r="R21" s="1906"/>
      <c r="S21" s="1906"/>
      <c r="T21" s="1905"/>
      <c r="U21" s="1906"/>
      <c r="V21" s="1906"/>
      <c r="W21" s="1906"/>
      <c r="X21" s="1906"/>
      <c r="Y21" s="1905"/>
      <c r="Z21" s="618"/>
      <c r="AA21" s="618"/>
      <c r="AB21" s="618"/>
      <c r="AC21" s="618"/>
      <c r="AD21" s="618"/>
      <c r="AE21" s="618"/>
      <c r="AF21" s="618"/>
      <c r="AG21" s="643"/>
      <c r="AH21" s="643"/>
    </row>
    <row r="22" spans="1:34">
      <c r="A22" s="627">
        <v>250</v>
      </c>
      <c r="B22" s="693" t="s">
        <v>113</v>
      </c>
      <c r="C22" s="630" t="s">
        <v>114</v>
      </c>
      <c r="D22" s="630"/>
      <c r="E22" s="631"/>
      <c r="F22" s="1903">
        <v>0</v>
      </c>
      <c r="G22" s="1903">
        <v>0</v>
      </c>
      <c r="H22" s="1904">
        <v>0</v>
      </c>
      <c r="I22" s="1903">
        <v>0</v>
      </c>
      <c r="J22" s="1904">
        <v>0</v>
      </c>
      <c r="K22" s="1903">
        <v>0</v>
      </c>
      <c r="L22" s="1903">
        <v>0</v>
      </c>
      <c r="M22" s="1904">
        <v>0</v>
      </c>
      <c r="N22" s="1903">
        <v>0</v>
      </c>
      <c r="O22" s="1904">
        <v>0</v>
      </c>
      <c r="P22" s="1903">
        <v>0</v>
      </c>
      <c r="Q22" s="1903">
        <v>0</v>
      </c>
      <c r="R22" s="1904">
        <v>0</v>
      </c>
      <c r="S22" s="1903">
        <v>0</v>
      </c>
      <c r="T22" s="1904">
        <v>0</v>
      </c>
      <c r="U22" s="1903">
        <v>0</v>
      </c>
      <c r="V22" s="1903">
        <v>0</v>
      </c>
      <c r="W22" s="1904">
        <v>0</v>
      </c>
      <c r="X22" s="1903">
        <v>0</v>
      </c>
      <c r="Y22" s="1904">
        <v>0</v>
      </c>
      <c r="Z22" s="618"/>
      <c r="AA22" s="618"/>
      <c r="AB22" s="618"/>
      <c r="AC22" s="618"/>
      <c r="AD22" s="618"/>
      <c r="AE22" s="618"/>
      <c r="AF22" s="618"/>
      <c r="AG22" s="643"/>
      <c r="AH22" s="643"/>
    </row>
    <row r="23" spans="1:34">
      <c r="A23" s="627">
        <v>260</v>
      </c>
      <c r="B23" s="693" t="s">
        <v>542</v>
      </c>
      <c r="C23" s="632" t="s">
        <v>248</v>
      </c>
      <c r="D23" s="632" t="s">
        <v>537</v>
      </c>
      <c r="E23" s="631"/>
      <c r="F23" s="1903">
        <v>0</v>
      </c>
      <c r="G23" s="1903">
        <v>0</v>
      </c>
      <c r="H23" s="1904">
        <v>0</v>
      </c>
      <c r="I23" s="1903">
        <v>0</v>
      </c>
      <c r="J23" s="1904">
        <v>0</v>
      </c>
      <c r="K23" s="1903">
        <v>0</v>
      </c>
      <c r="L23" s="1903">
        <v>0</v>
      </c>
      <c r="M23" s="1904">
        <v>0</v>
      </c>
      <c r="N23" s="1903">
        <v>0</v>
      </c>
      <c r="O23" s="1904">
        <v>0</v>
      </c>
      <c r="P23" s="1903">
        <v>0</v>
      </c>
      <c r="Q23" s="1903">
        <v>0</v>
      </c>
      <c r="R23" s="1904">
        <v>0</v>
      </c>
      <c r="S23" s="1903">
        <v>0</v>
      </c>
      <c r="T23" s="1904">
        <v>0</v>
      </c>
      <c r="U23" s="1903">
        <v>0</v>
      </c>
      <c r="V23" s="1903">
        <v>0</v>
      </c>
      <c r="W23" s="1904">
        <v>0</v>
      </c>
      <c r="X23" s="1903">
        <v>0</v>
      </c>
      <c r="Y23" s="1904">
        <v>0</v>
      </c>
      <c r="Z23" s="618"/>
      <c r="AA23" s="618"/>
      <c r="AB23" s="618"/>
      <c r="AC23" s="618"/>
      <c r="AD23" s="618"/>
      <c r="AE23" s="618"/>
      <c r="AF23" s="618"/>
      <c r="AG23" s="643"/>
      <c r="AH23" s="643"/>
    </row>
    <row r="24" spans="1:34">
      <c r="A24" s="627">
        <v>270</v>
      </c>
      <c r="B24" s="693" t="s">
        <v>79</v>
      </c>
      <c r="C24" s="630">
        <v>154</v>
      </c>
      <c r="D24" s="630"/>
      <c r="E24" s="631"/>
      <c r="F24" s="1903">
        <v>0</v>
      </c>
      <c r="G24" s="1903">
        <v>0</v>
      </c>
      <c r="H24" s="1904">
        <v>0</v>
      </c>
      <c r="I24" s="1903">
        <v>0</v>
      </c>
      <c r="J24" s="1904">
        <v>0</v>
      </c>
      <c r="K24" s="1903">
        <v>0</v>
      </c>
      <c r="L24" s="1903">
        <v>0</v>
      </c>
      <c r="M24" s="1904">
        <v>0</v>
      </c>
      <c r="N24" s="1903">
        <v>0</v>
      </c>
      <c r="O24" s="1904">
        <v>0</v>
      </c>
      <c r="P24" s="1903">
        <v>0</v>
      </c>
      <c r="Q24" s="1903">
        <v>0</v>
      </c>
      <c r="R24" s="1904">
        <v>0</v>
      </c>
      <c r="S24" s="1903">
        <v>0</v>
      </c>
      <c r="T24" s="1904">
        <v>0</v>
      </c>
      <c r="U24" s="1903">
        <v>0</v>
      </c>
      <c r="V24" s="1903">
        <v>0</v>
      </c>
      <c r="W24" s="1904">
        <v>0</v>
      </c>
      <c r="X24" s="1903">
        <v>0</v>
      </c>
      <c r="Y24" s="1904">
        <v>0</v>
      </c>
      <c r="Z24" s="618"/>
      <c r="AA24" s="618"/>
      <c r="AB24" s="618"/>
      <c r="AC24" s="618"/>
      <c r="AD24" s="618"/>
      <c r="AE24" s="618"/>
      <c r="AF24" s="618"/>
      <c r="AG24" s="643"/>
      <c r="AH24" s="643"/>
    </row>
    <row r="25" spans="1:34">
      <c r="A25" s="627">
        <v>280</v>
      </c>
      <c r="B25" s="696" t="s">
        <v>543</v>
      </c>
      <c r="C25" s="633"/>
      <c r="D25" s="633"/>
      <c r="E25" s="634"/>
      <c r="F25" s="1906"/>
      <c r="G25" s="1906"/>
      <c r="H25" s="1906"/>
      <c r="I25" s="1906"/>
      <c r="J25" s="1905"/>
      <c r="K25" s="1906"/>
      <c r="L25" s="1906"/>
      <c r="M25" s="1906"/>
      <c r="N25" s="1906"/>
      <c r="O25" s="1905"/>
      <c r="P25" s="1906"/>
      <c r="Q25" s="1906"/>
      <c r="R25" s="1906"/>
      <c r="S25" s="1906"/>
      <c r="T25" s="1905"/>
      <c r="U25" s="1906"/>
      <c r="V25" s="1906"/>
      <c r="W25" s="1906"/>
      <c r="X25" s="1906"/>
      <c r="Y25" s="1905"/>
      <c r="Z25" s="618"/>
      <c r="AA25" s="618"/>
      <c r="AB25" s="618"/>
      <c r="AC25" s="618"/>
      <c r="AD25" s="618"/>
      <c r="AE25" s="618"/>
      <c r="AF25" s="618"/>
      <c r="AG25" s="643"/>
      <c r="AH25" s="643"/>
    </row>
    <row r="26" spans="1:34">
      <c r="A26" s="627">
        <v>290</v>
      </c>
      <c r="B26" s="699" t="s">
        <v>544</v>
      </c>
      <c r="C26" s="630">
        <v>518</v>
      </c>
      <c r="D26" s="630"/>
      <c r="E26" s="636"/>
      <c r="F26" s="1903">
        <v>0</v>
      </c>
      <c r="G26" s="1903">
        <v>0</v>
      </c>
      <c r="H26" s="1903">
        <v>0</v>
      </c>
      <c r="I26" s="1903">
        <v>0</v>
      </c>
      <c r="J26" s="1903">
        <v>0</v>
      </c>
      <c r="K26" s="1903">
        <v>0</v>
      </c>
      <c r="L26" s="1903">
        <v>0</v>
      </c>
      <c r="M26" s="1903">
        <v>0</v>
      </c>
      <c r="N26" s="1903">
        <v>0</v>
      </c>
      <c r="O26" s="1903">
        <v>0</v>
      </c>
      <c r="P26" s="1903">
        <v>0</v>
      </c>
      <c r="Q26" s="1903">
        <v>0</v>
      </c>
      <c r="R26" s="1903">
        <v>0</v>
      </c>
      <c r="S26" s="1903">
        <v>0</v>
      </c>
      <c r="T26" s="1903">
        <v>0</v>
      </c>
      <c r="U26" s="1903">
        <v>0</v>
      </c>
      <c r="V26" s="1903">
        <v>0</v>
      </c>
      <c r="W26" s="1903">
        <v>0</v>
      </c>
      <c r="X26" s="1903">
        <v>0</v>
      </c>
      <c r="Y26" s="1903">
        <v>0</v>
      </c>
      <c r="Z26" s="618"/>
      <c r="AA26" s="618"/>
      <c r="AB26" s="618"/>
      <c r="AC26" s="618"/>
      <c r="AD26" s="618"/>
      <c r="AE26" s="618"/>
      <c r="AF26" s="618"/>
      <c r="AG26" s="643"/>
      <c r="AH26" s="643"/>
    </row>
    <row r="27" spans="1:34">
      <c r="A27" s="627">
        <v>300</v>
      </c>
      <c r="B27" s="699" t="s">
        <v>255</v>
      </c>
      <c r="C27" s="630" t="s">
        <v>408</v>
      </c>
      <c r="D27" s="630"/>
      <c r="E27" s="636"/>
      <c r="F27" s="1903">
        <v>0</v>
      </c>
      <c r="G27" s="1903">
        <v>0</v>
      </c>
      <c r="H27" s="1904">
        <v>0</v>
      </c>
      <c r="I27" s="1903">
        <v>0</v>
      </c>
      <c r="J27" s="1904">
        <v>0</v>
      </c>
      <c r="K27" s="1903">
        <v>0</v>
      </c>
      <c r="L27" s="1903">
        <v>0</v>
      </c>
      <c r="M27" s="1904">
        <v>0</v>
      </c>
      <c r="N27" s="1903">
        <v>0</v>
      </c>
      <c r="O27" s="1904">
        <v>0</v>
      </c>
      <c r="P27" s="1903">
        <v>0</v>
      </c>
      <c r="Q27" s="1903">
        <v>0</v>
      </c>
      <c r="R27" s="1904">
        <v>0</v>
      </c>
      <c r="S27" s="1903">
        <v>0</v>
      </c>
      <c r="T27" s="1904">
        <v>0</v>
      </c>
      <c r="U27" s="1903">
        <v>0</v>
      </c>
      <c r="V27" s="1903">
        <v>0</v>
      </c>
      <c r="W27" s="1904">
        <v>0</v>
      </c>
      <c r="X27" s="1903">
        <v>0</v>
      </c>
      <c r="Y27" s="1904">
        <v>0</v>
      </c>
      <c r="Z27" s="618"/>
      <c r="AA27" s="618"/>
      <c r="AB27" s="618"/>
      <c r="AC27" s="618"/>
      <c r="AD27" s="618"/>
      <c r="AE27" s="618"/>
      <c r="AF27" s="618"/>
      <c r="AG27" s="643"/>
      <c r="AH27" s="643"/>
    </row>
    <row r="28" spans="1:34">
      <c r="A28" s="627">
        <v>310</v>
      </c>
      <c r="B28" s="699" t="s">
        <v>434</v>
      </c>
      <c r="C28" s="630" t="s">
        <v>435</v>
      </c>
      <c r="D28" s="630"/>
      <c r="E28" s="636"/>
      <c r="F28" s="1903">
        <v>0</v>
      </c>
      <c r="G28" s="1903">
        <v>0</v>
      </c>
      <c r="H28" s="1904">
        <v>0</v>
      </c>
      <c r="I28" s="1903">
        <v>0</v>
      </c>
      <c r="J28" s="1904">
        <v>0</v>
      </c>
      <c r="K28" s="1903">
        <v>0</v>
      </c>
      <c r="L28" s="1903">
        <v>0</v>
      </c>
      <c r="M28" s="1904">
        <v>0</v>
      </c>
      <c r="N28" s="1903">
        <v>0</v>
      </c>
      <c r="O28" s="1904">
        <v>0</v>
      </c>
      <c r="P28" s="1903">
        <v>0</v>
      </c>
      <c r="Q28" s="1903">
        <v>0</v>
      </c>
      <c r="R28" s="1904">
        <v>0</v>
      </c>
      <c r="S28" s="1903">
        <v>0</v>
      </c>
      <c r="T28" s="1904">
        <v>0</v>
      </c>
      <c r="U28" s="1903">
        <v>0</v>
      </c>
      <c r="V28" s="1903">
        <v>0</v>
      </c>
      <c r="W28" s="1904">
        <v>0</v>
      </c>
      <c r="X28" s="1903">
        <v>0</v>
      </c>
      <c r="Y28" s="1904">
        <v>0</v>
      </c>
      <c r="Z28" s="618"/>
      <c r="AA28" s="618"/>
      <c r="AB28" s="618"/>
      <c r="AC28" s="618"/>
      <c r="AD28" s="618"/>
      <c r="AE28" s="618"/>
      <c r="AF28" s="618"/>
      <c r="AG28" s="643"/>
      <c r="AH28" s="643"/>
    </row>
    <row r="29" spans="1:34">
      <c r="A29" s="627">
        <v>320</v>
      </c>
      <c r="B29" s="699" t="s">
        <v>167</v>
      </c>
      <c r="C29" s="630">
        <v>924</v>
      </c>
      <c r="D29" s="630"/>
      <c r="E29" s="636"/>
      <c r="F29" s="1903">
        <v>0</v>
      </c>
      <c r="G29" s="1903">
        <v>0</v>
      </c>
      <c r="H29" s="1904">
        <v>0</v>
      </c>
      <c r="I29" s="1903">
        <v>0</v>
      </c>
      <c r="J29" s="1904">
        <v>0</v>
      </c>
      <c r="K29" s="1903">
        <v>0</v>
      </c>
      <c r="L29" s="1903">
        <v>0</v>
      </c>
      <c r="M29" s="1904">
        <v>0</v>
      </c>
      <c r="N29" s="1903">
        <v>0</v>
      </c>
      <c r="O29" s="1904">
        <v>0</v>
      </c>
      <c r="P29" s="1903">
        <v>0</v>
      </c>
      <c r="Q29" s="1903">
        <v>0</v>
      </c>
      <c r="R29" s="1904">
        <v>0</v>
      </c>
      <c r="S29" s="1903">
        <v>0</v>
      </c>
      <c r="T29" s="1904">
        <v>0</v>
      </c>
      <c r="U29" s="1903">
        <v>0</v>
      </c>
      <c r="V29" s="1903">
        <v>0</v>
      </c>
      <c r="W29" s="1904">
        <v>0</v>
      </c>
      <c r="X29" s="1903">
        <v>0</v>
      </c>
      <c r="Y29" s="1904">
        <v>0</v>
      </c>
      <c r="Z29" s="618"/>
      <c r="AA29" s="618"/>
      <c r="AB29" s="618"/>
      <c r="AC29" s="618"/>
      <c r="AD29" s="618"/>
      <c r="AE29" s="618"/>
      <c r="AF29" s="618"/>
      <c r="AG29" s="643"/>
      <c r="AH29" s="643"/>
    </row>
    <row r="30" spans="1:34">
      <c r="A30" s="627">
        <v>330</v>
      </c>
      <c r="B30" s="699" t="s">
        <v>536</v>
      </c>
      <c r="C30" s="630">
        <v>403</v>
      </c>
      <c r="D30" s="630" t="s">
        <v>537</v>
      </c>
      <c r="E30" s="636"/>
      <c r="F30" s="1903">
        <v>0</v>
      </c>
      <c r="G30" s="1903">
        <v>0</v>
      </c>
      <c r="H30" s="1904">
        <v>0</v>
      </c>
      <c r="I30" s="1903">
        <v>0</v>
      </c>
      <c r="J30" s="1904">
        <v>0</v>
      </c>
      <c r="K30" s="1903">
        <v>0</v>
      </c>
      <c r="L30" s="1903">
        <v>0</v>
      </c>
      <c r="M30" s="1904">
        <v>0</v>
      </c>
      <c r="N30" s="1903">
        <v>0</v>
      </c>
      <c r="O30" s="1904">
        <v>0</v>
      </c>
      <c r="P30" s="1903">
        <v>0</v>
      </c>
      <c r="Q30" s="1903">
        <v>0</v>
      </c>
      <c r="R30" s="1904">
        <v>0</v>
      </c>
      <c r="S30" s="1903">
        <v>0</v>
      </c>
      <c r="T30" s="1904">
        <v>0</v>
      </c>
      <c r="U30" s="1903">
        <v>0</v>
      </c>
      <c r="V30" s="1903">
        <v>0</v>
      </c>
      <c r="W30" s="1904">
        <v>0</v>
      </c>
      <c r="X30" s="1903">
        <v>0</v>
      </c>
      <c r="Y30" s="1904">
        <v>0</v>
      </c>
      <c r="Z30" s="618"/>
      <c r="AA30" s="618"/>
      <c r="AB30" s="618"/>
      <c r="AC30" s="618"/>
      <c r="AD30" s="618"/>
      <c r="AE30" s="618"/>
      <c r="AF30" s="618"/>
      <c r="AG30" s="643"/>
      <c r="AH30" s="643"/>
    </row>
    <row r="31" spans="1:34">
      <c r="A31" s="627">
        <v>340</v>
      </c>
      <c r="B31" s="693" t="s">
        <v>538</v>
      </c>
      <c r="C31" s="630">
        <v>447</v>
      </c>
      <c r="D31" s="630" t="s">
        <v>539</v>
      </c>
      <c r="E31" s="631"/>
      <c r="F31" s="1903">
        <v>0</v>
      </c>
      <c r="G31" s="1903">
        <v>0</v>
      </c>
      <c r="H31" s="1904">
        <v>0</v>
      </c>
      <c r="I31" s="1903">
        <v>0</v>
      </c>
      <c r="J31" s="1904">
        <v>0</v>
      </c>
      <c r="K31" s="1903">
        <v>0</v>
      </c>
      <c r="L31" s="1903">
        <v>0</v>
      </c>
      <c r="M31" s="1904">
        <v>0</v>
      </c>
      <c r="N31" s="1903">
        <v>0</v>
      </c>
      <c r="O31" s="1904">
        <v>0</v>
      </c>
      <c r="P31" s="1903">
        <v>0</v>
      </c>
      <c r="Q31" s="1903">
        <v>0</v>
      </c>
      <c r="R31" s="1904">
        <v>0</v>
      </c>
      <c r="S31" s="1903">
        <v>0</v>
      </c>
      <c r="T31" s="1904">
        <v>0</v>
      </c>
      <c r="U31" s="1903">
        <v>0</v>
      </c>
      <c r="V31" s="1903">
        <v>0</v>
      </c>
      <c r="W31" s="1904">
        <v>0</v>
      </c>
      <c r="X31" s="1903">
        <v>0</v>
      </c>
      <c r="Y31" s="1904">
        <v>0</v>
      </c>
      <c r="Z31" s="618"/>
      <c r="AA31" s="618"/>
      <c r="AB31" s="618"/>
      <c r="AC31" s="618"/>
      <c r="AD31" s="618"/>
      <c r="AE31" s="618"/>
      <c r="AF31" s="618"/>
      <c r="AG31" s="643"/>
      <c r="AH31" s="643"/>
    </row>
    <row r="32" spans="1:34">
      <c r="A32" s="627">
        <v>350</v>
      </c>
      <c r="B32" s="695" t="s">
        <v>540</v>
      </c>
      <c r="C32" s="632"/>
      <c r="D32" s="630" t="s">
        <v>539</v>
      </c>
      <c r="E32" s="631"/>
      <c r="F32" s="1903">
        <v>0</v>
      </c>
      <c r="G32" s="1903">
        <v>0</v>
      </c>
      <c r="H32" s="1904">
        <v>0</v>
      </c>
      <c r="I32" s="1903">
        <v>0</v>
      </c>
      <c r="J32" s="1904">
        <v>0</v>
      </c>
      <c r="K32" s="1903">
        <v>0</v>
      </c>
      <c r="L32" s="1903">
        <v>0</v>
      </c>
      <c r="M32" s="1904">
        <v>0</v>
      </c>
      <c r="N32" s="1903">
        <v>0</v>
      </c>
      <c r="O32" s="1904">
        <v>0</v>
      </c>
      <c r="P32" s="1903">
        <v>0</v>
      </c>
      <c r="Q32" s="1903">
        <v>0</v>
      </c>
      <c r="R32" s="1904">
        <v>0</v>
      </c>
      <c r="S32" s="1903">
        <v>0</v>
      </c>
      <c r="T32" s="1904">
        <v>0</v>
      </c>
      <c r="U32" s="1903">
        <v>0</v>
      </c>
      <c r="V32" s="1903">
        <v>0</v>
      </c>
      <c r="W32" s="1904">
        <v>0</v>
      </c>
      <c r="X32" s="1903">
        <v>0</v>
      </c>
      <c r="Y32" s="1904">
        <v>0</v>
      </c>
      <c r="Z32" s="618"/>
      <c r="AA32" s="618"/>
      <c r="AB32" s="618"/>
      <c r="AC32" s="618"/>
      <c r="AD32" s="618"/>
      <c r="AE32" s="618"/>
      <c r="AF32" s="618"/>
      <c r="AG32" s="643"/>
      <c r="AH32" s="643"/>
    </row>
    <row r="33" spans="1:34">
      <c r="A33" s="627">
        <v>360</v>
      </c>
      <c r="B33" s="693" t="s">
        <v>541</v>
      </c>
      <c r="C33" s="630"/>
      <c r="D33" s="630" t="s">
        <v>539</v>
      </c>
      <c r="E33" s="631"/>
      <c r="F33" s="1903">
        <v>0</v>
      </c>
      <c r="G33" s="1903">
        <v>0</v>
      </c>
      <c r="H33" s="1903">
        <v>0</v>
      </c>
      <c r="I33" s="1903">
        <v>0</v>
      </c>
      <c r="J33" s="1903">
        <v>0</v>
      </c>
      <c r="K33" s="1903">
        <v>0</v>
      </c>
      <c r="L33" s="1903">
        <v>0</v>
      </c>
      <c r="M33" s="1903">
        <v>0</v>
      </c>
      <c r="N33" s="1903">
        <v>0</v>
      </c>
      <c r="O33" s="1903">
        <v>0</v>
      </c>
      <c r="P33" s="1903">
        <v>0</v>
      </c>
      <c r="Q33" s="1903">
        <v>0</v>
      </c>
      <c r="R33" s="1903">
        <v>0</v>
      </c>
      <c r="S33" s="1903">
        <v>0</v>
      </c>
      <c r="T33" s="1903">
        <v>0</v>
      </c>
      <c r="U33" s="1903">
        <v>0</v>
      </c>
      <c r="V33" s="1903">
        <v>0</v>
      </c>
      <c r="W33" s="1903">
        <v>0</v>
      </c>
      <c r="X33" s="1903">
        <v>0</v>
      </c>
      <c r="Y33" s="1903">
        <v>0</v>
      </c>
      <c r="Z33" s="618"/>
      <c r="AA33" s="618"/>
      <c r="AB33" s="618"/>
      <c r="AC33" s="618"/>
      <c r="AD33" s="618"/>
      <c r="AE33" s="618"/>
      <c r="AF33" s="618"/>
      <c r="AG33" s="643"/>
      <c r="AH33" s="643"/>
    </row>
    <row r="34" spans="1:34">
      <c r="A34" s="627">
        <v>370</v>
      </c>
      <c r="B34" s="696" t="s">
        <v>545</v>
      </c>
      <c r="C34" s="633"/>
      <c r="D34" s="633"/>
      <c r="E34" s="634"/>
      <c r="F34" s="1905"/>
      <c r="G34" s="1905"/>
      <c r="H34" s="1905"/>
      <c r="I34" s="1905"/>
      <c r="J34" s="1905"/>
      <c r="K34" s="1905"/>
      <c r="L34" s="1905"/>
      <c r="M34" s="1905"/>
      <c r="N34" s="1905"/>
      <c r="O34" s="1905"/>
      <c r="P34" s="1905"/>
      <c r="Q34" s="1905"/>
      <c r="R34" s="1905"/>
      <c r="S34" s="1905"/>
      <c r="T34" s="1905"/>
      <c r="U34" s="1905"/>
      <c r="V34" s="1905"/>
      <c r="W34" s="1905"/>
      <c r="X34" s="1905"/>
      <c r="Y34" s="1905"/>
      <c r="Z34" s="618"/>
      <c r="AA34" s="618"/>
      <c r="AB34" s="618"/>
      <c r="AC34" s="618"/>
      <c r="AD34" s="618"/>
      <c r="AE34" s="618"/>
      <c r="AF34" s="618"/>
      <c r="AG34" s="643"/>
      <c r="AH34" s="643"/>
    </row>
    <row r="35" spans="1:34">
      <c r="A35" s="627">
        <v>380</v>
      </c>
      <c r="B35" s="693" t="s">
        <v>115</v>
      </c>
      <c r="C35" s="630" t="s">
        <v>116</v>
      </c>
      <c r="D35" s="630"/>
      <c r="E35" s="631"/>
      <c r="F35" s="1903">
        <v>0</v>
      </c>
      <c r="G35" s="1903">
        <v>0</v>
      </c>
      <c r="H35" s="1903">
        <v>0</v>
      </c>
      <c r="I35" s="1903">
        <v>0</v>
      </c>
      <c r="J35" s="1904">
        <v>0</v>
      </c>
      <c r="K35" s="1903">
        <v>0</v>
      </c>
      <c r="L35" s="1903">
        <v>0</v>
      </c>
      <c r="M35" s="1903">
        <v>0</v>
      </c>
      <c r="N35" s="1903">
        <v>0</v>
      </c>
      <c r="O35" s="1904">
        <v>0</v>
      </c>
      <c r="P35" s="1903">
        <v>0</v>
      </c>
      <c r="Q35" s="1903">
        <v>0</v>
      </c>
      <c r="R35" s="1903">
        <v>0</v>
      </c>
      <c r="S35" s="1903">
        <v>0</v>
      </c>
      <c r="T35" s="1904">
        <v>0</v>
      </c>
      <c r="U35" s="1903">
        <v>0</v>
      </c>
      <c r="V35" s="1903">
        <v>0</v>
      </c>
      <c r="W35" s="1903">
        <v>0</v>
      </c>
      <c r="X35" s="1903">
        <v>0</v>
      </c>
      <c r="Y35" s="1904">
        <v>0</v>
      </c>
      <c r="Z35" s="618"/>
      <c r="AA35" s="618"/>
      <c r="AB35" s="618"/>
      <c r="AC35" s="618"/>
      <c r="AD35" s="618"/>
      <c r="AE35" s="618"/>
      <c r="AF35" s="618"/>
      <c r="AG35" s="643"/>
      <c r="AH35" s="643"/>
    </row>
    <row r="36" spans="1:34">
      <c r="A36" s="627">
        <v>390</v>
      </c>
      <c r="B36" s="695" t="s">
        <v>79</v>
      </c>
      <c r="C36" s="630">
        <v>154</v>
      </c>
      <c r="D36" s="630"/>
      <c r="E36" s="631"/>
      <c r="F36" s="1907">
        <v>0</v>
      </c>
      <c r="G36" s="1903">
        <v>0</v>
      </c>
      <c r="H36" s="1903">
        <v>0</v>
      </c>
      <c r="I36" s="1903">
        <v>0</v>
      </c>
      <c r="J36" s="1904">
        <v>0</v>
      </c>
      <c r="K36" s="1907">
        <v>0</v>
      </c>
      <c r="L36" s="1903">
        <v>0</v>
      </c>
      <c r="M36" s="1903">
        <v>0</v>
      </c>
      <c r="N36" s="1903">
        <v>0</v>
      </c>
      <c r="O36" s="1904">
        <v>0</v>
      </c>
      <c r="P36" s="1907">
        <v>0</v>
      </c>
      <c r="Q36" s="1903">
        <v>0</v>
      </c>
      <c r="R36" s="1903">
        <v>0</v>
      </c>
      <c r="S36" s="1903">
        <v>0</v>
      </c>
      <c r="T36" s="1904">
        <v>0</v>
      </c>
      <c r="U36" s="1907">
        <v>0</v>
      </c>
      <c r="V36" s="1903">
        <v>0</v>
      </c>
      <c r="W36" s="1903">
        <v>0</v>
      </c>
      <c r="X36" s="1903">
        <v>0</v>
      </c>
      <c r="Y36" s="1904">
        <v>0</v>
      </c>
      <c r="Z36" s="618"/>
      <c r="AA36" s="618"/>
      <c r="AB36" s="618"/>
      <c r="AC36" s="618"/>
      <c r="AD36" s="618"/>
      <c r="AE36" s="618"/>
      <c r="AF36" s="618"/>
      <c r="AG36" s="643"/>
      <c r="AH36" s="643"/>
    </row>
    <row r="37" spans="1:34">
      <c r="A37" s="627">
        <v>400</v>
      </c>
      <c r="B37" s="696" t="s">
        <v>546</v>
      </c>
      <c r="C37" s="633"/>
      <c r="D37" s="633"/>
      <c r="E37" s="634"/>
      <c r="F37" s="1905"/>
      <c r="G37" s="1905"/>
      <c r="H37" s="1905"/>
      <c r="I37" s="1905"/>
      <c r="J37" s="1905"/>
      <c r="K37" s="1905"/>
      <c r="L37" s="1905"/>
      <c r="M37" s="1905"/>
      <c r="N37" s="1905"/>
      <c r="O37" s="1905"/>
      <c r="P37" s="1905"/>
      <c r="Q37" s="1905"/>
      <c r="R37" s="1905"/>
      <c r="S37" s="1905"/>
      <c r="T37" s="1905"/>
      <c r="U37" s="1905"/>
      <c r="V37" s="1905"/>
      <c r="W37" s="1905"/>
      <c r="X37" s="1905"/>
      <c r="Y37" s="1905"/>
      <c r="Z37" s="618"/>
      <c r="AA37" s="618"/>
      <c r="AB37" s="618"/>
      <c r="AC37" s="618"/>
      <c r="AD37" s="618"/>
      <c r="AE37" s="618"/>
      <c r="AF37" s="618"/>
      <c r="AG37" s="643"/>
      <c r="AH37" s="643"/>
    </row>
    <row r="38" spans="1:34">
      <c r="A38" s="627">
        <v>410</v>
      </c>
      <c r="B38" s="698" t="s">
        <v>86</v>
      </c>
      <c r="C38" s="630" t="s">
        <v>547</v>
      </c>
      <c r="D38" s="630"/>
      <c r="E38" s="636"/>
      <c r="F38" s="1903">
        <v>0</v>
      </c>
      <c r="G38" s="1903">
        <v>0</v>
      </c>
      <c r="H38" s="1903">
        <v>0</v>
      </c>
      <c r="I38" s="1904">
        <v>0</v>
      </c>
      <c r="J38" s="1904">
        <v>0</v>
      </c>
      <c r="K38" s="1903">
        <v>0</v>
      </c>
      <c r="L38" s="1903">
        <v>0</v>
      </c>
      <c r="M38" s="1903">
        <v>0</v>
      </c>
      <c r="N38" s="1904">
        <v>0</v>
      </c>
      <c r="O38" s="1904">
        <v>0</v>
      </c>
      <c r="P38" s="1903">
        <v>0</v>
      </c>
      <c r="Q38" s="1903">
        <v>0</v>
      </c>
      <c r="R38" s="1903">
        <v>0</v>
      </c>
      <c r="S38" s="1904">
        <v>0</v>
      </c>
      <c r="T38" s="1904">
        <v>0</v>
      </c>
      <c r="U38" s="1903">
        <v>0</v>
      </c>
      <c r="V38" s="1903">
        <v>0</v>
      </c>
      <c r="W38" s="1903">
        <v>0</v>
      </c>
      <c r="X38" s="1904">
        <v>0</v>
      </c>
      <c r="Y38" s="1904">
        <v>0</v>
      </c>
      <c r="Z38" s="618"/>
      <c r="AA38" s="618"/>
      <c r="AB38" s="618"/>
      <c r="AC38" s="618"/>
      <c r="AD38" s="618"/>
      <c r="AE38" s="618"/>
      <c r="AF38" s="618"/>
      <c r="AG38" s="643"/>
      <c r="AH38" s="643"/>
    </row>
    <row r="39" spans="1:34">
      <c r="A39" s="627">
        <v>420</v>
      </c>
      <c r="B39" s="698" t="s">
        <v>87</v>
      </c>
      <c r="C39" s="630" t="s">
        <v>548</v>
      </c>
      <c r="D39" s="630"/>
      <c r="E39" s="636"/>
      <c r="F39" s="1903">
        <v>0</v>
      </c>
      <c r="G39" s="1903">
        <v>0</v>
      </c>
      <c r="H39" s="1903">
        <v>0</v>
      </c>
      <c r="I39" s="1904">
        <v>0</v>
      </c>
      <c r="J39" s="1904">
        <v>0</v>
      </c>
      <c r="K39" s="1903">
        <v>0</v>
      </c>
      <c r="L39" s="1903">
        <v>0</v>
      </c>
      <c r="M39" s="1903">
        <v>0</v>
      </c>
      <c r="N39" s="1904">
        <v>0</v>
      </c>
      <c r="O39" s="1904">
        <v>0</v>
      </c>
      <c r="P39" s="1903">
        <v>0</v>
      </c>
      <c r="Q39" s="1903">
        <v>0</v>
      </c>
      <c r="R39" s="1903">
        <v>0</v>
      </c>
      <c r="S39" s="1904">
        <v>0</v>
      </c>
      <c r="T39" s="1904">
        <v>0</v>
      </c>
      <c r="U39" s="1903">
        <v>0</v>
      </c>
      <c r="V39" s="1903">
        <v>0</v>
      </c>
      <c r="W39" s="1903">
        <v>0</v>
      </c>
      <c r="X39" s="1904">
        <v>0</v>
      </c>
      <c r="Y39" s="1904">
        <v>0</v>
      </c>
      <c r="Z39" s="618"/>
      <c r="AA39" s="618"/>
      <c r="AB39" s="618"/>
      <c r="AC39" s="618"/>
      <c r="AD39" s="618"/>
      <c r="AE39" s="618"/>
      <c r="AF39" s="618"/>
      <c r="AG39" s="643"/>
      <c r="AH39" s="643"/>
    </row>
    <row r="40" spans="1:34">
      <c r="A40" s="627">
        <v>430</v>
      </c>
      <c r="B40" s="698" t="s">
        <v>167</v>
      </c>
      <c r="C40" s="630">
        <v>924</v>
      </c>
      <c r="D40" s="630"/>
      <c r="E40" s="636"/>
      <c r="F40" s="1903">
        <v>0</v>
      </c>
      <c r="G40" s="1903">
        <v>0</v>
      </c>
      <c r="H40" s="1904">
        <v>0</v>
      </c>
      <c r="I40" s="1904">
        <v>0</v>
      </c>
      <c r="J40" s="1904">
        <v>0</v>
      </c>
      <c r="K40" s="1903">
        <v>0</v>
      </c>
      <c r="L40" s="1903">
        <v>0</v>
      </c>
      <c r="M40" s="1904">
        <v>0</v>
      </c>
      <c r="N40" s="1904">
        <v>0</v>
      </c>
      <c r="O40" s="1904">
        <v>0</v>
      </c>
      <c r="P40" s="1903">
        <v>0</v>
      </c>
      <c r="Q40" s="1903">
        <v>0</v>
      </c>
      <c r="R40" s="1904">
        <v>0</v>
      </c>
      <c r="S40" s="1904">
        <v>0</v>
      </c>
      <c r="T40" s="1904">
        <v>0</v>
      </c>
      <c r="U40" s="1903">
        <v>0</v>
      </c>
      <c r="V40" s="1903">
        <v>0</v>
      </c>
      <c r="W40" s="1904">
        <v>0</v>
      </c>
      <c r="X40" s="1904">
        <v>0</v>
      </c>
      <c r="Y40" s="1904">
        <v>0</v>
      </c>
      <c r="Z40" s="618"/>
      <c r="AA40" s="618"/>
      <c r="AB40" s="618"/>
      <c r="AC40" s="618"/>
      <c r="AD40" s="618"/>
      <c r="AE40" s="618"/>
      <c r="AF40" s="618"/>
      <c r="AG40" s="643"/>
      <c r="AH40" s="643"/>
    </row>
    <row r="41" spans="1:34">
      <c r="A41" s="627">
        <v>520</v>
      </c>
      <c r="B41" s="693" t="s">
        <v>538</v>
      </c>
      <c r="C41" s="630">
        <v>447</v>
      </c>
      <c r="D41" s="630" t="s">
        <v>539</v>
      </c>
      <c r="E41" s="631"/>
      <c r="F41" s="1903">
        <v>0</v>
      </c>
      <c r="G41" s="1903">
        <v>0</v>
      </c>
      <c r="H41" s="1903">
        <v>0</v>
      </c>
      <c r="I41" s="1904">
        <v>0</v>
      </c>
      <c r="J41" s="1904">
        <v>0</v>
      </c>
      <c r="K41" s="1903">
        <v>0</v>
      </c>
      <c r="L41" s="1903">
        <v>0</v>
      </c>
      <c r="M41" s="1903">
        <v>0</v>
      </c>
      <c r="N41" s="1904">
        <v>0</v>
      </c>
      <c r="O41" s="1904">
        <v>0</v>
      </c>
      <c r="P41" s="1903">
        <v>0</v>
      </c>
      <c r="Q41" s="1903">
        <v>0</v>
      </c>
      <c r="R41" s="1903">
        <v>0</v>
      </c>
      <c r="S41" s="1904">
        <v>0</v>
      </c>
      <c r="T41" s="1904">
        <v>0</v>
      </c>
      <c r="U41" s="1903">
        <v>0</v>
      </c>
      <c r="V41" s="1903">
        <v>0</v>
      </c>
      <c r="W41" s="1903">
        <v>0</v>
      </c>
      <c r="X41" s="1904">
        <v>0</v>
      </c>
      <c r="Y41" s="1904">
        <v>0</v>
      </c>
      <c r="Z41" s="618"/>
      <c r="AA41" s="618"/>
      <c r="AB41" s="618"/>
      <c r="AC41" s="618"/>
      <c r="AD41" s="618"/>
      <c r="AE41" s="618"/>
      <c r="AF41" s="618"/>
      <c r="AG41" s="643"/>
      <c r="AH41" s="643"/>
    </row>
    <row r="42" spans="1:34">
      <c r="A42" s="627">
        <v>530</v>
      </c>
      <c r="B42" s="695" t="s">
        <v>540</v>
      </c>
      <c r="C42" s="632"/>
      <c r="D42" s="630" t="s">
        <v>539</v>
      </c>
      <c r="E42" s="631"/>
      <c r="F42" s="1903">
        <v>0</v>
      </c>
      <c r="G42" s="1903">
        <v>0</v>
      </c>
      <c r="H42" s="1903">
        <v>0</v>
      </c>
      <c r="I42" s="1904">
        <v>0</v>
      </c>
      <c r="J42" s="1904">
        <v>0</v>
      </c>
      <c r="K42" s="1903">
        <v>0</v>
      </c>
      <c r="L42" s="1903">
        <v>0</v>
      </c>
      <c r="M42" s="1903">
        <v>0</v>
      </c>
      <c r="N42" s="1904">
        <v>0</v>
      </c>
      <c r="O42" s="1904">
        <v>0</v>
      </c>
      <c r="P42" s="1903">
        <v>0</v>
      </c>
      <c r="Q42" s="1903">
        <v>0</v>
      </c>
      <c r="R42" s="1903">
        <v>0</v>
      </c>
      <c r="S42" s="1904">
        <v>0</v>
      </c>
      <c r="T42" s="1904">
        <v>0</v>
      </c>
      <c r="U42" s="1903">
        <v>0</v>
      </c>
      <c r="V42" s="1903">
        <v>0</v>
      </c>
      <c r="W42" s="1903">
        <v>0</v>
      </c>
      <c r="X42" s="1904">
        <v>0</v>
      </c>
      <c r="Y42" s="1904">
        <v>0</v>
      </c>
      <c r="Z42" s="618"/>
      <c r="AA42" s="618"/>
      <c r="AB42" s="618"/>
      <c r="AC42" s="618"/>
      <c r="AD42" s="618"/>
      <c r="AE42" s="618"/>
      <c r="AF42" s="618"/>
      <c r="AG42" s="643"/>
      <c r="AH42" s="643"/>
    </row>
    <row r="43" spans="1:34">
      <c r="A43" s="627">
        <v>540</v>
      </c>
      <c r="B43" s="693" t="s">
        <v>541</v>
      </c>
      <c r="C43" s="630"/>
      <c r="D43" s="630" t="s">
        <v>539</v>
      </c>
      <c r="E43" s="631"/>
      <c r="F43" s="1903">
        <v>0</v>
      </c>
      <c r="G43" s="1903">
        <v>0</v>
      </c>
      <c r="H43" s="1903">
        <v>0</v>
      </c>
      <c r="I43" s="1903">
        <v>0</v>
      </c>
      <c r="J43" s="1903">
        <v>0</v>
      </c>
      <c r="K43" s="1903">
        <v>0</v>
      </c>
      <c r="L43" s="1903">
        <v>0</v>
      </c>
      <c r="M43" s="1903">
        <v>0</v>
      </c>
      <c r="N43" s="1903">
        <v>0</v>
      </c>
      <c r="O43" s="1903">
        <v>0</v>
      </c>
      <c r="P43" s="1903">
        <v>0</v>
      </c>
      <c r="Q43" s="1903">
        <v>0</v>
      </c>
      <c r="R43" s="1903">
        <v>0</v>
      </c>
      <c r="S43" s="1903">
        <v>0</v>
      </c>
      <c r="T43" s="1903">
        <v>0</v>
      </c>
      <c r="U43" s="1903">
        <v>0</v>
      </c>
      <c r="V43" s="1903">
        <v>0</v>
      </c>
      <c r="W43" s="1903">
        <v>0</v>
      </c>
      <c r="X43" s="1903">
        <v>0</v>
      </c>
      <c r="Y43" s="1903">
        <v>0</v>
      </c>
      <c r="Z43" s="618"/>
      <c r="AA43" s="618"/>
      <c r="AB43" s="618"/>
      <c r="AC43" s="618"/>
      <c r="AD43" s="618"/>
      <c r="AE43" s="618"/>
      <c r="AF43" s="618"/>
      <c r="AG43" s="643"/>
      <c r="AH43" s="643"/>
    </row>
    <row r="44" spans="1:34">
      <c r="A44" s="627">
        <v>440</v>
      </c>
      <c r="B44" s="700" t="s">
        <v>536</v>
      </c>
      <c r="C44" s="633"/>
      <c r="D44" s="633"/>
      <c r="E44" s="634"/>
      <c r="F44" s="1905"/>
      <c r="G44" s="1905"/>
      <c r="H44" s="1905"/>
      <c r="I44" s="1905"/>
      <c r="J44" s="1905"/>
      <c r="K44" s="1905"/>
      <c r="L44" s="1905"/>
      <c r="M44" s="1905"/>
      <c r="N44" s="1905"/>
      <c r="O44" s="1905"/>
      <c r="P44" s="1905"/>
      <c r="Q44" s="1905"/>
      <c r="R44" s="1905"/>
      <c r="S44" s="1905"/>
      <c r="T44" s="1905"/>
      <c r="U44" s="1905"/>
      <c r="V44" s="1905"/>
      <c r="W44" s="1905"/>
      <c r="X44" s="1905"/>
      <c r="Y44" s="1905"/>
      <c r="Z44" s="618"/>
      <c r="AA44" s="618"/>
      <c r="AB44" s="618"/>
      <c r="AC44" s="618"/>
      <c r="AD44" s="618"/>
      <c r="AE44" s="618"/>
      <c r="AF44" s="618"/>
      <c r="AG44" s="643"/>
      <c r="AH44" s="643"/>
    </row>
    <row r="45" spans="1:34">
      <c r="A45" s="627">
        <v>450</v>
      </c>
      <c r="B45" s="698" t="s">
        <v>549</v>
      </c>
      <c r="C45" s="630">
        <v>403</v>
      </c>
      <c r="D45" s="630"/>
      <c r="E45" s="636"/>
      <c r="F45" s="1903">
        <v>0</v>
      </c>
      <c r="G45" s="1908">
        <v>0</v>
      </c>
      <c r="H45" s="1904">
        <v>0</v>
      </c>
      <c r="I45" s="1903">
        <v>0</v>
      </c>
      <c r="J45" s="1903">
        <v>0</v>
      </c>
      <c r="K45" s="1903">
        <v>0</v>
      </c>
      <c r="L45" s="1908">
        <v>0</v>
      </c>
      <c r="M45" s="1904">
        <v>0</v>
      </c>
      <c r="N45" s="1903">
        <v>0</v>
      </c>
      <c r="O45" s="1904">
        <v>0</v>
      </c>
      <c r="P45" s="1903">
        <v>0</v>
      </c>
      <c r="Q45" s="1908">
        <v>0</v>
      </c>
      <c r="R45" s="1904">
        <v>0</v>
      </c>
      <c r="S45" s="1903">
        <v>0</v>
      </c>
      <c r="T45" s="1904">
        <v>0</v>
      </c>
      <c r="U45" s="1903">
        <v>0</v>
      </c>
      <c r="V45" s="1908">
        <v>0</v>
      </c>
      <c r="W45" s="1904">
        <v>0</v>
      </c>
      <c r="X45" s="1903">
        <v>0</v>
      </c>
      <c r="Y45" s="1904">
        <v>0</v>
      </c>
      <c r="Z45" s="618"/>
      <c r="AA45" s="618"/>
      <c r="AB45" s="618"/>
      <c r="AC45" s="618"/>
      <c r="AD45" s="618"/>
      <c r="AE45" s="618"/>
      <c r="AF45" s="618"/>
      <c r="AG45" s="643"/>
      <c r="AH45" s="643"/>
    </row>
    <row r="46" spans="1:34">
      <c r="A46" s="627">
        <v>460</v>
      </c>
      <c r="B46" s="698" t="s">
        <v>550</v>
      </c>
      <c r="C46" s="632">
        <v>403</v>
      </c>
      <c r="D46" s="632"/>
      <c r="E46" s="636"/>
      <c r="F46" s="1903">
        <v>0</v>
      </c>
      <c r="G46" s="1908">
        <v>0</v>
      </c>
      <c r="H46" s="1904">
        <v>0</v>
      </c>
      <c r="I46" s="1903">
        <v>0</v>
      </c>
      <c r="J46" s="1903">
        <v>0</v>
      </c>
      <c r="K46" s="1903">
        <v>0</v>
      </c>
      <c r="L46" s="1908">
        <v>0</v>
      </c>
      <c r="M46" s="1904">
        <v>0</v>
      </c>
      <c r="N46" s="1903">
        <v>0</v>
      </c>
      <c r="O46" s="1904">
        <v>0</v>
      </c>
      <c r="P46" s="1903">
        <v>0</v>
      </c>
      <c r="Q46" s="1908">
        <v>0</v>
      </c>
      <c r="R46" s="1904">
        <v>0</v>
      </c>
      <c r="S46" s="1903">
        <v>0</v>
      </c>
      <c r="T46" s="1904">
        <v>0</v>
      </c>
      <c r="U46" s="1903">
        <v>0</v>
      </c>
      <c r="V46" s="1908">
        <v>0</v>
      </c>
      <c r="W46" s="1904">
        <v>0</v>
      </c>
      <c r="X46" s="1903">
        <v>0</v>
      </c>
      <c r="Y46" s="1904">
        <v>0</v>
      </c>
      <c r="Z46" s="618"/>
      <c r="AA46" s="618"/>
      <c r="AB46" s="618"/>
      <c r="AC46" s="618"/>
      <c r="AD46" s="618"/>
      <c r="AE46" s="618"/>
      <c r="AF46" s="618"/>
      <c r="AG46" s="643"/>
      <c r="AH46" s="643"/>
    </row>
    <row r="47" spans="1:34">
      <c r="A47" s="627">
        <v>470</v>
      </c>
      <c r="B47" s="696" t="s">
        <v>137</v>
      </c>
      <c r="C47" s="633"/>
      <c r="D47" s="633"/>
      <c r="E47" s="634"/>
      <c r="F47" s="1905"/>
      <c r="G47" s="1905"/>
      <c r="H47" s="1909"/>
      <c r="I47" s="1905"/>
      <c r="J47" s="1905"/>
      <c r="K47" s="1905"/>
      <c r="L47" s="1905"/>
      <c r="M47" s="1909"/>
      <c r="N47" s="1905"/>
      <c r="O47" s="1905"/>
      <c r="P47" s="1905"/>
      <c r="Q47" s="1905"/>
      <c r="R47" s="1909"/>
      <c r="S47" s="1905"/>
      <c r="T47" s="1905"/>
      <c r="U47" s="1905"/>
      <c r="V47" s="1905"/>
      <c r="W47" s="1909"/>
      <c r="X47" s="1905"/>
      <c r="Y47" s="1905"/>
      <c r="Z47" s="618"/>
      <c r="AA47" s="618"/>
      <c r="AB47" s="618"/>
      <c r="AC47" s="618"/>
      <c r="AD47" s="618"/>
      <c r="AE47" s="618"/>
      <c r="AF47" s="618"/>
      <c r="AG47" s="643"/>
      <c r="AH47" s="643"/>
    </row>
    <row r="48" spans="1:34">
      <c r="A48" s="627">
        <v>480</v>
      </c>
      <c r="B48" s="693" t="s">
        <v>117</v>
      </c>
      <c r="C48" s="632" t="s">
        <v>118</v>
      </c>
      <c r="D48" s="632"/>
      <c r="E48" s="631"/>
      <c r="F48" s="1903">
        <v>0</v>
      </c>
      <c r="G48" s="1903">
        <v>0</v>
      </c>
      <c r="H48" s="1903">
        <v>0</v>
      </c>
      <c r="I48" s="1904">
        <v>0</v>
      </c>
      <c r="J48" s="1904">
        <v>0</v>
      </c>
      <c r="K48" s="1903">
        <v>0</v>
      </c>
      <c r="L48" s="1903">
        <v>0</v>
      </c>
      <c r="M48" s="1904">
        <v>0</v>
      </c>
      <c r="N48" s="1903">
        <v>0</v>
      </c>
      <c r="O48" s="1904">
        <v>0</v>
      </c>
      <c r="P48" s="1903">
        <v>0</v>
      </c>
      <c r="Q48" s="1908">
        <v>0</v>
      </c>
      <c r="R48" s="1904">
        <v>0</v>
      </c>
      <c r="S48" s="1903">
        <v>0</v>
      </c>
      <c r="T48" s="1904">
        <v>0</v>
      </c>
      <c r="U48" s="1903">
        <v>0</v>
      </c>
      <c r="V48" s="1908">
        <v>0</v>
      </c>
      <c r="W48" s="1904">
        <v>0</v>
      </c>
      <c r="X48" s="1903">
        <v>0</v>
      </c>
      <c r="Y48" s="1904">
        <v>0</v>
      </c>
      <c r="Z48" s="618"/>
      <c r="AA48" s="618"/>
      <c r="AB48" s="618"/>
      <c r="AC48" s="618"/>
      <c r="AD48" s="618"/>
      <c r="AE48" s="618"/>
      <c r="AF48" s="618"/>
      <c r="AG48" s="643"/>
      <c r="AH48" s="643"/>
    </row>
    <row r="49" spans="1:34">
      <c r="A49" s="627">
        <v>490</v>
      </c>
      <c r="B49" s="693" t="s">
        <v>391</v>
      </c>
      <c r="C49" s="630">
        <v>151</v>
      </c>
      <c r="D49" s="630"/>
      <c r="E49" s="631"/>
      <c r="F49" s="1903">
        <v>0</v>
      </c>
      <c r="G49" s="1908">
        <v>0</v>
      </c>
      <c r="H49" s="1904">
        <v>0</v>
      </c>
      <c r="I49" s="1903">
        <v>0</v>
      </c>
      <c r="J49" s="1904">
        <v>0</v>
      </c>
      <c r="K49" s="1903">
        <v>0</v>
      </c>
      <c r="L49" s="1908">
        <v>0</v>
      </c>
      <c r="M49" s="1904">
        <v>0</v>
      </c>
      <c r="N49" s="1903">
        <v>0</v>
      </c>
      <c r="O49" s="1904">
        <v>0</v>
      </c>
      <c r="P49" s="1903">
        <v>0</v>
      </c>
      <c r="Q49" s="1908">
        <v>0</v>
      </c>
      <c r="R49" s="1904">
        <v>0</v>
      </c>
      <c r="S49" s="1903">
        <v>0</v>
      </c>
      <c r="T49" s="1904">
        <v>0</v>
      </c>
      <c r="U49" s="1903">
        <v>0</v>
      </c>
      <c r="V49" s="1908">
        <v>0</v>
      </c>
      <c r="W49" s="1904">
        <v>0</v>
      </c>
      <c r="X49" s="1903">
        <v>0</v>
      </c>
      <c r="Y49" s="1904">
        <v>0</v>
      </c>
      <c r="Z49" s="618"/>
      <c r="AA49" s="618"/>
      <c r="AB49" s="618"/>
      <c r="AC49" s="618"/>
      <c r="AD49" s="618"/>
      <c r="AE49" s="618"/>
      <c r="AF49" s="618"/>
      <c r="AG49" s="643"/>
      <c r="AH49" s="643"/>
    </row>
    <row r="50" spans="1:34">
      <c r="A50" s="627">
        <v>500</v>
      </c>
      <c r="B50" s="693" t="s">
        <v>79</v>
      </c>
      <c r="C50" s="632">
        <v>154</v>
      </c>
      <c r="D50" s="632"/>
      <c r="E50" s="631"/>
      <c r="F50" s="1903">
        <v>0</v>
      </c>
      <c r="G50" s="1908">
        <v>0</v>
      </c>
      <c r="H50" s="1904">
        <v>0</v>
      </c>
      <c r="I50" s="1903">
        <v>0</v>
      </c>
      <c r="J50" s="1904">
        <v>0</v>
      </c>
      <c r="K50" s="1903">
        <v>0</v>
      </c>
      <c r="L50" s="1908">
        <v>0</v>
      </c>
      <c r="M50" s="1904">
        <v>0</v>
      </c>
      <c r="N50" s="1903">
        <v>0</v>
      </c>
      <c r="O50" s="1904">
        <v>0</v>
      </c>
      <c r="P50" s="1903">
        <v>0</v>
      </c>
      <c r="Q50" s="1908">
        <v>0</v>
      </c>
      <c r="R50" s="1904">
        <v>0</v>
      </c>
      <c r="S50" s="1903">
        <v>0</v>
      </c>
      <c r="T50" s="1904">
        <v>0</v>
      </c>
      <c r="U50" s="1903">
        <v>0</v>
      </c>
      <c r="V50" s="1908">
        <v>0</v>
      </c>
      <c r="W50" s="1904">
        <v>0</v>
      </c>
      <c r="X50" s="1903">
        <v>0</v>
      </c>
      <c r="Y50" s="1904">
        <v>0</v>
      </c>
      <c r="Z50" s="618"/>
      <c r="AA50" s="618"/>
      <c r="AB50" s="618"/>
      <c r="AC50" s="618"/>
      <c r="AD50" s="618"/>
      <c r="AE50" s="618"/>
      <c r="AF50" s="618"/>
      <c r="AG50" s="643"/>
      <c r="AH50" s="643"/>
    </row>
    <row r="51" spans="1:34">
      <c r="A51" s="627">
        <v>510</v>
      </c>
      <c r="B51" s="693" t="s">
        <v>532</v>
      </c>
      <c r="C51" s="632" t="s">
        <v>533</v>
      </c>
      <c r="D51" s="632"/>
      <c r="E51" s="631"/>
      <c r="F51" s="1903">
        <v>0</v>
      </c>
      <c r="G51" s="1908">
        <v>0</v>
      </c>
      <c r="H51" s="1904">
        <v>0</v>
      </c>
      <c r="I51" s="1903">
        <v>0</v>
      </c>
      <c r="J51" s="1904">
        <v>0</v>
      </c>
      <c r="K51" s="1903">
        <v>0</v>
      </c>
      <c r="L51" s="1908">
        <v>0</v>
      </c>
      <c r="M51" s="1904">
        <v>0</v>
      </c>
      <c r="N51" s="1903">
        <v>0</v>
      </c>
      <c r="O51" s="1904">
        <v>0</v>
      </c>
      <c r="P51" s="1903">
        <v>0</v>
      </c>
      <c r="Q51" s="1908">
        <v>0</v>
      </c>
      <c r="R51" s="1904">
        <v>0</v>
      </c>
      <c r="S51" s="1903">
        <v>0</v>
      </c>
      <c r="T51" s="1904">
        <v>0</v>
      </c>
      <c r="U51" s="1903">
        <v>0</v>
      </c>
      <c r="V51" s="1908">
        <v>0</v>
      </c>
      <c r="W51" s="1904">
        <v>0</v>
      </c>
      <c r="X51" s="1903">
        <v>0</v>
      </c>
      <c r="Y51" s="1904">
        <v>0</v>
      </c>
      <c r="Z51" s="618"/>
      <c r="AA51" s="618"/>
      <c r="AB51" s="618"/>
      <c r="AC51" s="618"/>
      <c r="AD51" s="618"/>
      <c r="AE51" s="618"/>
      <c r="AF51" s="618"/>
      <c r="AG51" s="643"/>
      <c r="AH51" s="643"/>
    </row>
    <row r="52" spans="1:34">
      <c r="A52" s="627">
        <v>550</v>
      </c>
      <c r="B52" s="696" t="s">
        <v>551</v>
      </c>
      <c r="C52" s="633"/>
      <c r="D52" s="633"/>
      <c r="E52" s="634"/>
      <c r="F52" s="1910"/>
      <c r="G52" s="1910"/>
      <c r="H52" s="1910"/>
      <c r="I52" s="1910"/>
      <c r="J52" s="1910"/>
      <c r="K52" s="1910"/>
      <c r="L52" s="1910"/>
      <c r="M52" s="1910"/>
      <c r="N52" s="1910"/>
      <c r="O52" s="1910"/>
      <c r="P52" s="1910"/>
      <c r="Q52" s="1910"/>
      <c r="R52" s="1910"/>
      <c r="S52" s="1910"/>
      <c r="T52" s="1910"/>
      <c r="U52" s="1910"/>
      <c r="V52" s="1910"/>
      <c r="W52" s="1910"/>
      <c r="X52" s="1910"/>
      <c r="Y52" s="1910"/>
      <c r="Z52" s="618"/>
      <c r="AA52" s="618"/>
      <c r="AB52" s="618"/>
      <c r="AC52" s="618"/>
      <c r="AD52" s="618"/>
      <c r="AE52" s="618"/>
      <c r="AF52" s="618"/>
      <c r="AG52" s="643"/>
      <c r="AH52" s="643"/>
    </row>
    <row r="53" spans="1:34">
      <c r="A53" s="627">
        <v>560</v>
      </c>
      <c r="B53" s="693" t="s">
        <v>406</v>
      </c>
      <c r="C53" s="632">
        <v>547</v>
      </c>
      <c r="D53" s="632"/>
      <c r="E53" s="631"/>
      <c r="F53" s="1903">
        <v>0</v>
      </c>
      <c r="G53" s="1908">
        <v>0</v>
      </c>
      <c r="H53" s="1904">
        <v>0</v>
      </c>
      <c r="I53" s="1903">
        <v>0</v>
      </c>
      <c r="J53" s="1903">
        <v>0</v>
      </c>
      <c r="K53" s="1903">
        <v>0</v>
      </c>
      <c r="L53" s="1908">
        <v>0</v>
      </c>
      <c r="M53" s="1904">
        <v>0</v>
      </c>
      <c r="N53" s="1903">
        <v>0</v>
      </c>
      <c r="O53" s="1903">
        <v>0</v>
      </c>
      <c r="P53" s="1903">
        <v>0</v>
      </c>
      <c r="Q53" s="1908">
        <v>0</v>
      </c>
      <c r="R53" s="1904">
        <v>0</v>
      </c>
      <c r="S53" s="1903">
        <v>0</v>
      </c>
      <c r="T53" s="1903">
        <v>0</v>
      </c>
      <c r="U53" s="1903">
        <v>0</v>
      </c>
      <c r="V53" s="1908">
        <v>0</v>
      </c>
      <c r="W53" s="1904">
        <v>0</v>
      </c>
      <c r="X53" s="1903">
        <v>0</v>
      </c>
      <c r="Y53" s="1903">
        <v>0</v>
      </c>
      <c r="Z53" s="618"/>
      <c r="AA53" s="618"/>
      <c r="AB53" s="618"/>
      <c r="AC53" s="618"/>
      <c r="AD53" s="618"/>
      <c r="AE53" s="618"/>
      <c r="AF53" s="618"/>
      <c r="AG53" s="643"/>
      <c r="AH53" s="643"/>
    </row>
    <row r="54" spans="1:34">
      <c r="A54" s="627">
        <v>570</v>
      </c>
      <c r="B54" s="693" t="s">
        <v>254</v>
      </c>
      <c r="C54" s="632" t="s">
        <v>552</v>
      </c>
      <c r="D54" s="632"/>
      <c r="E54" s="631"/>
      <c r="F54" s="1903">
        <v>0</v>
      </c>
      <c r="G54" s="1903">
        <v>0</v>
      </c>
      <c r="H54" s="1903">
        <v>0</v>
      </c>
      <c r="I54" s="1904">
        <v>0</v>
      </c>
      <c r="J54" s="1904">
        <v>0</v>
      </c>
      <c r="K54" s="1903">
        <v>0</v>
      </c>
      <c r="L54" s="1903">
        <v>0</v>
      </c>
      <c r="M54" s="1904">
        <v>0</v>
      </c>
      <c r="N54" s="1903">
        <v>0</v>
      </c>
      <c r="O54" s="1904">
        <v>0</v>
      </c>
      <c r="P54" s="1903">
        <v>0</v>
      </c>
      <c r="Q54" s="1908">
        <v>0</v>
      </c>
      <c r="R54" s="1904">
        <v>0</v>
      </c>
      <c r="S54" s="1903">
        <v>0</v>
      </c>
      <c r="T54" s="1904">
        <v>0</v>
      </c>
      <c r="U54" s="1903">
        <v>0</v>
      </c>
      <c r="V54" s="1908">
        <v>0</v>
      </c>
      <c r="W54" s="1904">
        <v>0</v>
      </c>
      <c r="X54" s="1903">
        <v>0</v>
      </c>
      <c r="Y54" s="1904">
        <v>0</v>
      </c>
      <c r="Z54" s="618"/>
      <c r="AA54" s="618"/>
      <c r="AB54" s="618"/>
      <c r="AC54" s="618"/>
      <c r="AD54" s="618"/>
      <c r="AE54" s="618"/>
      <c r="AF54" s="618"/>
      <c r="AG54" s="643"/>
      <c r="AH54" s="643"/>
    </row>
    <row r="55" spans="1:34">
      <c r="A55" s="627">
        <v>580</v>
      </c>
      <c r="B55" s="695" t="s">
        <v>256</v>
      </c>
      <c r="C55" s="630" t="s">
        <v>553</v>
      </c>
      <c r="D55" s="630"/>
      <c r="E55" s="631"/>
      <c r="F55" s="1903">
        <v>0</v>
      </c>
      <c r="G55" s="1903">
        <v>0</v>
      </c>
      <c r="H55" s="1903">
        <v>0</v>
      </c>
      <c r="I55" s="1904">
        <v>0</v>
      </c>
      <c r="J55" s="1904">
        <v>0</v>
      </c>
      <c r="K55" s="1903">
        <v>0</v>
      </c>
      <c r="L55" s="1903">
        <v>0</v>
      </c>
      <c r="M55" s="1904">
        <v>0</v>
      </c>
      <c r="N55" s="1903">
        <v>0</v>
      </c>
      <c r="O55" s="1904">
        <v>0</v>
      </c>
      <c r="P55" s="1903">
        <v>0</v>
      </c>
      <c r="Q55" s="1908">
        <v>0</v>
      </c>
      <c r="R55" s="1904">
        <v>0</v>
      </c>
      <c r="S55" s="1903">
        <v>0</v>
      </c>
      <c r="T55" s="1904">
        <v>0</v>
      </c>
      <c r="U55" s="1903">
        <v>0</v>
      </c>
      <c r="V55" s="1908">
        <v>0</v>
      </c>
      <c r="W55" s="1904">
        <v>0</v>
      </c>
      <c r="X55" s="1903">
        <v>0</v>
      </c>
      <c r="Y55" s="1904">
        <v>0</v>
      </c>
      <c r="Z55" s="618"/>
      <c r="AA55" s="618"/>
      <c r="AB55" s="618"/>
      <c r="AC55" s="618"/>
      <c r="AD55" s="618"/>
      <c r="AE55" s="618"/>
      <c r="AF55" s="618"/>
      <c r="AG55" s="643"/>
      <c r="AH55" s="643"/>
    </row>
    <row r="56" spans="1:34">
      <c r="A56" s="627">
        <v>590</v>
      </c>
      <c r="B56" s="693" t="s">
        <v>167</v>
      </c>
      <c r="C56" s="632">
        <v>924</v>
      </c>
      <c r="D56" s="632"/>
      <c r="E56" s="631"/>
      <c r="F56" s="1903">
        <v>0</v>
      </c>
      <c r="G56" s="1903">
        <v>0</v>
      </c>
      <c r="H56" s="1903">
        <v>0</v>
      </c>
      <c r="I56" s="1904">
        <v>0</v>
      </c>
      <c r="J56" s="1904">
        <v>0</v>
      </c>
      <c r="K56" s="1903">
        <v>0</v>
      </c>
      <c r="L56" s="1903">
        <v>0</v>
      </c>
      <c r="M56" s="1904">
        <v>0</v>
      </c>
      <c r="N56" s="1903">
        <v>0</v>
      </c>
      <c r="O56" s="1904">
        <v>0</v>
      </c>
      <c r="P56" s="1903">
        <v>0</v>
      </c>
      <c r="Q56" s="1908">
        <v>0</v>
      </c>
      <c r="R56" s="1904">
        <v>0</v>
      </c>
      <c r="S56" s="1903">
        <v>0</v>
      </c>
      <c r="T56" s="1904">
        <v>0</v>
      </c>
      <c r="U56" s="1903">
        <v>0</v>
      </c>
      <c r="V56" s="1908">
        <v>0</v>
      </c>
      <c r="W56" s="1904">
        <v>0</v>
      </c>
      <c r="X56" s="1903">
        <v>0</v>
      </c>
      <c r="Y56" s="1904">
        <v>0</v>
      </c>
      <c r="Z56" s="618"/>
      <c r="AA56" s="618"/>
      <c r="AB56" s="618"/>
      <c r="AC56" s="618"/>
      <c r="AD56" s="618"/>
      <c r="AE56" s="618"/>
      <c r="AF56" s="618"/>
      <c r="AG56" s="643"/>
      <c r="AH56" s="643"/>
    </row>
    <row r="57" spans="1:34">
      <c r="A57" s="627">
        <v>600</v>
      </c>
      <c r="B57" s="693" t="s">
        <v>536</v>
      </c>
      <c r="C57" s="630">
        <v>403</v>
      </c>
      <c r="D57" s="630" t="s">
        <v>537</v>
      </c>
      <c r="E57" s="631"/>
      <c r="F57" s="1903">
        <v>0</v>
      </c>
      <c r="G57" s="1903">
        <v>0</v>
      </c>
      <c r="H57" s="1903">
        <v>0</v>
      </c>
      <c r="I57" s="1904">
        <v>0</v>
      </c>
      <c r="J57" s="1904">
        <v>0</v>
      </c>
      <c r="K57" s="1903">
        <v>0</v>
      </c>
      <c r="L57" s="1903">
        <v>0</v>
      </c>
      <c r="M57" s="1904">
        <v>0</v>
      </c>
      <c r="N57" s="1903">
        <v>0</v>
      </c>
      <c r="O57" s="1904">
        <v>0</v>
      </c>
      <c r="P57" s="1903">
        <v>0</v>
      </c>
      <c r="Q57" s="1908">
        <v>0</v>
      </c>
      <c r="R57" s="1904">
        <v>0</v>
      </c>
      <c r="S57" s="1903">
        <v>0</v>
      </c>
      <c r="T57" s="1904">
        <v>0</v>
      </c>
      <c r="U57" s="1903">
        <v>0</v>
      </c>
      <c r="V57" s="1908">
        <v>0</v>
      </c>
      <c r="W57" s="1904">
        <v>0</v>
      </c>
      <c r="X57" s="1903">
        <v>0</v>
      </c>
      <c r="Y57" s="1904">
        <v>0</v>
      </c>
      <c r="Z57" s="618"/>
      <c r="AA57" s="618"/>
      <c r="AB57" s="618"/>
      <c r="AC57" s="618"/>
      <c r="AD57" s="618"/>
      <c r="AE57" s="618"/>
      <c r="AF57" s="618"/>
      <c r="AG57" s="643"/>
      <c r="AH57" s="643"/>
    </row>
    <row r="58" spans="1:34">
      <c r="A58" s="627">
        <v>610</v>
      </c>
      <c r="B58" s="693" t="s">
        <v>538</v>
      </c>
      <c r="C58" s="630">
        <v>447</v>
      </c>
      <c r="D58" s="630" t="s">
        <v>539</v>
      </c>
      <c r="E58" s="631"/>
      <c r="F58" s="1903">
        <v>0</v>
      </c>
      <c r="G58" s="1903">
        <v>0</v>
      </c>
      <c r="H58" s="1903">
        <v>0</v>
      </c>
      <c r="I58" s="1904">
        <v>0</v>
      </c>
      <c r="J58" s="1904">
        <v>0</v>
      </c>
      <c r="K58" s="1903">
        <v>0</v>
      </c>
      <c r="L58" s="1903">
        <v>0</v>
      </c>
      <c r="M58" s="1904">
        <v>0</v>
      </c>
      <c r="N58" s="1903">
        <v>0</v>
      </c>
      <c r="O58" s="1904">
        <v>0</v>
      </c>
      <c r="P58" s="1903">
        <v>0</v>
      </c>
      <c r="Q58" s="1908">
        <v>0</v>
      </c>
      <c r="R58" s="1904">
        <v>0</v>
      </c>
      <c r="S58" s="1903">
        <v>0</v>
      </c>
      <c r="T58" s="1904">
        <v>0</v>
      </c>
      <c r="U58" s="1903">
        <v>0</v>
      </c>
      <c r="V58" s="1908">
        <v>0</v>
      </c>
      <c r="W58" s="1904">
        <v>0</v>
      </c>
      <c r="X58" s="1903">
        <v>0</v>
      </c>
      <c r="Y58" s="1904">
        <v>0</v>
      </c>
      <c r="Z58" s="618"/>
      <c r="AA58" s="618"/>
      <c r="AB58" s="618"/>
      <c r="AC58" s="618"/>
      <c r="AD58" s="618"/>
      <c r="AE58" s="618"/>
      <c r="AF58" s="618"/>
      <c r="AG58" s="643"/>
      <c r="AH58" s="643"/>
    </row>
    <row r="59" spans="1:34">
      <c r="A59" s="627">
        <v>620</v>
      </c>
      <c r="B59" s="695" t="s">
        <v>540</v>
      </c>
      <c r="C59" s="632"/>
      <c r="D59" s="630" t="s">
        <v>539</v>
      </c>
      <c r="E59" s="631"/>
      <c r="F59" s="1903">
        <v>0</v>
      </c>
      <c r="G59" s="1908">
        <v>0</v>
      </c>
      <c r="H59" s="1904">
        <v>0</v>
      </c>
      <c r="I59" s="1903">
        <v>0</v>
      </c>
      <c r="J59" s="1904">
        <v>0</v>
      </c>
      <c r="K59" s="1903">
        <v>0</v>
      </c>
      <c r="L59" s="1908">
        <v>0</v>
      </c>
      <c r="M59" s="1904">
        <v>0</v>
      </c>
      <c r="N59" s="1903">
        <v>0</v>
      </c>
      <c r="O59" s="1904">
        <v>0</v>
      </c>
      <c r="P59" s="1903">
        <v>0</v>
      </c>
      <c r="Q59" s="1908">
        <v>0</v>
      </c>
      <c r="R59" s="1904">
        <v>0</v>
      </c>
      <c r="S59" s="1903">
        <v>0</v>
      </c>
      <c r="T59" s="1904">
        <v>0</v>
      </c>
      <c r="U59" s="1903">
        <v>0</v>
      </c>
      <c r="V59" s="1908">
        <v>0</v>
      </c>
      <c r="W59" s="1904">
        <v>0</v>
      </c>
      <c r="X59" s="1903">
        <v>0</v>
      </c>
      <c r="Y59" s="1904">
        <v>0</v>
      </c>
      <c r="Z59" s="618"/>
      <c r="AA59" s="618"/>
      <c r="AB59" s="618"/>
      <c r="AC59" s="618"/>
      <c r="AD59" s="618"/>
      <c r="AE59" s="618"/>
      <c r="AF59" s="618"/>
      <c r="AG59" s="643"/>
      <c r="AH59" s="643"/>
    </row>
    <row r="60" spans="1:34">
      <c r="A60" s="627">
        <v>630</v>
      </c>
      <c r="B60" s="693" t="s">
        <v>541</v>
      </c>
      <c r="C60" s="630"/>
      <c r="D60" s="630" t="s">
        <v>539</v>
      </c>
      <c r="E60" s="631"/>
      <c r="F60" s="1903">
        <v>0</v>
      </c>
      <c r="G60" s="1903">
        <v>0</v>
      </c>
      <c r="H60" s="1903">
        <v>0</v>
      </c>
      <c r="I60" s="1904">
        <v>0</v>
      </c>
      <c r="J60" s="1904">
        <v>0</v>
      </c>
      <c r="K60" s="1903">
        <v>0</v>
      </c>
      <c r="L60" s="1903">
        <v>0</v>
      </c>
      <c r="M60" s="1903">
        <v>0</v>
      </c>
      <c r="N60" s="1903">
        <v>0</v>
      </c>
      <c r="O60" s="1903">
        <v>0</v>
      </c>
      <c r="P60" s="1903">
        <v>0</v>
      </c>
      <c r="Q60" s="1903">
        <v>0</v>
      </c>
      <c r="R60" s="1903">
        <v>0</v>
      </c>
      <c r="S60" s="1903">
        <v>0</v>
      </c>
      <c r="T60" s="1903">
        <v>0</v>
      </c>
      <c r="U60" s="1903">
        <v>0</v>
      </c>
      <c r="V60" s="1903">
        <v>0</v>
      </c>
      <c r="W60" s="1903">
        <v>0</v>
      </c>
      <c r="X60" s="1903">
        <v>0</v>
      </c>
      <c r="Y60" s="1903">
        <v>0</v>
      </c>
      <c r="Z60" s="618"/>
      <c r="AA60" s="618"/>
      <c r="AB60" s="618"/>
      <c r="AC60" s="618"/>
      <c r="AD60" s="618"/>
      <c r="AE60" s="618"/>
      <c r="AF60" s="618"/>
      <c r="AG60" s="643"/>
      <c r="AH60" s="643"/>
    </row>
    <row r="61" spans="1:34">
      <c r="A61" s="627">
        <v>640</v>
      </c>
      <c r="B61" s="696" t="s">
        <v>554</v>
      </c>
      <c r="C61" s="633"/>
      <c r="D61" s="633"/>
      <c r="E61" s="634"/>
      <c r="F61" s="1905"/>
      <c r="G61" s="1905"/>
      <c r="H61" s="1905"/>
      <c r="I61" s="1905"/>
      <c r="J61" s="1905"/>
      <c r="K61" s="1905"/>
      <c r="L61" s="1905"/>
      <c r="M61" s="1905"/>
      <c r="N61" s="1905"/>
      <c r="O61" s="1905"/>
      <c r="P61" s="1905"/>
      <c r="Q61" s="1905"/>
      <c r="R61" s="1905"/>
      <c r="S61" s="1905"/>
      <c r="T61" s="1905"/>
      <c r="U61" s="1905"/>
      <c r="V61" s="1905"/>
      <c r="W61" s="1905"/>
      <c r="X61" s="1905"/>
      <c r="Y61" s="1905"/>
      <c r="Z61" s="618"/>
      <c r="AA61" s="618"/>
      <c r="AB61" s="618"/>
      <c r="AC61" s="618"/>
      <c r="AD61" s="618"/>
      <c r="AE61" s="618"/>
      <c r="AF61" s="618"/>
      <c r="AG61" s="643"/>
      <c r="AH61" s="643"/>
    </row>
    <row r="62" spans="1:34">
      <c r="A62" s="627">
        <v>650</v>
      </c>
      <c r="B62" s="693" t="s">
        <v>555</v>
      </c>
      <c r="C62" s="632">
        <v>262</v>
      </c>
      <c r="D62" s="632"/>
      <c r="E62" s="631"/>
      <c r="F62" s="1903">
        <v>0</v>
      </c>
      <c r="G62" s="1903">
        <v>0</v>
      </c>
      <c r="H62" s="1903">
        <v>0</v>
      </c>
      <c r="I62" s="1904">
        <v>0</v>
      </c>
      <c r="J62" s="1904">
        <v>0</v>
      </c>
      <c r="K62" s="1903">
        <v>0</v>
      </c>
      <c r="L62" s="1903">
        <v>0</v>
      </c>
      <c r="M62" s="1904">
        <v>0</v>
      </c>
      <c r="N62" s="1903">
        <v>0</v>
      </c>
      <c r="O62" s="1904">
        <v>0</v>
      </c>
      <c r="P62" s="1903">
        <v>0</v>
      </c>
      <c r="Q62" s="1908">
        <v>0</v>
      </c>
      <c r="R62" s="1904">
        <v>0</v>
      </c>
      <c r="S62" s="1903">
        <v>0</v>
      </c>
      <c r="T62" s="1904">
        <v>0</v>
      </c>
      <c r="U62" s="1903">
        <v>0</v>
      </c>
      <c r="V62" s="1908">
        <v>0</v>
      </c>
      <c r="W62" s="1904">
        <v>0</v>
      </c>
      <c r="X62" s="1903">
        <v>0</v>
      </c>
      <c r="Y62" s="1904">
        <v>0</v>
      </c>
      <c r="Z62" s="618"/>
      <c r="AA62" s="618"/>
      <c r="AB62" s="618"/>
      <c r="AC62" s="618"/>
      <c r="AD62" s="618"/>
      <c r="AE62" s="618"/>
      <c r="AF62" s="618"/>
      <c r="AG62" s="643"/>
      <c r="AH62" s="643"/>
    </row>
    <row r="63" spans="1:34">
      <c r="A63" s="627">
        <v>660</v>
      </c>
      <c r="B63" s="696"/>
      <c r="C63" s="630"/>
      <c r="D63" s="630"/>
      <c r="E63" s="631"/>
      <c r="F63" s="1903"/>
      <c r="G63" s="1911"/>
      <c r="H63" s="1904"/>
      <c r="I63" s="1903"/>
      <c r="J63" s="1904"/>
      <c r="K63" s="1903"/>
      <c r="L63" s="1911"/>
      <c r="M63" s="1904"/>
      <c r="N63" s="1903"/>
      <c r="O63" s="1904"/>
      <c r="P63" s="1903"/>
      <c r="Q63" s="1911"/>
      <c r="R63" s="1904"/>
      <c r="S63" s="1903"/>
      <c r="T63" s="1904"/>
      <c r="U63" s="1903"/>
      <c r="V63" s="1911"/>
      <c r="W63" s="1904"/>
      <c r="X63" s="1903"/>
      <c r="Y63" s="1904"/>
      <c r="Z63" s="618"/>
      <c r="AA63" s="618"/>
      <c r="AB63" s="618"/>
      <c r="AC63" s="618"/>
      <c r="AD63" s="618"/>
      <c r="AE63" s="618"/>
      <c r="AF63" s="618"/>
      <c r="AG63" s="643"/>
      <c r="AH63" s="643"/>
    </row>
    <row r="64" spans="1:34">
      <c r="A64" s="627">
        <v>670</v>
      </c>
      <c r="B64" s="693"/>
      <c r="C64" s="632"/>
      <c r="D64" s="632"/>
      <c r="E64" s="631"/>
      <c r="F64" s="1903"/>
      <c r="G64" s="1908"/>
      <c r="H64" s="1904"/>
      <c r="I64" s="1903"/>
      <c r="J64" s="1904"/>
      <c r="K64" s="1903"/>
      <c r="L64" s="1908"/>
      <c r="M64" s="1904"/>
      <c r="N64" s="1903"/>
      <c r="O64" s="1904"/>
      <c r="P64" s="1903"/>
      <c r="Q64" s="1908"/>
      <c r="R64" s="1904"/>
      <c r="S64" s="1903"/>
      <c r="T64" s="1904"/>
      <c r="U64" s="1903"/>
      <c r="V64" s="1908"/>
      <c r="W64" s="1904"/>
      <c r="X64" s="1903"/>
      <c r="Y64" s="1904"/>
      <c r="Z64" s="618"/>
      <c r="AA64" s="618"/>
      <c r="AB64" s="618"/>
      <c r="AC64" s="654"/>
      <c r="AD64" s="654"/>
      <c r="AE64" s="654"/>
      <c r="AF64" s="654"/>
      <c r="AG64" s="654"/>
      <c r="AH64" s="643"/>
    </row>
    <row r="65" spans="1:34">
      <c r="A65" s="627">
        <v>680</v>
      </c>
      <c r="B65" s="695"/>
      <c r="C65" s="630"/>
      <c r="D65" s="630"/>
      <c r="E65" s="631"/>
      <c r="F65" s="1903"/>
      <c r="G65" s="1908"/>
      <c r="H65" s="1904"/>
      <c r="I65" s="1903"/>
      <c r="J65" s="1904"/>
      <c r="K65" s="1903"/>
      <c r="L65" s="1908"/>
      <c r="M65" s="1904"/>
      <c r="N65" s="1903"/>
      <c r="O65" s="1904"/>
      <c r="P65" s="1903"/>
      <c r="Q65" s="1908"/>
      <c r="R65" s="1904"/>
      <c r="S65" s="1903"/>
      <c r="T65" s="1904"/>
      <c r="U65" s="1903"/>
      <c r="V65" s="1908"/>
      <c r="W65" s="1904"/>
      <c r="X65" s="1903"/>
      <c r="Y65" s="1904"/>
      <c r="Z65" s="618"/>
      <c r="AA65" s="618"/>
      <c r="AB65" s="618"/>
      <c r="AC65" s="618"/>
      <c r="AD65" s="618"/>
      <c r="AE65" s="618"/>
      <c r="AF65" s="618"/>
      <c r="AG65" s="643"/>
      <c r="AH65" s="643"/>
    </row>
    <row r="66" spans="1:34">
      <c r="A66" s="627">
        <v>690</v>
      </c>
      <c r="B66" s="693"/>
      <c r="C66" s="632"/>
      <c r="D66" s="632"/>
      <c r="E66" s="631"/>
      <c r="F66" s="1903"/>
      <c r="G66" s="1908"/>
      <c r="H66" s="1904"/>
      <c r="I66" s="1903"/>
      <c r="J66" s="1904"/>
      <c r="K66" s="1903"/>
      <c r="L66" s="1908"/>
      <c r="M66" s="1904"/>
      <c r="N66" s="1903"/>
      <c r="O66" s="1904"/>
      <c r="P66" s="1903"/>
      <c r="Q66" s="1908"/>
      <c r="R66" s="1904"/>
      <c r="S66" s="1903"/>
      <c r="T66" s="1904"/>
      <c r="U66" s="1903"/>
      <c r="V66" s="1908"/>
      <c r="W66" s="1904"/>
      <c r="X66" s="1903"/>
      <c r="Y66" s="1904"/>
      <c r="Z66" s="618"/>
      <c r="AA66" s="618"/>
      <c r="AB66" s="618"/>
      <c r="AC66" s="618"/>
      <c r="AD66" s="618"/>
      <c r="AE66" s="618"/>
      <c r="AF66" s="618"/>
      <c r="AG66" s="643"/>
      <c r="AH66" s="643"/>
    </row>
    <row r="67" spans="1:34">
      <c r="A67" s="627">
        <v>700</v>
      </c>
      <c r="B67" s="695"/>
      <c r="C67" s="630"/>
      <c r="D67" s="630"/>
      <c r="E67" s="631"/>
      <c r="F67" s="1903"/>
      <c r="G67" s="1908"/>
      <c r="H67" s="1904"/>
      <c r="I67" s="1903"/>
      <c r="J67" s="1904"/>
      <c r="K67" s="1903"/>
      <c r="L67" s="1908"/>
      <c r="M67" s="1904"/>
      <c r="N67" s="1903"/>
      <c r="O67" s="1904"/>
      <c r="P67" s="1903"/>
      <c r="Q67" s="1908"/>
      <c r="R67" s="1904"/>
      <c r="S67" s="1903"/>
      <c r="T67" s="1904"/>
      <c r="U67" s="1903"/>
      <c r="V67" s="1908"/>
      <c r="W67" s="1904"/>
      <c r="X67" s="1903"/>
      <c r="Y67" s="1904"/>
      <c r="Z67" s="618"/>
      <c r="AA67" s="618"/>
      <c r="AB67" s="618"/>
      <c r="AC67" s="618"/>
      <c r="AD67" s="618"/>
      <c r="AE67" s="618"/>
      <c r="AF67" s="618"/>
      <c r="AG67" s="643"/>
      <c r="AH67" s="643"/>
    </row>
    <row r="68" spans="1:34">
      <c r="A68" s="627">
        <v>710</v>
      </c>
      <c r="B68" s="693"/>
      <c r="C68" s="632"/>
      <c r="D68" s="632"/>
      <c r="E68" s="631"/>
      <c r="F68" s="1903"/>
      <c r="G68" s="1908"/>
      <c r="H68" s="1904"/>
      <c r="I68" s="1903"/>
      <c r="J68" s="1904"/>
      <c r="K68" s="1903"/>
      <c r="L68" s="1908"/>
      <c r="M68" s="1904"/>
      <c r="N68" s="1903"/>
      <c r="O68" s="1904"/>
      <c r="P68" s="1903"/>
      <c r="Q68" s="1908"/>
      <c r="R68" s="1904"/>
      <c r="S68" s="1903"/>
      <c r="T68" s="1904"/>
      <c r="U68" s="1903"/>
      <c r="V68" s="1908"/>
      <c r="W68" s="1904"/>
      <c r="X68" s="1903"/>
      <c r="Y68" s="1904"/>
      <c r="Z68" s="618"/>
      <c r="AA68" s="618"/>
      <c r="AB68" s="618"/>
      <c r="AC68" s="618"/>
      <c r="AD68" s="618"/>
      <c r="AE68" s="618"/>
      <c r="AF68" s="618"/>
      <c r="AG68" s="643"/>
      <c r="AH68" s="643"/>
    </row>
    <row r="69" spans="1:34">
      <c r="A69" s="627">
        <v>720</v>
      </c>
      <c r="B69" s="695"/>
      <c r="C69" s="630"/>
      <c r="D69" s="630"/>
      <c r="E69" s="631"/>
      <c r="F69" s="1903"/>
      <c r="G69" s="1908"/>
      <c r="H69" s="1904"/>
      <c r="I69" s="1903"/>
      <c r="J69" s="1904"/>
      <c r="K69" s="1903"/>
      <c r="L69" s="1908"/>
      <c r="M69" s="1904"/>
      <c r="N69" s="1903"/>
      <c r="O69" s="1904"/>
      <c r="P69" s="1903"/>
      <c r="Q69" s="1908"/>
      <c r="R69" s="1904"/>
      <c r="S69" s="1903"/>
      <c r="T69" s="1904"/>
      <c r="U69" s="1903"/>
      <c r="V69" s="1908"/>
      <c r="W69" s="1904"/>
      <c r="X69" s="1903"/>
      <c r="Y69" s="1904"/>
      <c r="Z69" s="618"/>
      <c r="AA69" s="618"/>
      <c r="AB69" s="618"/>
      <c r="AC69" s="618"/>
      <c r="AD69" s="618"/>
      <c r="AE69" s="618"/>
      <c r="AF69" s="618"/>
      <c r="AG69" s="643"/>
      <c r="AH69" s="643"/>
    </row>
    <row r="70" spans="1:34">
      <c r="A70" s="627">
        <v>730</v>
      </c>
      <c r="B70" s="693"/>
      <c r="C70" s="632"/>
      <c r="D70" s="632"/>
      <c r="E70" s="631"/>
      <c r="F70" s="1903"/>
      <c r="G70" s="1908"/>
      <c r="H70" s="1904"/>
      <c r="I70" s="1903"/>
      <c r="J70" s="1904"/>
      <c r="K70" s="1903"/>
      <c r="L70" s="1908"/>
      <c r="M70" s="1904"/>
      <c r="N70" s="1903"/>
      <c r="O70" s="1904"/>
      <c r="P70" s="1903"/>
      <c r="Q70" s="1908"/>
      <c r="R70" s="1904"/>
      <c r="S70" s="1903"/>
      <c r="T70" s="1904"/>
      <c r="U70" s="1903"/>
      <c r="V70" s="1908"/>
      <c r="W70" s="1904"/>
      <c r="X70" s="1903"/>
      <c r="Y70" s="1904"/>
      <c r="Z70" s="618"/>
      <c r="AA70" s="618"/>
      <c r="AB70" s="618"/>
      <c r="AC70" s="618"/>
      <c r="AD70" s="618"/>
      <c r="AE70" s="618"/>
      <c r="AF70" s="618"/>
      <c r="AG70" s="643"/>
      <c r="AH70" s="643"/>
    </row>
    <row r="71" spans="1:34">
      <c r="A71" s="627">
        <v>740</v>
      </c>
      <c r="B71" s="695"/>
      <c r="C71" s="630"/>
      <c r="D71" s="630"/>
      <c r="E71" s="631"/>
      <c r="F71" s="1903"/>
      <c r="G71" s="1908"/>
      <c r="H71" s="1904"/>
      <c r="I71" s="1903"/>
      <c r="J71" s="1904"/>
      <c r="K71" s="1903"/>
      <c r="L71" s="1908"/>
      <c r="M71" s="1904"/>
      <c r="N71" s="1903"/>
      <c r="O71" s="1904"/>
      <c r="P71" s="1903"/>
      <c r="Q71" s="1908"/>
      <c r="R71" s="1904"/>
      <c r="S71" s="1903"/>
      <c r="T71" s="1904"/>
      <c r="U71" s="1903"/>
      <c r="V71" s="1908"/>
      <c r="W71" s="1904"/>
      <c r="X71" s="1903"/>
      <c r="Y71" s="1904"/>
      <c r="Z71" s="618"/>
      <c r="AA71" s="618"/>
      <c r="AB71" s="618"/>
      <c r="AC71" s="618"/>
      <c r="AD71" s="618"/>
      <c r="AE71" s="618"/>
      <c r="AF71" s="618"/>
      <c r="AG71" s="643"/>
      <c r="AH71" s="643"/>
    </row>
    <row r="72" spans="1:34">
      <c r="A72" s="627">
        <v>750</v>
      </c>
      <c r="B72" s="693"/>
      <c r="C72" s="630"/>
      <c r="D72" s="630"/>
      <c r="E72" s="631"/>
      <c r="F72" s="1903"/>
      <c r="G72" s="1908"/>
      <c r="H72" s="1904"/>
      <c r="I72" s="1903"/>
      <c r="J72" s="1904"/>
      <c r="K72" s="1903"/>
      <c r="L72" s="1908"/>
      <c r="M72" s="1904"/>
      <c r="N72" s="1903"/>
      <c r="O72" s="1904"/>
      <c r="P72" s="1903"/>
      <c r="Q72" s="1908"/>
      <c r="R72" s="1904"/>
      <c r="S72" s="1903"/>
      <c r="T72" s="1904"/>
      <c r="U72" s="1903"/>
      <c r="V72" s="1908"/>
      <c r="W72" s="1904"/>
      <c r="X72" s="1903"/>
      <c r="Y72" s="1904"/>
      <c r="Z72" s="618"/>
      <c r="AA72" s="618"/>
      <c r="AB72" s="618"/>
      <c r="AC72" s="618"/>
      <c r="AD72" s="618"/>
      <c r="AE72" s="618"/>
      <c r="AF72" s="618"/>
      <c r="AG72" s="643"/>
      <c r="AH72" s="643"/>
    </row>
    <row r="73" spans="1:34">
      <c r="A73" s="627">
        <v>760</v>
      </c>
      <c r="B73" s="695"/>
      <c r="C73" s="632"/>
      <c r="D73" s="632"/>
      <c r="E73" s="631"/>
      <c r="F73" s="1903"/>
      <c r="G73" s="1908"/>
      <c r="H73" s="1904"/>
      <c r="I73" s="1903"/>
      <c r="J73" s="1904"/>
      <c r="K73" s="1903"/>
      <c r="L73" s="1908"/>
      <c r="M73" s="1904"/>
      <c r="N73" s="1903"/>
      <c r="O73" s="1904"/>
      <c r="P73" s="1903"/>
      <c r="Q73" s="1908"/>
      <c r="R73" s="1904"/>
      <c r="S73" s="1903"/>
      <c r="T73" s="1904"/>
      <c r="U73" s="1903"/>
      <c r="V73" s="1908"/>
      <c r="W73" s="1904"/>
      <c r="X73" s="1903"/>
      <c r="Y73" s="1904"/>
      <c r="Z73" s="618"/>
      <c r="AA73" s="618"/>
      <c r="AB73" s="618"/>
      <c r="AC73" s="618"/>
      <c r="AD73" s="618"/>
      <c r="AE73" s="618"/>
      <c r="AF73" s="618"/>
      <c r="AG73" s="643"/>
      <c r="AH73" s="643"/>
    </row>
    <row r="74" spans="1:34">
      <c r="A74" s="627">
        <v>770</v>
      </c>
      <c r="B74" s="695"/>
      <c r="C74" s="630"/>
      <c r="D74" s="630"/>
      <c r="E74" s="631"/>
      <c r="F74" s="1903">
        <v>0</v>
      </c>
      <c r="G74" s="1911">
        <v>0</v>
      </c>
      <c r="H74" s="1904">
        <v>0</v>
      </c>
      <c r="I74" s="1903">
        <v>0</v>
      </c>
      <c r="J74" s="1904">
        <v>0</v>
      </c>
      <c r="K74" s="1903">
        <v>0</v>
      </c>
      <c r="L74" s="1911">
        <v>0</v>
      </c>
      <c r="M74" s="1904">
        <v>0</v>
      </c>
      <c r="N74" s="1903">
        <v>0</v>
      </c>
      <c r="O74" s="1904"/>
      <c r="P74" s="1903">
        <v>0</v>
      </c>
      <c r="Q74" s="1911">
        <v>0</v>
      </c>
      <c r="R74" s="1904">
        <v>0</v>
      </c>
      <c r="S74" s="1903">
        <v>0</v>
      </c>
      <c r="T74" s="1904">
        <v>0</v>
      </c>
      <c r="U74" s="1903">
        <v>0</v>
      </c>
      <c r="V74" s="1911">
        <v>0</v>
      </c>
      <c r="W74" s="1904">
        <v>0</v>
      </c>
      <c r="X74" s="1903">
        <v>0</v>
      </c>
      <c r="Y74" s="1904">
        <v>0</v>
      </c>
      <c r="Z74" s="618"/>
      <c r="AA74" s="618"/>
      <c r="AB74" s="618"/>
      <c r="AC74" s="618"/>
      <c r="AD74" s="618"/>
      <c r="AE74" s="618"/>
      <c r="AF74" s="618"/>
      <c r="AG74" s="643"/>
      <c r="AH74" s="643"/>
    </row>
    <row r="75" spans="1:34">
      <c r="A75" s="627">
        <v>780</v>
      </c>
      <c r="B75" s="696" t="s">
        <v>277</v>
      </c>
      <c r="C75" s="633"/>
      <c r="D75" s="633"/>
      <c r="E75" s="634"/>
      <c r="F75" s="1903"/>
      <c r="G75" s="1905"/>
      <c r="H75" s="1905"/>
      <c r="I75" s="1905"/>
      <c r="J75" s="1905"/>
      <c r="K75" s="1903"/>
      <c r="L75" s="1905"/>
      <c r="M75" s="1905"/>
      <c r="N75" s="1905"/>
      <c r="O75" s="1905"/>
      <c r="P75" s="1903"/>
      <c r="Q75" s="1905"/>
      <c r="R75" s="1905"/>
      <c r="S75" s="1905"/>
      <c r="T75" s="1905"/>
      <c r="U75" s="1903"/>
      <c r="V75" s="1905"/>
      <c r="W75" s="1905"/>
      <c r="X75" s="1905"/>
      <c r="Y75" s="1905"/>
      <c r="Z75" s="618"/>
      <c r="AA75" s="618"/>
      <c r="AB75" s="618"/>
      <c r="AC75" s="618"/>
      <c r="AD75" s="618"/>
      <c r="AE75" s="618"/>
      <c r="AF75" s="618"/>
      <c r="AG75" s="643"/>
      <c r="AH75" s="643"/>
    </row>
    <row r="76" spans="1:34">
      <c r="A76" s="627">
        <v>781</v>
      </c>
      <c r="B76" s="695" t="s">
        <v>275</v>
      </c>
      <c r="C76" s="633"/>
      <c r="D76" s="633" t="s">
        <v>539</v>
      </c>
      <c r="E76" s="636"/>
      <c r="F76" s="1903">
        <v>0</v>
      </c>
      <c r="G76" s="1903">
        <v>0</v>
      </c>
      <c r="H76" s="1903">
        <v>0</v>
      </c>
      <c r="I76" s="1904">
        <v>0</v>
      </c>
      <c r="J76" s="1904">
        <v>0</v>
      </c>
      <c r="K76" s="1903">
        <v>0</v>
      </c>
      <c r="L76" s="1903">
        <v>0</v>
      </c>
      <c r="M76" s="1904">
        <v>0</v>
      </c>
      <c r="N76" s="1903">
        <v>0</v>
      </c>
      <c r="O76" s="1903">
        <v>0</v>
      </c>
      <c r="P76" s="1903">
        <v>0</v>
      </c>
      <c r="Q76" s="1903">
        <v>0</v>
      </c>
      <c r="R76" s="1904">
        <v>0</v>
      </c>
      <c r="S76" s="1903">
        <v>0</v>
      </c>
      <c r="T76" s="1903">
        <v>0</v>
      </c>
      <c r="U76" s="1903">
        <v>0</v>
      </c>
      <c r="V76" s="1903">
        <v>0</v>
      </c>
      <c r="W76" s="1904">
        <v>0</v>
      </c>
      <c r="X76" s="1903">
        <v>0</v>
      </c>
      <c r="Y76" s="1903">
        <v>0</v>
      </c>
      <c r="Z76" s="618"/>
      <c r="AA76" s="618"/>
      <c r="AB76" s="618"/>
      <c r="AC76" s="618"/>
      <c r="AD76" s="618"/>
      <c r="AE76" s="618"/>
      <c r="AF76" s="618"/>
      <c r="AG76" s="643"/>
      <c r="AH76" s="643"/>
    </row>
    <row r="77" spans="1:34">
      <c r="A77" s="627">
        <v>782</v>
      </c>
      <c r="B77" s="695" t="s">
        <v>276</v>
      </c>
      <c r="C77" s="633"/>
      <c r="D77" s="633"/>
      <c r="E77" s="636"/>
      <c r="F77" s="1903">
        <v>0</v>
      </c>
      <c r="G77" s="1903">
        <v>0</v>
      </c>
      <c r="H77" s="1904">
        <v>0</v>
      </c>
      <c r="I77" s="1903">
        <v>0</v>
      </c>
      <c r="J77" s="1903">
        <v>0</v>
      </c>
      <c r="K77" s="1903">
        <v>0</v>
      </c>
      <c r="L77" s="1903">
        <v>0</v>
      </c>
      <c r="M77" s="1904">
        <v>0</v>
      </c>
      <c r="N77" s="1903">
        <v>0</v>
      </c>
      <c r="O77" s="1903">
        <v>0</v>
      </c>
      <c r="P77" s="1903">
        <v>0</v>
      </c>
      <c r="Q77" s="1903">
        <v>0</v>
      </c>
      <c r="R77" s="1904">
        <v>0</v>
      </c>
      <c r="S77" s="1903">
        <v>0</v>
      </c>
      <c r="T77" s="1903">
        <v>0</v>
      </c>
      <c r="U77" s="1903">
        <v>0</v>
      </c>
      <c r="V77" s="1903">
        <v>0</v>
      </c>
      <c r="W77" s="1904">
        <v>0</v>
      </c>
      <c r="X77" s="1903">
        <v>0</v>
      </c>
      <c r="Y77" s="1903">
        <v>0</v>
      </c>
      <c r="Z77" s="618"/>
      <c r="AA77" s="618"/>
      <c r="AB77" s="618"/>
      <c r="AC77" s="618"/>
      <c r="AD77" s="618"/>
      <c r="AE77" s="618"/>
      <c r="AF77" s="618"/>
      <c r="AG77" s="643"/>
      <c r="AH77" s="643"/>
    </row>
    <row r="78" spans="1:34">
      <c r="A78" s="627">
        <v>790</v>
      </c>
      <c r="B78" s="695" t="s">
        <v>257</v>
      </c>
      <c r="C78" s="630">
        <v>555</v>
      </c>
      <c r="D78" s="630" t="s">
        <v>539</v>
      </c>
      <c r="E78" s="631"/>
      <c r="F78" s="1903">
        <v>0</v>
      </c>
      <c r="G78" s="1903">
        <v>0</v>
      </c>
      <c r="H78" s="1904">
        <v>0</v>
      </c>
      <c r="I78" s="1903">
        <v>0</v>
      </c>
      <c r="J78" s="1903">
        <v>0</v>
      </c>
      <c r="K78" s="1903">
        <v>0</v>
      </c>
      <c r="L78" s="1903">
        <v>0</v>
      </c>
      <c r="M78" s="1904">
        <v>0</v>
      </c>
      <c r="N78" s="1903">
        <v>0</v>
      </c>
      <c r="O78" s="1903">
        <v>0</v>
      </c>
      <c r="P78" s="1903">
        <v>0</v>
      </c>
      <c r="Q78" s="1903">
        <v>0</v>
      </c>
      <c r="R78" s="1904">
        <v>0</v>
      </c>
      <c r="S78" s="1903">
        <v>0</v>
      </c>
      <c r="T78" s="1903">
        <v>0</v>
      </c>
      <c r="U78" s="1903">
        <v>0</v>
      </c>
      <c r="V78" s="1903">
        <v>0</v>
      </c>
      <c r="W78" s="1904">
        <v>0</v>
      </c>
      <c r="X78" s="1903">
        <v>0</v>
      </c>
      <c r="Y78" s="1903">
        <v>0</v>
      </c>
      <c r="Z78" s="618"/>
      <c r="AA78" s="618"/>
      <c r="AB78" s="618"/>
      <c r="AC78" s="618"/>
      <c r="AD78" s="618"/>
      <c r="AE78" s="618"/>
      <c r="AF78" s="618"/>
      <c r="AG78" s="643"/>
      <c r="AH78" s="643"/>
    </row>
    <row r="79" spans="1:34">
      <c r="A79" s="627">
        <v>800</v>
      </c>
      <c r="B79" s="699" t="s">
        <v>278</v>
      </c>
      <c r="C79" s="633"/>
      <c r="D79" s="630" t="s">
        <v>539</v>
      </c>
      <c r="E79" s="636"/>
      <c r="F79" s="1903">
        <v>0</v>
      </c>
      <c r="G79" s="1903">
        <v>0</v>
      </c>
      <c r="H79" s="1903">
        <v>0</v>
      </c>
      <c r="I79" s="1904">
        <v>0</v>
      </c>
      <c r="J79" s="1904">
        <v>0</v>
      </c>
      <c r="K79" s="1903">
        <v>0</v>
      </c>
      <c r="L79" s="1903">
        <v>0</v>
      </c>
      <c r="M79" s="1904">
        <v>0</v>
      </c>
      <c r="N79" s="1903">
        <v>0</v>
      </c>
      <c r="O79" s="1903">
        <v>0</v>
      </c>
      <c r="P79" s="1903">
        <v>0</v>
      </c>
      <c r="Q79" s="1903">
        <v>0</v>
      </c>
      <c r="R79" s="1904">
        <v>0</v>
      </c>
      <c r="S79" s="1903">
        <v>0</v>
      </c>
      <c r="T79" s="1903">
        <v>0</v>
      </c>
      <c r="U79" s="1903">
        <v>0</v>
      </c>
      <c r="V79" s="1903">
        <v>0</v>
      </c>
      <c r="W79" s="1904">
        <v>0</v>
      </c>
      <c r="X79" s="1903">
        <v>0</v>
      </c>
      <c r="Y79" s="1903">
        <v>0</v>
      </c>
      <c r="Z79" s="618"/>
      <c r="AA79" s="618"/>
      <c r="AB79" s="618"/>
      <c r="AC79" s="618"/>
      <c r="AD79" s="618"/>
      <c r="AE79" s="618"/>
      <c r="AF79" s="618"/>
      <c r="AG79" s="643"/>
      <c r="AH79" s="643"/>
    </row>
    <row r="80" spans="1:34">
      <c r="A80" s="627">
        <v>810</v>
      </c>
      <c r="B80" s="698" t="s">
        <v>410</v>
      </c>
      <c r="C80" s="635">
        <v>556</v>
      </c>
      <c r="D80" s="635"/>
      <c r="E80" s="636"/>
      <c r="F80" s="1903">
        <v>0</v>
      </c>
      <c r="G80" s="1903">
        <v>0</v>
      </c>
      <c r="H80" s="1904">
        <v>0</v>
      </c>
      <c r="I80" s="1903">
        <v>0</v>
      </c>
      <c r="J80" s="1903">
        <v>0</v>
      </c>
      <c r="K80" s="1903">
        <v>0</v>
      </c>
      <c r="L80" s="1903">
        <v>0</v>
      </c>
      <c r="M80" s="1904">
        <v>0</v>
      </c>
      <c r="N80" s="1903">
        <v>0</v>
      </c>
      <c r="O80" s="1903">
        <v>0</v>
      </c>
      <c r="P80" s="1903">
        <v>0</v>
      </c>
      <c r="Q80" s="1903">
        <v>0</v>
      </c>
      <c r="R80" s="1904">
        <v>0</v>
      </c>
      <c r="S80" s="1903">
        <v>0</v>
      </c>
      <c r="T80" s="1903">
        <v>0</v>
      </c>
      <c r="U80" s="1903">
        <v>0</v>
      </c>
      <c r="V80" s="1903">
        <v>0</v>
      </c>
      <c r="W80" s="1904">
        <v>0</v>
      </c>
      <c r="X80" s="1903">
        <v>0</v>
      </c>
      <c r="Y80" s="1903">
        <v>0</v>
      </c>
      <c r="Z80" s="618"/>
      <c r="AA80" s="618"/>
      <c r="AB80" s="618"/>
      <c r="AC80" s="618"/>
      <c r="AD80" s="618"/>
      <c r="AE80" s="618"/>
      <c r="AF80" s="618"/>
      <c r="AG80" s="643"/>
      <c r="AH80" s="643"/>
    </row>
    <row r="81" spans="1:34">
      <c r="A81" s="627">
        <v>820</v>
      </c>
      <c r="B81" s="695" t="s">
        <v>258</v>
      </c>
      <c r="C81" s="630">
        <v>557</v>
      </c>
      <c r="D81" s="630"/>
      <c r="E81" s="631"/>
      <c r="F81" s="1912">
        <v>0</v>
      </c>
      <c r="G81" s="1903">
        <v>0</v>
      </c>
      <c r="H81" s="1904">
        <v>0</v>
      </c>
      <c r="I81" s="1903">
        <v>0</v>
      </c>
      <c r="J81" s="1903">
        <v>0</v>
      </c>
      <c r="K81" s="1912">
        <v>0</v>
      </c>
      <c r="L81" s="1903">
        <v>0</v>
      </c>
      <c r="M81" s="1904">
        <v>0</v>
      </c>
      <c r="N81" s="1903">
        <v>0</v>
      </c>
      <c r="O81" s="1903">
        <v>0</v>
      </c>
      <c r="P81" s="1912">
        <v>0</v>
      </c>
      <c r="Q81" s="1903">
        <v>0</v>
      </c>
      <c r="R81" s="1904">
        <v>0</v>
      </c>
      <c r="S81" s="1903">
        <v>0</v>
      </c>
      <c r="T81" s="1903">
        <v>0</v>
      </c>
      <c r="U81" s="1912">
        <v>0</v>
      </c>
      <c r="V81" s="1903">
        <v>0</v>
      </c>
      <c r="W81" s="1904">
        <v>0</v>
      </c>
      <c r="X81" s="1903">
        <v>0</v>
      </c>
      <c r="Y81" s="1903">
        <v>0</v>
      </c>
      <c r="Z81" s="618"/>
      <c r="AA81" s="618"/>
      <c r="AB81" s="618"/>
      <c r="AC81" s="618"/>
      <c r="AD81" s="618"/>
      <c r="AE81" s="618"/>
      <c r="AF81" s="618"/>
      <c r="AG81" s="643"/>
      <c r="AH81" s="643"/>
    </row>
    <row r="82" spans="1:34">
      <c r="A82" s="627">
        <v>830</v>
      </c>
      <c r="B82" s="696" t="s">
        <v>478</v>
      </c>
      <c r="C82" s="633"/>
      <c r="D82" s="633"/>
      <c r="E82" s="634"/>
      <c r="F82" s="1903"/>
      <c r="G82" s="1905"/>
      <c r="H82" s="1905"/>
      <c r="I82" s="1905"/>
      <c r="J82" s="1905"/>
      <c r="K82" s="1903"/>
      <c r="L82" s="1905"/>
      <c r="M82" s="1905"/>
      <c r="N82" s="1905"/>
      <c r="O82" s="1905"/>
      <c r="P82" s="1903"/>
      <c r="Q82" s="1905"/>
      <c r="R82" s="1905"/>
      <c r="S82" s="1905"/>
      <c r="T82" s="1905"/>
      <c r="U82" s="1903"/>
      <c r="V82" s="1905"/>
      <c r="W82" s="1905"/>
      <c r="X82" s="1905"/>
      <c r="Y82" s="1905"/>
      <c r="Z82" s="618"/>
      <c r="AA82" s="618"/>
      <c r="AB82" s="618"/>
      <c r="AC82" s="618"/>
      <c r="AD82" s="618"/>
      <c r="AE82" s="618"/>
      <c r="AF82" s="618"/>
      <c r="AG82" s="643"/>
      <c r="AH82" s="643"/>
    </row>
    <row r="83" spans="1:34">
      <c r="A83" s="627">
        <v>840</v>
      </c>
      <c r="B83" s="695" t="s">
        <v>478</v>
      </c>
      <c r="C83" s="630" t="s">
        <v>120</v>
      </c>
      <c r="D83" s="630"/>
      <c r="E83" s="631"/>
      <c r="F83" s="1903">
        <v>0</v>
      </c>
      <c r="G83" s="1903">
        <v>0</v>
      </c>
      <c r="H83" s="1904">
        <v>0</v>
      </c>
      <c r="I83" s="1903">
        <v>0</v>
      </c>
      <c r="J83" s="1904">
        <v>0</v>
      </c>
      <c r="K83" s="1903">
        <v>0</v>
      </c>
      <c r="L83" s="1903">
        <v>0</v>
      </c>
      <c r="M83" s="1904">
        <v>0</v>
      </c>
      <c r="N83" s="1903">
        <v>0</v>
      </c>
      <c r="O83" s="1904">
        <v>0</v>
      </c>
      <c r="P83" s="1903">
        <v>0</v>
      </c>
      <c r="Q83" s="1903">
        <v>0</v>
      </c>
      <c r="R83" s="1904">
        <v>0</v>
      </c>
      <c r="S83" s="1903">
        <v>0</v>
      </c>
      <c r="T83" s="1904">
        <v>0</v>
      </c>
      <c r="U83" s="1903">
        <v>0</v>
      </c>
      <c r="V83" s="1903">
        <v>0</v>
      </c>
      <c r="W83" s="1904">
        <v>0</v>
      </c>
      <c r="X83" s="1903">
        <v>0</v>
      </c>
      <c r="Y83" s="1904">
        <v>0</v>
      </c>
      <c r="Z83" s="618"/>
      <c r="AA83" s="618"/>
      <c r="AB83" s="618"/>
      <c r="AC83" s="618"/>
      <c r="AD83" s="618"/>
      <c r="AE83" s="618"/>
      <c r="AF83" s="618"/>
      <c r="AG83" s="643"/>
      <c r="AH83" s="643"/>
    </row>
    <row r="84" spans="1:34">
      <c r="A84" s="627">
        <v>850</v>
      </c>
      <c r="B84" s="695" t="s">
        <v>79</v>
      </c>
      <c r="C84" s="630"/>
      <c r="D84" s="630"/>
      <c r="E84" s="631"/>
      <c r="F84" s="1903">
        <v>0</v>
      </c>
      <c r="G84" s="1903">
        <v>0</v>
      </c>
      <c r="H84" s="1904">
        <v>0</v>
      </c>
      <c r="I84" s="1903">
        <v>0</v>
      </c>
      <c r="J84" s="1904">
        <v>0</v>
      </c>
      <c r="K84" s="1903">
        <v>0</v>
      </c>
      <c r="L84" s="1903">
        <v>0</v>
      </c>
      <c r="M84" s="1904">
        <v>0</v>
      </c>
      <c r="N84" s="1903">
        <v>0</v>
      </c>
      <c r="O84" s="1904">
        <v>0</v>
      </c>
      <c r="P84" s="1903">
        <v>0</v>
      </c>
      <c r="Q84" s="1903">
        <v>0</v>
      </c>
      <c r="R84" s="1904">
        <v>0</v>
      </c>
      <c r="S84" s="1903">
        <v>0</v>
      </c>
      <c r="T84" s="1904">
        <v>0</v>
      </c>
      <c r="U84" s="1903">
        <v>0</v>
      </c>
      <c r="V84" s="1903">
        <v>0</v>
      </c>
      <c r="W84" s="1904">
        <v>0</v>
      </c>
      <c r="X84" s="1903">
        <v>0</v>
      </c>
      <c r="Y84" s="1904">
        <v>0</v>
      </c>
      <c r="Z84" s="618"/>
      <c r="AA84" s="618"/>
      <c r="AB84" s="618"/>
      <c r="AC84" s="618"/>
      <c r="AD84" s="618"/>
      <c r="AE84" s="618"/>
      <c r="AF84" s="618"/>
      <c r="AG84" s="643"/>
      <c r="AH84" s="643"/>
    </row>
    <row r="85" spans="1:34">
      <c r="A85" s="627">
        <v>860</v>
      </c>
      <c r="B85" s="696" t="s">
        <v>279</v>
      </c>
      <c r="C85" s="633"/>
      <c r="D85" s="633"/>
      <c r="E85" s="634"/>
      <c r="F85" s="1908"/>
      <c r="G85" s="1908"/>
      <c r="H85" s="1908"/>
      <c r="I85" s="1908"/>
      <c r="J85" s="1905"/>
      <c r="K85" s="1908"/>
      <c r="L85" s="1908"/>
      <c r="M85" s="1908"/>
      <c r="N85" s="1908"/>
      <c r="O85" s="1905"/>
      <c r="P85" s="1908"/>
      <c r="Q85" s="1908"/>
      <c r="R85" s="1908"/>
      <c r="S85" s="1908"/>
      <c r="T85" s="1905"/>
      <c r="U85" s="1908"/>
      <c r="V85" s="1908"/>
      <c r="W85" s="1908"/>
      <c r="X85" s="1908"/>
      <c r="Y85" s="1905"/>
      <c r="Z85" s="618"/>
      <c r="AA85" s="618"/>
      <c r="AB85" s="618"/>
      <c r="AC85" s="618"/>
      <c r="AD85" s="618"/>
      <c r="AE85" s="618"/>
      <c r="AF85" s="618"/>
      <c r="AG85" s="643"/>
      <c r="AH85" s="643"/>
    </row>
    <row r="86" spans="1:34">
      <c r="A86" s="627">
        <v>870</v>
      </c>
      <c r="B86" s="693" t="s">
        <v>280</v>
      </c>
      <c r="C86" s="632">
        <v>565</v>
      </c>
      <c r="D86" s="632"/>
      <c r="E86" s="631"/>
      <c r="F86" s="1903">
        <v>0</v>
      </c>
      <c r="G86" s="1903">
        <v>0</v>
      </c>
      <c r="H86" s="1904">
        <v>0</v>
      </c>
      <c r="I86" s="1903">
        <v>0</v>
      </c>
      <c r="J86" s="1904">
        <v>0</v>
      </c>
      <c r="K86" s="1903">
        <v>0</v>
      </c>
      <c r="L86" s="1903">
        <v>0</v>
      </c>
      <c r="M86" s="1904">
        <v>0</v>
      </c>
      <c r="N86" s="1903">
        <v>0</v>
      </c>
      <c r="O86" s="1904">
        <v>0</v>
      </c>
      <c r="P86" s="1903">
        <v>0</v>
      </c>
      <c r="Q86" s="1903">
        <v>0</v>
      </c>
      <c r="R86" s="1904">
        <v>0</v>
      </c>
      <c r="S86" s="1903">
        <v>0</v>
      </c>
      <c r="T86" s="1904">
        <v>0</v>
      </c>
      <c r="U86" s="1903">
        <v>0</v>
      </c>
      <c r="V86" s="1903">
        <v>0</v>
      </c>
      <c r="W86" s="1904">
        <v>0</v>
      </c>
      <c r="X86" s="1903">
        <v>0</v>
      </c>
      <c r="Y86" s="1904">
        <v>0</v>
      </c>
      <c r="Z86" s="618"/>
      <c r="AA86" s="618"/>
      <c r="AB86" s="618"/>
      <c r="AC86" s="618"/>
      <c r="AD86" s="618"/>
      <c r="AE86" s="618"/>
      <c r="AF86" s="618"/>
      <c r="AG86" s="643"/>
      <c r="AH86" s="643"/>
    </row>
    <row r="87" spans="1:34">
      <c r="A87" s="627">
        <v>880</v>
      </c>
      <c r="B87" s="695" t="s">
        <v>416</v>
      </c>
      <c r="C87" s="630" t="s">
        <v>281</v>
      </c>
      <c r="D87" s="630"/>
      <c r="E87" s="631"/>
      <c r="F87" s="1903">
        <v>0</v>
      </c>
      <c r="G87" s="1903">
        <v>0</v>
      </c>
      <c r="H87" s="1904">
        <v>0</v>
      </c>
      <c r="I87" s="1903">
        <v>0</v>
      </c>
      <c r="J87" s="1904">
        <v>0</v>
      </c>
      <c r="K87" s="1903">
        <v>0</v>
      </c>
      <c r="L87" s="1903">
        <v>0</v>
      </c>
      <c r="M87" s="1904">
        <v>0</v>
      </c>
      <c r="N87" s="1903">
        <v>0</v>
      </c>
      <c r="O87" s="1904">
        <v>0</v>
      </c>
      <c r="P87" s="1903">
        <v>0</v>
      </c>
      <c r="Q87" s="1903">
        <v>0</v>
      </c>
      <c r="R87" s="1904">
        <v>0</v>
      </c>
      <c r="S87" s="1903">
        <v>0</v>
      </c>
      <c r="T87" s="1904">
        <v>0</v>
      </c>
      <c r="U87" s="1903">
        <v>0</v>
      </c>
      <c r="V87" s="1903">
        <v>0</v>
      </c>
      <c r="W87" s="1904">
        <v>0</v>
      </c>
      <c r="X87" s="1903">
        <v>0</v>
      </c>
      <c r="Y87" s="1904">
        <v>0</v>
      </c>
      <c r="Z87" s="618"/>
      <c r="AA87" s="618"/>
      <c r="AB87" s="618"/>
      <c r="AC87" s="618"/>
      <c r="AD87" s="618"/>
      <c r="AE87" s="618"/>
      <c r="AF87" s="618"/>
      <c r="AG87" s="643"/>
      <c r="AH87" s="643"/>
    </row>
    <row r="88" spans="1:34">
      <c r="A88" s="627">
        <v>890</v>
      </c>
      <c r="B88" s="693" t="s">
        <v>417</v>
      </c>
      <c r="C88" s="632" t="s">
        <v>282</v>
      </c>
      <c r="D88" s="632"/>
      <c r="E88" s="631"/>
      <c r="F88" s="1903">
        <v>0</v>
      </c>
      <c r="G88" s="1903">
        <v>0</v>
      </c>
      <c r="H88" s="1904">
        <v>0</v>
      </c>
      <c r="I88" s="1903">
        <v>0</v>
      </c>
      <c r="J88" s="1904">
        <v>0</v>
      </c>
      <c r="K88" s="1903">
        <v>0</v>
      </c>
      <c r="L88" s="1903">
        <v>0</v>
      </c>
      <c r="M88" s="1904">
        <v>0</v>
      </c>
      <c r="N88" s="1903">
        <v>0</v>
      </c>
      <c r="O88" s="1904">
        <v>0</v>
      </c>
      <c r="P88" s="1903">
        <v>0</v>
      </c>
      <c r="Q88" s="1903">
        <v>0</v>
      </c>
      <c r="R88" s="1904">
        <v>0</v>
      </c>
      <c r="S88" s="1903">
        <v>0</v>
      </c>
      <c r="T88" s="1904">
        <v>0</v>
      </c>
      <c r="U88" s="1903">
        <v>0</v>
      </c>
      <c r="V88" s="1903">
        <v>0</v>
      </c>
      <c r="W88" s="1904">
        <v>0</v>
      </c>
      <c r="X88" s="1903">
        <v>0</v>
      </c>
      <c r="Y88" s="1904">
        <v>0</v>
      </c>
      <c r="Z88" s="618"/>
      <c r="AA88" s="618"/>
      <c r="AB88" s="618"/>
      <c r="AC88" s="618"/>
      <c r="AD88" s="618"/>
      <c r="AE88" s="618"/>
      <c r="AF88" s="618"/>
      <c r="AG88" s="643"/>
      <c r="AH88" s="643"/>
    </row>
    <row r="89" spans="1:34">
      <c r="A89" s="627">
        <v>900</v>
      </c>
      <c r="B89" s="695" t="s">
        <v>167</v>
      </c>
      <c r="C89" s="630">
        <v>924</v>
      </c>
      <c r="D89" s="630"/>
      <c r="E89" s="631"/>
      <c r="F89" s="1903">
        <v>0</v>
      </c>
      <c r="G89" s="1903">
        <v>0</v>
      </c>
      <c r="H89" s="1904">
        <v>0</v>
      </c>
      <c r="I89" s="1903">
        <v>0</v>
      </c>
      <c r="J89" s="1904">
        <v>0</v>
      </c>
      <c r="K89" s="1903">
        <v>0</v>
      </c>
      <c r="L89" s="1903">
        <v>0</v>
      </c>
      <c r="M89" s="1904">
        <v>0</v>
      </c>
      <c r="N89" s="1903">
        <v>0</v>
      </c>
      <c r="O89" s="1904">
        <v>0</v>
      </c>
      <c r="P89" s="1903">
        <v>0</v>
      </c>
      <c r="Q89" s="1903">
        <v>0</v>
      </c>
      <c r="R89" s="1904">
        <v>0</v>
      </c>
      <c r="S89" s="1903">
        <v>0</v>
      </c>
      <c r="T89" s="1904">
        <v>0</v>
      </c>
      <c r="U89" s="1903">
        <v>0</v>
      </c>
      <c r="V89" s="1903">
        <v>0</v>
      </c>
      <c r="W89" s="1904">
        <v>0</v>
      </c>
      <c r="X89" s="1903">
        <v>0</v>
      </c>
      <c r="Y89" s="1904">
        <v>0</v>
      </c>
      <c r="Z89" s="618"/>
      <c r="AA89" s="618"/>
      <c r="AB89" s="618"/>
      <c r="AC89" s="618"/>
      <c r="AD89" s="618"/>
      <c r="AE89" s="618"/>
      <c r="AF89" s="618"/>
      <c r="AG89" s="643"/>
      <c r="AH89" s="643"/>
    </row>
    <row r="90" spans="1:34">
      <c r="A90" s="627">
        <v>910</v>
      </c>
      <c r="B90" s="693" t="s">
        <v>536</v>
      </c>
      <c r="C90" s="632">
        <v>403</v>
      </c>
      <c r="D90" s="632"/>
      <c r="E90" s="631"/>
      <c r="F90" s="1903">
        <v>0</v>
      </c>
      <c r="G90" s="1903">
        <v>0</v>
      </c>
      <c r="H90" s="1904">
        <v>0</v>
      </c>
      <c r="I90" s="1903">
        <v>0</v>
      </c>
      <c r="J90" s="1904">
        <v>0</v>
      </c>
      <c r="K90" s="1903">
        <v>0</v>
      </c>
      <c r="L90" s="1903">
        <v>0</v>
      </c>
      <c r="M90" s="1904">
        <v>0</v>
      </c>
      <c r="N90" s="1903">
        <v>0</v>
      </c>
      <c r="O90" s="1904">
        <v>0</v>
      </c>
      <c r="P90" s="1903">
        <v>0</v>
      </c>
      <c r="Q90" s="1903">
        <v>0</v>
      </c>
      <c r="R90" s="1904">
        <v>0</v>
      </c>
      <c r="S90" s="1903">
        <v>0</v>
      </c>
      <c r="T90" s="1904">
        <v>0</v>
      </c>
      <c r="U90" s="1903">
        <v>0</v>
      </c>
      <c r="V90" s="1903">
        <v>0</v>
      </c>
      <c r="W90" s="1904">
        <v>0</v>
      </c>
      <c r="X90" s="1903">
        <v>0</v>
      </c>
      <c r="Y90" s="1904">
        <v>0</v>
      </c>
      <c r="Z90" s="618"/>
      <c r="AA90" s="618"/>
      <c r="AB90" s="618"/>
      <c r="AC90" s="618"/>
      <c r="AD90" s="618"/>
      <c r="AE90" s="618"/>
      <c r="AF90" s="618"/>
      <c r="AG90" s="643"/>
      <c r="AH90" s="643"/>
    </row>
    <row r="91" spans="1:34">
      <c r="A91" s="627">
        <v>920</v>
      </c>
      <c r="B91" s="695" t="s">
        <v>307</v>
      </c>
      <c r="C91" s="630">
        <v>456</v>
      </c>
      <c r="D91" s="630"/>
      <c r="E91" s="631"/>
      <c r="F91" s="1903">
        <v>0</v>
      </c>
      <c r="G91" s="1903">
        <v>0</v>
      </c>
      <c r="H91" s="1904">
        <v>0</v>
      </c>
      <c r="I91" s="1903">
        <v>0</v>
      </c>
      <c r="J91" s="1904">
        <v>0</v>
      </c>
      <c r="K91" s="1903">
        <v>0</v>
      </c>
      <c r="L91" s="1903">
        <v>0</v>
      </c>
      <c r="M91" s="1904">
        <v>0</v>
      </c>
      <c r="N91" s="1903">
        <v>0</v>
      </c>
      <c r="O91" s="1904">
        <v>0</v>
      </c>
      <c r="P91" s="1903">
        <v>0</v>
      </c>
      <c r="Q91" s="1903">
        <v>0</v>
      </c>
      <c r="R91" s="1904">
        <v>0</v>
      </c>
      <c r="S91" s="1903">
        <v>0</v>
      </c>
      <c r="T91" s="1904">
        <v>0</v>
      </c>
      <c r="U91" s="1903">
        <v>0</v>
      </c>
      <c r="V91" s="1903">
        <v>0</v>
      </c>
      <c r="W91" s="1904">
        <v>0</v>
      </c>
      <c r="X91" s="1903">
        <v>0</v>
      </c>
      <c r="Y91" s="1904">
        <v>0</v>
      </c>
      <c r="Z91" s="618"/>
      <c r="AA91" s="618"/>
      <c r="AB91" s="618"/>
      <c r="AC91" s="618"/>
      <c r="AD91" s="618"/>
      <c r="AE91" s="618"/>
      <c r="AF91" s="618"/>
      <c r="AG91" s="643"/>
      <c r="AH91" s="643"/>
    </row>
    <row r="92" spans="1:34">
      <c r="A92" s="627">
        <v>930</v>
      </c>
      <c r="B92" s="693" t="s">
        <v>455</v>
      </c>
      <c r="C92" s="632">
        <v>456.1</v>
      </c>
      <c r="D92" s="632"/>
      <c r="E92" s="631"/>
      <c r="F92" s="1903">
        <v>0</v>
      </c>
      <c r="G92" s="1903">
        <v>0</v>
      </c>
      <c r="H92" s="1904">
        <v>0</v>
      </c>
      <c r="I92" s="1903">
        <v>0</v>
      </c>
      <c r="J92" s="1904">
        <v>0</v>
      </c>
      <c r="K92" s="1903">
        <v>0</v>
      </c>
      <c r="L92" s="1903">
        <v>0</v>
      </c>
      <c r="M92" s="1904">
        <v>0</v>
      </c>
      <c r="N92" s="1903">
        <v>0</v>
      </c>
      <c r="O92" s="1904">
        <v>0</v>
      </c>
      <c r="P92" s="1903">
        <v>0</v>
      </c>
      <c r="Q92" s="1903">
        <v>0</v>
      </c>
      <c r="R92" s="1904">
        <v>0</v>
      </c>
      <c r="S92" s="1903">
        <v>0</v>
      </c>
      <c r="T92" s="1904">
        <v>0</v>
      </c>
      <c r="U92" s="1903">
        <v>0</v>
      </c>
      <c r="V92" s="1903">
        <v>0</v>
      </c>
      <c r="W92" s="1904">
        <v>0</v>
      </c>
      <c r="X92" s="1903">
        <v>0</v>
      </c>
      <c r="Y92" s="1904">
        <v>0</v>
      </c>
      <c r="Z92" s="618"/>
      <c r="AA92" s="618"/>
      <c r="AB92" s="618"/>
      <c r="AC92" s="618"/>
      <c r="AD92" s="618"/>
      <c r="AE92" s="618"/>
      <c r="AF92" s="618"/>
      <c r="AG92" s="643"/>
      <c r="AH92" s="643"/>
    </row>
    <row r="93" spans="1:34">
      <c r="A93" s="627">
        <v>940</v>
      </c>
      <c r="B93" s="696" t="s">
        <v>283</v>
      </c>
      <c r="C93" s="633"/>
      <c r="D93" s="633"/>
      <c r="E93" s="634"/>
      <c r="F93" s="1905"/>
      <c r="G93" s="1905"/>
      <c r="H93" s="1905"/>
      <c r="I93" s="1905"/>
      <c r="J93" s="1905"/>
      <c r="K93" s="1905"/>
      <c r="L93" s="1905"/>
      <c r="M93" s="1905"/>
      <c r="N93" s="1905"/>
      <c r="O93" s="1905"/>
      <c r="P93" s="1905"/>
      <c r="Q93" s="1905"/>
      <c r="R93" s="1905"/>
      <c r="S93" s="1905"/>
      <c r="T93" s="1905"/>
      <c r="U93" s="1905"/>
      <c r="V93" s="1905"/>
      <c r="W93" s="1905"/>
      <c r="X93" s="1905"/>
      <c r="Y93" s="1905"/>
      <c r="Z93" s="618"/>
      <c r="AA93" s="618"/>
      <c r="AB93" s="618"/>
      <c r="AC93" s="618"/>
      <c r="AD93" s="618"/>
      <c r="AE93" s="618"/>
      <c r="AF93" s="618"/>
      <c r="AG93" s="643"/>
      <c r="AH93" s="643"/>
    </row>
    <row r="94" spans="1:34">
      <c r="A94" s="627">
        <v>950</v>
      </c>
      <c r="B94" s="693" t="s">
        <v>284</v>
      </c>
      <c r="C94" s="632">
        <v>262</v>
      </c>
      <c r="D94" s="632"/>
      <c r="E94" s="631"/>
      <c r="F94" s="1903">
        <v>0</v>
      </c>
      <c r="G94" s="1903">
        <v>0</v>
      </c>
      <c r="H94" s="1904">
        <v>0</v>
      </c>
      <c r="I94" s="1903">
        <v>0</v>
      </c>
      <c r="J94" s="1904">
        <v>0</v>
      </c>
      <c r="K94" s="1903">
        <v>0</v>
      </c>
      <c r="L94" s="1903">
        <v>0</v>
      </c>
      <c r="M94" s="1904">
        <v>0</v>
      </c>
      <c r="N94" s="1903">
        <v>0</v>
      </c>
      <c r="O94" s="1904">
        <v>0</v>
      </c>
      <c r="P94" s="1903">
        <v>0</v>
      </c>
      <c r="Q94" s="1903">
        <v>0</v>
      </c>
      <c r="R94" s="1904">
        <v>0</v>
      </c>
      <c r="S94" s="1903">
        <v>0</v>
      </c>
      <c r="T94" s="1904">
        <v>0</v>
      </c>
      <c r="U94" s="1903">
        <v>0</v>
      </c>
      <c r="V94" s="1903">
        <v>0</v>
      </c>
      <c r="W94" s="1904">
        <v>0</v>
      </c>
      <c r="X94" s="1903">
        <v>0</v>
      </c>
      <c r="Y94" s="1904">
        <v>0</v>
      </c>
      <c r="Z94" s="618"/>
      <c r="AA94" s="618"/>
      <c r="AB94" s="618"/>
      <c r="AC94" s="618"/>
      <c r="AD94" s="618"/>
      <c r="AE94" s="618"/>
      <c r="AF94" s="618"/>
      <c r="AG94" s="643"/>
      <c r="AH94" s="643"/>
    </row>
    <row r="95" spans="1:34" hidden="1" outlineLevel="1">
      <c r="A95" s="627">
        <v>960</v>
      </c>
      <c r="B95" s="695"/>
      <c r="C95" s="630"/>
      <c r="D95" s="630"/>
      <c r="E95" s="631"/>
      <c r="F95" s="1903"/>
      <c r="G95" s="1904"/>
      <c r="H95" s="1904"/>
      <c r="I95" s="1903"/>
      <c r="J95" s="1904"/>
      <c r="K95" s="1903"/>
      <c r="L95" s="1904"/>
      <c r="M95" s="1913"/>
      <c r="N95" s="1903"/>
      <c r="O95" s="1904"/>
      <c r="P95" s="1904"/>
      <c r="Q95" s="1904"/>
      <c r="R95" s="1904"/>
      <c r="S95" s="1904"/>
      <c r="T95" s="1904"/>
      <c r="U95" s="1904"/>
      <c r="V95" s="1904"/>
      <c r="W95" s="1904"/>
      <c r="X95" s="1904"/>
      <c r="Y95" s="1914"/>
      <c r="Z95" s="618"/>
      <c r="AA95" s="618"/>
      <c r="AB95" s="618"/>
      <c r="AC95" s="618"/>
      <c r="AD95" s="618"/>
      <c r="AE95" s="618"/>
      <c r="AF95" s="618"/>
      <c r="AG95" s="643"/>
      <c r="AH95" s="643"/>
    </row>
    <row r="96" spans="1:34" hidden="1" outlineLevel="1">
      <c r="A96" s="627">
        <v>970</v>
      </c>
      <c r="B96" s="693"/>
      <c r="C96" s="632"/>
      <c r="D96" s="632"/>
      <c r="E96" s="631"/>
      <c r="F96" s="1903"/>
      <c r="G96" s="1904"/>
      <c r="H96" s="1904"/>
      <c r="I96" s="1903"/>
      <c r="J96" s="1904"/>
      <c r="K96" s="1903"/>
      <c r="L96" s="1904"/>
      <c r="M96" s="1913"/>
      <c r="N96" s="1903"/>
      <c r="O96" s="1904"/>
      <c r="P96" s="1904"/>
      <c r="Q96" s="1904"/>
      <c r="R96" s="1904"/>
      <c r="S96" s="1904"/>
      <c r="T96" s="1904"/>
      <c r="U96" s="1904"/>
      <c r="V96" s="1904"/>
      <c r="W96" s="1904"/>
      <c r="X96" s="1904"/>
      <c r="Y96" s="1914"/>
      <c r="Z96" s="618"/>
      <c r="AA96" s="618"/>
      <c r="AB96" s="618"/>
      <c r="AC96" s="618"/>
      <c r="AD96" s="618"/>
      <c r="AE96" s="618"/>
      <c r="AF96" s="618"/>
      <c r="AG96" s="643"/>
      <c r="AH96" s="643"/>
    </row>
    <row r="97" spans="1:34" hidden="1" outlineLevel="1">
      <c r="A97" s="627">
        <v>980</v>
      </c>
      <c r="B97" s="696"/>
      <c r="C97" s="630"/>
      <c r="D97" s="630"/>
      <c r="E97" s="631"/>
      <c r="F97" s="1903"/>
      <c r="G97" s="1904"/>
      <c r="H97" s="1904"/>
      <c r="I97" s="1903"/>
      <c r="J97" s="1904"/>
      <c r="K97" s="1903"/>
      <c r="L97" s="1904"/>
      <c r="M97" s="1913"/>
      <c r="N97" s="1903"/>
      <c r="O97" s="1904"/>
      <c r="P97" s="1904"/>
      <c r="Q97" s="1904"/>
      <c r="R97" s="1904"/>
      <c r="S97" s="1904"/>
      <c r="T97" s="1904"/>
      <c r="U97" s="1904"/>
      <c r="V97" s="1904"/>
      <c r="W97" s="1904"/>
      <c r="X97" s="1904"/>
      <c r="Y97" s="1914"/>
      <c r="Z97" s="618"/>
      <c r="AA97" s="618"/>
      <c r="AB97" s="618"/>
      <c r="AC97" s="618"/>
      <c r="AD97" s="618"/>
      <c r="AE97" s="618"/>
      <c r="AF97" s="618"/>
      <c r="AG97" s="643"/>
      <c r="AH97" s="643"/>
    </row>
    <row r="98" spans="1:34" hidden="1" outlineLevel="1">
      <c r="A98" s="627">
        <v>990</v>
      </c>
      <c r="B98" s="693"/>
      <c r="C98" s="632"/>
      <c r="D98" s="632"/>
      <c r="E98" s="631"/>
      <c r="F98" s="1903"/>
      <c r="G98" s="1904"/>
      <c r="H98" s="1904"/>
      <c r="I98" s="1903"/>
      <c r="J98" s="1904"/>
      <c r="K98" s="1903"/>
      <c r="L98" s="1904"/>
      <c r="M98" s="1913"/>
      <c r="N98" s="1903"/>
      <c r="O98" s="1904"/>
      <c r="P98" s="1904"/>
      <c r="Q98" s="1904"/>
      <c r="R98" s="1904"/>
      <c r="S98" s="1904"/>
      <c r="T98" s="1904"/>
      <c r="U98" s="1904"/>
      <c r="V98" s="1904"/>
      <c r="W98" s="1904"/>
      <c r="X98" s="1904"/>
      <c r="Y98" s="1914"/>
      <c r="Z98" s="618"/>
      <c r="AA98" s="618"/>
      <c r="AB98" s="618"/>
      <c r="AC98" s="618"/>
      <c r="AD98" s="618"/>
      <c r="AE98" s="618"/>
      <c r="AF98" s="618"/>
      <c r="AG98" s="643"/>
      <c r="AH98" s="643"/>
    </row>
    <row r="99" spans="1:34" hidden="1" outlineLevel="1">
      <c r="A99" s="627">
        <v>1000</v>
      </c>
      <c r="B99" s="695"/>
      <c r="C99" s="630"/>
      <c r="D99" s="630"/>
      <c r="E99" s="631"/>
      <c r="F99" s="1903"/>
      <c r="G99" s="1904"/>
      <c r="H99" s="1904"/>
      <c r="I99" s="1903"/>
      <c r="J99" s="1904"/>
      <c r="K99" s="1903"/>
      <c r="L99" s="1904"/>
      <c r="M99" s="1913"/>
      <c r="N99" s="1903"/>
      <c r="O99" s="1904"/>
      <c r="P99" s="1904"/>
      <c r="Q99" s="1904"/>
      <c r="R99" s="1904"/>
      <c r="S99" s="1904"/>
      <c r="T99" s="1904"/>
      <c r="U99" s="1904"/>
      <c r="V99" s="1904"/>
      <c r="W99" s="1904"/>
      <c r="X99" s="1904"/>
      <c r="Y99" s="1914"/>
      <c r="Z99" s="618"/>
      <c r="AA99" s="618"/>
      <c r="AB99" s="618"/>
      <c r="AC99" s="618"/>
      <c r="AD99" s="618"/>
      <c r="AE99" s="618"/>
      <c r="AF99" s="618"/>
      <c r="AG99" s="643"/>
      <c r="AH99" s="643"/>
    </row>
    <row r="100" spans="1:34" hidden="1" outlineLevel="1">
      <c r="A100" s="627">
        <v>1010</v>
      </c>
      <c r="B100" s="693"/>
      <c r="C100" s="632"/>
      <c r="D100" s="632"/>
      <c r="E100" s="631"/>
      <c r="F100" s="1903"/>
      <c r="G100" s="1904"/>
      <c r="H100" s="1904"/>
      <c r="I100" s="1903"/>
      <c r="J100" s="1904"/>
      <c r="K100" s="1903"/>
      <c r="L100" s="1904"/>
      <c r="M100" s="1913"/>
      <c r="N100" s="1903"/>
      <c r="O100" s="1904"/>
      <c r="P100" s="1904"/>
      <c r="Q100" s="1904"/>
      <c r="R100" s="1904"/>
      <c r="S100" s="1904"/>
      <c r="T100" s="1904"/>
      <c r="U100" s="1904"/>
      <c r="V100" s="1904"/>
      <c r="W100" s="1904"/>
      <c r="X100" s="1904"/>
      <c r="Y100" s="1914"/>
      <c r="Z100" s="618"/>
      <c r="AA100" s="618"/>
      <c r="AB100" s="618"/>
      <c r="AC100" s="618"/>
      <c r="AD100" s="618"/>
      <c r="AE100" s="618"/>
      <c r="AF100" s="618"/>
      <c r="AG100" s="643"/>
      <c r="AH100" s="643"/>
    </row>
    <row r="101" spans="1:34" hidden="1" outlineLevel="1">
      <c r="A101" s="627">
        <v>1020</v>
      </c>
      <c r="B101" s="695"/>
      <c r="C101" s="630"/>
      <c r="D101" s="630"/>
      <c r="E101" s="631"/>
      <c r="F101" s="1903"/>
      <c r="G101" s="1904"/>
      <c r="H101" s="1904"/>
      <c r="I101" s="1903"/>
      <c r="J101" s="1904"/>
      <c r="K101" s="1903"/>
      <c r="L101" s="1904"/>
      <c r="M101" s="1913"/>
      <c r="N101" s="1903"/>
      <c r="O101" s="1904"/>
      <c r="P101" s="1904"/>
      <c r="Q101" s="1904"/>
      <c r="R101" s="1904"/>
      <c r="S101" s="1904"/>
      <c r="T101" s="1904"/>
      <c r="U101" s="1904"/>
      <c r="V101" s="1904"/>
      <c r="W101" s="1904"/>
      <c r="X101" s="1904"/>
      <c r="Y101" s="1914"/>
      <c r="Z101" s="618"/>
      <c r="AA101" s="618"/>
      <c r="AB101" s="618"/>
      <c r="AC101" s="618"/>
      <c r="AD101" s="618"/>
      <c r="AE101" s="618"/>
      <c r="AF101" s="618"/>
      <c r="AG101" s="643"/>
      <c r="AH101" s="643"/>
    </row>
    <row r="102" spans="1:34" hidden="1" outlineLevel="1">
      <c r="A102" s="627">
        <v>1030</v>
      </c>
      <c r="B102" s="693"/>
      <c r="C102" s="632"/>
      <c r="D102" s="632"/>
      <c r="E102" s="631"/>
      <c r="F102" s="1903"/>
      <c r="G102" s="1904"/>
      <c r="H102" s="1904"/>
      <c r="I102" s="1903"/>
      <c r="J102" s="1904"/>
      <c r="K102" s="1903"/>
      <c r="L102" s="1904"/>
      <c r="M102" s="1913"/>
      <c r="N102" s="1903"/>
      <c r="O102" s="1904"/>
      <c r="P102" s="1904"/>
      <c r="Q102" s="1904"/>
      <c r="R102" s="1904"/>
      <c r="S102" s="1904"/>
      <c r="T102" s="1904"/>
      <c r="U102" s="1904"/>
      <c r="V102" s="1904"/>
      <c r="W102" s="1904"/>
      <c r="X102" s="1904"/>
      <c r="Y102" s="1914"/>
      <c r="Z102" s="618"/>
      <c r="AA102" s="618"/>
      <c r="AB102" s="618"/>
      <c r="AC102" s="618"/>
      <c r="AD102" s="618"/>
      <c r="AE102" s="618"/>
      <c r="AF102" s="618"/>
      <c r="AG102" s="643"/>
      <c r="AH102" s="643"/>
    </row>
    <row r="103" spans="1:34" hidden="1" outlineLevel="1">
      <c r="A103" s="627">
        <v>1040</v>
      </c>
      <c r="B103" s="695"/>
      <c r="C103" s="630"/>
      <c r="D103" s="630"/>
      <c r="E103" s="631"/>
      <c r="F103" s="1903"/>
      <c r="G103" s="1904"/>
      <c r="H103" s="1904"/>
      <c r="I103" s="1903"/>
      <c r="J103" s="1904"/>
      <c r="K103" s="1903"/>
      <c r="L103" s="1904"/>
      <c r="M103" s="1913"/>
      <c r="N103" s="1903"/>
      <c r="O103" s="1904"/>
      <c r="P103" s="1904"/>
      <c r="Q103" s="1904"/>
      <c r="R103" s="1904"/>
      <c r="S103" s="1904"/>
      <c r="T103" s="1904"/>
      <c r="U103" s="1904"/>
      <c r="V103" s="1904"/>
      <c r="W103" s="1904"/>
      <c r="X103" s="1904"/>
      <c r="Y103" s="1914"/>
      <c r="Z103" s="618"/>
      <c r="AA103" s="618"/>
      <c r="AB103" s="618"/>
      <c r="AC103" s="618"/>
      <c r="AD103" s="618"/>
      <c r="AE103" s="618"/>
      <c r="AF103" s="618"/>
      <c r="AG103" s="643"/>
      <c r="AH103" s="643"/>
    </row>
    <row r="104" spans="1:34" hidden="1" outlineLevel="1">
      <c r="A104" s="627">
        <v>1050</v>
      </c>
      <c r="B104" s="695"/>
      <c r="C104" s="630"/>
      <c r="D104" s="630"/>
      <c r="E104" s="631"/>
      <c r="F104" s="1903"/>
      <c r="G104" s="1904"/>
      <c r="H104" s="1904"/>
      <c r="I104" s="1903"/>
      <c r="J104" s="1904"/>
      <c r="K104" s="1903"/>
      <c r="L104" s="1904"/>
      <c r="M104" s="1913"/>
      <c r="N104" s="1903"/>
      <c r="O104" s="1904"/>
      <c r="P104" s="1904"/>
      <c r="Q104" s="1904"/>
      <c r="R104" s="1904"/>
      <c r="S104" s="1904"/>
      <c r="T104" s="1904"/>
      <c r="U104" s="1904"/>
      <c r="V104" s="1904"/>
      <c r="W104" s="1904"/>
      <c r="X104" s="1904"/>
      <c r="Y104" s="1914"/>
      <c r="Z104" s="618"/>
      <c r="AA104" s="618"/>
      <c r="AB104" s="618"/>
      <c r="AC104" s="618"/>
      <c r="AD104" s="618"/>
      <c r="AE104" s="618"/>
      <c r="AF104" s="618"/>
      <c r="AG104" s="643"/>
      <c r="AH104" s="643"/>
    </row>
    <row r="105" spans="1:34" hidden="1" outlineLevel="1">
      <c r="A105" s="627">
        <v>1060</v>
      </c>
      <c r="B105" s="693"/>
      <c r="C105" s="632"/>
      <c r="D105" s="632"/>
      <c r="E105" s="631"/>
      <c r="F105" s="1903"/>
      <c r="G105" s="1904"/>
      <c r="H105" s="1904"/>
      <c r="I105" s="1903"/>
      <c r="J105" s="1904"/>
      <c r="K105" s="1903"/>
      <c r="L105" s="1904"/>
      <c r="M105" s="1913"/>
      <c r="N105" s="1903"/>
      <c r="O105" s="1904"/>
      <c r="P105" s="1904"/>
      <c r="Q105" s="1904"/>
      <c r="R105" s="1904"/>
      <c r="S105" s="1904"/>
      <c r="T105" s="1904"/>
      <c r="U105" s="1904"/>
      <c r="V105" s="1904"/>
      <c r="W105" s="1904"/>
      <c r="X105" s="1904"/>
      <c r="Y105" s="1914"/>
      <c r="Z105" s="618"/>
      <c r="AA105" s="618"/>
      <c r="AB105" s="618"/>
      <c r="AC105" s="618"/>
      <c r="AD105" s="618"/>
      <c r="AE105" s="618"/>
      <c r="AF105" s="618"/>
      <c r="AG105" s="643"/>
      <c r="AH105" s="643"/>
    </row>
    <row r="106" spans="1:34" hidden="1" outlineLevel="1">
      <c r="A106" s="627">
        <v>1070</v>
      </c>
      <c r="B106" s="702"/>
      <c r="C106" s="637"/>
      <c r="D106" s="637"/>
      <c r="E106" s="638"/>
      <c r="F106" s="1915"/>
      <c r="G106" s="1916"/>
      <c r="H106" s="1916"/>
      <c r="I106" s="1915"/>
      <c r="J106" s="1916"/>
      <c r="K106" s="1915"/>
      <c r="L106" s="1916"/>
      <c r="M106" s="1917"/>
      <c r="N106" s="1915"/>
      <c r="O106" s="1916"/>
      <c r="P106" s="1916"/>
      <c r="Q106" s="1916"/>
      <c r="R106" s="1916"/>
      <c r="S106" s="1916"/>
      <c r="T106" s="1916"/>
      <c r="U106" s="1916"/>
      <c r="V106" s="1916"/>
      <c r="W106" s="1916"/>
      <c r="X106" s="1916"/>
      <c r="Y106" s="1918"/>
      <c r="Z106" s="618"/>
      <c r="AA106" s="618"/>
      <c r="AB106" s="618"/>
      <c r="AC106" s="618"/>
      <c r="AD106" s="618"/>
      <c r="AE106" s="618"/>
      <c r="AF106" s="618"/>
      <c r="AG106" s="643"/>
      <c r="AH106" s="643"/>
    </row>
    <row r="107" spans="1:34" collapsed="1">
      <c r="A107" s="627">
        <v>1080</v>
      </c>
      <c r="B107" s="696" t="s">
        <v>285</v>
      </c>
      <c r="C107" s="633"/>
      <c r="D107" s="633"/>
      <c r="E107" s="634"/>
      <c r="F107" s="1905"/>
      <c r="G107" s="1905"/>
      <c r="H107" s="1919"/>
      <c r="I107" s="1905"/>
      <c r="J107" s="1905"/>
      <c r="K107" s="1905"/>
      <c r="L107" s="1905"/>
      <c r="M107" s="1920"/>
      <c r="N107" s="1905"/>
      <c r="O107" s="1905"/>
      <c r="P107" s="1905"/>
      <c r="Q107" s="1905"/>
      <c r="R107" s="1905"/>
      <c r="S107" s="1905"/>
      <c r="T107" s="1905"/>
      <c r="U107" s="1905"/>
      <c r="V107" s="1905"/>
      <c r="W107" s="1905"/>
      <c r="X107" s="1905"/>
      <c r="Y107" s="1921"/>
      <c r="Z107" s="618"/>
      <c r="AA107" s="618"/>
      <c r="AB107" s="618"/>
      <c r="AC107" s="618"/>
      <c r="AD107" s="618"/>
      <c r="AE107" s="618"/>
      <c r="AF107" s="618"/>
      <c r="AG107" s="643"/>
      <c r="AH107" s="643"/>
    </row>
    <row r="108" spans="1:34">
      <c r="A108" s="639">
        <v>91000</v>
      </c>
      <c r="B108" s="693" t="s">
        <v>286</v>
      </c>
      <c r="C108" s="632"/>
      <c r="D108" s="632"/>
      <c r="E108" s="631"/>
      <c r="F108" s="1922">
        <v>0</v>
      </c>
      <c r="G108" s="1922">
        <v>0</v>
      </c>
      <c r="H108" s="1923">
        <v>0</v>
      </c>
      <c r="I108" s="1922">
        <v>0</v>
      </c>
      <c r="J108" s="1922">
        <v>0</v>
      </c>
      <c r="K108" s="1922">
        <v>0</v>
      </c>
      <c r="L108" s="1922">
        <v>0</v>
      </c>
      <c r="M108" s="1924">
        <v>0</v>
      </c>
      <c r="N108" s="1922">
        <v>0</v>
      </c>
      <c r="O108" s="1922">
        <v>0</v>
      </c>
      <c r="P108" s="1922">
        <v>0</v>
      </c>
      <c r="Q108" s="1922">
        <v>0</v>
      </c>
      <c r="R108" s="1922">
        <v>0</v>
      </c>
      <c r="S108" s="1922">
        <v>0</v>
      </c>
      <c r="T108" s="1922">
        <v>0</v>
      </c>
      <c r="U108" s="1922">
        <v>0</v>
      </c>
      <c r="V108" s="1922">
        <v>0</v>
      </c>
      <c r="W108" s="1922">
        <v>0</v>
      </c>
      <c r="X108" s="1922">
        <v>0</v>
      </c>
      <c r="Y108" s="1922">
        <v>0</v>
      </c>
    </row>
    <row r="109" spans="1:34">
      <c r="A109" s="639">
        <v>92000</v>
      </c>
      <c r="B109" s="695" t="s">
        <v>287</v>
      </c>
      <c r="C109" s="630"/>
      <c r="D109" s="630"/>
      <c r="E109" s="631"/>
      <c r="F109" s="1922">
        <v>0</v>
      </c>
      <c r="G109" s="1922">
        <v>0</v>
      </c>
      <c r="H109" s="1923">
        <v>0</v>
      </c>
      <c r="I109" s="1922">
        <v>0</v>
      </c>
      <c r="J109" s="1922">
        <v>0</v>
      </c>
      <c r="K109" s="1922">
        <v>0</v>
      </c>
      <c r="L109" s="1922">
        <v>0</v>
      </c>
      <c r="M109" s="1924">
        <v>0</v>
      </c>
      <c r="N109" s="1922">
        <v>0</v>
      </c>
      <c r="O109" s="1922">
        <v>0</v>
      </c>
      <c r="P109" s="1922">
        <v>0</v>
      </c>
      <c r="Q109" s="1922">
        <v>0</v>
      </c>
      <c r="R109" s="1922">
        <v>0</v>
      </c>
      <c r="S109" s="1922">
        <v>0</v>
      </c>
      <c r="T109" s="1922">
        <v>0</v>
      </c>
      <c r="U109" s="1922">
        <v>0</v>
      </c>
      <c r="V109" s="1922">
        <v>0</v>
      </c>
      <c r="W109" s="1922">
        <v>0</v>
      </c>
      <c r="X109" s="1922">
        <v>0</v>
      </c>
      <c r="Y109" s="1922">
        <v>0</v>
      </c>
    </row>
    <row r="110" spans="1:34">
      <c r="A110" s="639">
        <v>93000</v>
      </c>
      <c r="B110" s="693" t="s">
        <v>288</v>
      </c>
      <c r="C110" s="632"/>
      <c r="D110" s="632"/>
      <c r="E110" s="631"/>
      <c r="F110" s="1922">
        <v>0</v>
      </c>
      <c r="G110" s="1922">
        <v>0</v>
      </c>
      <c r="H110" s="1923">
        <v>0</v>
      </c>
      <c r="I110" s="1922">
        <v>0</v>
      </c>
      <c r="J110" s="1922">
        <v>0</v>
      </c>
      <c r="K110" s="1922">
        <v>0</v>
      </c>
      <c r="L110" s="1922">
        <v>0</v>
      </c>
      <c r="M110" s="1924">
        <v>0</v>
      </c>
      <c r="N110" s="1922">
        <v>0</v>
      </c>
      <c r="O110" s="1922">
        <v>0</v>
      </c>
      <c r="P110" s="1922">
        <v>0</v>
      </c>
      <c r="Q110" s="1922">
        <v>0</v>
      </c>
      <c r="R110" s="1922">
        <v>0</v>
      </c>
      <c r="S110" s="1922">
        <v>0</v>
      </c>
      <c r="T110" s="1922">
        <v>0</v>
      </c>
      <c r="U110" s="1922">
        <v>0</v>
      </c>
      <c r="V110" s="1922">
        <v>0</v>
      </c>
      <c r="W110" s="1922">
        <v>0</v>
      </c>
      <c r="X110" s="1922">
        <v>0</v>
      </c>
      <c r="Y110" s="1922">
        <v>0</v>
      </c>
    </row>
    <row r="111" spans="1:34">
      <c r="A111" s="639">
        <v>94000</v>
      </c>
      <c r="B111" s="695" t="s">
        <v>289</v>
      </c>
      <c r="C111" s="630"/>
      <c r="D111" s="630"/>
      <c r="E111" s="631"/>
      <c r="F111" s="1922">
        <v>0</v>
      </c>
      <c r="G111" s="1922">
        <v>0</v>
      </c>
      <c r="H111" s="1923">
        <v>0</v>
      </c>
      <c r="I111" s="1922">
        <v>0</v>
      </c>
      <c r="J111" s="1922">
        <v>0</v>
      </c>
      <c r="K111" s="1922">
        <v>0</v>
      </c>
      <c r="L111" s="1922">
        <v>0</v>
      </c>
      <c r="M111" s="1924">
        <v>0</v>
      </c>
      <c r="N111" s="1922">
        <v>0</v>
      </c>
      <c r="O111" s="1922">
        <v>0</v>
      </c>
      <c r="P111" s="1922">
        <v>0</v>
      </c>
      <c r="Q111" s="1922">
        <v>0</v>
      </c>
      <c r="R111" s="1922">
        <v>0</v>
      </c>
      <c r="S111" s="1922">
        <v>0</v>
      </c>
      <c r="T111" s="1922">
        <v>0</v>
      </c>
      <c r="U111" s="1922">
        <v>0</v>
      </c>
      <c r="V111" s="1922">
        <v>0</v>
      </c>
      <c r="W111" s="1922">
        <v>0</v>
      </c>
      <c r="X111" s="1922">
        <v>0</v>
      </c>
      <c r="Y111" s="1922">
        <v>0</v>
      </c>
    </row>
    <row r="112" spans="1:34">
      <c r="A112" s="639">
        <v>95000</v>
      </c>
      <c r="B112" s="693"/>
      <c r="C112" s="632"/>
      <c r="D112" s="632"/>
      <c r="E112" s="631"/>
      <c r="F112" s="1922"/>
      <c r="G112" s="1922"/>
      <c r="H112" s="1923"/>
      <c r="I112" s="1922"/>
      <c r="J112" s="1922"/>
      <c r="K112" s="1922"/>
      <c r="L112" s="1922"/>
      <c r="M112" s="1924"/>
      <c r="N112" s="1922"/>
      <c r="O112" s="1922"/>
      <c r="P112" s="1922"/>
      <c r="Q112" s="1922"/>
      <c r="R112" s="1922"/>
      <c r="S112" s="1922"/>
      <c r="T112" s="1922"/>
      <c r="U112" s="1922"/>
      <c r="V112" s="1922"/>
      <c r="W112" s="1922"/>
      <c r="X112" s="1922"/>
      <c r="Y112" s="1922"/>
    </row>
    <row r="113" spans="1:25">
      <c r="A113" s="639">
        <v>96000</v>
      </c>
      <c r="B113" s="695" t="s">
        <v>290</v>
      </c>
      <c r="C113" s="630"/>
      <c r="D113" s="630"/>
      <c r="E113" s="631"/>
      <c r="F113" s="1922">
        <v>0</v>
      </c>
      <c r="G113" s="1922">
        <v>0</v>
      </c>
      <c r="H113" s="1923">
        <v>0</v>
      </c>
      <c r="I113" s="1922">
        <v>0</v>
      </c>
      <c r="J113" s="1922">
        <v>0</v>
      </c>
      <c r="K113" s="1922">
        <v>0</v>
      </c>
      <c r="L113" s="1922">
        <v>0</v>
      </c>
      <c r="M113" s="1924">
        <v>0</v>
      </c>
      <c r="N113" s="1922">
        <v>0</v>
      </c>
      <c r="O113" s="1922">
        <v>0</v>
      </c>
      <c r="P113" s="1922">
        <v>0</v>
      </c>
      <c r="Q113" s="1922">
        <v>0</v>
      </c>
      <c r="R113" s="1922">
        <v>0</v>
      </c>
      <c r="S113" s="1922">
        <v>0</v>
      </c>
      <c r="T113" s="1922">
        <v>0</v>
      </c>
      <c r="U113" s="1922">
        <v>0</v>
      </c>
      <c r="V113" s="1922">
        <v>0</v>
      </c>
      <c r="W113" s="1922">
        <v>0</v>
      </c>
      <c r="X113" s="1922">
        <v>0</v>
      </c>
      <c r="Y113" s="1922">
        <v>0</v>
      </c>
    </row>
    <row r="114" spans="1:25">
      <c r="A114" s="639">
        <v>97000</v>
      </c>
      <c r="B114" s="693"/>
      <c r="C114" s="632"/>
      <c r="D114" s="632"/>
      <c r="E114" s="631"/>
      <c r="F114" s="1922"/>
      <c r="G114" s="1922"/>
      <c r="H114" s="1923"/>
      <c r="I114" s="1922"/>
      <c r="J114" s="1922"/>
      <c r="K114" s="1922"/>
      <c r="L114" s="1922"/>
      <c r="M114" s="1924"/>
      <c r="N114" s="1922"/>
      <c r="O114" s="1922"/>
      <c r="P114" s="1922"/>
      <c r="Q114" s="1922"/>
      <c r="R114" s="1922"/>
      <c r="S114" s="1922"/>
      <c r="T114" s="1922"/>
      <c r="U114" s="1922"/>
      <c r="V114" s="1922"/>
      <c r="W114" s="1922"/>
      <c r="X114" s="1922"/>
      <c r="Y114" s="1922"/>
    </row>
    <row r="115" spans="1:25">
      <c r="A115" s="639">
        <v>98000</v>
      </c>
      <c r="B115" s="695" t="s">
        <v>291</v>
      </c>
      <c r="C115" s="630"/>
      <c r="D115" s="630"/>
      <c r="E115" s="631"/>
      <c r="F115" s="1922">
        <v>0</v>
      </c>
      <c r="G115" s="1922">
        <v>0</v>
      </c>
      <c r="H115" s="1923">
        <v>0</v>
      </c>
      <c r="I115" s="1922">
        <v>0</v>
      </c>
      <c r="J115" s="1922">
        <v>0</v>
      </c>
      <c r="K115" s="1922">
        <v>0</v>
      </c>
      <c r="L115" s="1922">
        <v>0</v>
      </c>
      <c r="M115" s="1924">
        <v>0</v>
      </c>
      <c r="N115" s="1922">
        <v>0</v>
      </c>
      <c r="O115" s="1922">
        <v>0</v>
      </c>
      <c r="P115" s="1922">
        <v>0</v>
      </c>
      <c r="Q115" s="1922">
        <v>0</v>
      </c>
      <c r="R115" s="1922">
        <v>0</v>
      </c>
      <c r="S115" s="1922">
        <v>0</v>
      </c>
      <c r="T115" s="1922">
        <v>0</v>
      </c>
      <c r="U115" s="1922">
        <v>0</v>
      </c>
      <c r="V115" s="1922">
        <v>0</v>
      </c>
      <c r="W115" s="1922">
        <v>0</v>
      </c>
      <c r="X115" s="1922">
        <v>0</v>
      </c>
      <c r="Y115" s="1922">
        <v>0</v>
      </c>
    </row>
    <row r="116" spans="1:25">
      <c r="A116" s="639">
        <v>99000</v>
      </c>
      <c r="B116" s="693" t="s">
        <v>292</v>
      </c>
      <c r="C116" s="632"/>
      <c r="D116" s="632"/>
      <c r="E116" s="631"/>
      <c r="F116" s="1922">
        <v>0</v>
      </c>
      <c r="G116" s="1922">
        <v>0</v>
      </c>
      <c r="H116" s="1923">
        <v>0</v>
      </c>
      <c r="I116" s="1922">
        <v>0</v>
      </c>
      <c r="J116" s="1922">
        <v>0</v>
      </c>
      <c r="K116" s="1922">
        <v>0</v>
      </c>
      <c r="L116" s="1922">
        <v>0</v>
      </c>
      <c r="M116" s="1924">
        <v>0</v>
      </c>
      <c r="N116" s="1922">
        <v>0</v>
      </c>
      <c r="O116" s="1922">
        <v>0</v>
      </c>
      <c r="P116" s="1922">
        <v>0</v>
      </c>
      <c r="Q116" s="1922">
        <v>0</v>
      </c>
      <c r="R116" s="1922">
        <v>0</v>
      </c>
      <c r="S116" s="1922">
        <v>0</v>
      </c>
      <c r="T116" s="1922">
        <v>0</v>
      </c>
      <c r="U116" s="1922">
        <v>0</v>
      </c>
      <c r="V116" s="1922">
        <v>0</v>
      </c>
      <c r="W116" s="1922">
        <v>0</v>
      </c>
      <c r="X116" s="1922">
        <v>0</v>
      </c>
      <c r="Y116" s="1922">
        <v>0</v>
      </c>
    </row>
    <row r="117" spans="1:25">
      <c r="A117" s="639">
        <v>100000</v>
      </c>
      <c r="B117" s="695" t="s">
        <v>293</v>
      </c>
      <c r="C117" s="630"/>
      <c r="D117" s="630"/>
      <c r="E117" s="631"/>
      <c r="F117" s="1922">
        <v>0</v>
      </c>
      <c r="G117" s="1922">
        <v>0</v>
      </c>
      <c r="H117" s="1923">
        <v>0</v>
      </c>
      <c r="I117" s="1922">
        <v>0</v>
      </c>
      <c r="J117" s="1922">
        <v>0</v>
      </c>
      <c r="K117" s="1922">
        <v>0</v>
      </c>
      <c r="L117" s="1922">
        <v>0</v>
      </c>
      <c r="M117" s="1924">
        <v>0</v>
      </c>
      <c r="N117" s="1922">
        <v>0</v>
      </c>
      <c r="O117" s="1922">
        <v>0</v>
      </c>
      <c r="P117" s="1922">
        <v>0</v>
      </c>
      <c r="Q117" s="1922">
        <v>0</v>
      </c>
      <c r="R117" s="1922">
        <v>0</v>
      </c>
      <c r="S117" s="1922">
        <v>0</v>
      </c>
      <c r="T117" s="1922">
        <v>0</v>
      </c>
      <c r="U117" s="1922">
        <v>0</v>
      </c>
      <c r="V117" s="1922">
        <v>0</v>
      </c>
      <c r="W117" s="1922">
        <v>0</v>
      </c>
      <c r="X117" s="1922">
        <v>0</v>
      </c>
      <c r="Y117" s="1922">
        <v>0</v>
      </c>
    </row>
    <row r="118" spans="1:25">
      <c r="A118" s="639">
        <v>101000</v>
      </c>
      <c r="B118" s="693"/>
      <c r="C118" s="632"/>
      <c r="D118" s="632"/>
      <c r="E118" s="631"/>
      <c r="F118" s="1922"/>
      <c r="G118" s="1922"/>
      <c r="H118" s="1923"/>
      <c r="I118" s="1922"/>
      <c r="J118" s="1922"/>
      <c r="K118" s="1922"/>
      <c r="L118" s="1922"/>
      <c r="M118" s="1924"/>
      <c r="N118" s="1922"/>
      <c r="O118" s="1922"/>
      <c r="P118" s="1922"/>
      <c r="Q118" s="1922"/>
      <c r="R118" s="1922"/>
      <c r="S118" s="1922"/>
      <c r="T118" s="1922"/>
      <c r="U118" s="1922"/>
      <c r="V118" s="1922"/>
      <c r="W118" s="1922"/>
      <c r="X118" s="1922"/>
      <c r="Y118" s="1922"/>
    </row>
    <row r="119" spans="1:25">
      <c r="A119" s="639">
        <v>102000</v>
      </c>
      <c r="B119" s="695"/>
      <c r="C119" s="630"/>
      <c r="D119" s="630"/>
      <c r="E119" s="631"/>
      <c r="F119" s="1922"/>
      <c r="G119" s="1922"/>
      <c r="H119" s="1923"/>
      <c r="I119" s="1922"/>
      <c r="J119" s="1922"/>
      <c r="K119" s="1922"/>
      <c r="L119" s="1922"/>
      <c r="M119" s="1924"/>
      <c r="N119" s="1922"/>
      <c r="O119" s="1922"/>
      <c r="P119" s="1922"/>
      <c r="Q119" s="1922"/>
      <c r="R119" s="1922"/>
      <c r="S119" s="1922"/>
      <c r="T119" s="1922"/>
      <c r="U119" s="1922"/>
      <c r="V119" s="1922"/>
      <c r="W119" s="1922"/>
      <c r="X119" s="1922"/>
      <c r="Y119" s="1922"/>
    </row>
    <row r="120" spans="1:25">
      <c r="A120" s="639">
        <v>103000</v>
      </c>
      <c r="B120" s="693" t="s">
        <v>625</v>
      </c>
      <c r="C120" s="632"/>
      <c r="D120" s="632"/>
      <c r="E120" s="631"/>
      <c r="F120" s="1922">
        <v>0</v>
      </c>
      <c r="G120" s="1922">
        <v>0</v>
      </c>
      <c r="H120" s="1923">
        <v>0</v>
      </c>
      <c r="I120" s="1922">
        <v>0</v>
      </c>
      <c r="J120" s="1922">
        <v>0</v>
      </c>
      <c r="K120" s="1922">
        <v>0</v>
      </c>
      <c r="L120" s="1922">
        <v>0</v>
      </c>
      <c r="M120" s="1924">
        <v>0</v>
      </c>
      <c r="N120" s="1922">
        <v>0</v>
      </c>
      <c r="O120" s="1922">
        <v>0</v>
      </c>
      <c r="P120" s="1922">
        <v>0</v>
      </c>
      <c r="Q120" s="1922">
        <v>0</v>
      </c>
      <c r="R120" s="1922">
        <v>0</v>
      </c>
      <c r="S120" s="1922">
        <v>0</v>
      </c>
      <c r="T120" s="1922">
        <v>0</v>
      </c>
      <c r="U120" s="1922">
        <v>0</v>
      </c>
      <c r="V120" s="1922">
        <v>0</v>
      </c>
      <c r="W120" s="1922">
        <v>0</v>
      </c>
      <c r="X120" s="1922">
        <v>0</v>
      </c>
      <c r="Y120" s="1922">
        <v>0</v>
      </c>
    </row>
    <row r="121" spans="1:25">
      <c r="A121" s="639">
        <v>104000</v>
      </c>
      <c r="B121" s="695" t="s">
        <v>626</v>
      </c>
      <c r="C121" s="630"/>
      <c r="D121" s="630"/>
      <c r="E121" s="631"/>
      <c r="F121" s="1922">
        <v>0</v>
      </c>
      <c r="G121" s="1922">
        <v>0</v>
      </c>
      <c r="H121" s="1923">
        <v>0</v>
      </c>
      <c r="I121" s="1922">
        <v>0</v>
      </c>
      <c r="J121" s="1922">
        <v>0</v>
      </c>
      <c r="K121" s="1922">
        <v>0</v>
      </c>
      <c r="L121" s="1922">
        <v>0</v>
      </c>
      <c r="M121" s="1924">
        <v>0</v>
      </c>
      <c r="N121" s="1922">
        <v>0</v>
      </c>
      <c r="O121" s="1922">
        <v>0</v>
      </c>
      <c r="P121" s="1922">
        <v>0</v>
      </c>
      <c r="Q121" s="1922">
        <v>0</v>
      </c>
      <c r="R121" s="1922">
        <v>0</v>
      </c>
      <c r="S121" s="1922">
        <v>0</v>
      </c>
      <c r="T121" s="1922">
        <v>0</v>
      </c>
      <c r="U121" s="1922">
        <v>0</v>
      </c>
      <c r="V121" s="1922">
        <v>0</v>
      </c>
      <c r="W121" s="1922">
        <v>0</v>
      </c>
      <c r="X121" s="1922">
        <v>0</v>
      </c>
      <c r="Y121" s="1922">
        <v>0</v>
      </c>
    </row>
    <row r="122" spans="1:25">
      <c r="A122" s="639">
        <v>105000</v>
      </c>
      <c r="B122" s="693" t="s">
        <v>627</v>
      </c>
      <c r="C122" s="632"/>
      <c r="D122" s="632"/>
      <c r="E122" s="631"/>
      <c r="F122" s="1922">
        <v>0</v>
      </c>
      <c r="G122" s="1922">
        <v>0</v>
      </c>
      <c r="H122" s="1923">
        <v>0</v>
      </c>
      <c r="I122" s="1922">
        <v>0</v>
      </c>
      <c r="J122" s="1922">
        <v>0</v>
      </c>
      <c r="K122" s="1922">
        <v>0</v>
      </c>
      <c r="L122" s="1922">
        <v>0</v>
      </c>
      <c r="M122" s="1924">
        <v>0</v>
      </c>
      <c r="N122" s="1922">
        <v>0</v>
      </c>
      <c r="O122" s="1922">
        <v>0</v>
      </c>
      <c r="P122" s="1922">
        <v>0</v>
      </c>
      <c r="Q122" s="1922">
        <v>0</v>
      </c>
      <c r="R122" s="1922">
        <v>0</v>
      </c>
      <c r="S122" s="1922">
        <v>0</v>
      </c>
      <c r="T122" s="1922">
        <v>0</v>
      </c>
      <c r="U122" s="1922">
        <v>0</v>
      </c>
      <c r="V122" s="1922">
        <v>0</v>
      </c>
      <c r="W122" s="1922">
        <v>0</v>
      </c>
      <c r="X122" s="1922">
        <v>0</v>
      </c>
      <c r="Y122" s="1922">
        <v>0</v>
      </c>
    </row>
    <row r="123" spans="1:25">
      <c r="A123" s="639">
        <v>106000</v>
      </c>
      <c r="B123" s="695" t="s">
        <v>628</v>
      </c>
      <c r="C123" s="630"/>
      <c r="D123" s="630"/>
      <c r="E123" s="631"/>
      <c r="F123" s="1922">
        <v>0</v>
      </c>
      <c r="G123" s="1922">
        <v>0</v>
      </c>
      <c r="H123" s="1923">
        <v>0</v>
      </c>
      <c r="I123" s="1922">
        <v>0</v>
      </c>
      <c r="J123" s="1922">
        <v>0</v>
      </c>
      <c r="K123" s="1922">
        <v>0</v>
      </c>
      <c r="L123" s="1922">
        <v>0</v>
      </c>
      <c r="M123" s="1924">
        <v>0</v>
      </c>
      <c r="N123" s="1922">
        <v>0</v>
      </c>
      <c r="O123" s="1922">
        <v>0</v>
      </c>
      <c r="P123" s="1922">
        <v>0</v>
      </c>
      <c r="Q123" s="1922">
        <v>0</v>
      </c>
      <c r="R123" s="1922">
        <v>0</v>
      </c>
      <c r="S123" s="1922">
        <v>0</v>
      </c>
      <c r="T123" s="1922">
        <v>0</v>
      </c>
      <c r="U123" s="1922">
        <v>0</v>
      </c>
      <c r="V123" s="1922">
        <v>0</v>
      </c>
      <c r="W123" s="1922">
        <v>0</v>
      </c>
      <c r="X123" s="1922">
        <v>0</v>
      </c>
      <c r="Y123" s="1922">
        <v>0</v>
      </c>
    </row>
    <row r="124" spans="1:25">
      <c r="A124" s="639">
        <v>107000</v>
      </c>
      <c r="B124" s="693" t="s">
        <v>629</v>
      </c>
      <c r="C124" s="632"/>
      <c r="D124" s="632"/>
      <c r="E124" s="631"/>
      <c r="F124" s="1922">
        <v>0</v>
      </c>
      <c r="G124" s="1922">
        <v>0</v>
      </c>
      <c r="H124" s="1923">
        <v>0</v>
      </c>
      <c r="I124" s="1922">
        <v>0</v>
      </c>
      <c r="J124" s="1922">
        <v>0</v>
      </c>
      <c r="K124" s="1922">
        <v>0</v>
      </c>
      <c r="L124" s="1922">
        <v>0</v>
      </c>
      <c r="M124" s="1924">
        <v>0</v>
      </c>
      <c r="N124" s="1922">
        <v>0</v>
      </c>
      <c r="O124" s="1922">
        <v>0</v>
      </c>
      <c r="P124" s="1922">
        <v>0</v>
      </c>
      <c r="Q124" s="1922">
        <v>0</v>
      </c>
      <c r="R124" s="1922">
        <v>0</v>
      </c>
      <c r="S124" s="1922">
        <v>0</v>
      </c>
      <c r="T124" s="1922">
        <v>0</v>
      </c>
      <c r="U124" s="1922">
        <v>0</v>
      </c>
      <c r="V124" s="1922">
        <v>0</v>
      </c>
      <c r="W124" s="1922">
        <v>0</v>
      </c>
      <c r="X124" s="1922">
        <v>0</v>
      </c>
      <c r="Y124" s="1922">
        <v>0</v>
      </c>
    </row>
    <row r="125" spans="1:25">
      <c r="A125" s="639">
        <v>108000</v>
      </c>
      <c r="B125" s="695" t="s">
        <v>294</v>
      </c>
      <c r="C125" s="630"/>
      <c r="D125" s="630"/>
      <c r="E125" s="631"/>
      <c r="F125" s="1922">
        <v>0</v>
      </c>
      <c r="G125" s="1922">
        <v>0</v>
      </c>
      <c r="H125" s="1923">
        <v>0</v>
      </c>
      <c r="I125" s="1922">
        <v>0</v>
      </c>
      <c r="J125" s="1922">
        <v>0</v>
      </c>
      <c r="K125" s="1922">
        <v>0</v>
      </c>
      <c r="L125" s="1922">
        <v>0</v>
      </c>
      <c r="M125" s="1924">
        <v>0</v>
      </c>
      <c r="N125" s="1922">
        <v>0</v>
      </c>
      <c r="O125" s="1922">
        <v>0</v>
      </c>
      <c r="P125" s="1922">
        <v>0</v>
      </c>
      <c r="Q125" s="1922">
        <v>0</v>
      </c>
      <c r="R125" s="1922">
        <v>0</v>
      </c>
      <c r="S125" s="1922">
        <v>0</v>
      </c>
      <c r="T125" s="1922">
        <v>0</v>
      </c>
      <c r="U125" s="1922">
        <v>0</v>
      </c>
      <c r="V125" s="1922">
        <v>0</v>
      </c>
      <c r="W125" s="1922">
        <v>0</v>
      </c>
      <c r="X125" s="1922">
        <v>0</v>
      </c>
      <c r="Y125" s="1922">
        <v>0</v>
      </c>
    </row>
    <row r="126" spans="1:25">
      <c r="A126" s="639">
        <v>109000</v>
      </c>
      <c r="B126" s="695" t="s">
        <v>295</v>
      </c>
      <c r="C126" s="630"/>
      <c r="D126" s="630"/>
      <c r="E126" s="631"/>
      <c r="F126" s="1922">
        <v>0</v>
      </c>
      <c r="G126" s="1922">
        <v>0</v>
      </c>
      <c r="H126" s="1923">
        <v>0</v>
      </c>
      <c r="I126" s="1922">
        <v>0</v>
      </c>
      <c r="J126" s="1922">
        <v>0</v>
      </c>
      <c r="K126" s="1922">
        <v>0</v>
      </c>
      <c r="L126" s="1922">
        <v>0</v>
      </c>
      <c r="M126" s="1924">
        <v>0</v>
      </c>
      <c r="N126" s="1922">
        <v>0</v>
      </c>
      <c r="O126" s="1922">
        <v>0</v>
      </c>
      <c r="P126" s="1922">
        <v>0</v>
      </c>
      <c r="Q126" s="1922">
        <v>0</v>
      </c>
      <c r="R126" s="1922">
        <v>0</v>
      </c>
      <c r="S126" s="1922">
        <v>0</v>
      </c>
      <c r="T126" s="1922">
        <v>0</v>
      </c>
      <c r="U126" s="1922">
        <v>0</v>
      </c>
      <c r="V126" s="1922">
        <v>0</v>
      </c>
      <c r="W126" s="1922">
        <v>0</v>
      </c>
      <c r="X126" s="1922">
        <v>0</v>
      </c>
      <c r="Y126" s="1922">
        <v>0</v>
      </c>
    </row>
    <row r="127" spans="1:25">
      <c r="A127" s="639">
        <v>110000</v>
      </c>
      <c r="B127" s="693" t="s">
        <v>296</v>
      </c>
      <c r="C127" s="632"/>
      <c r="D127" s="632"/>
      <c r="E127" s="631"/>
      <c r="F127" s="1922">
        <v>0</v>
      </c>
      <c r="G127" s="1922">
        <v>0</v>
      </c>
      <c r="H127" s="1923">
        <v>0</v>
      </c>
      <c r="I127" s="1922">
        <v>0</v>
      </c>
      <c r="J127" s="1922">
        <v>0</v>
      </c>
      <c r="K127" s="1922">
        <v>0</v>
      </c>
      <c r="L127" s="1922">
        <v>0</v>
      </c>
      <c r="M127" s="1924">
        <v>0</v>
      </c>
      <c r="N127" s="1922">
        <v>0</v>
      </c>
      <c r="O127" s="1922">
        <v>0</v>
      </c>
      <c r="P127" s="1922">
        <v>0</v>
      </c>
      <c r="Q127" s="1922">
        <v>0</v>
      </c>
      <c r="R127" s="1922">
        <v>0</v>
      </c>
      <c r="S127" s="1922">
        <v>0</v>
      </c>
      <c r="T127" s="1922">
        <v>0</v>
      </c>
      <c r="U127" s="1922">
        <v>0</v>
      </c>
      <c r="V127" s="1922">
        <v>0</v>
      </c>
      <c r="W127" s="1922">
        <v>0</v>
      </c>
      <c r="X127" s="1922">
        <v>0</v>
      </c>
      <c r="Y127" s="1922">
        <v>0</v>
      </c>
    </row>
    <row r="128" spans="1:25">
      <c r="A128" s="639">
        <v>111000</v>
      </c>
      <c r="B128" s="695" t="s">
        <v>297</v>
      </c>
      <c r="C128" s="630"/>
      <c r="D128" s="630"/>
      <c r="E128" s="631"/>
      <c r="F128" s="1922">
        <v>0</v>
      </c>
      <c r="G128" s="1923">
        <v>0</v>
      </c>
      <c r="H128" s="1923">
        <v>0</v>
      </c>
      <c r="I128" s="1922">
        <v>0</v>
      </c>
      <c r="J128" s="1923">
        <v>0</v>
      </c>
      <c r="K128" s="1922">
        <v>0</v>
      </c>
      <c r="L128" s="1923">
        <v>0</v>
      </c>
      <c r="M128" s="1925">
        <v>0</v>
      </c>
      <c r="N128" s="1922">
        <v>0</v>
      </c>
      <c r="O128" s="1923">
        <v>0</v>
      </c>
      <c r="P128" s="1923">
        <v>0</v>
      </c>
      <c r="Q128" s="1923">
        <v>0</v>
      </c>
      <c r="R128" s="1923">
        <v>0</v>
      </c>
      <c r="S128" s="1923">
        <v>0</v>
      </c>
      <c r="T128" s="1923">
        <v>0</v>
      </c>
      <c r="U128" s="1923">
        <v>0</v>
      </c>
      <c r="V128" s="1923">
        <v>0</v>
      </c>
      <c r="W128" s="1923">
        <v>0</v>
      </c>
      <c r="X128" s="1923">
        <v>0</v>
      </c>
      <c r="Y128" s="1923">
        <v>0</v>
      </c>
    </row>
    <row r="129" spans="1:25">
      <c r="A129" s="639">
        <v>112000</v>
      </c>
      <c r="B129" s="695"/>
      <c r="C129" s="630"/>
      <c r="D129" s="630"/>
      <c r="E129" s="631"/>
      <c r="F129" s="1922"/>
      <c r="G129" s="1923"/>
      <c r="H129" s="1923"/>
      <c r="I129" s="1922"/>
      <c r="J129" s="1923"/>
      <c r="K129" s="1922"/>
      <c r="L129" s="1923"/>
      <c r="M129" s="1925"/>
      <c r="N129" s="1922"/>
      <c r="O129" s="1923"/>
      <c r="P129" s="1923"/>
      <c r="Q129" s="1923"/>
      <c r="R129" s="1923"/>
      <c r="S129" s="1923"/>
      <c r="T129" s="1923"/>
      <c r="U129" s="1923"/>
      <c r="V129" s="1923"/>
      <c r="W129" s="1923"/>
      <c r="X129" s="1923"/>
      <c r="Y129" s="1926"/>
    </row>
    <row r="130" spans="1:25">
      <c r="A130" s="639">
        <v>113000</v>
      </c>
      <c r="B130" s="693"/>
      <c r="C130" s="632"/>
      <c r="D130" s="632"/>
      <c r="E130" s="631"/>
      <c r="F130" s="1922"/>
      <c r="G130" s="1923"/>
      <c r="H130" s="1923"/>
      <c r="I130" s="1922"/>
      <c r="J130" s="1923"/>
      <c r="K130" s="1922"/>
      <c r="L130" s="1923"/>
      <c r="M130" s="1925"/>
      <c r="N130" s="1922"/>
      <c r="O130" s="1923"/>
      <c r="P130" s="1923"/>
      <c r="Q130" s="1923"/>
      <c r="R130" s="1923"/>
      <c r="S130" s="1923"/>
      <c r="T130" s="1923"/>
      <c r="U130" s="1923"/>
      <c r="V130" s="1923"/>
      <c r="W130" s="1923"/>
      <c r="X130" s="1923"/>
      <c r="Y130" s="1926"/>
    </row>
    <row r="131" spans="1:25" ht="16.5" thickBot="1">
      <c r="A131" s="639">
        <v>114000</v>
      </c>
      <c r="B131" s="705"/>
      <c r="C131" s="706"/>
      <c r="D131" s="706"/>
      <c r="E131" s="707"/>
      <c r="F131" s="1927"/>
      <c r="G131" s="1928"/>
      <c r="H131" s="1928"/>
      <c r="I131" s="1929"/>
      <c r="J131" s="1930"/>
      <c r="K131" s="1927"/>
      <c r="L131" s="1928"/>
      <c r="M131" s="1931"/>
      <c r="N131" s="1932"/>
      <c r="O131" s="1933"/>
      <c r="P131" s="1933"/>
      <c r="Q131" s="1933"/>
      <c r="R131" s="1933"/>
      <c r="S131" s="1933"/>
      <c r="T131" s="1933"/>
      <c r="U131" s="1933"/>
      <c r="V131" s="1933"/>
      <c r="W131" s="1933"/>
      <c r="X131" s="1933"/>
      <c r="Y131" s="1934"/>
    </row>
    <row r="132" spans="1:25" ht="16.5" thickTop="1">
      <c r="F132" s="1935"/>
      <c r="G132" s="1935"/>
      <c r="H132" s="1935"/>
      <c r="I132" s="1935"/>
      <c r="J132" s="1935"/>
      <c r="K132" s="1935"/>
      <c r="L132" s="1935"/>
      <c r="M132" s="1935"/>
      <c r="N132" s="1935"/>
      <c r="O132" s="1935"/>
      <c r="P132" s="1935"/>
      <c r="Q132" s="1935"/>
      <c r="R132" s="1935"/>
      <c r="S132" s="1935"/>
      <c r="T132" s="1935"/>
      <c r="U132" s="1935"/>
      <c r="V132" s="1935"/>
      <c r="W132" s="1935"/>
      <c r="X132" s="1935"/>
      <c r="Y132" s="1935"/>
    </row>
    <row r="133" spans="1:25" hidden="1" outlineLevel="1">
      <c r="F133" s="1935"/>
      <c r="G133" s="1935"/>
      <c r="H133" s="1935"/>
      <c r="I133" s="1935"/>
      <c r="J133" s="1935"/>
      <c r="K133" s="1935"/>
      <c r="L133" s="1935"/>
      <c r="M133" s="1935"/>
      <c r="N133" s="1935"/>
      <c r="O133" s="1935"/>
      <c r="P133" s="1935"/>
      <c r="Q133" s="1935"/>
      <c r="R133" s="1935"/>
      <c r="S133" s="1935"/>
      <c r="T133" s="1935"/>
      <c r="U133" s="1935"/>
      <c r="V133" s="1935"/>
      <c r="W133" s="1935"/>
      <c r="X133" s="1935"/>
      <c r="Y133" s="1935"/>
    </row>
    <row r="134" spans="1:25" ht="18.75" hidden="1" outlineLevel="1">
      <c r="B134" s="1135" t="s">
        <v>610</v>
      </c>
      <c r="F134" s="1935"/>
      <c r="G134" s="1935"/>
      <c r="H134" s="1935"/>
      <c r="I134" s="1935"/>
      <c r="J134" s="1935"/>
      <c r="K134" s="1935"/>
      <c r="L134" s="1935"/>
      <c r="M134" s="1935"/>
      <c r="N134" s="1935"/>
      <c r="O134" s="1935"/>
      <c r="P134" s="1935"/>
      <c r="Q134" s="1935"/>
      <c r="R134" s="1935"/>
      <c r="S134" s="1935"/>
      <c r="T134" s="1935"/>
      <c r="U134" s="1935"/>
      <c r="V134" s="1935"/>
      <c r="W134" s="1935"/>
      <c r="X134" s="1935"/>
      <c r="Y134" s="1935"/>
    </row>
    <row r="135" spans="1:25" hidden="1" outlineLevel="1">
      <c r="F135" s="1935"/>
      <c r="G135" s="1935"/>
      <c r="H135" s="1935"/>
      <c r="I135" s="1935"/>
      <c r="J135" s="1935"/>
      <c r="K135" s="1935"/>
      <c r="L135" s="1935"/>
      <c r="M135" s="1935"/>
      <c r="N135" s="1935"/>
      <c r="O135" s="1935"/>
      <c r="P135" s="1935"/>
      <c r="Q135" s="1935"/>
      <c r="R135" s="1935"/>
      <c r="S135" s="1935"/>
      <c r="T135" s="1935"/>
      <c r="U135" s="1935"/>
      <c r="V135" s="1935"/>
      <c r="W135" s="1935"/>
      <c r="X135" s="1935"/>
      <c r="Y135" s="1935"/>
    </row>
    <row r="136" spans="1:25" hidden="1" outlineLevel="1">
      <c r="B136" t="s">
        <v>611</v>
      </c>
      <c r="C136" t="s">
        <v>612</v>
      </c>
      <c r="F136" s="1936"/>
      <c r="G136" s="1936"/>
      <c r="H136" s="1936"/>
      <c r="I136" s="1936"/>
      <c r="J136" s="1936"/>
      <c r="K136" s="1936"/>
      <c r="L136" s="1936"/>
      <c r="M136" s="1935"/>
      <c r="N136" s="1935"/>
      <c r="O136" s="1935"/>
      <c r="P136" s="1935"/>
      <c r="Q136" s="1935"/>
      <c r="R136" s="1935"/>
      <c r="S136" s="1935"/>
      <c r="T136" s="1935"/>
      <c r="U136" s="1935"/>
      <c r="V136" s="1935"/>
      <c r="W136" s="1935"/>
      <c r="X136" s="1935"/>
      <c r="Y136" s="1935"/>
    </row>
    <row r="137" spans="1:25" hidden="1" outlineLevel="1">
      <c r="B137" t="s">
        <v>613</v>
      </c>
      <c r="C137" t="s">
        <v>614</v>
      </c>
      <c r="F137" s="1937"/>
      <c r="G137" s="1936"/>
      <c r="H137" s="1937"/>
      <c r="I137" s="1937"/>
      <c r="J137" s="1937"/>
      <c r="K137" s="1937"/>
      <c r="L137" s="1937"/>
      <c r="M137" s="1935"/>
      <c r="N137" s="1935"/>
      <c r="O137" s="1935"/>
      <c r="P137" s="1935"/>
      <c r="Q137" s="1935"/>
      <c r="R137" s="1935"/>
      <c r="S137" s="1935"/>
      <c r="T137" s="1935"/>
      <c r="U137" s="1935"/>
      <c r="V137" s="1935"/>
      <c r="W137" s="1935"/>
      <c r="X137" s="1935"/>
      <c r="Y137" s="1935"/>
    </row>
    <row r="138" spans="1:25" hidden="1" outlineLevel="1">
      <c r="B138" t="s">
        <v>615</v>
      </c>
      <c r="C138" t="s">
        <v>616</v>
      </c>
      <c r="F138" s="1938"/>
      <c r="G138" s="1936"/>
      <c r="H138" s="1938"/>
      <c r="I138" s="1938"/>
      <c r="J138" s="1938"/>
      <c r="K138" s="1938"/>
      <c r="L138" s="1938"/>
      <c r="M138" s="1935"/>
      <c r="N138" s="1935"/>
      <c r="O138" s="1935"/>
      <c r="P138" s="1935"/>
      <c r="Q138" s="1935"/>
      <c r="R138" s="1935"/>
      <c r="S138" s="1935"/>
      <c r="T138" s="1935"/>
      <c r="U138" s="1935"/>
      <c r="V138" s="1935"/>
      <c r="W138" s="1935"/>
      <c r="X138" s="1935"/>
      <c r="Y138" s="1935"/>
    </row>
    <row r="139" spans="1:25" hidden="1" outlineLevel="1">
      <c r="B139" t="s">
        <v>617</v>
      </c>
      <c r="F139" s="1939"/>
      <c r="G139" s="1936"/>
      <c r="H139" s="1939"/>
      <c r="I139" s="1939"/>
      <c r="J139" s="1939"/>
      <c r="K139" s="1939"/>
      <c r="L139" s="1939"/>
      <c r="M139" s="1935"/>
      <c r="N139" s="1935"/>
      <c r="O139" s="1935"/>
      <c r="P139" s="1935"/>
      <c r="Q139" s="1935"/>
      <c r="R139" s="1935"/>
      <c r="S139" s="1935"/>
      <c r="T139" s="1935"/>
      <c r="U139" s="1935"/>
      <c r="V139" s="1935"/>
      <c r="W139" s="1935"/>
      <c r="X139" s="1935"/>
      <c r="Y139" s="1935"/>
    </row>
    <row r="140" spans="1:25" hidden="1" outlineLevel="1">
      <c r="B140" s="1068" t="s">
        <v>700</v>
      </c>
      <c r="C140" t="s">
        <v>0</v>
      </c>
      <c r="F140" s="1940">
        <v>0</v>
      </c>
      <c r="G140" s="1940">
        <v>0</v>
      </c>
      <c r="H140" s="1940">
        <v>0</v>
      </c>
      <c r="I140" s="1940">
        <v>0</v>
      </c>
      <c r="J140" s="1940">
        <v>0</v>
      </c>
      <c r="K140" s="1940">
        <v>0</v>
      </c>
      <c r="L140" s="1940">
        <v>0</v>
      </c>
      <c r="M140" s="1935"/>
      <c r="N140" s="1935"/>
      <c r="O140" s="1935"/>
      <c r="P140" s="1935"/>
      <c r="Q140" s="1935"/>
      <c r="R140" s="1935"/>
      <c r="S140" s="1935"/>
      <c r="T140" s="1935"/>
      <c r="U140" s="1935"/>
      <c r="V140" s="1935"/>
      <c r="W140" s="1935"/>
      <c r="X140" s="1935"/>
      <c r="Y140" s="1935"/>
    </row>
    <row r="141" spans="1:25" hidden="1" outlineLevel="1">
      <c r="B141" t="s">
        <v>618</v>
      </c>
      <c r="F141" s="1941">
        <v>0</v>
      </c>
      <c r="G141" s="1942">
        <v>0</v>
      </c>
      <c r="H141" s="1942">
        <v>0</v>
      </c>
      <c r="I141" s="1942">
        <v>0</v>
      </c>
      <c r="J141" s="1942">
        <v>0</v>
      </c>
      <c r="K141" s="1942">
        <v>0</v>
      </c>
      <c r="L141" s="1942">
        <v>0</v>
      </c>
      <c r="M141" s="1935"/>
      <c r="N141" s="1935"/>
      <c r="O141" s="1935"/>
      <c r="P141" s="1935"/>
      <c r="Q141" s="1935"/>
      <c r="R141" s="1935"/>
      <c r="S141" s="1935"/>
      <c r="T141" s="1935"/>
      <c r="U141" s="1935"/>
      <c r="V141" s="1935"/>
      <c r="W141" s="1935"/>
      <c r="X141" s="1935"/>
      <c r="Y141" s="1935"/>
    </row>
    <row r="142" spans="1:25" hidden="1" outlineLevel="1">
      <c r="F142" s="1935"/>
      <c r="G142" s="1935"/>
      <c r="H142" s="1935"/>
      <c r="I142" s="1935"/>
      <c r="J142" s="1935"/>
      <c r="K142" s="1935"/>
      <c r="L142" s="1935"/>
      <c r="M142" s="1935"/>
      <c r="N142" s="1935"/>
      <c r="O142" s="1935"/>
      <c r="P142" s="1935"/>
      <c r="Q142" s="1935"/>
      <c r="R142" s="1943"/>
      <c r="S142" s="1935"/>
      <c r="T142" s="1935"/>
      <c r="U142" s="1935"/>
      <c r="V142" s="1935"/>
      <c r="W142" s="1935"/>
      <c r="X142" s="1935"/>
      <c r="Y142" s="1935"/>
    </row>
    <row r="143" spans="1:25" ht="18.75" hidden="1" outlineLevel="1">
      <c r="B143" s="1135" t="s">
        <v>619</v>
      </c>
      <c r="F143" s="1935"/>
      <c r="G143" s="1935"/>
      <c r="H143" s="1935"/>
      <c r="I143" s="1935"/>
      <c r="J143" s="1935"/>
      <c r="K143" s="1935"/>
      <c r="L143" s="1935"/>
      <c r="M143" s="1935"/>
      <c r="N143" s="1935"/>
      <c r="O143" s="1935"/>
      <c r="P143" s="1935"/>
      <c r="Q143" s="1935"/>
      <c r="R143" s="1935"/>
      <c r="S143" s="1935"/>
      <c r="T143" s="1935"/>
      <c r="U143" s="1935"/>
      <c r="V143" s="1935"/>
      <c r="W143" s="1935"/>
      <c r="X143" s="1935"/>
      <c r="Y143" s="1935"/>
    </row>
    <row r="144" spans="1:25" hidden="1" outlineLevel="1">
      <c r="F144" s="1935"/>
      <c r="G144" s="1935"/>
      <c r="H144" s="1935"/>
      <c r="I144" s="1935"/>
      <c r="J144" s="1935"/>
      <c r="K144" s="1935"/>
      <c r="L144" s="1935"/>
      <c r="M144" s="1935"/>
      <c r="N144" s="1935"/>
      <c r="O144" s="1935"/>
      <c r="P144" s="1935"/>
      <c r="Q144" s="1935"/>
      <c r="R144" s="1935"/>
      <c r="S144" s="1935"/>
      <c r="T144" s="1935"/>
      <c r="U144" s="1935"/>
      <c r="V144" s="1935"/>
      <c r="W144" s="1935"/>
      <c r="X144" s="1935"/>
      <c r="Y144" s="1935"/>
    </row>
    <row r="145" spans="2:25" hidden="1" outlineLevel="1">
      <c r="B145" t="s">
        <v>611</v>
      </c>
      <c r="C145" t="s">
        <v>612</v>
      </c>
      <c r="F145" s="1936"/>
      <c r="G145" s="1936"/>
      <c r="H145" s="1936"/>
      <c r="I145" s="1936"/>
      <c r="J145" s="1936"/>
      <c r="K145" s="1936"/>
      <c r="L145" s="1936"/>
      <c r="M145" s="1935"/>
      <c r="N145" s="1935"/>
      <c r="O145" s="1935"/>
      <c r="P145" s="1935"/>
      <c r="Q145" s="1935"/>
      <c r="R145" s="1935"/>
      <c r="S145" s="1935"/>
      <c r="T145" s="1935"/>
      <c r="U145" s="1935"/>
      <c r="V145" s="1935"/>
      <c r="W145" s="1935"/>
      <c r="X145" s="1935"/>
      <c r="Y145" s="1935"/>
    </row>
    <row r="146" spans="2:25" hidden="1" outlineLevel="1">
      <c r="B146" t="s">
        <v>613</v>
      </c>
      <c r="C146" t="s">
        <v>614</v>
      </c>
      <c r="F146" s="1937"/>
      <c r="G146" s="1937"/>
      <c r="H146" s="1937"/>
      <c r="I146" s="1937"/>
      <c r="J146" s="1937"/>
      <c r="K146" s="1937"/>
      <c r="L146" s="1937"/>
      <c r="M146" s="1935"/>
      <c r="N146" s="1935"/>
      <c r="O146" s="1935"/>
      <c r="P146" s="1935"/>
      <c r="Q146" s="1935"/>
      <c r="R146" s="1935"/>
      <c r="S146" s="1935"/>
      <c r="T146" s="1935"/>
      <c r="U146" s="1935"/>
      <c r="V146" s="1935"/>
      <c r="W146" s="1935"/>
      <c r="X146" s="1935"/>
      <c r="Y146" s="1935"/>
    </row>
    <row r="147" spans="2:25" hidden="1" outlineLevel="1">
      <c r="B147" t="s">
        <v>615</v>
      </c>
      <c r="C147" t="s">
        <v>616</v>
      </c>
      <c r="F147" s="1938"/>
      <c r="G147" s="1938"/>
      <c r="H147" s="1938"/>
      <c r="I147" s="1938"/>
      <c r="J147" s="1938"/>
      <c r="K147" s="1938"/>
      <c r="L147" s="1938"/>
      <c r="M147" s="1935"/>
      <c r="N147" s="1935"/>
      <c r="O147" s="1935"/>
      <c r="P147" s="1935"/>
      <c r="Q147" s="1935"/>
      <c r="R147" s="1944"/>
      <c r="S147" s="1935"/>
      <c r="T147" s="1935"/>
      <c r="U147" s="1935"/>
      <c r="V147" s="1935"/>
      <c r="W147" s="1935"/>
      <c r="X147" s="1935"/>
      <c r="Y147" s="1935"/>
    </row>
    <row r="148" spans="2:25" hidden="1" outlineLevel="1">
      <c r="B148" t="s">
        <v>617</v>
      </c>
      <c r="F148" s="1939"/>
      <c r="G148" s="1939"/>
      <c r="H148" s="1939"/>
      <c r="I148" s="1939"/>
      <c r="J148" s="1939"/>
      <c r="K148" s="1939"/>
      <c r="L148" s="1939"/>
      <c r="M148" s="1935"/>
      <c r="N148" s="1935"/>
      <c r="O148" s="1935"/>
      <c r="P148" s="1935"/>
      <c r="Q148" s="1935"/>
      <c r="R148" s="1945"/>
      <c r="S148" s="1935"/>
      <c r="T148" s="1935"/>
      <c r="U148" s="1935"/>
      <c r="V148" s="1935"/>
      <c r="W148" s="1935"/>
      <c r="X148" s="1935"/>
      <c r="Y148" s="1935"/>
    </row>
    <row r="149" spans="2:25" hidden="1" outlineLevel="1">
      <c r="B149" s="1068" t="s">
        <v>700</v>
      </c>
      <c r="C149" t="s">
        <v>0</v>
      </c>
      <c r="F149" s="1940">
        <v>0</v>
      </c>
      <c r="G149" s="1940">
        <v>0</v>
      </c>
      <c r="H149" s="1940">
        <v>0</v>
      </c>
      <c r="I149" s="1940">
        <v>0</v>
      </c>
      <c r="J149" s="1940">
        <v>0</v>
      </c>
      <c r="K149" s="1940">
        <v>0</v>
      </c>
      <c r="L149" s="1940">
        <v>0</v>
      </c>
      <c r="M149" s="1935"/>
      <c r="N149" s="1935"/>
      <c r="O149" s="1935"/>
      <c r="P149" s="1935"/>
      <c r="Q149" s="1935"/>
      <c r="R149" s="1945"/>
      <c r="S149" s="1935"/>
      <c r="T149" s="1935"/>
      <c r="U149" s="1935"/>
      <c r="V149" s="1935"/>
      <c r="W149" s="1935"/>
      <c r="X149" s="1935"/>
      <c r="Y149" s="1935"/>
    </row>
    <row r="150" spans="2:25" hidden="1" outlineLevel="1">
      <c r="B150" t="s">
        <v>618</v>
      </c>
      <c r="F150" s="1942">
        <v>0</v>
      </c>
      <c r="G150" s="1941">
        <v>0</v>
      </c>
      <c r="H150" s="1942">
        <v>0</v>
      </c>
      <c r="I150" s="1942">
        <v>0</v>
      </c>
      <c r="J150" s="1942">
        <v>0</v>
      </c>
      <c r="K150" s="1942">
        <v>0</v>
      </c>
      <c r="L150" s="1942">
        <v>0</v>
      </c>
      <c r="M150" s="1935"/>
      <c r="N150" s="1935"/>
      <c r="O150" s="1935"/>
      <c r="P150" s="1935"/>
      <c r="Q150" s="1935"/>
      <c r="R150" s="1935"/>
      <c r="S150" s="1935"/>
      <c r="T150" s="1935"/>
      <c r="U150" s="1935"/>
      <c r="V150" s="1935"/>
      <c r="W150" s="1935"/>
      <c r="X150" s="1935"/>
      <c r="Y150" s="1935"/>
    </row>
    <row r="151" spans="2:25" hidden="1" outlineLevel="1">
      <c r="F151" s="1935"/>
      <c r="G151" s="1935"/>
      <c r="H151" s="1935"/>
      <c r="I151" s="1935"/>
      <c r="J151" s="1935"/>
      <c r="K151" s="1935"/>
      <c r="L151" s="1935"/>
      <c r="M151" s="1935"/>
      <c r="N151" s="1935"/>
      <c r="O151" s="1935"/>
      <c r="P151" s="1935"/>
      <c r="Q151" s="1935"/>
      <c r="R151" s="1935"/>
      <c r="S151" s="1935"/>
      <c r="T151" s="1935"/>
      <c r="U151" s="1935"/>
      <c r="V151" s="1935"/>
      <c r="W151" s="1935"/>
      <c r="X151" s="1935"/>
      <c r="Y151" s="1935"/>
    </row>
    <row r="152" spans="2:25" ht="18.75" hidden="1" outlineLevel="1">
      <c r="B152" s="1135" t="s">
        <v>620</v>
      </c>
      <c r="F152" s="1935"/>
      <c r="G152" s="1935"/>
      <c r="H152" s="1935"/>
      <c r="I152" s="1935"/>
      <c r="J152" s="1935"/>
      <c r="K152" s="1935"/>
      <c r="L152" s="1935"/>
      <c r="M152" s="1935"/>
      <c r="N152" s="1935"/>
      <c r="O152" s="1935"/>
      <c r="P152" s="1935"/>
      <c r="Q152" s="1935"/>
      <c r="R152" s="1935"/>
      <c r="S152" s="1935"/>
      <c r="T152" s="1935"/>
      <c r="U152" s="1935"/>
      <c r="V152" s="1935"/>
      <c r="W152" s="1935"/>
      <c r="X152" s="1935"/>
      <c r="Y152" s="1935"/>
    </row>
    <row r="153" spans="2:25" hidden="1" outlineLevel="1">
      <c r="F153" s="1935"/>
      <c r="G153" s="1935"/>
      <c r="H153" s="1935"/>
      <c r="I153" s="1935"/>
      <c r="J153" s="1935"/>
      <c r="K153" s="1935"/>
      <c r="L153" s="1935"/>
      <c r="M153" s="1935"/>
      <c r="N153" s="1935"/>
      <c r="O153" s="1935"/>
      <c r="P153" s="1935"/>
      <c r="Q153" s="1935"/>
      <c r="R153" s="1935"/>
      <c r="S153" s="1935"/>
      <c r="T153" s="1935"/>
      <c r="U153" s="1935"/>
      <c r="V153" s="1935"/>
      <c r="W153" s="1935"/>
      <c r="X153" s="1935"/>
      <c r="Y153" s="1935"/>
    </row>
    <row r="154" spans="2:25" hidden="1" outlineLevel="1">
      <c r="B154" t="s">
        <v>611</v>
      </c>
      <c r="C154" t="s">
        <v>612</v>
      </c>
      <c r="F154" s="1936"/>
      <c r="G154" s="1936"/>
      <c r="H154" s="1936"/>
      <c r="I154" s="1936"/>
      <c r="J154" s="1936"/>
      <c r="K154" s="1936"/>
      <c r="L154" s="1936"/>
      <c r="M154" s="1935"/>
      <c r="N154" s="1935"/>
      <c r="O154" s="1935"/>
      <c r="P154" s="1935"/>
      <c r="Q154" s="1935"/>
      <c r="R154" s="1935"/>
      <c r="S154" s="1935"/>
      <c r="T154" s="1935"/>
      <c r="U154" s="1935"/>
      <c r="V154" s="1935"/>
      <c r="W154" s="1935"/>
      <c r="X154" s="1935"/>
      <c r="Y154" s="1935"/>
    </row>
    <row r="155" spans="2:25" hidden="1" outlineLevel="1">
      <c r="B155" t="s">
        <v>613</v>
      </c>
      <c r="C155" t="s">
        <v>614</v>
      </c>
      <c r="F155" s="1937" t="s">
        <v>192</v>
      </c>
      <c r="G155" s="1937" t="s">
        <v>192</v>
      </c>
      <c r="H155" s="1937" t="s">
        <v>192</v>
      </c>
      <c r="I155" s="1937" t="s">
        <v>192</v>
      </c>
      <c r="J155" s="1937" t="s">
        <v>192</v>
      </c>
      <c r="K155" s="1937" t="s">
        <v>192</v>
      </c>
      <c r="L155" s="1937" t="s">
        <v>192</v>
      </c>
      <c r="M155" s="1935"/>
      <c r="N155" s="1935"/>
      <c r="O155" s="1935"/>
      <c r="P155" s="1935"/>
      <c r="Q155" s="1935"/>
      <c r="R155" s="1935"/>
      <c r="S155" s="1935"/>
      <c r="T155" s="1935"/>
      <c r="U155" s="1935"/>
      <c r="V155" s="1935"/>
      <c r="W155" s="1935"/>
      <c r="X155" s="1935"/>
      <c r="Y155" s="1935"/>
    </row>
    <row r="156" spans="2:25" hidden="1" outlineLevel="1">
      <c r="B156" t="s">
        <v>615</v>
      </c>
      <c r="C156" t="s">
        <v>616</v>
      </c>
      <c r="F156" s="1937" t="s">
        <v>192</v>
      </c>
      <c r="G156" s="1937" t="s">
        <v>192</v>
      </c>
      <c r="H156" s="1937" t="s">
        <v>192</v>
      </c>
      <c r="I156" s="1937" t="s">
        <v>192</v>
      </c>
      <c r="J156" s="1937" t="s">
        <v>192</v>
      </c>
      <c r="K156" s="1937" t="s">
        <v>192</v>
      </c>
      <c r="L156" s="1937" t="s">
        <v>192</v>
      </c>
      <c r="M156" s="1935"/>
      <c r="N156" s="1935"/>
      <c r="O156" s="1935"/>
      <c r="P156" s="1935"/>
      <c r="Q156" s="1935"/>
      <c r="R156" s="1944"/>
      <c r="S156" s="1935"/>
      <c r="T156" s="1935"/>
      <c r="U156" s="1935"/>
      <c r="V156" s="1935"/>
      <c r="W156" s="1935"/>
      <c r="X156" s="1935"/>
      <c r="Y156" s="1935"/>
    </row>
    <row r="157" spans="2:25" hidden="1" outlineLevel="1">
      <c r="B157" t="s">
        <v>617</v>
      </c>
      <c r="F157" s="1939"/>
      <c r="G157" s="1936"/>
      <c r="H157" s="1939"/>
      <c r="I157" s="1939"/>
      <c r="J157" s="1936"/>
      <c r="K157" s="1936"/>
      <c r="L157" s="1936"/>
      <c r="M157" s="1935"/>
      <c r="N157" s="1935"/>
      <c r="O157" s="1935"/>
      <c r="P157" s="1935"/>
      <c r="Q157" s="1935"/>
      <c r="R157" s="1946"/>
      <c r="S157" s="1935"/>
      <c r="T157" s="1935"/>
      <c r="U157" s="1935"/>
      <c r="V157" s="1935"/>
      <c r="W157" s="1935"/>
      <c r="X157" s="1935"/>
      <c r="Y157" s="1935"/>
    </row>
    <row r="158" spans="2:25" hidden="1" outlineLevel="1">
      <c r="B158" s="1068" t="s">
        <v>700</v>
      </c>
      <c r="C158" t="s">
        <v>0</v>
      </c>
      <c r="F158" s="1940">
        <v>0</v>
      </c>
      <c r="G158" s="1940">
        <v>0</v>
      </c>
      <c r="H158" s="1940">
        <v>0</v>
      </c>
      <c r="I158" s="1940">
        <v>0</v>
      </c>
      <c r="J158" s="1940">
        <v>0</v>
      </c>
      <c r="K158" s="1940">
        <v>0</v>
      </c>
      <c r="L158" s="1940">
        <v>0</v>
      </c>
      <c r="M158" s="1935"/>
      <c r="N158" s="1935"/>
      <c r="O158" s="1935"/>
      <c r="P158" s="1935"/>
      <c r="Q158" s="1935"/>
      <c r="R158" s="1935"/>
      <c r="S158" s="1935"/>
      <c r="T158" s="1935"/>
      <c r="U158" s="1935"/>
      <c r="V158" s="1935"/>
      <c r="W158" s="1935"/>
      <c r="X158" s="1935"/>
      <c r="Y158" s="1935"/>
    </row>
    <row r="159" spans="2:25" hidden="1" outlineLevel="1">
      <c r="B159" t="s">
        <v>618</v>
      </c>
      <c r="F159" s="1937" t="s">
        <v>192</v>
      </c>
      <c r="G159" s="1937" t="s">
        <v>192</v>
      </c>
      <c r="H159" s="1937" t="s">
        <v>192</v>
      </c>
      <c r="I159" s="1937" t="s">
        <v>192</v>
      </c>
      <c r="J159" s="1937" t="s">
        <v>192</v>
      </c>
      <c r="K159" s="1937" t="s">
        <v>192</v>
      </c>
      <c r="L159" s="1937" t="s">
        <v>192</v>
      </c>
      <c r="M159" s="1935"/>
      <c r="N159" s="1935"/>
      <c r="O159" s="1935"/>
      <c r="P159" s="1935"/>
      <c r="Q159" s="1935"/>
      <c r="R159" s="1935"/>
      <c r="S159" s="1935"/>
      <c r="T159" s="1935"/>
      <c r="U159" s="1935"/>
      <c r="V159" s="1935"/>
      <c r="W159" s="1935"/>
      <c r="X159" s="1935"/>
      <c r="Y159" s="1935"/>
    </row>
    <row r="160" spans="2:25" hidden="1" outlineLevel="1">
      <c r="F160" s="1935"/>
      <c r="G160" s="1935"/>
      <c r="H160" s="1935"/>
      <c r="I160" s="1935"/>
      <c r="J160" s="1935"/>
      <c r="K160" s="1935"/>
      <c r="L160" s="1935"/>
      <c r="M160" s="1935"/>
      <c r="N160" s="1935"/>
      <c r="O160" s="1935"/>
      <c r="P160" s="1935"/>
      <c r="Q160" s="1935"/>
      <c r="R160" s="1935"/>
      <c r="S160" s="1935"/>
      <c r="T160" s="1935"/>
      <c r="U160" s="1935"/>
      <c r="V160" s="1935"/>
      <c r="W160" s="1935"/>
      <c r="X160" s="1935"/>
      <c r="Y160" s="1935"/>
    </row>
    <row r="161" spans="2:25" ht="17.25" hidden="1" customHeight="1" outlineLevel="1">
      <c r="B161" s="1135" t="s">
        <v>621</v>
      </c>
      <c r="F161" s="1935"/>
      <c r="G161" s="1935"/>
      <c r="H161" s="1935"/>
      <c r="I161" s="1935"/>
      <c r="J161" s="1935"/>
      <c r="K161" s="1935"/>
      <c r="L161" s="1935"/>
      <c r="M161" s="1935"/>
      <c r="N161" s="1935"/>
      <c r="O161" s="1935"/>
      <c r="P161" s="1935"/>
      <c r="Q161" s="1935"/>
      <c r="R161" s="1935"/>
      <c r="S161" s="1935"/>
      <c r="T161" s="1935"/>
      <c r="U161" s="1935"/>
      <c r="V161" s="1935"/>
      <c r="W161" s="1935"/>
      <c r="X161" s="1935"/>
      <c r="Y161" s="1935"/>
    </row>
    <row r="162" spans="2:25" hidden="1" outlineLevel="1">
      <c r="F162" s="1935"/>
      <c r="G162" s="1935"/>
      <c r="H162" s="1935"/>
      <c r="I162" s="1935"/>
      <c r="J162" s="1935"/>
      <c r="K162" s="1935"/>
      <c r="L162" s="1935"/>
      <c r="M162" s="1935"/>
      <c r="N162" s="1935"/>
      <c r="O162" s="1935"/>
      <c r="P162" s="1935"/>
      <c r="Q162" s="1935"/>
      <c r="R162" s="1935"/>
      <c r="S162" s="1935"/>
      <c r="T162" s="1935"/>
      <c r="U162" s="1935"/>
      <c r="V162" s="1935"/>
      <c r="W162" s="1935"/>
      <c r="X162" s="1935"/>
      <c r="Y162" s="1935"/>
    </row>
    <row r="163" spans="2:25" hidden="1" outlineLevel="1">
      <c r="B163" t="s">
        <v>611</v>
      </c>
      <c r="C163" t="s">
        <v>612</v>
      </c>
      <c r="F163" s="1936"/>
      <c r="G163" s="1936"/>
      <c r="H163" s="1936"/>
      <c r="I163" s="1936"/>
      <c r="J163" s="1936"/>
      <c r="K163" s="1936"/>
      <c r="L163" s="1936"/>
      <c r="M163" s="1935"/>
      <c r="N163" s="1935"/>
      <c r="O163" s="1935"/>
      <c r="P163" s="1935"/>
      <c r="Q163" s="1935"/>
      <c r="R163" s="1935"/>
      <c r="S163" s="1935"/>
      <c r="T163" s="1935"/>
      <c r="U163" s="1935"/>
      <c r="V163" s="1935"/>
      <c r="W163" s="1935"/>
      <c r="X163" s="1935"/>
      <c r="Y163" s="1935"/>
    </row>
    <row r="164" spans="2:25" hidden="1" outlineLevel="1">
      <c r="B164" t="s">
        <v>613</v>
      </c>
      <c r="C164" t="s">
        <v>614</v>
      </c>
      <c r="F164" s="1937"/>
      <c r="G164" s="1936"/>
      <c r="H164" s="1937"/>
      <c r="I164" s="1937"/>
      <c r="J164" s="1937"/>
      <c r="K164" s="1937"/>
      <c r="L164" s="1937"/>
      <c r="M164" s="1935"/>
      <c r="N164" s="1935"/>
      <c r="O164" s="1935"/>
      <c r="P164" s="1935"/>
      <c r="Q164" s="1935"/>
      <c r="R164" s="1935"/>
      <c r="S164" s="1935"/>
      <c r="T164" s="1935"/>
      <c r="U164" s="1935"/>
      <c r="V164" s="1935"/>
      <c r="W164" s="1935"/>
      <c r="X164" s="1935"/>
      <c r="Y164" s="1935"/>
    </row>
    <row r="165" spans="2:25" hidden="1" outlineLevel="1">
      <c r="B165" t="s">
        <v>615</v>
      </c>
      <c r="C165" t="s">
        <v>616</v>
      </c>
      <c r="F165" s="1938"/>
      <c r="G165" s="1936"/>
      <c r="H165" s="1938"/>
      <c r="I165" s="1938"/>
      <c r="J165" s="1938"/>
      <c r="K165" s="1938"/>
      <c r="L165" s="1938"/>
      <c r="M165" s="1935"/>
      <c r="N165" s="1935"/>
      <c r="O165" s="1935"/>
      <c r="P165" s="1935"/>
      <c r="Q165" s="1935"/>
      <c r="R165" s="1935"/>
      <c r="S165" s="1935"/>
      <c r="T165" s="1935"/>
      <c r="U165" s="1935"/>
      <c r="V165" s="1935"/>
      <c r="W165" s="1935"/>
      <c r="X165" s="1935"/>
      <c r="Y165" s="1935"/>
    </row>
    <row r="166" spans="2:25" hidden="1" outlineLevel="1">
      <c r="B166" t="s">
        <v>617</v>
      </c>
      <c r="F166" s="1939"/>
      <c r="G166" s="1936"/>
      <c r="H166" s="1939"/>
      <c r="I166" s="1939"/>
      <c r="J166" s="1939"/>
      <c r="K166" s="1939"/>
      <c r="L166" s="1939"/>
      <c r="M166" s="1935"/>
      <c r="N166" s="1935"/>
      <c r="O166" s="1935"/>
      <c r="P166" s="1935"/>
      <c r="Q166" s="1935"/>
      <c r="R166" s="1935"/>
      <c r="S166" s="1935"/>
      <c r="T166" s="1935"/>
      <c r="U166" s="1935"/>
      <c r="V166" s="1935"/>
      <c r="W166" s="1935"/>
      <c r="X166" s="1935"/>
      <c r="Y166" s="1935"/>
    </row>
    <row r="167" spans="2:25" hidden="1" outlineLevel="1">
      <c r="B167" s="1068" t="s">
        <v>700</v>
      </c>
      <c r="C167" t="s">
        <v>0</v>
      </c>
      <c r="F167" s="1940">
        <v>0</v>
      </c>
      <c r="G167" s="1940">
        <v>0</v>
      </c>
      <c r="H167" s="1940">
        <v>0</v>
      </c>
      <c r="I167" s="1940">
        <v>0</v>
      </c>
      <c r="J167" s="1940">
        <v>0</v>
      </c>
      <c r="K167" s="1940">
        <v>0</v>
      </c>
      <c r="L167" s="1940">
        <v>0</v>
      </c>
      <c r="M167" s="1935"/>
      <c r="N167" s="1935"/>
      <c r="O167" s="1935"/>
      <c r="P167" s="1935"/>
      <c r="Q167" s="1935"/>
      <c r="R167" s="1935"/>
      <c r="S167" s="1935"/>
      <c r="T167" s="1935"/>
      <c r="U167" s="1935"/>
      <c r="V167" s="1935"/>
      <c r="W167" s="1935"/>
      <c r="X167" s="1935"/>
      <c r="Y167" s="1935"/>
    </row>
    <row r="168" spans="2:25" hidden="1" outlineLevel="1">
      <c r="B168" t="s">
        <v>618</v>
      </c>
      <c r="F168" s="1942">
        <v>0</v>
      </c>
      <c r="G168" s="1942">
        <v>0</v>
      </c>
      <c r="H168" s="1942">
        <v>0</v>
      </c>
      <c r="I168" s="1942">
        <v>0</v>
      </c>
      <c r="J168" s="1942">
        <v>0</v>
      </c>
      <c r="K168" s="1942">
        <v>0</v>
      </c>
      <c r="L168" s="1942">
        <v>0</v>
      </c>
      <c r="M168" s="1935"/>
      <c r="N168" s="1935"/>
      <c r="O168" s="1935"/>
      <c r="P168" s="1935"/>
      <c r="Q168" s="1935"/>
      <c r="R168" s="1935"/>
      <c r="S168" s="1935"/>
      <c r="T168" s="1935"/>
      <c r="U168" s="1935"/>
      <c r="V168" s="1935"/>
      <c r="W168" s="1935"/>
      <c r="X168" s="1935"/>
      <c r="Y168" s="1935"/>
    </row>
    <row r="169" spans="2:25" hidden="1" outlineLevel="1">
      <c r="F169" s="1935"/>
      <c r="G169" s="1935"/>
      <c r="H169" s="1935"/>
      <c r="I169" s="1935"/>
      <c r="J169" s="1935"/>
      <c r="K169" s="1935"/>
      <c r="L169" s="1935"/>
      <c r="M169" s="1935"/>
      <c r="N169" s="1935"/>
      <c r="O169" s="1935"/>
      <c r="P169" s="1935"/>
      <c r="Q169" s="1935"/>
      <c r="R169" s="1935"/>
      <c r="S169" s="1935"/>
      <c r="T169" s="1935"/>
      <c r="U169" s="1935"/>
      <c r="V169" s="1935"/>
      <c r="W169" s="1935"/>
      <c r="X169" s="1935"/>
      <c r="Y169" s="1935"/>
    </row>
    <row r="170" spans="2:25" ht="17.25" hidden="1" customHeight="1" outlineLevel="1">
      <c r="B170" s="1135" t="s">
        <v>622</v>
      </c>
      <c r="F170" s="1935"/>
      <c r="G170" s="1935"/>
      <c r="H170" s="1935"/>
      <c r="I170" s="1935"/>
      <c r="J170" s="1935"/>
      <c r="K170" s="1935"/>
      <c r="L170" s="1935"/>
      <c r="M170" s="1935"/>
      <c r="N170" s="1935"/>
      <c r="O170" s="1935"/>
      <c r="P170" s="1935"/>
      <c r="Q170" s="1935"/>
      <c r="R170" s="1935"/>
      <c r="S170" s="1935"/>
      <c r="T170" s="1935"/>
      <c r="U170" s="1935"/>
      <c r="V170" s="1935"/>
      <c r="W170" s="1935"/>
      <c r="X170" s="1935"/>
      <c r="Y170" s="1935"/>
    </row>
    <row r="171" spans="2:25" hidden="1" outlineLevel="1">
      <c r="F171" s="1935"/>
      <c r="G171" s="1935"/>
      <c r="H171" s="1935"/>
      <c r="I171" s="1935"/>
      <c r="J171" s="1935"/>
      <c r="K171" s="1935"/>
      <c r="L171" s="1935"/>
      <c r="M171" s="1935"/>
      <c r="N171" s="1935"/>
      <c r="O171" s="1935"/>
      <c r="P171" s="1935"/>
      <c r="Q171" s="1935"/>
      <c r="R171" s="1935"/>
      <c r="S171" s="1935"/>
      <c r="T171" s="1935"/>
      <c r="U171" s="1935"/>
      <c r="V171" s="1935"/>
      <c r="W171" s="1935"/>
      <c r="X171" s="1935"/>
      <c r="Y171" s="1935"/>
    </row>
    <row r="172" spans="2:25" hidden="1" outlineLevel="1">
      <c r="B172" t="s">
        <v>611</v>
      </c>
      <c r="C172" t="s">
        <v>612</v>
      </c>
      <c r="F172" s="1936"/>
      <c r="G172" s="1936"/>
      <c r="H172" s="1936"/>
      <c r="I172" s="1936"/>
      <c r="J172" s="1936"/>
      <c r="K172" s="1936"/>
      <c r="L172" s="1936"/>
      <c r="M172" s="1935"/>
      <c r="N172" s="1935"/>
      <c r="O172" s="1935"/>
      <c r="P172" s="1935"/>
      <c r="Q172" s="1935"/>
      <c r="R172" s="1935"/>
      <c r="S172" s="1935"/>
      <c r="T172" s="1935"/>
      <c r="U172" s="1935"/>
      <c r="V172" s="1935"/>
      <c r="W172" s="1935"/>
      <c r="X172" s="1935"/>
      <c r="Y172" s="1935"/>
    </row>
    <row r="173" spans="2:25" hidden="1" outlineLevel="1">
      <c r="B173" t="s">
        <v>613</v>
      </c>
      <c r="C173" t="s">
        <v>614</v>
      </c>
      <c r="F173" s="1937"/>
      <c r="G173" s="1937"/>
      <c r="H173" s="1937"/>
      <c r="I173" s="1937"/>
      <c r="J173" s="1937"/>
      <c r="K173" s="1937"/>
      <c r="L173" s="1937"/>
      <c r="M173" s="1935"/>
      <c r="N173" s="1935"/>
      <c r="O173" s="1935"/>
      <c r="P173" s="1935"/>
      <c r="Q173" s="1935"/>
      <c r="R173" s="1935"/>
      <c r="S173" s="1935"/>
      <c r="T173" s="1935"/>
      <c r="U173" s="1935"/>
      <c r="V173" s="1935"/>
      <c r="W173" s="1935"/>
      <c r="X173" s="1935"/>
      <c r="Y173" s="1935"/>
    </row>
    <row r="174" spans="2:25" hidden="1" outlineLevel="1">
      <c r="B174" t="s">
        <v>615</v>
      </c>
      <c r="C174" t="s">
        <v>616</v>
      </c>
      <c r="F174" s="1938"/>
      <c r="G174" s="1938"/>
      <c r="H174" s="1938"/>
      <c r="I174" s="1938"/>
      <c r="J174" s="1938"/>
      <c r="K174" s="1938"/>
      <c r="L174" s="1938"/>
      <c r="M174" s="1935"/>
      <c r="N174" s="1935"/>
      <c r="O174" s="1935"/>
      <c r="P174" s="1935"/>
      <c r="Q174" s="1935"/>
      <c r="R174" s="1935"/>
      <c r="S174" s="1935"/>
      <c r="T174" s="1935"/>
      <c r="U174" s="1935"/>
      <c r="V174" s="1935"/>
      <c r="W174" s="1935"/>
      <c r="X174" s="1935"/>
      <c r="Y174" s="1935"/>
    </row>
    <row r="175" spans="2:25" hidden="1" outlineLevel="1">
      <c r="B175" t="s">
        <v>617</v>
      </c>
      <c r="F175" s="1939"/>
      <c r="G175" s="1939"/>
      <c r="H175" s="1939"/>
      <c r="I175" s="1939"/>
      <c r="J175" s="1939"/>
      <c r="K175" s="1939"/>
      <c r="L175" s="1939"/>
      <c r="M175" s="1935"/>
      <c r="N175" s="1935"/>
      <c r="O175" s="1935"/>
      <c r="P175" s="1935"/>
      <c r="Q175" s="1935"/>
      <c r="R175" s="1935"/>
      <c r="S175" s="1935"/>
      <c r="T175" s="1935"/>
      <c r="U175" s="1935"/>
      <c r="V175" s="1935"/>
      <c r="W175" s="1935"/>
      <c r="X175" s="1935"/>
      <c r="Y175" s="1935"/>
    </row>
    <row r="176" spans="2:25" hidden="1" outlineLevel="1">
      <c r="B176" s="1068" t="s">
        <v>700</v>
      </c>
      <c r="C176" t="s">
        <v>0</v>
      </c>
      <c r="F176" s="1940">
        <v>0</v>
      </c>
      <c r="G176" s="1940">
        <v>0</v>
      </c>
      <c r="H176" s="1940">
        <v>0</v>
      </c>
      <c r="I176" s="1940">
        <v>0</v>
      </c>
      <c r="J176" s="1940">
        <v>0</v>
      </c>
      <c r="K176" s="1940">
        <v>0</v>
      </c>
      <c r="L176" s="1940">
        <v>0</v>
      </c>
      <c r="M176" s="1935"/>
      <c r="N176" s="1935"/>
      <c r="O176" s="1935"/>
      <c r="P176" s="1935"/>
      <c r="Q176" s="1935"/>
      <c r="R176" s="1935"/>
      <c r="S176" s="1935"/>
      <c r="T176" s="1935"/>
      <c r="U176" s="1935"/>
      <c r="V176" s="1935"/>
      <c r="W176" s="1935"/>
      <c r="X176" s="1935"/>
      <c r="Y176" s="1935"/>
    </row>
    <row r="177" spans="2:25" hidden="1" outlineLevel="1">
      <c r="B177" t="s">
        <v>618</v>
      </c>
      <c r="F177" s="1942">
        <v>0</v>
      </c>
      <c r="G177" s="1942">
        <v>0</v>
      </c>
      <c r="H177" s="1942">
        <v>0</v>
      </c>
      <c r="I177" s="1942">
        <v>0</v>
      </c>
      <c r="J177" s="1942">
        <v>0</v>
      </c>
      <c r="K177" s="1942">
        <v>0</v>
      </c>
      <c r="L177" s="1942">
        <v>0</v>
      </c>
      <c r="M177" s="1935"/>
      <c r="N177" s="1935"/>
      <c r="O177" s="1935"/>
      <c r="P177" s="1935"/>
      <c r="Q177" s="1935"/>
      <c r="R177" s="1935"/>
      <c r="S177" s="1935"/>
      <c r="T177" s="1935"/>
      <c r="U177" s="1935"/>
      <c r="V177" s="1935"/>
      <c r="W177" s="1935"/>
      <c r="X177" s="1935"/>
      <c r="Y177" s="1935"/>
    </row>
    <row r="178" spans="2:25" hidden="1" outlineLevel="1">
      <c r="F178" s="1935"/>
      <c r="G178" s="1935"/>
      <c r="H178" s="1935"/>
      <c r="I178" s="1935"/>
      <c r="J178" s="1935"/>
      <c r="K178" s="1935"/>
      <c r="L178" s="1935"/>
      <c r="M178" s="1935"/>
      <c r="N178" s="1935"/>
      <c r="O178" s="1935"/>
      <c r="P178" s="1935"/>
      <c r="Q178" s="1935"/>
      <c r="R178" s="1935"/>
      <c r="S178" s="1935"/>
      <c r="T178" s="1935"/>
      <c r="U178" s="1935"/>
      <c r="V178" s="1935"/>
      <c r="W178" s="1935"/>
      <c r="X178" s="1935"/>
      <c r="Y178" s="1935"/>
    </row>
    <row r="179" spans="2:25" ht="15.75" hidden="1" customHeight="1" outlineLevel="1">
      <c r="B179" s="1135" t="s">
        <v>623</v>
      </c>
      <c r="C179" s="1134"/>
      <c r="F179" s="1935"/>
      <c r="G179" s="1935"/>
      <c r="H179" s="1935"/>
      <c r="I179" s="1935"/>
      <c r="J179" s="1935"/>
      <c r="K179" s="1935"/>
      <c r="L179" s="1935"/>
      <c r="M179" s="1935"/>
      <c r="N179" s="1935"/>
      <c r="O179" s="1935"/>
      <c r="P179" s="1935"/>
      <c r="Q179" s="1935"/>
      <c r="R179" s="1935"/>
      <c r="S179" s="1935"/>
      <c r="T179" s="1935"/>
      <c r="U179" s="1935"/>
      <c r="V179" s="1935"/>
      <c r="W179" s="1935"/>
      <c r="X179" s="1935"/>
      <c r="Y179" s="1935"/>
    </row>
    <row r="180" spans="2:25" hidden="1" outlineLevel="1">
      <c r="F180" s="1935"/>
      <c r="G180" s="1935"/>
      <c r="H180" s="1935"/>
      <c r="I180" s="1935"/>
      <c r="J180" s="1935"/>
      <c r="K180" s="1935"/>
      <c r="L180" s="1935"/>
      <c r="M180" s="1935"/>
      <c r="N180" s="1935"/>
      <c r="O180" s="1935"/>
      <c r="P180" s="1935"/>
      <c r="Q180" s="1935"/>
      <c r="R180" s="1935"/>
      <c r="S180" s="1935"/>
      <c r="T180" s="1935"/>
      <c r="U180" s="1935"/>
      <c r="V180" s="1935"/>
      <c r="W180" s="1935"/>
      <c r="X180" s="1935"/>
      <c r="Y180" s="1935"/>
    </row>
    <row r="181" spans="2:25" hidden="1" outlineLevel="1">
      <c r="B181" t="s">
        <v>611</v>
      </c>
      <c r="C181" t="s">
        <v>612</v>
      </c>
      <c r="F181" s="1936"/>
      <c r="G181" s="1936"/>
      <c r="H181" s="1936"/>
      <c r="I181" s="1936"/>
      <c r="J181" s="1936"/>
      <c r="K181" s="1936"/>
      <c r="L181" s="1936"/>
      <c r="M181" s="1935"/>
      <c r="N181" s="1935"/>
      <c r="O181" s="1935"/>
      <c r="P181" s="1935"/>
      <c r="Q181" s="1935"/>
      <c r="R181" s="1935"/>
      <c r="S181" s="1935"/>
      <c r="T181" s="1935"/>
      <c r="U181" s="1935"/>
      <c r="V181" s="1935"/>
      <c r="W181" s="1935"/>
      <c r="X181" s="1935"/>
      <c r="Y181" s="1935"/>
    </row>
    <row r="182" spans="2:25" hidden="1" outlineLevel="1">
      <c r="B182" t="s">
        <v>613</v>
      </c>
      <c r="C182" t="s">
        <v>614</v>
      </c>
      <c r="F182" s="1937" t="s">
        <v>192</v>
      </c>
      <c r="G182" s="1937" t="s">
        <v>192</v>
      </c>
      <c r="H182" s="1937" t="s">
        <v>192</v>
      </c>
      <c r="I182" s="1937" t="s">
        <v>192</v>
      </c>
      <c r="J182" s="1937" t="s">
        <v>192</v>
      </c>
      <c r="K182" s="1937" t="s">
        <v>192</v>
      </c>
      <c r="L182" s="1937" t="s">
        <v>192</v>
      </c>
      <c r="M182" s="1935"/>
      <c r="N182" s="1935"/>
      <c r="O182" s="1935"/>
      <c r="P182" s="1935"/>
      <c r="Q182" s="1935"/>
      <c r="R182" s="1935"/>
      <c r="S182" s="1935"/>
      <c r="T182" s="1935"/>
      <c r="U182" s="1935"/>
      <c r="V182" s="1935"/>
      <c r="W182" s="1935"/>
      <c r="X182" s="1935"/>
      <c r="Y182" s="1935"/>
    </row>
    <row r="183" spans="2:25" hidden="1" outlineLevel="1">
      <c r="B183" t="s">
        <v>615</v>
      </c>
      <c r="C183" t="s">
        <v>616</v>
      </c>
      <c r="F183" s="1937" t="s">
        <v>192</v>
      </c>
      <c r="G183" s="1937" t="s">
        <v>192</v>
      </c>
      <c r="H183" s="1937" t="s">
        <v>192</v>
      </c>
      <c r="I183" s="1937" t="s">
        <v>192</v>
      </c>
      <c r="J183" s="1937" t="s">
        <v>192</v>
      </c>
      <c r="K183" s="1937" t="s">
        <v>192</v>
      </c>
      <c r="L183" s="1937" t="s">
        <v>192</v>
      </c>
      <c r="M183" s="1935"/>
      <c r="N183" s="1935"/>
      <c r="O183" s="1935"/>
      <c r="P183" s="1935"/>
      <c r="Q183" s="1935"/>
      <c r="R183" s="1935"/>
      <c r="S183" s="1935"/>
      <c r="T183" s="1935"/>
      <c r="U183" s="1935"/>
      <c r="V183" s="1935"/>
      <c r="W183" s="1935"/>
      <c r="X183" s="1935"/>
      <c r="Y183" s="1935"/>
    </row>
    <row r="184" spans="2:25" hidden="1" outlineLevel="1">
      <c r="B184" t="s">
        <v>617</v>
      </c>
      <c r="F184" s="1939"/>
      <c r="G184" s="1936"/>
      <c r="H184" s="1939"/>
      <c r="I184" s="1939"/>
      <c r="J184" s="1939"/>
      <c r="K184" s="1939"/>
      <c r="L184" s="1939"/>
      <c r="M184" s="1935"/>
      <c r="N184" s="1935"/>
      <c r="O184" s="1935"/>
      <c r="P184" s="1935"/>
      <c r="Q184" s="1935"/>
      <c r="R184" s="1935"/>
      <c r="S184" s="1935"/>
      <c r="T184" s="1935"/>
      <c r="U184" s="1935"/>
      <c r="V184" s="1935"/>
      <c r="W184" s="1935"/>
      <c r="X184" s="1935"/>
      <c r="Y184" s="1935"/>
    </row>
    <row r="185" spans="2:25" hidden="1" outlineLevel="1">
      <c r="B185" t="s">
        <v>700</v>
      </c>
      <c r="C185" t="s">
        <v>0</v>
      </c>
      <c r="F185" s="1940">
        <v>0</v>
      </c>
      <c r="G185" s="1940">
        <v>0</v>
      </c>
      <c r="H185" s="1940">
        <v>0</v>
      </c>
      <c r="I185" s="1940">
        <v>0</v>
      </c>
      <c r="J185" s="1940">
        <v>0</v>
      </c>
      <c r="K185" s="1940">
        <v>0</v>
      </c>
      <c r="L185" s="1940">
        <v>0</v>
      </c>
      <c r="M185" s="1935"/>
      <c r="N185" s="1935"/>
      <c r="O185" s="1935"/>
      <c r="P185" s="1935"/>
      <c r="Q185" s="1935"/>
      <c r="R185" s="1935"/>
      <c r="S185" s="1935"/>
      <c r="T185" s="1935"/>
      <c r="U185" s="1935"/>
      <c r="V185" s="1935"/>
      <c r="W185" s="1935"/>
      <c r="X185" s="1935"/>
      <c r="Y185" s="1935"/>
    </row>
    <row r="186" spans="2:25" hidden="1" outlineLevel="1">
      <c r="B186" t="s">
        <v>618</v>
      </c>
      <c r="F186" s="1937" t="s">
        <v>192</v>
      </c>
      <c r="G186" s="1937" t="s">
        <v>192</v>
      </c>
      <c r="H186" s="1937" t="s">
        <v>192</v>
      </c>
      <c r="I186" s="1937" t="s">
        <v>192</v>
      </c>
      <c r="J186" s="1937" t="s">
        <v>192</v>
      </c>
      <c r="K186" s="1937" t="s">
        <v>192</v>
      </c>
      <c r="L186" s="1937" t="s">
        <v>192</v>
      </c>
      <c r="M186" s="1935"/>
      <c r="N186" s="1935"/>
      <c r="O186" s="1935"/>
      <c r="P186" s="1935"/>
      <c r="Q186" s="1935"/>
      <c r="R186" s="1935"/>
      <c r="S186" s="1935"/>
      <c r="T186" s="1935"/>
      <c r="U186" s="1935"/>
      <c r="V186" s="1935"/>
      <c r="W186" s="1935"/>
      <c r="X186" s="1935"/>
      <c r="Y186" s="1935"/>
    </row>
    <row r="187" spans="2:25" collapsed="1"/>
  </sheetData>
  <phoneticPr fontId="0" type="noConversion"/>
  <conditionalFormatting sqref="B7:E131">
    <cfRule type="expression" dxfId="4" priority="1" stopIfTrue="1">
      <formula>MOD(ROW(),2)=1</formula>
    </cfRule>
  </conditionalFormatting>
  <conditionalFormatting sqref="E1:E4">
    <cfRule type="expression" dxfId="3" priority="2" stopIfTrue="1">
      <formula>MOD(ROW(),2)=1</formula>
    </cfRule>
  </conditionalFormatting>
  <hyperlinks>
    <hyperlink ref="A3" location="'New Resources - Individual'!A7" display="é" xr:uid="{00000000-0004-0000-0F00-000001000000}"/>
    <hyperlink ref="A2" location="TOC!A1" display="TOC" xr:uid="{00000000-0004-0000-0F00-000000000000}"/>
  </hyperlinks>
  <printOptions horizontalCentered="1" headings="1"/>
  <pageMargins left="0.5" right="0.5" top="0.75" bottom="0.8" header="0.25" footer="0.25"/>
  <pageSetup scale="75" fitToHeight="5" orientation="landscape" r:id="rId1"/>
  <headerFooter alignWithMargins="0">
    <oddFooter>&amp;LFY 2026-2028 ASC Filing&amp;CPage &amp;P of &amp;N&amp;R&amp;A
&amp;D</oddFooter>
  </headerFooter>
  <rowBreaks count="1" manualBreakCount="1">
    <brk id="81" min="1" max="7" man="1"/>
  </rowBreaks>
  <customProperties>
    <customPr name="xxe4aPID" r:id="rId2"/>
  </customPropertie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4">
    <tabColor indexed="17"/>
  </sheetPr>
  <dimension ref="A1:AH157"/>
  <sheetViews>
    <sheetView workbookViewId="0">
      <selection activeCell="B63" sqref="B63:Y73"/>
    </sheetView>
  </sheetViews>
  <sheetFormatPr defaultRowHeight="15.75"/>
  <cols>
    <col min="1" max="1" width="5.375" bestFit="1" customWidth="1"/>
    <col min="2" max="2" width="35.75" bestFit="1" customWidth="1"/>
    <col min="3" max="3" width="8.375" bestFit="1" customWidth="1"/>
    <col min="4" max="4" width="11" hidden="1" customWidth="1"/>
    <col min="5" max="5" width="11.375" bestFit="1" customWidth="1"/>
    <col min="6" max="6" width="11.625" customWidth="1"/>
    <col min="7" max="7" width="11.25" customWidth="1"/>
    <col min="8" max="8" width="12.75" customWidth="1"/>
    <col min="9" max="9" width="11.125" customWidth="1"/>
    <col min="18" max="18" width="11.75" bestFit="1" customWidth="1"/>
    <col min="19" max="25" width="10.375" bestFit="1" customWidth="1"/>
    <col min="34" max="34" width="7.5" customWidth="1"/>
  </cols>
  <sheetData>
    <row r="1" spans="1:34" ht="41.25" customHeight="1" thickTop="1">
      <c r="A1" s="237"/>
      <c r="B1" s="682">
        <f>'Sch 1- Rate Base '!E5</f>
        <v>0</v>
      </c>
      <c r="C1" s="683"/>
      <c r="D1" s="683"/>
      <c r="E1" s="683"/>
      <c r="F1" s="713"/>
      <c r="G1" s="713"/>
      <c r="H1" s="713"/>
      <c r="I1" s="1103"/>
      <c r="J1" s="1104"/>
      <c r="K1" s="1104"/>
      <c r="L1" s="1104"/>
      <c r="M1" s="1104"/>
      <c r="N1" s="1104"/>
      <c r="O1" s="1104"/>
      <c r="P1" s="1104"/>
      <c r="Q1" s="1104"/>
      <c r="R1" s="1104"/>
      <c r="S1" s="1104"/>
      <c r="T1" s="1104"/>
      <c r="U1" s="1104"/>
      <c r="V1" s="1104"/>
      <c r="W1" s="1104"/>
      <c r="X1" s="1104"/>
      <c r="Y1" s="1105"/>
      <c r="Z1" s="640"/>
      <c r="AA1" s="640"/>
      <c r="AB1" s="640"/>
      <c r="AC1" s="640"/>
      <c r="AD1" s="640"/>
      <c r="AE1" s="640"/>
      <c r="AF1" s="640"/>
      <c r="AG1" s="641">
        <v>2008</v>
      </c>
      <c r="AH1" s="641">
        <v>1</v>
      </c>
    </row>
    <row r="2" spans="1:34">
      <c r="A2" s="1119" t="s">
        <v>632</v>
      </c>
      <c r="B2" s="684" t="s">
        <v>526</v>
      </c>
      <c r="C2" s="711"/>
      <c r="D2" s="711"/>
      <c r="E2" s="620" t="s">
        <v>527</v>
      </c>
      <c r="F2" s="720" t="str">
        <f>IF(F4&gt;0,YEAR(F4),"")</f>
        <v/>
      </c>
      <c r="G2" s="720" t="str">
        <f t="shared" ref="G2:Y2" si="0">IF(G4&gt;0,YEAR(G4),"")</f>
        <v/>
      </c>
      <c r="H2" s="720" t="str">
        <f t="shared" si="0"/>
        <v/>
      </c>
      <c r="I2" s="720" t="str">
        <f t="shared" si="0"/>
        <v/>
      </c>
      <c r="J2" s="720" t="str">
        <f t="shared" si="0"/>
        <v/>
      </c>
      <c r="K2" s="720" t="str">
        <f t="shared" si="0"/>
        <v/>
      </c>
      <c r="L2" s="720" t="str">
        <f t="shared" si="0"/>
        <v/>
      </c>
      <c r="M2" s="720" t="str">
        <f t="shared" si="0"/>
        <v/>
      </c>
      <c r="N2" s="720" t="str">
        <f t="shared" si="0"/>
        <v/>
      </c>
      <c r="O2" s="720" t="str">
        <f t="shared" si="0"/>
        <v/>
      </c>
      <c r="P2" s="720" t="str">
        <f t="shared" si="0"/>
        <v/>
      </c>
      <c r="Q2" s="720" t="str">
        <f t="shared" si="0"/>
        <v/>
      </c>
      <c r="R2" s="720" t="str">
        <f t="shared" si="0"/>
        <v/>
      </c>
      <c r="S2" s="720" t="str">
        <f t="shared" si="0"/>
        <v/>
      </c>
      <c r="T2" s="720" t="str">
        <f t="shared" si="0"/>
        <v/>
      </c>
      <c r="U2" s="720" t="str">
        <f t="shared" si="0"/>
        <v/>
      </c>
      <c r="V2" s="720" t="str">
        <f t="shared" si="0"/>
        <v/>
      </c>
      <c r="W2" s="720" t="str">
        <f t="shared" si="0"/>
        <v/>
      </c>
      <c r="X2" s="720" t="str">
        <f t="shared" si="0"/>
        <v/>
      </c>
      <c r="Y2" s="1106" t="str">
        <f t="shared" si="0"/>
        <v/>
      </c>
      <c r="Z2" s="642"/>
      <c r="AA2" s="642"/>
      <c r="AB2" s="642"/>
      <c r="AC2" s="642"/>
      <c r="AD2" s="642"/>
      <c r="AE2" s="642"/>
      <c r="AF2" s="642"/>
      <c r="AG2" s="643">
        <v>2009</v>
      </c>
      <c r="AH2" s="643">
        <v>2</v>
      </c>
    </row>
    <row r="3" spans="1:34">
      <c r="A3" s="1120" t="s">
        <v>633</v>
      </c>
      <c r="B3" s="714">
        <f>'New Resources - Individual'!B3</f>
        <v>0</v>
      </c>
      <c r="C3" s="711"/>
      <c r="D3" s="711"/>
      <c r="E3" s="689" t="s">
        <v>528</v>
      </c>
      <c r="F3" s="721" t="str">
        <f t="shared" ref="F3:Y3" si="1">IF(F4&gt;0,MONTH(F4),"")</f>
        <v/>
      </c>
      <c r="G3" s="721" t="str">
        <f t="shared" si="1"/>
        <v/>
      </c>
      <c r="H3" s="721" t="str">
        <f t="shared" si="1"/>
        <v/>
      </c>
      <c r="I3" s="721" t="str">
        <f t="shared" si="1"/>
        <v/>
      </c>
      <c r="J3" s="721" t="str">
        <f t="shared" si="1"/>
        <v/>
      </c>
      <c r="K3" s="721" t="str">
        <f t="shared" si="1"/>
        <v/>
      </c>
      <c r="L3" s="721" t="str">
        <f t="shared" si="1"/>
        <v/>
      </c>
      <c r="M3" s="721" t="str">
        <f t="shared" si="1"/>
        <v/>
      </c>
      <c r="N3" s="721" t="str">
        <f t="shared" si="1"/>
        <v/>
      </c>
      <c r="O3" s="721" t="str">
        <f t="shared" si="1"/>
        <v/>
      </c>
      <c r="P3" s="721" t="str">
        <f t="shared" si="1"/>
        <v/>
      </c>
      <c r="Q3" s="721" t="str">
        <f t="shared" si="1"/>
        <v/>
      </c>
      <c r="R3" s="721" t="str">
        <f t="shared" si="1"/>
        <v/>
      </c>
      <c r="S3" s="721" t="str">
        <f t="shared" si="1"/>
        <v/>
      </c>
      <c r="T3" s="721" t="str">
        <f t="shared" si="1"/>
        <v/>
      </c>
      <c r="U3" s="721" t="str">
        <f t="shared" si="1"/>
        <v/>
      </c>
      <c r="V3" s="721" t="str">
        <f t="shared" si="1"/>
        <v/>
      </c>
      <c r="W3" s="721" t="str">
        <f t="shared" si="1"/>
        <v/>
      </c>
      <c r="X3" s="721" t="str">
        <f t="shared" si="1"/>
        <v/>
      </c>
      <c r="Y3" s="1106" t="str">
        <f t="shared" si="1"/>
        <v/>
      </c>
      <c r="Z3" s="642"/>
      <c r="AA3" s="642"/>
      <c r="AB3" s="642"/>
      <c r="AC3" s="642"/>
      <c r="AD3" s="642"/>
      <c r="AE3" s="642"/>
      <c r="AF3" s="642"/>
      <c r="AG3" s="644">
        <v>2010</v>
      </c>
      <c r="AH3" s="643">
        <v>3</v>
      </c>
    </row>
    <row r="4" spans="1:34">
      <c r="A4" s="1121"/>
      <c r="B4" s="685"/>
      <c r="C4" s="711"/>
      <c r="D4" s="711"/>
      <c r="E4" s="712">
        <f>B3</f>
        <v>0</v>
      </c>
      <c r="F4" s="645" cm="1">
        <f t="array" ref="F4">MAX(IF(('New Resources - Individual'!$F$6:$Y$6=F$6),'New Resources - Individual'!$F$4:$Y$4))</f>
        <v>0</v>
      </c>
      <c r="G4" s="645">
        <f t="array" ref="G4">MAX(IF(('New Resources - Individual'!$F$6:$Y$6=G$6),'New Resources - Individual'!$F$4:$Y$4))</f>
        <v>0</v>
      </c>
      <c r="H4" s="645">
        <f t="array" ref="H4">MAX(IF(('New Resources - Individual'!$F$6:$Y$6=H$6),'New Resources - Individual'!$F$4:$Y$4))</f>
        <v>0</v>
      </c>
      <c r="I4" s="645">
        <f t="array" ref="I4">MAX(IF(('New Resources - Individual'!$F$6:$Y$6=I$6),'New Resources - Individual'!$F$4:$Y$4))</f>
        <v>0</v>
      </c>
      <c r="J4" s="645">
        <f t="array" ref="J4">MAX(IF(('New Resources - Individual'!$F$6:$Y$6=J$6),'New Resources - Individual'!$F$4:$Y$4))</f>
        <v>0</v>
      </c>
      <c r="K4" s="645">
        <f t="array" ref="K4">MAX(IF(('New Resources - Individual'!$F$6:$Y$6=K$6),'New Resources - Individual'!$F$4:$Y$4))</f>
        <v>0</v>
      </c>
      <c r="L4" s="645">
        <f t="array" ref="L4">MAX(IF(('New Resources - Individual'!$F$6:$Y$6=L$6),'New Resources - Individual'!$F$4:$Y$4))</f>
        <v>0</v>
      </c>
      <c r="M4" s="645">
        <f t="array" ref="M4">MAX(IF(('New Resources - Individual'!$F$6:$Y$6=M$6),'New Resources - Individual'!$F$4:$Y$4))</f>
        <v>0</v>
      </c>
      <c r="N4" s="645">
        <f t="array" ref="N4">MAX(IF(('New Resources - Individual'!$F$6:$Y$6=N$6),'New Resources - Individual'!$F$4:$Y$4))</f>
        <v>0</v>
      </c>
      <c r="O4" s="645">
        <f t="array" ref="O4">MAX(IF(('New Resources - Individual'!$F$6:$Y$6=O$6),'New Resources - Individual'!$F$4:$Y$4))</f>
        <v>0</v>
      </c>
      <c r="P4" s="645">
        <f t="array" ref="P4">MAX(IF(('New Resources - Individual'!$F$6:$Y$6=P$6),'New Resources - Individual'!$F$4:$Y$4))</f>
        <v>0</v>
      </c>
      <c r="Q4" s="645">
        <f t="array" ref="Q4">MAX(IF(('New Resources - Individual'!$F$6:$Y$6=Q$6),'New Resources - Individual'!$F$4:$Y$4))</f>
        <v>0</v>
      </c>
      <c r="R4" s="645">
        <f t="array" ref="R4">MAX(IF(('New Resources - Individual'!$F$6:$Y$6=R$6),'New Resources - Individual'!$F$4:$Y$4))</f>
        <v>0</v>
      </c>
      <c r="S4" s="645">
        <f t="array" ref="S4">MAX(IF(('New Resources - Individual'!$F$6:$Y$6=S$6),'New Resources - Individual'!$F$4:$Y$4))</f>
        <v>0</v>
      </c>
      <c r="T4" s="645">
        <f t="array" ref="T4">MAX(IF(('New Resources - Individual'!$F$6:$Y$6=T$6),'New Resources - Individual'!$F$4:$Y$4))</f>
        <v>0</v>
      </c>
      <c r="U4" s="645">
        <f t="array" ref="U4">MAX(IF(('New Resources - Individual'!$F$6:$Y$6=U$6),'New Resources - Individual'!$F$4:$Y$4))</f>
        <v>0</v>
      </c>
      <c r="V4" s="645">
        <f t="array" ref="V4">MAX(IF(('New Resources - Individual'!$F$6:$Y$6=V$6),'New Resources - Individual'!$F$4:$Y$4))</f>
        <v>0</v>
      </c>
      <c r="W4" s="645">
        <f t="array" ref="W4">MAX(IF(('New Resources - Individual'!$F$6:$Y$6=W$6),'New Resources - Individual'!$F$4:$Y$4))</f>
        <v>0</v>
      </c>
      <c r="X4" s="645">
        <f t="array" ref="X4">MAX(IF(('New Resources - Individual'!$F$6:$Y$6=X$6),'New Resources - Individual'!$F$4:$Y$4))</f>
        <v>0</v>
      </c>
      <c r="Y4" s="1107">
        <f t="array" ref="Y4">MAX(IF(('New Resources - Individual'!$F$6:$Y$6=Y$6),'New Resources - Individual'!$F$4:$Y$4))</f>
        <v>0</v>
      </c>
      <c r="Z4" s="618"/>
      <c r="AA4" s="618"/>
      <c r="AB4" s="618"/>
      <c r="AC4" s="618"/>
      <c r="AD4" s="618"/>
      <c r="AE4" s="618"/>
      <c r="AF4" s="618"/>
      <c r="AG4" s="643">
        <v>2011</v>
      </c>
      <c r="AH4" s="643">
        <v>4</v>
      </c>
    </row>
    <row r="5" spans="1:34" ht="16.5" thickBot="1">
      <c r="A5" s="1122">
        <v>1</v>
      </c>
      <c r="B5" s="690">
        <v>2</v>
      </c>
      <c r="C5" s="621">
        <v>3</v>
      </c>
      <c r="D5" s="622">
        <v>4</v>
      </c>
      <c r="E5" s="621">
        <v>5</v>
      </c>
      <c r="F5" s="621">
        <v>6</v>
      </c>
      <c r="G5" s="622">
        <v>7</v>
      </c>
      <c r="H5" s="622">
        <v>8</v>
      </c>
      <c r="I5" s="621">
        <v>9</v>
      </c>
      <c r="J5" s="622">
        <v>10</v>
      </c>
      <c r="K5" s="621">
        <v>11</v>
      </c>
      <c r="L5" s="621">
        <v>12</v>
      </c>
      <c r="M5" s="622">
        <v>13</v>
      </c>
      <c r="N5" s="621">
        <v>14</v>
      </c>
      <c r="O5" s="621">
        <v>15</v>
      </c>
      <c r="P5" s="622">
        <v>16</v>
      </c>
      <c r="Q5" s="621">
        <v>17</v>
      </c>
      <c r="R5" s="621">
        <v>18</v>
      </c>
      <c r="S5" s="622">
        <v>19</v>
      </c>
      <c r="T5" s="621">
        <v>20</v>
      </c>
      <c r="U5" s="621">
        <v>21</v>
      </c>
      <c r="V5" s="622">
        <v>22</v>
      </c>
      <c r="W5" s="621">
        <v>23</v>
      </c>
      <c r="X5" s="621">
        <v>24</v>
      </c>
      <c r="Y5" s="1108">
        <v>25</v>
      </c>
      <c r="Z5" s="646">
        <v>5</v>
      </c>
      <c r="AA5" s="646">
        <v>5</v>
      </c>
      <c r="AB5" s="646">
        <v>5</v>
      </c>
      <c r="AC5" s="646">
        <v>5</v>
      </c>
      <c r="AD5" s="646">
        <v>5</v>
      </c>
      <c r="AE5" s="646"/>
      <c r="AF5" s="646"/>
      <c r="AG5" s="644">
        <v>2012</v>
      </c>
      <c r="AH5" s="647">
        <v>5</v>
      </c>
    </row>
    <row r="6" spans="1:34" ht="22.5" thickTop="1">
      <c r="A6" s="1124" t="s">
        <v>633</v>
      </c>
      <c r="B6" s="691" t="s">
        <v>705</v>
      </c>
      <c r="C6" s="624"/>
      <c r="D6" s="625" t="s">
        <v>529</v>
      </c>
      <c r="E6" s="626"/>
      <c r="F6" s="1112">
        <v>1</v>
      </c>
      <c r="G6" s="1112">
        <v>2</v>
      </c>
      <c r="H6" s="1112">
        <v>3</v>
      </c>
      <c r="I6" s="1112">
        <v>4</v>
      </c>
      <c r="J6" s="1112">
        <v>5</v>
      </c>
      <c r="K6" s="1112">
        <v>6</v>
      </c>
      <c r="L6" s="1112">
        <v>7</v>
      </c>
      <c r="M6" s="1112">
        <v>8</v>
      </c>
      <c r="N6" s="1112">
        <v>9</v>
      </c>
      <c r="O6" s="1112">
        <v>10</v>
      </c>
      <c r="P6" s="1112">
        <v>11</v>
      </c>
      <c r="Q6" s="1112">
        <v>12</v>
      </c>
      <c r="R6" s="1112">
        <v>13</v>
      </c>
      <c r="S6" s="1112">
        <v>14</v>
      </c>
      <c r="T6" s="1112">
        <v>15</v>
      </c>
      <c r="U6" s="1112">
        <v>16</v>
      </c>
      <c r="V6" s="1112">
        <v>17</v>
      </c>
      <c r="W6" s="1112">
        <v>18</v>
      </c>
      <c r="X6" s="1112">
        <v>19</v>
      </c>
      <c r="Y6" s="1113">
        <v>20</v>
      </c>
      <c r="Z6" s="648"/>
      <c r="AA6" s="648"/>
      <c r="AB6" s="648"/>
      <c r="AC6" s="648"/>
      <c r="AD6" s="648"/>
      <c r="AE6" s="648"/>
      <c r="AF6" s="648"/>
      <c r="AG6" s="643">
        <v>2013</v>
      </c>
      <c r="AH6" s="649">
        <v>6</v>
      </c>
    </row>
    <row r="7" spans="1:34">
      <c r="A7" s="1123">
        <v>100</v>
      </c>
      <c r="B7" s="692" t="s">
        <v>88</v>
      </c>
      <c r="C7" s="628" t="s">
        <v>530</v>
      </c>
      <c r="D7" s="628"/>
      <c r="E7" s="634"/>
      <c r="F7" s="719"/>
      <c r="G7" s="719"/>
      <c r="H7" s="719"/>
      <c r="I7" s="719"/>
      <c r="J7" s="719"/>
      <c r="K7" s="719"/>
      <c r="L7" s="719"/>
      <c r="M7" s="719"/>
      <c r="N7" s="719"/>
      <c r="O7" s="719"/>
      <c r="P7" s="719"/>
      <c r="Q7" s="719"/>
      <c r="R7" s="719"/>
      <c r="S7" s="719"/>
      <c r="T7" s="719"/>
      <c r="U7" s="719"/>
      <c r="V7" s="719"/>
      <c r="W7" s="719"/>
      <c r="X7" s="719"/>
      <c r="Y7" s="1109"/>
      <c r="Z7" s="618"/>
      <c r="AA7" s="618"/>
      <c r="AB7" s="618"/>
      <c r="AC7" s="618"/>
      <c r="AD7" s="618"/>
      <c r="AE7" s="618"/>
      <c r="AF7" s="618"/>
      <c r="AG7" s="643"/>
      <c r="AH7" s="643">
        <v>7</v>
      </c>
    </row>
    <row r="8" spans="1:34">
      <c r="A8" s="627">
        <v>110</v>
      </c>
      <c r="B8" s="693" t="s">
        <v>111</v>
      </c>
      <c r="C8" s="630" t="s">
        <v>112</v>
      </c>
      <c r="D8" s="630"/>
      <c r="E8" s="631"/>
      <c r="F8" s="717">
        <f>SUMIF('New Resources - Individual'!$F$6:$Y$6,F$6,'New Resources - Individual'!$F8:$Y8)</f>
        <v>0</v>
      </c>
      <c r="G8" s="717">
        <f>SUMIF('New Resources - Individual'!$F$6:$Y$6,G$6,'New Resources - Individual'!$F8:$Y8)</f>
        <v>0</v>
      </c>
      <c r="H8" s="650">
        <f>SUMIF('New Resources - Individual'!$F$6:$Y$6,H$6,'New Resources - Individual'!$F8:$Y8)</f>
        <v>0</v>
      </c>
      <c r="I8" s="717">
        <f>SUMIF('New Resources - Individual'!$F$6:$Y$6,I$6,'New Resources - Individual'!$F8:$Y8)</f>
        <v>0</v>
      </c>
      <c r="J8" s="718">
        <f>SUMIF('New Resources - Individual'!$F$6:$Y$6,J$6,'New Resources - Individual'!$F8:$Y8)</f>
        <v>0</v>
      </c>
      <c r="K8" s="718">
        <f>SUMIF('New Resources - Individual'!$F$6:$Y$6,K$6,'New Resources - Individual'!$F8:$Y8)</f>
        <v>0</v>
      </c>
      <c r="L8" s="718">
        <f>SUMIF('New Resources - Individual'!$F$6:$Y$6,L$6,'New Resources - Individual'!$F8:$Y8)</f>
        <v>0</v>
      </c>
      <c r="M8" s="718">
        <f>SUMIF('New Resources - Individual'!$F$6:$Y$6,M$6,'New Resources - Individual'!$F8:$Y8)</f>
        <v>0</v>
      </c>
      <c r="N8" s="718">
        <f>SUMIF('New Resources - Individual'!$F$6:$Y$6,N$6,'New Resources - Individual'!$F8:$Y8)</f>
        <v>0</v>
      </c>
      <c r="O8" s="718">
        <f>SUMIF('New Resources - Individual'!$F$6:$Y$6,O$6,'New Resources - Individual'!$F8:$Y8)</f>
        <v>0</v>
      </c>
      <c r="P8" s="718">
        <f>SUMIF('New Resources - Individual'!$F$6:$Y$6,P$6,'New Resources - Individual'!$F8:$Y8)</f>
        <v>0</v>
      </c>
      <c r="Q8" s="718">
        <f>SUMIF('New Resources - Individual'!$F$6:$Y$6,Q$6,'New Resources - Individual'!$F8:$Y8)</f>
        <v>0</v>
      </c>
      <c r="R8" s="718">
        <f>SUMIF('New Resources - Individual'!$F$6:$Y$6,R$6,'New Resources - Individual'!$F8:$Y8)</f>
        <v>0</v>
      </c>
      <c r="S8" s="718">
        <f>SUMIF('New Resources - Individual'!$F$6:$Y$6,S$6,'New Resources - Individual'!$F8:$Y8)</f>
        <v>0</v>
      </c>
      <c r="T8" s="718">
        <f>SUMIF('New Resources - Individual'!$F$6:$Y$6,T$6,'New Resources - Individual'!$F8:$Y8)</f>
        <v>0</v>
      </c>
      <c r="U8" s="718">
        <f>SUMIF('New Resources - Individual'!$F$6:$Y$6,U$6,'New Resources - Individual'!$F8:$Y8)</f>
        <v>0</v>
      </c>
      <c r="V8" s="718">
        <f>SUMIF('New Resources - Individual'!$F$6:$Y$6,V$6,'New Resources - Individual'!$F8:$Y8)</f>
        <v>0</v>
      </c>
      <c r="W8" s="718">
        <f>SUMIF('New Resources - Individual'!$F$6:$Y$6,W$6,'New Resources - Individual'!$F8:$Y8)</f>
        <v>0</v>
      </c>
      <c r="X8" s="718">
        <f>SUMIF('New Resources - Individual'!$F$6:$Y$6,X$6,'New Resources - Individual'!$F8:$Y8)</f>
        <v>0</v>
      </c>
      <c r="Y8" s="1110">
        <f>SUMIF('New Resources - Individual'!$F$6:$Y$6,Y$6,'New Resources - Individual'!$F8:$Y8)</f>
        <v>0</v>
      </c>
      <c r="Z8" s="618"/>
      <c r="AA8" s="618"/>
      <c r="AB8" s="618"/>
      <c r="AC8" s="618"/>
      <c r="AD8" s="618"/>
      <c r="AE8" s="618"/>
      <c r="AF8" s="618"/>
      <c r="AG8" s="643"/>
      <c r="AH8" s="643">
        <v>8</v>
      </c>
    </row>
    <row r="9" spans="1:34">
      <c r="A9" s="627">
        <v>120</v>
      </c>
      <c r="B9" s="695" t="s">
        <v>531</v>
      </c>
      <c r="C9" s="632">
        <v>151</v>
      </c>
      <c r="D9" s="632"/>
      <c r="E9" s="631"/>
      <c r="F9" s="650">
        <f>SUMIF('New Resources - Individual'!$F$6:$Y$6,F$6,'New Resources - Individual'!$F9:$Y9)</f>
        <v>0</v>
      </c>
      <c r="G9" s="650">
        <f>('New Resources - Individual'!G9)-(SUMIF('New Resources - Individual'!$F$6:$Y$6,G$6,'New Resources - Individual'!$F9:$Y9))</f>
        <v>0</v>
      </c>
      <c r="H9" s="650">
        <f>0-(SUMIF('New Resources - Individual'!$F$6:$Y$6,H$6,'New Resources - Individual'!$F9:$Y9))</f>
        <v>0</v>
      </c>
      <c r="I9" s="650">
        <f>0-(SUMIF('New Resources - Individual'!$F$6:$Y$6,I$6,'New Resources - Individual'!$F9:$Y9))</f>
        <v>0</v>
      </c>
      <c r="J9" s="651">
        <f>0-(SUMIF('New Resources - Individual'!$F$6:$Y$6,J$6,'New Resources - Individual'!$F9:$Y9))</f>
        <v>0</v>
      </c>
      <c r="K9" s="651">
        <f>0-(SUMIF('New Resources - Individual'!$F$6:$Y$6,K$6,'New Resources - Individual'!$F9:$Y9))</f>
        <v>0</v>
      </c>
      <c r="L9" s="651">
        <f>0-(SUMIF('New Resources - Individual'!$F$6:$Y$6,L$6,'New Resources - Individual'!$F9:$Y9))</f>
        <v>0</v>
      </c>
      <c r="M9" s="651">
        <f>0-(SUMIF('New Resources - Individual'!$F$6:$Y$6,M$6,'New Resources - Individual'!$F9:$Y9))</f>
        <v>0</v>
      </c>
      <c r="N9" s="651">
        <f>0-(SUMIF('New Resources - Individual'!$F$6:$Y$6,N$6,'New Resources - Individual'!$F9:$Y9))</f>
        <v>0</v>
      </c>
      <c r="O9" s="651">
        <f>0-(SUMIF('New Resources - Individual'!$F$6:$Y$6,O$6,'New Resources - Individual'!$F9:$Y9))</f>
        <v>0</v>
      </c>
      <c r="P9" s="651">
        <f>0-(SUMIF('New Resources - Individual'!$F$6:$Y$6,P$6,'New Resources - Individual'!$F9:$Y9))</f>
        <v>0</v>
      </c>
      <c r="Q9" s="651">
        <f>0-(SUMIF('New Resources - Individual'!$F$6:$Y$6,Q$6,'New Resources - Individual'!$F9:$Y9))</f>
        <v>0</v>
      </c>
      <c r="R9" s="651">
        <f>0-(SUMIF('New Resources - Individual'!$F$6:$Y$6,R$6,'New Resources - Individual'!$F9:$Y9))</f>
        <v>0</v>
      </c>
      <c r="S9" s="651">
        <f>0-(SUMIF('New Resources - Individual'!$F$6:$Y$6,S$6,'New Resources - Individual'!$F9:$Y9))</f>
        <v>0</v>
      </c>
      <c r="T9" s="651">
        <f>0-(SUMIF('New Resources - Individual'!$F$6:$Y$6,T$6,'New Resources - Individual'!$F9:$Y9))</f>
        <v>0</v>
      </c>
      <c r="U9" s="651">
        <f>0-(SUMIF('New Resources - Individual'!$F$6:$Y$6,U$6,'New Resources - Individual'!$F9:$Y9))</f>
        <v>0</v>
      </c>
      <c r="V9" s="651">
        <f>0-(SUMIF('New Resources - Individual'!$F$6:$Y$6,V$6,'New Resources - Individual'!$F9:$Y9))</f>
        <v>0</v>
      </c>
      <c r="W9" s="651">
        <f>0-(SUMIF('New Resources - Individual'!$F$6:$Y$6,W$6,'New Resources - Individual'!$F9:$Y9))</f>
        <v>0</v>
      </c>
      <c r="X9" s="651">
        <f>0-(SUMIF('New Resources - Individual'!$F$6:$Y$6,X$6,'New Resources - Individual'!$F9:$Y9))</f>
        <v>0</v>
      </c>
      <c r="Y9" s="694">
        <f>0-(SUMIF('New Resources - Individual'!$F$6:$Y$6,Y$6,'New Resources - Individual'!$F9:$Y9))</f>
        <v>0</v>
      </c>
      <c r="Z9" s="618"/>
      <c r="AA9" s="618"/>
      <c r="AB9" s="618"/>
      <c r="AC9" s="618"/>
      <c r="AD9" s="618"/>
      <c r="AE9" s="618"/>
      <c r="AF9" s="618"/>
      <c r="AG9" s="643"/>
      <c r="AH9" s="643">
        <v>9</v>
      </c>
    </row>
    <row r="10" spans="1:34">
      <c r="A10" s="627">
        <v>130</v>
      </c>
      <c r="B10" s="693" t="s">
        <v>79</v>
      </c>
      <c r="C10" s="630">
        <v>154</v>
      </c>
      <c r="D10" s="630"/>
      <c r="E10" s="631"/>
      <c r="F10" s="650">
        <f>SUMIF('New Resources - Individual'!$F$6:$Y$6,F$6,'New Resources - Individual'!$F10:$Y10)</f>
        <v>0</v>
      </c>
      <c r="G10" s="650">
        <f>SUMIF('New Resources - Individual'!$F$6:$Y$6,G$6,'New Resources - Individual'!$F10:$Y10)</f>
        <v>0</v>
      </c>
      <c r="H10" s="650">
        <f>SUMIF('New Resources - Individual'!$F$6:$Y$6,H$6,'New Resources - Individual'!$F10:$Y10)</f>
        <v>0</v>
      </c>
      <c r="I10" s="650">
        <f>SUMIF('New Resources - Individual'!$F$6:$Y$6,I$6,'New Resources - Individual'!$F10:$Y10)</f>
        <v>0</v>
      </c>
      <c r="J10" s="651">
        <f>SUMIF('New Resources - Individual'!$F$6:$Y$6,J$6,'New Resources - Individual'!$F10:$Y10)</f>
        <v>0</v>
      </c>
      <c r="K10" s="651">
        <f>SUMIF('New Resources - Individual'!$F$6:$Y$6,K$6,'New Resources - Individual'!$F10:$Y10)</f>
        <v>0</v>
      </c>
      <c r="L10" s="651">
        <f>SUMIF('New Resources - Individual'!$F$6:$Y$6,L$6,'New Resources - Individual'!$F10:$Y10)</f>
        <v>0</v>
      </c>
      <c r="M10" s="651">
        <f>SUMIF('New Resources - Individual'!$F$6:$Y$6,M$6,'New Resources - Individual'!$F10:$Y10)</f>
        <v>0</v>
      </c>
      <c r="N10" s="651">
        <f>SUMIF('New Resources - Individual'!$F$6:$Y$6,N$6,'New Resources - Individual'!$F10:$Y10)</f>
        <v>0</v>
      </c>
      <c r="O10" s="651">
        <f>SUMIF('New Resources - Individual'!$F$6:$Y$6,O$6,'New Resources - Individual'!$F10:$Y10)</f>
        <v>0</v>
      </c>
      <c r="P10" s="651">
        <f>SUMIF('New Resources - Individual'!$F$6:$Y$6,P$6,'New Resources - Individual'!$F10:$Y10)</f>
        <v>0</v>
      </c>
      <c r="Q10" s="651">
        <f>SUMIF('New Resources - Individual'!$F$6:$Y$6,Q$6,'New Resources - Individual'!$F10:$Y10)</f>
        <v>0</v>
      </c>
      <c r="R10" s="651">
        <f>SUMIF('New Resources - Individual'!$F$6:$Y$6,R$6,'New Resources - Individual'!$F10:$Y10)</f>
        <v>0</v>
      </c>
      <c r="S10" s="651">
        <f>SUMIF('New Resources - Individual'!$F$6:$Y$6,S$6,'New Resources - Individual'!$F10:$Y10)</f>
        <v>0</v>
      </c>
      <c r="T10" s="651">
        <f>SUMIF('New Resources - Individual'!$F$6:$Y$6,T$6,'New Resources - Individual'!$F10:$Y10)</f>
        <v>0</v>
      </c>
      <c r="U10" s="651">
        <f>SUMIF('New Resources - Individual'!$F$6:$Y$6,U$6,'New Resources - Individual'!$F10:$Y10)</f>
        <v>0</v>
      </c>
      <c r="V10" s="651">
        <f>SUMIF('New Resources - Individual'!$F$6:$Y$6,V$6,'New Resources - Individual'!$F10:$Y10)</f>
        <v>0</v>
      </c>
      <c r="W10" s="651">
        <f>SUMIF('New Resources - Individual'!$F$6:$Y$6,W$6,'New Resources - Individual'!$F10:$Y10)</f>
        <v>0</v>
      </c>
      <c r="X10" s="651">
        <f>SUMIF('New Resources - Individual'!$F$6:$Y$6,X$6,'New Resources - Individual'!$F10:$Y10)</f>
        <v>0</v>
      </c>
      <c r="Y10" s="694">
        <f>SUMIF('New Resources - Individual'!$F$6:$Y$6,Y$6,'New Resources - Individual'!$F10:$Y10)</f>
        <v>0</v>
      </c>
      <c r="Z10" s="618"/>
      <c r="AA10" s="618"/>
      <c r="AB10" s="618"/>
      <c r="AC10" s="618"/>
      <c r="AD10" s="618"/>
      <c r="AE10" s="618"/>
      <c r="AF10" s="618"/>
      <c r="AG10" s="643"/>
      <c r="AH10" s="643">
        <v>10</v>
      </c>
    </row>
    <row r="11" spans="1:34">
      <c r="A11" s="627">
        <v>140</v>
      </c>
      <c r="B11" s="695" t="s">
        <v>532</v>
      </c>
      <c r="C11" s="632" t="s">
        <v>533</v>
      </c>
      <c r="D11" s="632"/>
      <c r="E11" s="631"/>
      <c r="F11" s="650">
        <f>SUMIF('New Resources - Individual'!$F$6:$Y$6,F$6,'New Resources - Individual'!$F11:$Y11)</f>
        <v>0</v>
      </c>
      <c r="G11" s="650">
        <f>SUMIF('New Resources - Individual'!$F$6:$Y$6,G$6,'New Resources - Individual'!$F11:$Y11)</f>
        <v>0</v>
      </c>
      <c r="H11" s="650">
        <f>SUMIF('New Resources - Individual'!$F$6:$Y$6,H$6,'New Resources - Individual'!$F11:$Y11)</f>
        <v>0</v>
      </c>
      <c r="I11" s="650">
        <f>SUMIF('New Resources - Individual'!$F$6:$Y$6,I$6,'New Resources - Individual'!$F11:$Y11)</f>
        <v>0</v>
      </c>
      <c r="J11" s="651">
        <f>SUMIF('New Resources - Individual'!$F$6:$Y$6,J$6,'New Resources - Individual'!$F11:$Y11)</f>
        <v>0</v>
      </c>
      <c r="K11" s="651">
        <f>SUMIF('New Resources - Individual'!$F$6:$Y$6,K$6,'New Resources - Individual'!$F11:$Y11)</f>
        <v>0</v>
      </c>
      <c r="L11" s="651">
        <f>SUMIF('New Resources - Individual'!$F$6:$Y$6,L$6,'New Resources - Individual'!$F11:$Y11)</f>
        <v>0</v>
      </c>
      <c r="M11" s="651">
        <f>SUMIF('New Resources - Individual'!$F$6:$Y$6,M$6,'New Resources - Individual'!$F11:$Y11)</f>
        <v>0</v>
      </c>
      <c r="N11" s="651">
        <f>SUMIF('New Resources - Individual'!$F$6:$Y$6,N$6,'New Resources - Individual'!$F11:$Y11)</f>
        <v>0</v>
      </c>
      <c r="O11" s="651">
        <f>SUMIF('New Resources - Individual'!$F$6:$Y$6,O$6,'New Resources - Individual'!$F11:$Y11)</f>
        <v>0</v>
      </c>
      <c r="P11" s="651">
        <f>SUMIF('New Resources - Individual'!$F$6:$Y$6,P$6,'New Resources - Individual'!$F11:$Y11)</f>
        <v>0</v>
      </c>
      <c r="Q11" s="651">
        <f>SUMIF('New Resources - Individual'!$F$6:$Y$6,Q$6,'New Resources - Individual'!$F11:$Y11)</f>
        <v>0</v>
      </c>
      <c r="R11" s="651">
        <f>SUMIF('New Resources - Individual'!$F$6:$Y$6,R$6,'New Resources - Individual'!$F11:$Y11)</f>
        <v>0</v>
      </c>
      <c r="S11" s="651">
        <f>SUMIF('New Resources - Individual'!$F$6:$Y$6,S$6,'New Resources - Individual'!$F11:$Y11)</f>
        <v>0</v>
      </c>
      <c r="T11" s="651">
        <f>SUMIF('New Resources - Individual'!$F$6:$Y$6,T$6,'New Resources - Individual'!$F11:$Y11)</f>
        <v>0</v>
      </c>
      <c r="U11" s="651">
        <f>SUMIF('New Resources - Individual'!$F$6:$Y$6,U$6,'New Resources - Individual'!$F11:$Y11)</f>
        <v>0</v>
      </c>
      <c r="V11" s="651">
        <f>SUMIF('New Resources - Individual'!$F$6:$Y$6,V$6,'New Resources - Individual'!$F11:$Y11)</f>
        <v>0</v>
      </c>
      <c r="W11" s="651">
        <f>SUMIF('New Resources - Individual'!$F$6:$Y$6,W$6,'New Resources - Individual'!$F11:$Y11)</f>
        <v>0</v>
      </c>
      <c r="X11" s="651">
        <f>SUMIF('New Resources - Individual'!$F$6:$Y$6,X$6,'New Resources - Individual'!$F11:$Y11)</f>
        <v>0</v>
      </c>
      <c r="Y11" s="694">
        <f>SUMIF('New Resources - Individual'!$F$6:$Y$6,Y$6,'New Resources - Individual'!$F11:$Y11)</f>
        <v>0</v>
      </c>
      <c r="Z11" s="618"/>
      <c r="AA11" s="618"/>
      <c r="AB11" s="618"/>
      <c r="AC11" s="618"/>
      <c r="AD11" s="618"/>
      <c r="AE11" s="618"/>
      <c r="AF11" s="618"/>
      <c r="AG11" s="643"/>
      <c r="AH11" s="643">
        <v>11</v>
      </c>
    </row>
    <row r="12" spans="1:34">
      <c r="A12" s="627">
        <v>150</v>
      </c>
      <c r="B12" s="696" t="s">
        <v>534</v>
      </c>
      <c r="C12" s="633"/>
      <c r="D12" s="633"/>
      <c r="E12" s="634"/>
      <c r="F12" s="652"/>
      <c r="G12" s="652"/>
      <c r="H12" s="634"/>
      <c r="I12" s="652"/>
      <c r="J12" s="652"/>
      <c r="K12" s="652"/>
      <c r="L12" s="652"/>
      <c r="M12" s="652"/>
      <c r="N12" s="652"/>
      <c r="O12" s="652"/>
      <c r="P12" s="652"/>
      <c r="Q12" s="652"/>
      <c r="R12" s="652"/>
      <c r="S12" s="652"/>
      <c r="T12" s="652"/>
      <c r="U12" s="652"/>
      <c r="V12" s="652"/>
      <c r="W12" s="652"/>
      <c r="X12" s="652"/>
      <c r="Y12" s="697"/>
      <c r="Z12" s="618"/>
      <c r="AA12" s="618"/>
      <c r="AB12" s="618"/>
      <c r="AC12" s="618"/>
      <c r="AD12" s="618"/>
      <c r="AE12" s="618"/>
      <c r="AF12" s="618"/>
      <c r="AG12" s="643"/>
      <c r="AH12" s="643">
        <v>12</v>
      </c>
    </row>
    <row r="13" spans="1:34">
      <c r="A13" s="627">
        <v>160</v>
      </c>
      <c r="B13" s="695" t="s">
        <v>250</v>
      </c>
      <c r="C13" s="630">
        <v>501</v>
      </c>
      <c r="D13" s="630"/>
      <c r="E13" s="631"/>
      <c r="F13" s="650">
        <f>SUMIF('New Resources - Individual'!$F$6:$Y$6,F$6,'New Resources - Individual'!$F13:$Y13)</f>
        <v>0</v>
      </c>
      <c r="G13" s="650">
        <f>SUMIF('New Resources - Individual'!$F$6:$Y$6,G$6,'New Resources - Individual'!$F13:$Y13)</f>
        <v>0</v>
      </c>
      <c r="H13" s="650">
        <f>SUMIF('New Resources - Individual'!$F$6:$Y$6,H$6,'New Resources - Individual'!$F13:$Y13)</f>
        <v>0</v>
      </c>
      <c r="I13" s="650">
        <f>SUMIF('New Resources - Individual'!$F$6:$Y$6,I$6,'New Resources - Individual'!$F13:$Y13)</f>
        <v>0</v>
      </c>
      <c r="J13" s="651">
        <f>SUMIF('New Resources - Individual'!$F$6:$Y$6,J$6,'New Resources - Individual'!$F13:$Y13)</f>
        <v>0</v>
      </c>
      <c r="K13" s="651">
        <f>SUMIF('New Resources - Individual'!$F$6:$Y$6,K$6,'New Resources - Individual'!$F13:$Y13)</f>
        <v>0</v>
      </c>
      <c r="L13" s="651">
        <f>SUMIF('New Resources - Individual'!$F$6:$Y$6,L$6,'New Resources - Individual'!$F13:$Y13)</f>
        <v>0</v>
      </c>
      <c r="M13" s="651">
        <f>SUMIF('New Resources - Individual'!$F$6:$Y$6,M$6,'New Resources - Individual'!$F13:$Y13)</f>
        <v>0</v>
      </c>
      <c r="N13" s="651">
        <f>SUMIF('New Resources - Individual'!$F$6:$Y$6,N$6,'New Resources - Individual'!$F13:$Y13)</f>
        <v>0</v>
      </c>
      <c r="O13" s="651">
        <f>SUMIF('New Resources - Individual'!$F$6:$Y$6,O$6,'New Resources - Individual'!$F13:$Y13)</f>
        <v>0</v>
      </c>
      <c r="P13" s="651">
        <f>SUMIF('New Resources - Individual'!$F$6:$Y$6,P$6,'New Resources - Individual'!$F13:$Y13)</f>
        <v>0</v>
      </c>
      <c r="Q13" s="651">
        <f>SUMIF('New Resources - Individual'!$F$6:$Y$6,Q$6,'New Resources - Individual'!$F13:$Y13)</f>
        <v>0</v>
      </c>
      <c r="R13" s="651">
        <f>SUMIF('New Resources - Individual'!$F$6:$Y$6,R$6,'New Resources - Individual'!$F13:$Y13)</f>
        <v>0</v>
      </c>
      <c r="S13" s="651">
        <f>SUMIF('New Resources - Individual'!$F$6:$Y$6,S$6,'New Resources - Individual'!$F13:$Y13)</f>
        <v>0</v>
      </c>
      <c r="T13" s="651">
        <f>SUMIF('New Resources - Individual'!$F$6:$Y$6,T$6,'New Resources - Individual'!$F13:$Y13)</f>
        <v>0</v>
      </c>
      <c r="U13" s="651">
        <f>SUMIF('New Resources - Individual'!$F$6:$Y$6,U$6,'New Resources - Individual'!$F13:$Y13)</f>
        <v>0</v>
      </c>
      <c r="V13" s="651">
        <f>SUMIF('New Resources - Individual'!$F$6:$Y$6,V$6,'New Resources - Individual'!$F13:$Y13)</f>
        <v>0</v>
      </c>
      <c r="W13" s="651">
        <f>SUMIF('New Resources - Individual'!$F$6:$Y$6,W$6,'New Resources - Individual'!$F13:$Y13)</f>
        <v>0</v>
      </c>
      <c r="X13" s="651">
        <f>SUMIF('New Resources - Individual'!$F$6:$Y$6,X$6,'New Resources - Individual'!$F13:$Y13)</f>
        <v>0</v>
      </c>
      <c r="Y13" s="694">
        <f>SUMIF('New Resources - Individual'!$F$6:$Y$6,Y$6,'New Resources - Individual'!$F13:$Y13)</f>
        <v>0</v>
      </c>
      <c r="Z13" s="618"/>
      <c r="AA13" s="618"/>
      <c r="AB13" s="618"/>
      <c r="AC13" s="618"/>
      <c r="AD13" s="618"/>
      <c r="AE13" s="618"/>
      <c r="AF13" s="618"/>
      <c r="AG13" s="643"/>
      <c r="AH13" s="643"/>
    </row>
    <row r="14" spans="1:34">
      <c r="A14" s="627">
        <v>170</v>
      </c>
      <c r="B14" s="693" t="s">
        <v>535</v>
      </c>
      <c r="C14" s="632" t="s">
        <v>407</v>
      </c>
      <c r="D14" s="632"/>
      <c r="E14" s="631"/>
      <c r="F14" s="650">
        <f>SUMIF('New Resources - Individual'!$F$6:$Y$6,F$6,'New Resources - Individual'!$F14:$Y14)</f>
        <v>0</v>
      </c>
      <c r="G14" s="650">
        <f>SUMIF('New Resources - Individual'!$F$6:$Y$6,G$6,'New Resources - Individual'!$F14:$Y14)</f>
        <v>0</v>
      </c>
      <c r="H14" s="650">
        <f>SUMIF('New Resources - Individual'!$F$6:$Y$6,H$6,'New Resources - Individual'!$F14:$Y14)</f>
        <v>0</v>
      </c>
      <c r="I14" s="650">
        <f>SUMIF('New Resources - Individual'!$F$6:$Y$6,I$6,'New Resources - Individual'!$F14:$Y14)</f>
        <v>0</v>
      </c>
      <c r="J14" s="651">
        <f>SUMIF('New Resources - Individual'!$F$6:$Y$6,J$6,'New Resources - Individual'!$F14:$Y14)</f>
        <v>0</v>
      </c>
      <c r="K14" s="651">
        <f>SUMIF('New Resources - Individual'!$F$6:$Y$6,K$6,'New Resources - Individual'!$F14:$Y14)</f>
        <v>0</v>
      </c>
      <c r="L14" s="651">
        <f>SUMIF('New Resources - Individual'!$F$6:$Y$6,L$6,'New Resources - Individual'!$F14:$Y14)</f>
        <v>0</v>
      </c>
      <c r="M14" s="651">
        <f>SUMIF('New Resources - Individual'!$F$6:$Y$6,M$6,'New Resources - Individual'!$F14:$Y14)</f>
        <v>0</v>
      </c>
      <c r="N14" s="651">
        <f>SUMIF('New Resources - Individual'!$F$6:$Y$6,N$6,'New Resources - Individual'!$F14:$Y14)</f>
        <v>0</v>
      </c>
      <c r="O14" s="651">
        <f>SUMIF('New Resources - Individual'!$F$6:$Y$6,O$6,'New Resources - Individual'!$F14:$Y14)</f>
        <v>0</v>
      </c>
      <c r="P14" s="651">
        <f>SUMIF('New Resources - Individual'!$F$6:$Y$6,P$6,'New Resources - Individual'!$F14:$Y14)</f>
        <v>0</v>
      </c>
      <c r="Q14" s="651">
        <f>SUMIF('New Resources - Individual'!$F$6:$Y$6,Q$6,'New Resources - Individual'!$F14:$Y14)</f>
        <v>0</v>
      </c>
      <c r="R14" s="651">
        <f>SUMIF('New Resources - Individual'!$F$6:$Y$6,R$6,'New Resources - Individual'!$F14:$Y14)</f>
        <v>0</v>
      </c>
      <c r="S14" s="651">
        <f>SUMIF('New Resources - Individual'!$F$6:$Y$6,S$6,'New Resources - Individual'!$F14:$Y14)</f>
        <v>0</v>
      </c>
      <c r="T14" s="651">
        <f>SUMIF('New Resources - Individual'!$F$6:$Y$6,T$6,'New Resources - Individual'!$F14:$Y14)</f>
        <v>0</v>
      </c>
      <c r="U14" s="651">
        <f>SUMIF('New Resources - Individual'!$F$6:$Y$6,U$6,'New Resources - Individual'!$F14:$Y14)</f>
        <v>0</v>
      </c>
      <c r="V14" s="651">
        <f>SUMIF('New Resources - Individual'!$F$6:$Y$6,V$6,'New Resources - Individual'!$F14:$Y14)</f>
        <v>0</v>
      </c>
      <c r="W14" s="651">
        <f>SUMIF('New Resources - Individual'!$F$6:$Y$6,W$6,'New Resources - Individual'!$F14:$Y14)</f>
        <v>0</v>
      </c>
      <c r="X14" s="651">
        <f>SUMIF('New Resources - Individual'!$F$6:$Y$6,X$6,'New Resources - Individual'!$F14:$Y14)</f>
        <v>0</v>
      </c>
      <c r="Y14" s="694">
        <f>SUMIF('New Resources - Individual'!$F$6:$Y$6,Y$6,'New Resources - Individual'!$F14:$Y14)</f>
        <v>0</v>
      </c>
      <c r="Z14" s="618"/>
      <c r="AA14" s="618"/>
      <c r="AB14" s="618"/>
      <c r="AC14" s="618"/>
      <c r="AD14" s="618"/>
      <c r="AE14" s="618"/>
      <c r="AF14" s="618"/>
      <c r="AG14" s="643"/>
      <c r="AH14" s="643"/>
    </row>
    <row r="15" spans="1:34">
      <c r="A15" s="627">
        <v>180</v>
      </c>
      <c r="B15" s="695" t="s">
        <v>252</v>
      </c>
      <c r="C15" s="630" t="s">
        <v>253</v>
      </c>
      <c r="D15" s="630"/>
      <c r="E15" s="631"/>
      <c r="F15" s="650">
        <f>SUMIF('New Resources - Individual'!$F$6:$Y$6,F$6,'New Resources - Individual'!$F15:$Y15)</f>
        <v>0</v>
      </c>
      <c r="G15" s="650">
        <f>SUMIF('New Resources - Individual'!$F$6:$Y$6,G$6,'New Resources - Individual'!$F15:$Y15)</f>
        <v>0</v>
      </c>
      <c r="H15" s="650">
        <f>SUMIF('New Resources - Individual'!$F$6:$Y$6,H$6,'New Resources - Individual'!$F15:$Y15)</f>
        <v>0</v>
      </c>
      <c r="I15" s="650">
        <f>SUMIF('New Resources - Individual'!$F$6:$Y$6,I$6,'New Resources - Individual'!$F15:$Y15)</f>
        <v>0</v>
      </c>
      <c r="J15" s="651">
        <f>SUMIF('New Resources - Individual'!$F$6:$Y$6,J$6,'New Resources - Individual'!$F15:$Y15)</f>
        <v>0</v>
      </c>
      <c r="K15" s="651">
        <f>SUMIF('New Resources - Individual'!$F$6:$Y$6,K$6,'New Resources - Individual'!$F15:$Y15)</f>
        <v>0</v>
      </c>
      <c r="L15" s="651">
        <f>SUMIF('New Resources - Individual'!$F$6:$Y$6,L$6,'New Resources - Individual'!$F15:$Y15)</f>
        <v>0</v>
      </c>
      <c r="M15" s="651">
        <f>SUMIF('New Resources - Individual'!$F$6:$Y$6,M$6,'New Resources - Individual'!$F15:$Y15)</f>
        <v>0</v>
      </c>
      <c r="N15" s="651">
        <f>SUMIF('New Resources - Individual'!$F$6:$Y$6,N$6,'New Resources - Individual'!$F15:$Y15)</f>
        <v>0</v>
      </c>
      <c r="O15" s="651">
        <f>SUMIF('New Resources - Individual'!$F$6:$Y$6,O$6,'New Resources - Individual'!$F15:$Y15)</f>
        <v>0</v>
      </c>
      <c r="P15" s="651">
        <f>SUMIF('New Resources - Individual'!$F$6:$Y$6,P$6,'New Resources - Individual'!$F15:$Y15)</f>
        <v>0</v>
      </c>
      <c r="Q15" s="651">
        <f>SUMIF('New Resources - Individual'!$F$6:$Y$6,Q$6,'New Resources - Individual'!$F15:$Y15)</f>
        <v>0</v>
      </c>
      <c r="R15" s="651">
        <f>SUMIF('New Resources - Individual'!$F$6:$Y$6,R$6,'New Resources - Individual'!$F15:$Y15)</f>
        <v>0</v>
      </c>
      <c r="S15" s="651">
        <f>SUMIF('New Resources - Individual'!$F$6:$Y$6,S$6,'New Resources - Individual'!$F15:$Y15)</f>
        <v>0</v>
      </c>
      <c r="T15" s="651">
        <f>SUMIF('New Resources - Individual'!$F$6:$Y$6,T$6,'New Resources - Individual'!$F15:$Y15)</f>
        <v>0</v>
      </c>
      <c r="U15" s="651">
        <f>SUMIF('New Resources - Individual'!$F$6:$Y$6,U$6,'New Resources - Individual'!$F15:$Y15)</f>
        <v>0</v>
      </c>
      <c r="V15" s="651">
        <f>SUMIF('New Resources - Individual'!$F$6:$Y$6,V$6,'New Resources - Individual'!$F15:$Y15)</f>
        <v>0</v>
      </c>
      <c r="W15" s="651">
        <f>SUMIF('New Resources - Individual'!$F$6:$Y$6,W$6,'New Resources - Individual'!$F15:$Y15)</f>
        <v>0</v>
      </c>
      <c r="X15" s="651">
        <f>SUMIF('New Resources - Individual'!$F$6:$Y$6,X$6,'New Resources - Individual'!$F15:$Y15)</f>
        <v>0</v>
      </c>
      <c r="Y15" s="694">
        <f>SUMIF('New Resources - Individual'!$F$6:$Y$6,Y$6,'New Resources - Individual'!$F15:$Y15)</f>
        <v>0</v>
      </c>
      <c r="Z15" s="618"/>
      <c r="AA15" s="618"/>
      <c r="AB15" s="618"/>
      <c r="AC15" s="618"/>
      <c r="AD15" s="618"/>
      <c r="AE15" s="618"/>
      <c r="AF15" s="618"/>
      <c r="AG15" s="643"/>
      <c r="AH15" s="643"/>
    </row>
    <row r="16" spans="1:34">
      <c r="A16" s="627">
        <v>190</v>
      </c>
      <c r="B16" s="698" t="s">
        <v>167</v>
      </c>
      <c r="C16" s="635">
        <v>924</v>
      </c>
      <c r="D16" s="635"/>
      <c r="E16" s="636"/>
      <c r="F16" s="650">
        <f>SUMIF('New Resources - Individual'!$F$6:$Y$6,F$6,'New Resources - Individual'!$F16:$Y16)</f>
        <v>0</v>
      </c>
      <c r="G16" s="650">
        <f>SUMIF('New Resources - Individual'!$F$6:$Y$6,G$6,'New Resources - Individual'!$F16:$Y16)</f>
        <v>0</v>
      </c>
      <c r="H16" s="650">
        <f>SUMIF('New Resources - Individual'!$F$6:$Y$6,H$6,'New Resources - Individual'!$F16:$Y16)</f>
        <v>0</v>
      </c>
      <c r="I16" s="650">
        <f>SUMIF('New Resources - Individual'!$F$6:$Y$6,I$6,'New Resources - Individual'!$F16:$Y16)</f>
        <v>0</v>
      </c>
      <c r="J16" s="651">
        <f>SUMIF('New Resources - Individual'!$F$6:$Y$6,J$6,'New Resources - Individual'!$F16:$Y16)</f>
        <v>0</v>
      </c>
      <c r="K16" s="651">
        <f>SUMIF('New Resources - Individual'!$F$6:$Y$6,K$6,'New Resources - Individual'!$F16:$Y16)</f>
        <v>0</v>
      </c>
      <c r="L16" s="651">
        <f>SUMIF('New Resources - Individual'!$F$6:$Y$6,L$6,'New Resources - Individual'!$F16:$Y16)</f>
        <v>0</v>
      </c>
      <c r="M16" s="651">
        <f>SUMIF('New Resources - Individual'!$F$6:$Y$6,M$6,'New Resources - Individual'!$F16:$Y16)</f>
        <v>0</v>
      </c>
      <c r="N16" s="651">
        <f>SUMIF('New Resources - Individual'!$F$6:$Y$6,N$6,'New Resources - Individual'!$F16:$Y16)</f>
        <v>0</v>
      </c>
      <c r="O16" s="651">
        <f>SUMIF('New Resources - Individual'!$F$6:$Y$6,O$6,'New Resources - Individual'!$F16:$Y16)</f>
        <v>0</v>
      </c>
      <c r="P16" s="651">
        <f>SUMIF('New Resources - Individual'!$F$6:$Y$6,P$6,'New Resources - Individual'!$F16:$Y16)</f>
        <v>0</v>
      </c>
      <c r="Q16" s="651">
        <f>SUMIF('New Resources - Individual'!$F$6:$Y$6,Q$6,'New Resources - Individual'!$F16:$Y16)</f>
        <v>0</v>
      </c>
      <c r="R16" s="651">
        <f>SUMIF('New Resources - Individual'!$F$6:$Y$6,R$6,'New Resources - Individual'!$F16:$Y16)</f>
        <v>0</v>
      </c>
      <c r="S16" s="651">
        <f>SUMIF('New Resources - Individual'!$F$6:$Y$6,S$6,'New Resources - Individual'!$F16:$Y16)</f>
        <v>0</v>
      </c>
      <c r="T16" s="651">
        <f>SUMIF('New Resources - Individual'!$F$6:$Y$6,T$6,'New Resources - Individual'!$F16:$Y16)</f>
        <v>0</v>
      </c>
      <c r="U16" s="651">
        <f>SUMIF('New Resources - Individual'!$F$6:$Y$6,U$6,'New Resources - Individual'!$F16:$Y16)</f>
        <v>0</v>
      </c>
      <c r="V16" s="651">
        <f>SUMIF('New Resources - Individual'!$F$6:$Y$6,V$6,'New Resources - Individual'!$F16:$Y16)</f>
        <v>0</v>
      </c>
      <c r="W16" s="651">
        <f>SUMIF('New Resources - Individual'!$F$6:$Y$6,W$6,'New Resources - Individual'!$F16:$Y16)</f>
        <v>0</v>
      </c>
      <c r="X16" s="651">
        <f>SUMIF('New Resources - Individual'!$F$6:$Y$6,X$6,'New Resources - Individual'!$F16:$Y16)</f>
        <v>0</v>
      </c>
      <c r="Y16" s="694">
        <f>SUMIF('New Resources - Individual'!$F$6:$Y$6,Y$6,'New Resources - Individual'!$F16:$Y16)</f>
        <v>0</v>
      </c>
      <c r="Z16" s="618"/>
      <c r="AA16" s="618"/>
      <c r="AB16" s="618"/>
      <c r="AC16" s="618"/>
      <c r="AD16" s="618"/>
      <c r="AE16" s="618"/>
      <c r="AF16" s="618"/>
      <c r="AG16" s="643"/>
      <c r="AH16" s="643"/>
    </row>
    <row r="17" spans="1:34">
      <c r="A17" s="627">
        <v>200</v>
      </c>
      <c r="B17" s="693" t="s">
        <v>536</v>
      </c>
      <c r="C17" s="632">
        <v>403</v>
      </c>
      <c r="D17" s="632" t="s">
        <v>537</v>
      </c>
      <c r="E17" s="631"/>
      <c r="F17" s="650">
        <f>SUMIF('New Resources - Individual'!$F$6:$Y$6,F$6,'New Resources - Individual'!$F17:$Y17)</f>
        <v>0</v>
      </c>
      <c r="G17" s="650">
        <f>SUMIF('New Resources - Individual'!$F$6:$Y$6,G$6,'New Resources - Individual'!$F17:$Y17)</f>
        <v>0</v>
      </c>
      <c r="H17" s="650">
        <f>SUMIF('New Resources - Individual'!$F$6:$Y$6,H$6,'New Resources - Individual'!$F17:$Y17)</f>
        <v>0</v>
      </c>
      <c r="I17" s="650">
        <f>SUMIF('New Resources - Individual'!$F$6:$Y$6,I$6,'New Resources - Individual'!$F17:$Y17)</f>
        <v>0</v>
      </c>
      <c r="J17" s="651">
        <f>SUMIF('New Resources - Individual'!$F$6:$Y$6,J$6,'New Resources - Individual'!$F17:$Y17)</f>
        <v>0</v>
      </c>
      <c r="K17" s="651">
        <f>SUMIF('New Resources - Individual'!$F$6:$Y$6,K$6,'New Resources - Individual'!$F17:$Y17)</f>
        <v>0</v>
      </c>
      <c r="L17" s="651">
        <f>SUMIF('New Resources - Individual'!$F$6:$Y$6,L$6,'New Resources - Individual'!$F17:$Y17)</f>
        <v>0</v>
      </c>
      <c r="M17" s="651">
        <f>SUMIF('New Resources - Individual'!$F$6:$Y$6,M$6,'New Resources - Individual'!$F17:$Y17)</f>
        <v>0</v>
      </c>
      <c r="N17" s="651">
        <f>SUMIF('New Resources - Individual'!$F$6:$Y$6,N$6,'New Resources - Individual'!$F17:$Y17)</f>
        <v>0</v>
      </c>
      <c r="O17" s="651">
        <f>SUMIF('New Resources - Individual'!$F$6:$Y$6,O$6,'New Resources - Individual'!$F17:$Y17)</f>
        <v>0</v>
      </c>
      <c r="P17" s="651">
        <f>SUMIF('New Resources - Individual'!$F$6:$Y$6,P$6,'New Resources - Individual'!$F17:$Y17)</f>
        <v>0</v>
      </c>
      <c r="Q17" s="651">
        <f>SUMIF('New Resources - Individual'!$F$6:$Y$6,Q$6,'New Resources - Individual'!$F17:$Y17)</f>
        <v>0</v>
      </c>
      <c r="R17" s="651">
        <f>SUMIF('New Resources - Individual'!$F$6:$Y$6,R$6,'New Resources - Individual'!$F17:$Y17)</f>
        <v>0</v>
      </c>
      <c r="S17" s="651">
        <f>SUMIF('New Resources - Individual'!$F$6:$Y$6,S$6,'New Resources - Individual'!$F17:$Y17)</f>
        <v>0</v>
      </c>
      <c r="T17" s="651">
        <f>SUMIF('New Resources - Individual'!$F$6:$Y$6,T$6,'New Resources - Individual'!$F17:$Y17)</f>
        <v>0</v>
      </c>
      <c r="U17" s="651">
        <f>SUMIF('New Resources - Individual'!$F$6:$Y$6,U$6,'New Resources - Individual'!$F17:$Y17)</f>
        <v>0</v>
      </c>
      <c r="V17" s="651">
        <f>SUMIF('New Resources - Individual'!$F$6:$Y$6,V$6,'New Resources - Individual'!$F17:$Y17)</f>
        <v>0</v>
      </c>
      <c r="W17" s="651">
        <f>SUMIF('New Resources - Individual'!$F$6:$Y$6,W$6,'New Resources - Individual'!$F17:$Y17)</f>
        <v>0</v>
      </c>
      <c r="X17" s="651">
        <f>SUMIF('New Resources - Individual'!$F$6:$Y$6,X$6,'New Resources - Individual'!$F17:$Y17)</f>
        <v>0</v>
      </c>
      <c r="Y17" s="694">
        <f>SUMIF('New Resources - Individual'!$F$6:$Y$6,Y$6,'New Resources - Individual'!$F17:$Y17)</f>
        <v>0</v>
      </c>
      <c r="Z17" s="618"/>
      <c r="AA17" s="618"/>
      <c r="AB17" s="618"/>
      <c r="AC17" s="618"/>
      <c r="AD17" s="618"/>
      <c r="AE17" s="618"/>
      <c r="AF17" s="618"/>
      <c r="AG17" s="643"/>
      <c r="AH17" s="643"/>
    </row>
    <row r="18" spans="1:34">
      <c r="A18" s="627">
        <v>210</v>
      </c>
      <c r="B18" s="693" t="s">
        <v>538</v>
      </c>
      <c r="C18" s="630">
        <v>447</v>
      </c>
      <c r="D18" s="630" t="s">
        <v>539</v>
      </c>
      <c r="E18" s="631"/>
      <c r="F18" s="650">
        <f>SUMIF('New Resources - Individual'!$F$6:$Y$6,F$6,'New Resources - Individual'!$F18:$Y18)</f>
        <v>0</v>
      </c>
      <c r="G18" s="650">
        <f>SUMIF('New Resources - Individual'!$F$6:$Y$6,G$6,'New Resources - Individual'!$F18:$Y18)</f>
        <v>0</v>
      </c>
      <c r="H18" s="650">
        <f>SUMIF('New Resources - Individual'!$F$6:$Y$6,H$6,'New Resources - Individual'!$F18:$Y18)</f>
        <v>0</v>
      </c>
      <c r="I18" s="650">
        <f>SUMIF('New Resources - Individual'!$F$6:$Y$6,I$6,'New Resources - Individual'!$F18:$Y18)</f>
        <v>0</v>
      </c>
      <c r="J18" s="651">
        <f>SUMIF('New Resources - Individual'!$F$6:$Y$6,J$6,'New Resources - Individual'!$F18:$Y18)</f>
        <v>0</v>
      </c>
      <c r="K18" s="651">
        <f>SUMIF('New Resources - Individual'!$F$6:$Y$6,K$6,'New Resources - Individual'!$F18:$Y18)</f>
        <v>0</v>
      </c>
      <c r="L18" s="651">
        <f>SUMIF('New Resources - Individual'!$F$6:$Y$6,L$6,'New Resources - Individual'!$F18:$Y18)</f>
        <v>0</v>
      </c>
      <c r="M18" s="651">
        <f>SUMIF('New Resources - Individual'!$F$6:$Y$6,M$6,'New Resources - Individual'!$F18:$Y18)</f>
        <v>0</v>
      </c>
      <c r="N18" s="651">
        <f>SUMIF('New Resources - Individual'!$F$6:$Y$6,N$6,'New Resources - Individual'!$F18:$Y18)</f>
        <v>0</v>
      </c>
      <c r="O18" s="651">
        <f>SUMIF('New Resources - Individual'!$F$6:$Y$6,O$6,'New Resources - Individual'!$F18:$Y18)</f>
        <v>0</v>
      </c>
      <c r="P18" s="651">
        <f>SUMIF('New Resources - Individual'!$F$6:$Y$6,P$6,'New Resources - Individual'!$F18:$Y18)</f>
        <v>0</v>
      </c>
      <c r="Q18" s="651">
        <f>SUMIF('New Resources - Individual'!$F$6:$Y$6,Q$6,'New Resources - Individual'!$F18:$Y18)</f>
        <v>0</v>
      </c>
      <c r="R18" s="651">
        <f>SUMIF('New Resources - Individual'!$F$6:$Y$6,R$6,'New Resources - Individual'!$F18:$Y18)</f>
        <v>0</v>
      </c>
      <c r="S18" s="651">
        <f>SUMIF('New Resources - Individual'!$F$6:$Y$6,S$6,'New Resources - Individual'!$F18:$Y18)</f>
        <v>0</v>
      </c>
      <c r="T18" s="651">
        <f>SUMIF('New Resources - Individual'!$F$6:$Y$6,T$6,'New Resources - Individual'!$F18:$Y18)</f>
        <v>0</v>
      </c>
      <c r="U18" s="651">
        <f>SUMIF('New Resources - Individual'!$F$6:$Y$6,U$6,'New Resources - Individual'!$F18:$Y18)</f>
        <v>0</v>
      </c>
      <c r="V18" s="651">
        <f>SUMIF('New Resources - Individual'!$F$6:$Y$6,V$6,'New Resources - Individual'!$F18:$Y18)</f>
        <v>0</v>
      </c>
      <c r="W18" s="651">
        <f>SUMIF('New Resources - Individual'!$F$6:$Y$6,W$6,'New Resources - Individual'!$F18:$Y18)</f>
        <v>0</v>
      </c>
      <c r="X18" s="651">
        <f>SUMIF('New Resources - Individual'!$F$6:$Y$6,X$6,'New Resources - Individual'!$F18:$Y18)</f>
        <v>0</v>
      </c>
      <c r="Y18" s="694">
        <f>SUMIF('New Resources - Individual'!$F$6:$Y$6,Y$6,'New Resources - Individual'!$F18:$Y18)</f>
        <v>0</v>
      </c>
      <c r="Z18" s="618"/>
      <c r="AA18" s="618"/>
      <c r="AB18" s="618"/>
      <c r="AC18" s="618"/>
      <c r="AD18" s="618"/>
      <c r="AE18" s="618"/>
      <c r="AF18" s="618"/>
      <c r="AG18" s="643"/>
      <c r="AH18" s="643"/>
    </row>
    <row r="19" spans="1:34">
      <c r="A19" s="627">
        <v>220</v>
      </c>
      <c r="B19" s="695" t="s">
        <v>540</v>
      </c>
      <c r="C19" s="632"/>
      <c r="D19" s="630" t="s">
        <v>539</v>
      </c>
      <c r="E19" s="631"/>
      <c r="F19" s="650">
        <f>SUMIF('New Resources - Individual'!$F$6:$Y$6,F$6,'New Resources - Individual'!$F19:$Y19)</f>
        <v>0</v>
      </c>
      <c r="G19" s="650">
        <f>SUMIF('New Resources - Individual'!$F$6:$Y$6,G$6,'New Resources - Individual'!$F19:$Y19)</f>
        <v>0</v>
      </c>
      <c r="H19" s="650">
        <f>SUMIF('New Resources - Individual'!$F$6:$Y$6,H$6,'New Resources - Individual'!$F19:$Y19)</f>
        <v>0</v>
      </c>
      <c r="I19" s="650">
        <f>SUMIF('New Resources - Individual'!$F$6:$Y$6,I$6,'New Resources - Individual'!$F19:$Y19)</f>
        <v>0</v>
      </c>
      <c r="J19" s="651">
        <f>SUMIF('New Resources - Individual'!$F$6:$Y$6,J$6,'New Resources - Individual'!$F19:$Y19)</f>
        <v>0</v>
      </c>
      <c r="K19" s="651">
        <f>SUMIF('New Resources - Individual'!$F$6:$Y$6,K$6,'New Resources - Individual'!$F19:$Y19)</f>
        <v>0</v>
      </c>
      <c r="L19" s="651">
        <f>SUMIF('New Resources - Individual'!$F$6:$Y$6,L$6,'New Resources - Individual'!$F19:$Y19)</f>
        <v>0</v>
      </c>
      <c r="M19" s="651">
        <f>SUMIF('New Resources - Individual'!$F$6:$Y$6,M$6,'New Resources - Individual'!$F19:$Y19)</f>
        <v>0</v>
      </c>
      <c r="N19" s="651">
        <f>SUMIF('New Resources - Individual'!$F$6:$Y$6,N$6,'New Resources - Individual'!$F19:$Y19)</f>
        <v>0</v>
      </c>
      <c r="O19" s="651">
        <f>SUMIF('New Resources - Individual'!$F$6:$Y$6,O$6,'New Resources - Individual'!$F19:$Y19)</f>
        <v>0</v>
      </c>
      <c r="P19" s="651">
        <f>SUMIF('New Resources - Individual'!$F$6:$Y$6,P$6,'New Resources - Individual'!$F19:$Y19)</f>
        <v>0</v>
      </c>
      <c r="Q19" s="651">
        <f>SUMIF('New Resources - Individual'!$F$6:$Y$6,Q$6,'New Resources - Individual'!$F19:$Y19)</f>
        <v>0</v>
      </c>
      <c r="R19" s="651">
        <f>SUMIF('New Resources - Individual'!$F$6:$Y$6,R$6,'New Resources - Individual'!$F19:$Y19)</f>
        <v>0</v>
      </c>
      <c r="S19" s="651">
        <f>SUMIF('New Resources - Individual'!$F$6:$Y$6,S$6,'New Resources - Individual'!$F19:$Y19)</f>
        <v>0</v>
      </c>
      <c r="T19" s="651">
        <f>SUMIF('New Resources - Individual'!$F$6:$Y$6,T$6,'New Resources - Individual'!$F19:$Y19)</f>
        <v>0</v>
      </c>
      <c r="U19" s="651">
        <f>SUMIF('New Resources - Individual'!$F$6:$Y$6,U$6,'New Resources - Individual'!$F19:$Y19)</f>
        <v>0</v>
      </c>
      <c r="V19" s="651">
        <f>SUMIF('New Resources - Individual'!$F$6:$Y$6,V$6,'New Resources - Individual'!$F19:$Y19)</f>
        <v>0</v>
      </c>
      <c r="W19" s="651">
        <f>SUMIF('New Resources - Individual'!$F$6:$Y$6,W$6,'New Resources - Individual'!$F19:$Y19)</f>
        <v>0</v>
      </c>
      <c r="X19" s="651">
        <f>SUMIF('New Resources - Individual'!$F$6:$Y$6,X$6,'New Resources - Individual'!$F19:$Y19)</f>
        <v>0</v>
      </c>
      <c r="Y19" s="694">
        <f>SUMIF('New Resources - Individual'!$F$6:$Y$6,Y$6,'New Resources - Individual'!$F19:$Y19)</f>
        <v>0</v>
      </c>
      <c r="Z19" s="618"/>
      <c r="AA19" s="618"/>
      <c r="AB19" s="618"/>
      <c r="AC19" s="618"/>
      <c r="AD19" s="618"/>
      <c r="AE19" s="618"/>
      <c r="AF19" s="618"/>
      <c r="AG19" s="643"/>
      <c r="AH19" s="643"/>
    </row>
    <row r="20" spans="1:34">
      <c r="A20" s="627">
        <v>230</v>
      </c>
      <c r="B20" s="693" t="s">
        <v>541</v>
      </c>
      <c r="C20" s="630"/>
      <c r="D20" s="630" t="s">
        <v>539</v>
      </c>
      <c r="E20" s="631"/>
      <c r="F20" s="650">
        <f>SUMIF('New Resources - Individual'!$F$6:$Y$6,F$6,'New Resources - Individual'!$F20:$Y20)</f>
        <v>0</v>
      </c>
      <c r="G20" s="650">
        <f>SUMIF('New Resources - Individual'!$F$6:$Y$6,G$6,'New Resources - Individual'!$F20:$Y20)</f>
        <v>0</v>
      </c>
      <c r="H20" s="650">
        <f>SUMIF('New Resources - Individual'!$F$6:$Y$6,H$6,'New Resources - Individual'!$F20:$Y20)</f>
        <v>0</v>
      </c>
      <c r="I20" s="650">
        <f>SUMIF('New Resources - Individual'!$F$6:$Y$6,I$6,'New Resources - Individual'!$F20:$Y20)</f>
        <v>0</v>
      </c>
      <c r="J20" s="651">
        <f>SUMIF('New Resources - Individual'!$F$6:$Y$6,J$6,'New Resources - Individual'!$F20:$Y20)</f>
        <v>0</v>
      </c>
      <c r="K20" s="651">
        <f>SUMIF('New Resources - Individual'!$F$6:$Y$6,K$6,'New Resources - Individual'!$F20:$Y20)</f>
        <v>0</v>
      </c>
      <c r="L20" s="651">
        <f>SUMIF('New Resources - Individual'!$F$6:$Y$6,L$6,'New Resources - Individual'!$F20:$Y20)</f>
        <v>0</v>
      </c>
      <c r="M20" s="651">
        <f>SUMIF('New Resources - Individual'!$F$6:$Y$6,M$6,'New Resources - Individual'!$F20:$Y20)</f>
        <v>0</v>
      </c>
      <c r="N20" s="651">
        <f>SUMIF('New Resources - Individual'!$F$6:$Y$6,N$6,'New Resources - Individual'!$F20:$Y20)</f>
        <v>0</v>
      </c>
      <c r="O20" s="651">
        <f>SUMIF('New Resources - Individual'!$F$6:$Y$6,O$6,'New Resources - Individual'!$F20:$Y20)</f>
        <v>0</v>
      </c>
      <c r="P20" s="651">
        <f>SUMIF('New Resources - Individual'!$F$6:$Y$6,P$6,'New Resources - Individual'!$F20:$Y20)</f>
        <v>0</v>
      </c>
      <c r="Q20" s="651">
        <f>SUMIF('New Resources - Individual'!$F$6:$Y$6,Q$6,'New Resources - Individual'!$F20:$Y20)</f>
        <v>0</v>
      </c>
      <c r="R20" s="651">
        <f>SUMIF('New Resources - Individual'!$F$6:$Y$6,R$6,'New Resources - Individual'!$F20:$Y20)</f>
        <v>0</v>
      </c>
      <c r="S20" s="651">
        <f>SUMIF('New Resources - Individual'!$F$6:$Y$6,S$6,'New Resources - Individual'!$F20:$Y20)</f>
        <v>0</v>
      </c>
      <c r="T20" s="651">
        <f>SUMIF('New Resources - Individual'!$F$6:$Y$6,T$6,'New Resources - Individual'!$F20:$Y20)</f>
        <v>0</v>
      </c>
      <c r="U20" s="651">
        <f>SUMIF('New Resources - Individual'!$F$6:$Y$6,U$6,'New Resources - Individual'!$F20:$Y20)</f>
        <v>0</v>
      </c>
      <c r="V20" s="651">
        <f>SUMIF('New Resources - Individual'!$F$6:$Y$6,V$6,'New Resources - Individual'!$F20:$Y20)</f>
        <v>0</v>
      </c>
      <c r="W20" s="651">
        <f>SUMIF('New Resources - Individual'!$F$6:$Y$6,W$6,'New Resources - Individual'!$F20:$Y20)</f>
        <v>0</v>
      </c>
      <c r="X20" s="651">
        <f>SUMIF('New Resources - Individual'!$F$6:$Y$6,X$6,'New Resources - Individual'!$F20:$Y20)</f>
        <v>0</v>
      </c>
      <c r="Y20" s="694">
        <f>SUMIF('New Resources - Individual'!$F$6:$Y$6,Y$6,'New Resources - Individual'!$F20:$Y20)</f>
        <v>0</v>
      </c>
      <c r="Z20" s="618"/>
      <c r="AA20" s="618"/>
      <c r="AB20" s="618"/>
      <c r="AC20" s="618"/>
      <c r="AD20" s="618"/>
      <c r="AE20" s="618"/>
      <c r="AF20" s="618"/>
      <c r="AG20" s="643"/>
      <c r="AH20" s="643"/>
    </row>
    <row r="21" spans="1:34">
      <c r="A21" s="627">
        <v>240</v>
      </c>
      <c r="B21" s="696" t="s">
        <v>89</v>
      </c>
      <c r="C21" s="633"/>
      <c r="D21" s="633"/>
      <c r="E21" s="634"/>
      <c r="F21" s="652"/>
      <c r="G21" s="652"/>
      <c r="H21" s="634"/>
      <c r="I21" s="652"/>
      <c r="J21" s="652"/>
      <c r="K21" s="652"/>
      <c r="L21" s="652"/>
      <c r="M21" s="652"/>
      <c r="N21" s="652"/>
      <c r="O21" s="652"/>
      <c r="P21" s="652"/>
      <c r="Q21" s="652"/>
      <c r="R21" s="652"/>
      <c r="S21" s="652"/>
      <c r="T21" s="652"/>
      <c r="U21" s="652"/>
      <c r="V21" s="652"/>
      <c r="W21" s="652"/>
      <c r="X21" s="652"/>
      <c r="Y21" s="697"/>
      <c r="Z21" s="618"/>
      <c r="AA21" s="618"/>
      <c r="AB21" s="618"/>
      <c r="AC21" s="618"/>
      <c r="AD21" s="618"/>
      <c r="AE21" s="618"/>
      <c r="AF21" s="618"/>
      <c r="AG21" s="643"/>
      <c r="AH21" s="643"/>
    </row>
    <row r="22" spans="1:34">
      <c r="A22" s="627">
        <v>250</v>
      </c>
      <c r="B22" s="693" t="s">
        <v>113</v>
      </c>
      <c r="C22" s="630" t="s">
        <v>114</v>
      </c>
      <c r="D22" s="630"/>
      <c r="E22" s="631"/>
      <c r="F22" s="650">
        <f>SUMIF('New Resources - Individual'!$F$6:$Y$6,F$6,'New Resources - Individual'!$F22:$Y22)</f>
        <v>0</v>
      </c>
      <c r="G22" s="650">
        <f>SUMIF('New Resources - Individual'!$F$6:$Y$6,G$6,'New Resources - Individual'!$F22:$Y22)</f>
        <v>0</v>
      </c>
      <c r="H22" s="650">
        <f>SUMIF('New Resources - Individual'!$F$6:$Y$6,H$6,'New Resources - Individual'!$F22:$Y22)</f>
        <v>0</v>
      </c>
      <c r="I22" s="650">
        <f>SUMIF('New Resources - Individual'!$F$6:$Y$6,I$6,'New Resources - Individual'!$F22:$Y22)</f>
        <v>0</v>
      </c>
      <c r="J22" s="651">
        <f>SUMIF('New Resources - Individual'!$F$6:$Y$6,J$6,'New Resources - Individual'!$F22:$Y22)</f>
        <v>0</v>
      </c>
      <c r="K22" s="651">
        <f>SUMIF('New Resources - Individual'!$F$6:$Y$6,K$6,'New Resources - Individual'!$F22:$Y22)</f>
        <v>0</v>
      </c>
      <c r="L22" s="651">
        <f>SUMIF('New Resources - Individual'!$F$6:$Y$6,L$6,'New Resources - Individual'!$F22:$Y22)</f>
        <v>0</v>
      </c>
      <c r="M22" s="651">
        <f>SUMIF('New Resources - Individual'!$F$6:$Y$6,M$6,'New Resources - Individual'!$F22:$Y22)</f>
        <v>0</v>
      </c>
      <c r="N22" s="651">
        <f>SUMIF('New Resources - Individual'!$F$6:$Y$6,N$6,'New Resources - Individual'!$F22:$Y22)</f>
        <v>0</v>
      </c>
      <c r="O22" s="651">
        <f>SUMIF('New Resources - Individual'!$F$6:$Y$6,O$6,'New Resources - Individual'!$F22:$Y22)</f>
        <v>0</v>
      </c>
      <c r="P22" s="651">
        <f>SUMIF('New Resources - Individual'!$F$6:$Y$6,P$6,'New Resources - Individual'!$F22:$Y22)</f>
        <v>0</v>
      </c>
      <c r="Q22" s="651">
        <f>SUMIF('New Resources - Individual'!$F$6:$Y$6,Q$6,'New Resources - Individual'!$F22:$Y22)</f>
        <v>0</v>
      </c>
      <c r="R22" s="651">
        <f>SUMIF('New Resources - Individual'!$F$6:$Y$6,R$6,'New Resources - Individual'!$F22:$Y22)</f>
        <v>0</v>
      </c>
      <c r="S22" s="651">
        <f>SUMIF('New Resources - Individual'!$F$6:$Y$6,S$6,'New Resources - Individual'!$F22:$Y22)</f>
        <v>0</v>
      </c>
      <c r="T22" s="651">
        <f>SUMIF('New Resources - Individual'!$F$6:$Y$6,T$6,'New Resources - Individual'!$F22:$Y22)</f>
        <v>0</v>
      </c>
      <c r="U22" s="651">
        <f>SUMIF('New Resources - Individual'!$F$6:$Y$6,U$6,'New Resources - Individual'!$F22:$Y22)</f>
        <v>0</v>
      </c>
      <c r="V22" s="651">
        <f>SUMIF('New Resources - Individual'!$F$6:$Y$6,V$6,'New Resources - Individual'!$F22:$Y22)</f>
        <v>0</v>
      </c>
      <c r="W22" s="651">
        <f>SUMIF('New Resources - Individual'!$F$6:$Y$6,W$6,'New Resources - Individual'!$F22:$Y22)</f>
        <v>0</v>
      </c>
      <c r="X22" s="651">
        <f>SUMIF('New Resources - Individual'!$F$6:$Y$6,X$6,'New Resources - Individual'!$F22:$Y22)</f>
        <v>0</v>
      </c>
      <c r="Y22" s="694">
        <f>SUMIF('New Resources - Individual'!$F$6:$Y$6,Y$6,'New Resources - Individual'!$F22:$Y22)</f>
        <v>0</v>
      </c>
      <c r="Z22" s="618"/>
      <c r="AA22" s="618"/>
      <c r="AB22" s="618"/>
      <c r="AC22" s="618"/>
      <c r="AD22" s="618"/>
      <c r="AE22" s="618"/>
      <c r="AF22" s="618"/>
      <c r="AG22" s="643"/>
      <c r="AH22" s="643"/>
    </row>
    <row r="23" spans="1:34">
      <c r="A23" s="627">
        <v>260</v>
      </c>
      <c r="B23" s="693" t="s">
        <v>542</v>
      </c>
      <c r="C23" s="632" t="s">
        <v>248</v>
      </c>
      <c r="D23" s="632" t="s">
        <v>537</v>
      </c>
      <c r="E23" s="631"/>
      <c r="F23" s="650">
        <f>SUMIF('New Resources - Individual'!$F$6:$Y$6,F$6,'New Resources - Individual'!$F23:$Y23)</f>
        <v>0</v>
      </c>
      <c r="G23" s="650">
        <f>SUMIF('New Resources - Individual'!$F$6:$Y$6,G$6,'New Resources - Individual'!$F23:$Y23)</f>
        <v>0</v>
      </c>
      <c r="H23" s="650">
        <f>SUMIF('New Resources - Individual'!$F$6:$Y$6,H$6,'New Resources - Individual'!$F23:$Y23)</f>
        <v>0</v>
      </c>
      <c r="I23" s="650">
        <f>SUMIF('New Resources - Individual'!$F$6:$Y$6,I$6,'New Resources - Individual'!$F23:$Y23)</f>
        <v>0</v>
      </c>
      <c r="J23" s="651">
        <f>SUMIF('New Resources - Individual'!$F$6:$Y$6,J$6,'New Resources - Individual'!$F23:$Y23)</f>
        <v>0</v>
      </c>
      <c r="K23" s="651">
        <f>SUMIF('New Resources - Individual'!$F$6:$Y$6,K$6,'New Resources - Individual'!$F23:$Y23)</f>
        <v>0</v>
      </c>
      <c r="L23" s="651">
        <f>SUMIF('New Resources - Individual'!$F$6:$Y$6,L$6,'New Resources - Individual'!$F23:$Y23)</f>
        <v>0</v>
      </c>
      <c r="M23" s="651">
        <f>SUMIF('New Resources - Individual'!$F$6:$Y$6,M$6,'New Resources - Individual'!$F23:$Y23)</f>
        <v>0</v>
      </c>
      <c r="N23" s="651">
        <f>SUMIF('New Resources - Individual'!$F$6:$Y$6,N$6,'New Resources - Individual'!$F23:$Y23)</f>
        <v>0</v>
      </c>
      <c r="O23" s="651">
        <f>SUMIF('New Resources - Individual'!$F$6:$Y$6,O$6,'New Resources - Individual'!$F23:$Y23)</f>
        <v>0</v>
      </c>
      <c r="P23" s="651">
        <f>SUMIF('New Resources - Individual'!$F$6:$Y$6,P$6,'New Resources - Individual'!$F23:$Y23)</f>
        <v>0</v>
      </c>
      <c r="Q23" s="651">
        <f>SUMIF('New Resources - Individual'!$F$6:$Y$6,Q$6,'New Resources - Individual'!$F23:$Y23)</f>
        <v>0</v>
      </c>
      <c r="R23" s="651">
        <f>SUMIF('New Resources - Individual'!$F$6:$Y$6,R$6,'New Resources - Individual'!$F23:$Y23)</f>
        <v>0</v>
      </c>
      <c r="S23" s="651">
        <f>SUMIF('New Resources - Individual'!$F$6:$Y$6,S$6,'New Resources - Individual'!$F23:$Y23)</f>
        <v>0</v>
      </c>
      <c r="T23" s="651">
        <f>SUMIF('New Resources - Individual'!$F$6:$Y$6,T$6,'New Resources - Individual'!$F23:$Y23)</f>
        <v>0</v>
      </c>
      <c r="U23" s="651">
        <f>SUMIF('New Resources - Individual'!$F$6:$Y$6,U$6,'New Resources - Individual'!$F23:$Y23)</f>
        <v>0</v>
      </c>
      <c r="V23" s="651">
        <f>SUMIF('New Resources - Individual'!$F$6:$Y$6,V$6,'New Resources - Individual'!$F23:$Y23)</f>
        <v>0</v>
      </c>
      <c r="W23" s="651">
        <f>SUMIF('New Resources - Individual'!$F$6:$Y$6,W$6,'New Resources - Individual'!$F23:$Y23)</f>
        <v>0</v>
      </c>
      <c r="X23" s="651">
        <f>SUMIF('New Resources - Individual'!$F$6:$Y$6,X$6,'New Resources - Individual'!$F23:$Y23)</f>
        <v>0</v>
      </c>
      <c r="Y23" s="694">
        <f>SUMIF('New Resources - Individual'!$F$6:$Y$6,Y$6,'New Resources - Individual'!$F23:$Y23)</f>
        <v>0</v>
      </c>
      <c r="Z23" s="618"/>
      <c r="AA23" s="618"/>
      <c r="AB23" s="618"/>
      <c r="AC23" s="618"/>
      <c r="AD23" s="618"/>
      <c r="AE23" s="618"/>
      <c r="AF23" s="618"/>
      <c r="AG23" s="643"/>
      <c r="AH23" s="643"/>
    </row>
    <row r="24" spans="1:34">
      <c r="A24" s="627">
        <v>270</v>
      </c>
      <c r="B24" s="693" t="s">
        <v>79</v>
      </c>
      <c r="C24" s="630">
        <v>154</v>
      </c>
      <c r="D24" s="630"/>
      <c r="E24" s="631"/>
      <c r="F24" s="650">
        <f>SUMIF('New Resources - Individual'!$F$6:$Y$6,F$6,'New Resources - Individual'!$F24:$Y24)</f>
        <v>0</v>
      </c>
      <c r="G24" s="650">
        <f>SUMIF('New Resources - Individual'!$F$6:$Y$6,G$6,'New Resources - Individual'!$F24:$Y24)</f>
        <v>0</v>
      </c>
      <c r="H24" s="650">
        <f>SUMIF('New Resources - Individual'!$F$6:$Y$6,H$6,'New Resources - Individual'!$F24:$Y24)</f>
        <v>0</v>
      </c>
      <c r="I24" s="650">
        <f>SUMIF('New Resources - Individual'!$F$6:$Y$6,I$6,'New Resources - Individual'!$F24:$Y24)</f>
        <v>0</v>
      </c>
      <c r="J24" s="651">
        <f>SUMIF('New Resources - Individual'!$F$6:$Y$6,J$6,'New Resources - Individual'!$F24:$Y24)</f>
        <v>0</v>
      </c>
      <c r="K24" s="651">
        <f>SUMIF('New Resources - Individual'!$F$6:$Y$6,K$6,'New Resources - Individual'!$F24:$Y24)</f>
        <v>0</v>
      </c>
      <c r="L24" s="651">
        <f>SUMIF('New Resources - Individual'!$F$6:$Y$6,L$6,'New Resources - Individual'!$F24:$Y24)</f>
        <v>0</v>
      </c>
      <c r="M24" s="651">
        <f>SUMIF('New Resources - Individual'!$F$6:$Y$6,M$6,'New Resources - Individual'!$F24:$Y24)</f>
        <v>0</v>
      </c>
      <c r="N24" s="651">
        <f>SUMIF('New Resources - Individual'!$F$6:$Y$6,N$6,'New Resources - Individual'!$F24:$Y24)</f>
        <v>0</v>
      </c>
      <c r="O24" s="651">
        <f>SUMIF('New Resources - Individual'!$F$6:$Y$6,O$6,'New Resources - Individual'!$F24:$Y24)</f>
        <v>0</v>
      </c>
      <c r="P24" s="651">
        <f>SUMIF('New Resources - Individual'!$F$6:$Y$6,P$6,'New Resources - Individual'!$F24:$Y24)</f>
        <v>0</v>
      </c>
      <c r="Q24" s="651">
        <f>SUMIF('New Resources - Individual'!$F$6:$Y$6,Q$6,'New Resources - Individual'!$F24:$Y24)</f>
        <v>0</v>
      </c>
      <c r="R24" s="651">
        <f>SUMIF('New Resources - Individual'!$F$6:$Y$6,R$6,'New Resources - Individual'!$F24:$Y24)</f>
        <v>0</v>
      </c>
      <c r="S24" s="651">
        <f>SUMIF('New Resources - Individual'!$F$6:$Y$6,S$6,'New Resources - Individual'!$F24:$Y24)</f>
        <v>0</v>
      </c>
      <c r="T24" s="651">
        <f>SUMIF('New Resources - Individual'!$F$6:$Y$6,T$6,'New Resources - Individual'!$F24:$Y24)</f>
        <v>0</v>
      </c>
      <c r="U24" s="651">
        <f>SUMIF('New Resources - Individual'!$F$6:$Y$6,U$6,'New Resources - Individual'!$F24:$Y24)</f>
        <v>0</v>
      </c>
      <c r="V24" s="651">
        <f>SUMIF('New Resources - Individual'!$F$6:$Y$6,V$6,'New Resources - Individual'!$F24:$Y24)</f>
        <v>0</v>
      </c>
      <c r="W24" s="651">
        <f>SUMIF('New Resources - Individual'!$F$6:$Y$6,W$6,'New Resources - Individual'!$F24:$Y24)</f>
        <v>0</v>
      </c>
      <c r="X24" s="651">
        <f>SUMIF('New Resources - Individual'!$F$6:$Y$6,X$6,'New Resources - Individual'!$F24:$Y24)</f>
        <v>0</v>
      </c>
      <c r="Y24" s="694">
        <f>SUMIF('New Resources - Individual'!$F$6:$Y$6,Y$6,'New Resources - Individual'!$F24:$Y24)</f>
        <v>0</v>
      </c>
      <c r="Z24" s="618"/>
      <c r="AA24" s="618"/>
      <c r="AB24" s="618"/>
      <c r="AC24" s="618"/>
      <c r="AD24" s="618"/>
      <c r="AE24" s="618"/>
      <c r="AF24" s="618"/>
      <c r="AG24" s="643"/>
      <c r="AH24" s="643"/>
    </row>
    <row r="25" spans="1:34">
      <c r="A25" s="627">
        <v>280</v>
      </c>
      <c r="B25" s="696" t="s">
        <v>543</v>
      </c>
      <c r="C25" s="633"/>
      <c r="D25" s="633"/>
      <c r="E25" s="634"/>
      <c r="F25" s="652"/>
      <c r="G25" s="652"/>
      <c r="H25" s="634"/>
      <c r="I25" s="652"/>
      <c r="J25" s="652"/>
      <c r="K25" s="652"/>
      <c r="L25" s="652"/>
      <c r="M25" s="652"/>
      <c r="N25" s="652"/>
      <c r="O25" s="652"/>
      <c r="P25" s="652"/>
      <c r="Q25" s="652"/>
      <c r="R25" s="652"/>
      <c r="S25" s="652"/>
      <c r="T25" s="652"/>
      <c r="U25" s="652"/>
      <c r="V25" s="652"/>
      <c r="W25" s="652"/>
      <c r="X25" s="652"/>
      <c r="Y25" s="697"/>
      <c r="Z25" s="618"/>
      <c r="AA25" s="618"/>
      <c r="AB25" s="618"/>
      <c r="AC25" s="618"/>
      <c r="AD25" s="618"/>
      <c r="AE25" s="618"/>
      <c r="AF25" s="618"/>
      <c r="AG25" s="643"/>
      <c r="AH25" s="643"/>
    </row>
    <row r="26" spans="1:34">
      <c r="A26" s="627">
        <v>290</v>
      </c>
      <c r="B26" s="699" t="s">
        <v>544</v>
      </c>
      <c r="C26" s="630">
        <v>518</v>
      </c>
      <c r="D26" s="630"/>
      <c r="E26" s="636"/>
      <c r="F26" s="650">
        <f>SUMIF('New Resources - Individual'!$F$6:$Y$6,F$6,'New Resources - Individual'!$F26:$Y26)</f>
        <v>0</v>
      </c>
      <c r="G26" s="650">
        <f>SUMIF('New Resources - Individual'!$F$6:$Y$6,G$6,'New Resources - Individual'!$F26:$Y26)</f>
        <v>0</v>
      </c>
      <c r="H26" s="650">
        <f>SUMIF('New Resources - Individual'!$F$6:$Y$6,H$6,'New Resources - Individual'!$F26:$Y26)</f>
        <v>0</v>
      </c>
      <c r="I26" s="650">
        <f>SUMIF('New Resources - Individual'!$F$6:$Y$6,I$6,'New Resources - Individual'!$F26:$Y26)</f>
        <v>0</v>
      </c>
      <c r="J26" s="651">
        <f>SUMIF('New Resources - Individual'!$F$6:$Y$6,J$6,'New Resources - Individual'!$F26:$Y26)</f>
        <v>0</v>
      </c>
      <c r="K26" s="651">
        <f>SUMIF('New Resources - Individual'!$F$6:$Y$6,K$6,'New Resources - Individual'!$F26:$Y26)</f>
        <v>0</v>
      </c>
      <c r="L26" s="651">
        <f>SUMIF('New Resources - Individual'!$F$6:$Y$6,L$6,'New Resources - Individual'!$F26:$Y26)</f>
        <v>0</v>
      </c>
      <c r="M26" s="651">
        <f>SUMIF('New Resources - Individual'!$F$6:$Y$6,M$6,'New Resources - Individual'!$F26:$Y26)</f>
        <v>0</v>
      </c>
      <c r="N26" s="651">
        <f>SUMIF('New Resources - Individual'!$F$6:$Y$6,N$6,'New Resources - Individual'!$F26:$Y26)</f>
        <v>0</v>
      </c>
      <c r="O26" s="651">
        <f>SUMIF('New Resources - Individual'!$F$6:$Y$6,O$6,'New Resources - Individual'!$F26:$Y26)</f>
        <v>0</v>
      </c>
      <c r="P26" s="651">
        <f>SUMIF('New Resources - Individual'!$F$6:$Y$6,P$6,'New Resources - Individual'!$F26:$Y26)</f>
        <v>0</v>
      </c>
      <c r="Q26" s="651">
        <f>SUMIF('New Resources - Individual'!$F$6:$Y$6,Q$6,'New Resources - Individual'!$F26:$Y26)</f>
        <v>0</v>
      </c>
      <c r="R26" s="651">
        <f>SUMIF('New Resources - Individual'!$F$6:$Y$6,R$6,'New Resources - Individual'!$F26:$Y26)</f>
        <v>0</v>
      </c>
      <c r="S26" s="651">
        <f>SUMIF('New Resources - Individual'!$F$6:$Y$6,S$6,'New Resources - Individual'!$F26:$Y26)</f>
        <v>0</v>
      </c>
      <c r="T26" s="651">
        <f>SUMIF('New Resources - Individual'!$F$6:$Y$6,T$6,'New Resources - Individual'!$F26:$Y26)</f>
        <v>0</v>
      </c>
      <c r="U26" s="651">
        <f>SUMIF('New Resources - Individual'!$F$6:$Y$6,U$6,'New Resources - Individual'!$F26:$Y26)</f>
        <v>0</v>
      </c>
      <c r="V26" s="651">
        <f>SUMIF('New Resources - Individual'!$F$6:$Y$6,V$6,'New Resources - Individual'!$F26:$Y26)</f>
        <v>0</v>
      </c>
      <c r="W26" s="651">
        <f>SUMIF('New Resources - Individual'!$F$6:$Y$6,W$6,'New Resources - Individual'!$F26:$Y26)</f>
        <v>0</v>
      </c>
      <c r="X26" s="651">
        <f>SUMIF('New Resources - Individual'!$F$6:$Y$6,X$6,'New Resources - Individual'!$F26:$Y26)</f>
        <v>0</v>
      </c>
      <c r="Y26" s="694">
        <f>SUMIF('New Resources - Individual'!$F$6:$Y$6,Y$6,'New Resources - Individual'!$F26:$Y26)</f>
        <v>0</v>
      </c>
      <c r="Z26" s="618"/>
      <c r="AA26" s="618"/>
      <c r="AB26" s="618"/>
      <c r="AC26" s="618"/>
      <c r="AD26" s="618"/>
      <c r="AE26" s="618"/>
      <c r="AF26" s="618"/>
      <c r="AG26" s="643"/>
      <c r="AH26" s="643"/>
    </row>
    <row r="27" spans="1:34">
      <c r="A27" s="627">
        <v>300</v>
      </c>
      <c r="B27" s="699" t="s">
        <v>255</v>
      </c>
      <c r="C27" s="630" t="s">
        <v>408</v>
      </c>
      <c r="D27" s="630"/>
      <c r="E27" s="636"/>
      <c r="F27" s="650">
        <f>SUMIF('New Resources - Individual'!$F$6:$Y$6,F$6,'New Resources - Individual'!$F27:$Y27)</f>
        <v>0</v>
      </c>
      <c r="G27" s="650">
        <f>SUMIF('New Resources - Individual'!$F$6:$Y$6,G$6,'New Resources - Individual'!$F27:$Y27)</f>
        <v>0</v>
      </c>
      <c r="H27" s="650">
        <f>SUMIF('New Resources - Individual'!$F$6:$Y$6,H$6,'New Resources - Individual'!$F27:$Y27)</f>
        <v>0</v>
      </c>
      <c r="I27" s="650">
        <f>SUMIF('New Resources - Individual'!$F$6:$Y$6,I$6,'New Resources - Individual'!$F27:$Y27)</f>
        <v>0</v>
      </c>
      <c r="J27" s="651">
        <f>SUMIF('New Resources - Individual'!$F$6:$Y$6,J$6,'New Resources - Individual'!$F27:$Y27)</f>
        <v>0</v>
      </c>
      <c r="K27" s="651">
        <f>SUMIF('New Resources - Individual'!$F$6:$Y$6,K$6,'New Resources - Individual'!$F27:$Y27)</f>
        <v>0</v>
      </c>
      <c r="L27" s="651">
        <f>SUMIF('New Resources - Individual'!$F$6:$Y$6,L$6,'New Resources - Individual'!$F27:$Y27)</f>
        <v>0</v>
      </c>
      <c r="M27" s="651">
        <f>SUMIF('New Resources - Individual'!$F$6:$Y$6,M$6,'New Resources - Individual'!$F27:$Y27)</f>
        <v>0</v>
      </c>
      <c r="N27" s="651">
        <f>SUMIF('New Resources - Individual'!$F$6:$Y$6,N$6,'New Resources - Individual'!$F27:$Y27)</f>
        <v>0</v>
      </c>
      <c r="O27" s="651">
        <f>SUMIF('New Resources - Individual'!$F$6:$Y$6,O$6,'New Resources - Individual'!$F27:$Y27)</f>
        <v>0</v>
      </c>
      <c r="P27" s="651">
        <f>SUMIF('New Resources - Individual'!$F$6:$Y$6,P$6,'New Resources - Individual'!$F27:$Y27)</f>
        <v>0</v>
      </c>
      <c r="Q27" s="651">
        <f>SUMIF('New Resources - Individual'!$F$6:$Y$6,Q$6,'New Resources - Individual'!$F27:$Y27)</f>
        <v>0</v>
      </c>
      <c r="R27" s="651">
        <f>SUMIF('New Resources - Individual'!$F$6:$Y$6,R$6,'New Resources - Individual'!$F27:$Y27)</f>
        <v>0</v>
      </c>
      <c r="S27" s="651">
        <f>SUMIF('New Resources - Individual'!$F$6:$Y$6,S$6,'New Resources - Individual'!$F27:$Y27)</f>
        <v>0</v>
      </c>
      <c r="T27" s="651">
        <f>SUMIF('New Resources - Individual'!$F$6:$Y$6,T$6,'New Resources - Individual'!$F27:$Y27)</f>
        <v>0</v>
      </c>
      <c r="U27" s="651">
        <f>SUMIF('New Resources - Individual'!$F$6:$Y$6,U$6,'New Resources - Individual'!$F27:$Y27)</f>
        <v>0</v>
      </c>
      <c r="V27" s="651">
        <f>SUMIF('New Resources - Individual'!$F$6:$Y$6,V$6,'New Resources - Individual'!$F27:$Y27)</f>
        <v>0</v>
      </c>
      <c r="W27" s="651">
        <f>SUMIF('New Resources - Individual'!$F$6:$Y$6,W$6,'New Resources - Individual'!$F27:$Y27)</f>
        <v>0</v>
      </c>
      <c r="X27" s="651">
        <f>SUMIF('New Resources - Individual'!$F$6:$Y$6,X$6,'New Resources - Individual'!$F27:$Y27)</f>
        <v>0</v>
      </c>
      <c r="Y27" s="694">
        <f>SUMIF('New Resources - Individual'!$F$6:$Y$6,Y$6,'New Resources - Individual'!$F27:$Y27)</f>
        <v>0</v>
      </c>
      <c r="Z27" s="618"/>
      <c r="AA27" s="618"/>
      <c r="AB27" s="618"/>
      <c r="AC27" s="618"/>
      <c r="AD27" s="618"/>
      <c r="AE27" s="618"/>
      <c r="AF27" s="618"/>
      <c r="AG27" s="643"/>
      <c r="AH27" s="643"/>
    </row>
    <row r="28" spans="1:34">
      <c r="A28" s="627">
        <v>310</v>
      </c>
      <c r="B28" s="699" t="s">
        <v>434</v>
      </c>
      <c r="C28" s="630" t="s">
        <v>435</v>
      </c>
      <c r="D28" s="630"/>
      <c r="E28" s="636"/>
      <c r="F28" s="650">
        <f>SUMIF('New Resources - Individual'!$F$6:$Y$6,F$6,'New Resources - Individual'!$F28:$Y28)</f>
        <v>0</v>
      </c>
      <c r="G28" s="650">
        <f>SUMIF('New Resources - Individual'!$F$6:$Y$6,G$6,'New Resources - Individual'!$F28:$Y28)</f>
        <v>0</v>
      </c>
      <c r="H28" s="650">
        <f>SUMIF('New Resources - Individual'!$F$6:$Y$6,H$6,'New Resources - Individual'!$F28:$Y28)</f>
        <v>0</v>
      </c>
      <c r="I28" s="650">
        <f>SUMIF('New Resources - Individual'!$F$6:$Y$6,I$6,'New Resources - Individual'!$F28:$Y28)</f>
        <v>0</v>
      </c>
      <c r="J28" s="651">
        <f>SUMIF('New Resources - Individual'!$F$6:$Y$6,J$6,'New Resources - Individual'!$F28:$Y28)</f>
        <v>0</v>
      </c>
      <c r="K28" s="651">
        <f>SUMIF('New Resources - Individual'!$F$6:$Y$6,K$6,'New Resources - Individual'!$F28:$Y28)</f>
        <v>0</v>
      </c>
      <c r="L28" s="651">
        <f>SUMIF('New Resources - Individual'!$F$6:$Y$6,L$6,'New Resources - Individual'!$F28:$Y28)</f>
        <v>0</v>
      </c>
      <c r="M28" s="651">
        <f>SUMIF('New Resources - Individual'!$F$6:$Y$6,M$6,'New Resources - Individual'!$F28:$Y28)</f>
        <v>0</v>
      </c>
      <c r="N28" s="651">
        <f>SUMIF('New Resources - Individual'!$F$6:$Y$6,N$6,'New Resources - Individual'!$F28:$Y28)</f>
        <v>0</v>
      </c>
      <c r="O28" s="651">
        <f>SUMIF('New Resources - Individual'!$F$6:$Y$6,O$6,'New Resources - Individual'!$F28:$Y28)</f>
        <v>0</v>
      </c>
      <c r="P28" s="651">
        <f>SUMIF('New Resources - Individual'!$F$6:$Y$6,P$6,'New Resources - Individual'!$F28:$Y28)</f>
        <v>0</v>
      </c>
      <c r="Q28" s="651">
        <f>SUMIF('New Resources - Individual'!$F$6:$Y$6,Q$6,'New Resources - Individual'!$F28:$Y28)</f>
        <v>0</v>
      </c>
      <c r="R28" s="651">
        <f>SUMIF('New Resources - Individual'!$F$6:$Y$6,R$6,'New Resources - Individual'!$F28:$Y28)</f>
        <v>0</v>
      </c>
      <c r="S28" s="651">
        <f>SUMIF('New Resources - Individual'!$F$6:$Y$6,S$6,'New Resources - Individual'!$F28:$Y28)</f>
        <v>0</v>
      </c>
      <c r="T28" s="651">
        <f>SUMIF('New Resources - Individual'!$F$6:$Y$6,T$6,'New Resources - Individual'!$F28:$Y28)</f>
        <v>0</v>
      </c>
      <c r="U28" s="651">
        <f>SUMIF('New Resources - Individual'!$F$6:$Y$6,U$6,'New Resources - Individual'!$F28:$Y28)</f>
        <v>0</v>
      </c>
      <c r="V28" s="651">
        <f>SUMIF('New Resources - Individual'!$F$6:$Y$6,V$6,'New Resources - Individual'!$F28:$Y28)</f>
        <v>0</v>
      </c>
      <c r="W28" s="651">
        <f>SUMIF('New Resources - Individual'!$F$6:$Y$6,W$6,'New Resources - Individual'!$F28:$Y28)</f>
        <v>0</v>
      </c>
      <c r="X28" s="651">
        <f>SUMIF('New Resources - Individual'!$F$6:$Y$6,X$6,'New Resources - Individual'!$F28:$Y28)</f>
        <v>0</v>
      </c>
      <c r="Y28" s="694">
        <f>SUMIF('New Resources - Individual'!$F$6:$Y$6,Y$6,'New Resources - Individual'!$F28:$Y28)</f>
        <v>0</v>
      </c>
      <c r="Z28" s="618"/>
      <c r="AA28" s="618"/>
      <c r="AB28" s="618"/>
      <c r="AC28" s="618"/>
      <c r="AD28" s="618"/>
      <c r="AE28" s="618"/>
      <c r="AF28" s="618"/>
      <c r="AG28" s="643"/>
      <c r="AH28" s="643"/>
    </row>
    <row r="29" spans="1:34">
      <c r="A29" s="627">
        <v>320</v>
      </c>
      <c r="B29" s="699" t="s">
        <v>167</v>
      </c>
      <c r="C29" s="630">
        <v>924</v>
      </c>
      <c r="D29" s="630"/>
      <c r="E29" s="636"/>
      <c r="F29" s="650">
        <f>SUMIF('New Resources - Individual'!$F$6:$Y$6,F$6,'New Resources - Individual'!$F29:$Y29)</f>
        <v>0</v>
      </c>
      <c r="G29" s="650">
        <f>SUMIF('New Resources - Individual'!$F$6:$Y$6,G$6,'New Resources - Individual'!$F29:$Y29)</f>
        <v>0</v>
      </c>
      <c r="H29" s="650">
        <f>SUMIF('New Resources - Individual'!$F$6:$Y$6,H$6,'New Resources - Individual'!$F29:$Y29)</f>
        <v>0</v>
      </c>
      <c r="I29" s="650">
        <f>SUMIF('New Resources - Individual'!$F$6:$Y$6,I$6,'New Resources - Individual'!$F29:$Y29)</f>
        <v>0</v>
      </c>
      <c r="J29" s="651">
        <f>SUMIF('New Resources - Individual'!$F$6:$Y$6,J$6,'New Resources - Individual'!$F29:$Y29)</f>
        <v>0</v>
      </c>
      <c r="K29" s="651">
        <f>SUMIF('New Resources - Individual'!$F$6:$Y$6,K$6,'New Resources - Individual'!$F29:$Y29)</f>
        <v>0</v>
      </c>
      <c r="L29" s="651">
        <f>SUMIF('New Resources - Individual'!$F$6:$Y$6,L$6,'New Resources - Individual'!$F29:$Y29)</f>
        <v>0</v>
      </c>
      <c r="M29" s="651">
        <f>SUMIF('New Resources - Individual'!$F$6:$Y$6,M$6,'New Resources - Individual'!$F29:$Y29)</f>
        <v>0</v>
      </c>
      <c r="N29" s="651">
        <f>SUMIF('New Resources - Individual'!$F$6:$Y$6,N$6,'New Resources - Individual'!$F29:$Y29)</f>
        <v>0</v>
      </c>
      <c r="O29" s="651">
        <f>SUMIF('New Resources - Individual'!$F$6:$Y$6,O$6,'New Resources - Individual'!$F29:$Y29)</f>
        <v>0</v>
      </c>
      <c r="P29" s="651">
        <f>SUMIF('New Resources - Individual'!$F$6:$Y$6,P$6,'New Resources - Individual'!$F29:$Y29)</f>
        <v>0</v>
      </c>
      <c r="Q29" s="651">
        <f>SUMIF('New Resources - Individual'!$F$6:$Y$6,Q$6,'New Resources - Individual'!$F29:$Y29)</f>
        <v>0</v>
      </c>
      <c r="R29" s="651">
        <f>SUMIF('New Resources - Individual'!$F$6:$Y$6,R$6,'New Resources - Individual'!$F29:$Y29)</f>
        <v>0</v>
      </c>
      <c r="S29" s="651">
        <f>SUMIF('New Resources - Individual'!$F$6:$Y$6,S$6,'New Resources - Individual'!$F29:$Y29)</f>
        <v>0</v>
      </c>
      <c r="T29" s="651">
        <f>SUMIF('New Resources - Individual'!$F$6:$Y$6,T$6,'New Resources - Individual'!$F29:$Y29)</f>
        <v>0</v>
      </c>
      <c r="U29" s="651">
        <f>SUMIF('New Resources - Individual'!$F$6:$Y$6,U$6,'New Resources - Individual'!$F29:$Y29)</f>
        <v>0</v>
      </c>
      <c r="V29" s="651">
        <f>SUMIF('New Resources - Individual'!$F$6:$Y$6,V$6,'New Resources - Individual'!$F29:$Y29)</f>
        <v>0</v>
      </c>
      <c r="W29" s="651">
        <f>SUMIF('New Resources - Individual'!$F$6:$Y$6,W$6,'New Resources - Individual'!$F29:$Y29)</f>
        <v>0</v>
      </c>
      <c r="X29" s="651">
        <f>SUMIF('New Resources - Individual'!$F$6:$Y$6,X$6,'New Resources - Individual'!$F29:$Y29)</f>
        <v>0</v>
      </c>
      <c r="Y29" s="694">
        <f>SUMIF('New Resources - Individual'!$F$6:$Y$6,Y$6,'New Resources - Individual'!$F29:$Y29)</f>
        <v>0</v>
      </c>
      <c r="Z29" s="618"/>
      <c r="AA29" s="618"/>
      <c r="AB29" s="618"/>
      <c r="AC29" s="618"/>
      <c r="AD29" s="618"/>
      <c r="AE29" s="618"/>
      <c r="AF29" s="618"/>
      <c r="AG29" s="643"/>
      <c r="AH29" s="643"/>
    </row>
    <row r="30" spans="1:34">
      <c r="A30" s="627">
        <v>330</v>
      </c>
      <c r="B30" s="699" t="s">
        <v>536</v>
      </c>
      <c r="C30" s="630">
        <v>403</v>
      </c>
      <c r="D30" s="630" t="s">
        <v>537</v>
      </c>
      <c r="E30" s="636"/>
      <c r="F30" s="650">
        <f>SUMIF('New Resources - Individual'!$F$6:$Y$6,F$6,'New Resources - Individual'!$F30:$Y30)</f>
        <v>0</v>
      </c>
      <c r="G30" s="650">
        <f>SUMIF('New Resources - Individual'!$F$6:$Y$6,G$6,'New Resources - Individual'!$F30:$Y30)</f>
        <v>0</v>
      </c>
      <c r="H30" s="650">
        <f>SUMIF('New Resources - Individual'!$F$6:$Y$6,H$6,'New Resources - Individual'!$F30:$Y30)</f>
        <v>0</v>
      </c>
      <c r="I30" s="650">
        <f>SUMIF('New Resources - Individual'!$F$6:$Y$6,I$6,'New Resources - Individual'!$F30:$Y30)</f>
        <v>0</v>
      </c>
      <c r="J30" s="651">
        <f>SUMIF('New Resources - Individual'!$F$6:$Y$6,J$6,'New Resources - Individual'!$F30:$Y30)</f>
        <v>0</v>
      </c>
      <c r="K30" s="651">
        <f>SUMIF('New Resources - Individual'!$F$6:$Y$6,K$6,'New Resources - Individual'!$F30:$Y30)</f>
        <v>0</v>
      </c>
      <c r="L30" s="651">
        <f>SUMIF('New Resources - Individual'!$F$6:$Y$6,L$6,'New Resources - Individual'!$F30:$Y30)</f>
        <v>0</v>
      </c>
      <c r="M30" s="651">
        <f>SUMIF('New Resources - Individual'!$F$6:$Y$6,M$6,'New Resources - Individual'!$F30:$Y30)</f>
        <v>0</v>
      </c>
      <c r="N30" s="651">
        <f>SUMIF('New Resources - Individual'!$F$6:$Y$6,N$6,'New Resources - Individual'!$F30:$Y30)</f>
        <v>0</v>
      </c>
      <c r="O30" s="651">
        <f>SUMIF('New Resources - Individual'!$F$6:$Y$6,O$6,'New Resources - Individual'!$F30:$Y30)</f>
        <v>0</v>
      </c>
      <c r="P30" s="651">
        <f>SUMIF('New Resources - Individual'!$F$6:$Y$6,P$6,'New Resources - Individual'!$F30:$Y30)</f>
        <v>0</v>
      </c>
      <c r="Q30" s="651">
        <f>SUMIF('New Resources - Individual'!$F$6:$Y$6,Q$6,'New Resources - Individual'!$F30:$Y30)</f>
        <v>0</v>
      </c>
      <c r="R30" s="651">
        <f>SUMIF('New Resources - Individual'!$F$6:$Y$6,R$6,'New Resources - Individual'!$F30:$Y30)</f>
        <v>0</v>
      </c>
      <c r="S30" s="651">
        <f>SUMIF('New Resources - Individual'!$F$6:$Y$6,S$6,'New Resources - Individual'!$F30:$Y30)</f>
        <v>0</v>
      </c>
      <c r="T30" s="651">
        <f>SUMIF('New Resources - Individual'!$F$6:$Y$6,T$6,'New Resources - Individual'!$F30:$Y30)</f>
        <v>0</v>
      </c>
      <c r="U30" s="651">
        <f>SUMIF('New Resources - Individual'!$F$6:$Y$6,U$6,'New Resources - Individual'!$F30:$Y30)</f>
        <v>0</v>
      </c>
      <c r="V30" s="651">
        <f>SUMIF('New Resources - Individual'!$F$6:$Y$6,V$6,'New Resources - Individual'!$F30:$Y30)</f>
        <v>0</v>
      </c>
      <c r="W30" s="651">
        <f>SUMIF('New Resources - Individual'!$F$6:$Y$6,W$6,'New Resources - Individual'!$F30:$Y30)</f>
        <v>0</v>
      </c>
      <c r="X30" s="651">
        <f>SUMIF('New Resources - Individual'!$F$6:$Y$6,X$6,'New Resources - Individual'!$F30:$Y30)</f>
        <v>0</v>
      </c>
      <c r="Y30" s="694">
        <f>SUMIF('New Resources - Individual'!$F$6:$Y$6,Y$6,'New Resources - Individual'!$F30:$Y30)</f>
        <v>0</v>
      </c>
      <c r="Z30" s="618"/>
      <c r="AA30" s="618"/>
      <c r="AB30" s="618"/>
      <c r="AC30" s="618"/>
      <c r="AD30" s="618"/>
      <c r="AE30" s="618"/>
      <c r="AF30" s="618"/>
      <c r="AG30" s="643"/>
      <c r="AH30" s="643"/>
    </row>
    <row r="31" spans="1:34">
      <c r="A31" s="627">
        <v>340</v>
      </c>
      <c r="B31" s="693" t="s">
        <v>538</v>
      </c>
      <c r="C31" s="630">
        <v>447</v>
      </c>
      <c r="D31" s="630" t="s">
        <v>539</v>
      </c>
      <c r="E31" s="631"/>
      <c r="F31" s="650">
        <f>SUMIF('New Resources - Individual'!$F$6:$Y$6,F$6,'New Resources - Individual'!$F31:$Y31)</f>
        <v>0</v>
      </c>
      <c r="G31" s="650">
        <f>SUMIF('New Resources - Individual'!$F$6:$Y$6,G$6,'New Resources - Individual'!$F31:$Y31)</f>
        <v>0</v>
      </c>
      <c r="H31" s="650">
        <f>SUMIF('New Resources - Individual'!$F$6:$Y$6,H$6,'New Resources - Individual'!$F31:$Y31)</f>
        <v>0</v>
      </c>
      <c r="I31" s="650">
        <f>SUMIF('New Resources - Individual'!$F$6:$Y$6,I$6,'New Resources - Individual'!$F31:$Y31)</f>
        <v>0</v>
      </c>
      <c r="J31" s="651">
        <f>SUMIF('New Resources - Individual'!$F$6:$Y$6,J$6,'New Resources - Individual'!$F31:$Y31)</f>
        <v>0</v>
      </c>
      <c r="K31" s="651">
        <f>SUMIF('New Resources - Individual'!$F$6:$Y$6,K$6,'New Resources - Individual'!$F31:$Y31)</f>
        <v>0</v>
      </c>
      <c r="L31" s="651">
        <f>SUMIF('New Resources - Individual'!$F$6:$Y$6,L$6,'New Resources - Individual'!$F31:$Y31)</f>
        <v>0</v>
      </c>
      <c r="M31" s="651">
        <f>SUMIF('New Resources - Individual'!$F$6:$Y$6,M$6,'New Resources - Individual'!$F31:$Y31)</f>
        <v>0</v>
      </c>
      <c r="N31" s="651">
        <f>SUMIF('New Resources - Individual'!$F$6:$Y$6,N$6,'New Resources - Individual'!$F31:$Y31)</f>
        <v>0</v>
      </c>
      <c r="O31" s="651">
        <f>SUMIF('New Resources - Individual'!$F$6:$Y$6,O$6,'New Resources - Individual'!$F31:$Y31)</f>
        <v>0</v>
      </c>
      <c r="P31" s="651">
        <f>SUMIF('New Resources - Individual'!$F$6:$Y$6,P$6,'New Resources - Individual'!$F31:$Y31)</f>
        <v>0</v>
      </c>
      <c r="Q31" s="651">
        <f>SUMIF('New Resources - Individual'!$F$6:$Y$6,Q$6,'New Resources - Individual'!$F31:$Y31)</f>
        <v>0</v>
      </c>
      <c r="R31" s="651">
        <f>SUMIF('New Resources - Individual'!$F$6:$Y$6,R$6,'New Resources - Individual'!$F31:$Y31)</f>
        <v>0</v>
      </c>
      <c r="S31" s="651">
        <f>SUMIF('New Resources - Individual'!$F$6:$Y$6,S$6,'New Resources - Individual'!$F31:$Y31)</f>
        <v>0</v>
      </c>
      <c r="T31" s="651">
        <f>SUMIF('New Resources - Individual'!$F$6:$Y$6,T$6,'New Resources - Individual'!$F31:$Y31)</f>
        <v>0</v>
      </c>
      <c r="U31" s="651">
        <f>SUMIF('New Resources - Individual'!$F$6:$Y$6,U$6,'New Resources - Individual'!$F31:$Y31)</f>
        <v>0</v>
      </c>
      <c r="V31" s="651">
        <f>SUMIF('New Resources - Individual'!$F$6:$Y$6,V$6,'New Resources - Individual'!$F31:$Y31)</f>
        <v>0</v>
      </c>
      <c r="W31" s="651">
        <f>SUMIF('New Resources - Individual'!$F$6:$Y$6,W$6,'New Resources - Individual'!$F31:$Y31)</f>
        <v>0</v>
      </c>
      <c r="X31" s="651">
        <f>SUMIF('New Resources - Individual'!$F$6:$Y$6,X$6,'New Resources - Individual'!$F31:$Y31)</f>
        <v>0</v>
      </c>
      <c r="Y31" s="694">
        <f>SUMIF('New Resources - Individual'!$F$6:$Y$6,Y$6,'New Resources - Individual'!$F31:$Y31)</f>
        <v>0</v>
      </c>
      <c r="Z31" s="618"/>
      <c r="AA31" s="618"/>
      <c r="AB31" s="618"/>
      <c r="AC31" s="618"/>
      <c r="AD31" s="618"/>
      <c r="AE31" s="618"/>
      <c r="AF31" s="618"/>
      <c r="AG31" s="643"/>
      <c r="AH31" s="643"/>
    </row>
    <row r="32" spans="1:34">
      <c r="A32" s="627">
        <v>350</v>
      </c>
      <c r="B32" s="695" t="s">
        <v>540</v>
      </c>
      <c r="C32" s="632"/>
      <c r="D32" s="630" t="s">
        <v>539</v>
      </c>
      <c r="E32" s="631"/>
      <c r="F32" s="650">
        <f>SUMIF('New Resources - Individual'!$F$6:$Y$6,F$6,'New Resources - Individual'!$F32:$Y32)</f>
        <v>0</v>
      </c>
      <c r="G32" s="650">
        <f>SUMIF('New Resources - Individual'!$F$6:$Y$6,G$6,'New Resources - Individual'!$F32:$Y32)</f>
        <v>0</v>
      </c>
      <c r="H32" s="650">
        <f>SUMIF('New Resources - Individual'!$F$6:$Y$6,H$6,'New Resources - Individual'!$F32:$Y32)</f>
        <v>0</v>
      </c>
      <c r="I32" s="650">
        <f>SUMIF('New Resources - Individual'!$F$6:$Y$6,I$6,'New Resources - Individual'!$F32:$Y32)</f>
        <v>0</v>
      </c>
      <c r="J32" s="651">
        <f>SUMIF('New Resources - Individual'!$F$6:$Y$6,J$6,'New Resources - Individual'!$F32:$Y32)</f>
        <v>0</v>
      </c>
      <c r="K32" s="651">
        <f>SUMIF('New Resources - Individual'!$F$6:$Y$6,K$6,'New Resources - Individual'!$F32:$Y32)</f>
        <v>0</v>
      </c>
      <c r="L32" s="651">
        <f>SUMIF('New Resources - Individual'!$F$6:$Y$6,L$6,'New Resources - Individual'!$F32:$Y32)</f>
        <v>0</v>
      </c>
      <c r="M32" s="651">
        <f>SUMIF('New Resources - Individual'!$F$6:$Y$6,M$6,'New Resources - Individual'!$F32:$Y32)</f>
        <v>0</v>
      </c>
      <c r="N32" s="651">
        <f>SUMIF('New Resources - Individual'!$F$6:$Y$6,N$6,'New Resources - Individual'!$F32:$Y32)</f>
        <v>0</v>
      </c>
      <c r="O32" s="651">
        <f>SUMIF('New Resources - Individual'!$F$6:$Y$6,O$6,'New Resources - Individual'!$F32:$Y32)</f>
        <v>0</v>
      </c>
      <c r="P32" s="651">
        <f>SUMIF('New Resources - Individual'!$F$6:$Y$6,P$6,'New Resources - Individual'!$F32:$Y32)</f>
        <v>0</v>
      </c>
      <c r="Q32" s="651">
        <f>SUMIF('New Resources - Individual'!$F$6:$Y$6,Q$6,'New Resources - Individual'!$F32:$Y32)</f>
        <v>0</v>
      </c>
      <c r="R32" s="651">
        <f>SUMIF('New Resources - Individual'!$F$6:$Y$6,R$6,'New Resources - Individual'!$F32:$Y32)</f>
        <v>0</v>
      </c>
      <c r="S32" s="651">
        <f>SUMIF('New Resources - Individual'!$F$6:$Y$6,S$6,'New Resources - Individual'!$F32:$Y32)</f>
        <v>0</v>
      </c>
      <c r="T32" s="651">
        <f>SUMIF('New Resources - Individual'!$F$6:$Y$6,T$6,'New Resources - Individual'!$F32:$Y32)</f>
        <v>0</v>
      </c>
      <c r="U32" s="651">
        <f>SUMIF('New Resources - Individual'!$F$6:$Y$6,U$6,'New Resources - Individual'!$F32:$Y32)</f>
        <v>0</v>
      </c>
      <c r="V32" s="651">
        <f>SUMIF('New Resources - Individual'!$F$6:$Y$6,V$6,'New Resources - Individual'!$F32:$Y32)</f>
        <v>0</v>
      </c>
      <c r="W32" s="651">
        <f>SUMIF('New Resources - Individual'!$F$6:$Y$6,W$6,'New Resources - Individual'!$F32:$Y32)</f>
        <v>0</v>
      </c>
      <c r="X32" s="651">
        <f>SUMIF('New Resources - Individual'!$F$6:$Y$6,X$6,'New Resources - Individual'!$F32:$Y32)</f>
        <v>0</v>
      </c>
      <c r="Y32" s="694">
        <f>SUMIF('New Resources - Individual'!$F$6:$Y$6,Y$6,'New Resources - Individual'!$F32:$Y32)</f>
        <v>0</v>
      </c>
      <c r="Z32" s="618"/>
      <c r="AA32" s="618"/>
      <c r="AB32" s="618"/>
      <c r="AC32" s="618"/>
      <c r="AD32" s="618"/>
      <c r="AE32" s="618"/>
      <c r="AF32" s="618"/>
      <c r="AG32" s="643"/>
      <c r="AH32" s="643"/>
    </row>
    <row r="33" spans="1:34">
      <c r="A33" s="627">
        <v>360</v>
      </c>
      <c r="B33" s="693" t="s">
        <v>541</v>
      </c>
      <c r="C33" s="630"/>
      <c r="D33" s="630" t="s">
        <v>539</v>
      </c>
      <c r="E33" s="631"/>
      <c r="F33" s="1116">
        <f>SUMIF('New Resources - Individual'!$F$6:$Y$6,F$6,'New Resources - Individual'!$F33:$Y33)</f>
        <v>0</v>
      </c>
      <c r="G33" s="1117">
        <f>SUMIF('New Resources - Individual'!$F$6:$Y$6,G$6,'New Resources - Individual'!$F33:$Y33)</f>
        <v>0</v>
      </c>
      <c r="H33" s="1117">
        <f>SUMIF('New Resources - Individual'!$F$6:$Y$6,H$6,'New Resources - Individual'!$F33:$Y33)</f>
        <v>0</v>
      </c>
      <c r="I33" s="1117">
        <f>SUMIF('New Resources - Individual'!$F$6:$Y$6,I$6,'New Resources - Individual'!$F33:$Y33)</f>
        <v>0</v>
      </c>
      <c r="J33" s="1117">
        <f>SUMIF('New Resources - Individual'!$F$6:$Y$6,J$6,'New Resources - Individual'!$F33:$Y33)</f>
        <v>0</v>
      </c>
      <c r="K33" s="1117">
        <f>SUMIF('New Resources - Individual'!$F$6:$Y$6,K$6,'New Resources - Individual'!$F33:$Y33)</f>
        <v>0</v>
      </c>
      <c r="L33" s="1117">
        <f>SUMIF('New Resources - Individual'!$F$6:$Y$6,L$6,'New Resources - Individual'!$F33:$Y33)</f>
        <v>0</v>
      </c>
      <c r="M33" s="1117">
        <f>SUMIF('New Resources - Individual'!$F$6:$Y$6,M$6,'New Resources - Individual'!$F33:$Y33)</f>
        <v>0</v>
      </c>
      <c r="N33" s="1117">
        <f>SUMIF('New Resources - Individual'!$F$6:$Y$6,N$6,'New Resources - Individual'!$F33:$Y33)</f>
        <v>0</v>
      </c>
      <c r="O33" s="1117">
        <f>SUMIF('New Resources - Individual'!$F$6:$Y$6,O$6,'New Resources - Individual'!$F33:$Y33)</f>
        <v>0</v>
      </c>
      <c r="P33" s="1117">
        <f>SUMIF('New Resources - Individual'!$F$6:$Y$6,P$6,'New Resources - Individual'!$F33:$Y33)</f>
        <v>0</v>
      </c>
      <c r="Q33" s="1117">
        <f>SUMIF('New Resources - Individual'!$F$6:$Y$6,Q$6,'New Resources - Individual'!$F33:$Y33)</f>
        <v>0</v>
      </c>
      <c r="R33" s="1117">
        <f>SUMIF('New Resources - Individual'!$F$6:$Y$6,R$6,'New Resources - Individual'!$F33:$Y33)</f>
        <v>0</v>
      </c>
      <c r="S33" s="1117">
        <f>SUMIF('New Resources - Individual'!$F$6:$Y$6,S$6,'New Resources - Individual'!$F33:$Y33)</f>
        <v>0</v>
      </c>
      <c r="T33" s="1117">
        <f>SUMIF('New Resources - Individual'!$F$6:$Y$6,T$6,'New Resources - Individual'!$F33:$Y33)</f>
        <v>0</v>
      </c>
      <c r="U33" s="1117">
        <f>SUMIF('New Resources - Individual'!$F$6:$Y$6,U$6,'New Resources - Individual'!$F33:$Y33)</f>
        <v>0</v>
      </c>
      <c r="V33" s="1117">
        <f>SUMIF('New Resources - Individual'!$F$6:$Y$6,V$6,'New Resources - Individual'!$F33:$Y33)</f>
        <v>0</v>
      </c>
      <c r="W33" s="1117">
        <f>SUMIF('New Resources - Individual'!$F$6:$Y$6,W$6,'New Resources - Individual'!$F33:$Y33)</f>
        <v>0</v>
      </c>
      <c r="X33" s="1117">
        <f>SUMIF('New Resources - Individual'!$F$6:$Y$6,X$6,'New Resources - Individual'!$F33:$Y33)</f>
        <v>0</v>
      </c>
      <c r="Y33" s="1118">
        <f>SUMIF('New Resources - Individual'!$F$6:$Y$6,Y$6,'New Resources - Individual'!$F33:$Y33)</f>
        <v>0</v>
      </c>
      <c r="Z33" s="618"/>
      <c r="AA33" s="618"/>
      <c r="AB33" s="618"/>
      <c r="AC33" s="618"/>
      <c r="AD33" s="618"/>
      <c r="AE33" s="618"/>
      <c r="AF33" s="618"/>
      <c r="AG33" s="643"/>
      <c r="AH33" s="643"/>
    </row>
    <row r="34" spans="1:34">
      <c r="A34" s="627">
        <v>370</v>
      </c>
      <c r="B34" s="696" t="s">
        <v>545</v>
      </c>
      <c r="C34" s="633"/>
      <c r="D34" s="633"/>
      <c r="E34" s="634"/>
      <c r="F34" s="1114"/>
      <c r="G34" s="1114"/>
      <c r="H34" s="1114"/>
      <c r="I34" s="1114"/>
      <c r="J34" s="1114"/>
      <c r="K34" s="1114"/>
      <c r="L34" s="1114"/>
      <c r="M34" s="1114"/>
      <c r="N34" s="1114"/>
      <c r="O34" s="1114"/>
      <c r="P34" s="1114"/>
      <c r="Q34" s="1114"/>
      <c r="R34" s="1114"/>
      <c r="S34" s="1114"/>
      <c r="T34" s="1114"/>
      <c r="U34" s="1114"/>
      <c r="V34" s="1114"/>
      <c r="W34" s="1114"/>
      <c r="X34" s="1114"/>
      <c r="Y34" s="1115"/>
      <c r="Z34" s="618"/>
      <c r="AA34" s="618"/>
      <c r="AB34" s="618"/>
      <c r="AC34" s="618"/>
      <c r="AD34" s="618"/>
      <c r="AE34" s="618"/>
      <c r="AF34" s="618"/>
      <c r="AG34" s="643"/>
      <c r="AH34" s="643"/>
    </row>
    <row r="35" spans="1:34">
      <c r="A35" s="627">
        <v>380</v>
      </c>
      <c r="B35" s="693" t="s">
        <v>115</v>
      </c>
      <c r="C35" s="630" t="s">
        <v>116</v>
      </c>
      <c r="D35" s="630"/>
      <c r="E35" s="631"/>
      <c r="F35" s="650">
        <f>SUMIF('New Resources - Individual'!$F$6:$Y$6,F$6,'New Resources - Individual'!$F35:$Y35)</f>
        <v>0</v>
      </c>
      <c r="G35" s="650">
        <f>SUMIF('New Resources - Individual'!$F$6:$Y$6,G$6,'New Resources - Individual'!$F35:$Y35)</f>
        <v>0</v>
      </c>
      <c r="H35" s="650">
        <f>SUMIF('New Resources - Individual'!$F$6:$Y$6,H$6,'New Resources - Individual'!$F35:$Y35)</f>
        <v>0</v>
      </c>
      <c r="I35" s="650">
        <f>SUMIF('New Resources - Individual'!$F$6:$Y$6,I$6,'New Resources - Individual'!$F35:$Y35)</f>
        <v>0</v>
      </c>
      <c r="J35" s="650">
        <f>SUMIF('New Resources - Individual'!$F$6:$Y$6,J$6,'New Resources - Individual'!$F35:$Y35)</f>
        <v>0</v>
      </c>
      <c r="K35" s="650">
        <f>SUMIF('New Resources - Individual'!$F$6:$Y$6,K$6,'New Resources - Individual'!$F35:$Y35)</f>
        <v>0</v>
      </c>
      <c r="L35" s="650">
        <f>SUMIF('New Resources - Individual'!$F$6:$Y$6,L$6,'New Resources - Individual'!$F35:$Y35)</f>
        <v>0</v>
      </c>
      <c r="M35" s="650">
        <f>SUMIF('New Resources - Individual'!$F$6:$Y$6,M$6,'New Resources - Individual'!$F35:$Y35)</f>
        <v>0</v>
      </c>
      <c r="N35" s="650">
        <f>SUMIF('New Resources - Individual'!$F$6:$Y$6,N$6,'New Resources - Individual'!$F35:$Y35)</f>
        <v>0</v>
      </c>
      <c r="O35" s="651">
        <f>SUMIF('New Resources - Individual'!$F$6:$Y$6,O$6,'New Resources - Individual'!$F35:$Y35)</f>
        <v>0</v>
      </c>
      <c r="P35" s="651">
        <f>SUMIF('New Resources - Individual'!$F$6:$Y$6,P$6,'New Resources - Individual'!$F35:$Y35)</f>
        <v>0</v>
      </c>
      <c r="Q35" s="651">
        <f>SUMIF('New Resources - Individual'!$F$6:$Y$6,Q$6,'New Resources - Individual'!$F35:$Y35)</f>
        <v>0</v>
      </c>
      <c r="R35" s="651">
        <f>SUMIF('New Resources - Individual'!$F$6:$Y$6,R$6,'New Resources - Individual'!$F35:$Y35)</f>
        <v>0</v>
      </c>
      <c r="S35" s="651">
        <f>SUMIF('New Resources - Individual'!$F$6:$Y$6,S$6,'New Resources - Individual'!$F35:$Y35)</f>
        <v>0</v>
      </c>
      <c r="T35" s="651">
        <f>SUMIF('New Resources - Individual'!$F$6:$Y$6,T$6,'New Resources - Individual'!$F35:$Y35)</f>
        <v>0</v>
      </c>
      <c r="U35" s="651">
        <f>SUMIF('New Resources - Individual'!$F$6:$Y$6,U$6,'New Resources - Individual'!$F35:$Y35)</f>
        <v>0</v>
      </c>
      <c r="V35" s="651">
        <f>SUMIF('New Resources - Individual'!$F$6:$Y$6,V$6,'New Resources - Individual'!$F35:$Y35)</f>
        <v>0</v>
      </c>
      <c r="W35" s="651">
        <f>SUMIF('New Resources - Individual'!$F$6:$Y$6,W$6,'New Resources - Individual'!$F35:$Y35)</f>
        <v>0</v>
      </c>
      <c r="X35" s="651">
        <f>SUMIF('New Resources - Individual'!$F$6:$Y$6,X$6,'New Resources - Individual'!$F35:$Y35)</f>
        <v>0</v>
      </c>
      <c r="Y35" s="694">
        <f>SUMIF('New Resources - Individual'!$F$6:$Y$6,Y$6,'New Resources - Individual'!$F35:$Y35)</f>
        <v>0</v>
      </c>
      <c r="Z35" s="618"/>
      <c r="AA35" s="618"/>
      <c r="AB35" s="618"/>
      <c r="AC35" s="618"/>
      <c r="AD35" s="618"/>
      <c r="AE35" s="618"/>
      <c r="AF35" s="618"/>
      <c r="AG35" s="643"/>
      <c r="AH35" s="643"/>
    </row>
    <row r="36" spans="1:34">
      <c r="A36" s="627">
        <v>390</v>
      </c>
      <c r="B36" s="695" t="s">
        <v>79</v>
      </c>
      <c r="C36" s="630">
        <v>154</v>
      </c>
      <c r="D36" s="630"/>
      <c r="E36" s="631"/>
      <c r="F36" s="650">
        <f>SUMIF('New Resources - Individual'!$F$6:$Y$6,F$6,'New Resources - Individual'!$F36:$Y36)</f>
        <v>0</v>
      </c>
      <c r="G36" s="650">
        <f>SUMIF('New Resources - Individual'!$F$6:$Y$6,G$6,'New Resources - Individual'!$F36:$Y36)</f>
        <v>0</v>
      </c>
      <c r="H36" s="651">
        <f>SUMIF('New Resources - Individual'!$F$6:$Y$6,H$6,'New Resources - Individual'!$F36:$Y36)</f>
        <v>0</v>
      </c>
      <c r="I36" s="650">
        <f>SUMIF('New Resources - Individual'!$F$6:$Y$6,I$6,'New Resources - Individual'!$F36:$Y36)</f>
        <v>0</v>
      </c>
      <c r="J36" s="651">
        <f>SUMIF('New Resources - Individual'!$F$6:$Y$6,J$6,'New Resources - Individual'!$F36:$Y36)</f>
        <v>0</v>
      </c>
      <c r="K36" s="651">
        <f>SUMIF('New Resources - Individual'!$F$6:$Y$6,K$6,'New Resources - Individual'!$F36:$Y36)</f>
        <v>0</v>
      </c>
      <c r="L36" s="651">
        <f>SUMIF('New Resources - Individual'!$F$6:$Y$6,L$6,'New Resources - Individual'!$F36:$Y36)</f>
        <v>0</v>
      </c>
      <c r="M36" s="651">
        <f>SUMIF('New Resources - Individual'!$F$6:$Y$6,M$6,'New Resources - Individual'!$F36:$Y36)</f>
        <v>0</v>
      </c>
      <c r="N36" s="651">
        <f>SUMIF('New Resources - Individual'!$F$6:$Y$6,N$6,'New Resources - Individual'!$F36:$Y36)</f>
        <v>0</v>
      </c>
      <c r="O36" s="651">
        <f>SUMIF('New Resources - Individual'!$F$6:$Y$6,O$6,'New Resources - Individual'!$F36:$Y36)</f>
        <v>0</v>
      </c>
      <c r="P36" s="651">
        <f>SUMIF('New Resources - Individual'!$F$6:$Y$6,P$6,'New Resources - Individual'!$F36:$Y36)</f>
        <v>0</v>
      </c>
      <c r="Q36" s="651">
        <f>SUMIF('New Resources - Individual'!$F$6:$Y$6,Q$6,'New Resources - Individual'!$F36:$Y36)</f>
        <v>0</v>
      </c>
      <c r="R36" s="651">
        <f>SUMIF('New Resources - Individual'!$F$6:$Y$6,R$6,'New Resources - Individual'!$F36:$Y36)</f>
        <v>0</v>
      </c>
      <c r="S36" s="651">
        <f>SUMIF('New Resources - Individual'!$F$6:$Y$6,S$6,'New Resources - Individual'!$F36:$Y36)</f>
        <v>0</v>
      </c>
      <c r="T36" s="651">
        <f>SUMIF('New Resources - Individual'!$F$6:$Y$6,T$6,'New Resources - Individual'!$F36:$Y36)</f>
        <v>0</v>
      </c>
      <c r="U36" s="651">
        <f>SUMIF('New Resources - Individual'!$F$6:$Y$6,U$6,'New Resources - Individual'!$F36:$Y36)</f>
        <v>0</v>
      </c>
      <c r="V36" s="651">
        <f>SUMIF('New Resources - Individual'!$F$6:$Y$6,V$6,'New Resources - Individual'!$F36:$Y36)</f>
        <v>0</v>
      </c>
      <c r="W36" s="651">
        <f>SUMIF('New Resources - Individual'!$F$6:$Y$6,W$6,'New Resources - Individual'!$F36:$Y36)</f>
        <v>0</v>
      </c>
      <c r="X36" s="651">
        <f>SUMIF('New Resources - Individual'!$F$6:$Y$6,X$6,'New Resources - Individual'!$F36:$Y36)</f>
        <v>0</v>
      </c>
      <c r="Y36" s="694">
        <f>SUMIF('New Resources - Individual'!$F$6:$Y$6,Y$6,'New Resources - Individual'!$F36:$Y36)</f>
        <v>0</v>
      </c>
      <c r="Z36" s="618"/>
      <c r="AA36" s="618"/>
      <c r="AB36" s="618"/>
      <c r="AC36" s="618"/>
      <c r="AD36" s="618"/>
      <c r="AE36" s="618"/>
      <c r="AF36" s="618"/>
      <c r="AG36" s="643"/>
      <c r="AH36" s="643"/>
    </row>
    <row r="37" spans="1:34">
      <c r="A37" s="627">
        <v>400</v>
      </c>
      <c r="B37" s="696" t="s">
        <v>546</v>
      </c>
      <c r="C37" s="633"/>
      <c r="D37" s="633"/>
      <c r="E37" s="634"/>
      <c r="F37" s="652"/>
      <c r="G37" s="652"/>
      <c r="H37" s="652"/>
      <c r="I37" s="652"/>
      <c r="J37" s="652"/>
      <c r="K37" s="652"/>
      <c r="L37" s="652"/>
      <c r="M37" s="652"/>
      <c r="N37" s="652"/>
      <c r="O37" s="652"/>
      <c r="P37" s="652"/>
      <c r="Q37" s="652"/>
      <c r="R37" s="652"/>
      <c r="S37" s="652"/>
      <c r="T37" s="652"/>
      <c r="U37" s="652"/>
      <c r="V37" s="652"/>
      <c r="W37" s="652"/>
      <c r="X37" s="652"/>
      <c r="Y37" s="697"/>
      <c r="Z37" s="618"/>
      <c r="AA37" s="618"/>
      <c r="AB37" s="618"/>
      <c r="AC37" s="618"/>
      <c r="AD37" s="618"/>
      <c r="AE37" s="618"/>
      <c r="AF37" s="618"/>
      <c r="AG37" s="643"/>
      <c r="AH37" s="643"/>
    </row>
    <row r="38" spans="1:34">
      <c r="A38" s="627">
        <v>410</v>
      </c>
      <c r="B38" s="698" t="s">
        <v>86</v>
      </c>
      <c r="C38" s="630" t="s">
        <v>547</v>
      </c>
      <c r="D38" s="630"/>
      <c r="E38" s="636"/>
      <c r="F38" s="650">
        <f>SUMIF('New Resources - Individual'!$F$6:$Y$6,F$6,'New Resources - Individual'!$F38:$Y38)</f>
        <v>0</v>
      </c>
      <c r="G38" s="650">
        <f>SUMIF('New Resources - Individual'!$F$6:$Y$6,G$6,'New Resources - Individual'!$F38:$Y38)</f>
        <v>0</v>
      </c>
      <c r="H38" s="651">
        <f>SUMIF('New Resources - Individual'!$F$6:$Y$6,H$6,'New Resources - Individual'!$F38:$Y38)</f>
        <v>0</v>
      </c>
      <c r="I38" s="650">
        <f>SUMIF('New Resources - Individual'!$F$6:$Y$6,I$6,'New Resources - Individual'!$F38:$Y38)</f>
        <v>0</v>
      </c>
      <c r="J38" s="651">
        <f>SUMIF('New Resources - Individual'!$F$6:$Y$6,J$6,'New Resources - Individual'!$F38:$Y38)</f>
        <v>0</v>
      </c>
      <c r="K38" s="651">
        <f>SUMIF('New Resources - Individual'!$F$6:$Y$6,K$6,'New Resources - Individual'!$F38:$Y38)</f>
        <v>0</v>
      </c>
      <c r="L38" s="651">
        <f>SUMIF('New Resources - Individual'!$F$6:$Y$6,L$6,'New Resources - Individual'!$F38:$Y38)</f>
        <v>0</v>
      </c>
      <c r="M38" s="651">
        <f>SUMIF('New Resources - Individual'!$F$6:$Y$6,M$6,'New Resources - Individual'!$F38:$Y38)</f>
        <v>0</v>
      </c>
      <c r="N38" s="651">
        <f>SUMIF('New Resources - Individual'!$F$6:$Y$6,N$6,'New Resources - Individual'!$F38:$Y38)</f>
        <v>0</v>
      </c>
      <c r="O38" s="651">
        <f>SUMIF('New Resources - Individual'!$F$6:$Y$6,O$6,'New Resources - Individual'!$F38:$Y38)</f>
        <v>0</v>
      </c>
      <c r="P38" s="651">
        <f>SUMIF('New Resources - Individual'!$F$6:$Y$6,P$6,'New Resources - Individual'!$F38:$Y38)</f>
        <v>0</v>
      </c>
      <c r="Q38" s="651">
        <f>SUMIF('New Resources - Individual'!$F$6:$Y$6,Q$6,'New Resources - Individual'!$F38:$Y38)</f>
        <v>0</v>
      </c>
      <c r="R38" s="651">
        <f>SUMIF('New Resources - Individual'!$F$6:$Y$6,R$6,'New Resources - Individual'!$F38:$Y38)</f>
        <v>0</v>
      </c>
      <c r="S38" s="651">
        <f>SUMIF('New Resources - Individual'!$F$6:$Y$6,S$6,'New Resources - Individual'!$F38:$Y38)</f>
        <v>0</v>
      </c>
      <c r="T38" s="651">
        <f>SUMIF('New Resources - Individual'!$F$6:$Y$6,T$6,'New Resources - Individual'!$F38:$Y38)</f>
        <v>0</v>
      </c>
      <c r="U38" s="651">
        <f>SUMIF('New Resources - Individual'!$F$6:$Y$6,U$6,'New Resources - Individual'!$F38:$Y38)</f>
        <v>0</v>
      </c>
      <c r="V38" s="651">
        <f>SUMIF('New Resources - Individual'!$F$6:$Y$6,V$6,'New Resources - Individual'!$F38:$Y38)</f>
        <v>0</v>
      </c>
      <c r="W38" s="651">
        <f>SUMIF('New Resources - Individual'!$F$6:$Y$6,W$6,'New Resources - Individual'!$F38:$Y38)</f>
        <v>0</v>
      </c>
      <c r="X38" s="651">
        <f>SUMIF('New Resources - Individual'!$F$6:$Y$6,X$6,'New Resources - Individual'!$F38:$Y38)</f>
        <v>0</v>
      </c>
      <c r="Y38" s="694">
        <f>SUMIF('New Resources - Individual'!$F$6:$Y$6,Y$6,'New Resources - Individual'!$F38:$Y38)</f>
        <v>0</v>
      </c>
      <c r="Z38" s="618"/>
      <c r="AA38" s="618"/>
      <c r="AB38" s="618"/>
      <c r="AC38" s="618"/>
      <c r="AD38" s="618"/>
      <c r="AE38" s="618"/>
      <c r="AF38" s="618"/>
      <c r="AG38" s="643"/>
      <c r="AH38" s="643"/>
    </row>
    <row r="39" spans="1:34">
      <c r="A39" s="627">
        <v>420</v>
      </c>
      <c r="B39" s="698" t="s">
        <v>87</v>
      </c>
      <c r="C39" s="630" t="s">
        <v>548</v>
      </c>
      <c r="D39" s="630"/>
      <c r="E39" s="636"/>
      <c r="F39" s="650">
        <f>SUMIF('New Resources - Individual'!$F$6:$Y$6,F$6,'New Resources - Individual'!$F39:$Y39)</f>
        <v>0</v>
      </c>
      <c r="G39" s="650">
        <f>SUMIF('New Resources - Individual'!$F$6:$Y$6,G$6,'New Resources - Individual'!$F39:$Y39)</f>
        <v>0</v>
      </c>
      <c r="H39" s="651">
        <f>SUMIF('New Resources - Individual'!$F$6:$Y$6,H$6,'New Resources - Individual'!$F39:$Y39)</f>
        <v>0</v>
      </c>
      <c r="I39" s="650">
        <f>SUMIF('New Resources - Individual'!$F$6:$Y$6,I$6,'New Resources - Individual'!$F39:$Y39)</f>
        <v>0</v>
      </c>
      <c r="J39" s="651">
        <f>SUMIF('New Resources - Individual'!$F$6:$Y$6,J$6,'New Resources - Individual'!$F39:$Y39)</f>
        <v>0</v>
      </c>
      <c r="K39" s="651">
        <f>SUMIF('New Resources - Individual'!$F$6:$Y$6,K$6,'New Resources - Individual'!$F39:$Y39)</f>
        <v>0</v>
      </c>
      <c r="L39" s="651">
        <f>SUMIF('New Resources - Individual'!$F$6:$Y$6,L$6,'New Resources - Individual'!$F39:$Y39)</f>
        <v>0</v>
      </c>
      <c r="M39" s="651">
        <f>SUMIF('New Resources - Individual'!$F$6:$Y$6,M$6,'New Resources - Individual'!$F39:$Y39)</f>
        <v>0</v>
      </c>
      <c r="N39" s="651">
        <f>SUMIF('New Resources - Individual'!$F$6:$Y$6,N$6,'New Resources - Individual'!$F39:$Y39)</f>
        <v>0</v>
      </c>
      <c r="O39" s="651">
        <f>SUMIF('New Resources - Individual'!$F$6:$Y$6,O$6,'New Resources - Individual'!$F39:$Y39)</f>
        <v>0</v>
      </c>
      <c r="P39" s="651">
        <f>SUMIF('New Resources - Individual'!$F$6:$Y$6,P$6,'New Resources - Individual'!$F39:$Y39)</f>
        <v>0</v>
      </c>
      <c r="Q39" s="651">
        <f>SUMIF('New Resources - Individual'!$F$6:$Y$6,Q$6,'New Resources - Individual'!$F39:$Y39)</f>
        <v>0</v>
      </c>
      <c r="R39" s="651">
        <f>SUMIF('New Resources - Individual'!$F$6:$Y$6,R$6,'New Resources - Individual'!$F39:$Y39)</f>
        <v>0</v>
      </c>
      <c r="S39" s="651">
        <f>SUMIF('New Resources - Individual'!$F$6:$Y$6,S$6,'New Resources - Individual'!$F39:$Y39)</f>
        <v>0</v>
      </c>
      <c r="T39" s="651">
        <f>SUMIF('New Resources - Individual'!$F$6:$Y$6,T$6,'New Resources - Individual'!$F39:$Y39)</f>
        <v>0</v>
      </c>
      <c r="U39" s="651">
        <f>SUMIF('New Resources - Individual'!$F$6:$Y$6,U$6,'New Resources - Individual'!$F39:$Y39)</f>
        <v>0</v>
      </c>
      <c r="V39" s="651">
        <f>SUMIF('New Resources - Individual'!$F$6:$Y$6,V$6,'New Resources - Individual'!$F39:$Y39)</f>
        <v>0</v>
      </c>
      <c r="W39" s="651">
        <f>SUMIF('New Resources - Individual'!$F$6:$Y$6,W$6,'New Resources - Individual'!$F39:$Y39)</f>
        <v>0</v>
      </c>
      <c r="X39" s="651">
        <f>SUMIF('New Resources - Individual'!$F$6:$Y$6,X$6,'New Resources - Individual'!$F39:$Y39)</f>
        <v>0</v>
      </c>
      <c r="Y39" s="694">
        <f>SUMIF('New Resources - Individual'!$F$6:$Y$6,Y$6,'New Resources - Individual'!$F39:$Y39)</f>
        <v>0</v>
      </c>
      <c r="Z39" s="618"/>
      <c r="AA39" s="618"/>
      <c r="AB39" s="618"/>
      <c r="AC39" s="618"/>
      <c r="AD39" s="618"/>
      <c r="AE39" s="618"/>
      <c r="AF39" s="618"/>
      <c r="AG39" s="643"/>
      <c r="AH39" s="643"/>
    </row>
    <row r="40" spans="1:34">
      <c r="A40" s="627">
        <v>430</v>
      </c>
      <c r="B40" s="698" t="s">
        <v>167</v>
      </c>
      <c r="C40" s="630">
        <v>924</v>
      </c>
      <c r="D40" s="630"/>
      <c r="E40" s="636"/>
      <c r="F40" s="650">
        <f>SUMIF('New Resources - Individual'!$F$6:$Y$6,F$6,'New Resources - Individual'!$F40:$Y40)</f>
        <v>0</v>
      </c>
      <c r="G40" s="650">
        <f>SUMIF('New Resources - Individual'!$F$6:$Y$6,G$6,'New Resources - Individual'!$F40:$Y40)</f>
        <v>0</v>
      </c>
      <c r="H40" s="651">
        <f>SUMIF('New Resources - Individual'!$F$6:$Y$6,H$6,'New Resources - Individual'!$F40:$Y40)</f>
        <v>0</v>
      </c>
      <c r="I40" s="650">
        <f>SUMIF('New Resources - Individual'!$F$6:$Y$6,I$6,'New Resources - Individual'!$F40:$Y40)</f>
        <v>0</v>
      </c>
      <c r="J40" s="651">
        <f>SUMIF('New Resources - Individual'!$F$6:$Y$6,J$6,'New Resources - Individual'!$F40:$Y40)</f>
        <v>0</v>
      </c>
      <c r="K40" s="651">
        <f>SUMIF('New Resources - Individual'!$F$6:$Y$6,K$6,'New Resources - Individual'!$F40:$Y40)</f>
        <v>0</v>
      </c>
      <c r="L40" s="651">
        <f>SUMIF('New Resources - Individual'!$F$6:$Y$6,L$6,'New Resources - Individual'!$F40:$Y40)</f>
        <v>0</v>
      </c>
      <c r="M40" s="651">
        <f>SUMIF('New Resources - Individual'!$F$6:$Y$6,M$6,'New Resources - Individual'!$F40:$Y40)</f>
        <v>0</v>
      </c>
      <c r="N40" s="651">
        <f>SUMIF('New Resources - Individual'!$F$6:$Y$6,N$6,'New Resources - Individual'!$F40:$Y40)</f>
        <v>0</v>
      </c>
      <c r="O40" s="651">
        <f>SUMIF('New Resources - Individual'!$F$6:$Y$6,O$6,'New Resources - Individual'!$F40:$Y40)</f>
        <v>0</v>
      </c>
      <c r="P40" s="651">
        <f>SUMIF('New Resources - Individual'!$F$6:$Y$6,P$6,'New Resources - Individual'!$F40:$Y40)</f>
        <v>0</v>
      </c>
      <c r="Q40" s="651">
        <f>SUMIF('New Resources - Individual'!$F$6:$Y$6,Q$6,'New Resources - Individual'!$F40:$Y40)</f>
        <v>0</v>
      </c>
      <c r="R40" s="651">
        <f>SUMIF('New Resources - Individual'!$F$6:$Y$6,R$6,'New Resources - Individual'!$F40:$Y40)</f>
        <v>0</v>
      </c>
      <c r="S40" s="651">
        <f>SUMIF('New Resources - Individual'!$F$6:$Y$6,S$6,'New Resources - Individual'!$F40:$Y40)</f>
        <v>0</v>
      </c>
      <c r="T40" s="651">
        <f>SUMIF('New Resources - Individual'!$F$6:$Y$6,T$6,'New Resources - Individual'!$F40:$Y40)</f>
        <v>0</v>
      </c>
      <c r="U40" s="651">
        <f>SUMIF('New Resources - Individual'!$F$6:$Y$6,U$6,'New Resources - Individual'!$F40:$Y40)</f>
        <v>0</v>
      </c>
      <c r="V40" s="651">
        <f>SUMIF('New Resources - Individual'!$F$6:$Y$6,V$6,'New Resources - Individual'!$F40:$Y40)</f>
        <v>0</v>
      </c>
      <c r="W40" s="651">
        <f>SUMIF('New Resources - Individual'!$F$6:$Y$6,W$6,'New Resources - Individual'!$F40:$Y40)</f>
        <v>0</v>
      </c>
      <c r="X40" s="651">
        <f>SUMIF('New Resources - Individual'!$F$6:$Y$6,X$6,'New Resources - Individual'!$F40:$Y40)</f>
        <v>0</v>
      </c>
      <c r="Y40" s="694">
        <f>SUMIF('New Resources - Individual'!$F$6:$Y$6,Y$6,'New Resources - Individual'!$F40:$Y40)</f>
        <v>0</v>
      </c>
      <c r="Z40" s="618"/>
      <c r="AA40" s="618"/>
      <c r="AB40" s="618"/>
      <c r="AC40" s="618"/>
      <c r="AD40" s="618"/>
      <c r="AE40" s="618"/>
      <c r="AF40" s="618"/>
      <c r="AG40" s="643"/>
      <c r="AH40" s="643"/>
    </row>
    <row r="41" spans="1:34">
      <c r="A41" s="627">
        <v>520</v>
      </c>
      <c r="B41" s="693" t="s">
        <v>538</v>
      </c>
      <c r="C41" s="630">
        <v>447</v>
      </c>
      <c r="D41" s="630" t="s">
        <v>539</v>
      </c>
      <c r="E41" s="631"/>
      <c r="F41" s="650">
        <f>SUMIF('New Resources - Individual'!$F$6:$Y$6,F$6,'New Resources - Individual'!$F41:$Y41)</f>
        <v>0</v>
      </c>
      <c r="G41" s="650">
        <f>SUMIF('New Resources - Individual'!$F$6:$Y$6,G$6,'New Resources - Individual'!$F41:$Y41)</f>
        <v>0</v>
      </c>
      <c r="H41" s="651">
        <f>SUMIF('New Resources - Individual'!$F$6:$Y$6,H$6,'New Resources - Individual'!$F41:$Y41)</f>
        <v>0</v>
      </c>
      <c r="I41" s="650">
        <f>SUMIF('New Resources - Individual'!$F$6:$Y$6,I$6,'New Resources - Individual'!$F41:$Y41)</f>
        <v>0</v>
      </c>
      <c r="J41" s="651">
        <f>SUMIF('New Resources - Individual'!$F$6:$Y$6,J$6,'New Resources - Individual'!$F41:$Y41)</f>
        <v>0</v>
      </c>
      <c r="K41" s="651">
        <f>SUMIF('New Resources - Individual'!$F$6:$Y$6,K$6,'New Resources - Individual'!$F41:$Y41)</f>
        <v>0</v>
      </c>
      <c r="L41" s="651">
        <f>SUMIF('New Resources - Individual'!$F$6:$Y$6,L$6,'New Resources - Individual'!$F41:$Y41)</f>
        <v>0</v>
      </c>
      <c r="M41" s="651">
        <f>SUMIF('New Resources - Individual'!$F$6:$Y$6,M$6,'New Resources - Individual'!$F41:$Y41)</f>
        <v>0</v>
      </c>
      <c r="N41" s="651">
        <f>SUMIF('New Resources - Individual'!$F$6:$Y$6,N$6,'New Resources - Individual'!$F41:$Y41)</f>
        <v>0</v>
      </c>
      <c r="O41" s="651">
        <f>SUMIF('New Resources - Individual'!$F$6:$Y$6,O$6,'New Resources - Individual'!$F41:$Y41)</f>
        <v>0</v>
      </c>
      <c r="P41" s="651">
        <f>SUMIF('New Resources - Individual'!$F$6:$Y$6,P$6,'New Resources - Individual'!$F41:$Y41)</f>
        <v>0</v>
      </c>
      <c r="Q41" s="651">
        <f>SUMIF('New Resources - Individual'!$F$6:$Y$6,Q$6,'New Resources - Individual'!$F41:$Y41)</f>
        <v>0</v>
      </c>
      <c r="R41" s="651">
        <f>SUMIF('New Resources - Individual'!$F$6:$Y$6,R$6,'New Resources - Individual'!$F41:$Y41)</f>
        <v>0</v>
      </c>
      <c r="S41" s="651">
        <f>SUMIF('New Resources - Individual'!$F$6:$Y$6,S$6,'New Resources - Individual'!$F41:$Y41)</f>
        <v>0</v>
      </c>
      <c r="T41" s="651">
        <f>SUMIF('New Resources - Individual'!$F$6:$Y$6,T$6,'New Resources - Individual'!$F41:$Y41)</f>
        <v>0</v>
      </c>
      <c r="U41" s="651">
        <f>SUMIF('New Resources - Individual'!$F$6:$Y$6,U$6,'New Resources - Individual'!$F41:$Y41)</f>
        <v>0</v>
      </c>
      <c r="V41" s="651">
        <f>SUMIF('New Resources - Individual'!$F$6:$Y$6,V$6,'New Resources - Individual'!$F41:$Y41)</f>
        <v>0</v>
      </c>
      <c r="W41" s="651">
        <f>SUMIF('New Resources - Individual'!$F$6:$Y$6,W$6,'New Resources - Individual'!$F41:$Y41)</f>
        <v>0</v>
      </c>
      <c r="X41" s="651">
        <f>SUMIF('New Resources - Individual'!$F$6:$Y$6,X$6,'New Resources - Individual'!$F41:$Y41)</f>
        <v>0</v>
      </c>
      <c r="Y41" s="694">
        <f>SUMIF('New Resources - Individual'!$F$6:$Y$6,Y$6,'New Resources - Individual'!$F41:$Y41)</f>
        <v>0</v>
      </c>
      <c r="Z41" s="618"/>
      <c r="AA41" s="618"/>
      <c r="AB41" s="618"/>
      <c r="AC41" s="618"/>
      <c r="AD41" s="618"/>
      <c r="AE41" s="618"/>
      <c r="AF41" s="618"/>
      <c r="AG41" s="643"/>
      <c r="AH41" s="643"/>
    </row>
    <row r="42" spans="1:34">
      <c r="A42" s="627">
        <v>530</v>
      </c>
      <c r="B42" s="695" t="s">
        <v>540</v>
      </c>
      <c r="C42" s="632"/>
      <c r="D42" s="630" t="s">
        <v>539</v>
      </c>
      <c r="E42" s="631"/>
      <c r="F42" s="650">
        <f>SUMIF('New Resources - Individual'!$F$6:$Y$6,F$6,'New Resources - Individual'!$F42:$Y42)</f>
        <v>0</v>
      </c>
      <c r="G42" s="650">
        <f>SUMIF('New Resources - Individual'!$F$6:$Y$6,G$6,'New Resources - Individual'!$F42:$Y42)</f>
        <v>0</v>
      </c>
      <c r="H42" s="651">
        <f>SUMIF('New Resources - Individual'!$F$6:$Y$6,H$6,'New Resources - Individual'!$F42:$Y42)</f>
        <v>0</v>
      </c>
      <c r="I42" s="650">
        <f>SUMIF('New Resources - Individual'!$F$6:$Y$6,I$6,'New Resources - Individual'!$F42:$Y42)</f>
        <v>0</v>
      </c>
      <c r="J42" s="651">
        <f>SUMIF('New Resources - Individual'!$F$6:$Y$6,J$6,'New Resources - Individual'!$F42:$Y42)</f>
        <v>0</v>
      </c>
      <c r="K42" s="651">
        <f>SUMIF('New Resources - Individual'!$F$6:$Y$6,K$6,'New Resources - Individual'!$F42:$Y42)</f>
        <v>0</v>
      </c>
      <c r="L42" s="651">
        <f>SUMIF('New Resources - Individual'!$F$6:$Y$6,L$6,'New Resources - Individual'!$F42:$Y42)</f>
        <v>0</v>
      </c>
      <c r="M42" s="651">
        <f>SUMIF('New Resources - Individual'!$F$6:$Y$6,M$6,'New Resources - Individual'!$F42:$Y42)</f>
        <v>0</v>
      </c>
      <c r="N42" s="651">
        <f>SUMIF('New Resources - Individual'!$F$6:$Y$6,N$6,'New Resources - Individual'!$F42:$Y42)</f>
        <v>0</v>
      </c>
      <c r="O42" s="651">
        <f>SUMIF('New Resources - Individual'!$F$6:$Y$6,O$6,'New Resources - Individual'!$F42:$Y42)</f>
        <v>0</v>
      </c>
      <c r="P42" s="651">
        <f>SUMIF('New Resources - Individual'!$F$6:$Y$6,P$6,'New Resources - Individual'!$F42:$Y42)</f>
        <v>0</v>
      </c>
      <c r="Q42" s="651">
        <f>SUMIF('New Resources - Individual'!$F$6:$Y$6,Q$6,'New Resources - Individual'!$F42:$Y42)</f>
        <v>0</v>
      </c>
      <c r="R42" s="651">
        <f>SUMIF('New Resources - Individual'!$F$6:$Y$6,R$6,'New Resources - Individual'!$F42:$Y42)</f>
        <v>0</v>
      </c>
      <c r="S42" s="651">
        <f>SUMIF('New Resources - Individual'!$F$6:$Y$6,S$6,'New Resources - Individual'!$F42:$Y42)</f>
        <v>0</v>
      </c>
      <c r="T42" s="651">
        <f>SUMIF('New Resources - Individual'!$F$6:$Y$6,T$6,'New Resources - Individual'!$F42:$Y42)</f>
        <v>0</v>
      </c>
      <c r="U42" s="651">
        <f>SUMIF('New Resources - Individual'!$F$6:$Y$6,U$6,'New Resources - Individual'!$F42:$Y42)</f>
        <v>0</v>
      </c>
      <c r="V42" s="651">
        <f>SUMIF('New Resources - Individual'!$F$6:$Y$6,V$6,'New Resources - Individual'!$F42:$Y42)</f>
        <v>0</v>
      </c>
      <c r="W42" s="651">
        <f>SUMIF('New Resources - Individual'!$F$6:$Y$6,W$6,'New Resources - Individual'!$F42:$Y42)</f>
        <v>0</v>
      </c>
      <c r="X42" s="651">
        <f>SUMIF('New Resources - Individual'!$F$6:$Y$6,X$6,'New Resources - Individual'!$F42:$Y42)</f>
        <v>0</v>
      </c>
      <c r="Y42" s="694">
        <f>SUMIF('New Resources - Individual'!$F$6:$Y$6,Y$6,'New Resources - Individual'!$F42:$Y42)</f>
        <v>0</v>
      </c>
      <c r="Z42" s="618"/>
      <c r="AA42" s="618"/>
      <c r="AB42" s="618"/>
      <c r="AC42" s="618"/>
      <c r="AD42" s="618"/>
      <c r="AE42" s="618"/>
      <c r="AF42" s="618"/>
      <c r="AG42" s="643"/>
      <c r="AH42" s="643"/>
    </row>
    <row r="43" spans="1:34">
      <c r="A43" s="627">
        <v>540</v>
      </c>
      <c r="B43" s="693" t="s">
        <v>541</v>
      </c>
      <c r="C43" s="630"/>
      <c r="D43" s="630" t="s">
        <v>539</v>
      </c>
      <c r="E43" s="631"/>
      <c r="F43" s="650">
        <f>SUMIF('New Resources - Individual'!$F$6:$Y$6,F$6,'New Resources - Individual'!$F43:$Y43)</f>
        <v>0</v>
      </c>
      <c r="G43" s="650">
        <f>SUMIF('New Resources - Individual'!$F$6:$Y$6,G$6,'New Resources - Individual'!$F43:$Y43)</f>
        <v>0</v>
      </c>
      <c r="H43" s="651">
        <f>SUMIF('New Resources - Individual'!$F$6:$Y$6,H$6,'New Resources - Individual'!$F43:$Y43)</f>
        <v>0</v>
      </c>
      <c r="I43" s="650">
        <f>SUMIF('New Resources - Individual'!$F$6:$Y$6,I$6,'New Resources - Individual'!$F43:$Y43)</f>
        <v>0</v>
      </c>
      <c r="J43" s="651">
        <f>SUMIF('New Resources - Individual'!$F$6:$Y$6,J$6,'New Resources - Individual'!$F43:$Y43)</f>
        <v>0</v>
      </c>
      <c r="K43" s="651">
        <f>SUMIF('New Resources - Individual'!$F$6:$Y$6,K$6,'New Resources - Individual'!$F43:$Y43)</f>
        <v>0</v>
      </c>
      <c r="L43" s="651">
        <f>SUMIF('New Resources - Individual'!$F$6:$Y$6,L$6,'New Resources - Individual'!$F43:$Y43)</f>
        <v>0</v>
      </c>
      <c r="M43" s="651">
        <f>SUMIF('New Resources - Individual'!$F$6:$Y$6,M$6,'New Resources - Individual'!$F43:$Y43)</f>
        <v>0</v>
      </c>
      <c r="N43" s="651">
        <f>SUMIF('New Resources - Individual'!$F$6:$Y$6,N$6,'New Resources - Individual'!$F43:$Y43)</f>
        <v>0</v>
      </c>
      <c r="O43" s="651">
        <f>SUMIF('New Resources - Individual'!$F$6:$Y$6,O$6,'New Resources - Individual'!$F43:$Y43)</f>
        <v>0</v>
      </c>
      <c r="P43" s="651">
        <f>SUMIF('New Resources - Individual'!$F$6:$Y$6,P$6,'New Resources - Individual'!$F43:$Y43)</f>
        <v>0</v>
      </c>
      <c r="Q43" s="651">
        <f>SUMIF('New Resources - Individual'!$F$6:$Y$6,Q$6,'New Resources - Individual'!$F43:$Y43)</f>
        <v>0</v>
      </c>
      <c r="R43" s="651">
        <f>SUMIF('New Resources - Individual'!$F$6:$Y$6,R$6,'New Resources - Individual'!$F43:$Y43)</f>
        <v>0</v>
      </c>
      <c r="S43" s="651">
        <f>SUMIF('New Resources - Individual'!$F$6:$Y$6,S$6,'New Resources - Individual'!$F43:$Y43)</f>
        <v>0</v>
      </c>
      <c r="T43" s="651">
        <f>SUMIF('New Resources - Individual'!$F$6:$Y$6,T$6,'New Resources - Individual'!$F43:$Y43)</f>
        <v>0</v>
      </c>
      <c r="U43" s="651">
        <f>SUMIF('New Resources - Individual'!$F$6:$Y$6,U$6,'New Resources - Individual'!$F43:$Y43)</f>
        <v>0</v>
      </c>
      <c r="V43" s="651">
        <f>SUMIF('New Resources - Individual'!$F$6:$Y$6,V$6,'New Resources - Individual'!$F43:$Y43)</f>
        <v>0</v>
      </c>
      <c r="W43" s="651">
        <f>SUMIF('New Resources - Individual'!$F$6:$Y$6,W$6,'New Resources - Individual'!$F43:$Y43)</f>
        <v>0</v>
      </c>
      <c r="X43" s="651">
        <f>SUMIF('New Resources - Individual'!$F$6:$Y$6,X$6,'New Resources - Individual'!$F43:$Y43)</f>
        <v>0</v>
      </c>
      <c r="Y43" s="694">
        <f>SUMIF('New Resources - Individual'!$F$6:$Y$6,Y$6,'New Resources - Individual'!$F43:$Y43)</f>
        <v>0</v>
      </c>
      <c r="Z43" s="618"/>
      <c r="AA43" s="618"/>
      <c r="AB43" s="618"/>
      <c r="AC43" s="618"/>
      <c r="AD43" s="618"/>
      <c r="AE43" s="618"/>
      <c r="AF43" s="618"/>
      <c r="AG43" s="643"/>
      <c r="AH43" s="643"/>
    </row>
    <row r="44" spans="1:34">
      <c r="A44" s="627">
        <v>440</v>
      </c>
      <c r="B44" s="700" t="s">
        <v>536</v>
      </c>
      <c r="C44" s="633"/>
      <c r="D44" s="633"/>
      <c r="E44" s="634"/>
      <c r="F44" s="652"/>
      <c r="G44" s="652"/>
      <c r="H44" s="652"/>
      <c r="I44" s="652"/>
      <c r="J44" s="652"/>
      <c r="K44" s="652"/>
      <c r="L44" s="652"/>
      <c r="M44" s="652"/>
      <c r="N44" s="652"/>
      <c r="O44" s="652"/>
      <c r="P44" s="652"/>
      <c r="Q44" s="652"/>
      <c r="R44" s="652"/>
      <c r="S44" s="652"/>
      <c r="T44" s="652"/>
      <c r="U44" s="652"/>
      <c r="V44" s="652"/>
      <c r="W44" s="652"/>
      <c r="X44" s="652"/>
      <c r="Y44" s="697"/>
      <c r="Z44" s="618"/>
      <c r="AA44" s="618"/>
      <c r="AB44" s="618"/>
      <c r="AC44" s="618"/>
      <c r="AD44" s="618"/>
      <c r="AE44" s="618"/>
      <c r="AF44" s="618"/>
      <c r="AG44" s="643"/>
      <c r="AH44" s="643"/>
    </row>
    <row r="45" spans="1:34">
      <c r="A45" s="627">
        <v>450</v>
      </c>
      <c r="B45" s="698" t="s">
        <v>549</v>
      </c>
      <c r="C45" s="630">
        <v>403</v>
      </c>
      <c r="D45" s="630"/>
      <c r="E45" s="636"/>
      <c r="F45" s="650">
        <f>SUMIF('New Resources - Individual'!$F$6:$Y$6,F$6,'New Resources - Individual'!$F45:$Y45)</f>
        <v>0</v>
      </c>
      <c r="G45" s="650">
        <f>SUMIF('New Resources - Individual'!$F$6:$Y$6,G$6,'New Resources - Individual'!$F45:$Y45)</f>
        <v>0</v>
      </c>
      <c r="H45" s="651">
        <f>SUMIF('New Resources - Individual'!$F$6:$Y$6,H$6,'New Resources - Individual'!$F45:$Y45)</f>
        <v>0</v>
      </c>
      <c r="I45" s="650">
        <f>SUMIF('New Resources - Individual'!$F$6:$Y$6,I$6,'New Resources - Individual'!$F45:$Y45)</f>
        <v>0</v>
      </c>
      <c r="J45" s="651">
        <f>SUMIF('New Resources - Individual'!$F$6:$Y$6,J$6,'New Resources - Individual'!$F45:$Y45)</f>
        <v>0</v>
      </c>
      <c r="K45" s="651">
        <f>SUMIF('New Resources - Individual'!$F$6:$Y$6,K$6,'New Resources - Individual'!$F45:$Y45)</f>
        <v>0</v>
      </c>
      <c r="L45" s="651">
        <f>SUMIF('New Resources - Individual'!$F$6:$Y$6,L$6,'New Resources - Individual'!$F45:$Y45)</f>
        <v>0</v>
      </c>
      <c r="M45" s="651">
        <f>SUMIF('New Resources - Individual'!$F$6:$Y$6,M$6,'New Resources - Individual'!$F45:$Y45)</f>
        <v>0</v>
      </c>
      <c r="N45" s="651">
        <f>SUMIF('New Resources - Individual'!$F$6:$Y$6,N$6,'New Resources - Individual'!$F45:$Y45)</f>
        <v>0</v>
      </c>
      <c r="O45" s="651">
        <f>SUMIF('New Resources - Individual'!$F$6:$Y$6,O$6,'New Resources - Individual'!$F45:$Y45)</f>
        <v>0</v>
      </c>
      <c r="P45" s="651">
        <f>SUMIF('New Resources - Individual'!$F$6:$Y$6,P$6,'New Resources - Individual'!$F45:$Y45)</f>
        <v>0</v>
      </c>
      <c r="Q45" s="651">
        <f>SUMIF('New Resources - Individual'!$F$6:$Y$6,Q$6,'New Resources - Individual'!$F45:$Y45)</f>
        <v>0</v>
      </c>
      <c r="R45" s="651">
        <f>SUMIF('New Resources - Individual'!$F$6:$Y$6,R$6,'New Resources - Individual'!$F45:$Y45)</f>
        <v>0</v>
      </c>
      <c r="S45" s="651">
        <f>SUMIF('New Resources - Individual'!$F$6:$Y$6,S$6,'New Resources - Individual'!$F45:$Y45)</f>
        <v>0</v>
      </c>
      <c r="T45" s="651">
        <f>SUMIF('New Resources - Individual'!$F$6:$Y$6,T$6,'New Resources - Individual'!$F45:$Y45)</f>
        <v>0</v>
      </c>
      <c r="U45" s="651">
        <f>SUMIF('New Resources - Individual'!$F$6:$Y$6,U$6,'New Resources - Individual'!$F45:$Y45)</f>
        <v>0</v>
      </c>
      <c r="V45" s="651">
        <f>SUMIF('New Resources - Individual'!$F$6:$Y$6,V$6,'New Resources - Individual'!$F45:$Y45)</f>
        <v>0</v>
      </c>
      <c r="W45" s="651">
        <f>SUMIF('New Resources - Individual'!$F$6:$Y$6,W$6,'New Resources - Individual'!$F45:$Y45)</f>
        <v>0</v>
      </c>
      <c r="X45" s="651">
        <f>SUMIF('New Resources - Individual'!$F$6:$Y$6,X$6,'New Resources - Individual'!$F45:$Y45)</f>
        <v>0</v>
      </c>
      <c r="Y45" s="694">
        <f>SUMIF('New Resources - Individual'!$F$6:$Y$6,Y$6,'New Resources - Individual'!$F45:$Y45)</f>
        <v>0</v>
      </c>
      <c r="Z45" s="618"/>
      <c r="AA45" s="618"/>
      <c r="AB45" s="618"/>
      <c r="AC45" s="618"/>
      <c r="AD45" s="618"/>
      <c r="AE45" s="618"/>
      <c r="AF45" s="618"/>
      <c r="AG45" s="643"/>
      <c r="AH45" s="643"/>
    </row>
    <row r="46" spans="1:34">
      <c r="A46" s="627">
        <v>460</v>
      </c>
      <c r="B46" s="698" t="s">
        <v>550</v>
      </c>
      <c r="C46" s="632">
        <v>403</v>
      </c>
      <c r="D46" s="632"/>
      <c r="E46" s="636"/>
      <c r="F46" s="650">
        <f>SUMIF('New Resources - Individual'!$F$6:$Y$6,F$6,'New Resources - Individual'!$F46:$Y46)</f>
        <v>0</v>
      </c>
      <c r="G46" s="650">
        <f>SUMIF('New Resources - Individual'!$F$6:$Y$6,G$6,'New Resources - Individual'!$F46:$Y46)</f>
        <v>0</v>
      </c>
      <c r="H46" s="651">
        <f>SUMIF('New Resources - Individual'!$F$6:$Y$6,H$6,'New Resources - Individual'!$F46:$Y46)</f>
        <v>0</v>
      </c>
      <c r="I46" s="650">
        <f>SUMIF('New Resources - Individual'!$F$6:$Y$6,I$6,'New Resources - Individual'!$F46:$Y46)</f>
        <v>0</v>
      </c>
      <c r="J46" s="651">
        <f>SUMIF('New Resources - Individual'!$F$6:$Y$6,J$6,'New Resources - Individual'!$F46:$Y46)</f>
        <v>0</v>
      </c>
      <c r="K46" s="651">
        <f>SUMIF('New Resources - Individual'!$F$6:$Y$6,K$6,'New Resources - Individual'!$F46:$Y46)</f>
        <v>0</v>
      </c>
      <c r="L46" s="651">
        <f>SUMIF('New Resources - Individual'!$F$6:$Y$6,L$6,'New Resources - Individual'!$F46:$Y46)</f>
        <v>0</v>
      </c>
      <c r="M46" s="651">
        <f>SUMIF('New Resources - Individual'!$F$6:$Y$6,M$6,'New Resources - Individual'!$F46:$Y46)</f>
        <v>0</v>
      </c>
      <c r="N46" s="651">
        <f>SUMIF('New Resources - Individual'!$F$6:$Y$6,N$6,'New Resources - Individual'!$F46:$Y46)</f>
        <v>0</v>
      </c>
      <c r="O46" s="651">
        <f>SUMIF('New Resources - Individual'!$F$6:$Y$6,O$6,'New Resources - Individual'!$F46:$Y46)</f>
        <v>0</v>
      </c>
      <c r="P46" s="651">
        <f>SUMIF('New Resources - Individual'!$F$6:$Y$6,P$6,'New Resources - Individual'!$F46:$Y46)</f>
        <v>0</v>
      </c>
      <c r="Q46" s="651">
        <f>SUMIF('New Resources - Individual'!$F$6:$Y$6,Q$6,'New Resources - Individual'!$F46:$Y46)</f>
        <v>0</v>
      </c>
      <c r="R46" s="651">
        <f>SUMIF('New Resources - Individual'!$F$6:$Y$6,R$6,'New Resources - Individual'!$F46:$Y46)</f>
        <v>0</v>
      </c>
      <c r="S46" s="651">
        <f>SUMIF('New Resources - Individual'!$F$6:$Y$6,S$6,'New Resources - Individual'!$F46:$Y46)</f>
        <v>0</v>
      </c>
      <c r="T46" s="651">
        <f>SUMIF('New Resources - Individual'!$F$6:$Y$6,T$6,'New Resources - Individual'!$F46:$Y46)</f>
        <v>0</v>
      </c>
      <c r="U46" s="651">
        <f>SUMIF('New Resources - Individual'!$F$6:$Y$6,U$6,'New Resources - Individual'!$F46:$Y46)</f>
        <v>0</v>
      </c>
      <c r="V46" s="651">
        <f>SUMIF('New Resources - Individual'!$F$6:$Y$6,V$6,'New Resources - Individual'!$F46:$Y46)</f>
        <v>0</v>
      </c>
      <c r="W46" s="651">
        <f>SUMIF('New Resources - Individual'!$F$6:$Y$6,W$6,'New Resources - Individual'!$F46:$Y46)</f>
        <v>0</v>
      </c>
      <c r="X46" s="651">
        <f>SUMIF('New Resources - Individual'!$F$6:$Y$6,X$6,'New Resources - Individual'!$F46:$Y46)</f>
        <v>0</v>
      </c>
      <c r="Y46" s="694">
        <f>SUMIF('New Resources - Individual'!$F$6:$Y$6,Y$6,'New Resources - Individual'!$F46:$Y46)</f>
        <v>0</v>
      </c>
      <c r="Z46" s="618"/>
      <c r="AA46" s="618"/>
      <c r="AB46" s="618"/>
      <c r="AC46" s="618"/>
      <c r="AD46" s="618"/>
      <c r="AE46" s="618"/>
      <c r="AF46" s="618"/>
      <c r="AG46" s="643"/>
      <c r="AH46" s="643"/>
    </row>
    <row r="47" spans="1:34">
      <c r="A47" s="627">
        <v>470</v>
      </c>
      <c r="B47" s="696" t="s">
        <v>137</v>
      </c>
      <c r="C47" s="633"/>
      <c r="D47" s="633"/>
      <c r="E47" s="634"/>
      <c r="F47" s="652"/>
      <c r="G47" s="652"/>
      <c r="H47" s="652"/>
      <c r="I47" s="652"/>
      <c r="J47" s="652"/>
      <c r="K47" s="652"/>
      <c r="L47" s="652"/>
      <c r="M47" s="652"/>
      <c r="N47" s="652"/>
      <c r="O47" s="652"/>
      <c r="P47" s="652"/>
      <c r="Q47" s="652"/>
      <c r="R47" s="652"/>
      <c r="S47" s="652"/>
      <c r="T47" s="652"/>
      <c r="U47" s="652"/>
      <c r="V47" s="652"/>
      <c r="W47" s="652"/>
      <c r="X47" s="652"/>
      <c r="Y47" s="697"/>
      <c r="Z47" s="618"/>
      <c r="AA47" s="618"/>
      <c r="AB47" s="618"/>
      <c r="AC47" s="618"/>
      <c r="AD47" s="618"/>
      <c r="AE47" s="618"/>
      <c r="AF47" s="618"/>
      <c r="AG47" s="643"/>
      <c r="AH47" s="643"/>
    </row>
    <row r="48" spans="1:34">
      <c r="A48" s="627">
        <v>480</v>
      </c>
      <c r="B48" s="693" t="s">
        <v>117</v>
      </c>
      <c r="C48" s="632" t="s">
        <v>118</v>
      </c>
      <c r="D48" s="632"/>
      <c r="E48" s="631"/>
      <c r="F48" s="650">
        <f>SUMIF('New Resources - Individual'!$F$6:$Y$6,F$6,'New Resources - Individual'!$F48:$Y48)</f>
        <v>0</v>
      </c>
      <c r="G48" s="650">
        <f>SUMIF('New Resources - Individual'!$F$6:$Y$6,G$6,'New Resources - Individual'!$F48:$Y48)</f>
        <v>0</v>
      </c>
      <c r="H48" s="651">
        <f>SUMIF('New Resources - Individual'!$F$6:$Y$6,H$6,'New Resources - Individual'!$F48:$Y48)</f>
        <v>0</v>
      </c>
      <c r="I48" s="650">
        <f>SUMIF('New Resources - Individual'!$F$6:$Y$6,I$6,'New Resources - Individual'!$F48:$Y48)</f>
        <v>0</v>
      </c>
      <c r="J48" s="651">
        <f>SUMIF('New Resources - Individual'!$F$6:$Y$6,J$6,'New Resources - Individual'!$F48:$Y48)</f>
        <v>0</v>
      </c>
      <c r="K48" s="651">
        <f>SUMIF('New Resources - Individual'!$F$6:$Y$6,K$6,'New Resources - Individual'!$F48:$Y48)</f>
        <v>0</v>
      </c>
      <c r="L48" s="650">
        <f>SUMIF('New Resources - Individual'!$F$6:$Y$6,L$6,'New Resources - Individual'!$F48:$Y48)</f>
        <v>0</v>
      </c>
      <c r="M48" s="651">
        <f>SUMIF('New Resources - Individual'!$F$6:$Y$6,M$6,'New Resources - Individual'!$F48:$Y48)</f>
        <v>0</v>
      </c>
      <c r="N48" s="650">
        <f>SUMIF('New Resources - Individual'!$F$6:$Y$6,N$6,'New Resources - Individual'!$F48:$Y48)</f>
        <v>0</v>
      </c>
      <c r="O48" s="650">
        <f>SUMIF('New Resources - Individual'!$F$6:$Y$6,O$6,'New Resources - Individual'!$F48:$Y48)</f>
        <v>0</v>
      </c>
      <c r="P48" s="650">
        <f>SUMIF('New Resources - Individual'!$F$6:$Y$6,P$6,'New Resources - Individual'!$F48:$Y48)</f>
        <v>0</v>
      </c>
      <c r="Q48" s="650">
        <f>SUMIF('New Resources - Individual'!$F$6:$Y$6,Q$6,'New Resources - Individual'!$F48:$Y48)</f>
        <v>0</v>
      </c>
      <c r="R48" s="651">
        <f>SUMIF('New Resources - Individual'!$F$6:$Y$6,R$6,'New Resources - Individual'!$F48:$Y48)</f>
        <v>0</v>
      </c>
      <c r="S48" s="651">
        <f>SUMIF('New Resources - Individual'!$F$6:$Y$6,S$6,'New Resources - Individual'!$F48:$Y48)</f>
        <v>0</v>
      </c>
      <c r="T48" s="651">
        <f>SUMIF('New Resources - Individual'!$F$6:$Y$6,T$6,'New Resources - Individual'!$F48:$Y48)</f>
        <v>0</v>
      </c>
      <c r="U48" s="651">
        <f>SUMIF('New Resources - Individual'!$F$6:$Y$6,U$6,'New Resources - Individual'!$F48:$Y48)</f>
        <v>0</v>
      </c>
      <c r="V48" s="651">
        <f>SUMIF('New Resources - Individual'!$F$6:$Y$6,V$6,'New Resources - Individual'!$F48:$Y48)</f>
        <v>0</v>
      </c>
      <c r="W48" s="650">
        <f>SUMIF('New Resources - Individual'!$F$6:$Y$6,W$6,'New Resources - Individual'!$F48:$Y48)</f>
        <v>0</v>
      </c>
      <c r="X48" s="651">
        <f>SUMIF('New Resources - Individual'!$F$6:$Y$6,X$6,'New Resources - Individual'!$F48:$Y48)</f>
        <v>0</v>
      </c>
      <c r="Y48" s="694">
        <f>SUMIF('New Resources - Individual'!$F$6:$Y$6,Y$6,'New Resources - Individual'!$F48:$Y48)</f>
        <v>0</v>
      </c>
      <c r="Z48" s="618"/>
      <c r="AA48" s="618"/>
      <c r="AB48" s="618"/>
      <c r="AC48" s="618"/>
      <c r="AD48" s="618"/>
      <c r="AE48" s="618"/>
      <c r="AF48" s="618"/>
      <c r="AG48" s="643"/>
      <c r="AH48" s="643"/>
    </row>
    <row r="49" spans="1:34">
      <c r="A49" s="627">
        <v>490</v>
      </c>
      <c r="B49" s="693" t="s">
        <v>391</v>
      </c>
      <c r="C49" s="630">
        <v>151</v>
      </c>
      <c r="D49" s="630"/>
      <c r="E49" s="631"/>
      <c r="F49" s="650">
        <f>SUMIF('New Resources - Individual'!$F$6:$Y$6,F$6,'New Resources - Individual'!$F49:$Y49)</f>
        <v>0</v>
      </c>
      <c r="G49" s="650">
        <f>SUMIF('New Resources - Individual'!$F$6:$Y$6,G$6,'New Resources - Individual'!$F49:$Y49)</f>
        <v>0</v>
      </c>
      <c r="H49" s="651">
        <f>SUMIF('New Resources - Individual'!$F$6:$Y$6,H$6,'New Resources - Individual'!$F49:$Y49)</f>
        <v>0</v>
      </c>
      <c r="I49" s="650">
        <f>SUMIF('New Resources - Individual'!$F$6:$Y$6,I$6,'New Resources - Individual'!$F49:$Y49)</f>
        <v>0</v>
      </c>
      <c r="J49" s="651">
        <f>SUMIF('New Resources - Individual'!$F$6:$Y$6,J$6,'New Resources - Individual'!$F49:$Y49)</f>
        <v>0</v>
      </c>
      <c r="K49" s="651">
        <f>SUMIF('New Resources - Individual'!$F$6:$Y$6,K$6,'New Resources - Individual'!$F49:$Y49)</f>
        <v>0</v>
      </c>
      <c r="L49" s="650">
        <f>SUMIF('New Resources - Individual'!$F$6:$Y$6,L$6,'New Resources - Individual'!$F49:$Y49)</f>
        <v>0</v>
      </c>
      <c r="M49" s="651">
        <f>SUMIF('New Resources - Individual'!$F$6:$Y$6,M$6,'New Resources - Individual'!$F49:$Y49)</f>
        <v>0</v>
      </c>
      <c r="N49" s="650">
        <f>SUMIF('New Resources - Individual'!$F$6:$Y$6,N$6,'New Resources - Individual'!$F49:$Y49)</f>
        <v>0</v>
      </c>
      <c r="O49" s="650">
        <f>SUMIF('New Resources - Individual'!$F$6:$Y$6,O$6,'New Resources - Individual'!$F49:$Y49)</f>
        <v>0</v>
      </c>
      <c r="P49" s="650">
        <f>SUMIF('New Resources - Individual'!$F$6:$Y$6,P$6,'New Resources - Individual'!$F49:$Y49)</f>
        <v>0</v>
      </c>
      <c r="Q49" s="650">
        <f>SUMIF('New Resources - Individual'!$F$6:$Y$6,Q$6,'New Resources - Individual'!$F49:$Y49)</f>
        <v>0</v>
      </c>
      <c r="R49" s="651">
        <f>SUMIF('New Resources - Individual'!$F$6:$Y$6,R$6,'New Resources - Individual'!$F49:$Y49)</f>
        <v>0</v>
      </c>
      <c r="S49" s="651">
        <f>SUMIF('New Resources - Individual'!$F$6:$Y$6,S$6,'New Resources - Individual'!$F49:$Y49)</f>
        <v>0</v>
      </c>
      <c r="T49" s="651">
        <f>SUMIF('New Resources - Individual'!$F$6:$Y$6,T$6,'New Resources - Individual'!$F49:$Y49)</f>
        <v>0</v>
      </c>
      <c r="U49" s="651">
        <f>SUMIF('New Resources - Individual'!$F$6:$Y$6,U$6,'New Resources - Individual'!$F49:$Y49)</f>
        <v>0</v>
      </c>
      <c r="V49" s="651">
        <f>SUMIF('New Resources - Individual'!$F$6:$Y$6,V$6,'New Resources - Individual'!$F49:$Y49)</f>
        <v>0</v>
      </c>
      <c r="W49" s="650">
        <f>SUMIF('New Resources - Individual'!$F$6:$Y$6,W$6,'New Resources - Individual'!$F49:$Y49)</f>
        <v>0</v>
      </c>
      <c r="X49" s="651">
        <f>SUMIF('New Resources - Individual'!$F$6:$Y$6,X$6,'New Resources - Individual'!$F49:$Y49)</f>
        <v>0</v>
      </c>
      <c r="Y49" s="694">
        <f>SUMIF('New Resources - Individual'!$F$6:$Y$6,Y$6,'New Resources - Individual'!$F49:$Y49)</f>
        <v>0</v>
      </c>
      <c r="Z49" s="618"/>
      <c r="AA49" s="618"/>
      <c r="AB49" s="618"/>
      <c r="AC49" s="618"/>
      <c r="AD49" s="618"/>
      <c r="AE49" s="618"/>
      <c r="AF49" s="618"/>
      <c r="AG49" s="643"/>
      <c r="AH49" s="643"/>
    </row>
    <row r="50" spans="1:34">
      <c r="A50" s="627">
        <v>500</v>
      </c>
      <c r="B50" s="693" t="s">
        <v>79</v>
      </c>
      <c r="C50" s="632">
        <v>154</v>
      </c>
      <c r="D50" s="632"/>
      <c r="E50" s="631"/>
      <c r="F50" s="650">
        <f>SUMIF('New Resources - Individual'!$F$6:$Y$6,F$6,'New Resources - Individual'!$F50:$Y50)</f>
        <v>0</v>
      </c>
      <c r="G50" s="650">
        <f>SUMIF('New Resources - Individual'!$F$6:$Y$6,G$6,'New Resources - Individual'!$F50:$Y50)</f>
        <v>0</v>
      </c>
      <c r="H50" s="651">
        <f>SUMIF('New Resources - Individual'!$F$6:$Y$6,H$6,'New Resources - Individual'!$F50:$Y50)</f>
        <v>0</v>
      </c>
      <c r="I50" s="650">
        <f>SUMIF('New Resources - Individual'!$F$6:$Y$6,I$6,'New Resources - Individual'!$F50:$Y50)</f>
        <v>0</v>
      </c>
      <c r="J50" s="651">
        <f>SUMIF('New Resources - Individual'!$F$6:$Y$6,J$6,'New Resources - Individual'!$F50:$Y50)</f>
        <v>0</v>
      </c>
      <c r="K50" s="651">
        <f>SUMIF('New Resources - Individual'!$F$6:$Y$6,K$6,'New Resources - Individual'!$F50:$Y50)</f>
        <v>0</v>
      </c>
      <c r="L50" s="650">
        <f>SUMIF('New Resources - Individual'!$F$6:$Y$6,L$6,'New Resources - Individual'!$F50:$Y50)</f>
        <v>0</v>
      </c>
      <c r="M50" s="651">
        <f>SUMIF('New Resources - Individual'!$F$6:$Y$6,M$6,'New Resources - Individual'!$F50:$Y50)</f>
        <v>0</v>
      </c>
      <c r="N50" s="650">
        <f>SUMIF('New Resources - Individual'!$F$6:$Y$6,N$6,'New Resources - Individual'!$F50:$Y50)</f>
        <v>0</v>
      </c>
      <c r="O50" s="650">
        <f>SUMIF('New Resources - Individual'!$F$6:$Y$6,O$6,'New Resources - Individual'!$F50:$Y50)</f>
        <v>0</v>
      </c>
      <c r="P50" s="650">
        <f>SUMIF('New Resources - Individual'!$F$6:$Y$6,P$6,'New Resources - Individual'!$F50:$Y50)</f>
        <v>0</v>
      </c>
      <c r="Q50" s="650">
        <f>SUMIF('New Resources - Individual'!$F$6:$Y$6,Q$6,'New Resources - Individual'!$F50:$Y50)</f>
        <v>0</v>
      </c>
      <c r="R50" s="651">
        <f>SUMIF('New Resources - Individual'!$F$6:$Y$6,R$6,'New Resources - Individual'!$F50:$Y50)</f>
        <v>0</v>
      </c>
      <c r="S50" s="651">
        <f>SUMIF('New Resources - Individual'!$F$6:$Y$6,S$6,'New Resources - Individual'!$F50:$Y50)</f>
        <v>0</v>
      </c>
      <c r="T50" s="651">
        <f>SUMIF('New Resources - Individual'!$F$6:$Y$6,T$6,'New Resources - Individual'!$F50:$Y50)</f>
        <v>0</v>
      </c>
      <c r="U50" s="651">
        <f>SUMIF('New Resources - Individual'!$F$6:$Y$6,U$6,'New Resources - Individual'!$F50:$Y50)</f>
        <v>0</v>
      </c>
      <c r="V50" s="651">
        <f>SUMIF('New Resources - Individual'!$F$6:$Y$6,V$6,'New Resources - Individual'!$F50:$Y50)</f>
        <v>0</v>
      </c>
      <c r="W50" s="650">
        <f>SUMIF('New Resources - Individual'!$F$6:$Y$6,W$6,'New Resources - Individual'!$F50:$Y50)</f>
        <v>0</v>
      </c>
      <c r="X50" s="651">
        <f>SUMIF('New Resources - Individual'!$F$6:$Y$6,X$6,'New Resources - Individual'!$F50:$Y50)</f>
        <v>0</v>
      </c>
      <c r="Y50" s="694">
        <f>SUMIF('New Resources - Individual'!$F$6:$Y$6,Y$6,'New Resources - Individual'!$F50:$Y50)</f>
        <v>0</v>
      </c>
      <c r="Z50" s="618"/>
      <c r="AA50" s="618"/>
      <c r="AB50" s="618"/>
      <c r="AC50" s="618"/>
      <c r="AD50" s="618"/>
      <c r="AE50" s="618"/>
      <c r="AF50" s="618"/>
      <c r="AG50" s="643"/>
      <c r="AH50" s="643"/>
    </row>
    <row r="51" spans="1:34">
      <c r="A51" s="627">
        <v>510</v>
      </c>
      <c r="B51" s="693" t="s">
        <v>532</v>
      </c>
      <c r="C51" s="632" t="s">
        <v>533</v>
      </c>
      <c r="D51" s="632"/>
      <c r="E51" s="631"/>
      <c r="F51" s="650">
        <f>SUMIF('New Resources - Individual'!$F$6:$Y$6,F$6,'New Resources - Individual'!$F51:$Y51)</f>
        <v>0</v>
      </c>
      <c r="G51" s="650">
        <f>SUMIF('New Resources - Individual'!$F$6:$Y$6,G$6,'New Resources - Individual'!$F51:$Y51)</f>
        <v>0</v>
      </c>
      <c r="H51" s="651">
        <f>SUMIF('New Resources - Individual'!$F$6:$Y$6,H$6,'New Resources - Individual'!$F51:$Y51)</f>
        <v>0</v>
      </c>
      <c r="I51" s="650">
        <f>SUMIF('New Resources - Individual'!$F$6:$Y$6,I$6,'New Resources - Individual'!$F51:$Y51)</f>
        <v>0</v>
      </c>
      <c r="J51" s="651">
        <f>SUMIF('New Resources - Individual'!$F$6:$Y$6,J$6,'New Resources - Individual'!$F51:$Y51)</f>
        <v>0</v>
      </c>
      <c r="K51" s="651">
        <f>SUMIF('New Resources - Individual'!$F$6:$Y$6,K$6,'New Resources - Individual'!$F51:$Y51)</f>
        <v>0</v>
      </c>
      <c r="L51" s="650">
        <f>SUMIF('New Resources - Individual'!$F$6:$Y$6,L$6,'New Resources - Individual'!$F51:$Y51)</f>
        <v>0</v>
      </c>
      <c r="M51" s="651">
        <f>SUMIF('New Resources - Individual'!$F$6:$Y$6,M$6,'New Resources - Individual'!$F51:$Y51)</f>
        <v>0</v>
      </c>
      <c r="N51" s="650">
        <f>SUMIF('New Resources - Individual'!$F$6:$Y$6,N$6,'New Resources - Individual'!$F51:$Y51)</f>
        <v>0</v>
      </c>
      <c r="O51" s="650">
        <f>SUMIF('New Resources - Individual'!$F$6:$Y$6,O$6,'New Resources - Individual'!$F51:$Y51)</f>
        <v>0</v>
      </c>
      <c r="P51" s="650">
        <f>SUMIF('New Resources - Individual'!$F$6:$Y$6,P$6,'New Resources - Individual'!$F51:$Y51)</f>
        <v>0</v>
      </c>
      <c r="Q51" s="650">
        <f>SUMIF('New Resources - Individual'!$F$6:$Y$6,Q$6,'New Resources - Individual'!$F51:$Y51)</f>
        <v>0</v>
      </c>
      <c r="R51" s="651">
        <f>SUMIF('New Resources - Individual'!$F$6:$Y$6,R$6,'New Resources - Individual'!$F51:$Y51)</f>
        <v>0</v>
      </c>
      <c r="S51" s="651">
        <f>SUMIF('New Resources - Individual'!$F$6:$Y$6,S$6,'New Resources - Individual'!$F51:$Y51)</f>
        <v>0</v>
      </c>
      <c r="T51" s="651">
        <f>SUMIF('New Resources - Individual'!$F$6:$Y$6,T$6,'New Resources - Individual'!$F51:$Y51)</f>
        <v>0</v>
      </c>
      <c r="U51" s="651">
        <f>SUMIF('New Resources - Individual'!$F$6:$Y$6,U$6,'New Resources - Individual'!$F51:$Y51)</f>
        <v>0</v>
      </c>
      <c r="V51" s="651">
        <f>SUMIF('New Resources - Individual'!$F$6:$Y$6,V$6,'New Resources - Individual'!$F51:$Y51)</f>
        <v>0</v>
      </c>
      <c r="W51" s="650">
        <f>SUMIF('New Resources - Individual'!$F$6:$Y$6,W$6,'New Resources - Individual'!$F51:$Y51)</f>
        <v>0</v>
      </c>
      <c r="X51" s="651">
        <f>SUMIF('New Resources - Individual'!$F$6:$Y$6,X$6,'New Resources - Individual'!$F51:$Y51)</f>
        <v>0</v>
      </c>
      <c r="Y51" s="694">
        <f>SUMIF('New Resources - Individual'!$F$6:$Y$6,Y$6,'New Resources - Individual'!$F51:$Y51)</f>
        <v>0</v>
      </c>
      <c r="Z51" s="618"/>
      <c r="AA51" s="618"/>
      <c r="AB51" s="618"/>
      <c r="AC51" s="618"/>
      <c r="AD51" s="618"/>
      <c r="AE51" s="618"/>
      <c r="AF51" s="618"/>
      <c r="AG51" s="643"/>
      <c r="AH51" s="643"/>
    </row>
    <row r="52" spans="1:34">
      <c r="A52" s="627">
        <v>550</v>
      </c>
      <c r="B52" s="696" t="s">
        <v>551</v>
      </c>
      <c r="C52" s="633"/>
      <c r="D52" s="633"/>
      <c r="E52" s="634"/>
      <c r="F52" s="653"/>
      <c r="G52" s="653"/>
      <c r="H52" s="653"/>
      <c r="I52" s="653"/>
      <c r="J52" s="653"/>
      <c r="K52" s="653"/>
      <c r="L52" s="653"/>
      <c r="M52" s="653"/>
      <c r="N52" s="653"/>
      <c r="O52" s="653"/>
      <c r="P52" s="653"/>
      <c r="Q52" s="653"/>
      <c r="R52" s="653"/>
      <c r="S52" s="653"/>
      <c r="T52" s="653"/>
      <c r="U52" s="653"/>
      <c r="V52" s="653"/>
      <c r="W52" s="653"/>
      <c r="X52" s="653"/>
      <c r="Y52" s="701"/>
      <c r="Z52" s="618"/>
      <c r="AA52" s="618"/>
      <c r="AB52" s="618"/>
      <c r="AC52" s="618"/>
      <c r="AD52" s="618"/>
      <c r="AE52" s="618"/>
      <c r="AF52" s="618"/>
      <c r="AG52" s="643"/>
      <c r="AH52" s="643"/>
    </row>
    <row r="53" spans="1:34">
      <c r="A53" s="627">
        <v>560</v>
      </c>
      <c r="B53" s="693" t="s">
        <v>406</v>
      </c>
      <c r="C53" s="632">
        <v>547</v>
      </c>
      <c r="D53" s="632"/>
      <c r="E53" s="631"/>
      <c r="F53" s="650">
        <f>SUMIF('New Resources - Individual'!$F$6:$Y$6,F$6,'New Resources - Individual'!$F53:$Y53)</f>
        <v>0</v>
      </c>
      <c r="G53" s="650">
        <f>SUMIF('New Resources - Individual'!$F$6:$Y$6,G$6,'New Resources - Individual'!$F53:$Y53)</f>
        <v>0</v>
      </c>
      <c r="H53" s="651">
        <f>SUMIF('New Resources - Individual'!$F$6:$Y$6,H$6,'New Resources - Individual'!$F53:$Y53)</f>
        <v>0</v>
      </c>
      <c r="I53" s="650">
        <f>SUMIF('New Resources - Individual'!$F$6:$Y$6,I$6,'New Resources - Individual'!$F53:$Y53)</f>
        <v>0</v>
      </c>
      <c r="J53" s="651">
        <f>SUMIF('New Resources - Individual'!$F$6:$Y$6,J$6,'New Resources - Individual'!$F53:$Y53)</f>
        <v>0</v>
      </c>
      <c r="K53" s="651">
        <f>SUMIF('New Resources - Individual'!$F$6:$Y$6,K$6,'New Resources - Individual'!$F53:$Y53)</f>
        <v>0</v>
      </c>
      <c r="L53" s="650">
        <f>SUMIF('New Resources - Individual'!$F$6:$Y$6,L$6,'New Resources - Individual'!$F53:$Y53)</f>
        <v>0</v>
      </c>
      <c r="M53" s="651">
        <f>SUMIF('New Resources - Individual'!$F$6:$Y$6,M$6,'New Resources - Individual'!$F53:$Y53)</f>
        <v>0</v>
      </c>
      <c r="N53" s="650">
        <f>SUMIF('New Resources - Individual'!$F$6:$Y$6,N$6,'New Resources - Individual'!$F53:$Y53)</f>
        <v>0</v>
      </c>
      <c r="O53" s="650">
        <f>SUMIF('New Resources - Individual'!$F$6:$Y$6,O$6,'New Resources - Individual'!$F53:$Y53)</f>
        <v>0</v>
      </c>
      <c r="P53" s="650">
        <f>SUMIF('New Resources - Individual'!$F$6:$Y$6,P$6,'New Resources - Individual'!$F53:$Y53)</f>
        <v>0</v>
      </c>
      <c r="Q53" s="650">
        <f>SUMIF('New Resources - Individual'!$F$6:$Y$6,Q$6,'New Resources - Individual'!$F53:$Y53)</f>
        <v>0</v>
      </c>
      <c r="R53" s="651">
        <f>SUMIF('New Resources - Individual'!$F$6:$Y$6,R$6,'New Resources - Individual'!$F53:$Y53)</f>
        <v>0</v>
      </c>
      <c r="S53" s="651">
        <f>SUMIF('New Resources - Individual'!$F$6:$Y$6,S$6,'New Resources - Individual'!$F53:$Y53)</f>
        <v>0</v>
      </c>
      <c r="T53" s="651">
        <f>SUMIF('New Resources - Individual'!$F$6:$Y$6,T$6,'New Resources - Individual'!$F53:$Y53)</f>
        <v>0</v>
      </c>
      <c r="U53" s="651">
        <f>SUMIF('New Resources - Individual'!$F$6:$Y$6,U$6,'New Resources - Individual'!$F53:$Y53)</f>
        <v>0</v>
      </c>
      <c r="V53" s="651">
        <f>SUMIF('New Resources - Individual'!$F$6:$Y$6,V$6,'New Resources - Individual'!$F53:$Y53)</f>
        <v>0</v>
      </c>
      <c r="W53" s="650">
        <f>SUMIF('New Resources - Individual'!$F$6:$Y$6,W$6,'New Resources - Individual'!$F53:$Y53)</f>
        <v>0</v>
      </c>
      <c r="X53" s="651">
        <f>SUMIF('New Resources - Individual'!$F$6:$Y$6,X$6,'New Resources - Individual'!$F53:$Y53)</f>
        <v>0</v>
      </c>
      <c r="Y53" s="694">
        <f>SUMIF('New Resources - Individual'!$F$6:$Y$6,Y$6,'New Resources - Individual'!$F53:$Y53)</f>
        <v>0</v>
      </c>
      <c r="Z53" s="618"/>
      <c r="AA53" s="618"/>
      <c r="AB53" s="618"/>
      <c r="AC53" s="618"/>
      <c r="AD53" s="618"/>
      <c r="AE53" s="618"/>
      <c r="AF53" s="618"/>
      <c r="AG53" s="643"/>
      <c r="AH53" s="643"/>
    </row>
    <row r="54" spans="1:34">
      <c r="A54" s="627">
        <v>570</v>
      </c>
      <c r="B54" s="693" t="s">
        <v>254</v>
      </c>
      <c r="C54" s="632" t="s">
        <v>552</v>
      </c>
      <c r="D54" s="632"/>
      <c r="E54" s="631"/>
      <c r="F54" s="650">
        <f>SUMIF('New Resources - Individual'!$F$6:$Y$6,F$6,'New Resources - Individual'!$F54:$Y54)</f>
        <v>0</v>
      </c>
      <c r="G54" s="650">
        <f>SUMIF('New Resources - Individual'!$F$6:$Y$6,G$6,'New Resources - Individual'!$F54:$Y54)</f>
        <v>0</v>
      </c>
      <c r="H54" s="651">
        <f>SUMIF('New Resources - Individual'!$F$6:$Y$6,H$6,'New Resources - Individual'!$F54:$Y54)</f>
        <v>0</v>
      </c>
      <c r="I54" s="650">
        <f>SUMIF('New Resources - Individual'!$F$6:$Y$6,I$6,'New Resources - Individual'!$F54:$Y54)</f>
        <v>0</v>
      </c>
      <c r="J54" s="651">
        <f>SUMIF('New Resources - Individual'!$F$6:$Y$6,J$6,'New Resources - Individual'!$F54:$Y54)</f>
        <v>0</v>
      </c>
      <c r="K54" s="651">
        <f>SUMIF('New Resources - Individual'!$F$6:$Y$6,K$6,'New Resources - Individual'!$F54:$Y54)</f>
        <v>0</v>
      </c>
      <c r="L54" s="650">
        <f>SUMIF('New Resources - Individual'!$F$6:$Y$6,L$6,'New Resources - Individual'!$F54:$Y54)</f>
        <v>0</v>
      </c>
      <c r="M54" s="651">
        <f>SUMIF('New Resources - Individual'!$F$6:$Y$6,M$6,'New Resources - Individual'!$F54:$Y54)</f>
        <v>0</v>
      </c>
      <c r="N54" s="650">
        <f>SUMIF('New Resources - Individual'!$F$6:$Y$6,N$6,'New Resources - Individual'!$F54:$Y54)</f>
        <v>0</v>
      </c>
      <c r="O54" s="650">
        <f>SUMIF('New Resources - Individual'!$F$6:$Y$6,O$6,'New Resources - Individual'!$F54:$Y54)</f>
        <v>0</v>
      </c>
      <c r="P54" s="650">
        <f>SUMIF('New Resources - Individual'!$F$6:$Y$6,P$6,'New Resources - Individual'!$F54:$Y54)</f>
        <v>0</v>
      </c>
      <c r="Q54" s="650">
        <f>SUMIF('New Resources - Individual'!$F$6:$Y$6,Q$6,'New Resources - Individual'!$F54:$Y54)</f>
        <v>0</v>
      </c>
      <c r="R54" s="651">
        <f>SUMIF('New Resources - Individual'!$F$6:$Y$6,R$6,'New Resources - Individual'!$F54:$Y54)</f>
        <v>0</v>
      </c>
      <c r="S54" s="651">
        <f>SUMIF('New Resources - Individual'!$F$6:$Y$6,S$6,'New Resources - Individual'!$F54:$Y54)</f>
        <v>0</v>
      </c>
      <c r="T54" s="651">
        <f>SUMIF('New Resources - Individual'!$F$6:$Y$6,T$6,'New Resources - Individual'!$F54:$Y54)</f>
        <v>0</v>
      </c>
      <c r="U54" s="651">
        <f>SUMIF('New Resources - Individual'!$F$6:$Y$6,U$6,'New Resources - Individual'!$F54:$Y54)</f>
        <v>0</v>
      </c>
      <c r="V54" s="651">
        <f>SUMIF('New Resources - Individual'!$F$6:$Y$6,V$6,'New Resources - Individual'!$F54:$Y54)</f>
        <v>0</v>
      </c>
      <c r="W54" s="650">
        <f>SUMIF('New Resources - Individual'!$F$6:$Y$6,W$6,'New Resources - Individual'!$F54:$Y54)</f>
        <v>0</v>
      </c>
      <c r="X54" s="651">
        <f>SUMIF('New Resources - Individual'!$F$6:$Y$6,X$6,'New Resources - Individual'!$F54:$Y54)</f>
        <v>0</v>
      </c>
      <c r="Y54" s="694">
        <f>SUMIF('New Resources - Individual'!$F$6:$Y$6,Y$6,'New Resources - Individual'!$F54:$Y54)</f>
        <v>0</v>
      </c>
      <c r="Z54" s="618"/>
      <c r="AA54" s="618"/>
      <c r="AB54" s="618"/>
      <c r="AC54" s="618"/>
      <c r="AD54" s="618"/>
      <c r="AE54" s="618"/>
      <c r="AF54" s="618"/>
      <c r="AG54" s="643"/>
      <c r="AH54" s="643"/>
    </row>
    <row r="55" spans="1:34">
      <c r="A55" s="627">
        <v>580</v>
      </c>
      <c r="B55" s="695" t="s">
        <v>256</v>
      </c>
      <c r="C55" s="630" t="s">
        <v>553</v>
      </c>
      <c r="D55" s="630"/>
      <c r="E55" s="631"/>
      <c r="F55" s="650">
        <f>SUMIF('New Resources - Individual'!$F$6:$Y$6,F$6,'New Resources - Individual'!$F55:$Y55)</f>
        <v>0</v>
      </c>
      <c r="G55" s="650">
        <f>SUMIF('New Resources - Individual'!$F$6:$Y$6,G$6,'New Resources - Individual'!$F55:$Y55)</f>
        <v>0</v>
      </c>
      <c r="H55" s="651">
        <f>SUMIF('New Resources - Individual'!$F$6:$Y$6,H$6,'New Resources - Individual'!$F55:$Y55)</f>
        <v>0</v>
      </c>
      <c r="I55" s="650">
        <f>SUMIF('New Resources - Individual'!$F$6:$Y$6,I$6,'New Resources - Individual'!$F55:$Y55)</f>
        <v>0</v>
      </c>
      <c r="J55" s="651">
        <f>SUMIF('New Resources - Individual'!$F$6:$Y$6,J$6,'New Resources - Individual'!$F55:$Y55)</f>
        <v>0</v>
      </c>
      <c r="K55" s="651">
        <f>SUMIF('New Resources - Individual'!$F$6:$Y$6,K$6,'New Resources - Individual'!$F55:$Y55)</f>
        <v>0</v>
      </c>
      <c r="L55" s="650">
        <f>SUMIF('New Resources - Individual'!$F$6:$Y$6,L$6,'New Resources - Individual'!$F55:$Y55)</f>
        <v>0</v>
      </c>
      <c r="M55" s="651">
        <f>SUMIF('New Resources - Individual'!$F$6:$Y$6,M$6,'New Resources - Individual'!$F55:$Y55)</f>
        <v>0</v>
      </c>
      <c r="N55" s="650">
        <f>SUMIF('New Resources - Individual'!$F$6:$Y$6,N$6,'New Resources - Individual'!$F55:$Y55)</f>
        <v>0</v>
      </c>
      <c r="O55" s="650">
        <f>SUMIF('New Resources - Individual'!$F$6:$Y$6,O$6,'New Resources - Individual'!$F55:$Y55)</f>
        <v>0</v>
      </c>
      <c r="P55" s="650">
        <f>SUMIF('New Resources - Individual'!$F$6:$Y$6,P$6,'New Resources - Individual'!$F55:$Y55)</f>
        <v>0</v>
      </c>
      <c r="Q55" s="650">
        <f>SUMIF('New Resources - Individual'!$F$6:$Y$6,Q$6,'New Resources - Individual'!$F55:$Y55)</f>
        <v>0</v>
      </c>
      <c r="R55" s="651">
        <f>SUMIF('New Resources - Individual'!$F$6:$Y$6,R$6,'New Resources - Individual'!$F55:$Y55)</f>
        <v>0</v>
      </c>
      <c r="S55" s="651">
        <f>SUMIF('New Resources - Individual'!$F$6:$Y$6,S$6,'New Resources - Individual'!$F55:$Y55)</f>
        <v>0</v>
      </c>
      <c r="T55" s="651">
        <f>SUMIF('New Resources - Individual'!$F$6:$Y$6,T$6,'New Resources - Individual'!$F55:$Y55)</f>
        <v>0</v>
      </c>
      <c r="U55" s="651">
        <f>SUMIF('New Resources - Individual'!$F$6:$Y$6,U$6,'New Resources - Individual'!$F55:$Y55)</f>
        <v>0</v>
      </c>
      <c r="V55" s="651">
        <f>SUMIF('New Resources - Individual'!$F$6:$Y$6,V$6,'New Resources - Individual'!$F55:$Y55)</f>
        <v>0</v>
      </c>
      <c r="W55" s="650">
        <f>SUMIF('New Resources - Individual'!$F$6:$Y$6,W$6,'New Resources - Individual'!$F55:$Y55)</f>
        <v>0</v>
      </c>
      <c r="X55" s="651">
        <f>SUMIF('New Resources - Individual'!$F$6:$Y$6,X$6,'New Resources - Individual'!$F55:$Y55)</f>
        <v>0</v>
      </c>
      <c r="Y55" s="694">
        <f>SUMIF('New Resources - Individual'!$F$6:$Y$6,Y$6,'New Resources - Individual'!$F55:$Y55)</f>
        <v>0</v>
      </c>
      <c r="Z55" s="618"/>
      <c r="AA55" s="618"/>
      <c r="AB55" s="618"/>
      <c r="AC55" s="618"/>
      <c r="AD55" s="618"/>
      <c r="AE55" s="618"/>
      <c r="AF55" s="618"/>
      <c r="AG55" s="643"/>
      <c r="AH55" s="643"/>
    </row>
    <row r="56" spans="1:34">
      <c r="A56" s="627">
        <v>590</v>
      </c>
      <c r="B56" s="693" t="s">
        <v>167</v>
      </c>
      <c r="C56" s="632">
        <v>924</v>
      </c>
      <c r="D56" s="632"/>
      <c r="E56" s="631"/>
      <c r="F56" s="650">
        <f>SUMIF('New Resources - Individual'!$F$6:$Y$6,F$6,'New Resources - Individual'!$F56:$Y56)</f>
        <v>0</v>
      </c>
      <c r="G56" s="650">
        <f>SUMIF('New Resources - Individual'!$F$6:$Y$6,G$6,'New Resources - Individual'!$F56:$Y56)</f>
        <v>0</v>
      </c>
      <c r="H56" s="651">
        <f>SUMIF('New Resources - Individual'!$F$6:$Y$6,H$6,'New Resources - Individual'!$F56:$Y56)</f>
        <v>0</v>
      </c>
      <c r="I56" s="650">
        <f>SUMIF('New Resources - Individual'!$F$6:$Y$6,I$6,'New Resources - Individual'!$F56:$Y56)</f>
        <v>0</v>
      </c>
      <c r="J56" s="651">
        <f>SUMIF('New Resources - Individual'!$F$6:$Y$6,J$6,'New Resources - Individual'!$F56:$Y56)</f>
        <v>0</v>
      </c>
      <c r="K56" s="651">
        <f>SUMIF('New Resources - Individual'!$F$6:$Y$6,K$6,'New Resources - Individual'!$F56:$Y56)</f>
        <v>0</v>
      </c>
      <c r="L56" s="650">
        <f>SUMIF('New Resources - Individual'!$F$6:$Y$6,L$6,'New Resources - Individual'!$F56:$Y56)</f>
        <v>0</v>
      </c>
      <c r="M56" s="651">
        <f>SUMIF('New Resources - Individual'!$F$6:$Y$6,M$6,'New Resources - Individual'!$F56:$Y56)</f>
        <v>0</v>
      </c>
      <c r="N56" s="650">
        <f>SUMIF('New Resources - Individual'!$F$6:$Y$6,N$6,'New Resources - Individual'!$F56:$Y56)</f>
        <v>0</v>
      </c>
      <c r="O56" s="650">
        <f>SUMIF('New Resources - Individual'!$F$6:$Y$6,O$6,'New Resources - Individual'!$F56:$Y56)</f>
        <v>0</v>
      </c>
      <c r="P56" s="650">
        <f>SUMIF('New Resources - Individual'!$F$6:$Y$6,P$6,'New Resources - Individual'!$F56:$Y56)</f>
        <v>0</v>
      </c>
      <c r="Q56" s="650">
        <f>SUMIF('New Resources - Individual'!$F$6:$Y$6,Q$6,'New Resources - Individual'!$F56:$Y56)</f>
        <v>0</v>
      </c>
      <c r="R56" s="651">
        <f>SUMIF('New Resources - Individual'!$F$6:$Y$6,R$6,'New Resources - Individual'!$F56:$Y56)</f>
        <v>0</v>
      </c>
      <c r="S56" s="651">
        <f>SUMIF('New Resources - Individual'!$F$6:$Y$6,S$6,'New Resources - Individual'!$F56:$Y56)</f>
        <v>0</v>
      </c>
      <c r="T56" s="651">
        <f>SUMIF('New Resources - Individual'!$F$6:$Y$6,T$6,'New Resources - Individual'!$F56:$Y56)</f>
        <v>0</v>
      </c>
      <c r="U56" s="651">
        <f>SUMIF('New Resources - Individual'!$F$6:$Y$6,U$6,'New Resources - Individual'!$F56:$Y56)</f>
        <v>0</v>
      </c>
      <c r="V56" s="651">
        <f>SUMIF('New Resources - Individual'!$F$6:$Y$6,V$6,'New Resources - Individual'!$F56:$Y56)</f>
        <v>0</v>
      </c>
      <c r="W56" s="650">
        <f>SUMIF('New Resources - Individual'!$F$6:$Y$6,W$6,'New Resources - Individual'!$F56:$Y56)</f>
        <v>0</v>
      </c>
      <c r="X56" s="651">
        <f>SUMIF('New Resources - Individual'!$F$6:$Y$6,X$6,'New Resources - Individual'!$F56:$Y56)</f>
        <v>0</v>
      </c>
      <c r="Y56" s="694">
        <f>SUMIF('New Resources - Individual'!$F$6:$Y$6,Y$6,'New Resources - Individual'!$F56:$Y56)</f>
        <v>0</v>
      </c>
      <c r="Z56" s="618"/>
      <c r="AA56" s="618"/>
      <c r="AB56" s="618"/>
      <c r="AC56" s="618"/>
      <c r="AD56" s="618"/>
      <c r="AE56" s="618"/>
      <c r="AF56" s="618"/>
      <c r="AG56" s="643"/>
      <c r="AH56" s="643"/>
    </row>
    <row r="57" spans="1:34">
      <c r="A57" s="627">
        <v>600</v>
      </c>
      <c r="B57" s="693" t="s">
        <v>536</v>
      </c>
      <c r="C57" s="630">
        <v>403</v>
      </c>
      <c r="D57" s="630" t="s">
        <v>537</v>
      </c>
      <c r="E57" s="631"/>
      <c r="F57" s="650">
        <f>SUMIF('New Resources - Individual'!$F$6:$Y$6,F$6,'New Resources - Individual'!$F57:$Y57)</f>
        <v>0</v>
      </c>
      <c r="G57" s="650">
        <f>SUMIF('New Resources - Individual'!$F$6:$Y$6,G$6,'New Resources - Individual'!$F57:$Y57)</f>
        <v>0</v>
      </c>
      <c r="H57" s="651">
        <f>SUMIF('New Resources - Individual'!$F$6:$Y$6,H$6,'New Resources - Individual'!$F57:$Y57)</f>
        <v>0</v>
      </c>
      <c r="I57" s="650">
        <f>SUMIF('New Resources - Individual'!$F$6:$Y$6,I$6,'New Resources - Individual'!$F57:$Y57)</f>
        <v>0</v>
      </c>
      <c r="J57" s="651">
        <f>SUMIF('New Resources - Individual'!$F$6:$Y$6,J$6,'New Resources - Individual'!$F57:$Y57)</f>
        <v>0</v>
      </c>
      <c r="K57" s="651">
        <f>SUMIF('New Resources - Individual'!$F$6:$Y$6,K$6,'New Resources - Individual'!$F57:$Y57)</f>
        <v>0</v>
      </c>
      <c r="L57" s="650">
        <f>SUMIF('New Resources - Individual'!$F$6:$Y$6,L$6,'New Resources - Individual'!$F57:$Y57)</f>
        <v>0</v>
      </c>
      <c r="M57" s="651">
        <f>SUMIF('New Resources - Individual'!$F$6:$Y$6,M$6,'New Resources - Individual'!$F57:$Y57)</f>
        <v>0</v>
      </c>
      <c r="N57" s="650">
        <f>SUMIF('New Resources - Individual'!$F$6:$Y$6,N$6,'New Resources - Individual'!$F57:$Y57)</f>
        <v>0</v>
      </c>
      <c r="O57" s="650">
        <f>SUMIF('New Resources - Individual'!$F$6:$Y$6,O$6,'New Resources - Individual'!$F57:$Y57)</f>
        <v>0</v>
      </c>
      <c r="P57" s="650">
        <f>SUMIF('New Resources - Individual'!$F$6:$Y$6,P$6,'New Resources - Individual'!$F57:$Y57)</f>
        <v>0</v>
      </c>
      <c r="Q57" s="650">
        <f>SUMIF('New Resources - Individual'!$F$6:$Y$6,Q$6,'New Resources - Individual'!$F57:$Y57)</f>
        <v>0</v>
      </c>
      <c r="R57" s="651">
        <f>SUMIF('New Resources - Individual'!$F$6:$Y$6,R$6,'New Resources - Individual'!$F57:$Y57)</f>
        <v>0</v>
      </c>
      <c r="S57" s="651">
        <f>SUMIF('New Resources - Individual'!$F$6:$Y$6,S$6,'New Resources - Individual'!$F57:$Y57)</f>
        <v>0</v>
      </c>
      <c r="T57" s="651">
        <f>SUMIF('New Resources - Individual'!$F$6:$Y$6,T$6,'New Resources - Individual'!$F57:$Y57)</f>
        <v>0</v>
      </c>
      <c r="U57" s="651">
        <f>SUMIF('New Resources - Individual'!$F$6:$Y$6,U$6,'New Resources - Individual'!$F57:$Y57)</f>
        <v>0</v>
      </c>
      <c r="V57" s="651">
        <f>SUMIF('New Resources - Individual'!$F$6:$Y$6,V$6,'New Resources - Individual'!$F57:$Y57)</f>
        <v>0</v>
      </c>
      <c r="W57" s="650">
        <f>SUMIF('New Resources - Individual'!$F$6:$Y$6,W$6,'New Resources - Individual'!$F57:$Y57)</f>
        <v>0</v>
      </c>
      <c r="X57" s="651">
        <f>SUMIF('New Resources - Individual'!$F$6:$Y$6,X$6,'New Resources - Individual'!$F57:$Y57)</f>
        <v>0</v>
      </c>
      <c r="Y57" s="694">
        <f>SUMIF('New Resources - Individual'!$F$6:$Y$6,Y$6,'New Resources - Individual'!$F57:$Y57)</f>
        <v>0</v>
      </c>
      <c r="Z57" s="618"/>
      <c r="AA57" s="618"/>
      <c r="AB57" s="618"/>
      <c r="AC57" s="618"/>
      <c r="AD57" s="618"/>
      <c r="AE57" s="618"/>
      <c r="AF57" s="618"/>
      <c r="AG57" s="643"/>
      <c r="AH57" s="643"/>
    </row>
    <row r="58" spans="1:34">
      <c r="A58" s="627">
        <v>610</v>
      </c>
      <c r="B58" s="693" t="s">
        <v>538</v>
      </c>
      <c r="C58" s="630">
        <v>447</v>
      </c>
      <c r="D58" s="630" t="s">
        <v>539</v>
      </c>
      <c r="E58" s="631"/>
      <c r="F58" s="650">
        <f>SUMIF('New Resources - Individual'!$F$6:$Y$6,F$6,'New Resources - Individual'!$F58:$Y58)</f>
        <v>0</v>
      </c>
      <c r="G58" s="650">
        <f>SUMIF('New Resources - Individual'!$F$6:$Y$6,G$6,'New Resources - Individual'!$F58:$Y58)</f>
        <v>0</v>
      </c>
      <c r="H58" s="651">
        <f>SUMIF('New Resources - Individual'!$F$6:$Y$6,H$6,'New Resources - Individual'!$F58:$Y58)</f>
        <v>0</v>
      </c>
      <c r="I58" s="650">
        <f>SUMIF('New Resources - Individual'!$F$6:$Y$6,I$6,'New Resources - Individual'!$F58:$Y58)</f>
        <v>0</v>
      </c>
      <c r="J58" s="651">
        <f>SUMIF('New Resources - Individual'!$F$6:$Y$6,J$6,'New Resources - Individual'!$F58:$Y58)</f>
        <v>0</v>
      </c>
      <c r="K58" s="651">
        <f>SUMIF('New Resources - Individual'!$F$6:$Y$6,K$6,'New Resources - Individual'!$F58:$Y58)</f>
        <v>0</v>
      </c>
      <c r="L58" s="650">
        <f>SUMIF('New Resources - Individual'!$F$6:$Y$6,L$6,'New Resources - Individual'!$F58:$Y58)</f>
        <v>0</v>
      </c>
      <c r="M58" s="651">
        <f>SUMIF('New Resources - Individual'!$F$6:$Y$6,M$6,'New Resources - Individual'!$F58:$Y58)</f>
        <v>0</v>
      </c>
      <c r="N58" s="650">
        <f>SUMIF('New Resources - Individual'!$F$6:$Y$6,N$6,'New Resources - Individual'!$F58:$Y58)</f>
        <v>0</v>
      </c>
      <c r="O58" s="650">
        <f>SUMIF('New Resources - Individual'!$F$6:$Y$6,O$6,'New Resources - Individual'!$F58:$Y58)</f>
        <v>0</v>
      </c>
      <c r="P58" s="650">
        <f>SUMIF('New Resources - Individual'!$F$6:$Y$6,P$6,'New Resources - Individual'!$F58:$Y58)</f>
        <v>0</v>
      </c>
      <c r="Q58" s="650">
        <f>SUMIF('New Resources - Individual'!$F$6:$Y$6,Q$6,'New Resources - Individual'!$F58:$Y58)</f>
        <v>0</v>
      </c>
      <c r="R58" s="651">
        <f>SUMIF('New Resources - Individual'!$F$6:$Y$6,R$6,'New Resources - Individual'!$F58:$Y58)</f>
        <v>0</v>
      </c>
      <c r="S58" s="651">
        <f>SUMIF('New Resources - Individual'!$F$6:$Y$6,S$6,'New Resources - Individual'!$F58:$Y58)</f>
        <v>0</v>
      </c>
      <c r="T58" s="651">
        <f>SUMIF('New Resources - Individual'!$F$6:$Y$6,T$6,'New Resources - Individual'!$F58:$Y58)</f>
        <v>0</v>
      </c>
      <c r="U58" s="651">
        <f>SUMIF('New Resources - Individual'!$F$6:$Y$6,U$6,'New Resources - Individual'!$F58:$Y58)</f>
        <v>0</v>
      </c>
      <c r="V58" s="651">
        <f>SUMIF('New Resources - Individual'!$F$6:$Y$6,V$6,'New Resources - Individual'!$F58:$Y58)</f>
        <v>0</v>
      </c>
      <c r="W58" s="650">
        <f>SUMIF('New Resources - Individual'!$F$6:$Y$6,W$6,'New Resources - Individual'!$F58:$Y58)</f>
        <v>0</v>
      </c>
      <c r="X58" s="651">
        <f>SUMIF('New Resources - Individual'!$F$6:$Y$6,X$6,'New Resources - Individual'!$F58:$Y58)</f>
        <v>0</v>
      </c>
      <c r="Y58" s="694">
        <f>SUMIF('New Resources - Individual'!$F$6:$Y$6,Y$6,'New Resources - Individual'!$F58:$Y58)</f>
        <v>0</v>
      </c>
      <c r="Z58" s="618"/>
      <c r="AA58" s="618"/>
      <c r="AB58" s="618"/>
      <c r="AC58" s="618"/>
      <c r="AD58" s="618"/>
      <c r="AE58" s="618"/>
      <c r="AF58" s="618"/>
      <c r="AG58" s="643"/>
      <c r="AH58" s="643"/>
    </row>
    <row r="59" spans="1:34">
      <c r="A59" s="627">
        <v>620</v>
      </c>
      <c r="B59" s="695" t="s">
        <v>540</v>
      </c>
      <c r="C59" s="632"/>
      <c r="D59" s="630" t="s">
        <v>539</v>
      </c>
      <c r="E59" s="631"/>
      <c r="F59" s="650">
        <f>SUMIF('New Resources - Individual'!$F$6:$Y$6,F$6,'New Resources - Individual'!$F59:$Y59)</f>
        <v>0</v>
      </c>
      <c r="G59" s="650">
        <f>SUMIF('New Resources - Individual'!$F$6:$Y$6,G$6,'New Resources - Individual'!$F59:$Y59)</f>
        <v>0</v>
      </c>
      <c r="H59" s="651">
        <f>SUMIF('New Resources - Individual'!$F$6:$Y$6,H$6,'New Resources - Individual'!$F59:$Y59)</f>
        <v>0</v>
      </c>
      <c r="I59" s="650">
        <f>SUMIF('New Resources - Individual'!$F$6:$Y$6,I$6,'New Resources - Individual'!$F59:$Y59)</f>
        <v>0</v>
      </c>
      <c r="J59" s="651">
        <f>SUMIF('New Resources - Individual'!$F$6:$Y$6,J$6,'New Resources - Individual'!$F59:$Y59)</f>
        <v>0</v>
      </c>
      <c r="K59" s="651">
        <f>SUMIF('New Resources - Individual'!$F$6:$Y$6,K$6,'New Resources - Individual'!$F59:$Y59)</f>
        <v>0</v>
      </c>
      <c r="L59" s="650">
        <f>SUMIF('New Resources - Individual'!$F$6:$Y$6,L$6,'New Resources - Individual'!$F59:$Y59)</f>
        <v>0</v>
      </c>
      <c r="M59" s="651">
        <f>SUMIF('New Resources - Individual'!$F$6:$Y$6,M$6,'New Resources - Individual'!$F59:$Y59)</f>
        <v>0</v>
      </c>
      <c r="N59" s="650">
        <f>SUMIF('New Resources - Individual'!$F$6:$Y$6,N$6,'New Resources - Individual'!$F59:$Y59)</f>
        <v>0</v>
      </c>
      <c r="O59" s="650">
        <f>SUMIF('New Resources - Individual'!$F$6:$Y$6,O$6,'New Resources - Individual'!$F59:$Y59)</f>
        <v>0</v>
      </c>
      <c r="P59" s="650">
        <f>SUMIF('New Resources - Individual'!$F$6:$Y$6,P$6,'New Resources - Individual'!$F59:$Y59)</f>
        <v>0</v>
      </c>
      <c r="Q59" s="650">
        <f>SUMIF('New Resources - Individual'!$F$6:$Y$6,Q$6,'New Resources - Individual'!$F59:$Y59)</f>
        <v>0</v>
      </c>
      <c r="R59" s="651">
        <f>SUMIF('New Resources - Individual'!$F$6:$Y$6,R$6,'New Resources - Individual'!$F59:$Y59)</f>
        <v>0</v>
      </c>
      <c r="S59" s="651">
        <f>SUMIF('New Resources - Individual'!$F$6:$Y$6,S$6,'New Resources - Individual'!$F59:$Y59)</f>
        <v>0</v>
      </c>
      <c r="T59" s="651">
        <f>SUMIF('New Resources - Individual'!$F$6:$Y$6,T$6,'New Resources - Individual'!$F59:$Y59)</f>
        <v>0</v>
      </c>
      <c r="U59" s="651">
        <f>SUMIF('New Resources - Individual'!$F$6:$Y$6,U$6,'New Resources - Individual'!$F59:$Y59)</f>
        <v>0</v>
      </c>
      <c r="V59" s="651">
        <f>SUMIF('New Resources - Individual'!$F$6:$Y$6,V$6,'New Resources - Individual'!$F59:$Y59)</f>
        <v>0</v>
      </c>
      <c r="W59" s="650">
        <f>SUMIF('New Resources - Individual'!$F$6:$Y$6,W$6,'New Resources - Individual'!$F59:$Y59)</f>
        <v>0</v>
      </c>
      <c r="X59" s="651">
        <f>SUMIF('New Resources - Individual'!$F$6:$Y$6,X$6,'New Resources - Individual'!$F59:$Y59)</f>
        <v>0</v>
      </c>
      <c r="Y59" s="694">
        <f>SUMIF('New Resources - Individual'!$F$6:$Y$6,Y$6,'New Resources - Individual'!$F59:$Y59)</f>
        <v>0</v>
      </c>
      <c r="Z59" s="618"/>
      <c r="AA59" s="618"/>
      <c r="AB59" s="618"/>
      <c r="AC59" s="618"/>
      <c r="AD59" s="618"/>
      <c r="AE59" s="618"/>
      <c r="AF59" s="618"/>
      <c r="AG59" s="643"/>
      <c r="AH59" s="643"/>
    </row>
    <row r="60" spans="1:34">
      <c r="A60" s="627">
        <v>630</v>
      </c>
      <c r="B60" s="693" t="s">
        <v>541</v>
      </c>
      <c r="C60" s="630"/>
      <c r="D60" s="630" t="s">
        <v>539</v>
      </c>
      <c r="E60" s="631"/>
      <c r="F60" s="650">
        <f>SUMIF('New Resources - Individual'!$F$6:$Y$6,F$6,'New Resources - Individual'!$F60:$Y60)</f>
        <v>0</v>
      </c>
      <c r="G60" s="650">
        <f>SUMIF('New Resources - Individual'!$F$6:$Y$6,G$6,'New Resources - Individual'!$F60:$Y60)</f>
        <v>0</v>
      </c>
      <c r="H60" s="651">
        <f>SUMIF('New Resources - Individual'!$F$6:$Y$6,H$6,'New Resources - Individual'!$F60:$Y60)</f>
        <v>0</v>
      </c>
      <c r="I60" s="650">
        <f>SUMIF('New Resources - Individual'!$F$6:$Y$6,I$6,'New Resources - Individual'!$F60:$Y60)</f>
        <v>0</v>
      </c>
      <c r="J60" s="651">
        <f>SUMIF('New Resources - Individual'!$F$6:$Y$6,J$6,'New Resources - Individual'!$F60:$Y60)</f>
        <v>0</v>
      </c>
      <c r="K60" s="651">
        <f>SUMIF('New Resources - Individual'!$F$6:$Y$6,K$6,'New Resources - Individual'!$F60:$Y60)</f>
        <v>0</v>
      </c>
      <c r="L60" s="650">
        <f>SUMIF('New Resources - Individual'!$F$6:$Y$6,L$6,'New Resources - Individual'!$F60:$Y60)</f>
        <v>0</v>
      </c>
      <c r="M60" s="651">
        <f>SUMIF('New Resources - Individual'!$F$6:$Y$6,M$6,'New Resources - Individual'!$F60:$Y60)</f>
        <v>0</v>
      </c>
      <c r="N60" s="650">
        <f>SUMIF('New Resources - Individual'!$F$6:$Y$6,N$6,'New Resources - Individual'!$F60:$Y60)</f>
        <v>0</v>
      </c>
      <c r="O60" s="650">
        <f>SUMIF('New Resources - Individual'!$F$6:$Y$6,O$6,'New Resources - Individual'!$F60:$Y60)</f>
        <v>0</v>
      </c>
      <c r="P60" s="650">
        <f>SUMIF('New Resources - Individual'!$F$6:$Y$6,P$6,'New Resources - Individual'!$F60:$Y60)</f>
        <v>0</v>
      </c>
      <c r="Q60" s="650">
        <f>SUMIF('New Resources - Individual'!$F$6:$Y$6,Q$6,'New Resources - Individual'!$F60:$Y60)</f>
        <v>0</v>
      </c>
      <c r="R60" s="651">
        <f>SUMIF('New Resources - Individual'!$F$6:$Y$6,R$6,'New Resources - Individual'!$F60:$Y60)</f>
        <v>0</v>
      </c>
      <c r="S60" s="651">
        <f>SUMIF('New Resources - Individual'!$F$6:$Y$6,S$6,'New Resources - Individual'!$F60:$Y60)</f>
        <v>0</v>
      </c>
      <c r="T60" s="651">
        <f>SUMIF('New Resources - Individual'!$F$6:$Y$6,T$6,'New Resources - Individual'!$F60:$Y60)</f>
        <v>0</v>
      </c>
      <c r="U60" s="651">
        <f>SUMIF('New Resources - Individual'!$F$6:$Y$6,U$6,'New Resources - Individual'!$F60:$Y60)</f>
        <v>0</v>
      </c>
      <c r="V60" s="651">
        <f>SUMIF('New Resources - Individual'!$F$6:$Y$6,V$6,'New Resources - Individual'!$F60:$Y60)</f>
        <v>0</v>
      </c>
      <c r="W60" s="650">
        <f>SUMIF('New Resources - Individual'!$F$6:$Y$6,W$6,'New Resources - Individual'!$F60:$Y60)</f>
        <v>0</v>
      </c>
      <c r="X60" s="651">
        <f>SUMIF('New Resources - Individual'!$F$6:$Y$6,X$6,'New Resources - Individual'!$F60:$Y60)</f>
        <v>0</v>
      </c>
      <c r="Y60" s="694">
        <f>SUMIF('New Resources - Individual'!$F$6:$Y$6,Y$6,'New Resources - Individual'!$F60:$Y60)</f>
        <v>0</v>
      </c>
      <c r="Z60" s="618"/>
      <c r="AA60" s="618"/>
      <c r="AB60" s="618"/>
      <c r="AC60" s="618"/>
      <c r="AD60" s="618"/>
      <c r="AE60" s="618"/>
      <c r="AF60" s="618"/>
      <c r="AG60" s="643"/>
      <c r="AH60" s="643"/>
    </row>
    <row r="61" spans="1:34">
      <c r="A61" s="627">
        <v>640</v>
      </c>
      <c r="B61" s="696" t="s">
        <v>554</v>
      </c>
      <c r="C61" s="633"/>
      <c r="D61" s="633"/>
      <c r="E61" s="634"/>
      <c r="F61" s="652"/>
      <c r="G61" s="652"/>
      <c r="H61" s="652"/>
      <c r="I61" s="652"/>
      <c r="J61" s="652"/>
      <c r="K61" s="652"/>
      <c r="L61" s="652"/>
      <c r="M61" s="652"/>
      <c r="N61" s="652"/>
      <c r="O61" s="652"/>
      <c r="P61" s="652"/>
      <c r="Q61" s="652"/>
      <c r="R61" s="652"/>
      <c r="S61" s="652"/>
      <c r="T61" s="652"/>
      <c r="U61" s="652"/>
      <c r="V61" s="652"/>
      <c r="W61" s="652"/>
      <c r="X61" s="652"/>
      <c r="Y61" s="697"/>
      <c r="Z61" s="618"/>
      <c r="AA61" s="618"/>
      <c r="AB61" s="618"/>
      <c r="AC61" s="618"/>
      <c r="AD61" s="618"/>
      <c r="AE61" s="618"/>
      <c r="AF61" s="618"/>
      <c r="AG61" s="643"/>
      <c r="AH61" s="643"/>
    </row>
    <row r="62" spans="1:34">
      <c r="A62" s="627">
        <v>650</v>
      </c>
      <c r="B62" s="693" t="s">
        <v>555</v>
      </c>
      <c r="C62" s="632">
        <v>262</v>
      </c>
      <c r="D62" s="632"/>
      <c r="E62" s="631"/>
      <c r="F62" s="650">
        <f>SUMIF('New Resources - Individual'!$F$6:$Y$6,F$6,'New Resources - Individual'!$F62:$Y62)</f>
        <v>0</v>
      </c>
      <c r="G62" s="650">
        <f>SUMIF('New Resources - Individual'!$F$6:$Y$6,G$6,'New Resources - Individual'!$F62:$Y62)</f>
        <v>0</v>
      </c>
      <c r="H62" s="651">
        <f>SUMIF('New Resources - Individual'!$F$6:$Y$6,H$6,'New Resources - Individual'!$F62:$Y62)</f>
        <v>0</v>
      </c>
      <c r="I62" s="650">
        <f>SUMIF('New Resources - Individual'!$F$6:$Y$6,I$6,'New Resources - Individual'!$F62:$Y62)</f>
        <v>0</v>
      </c>
      <c r="J62" s="651">
        <f>SUMIF('New Resources - Individual'!$F$6:$Y$6,J$6,'New Resources - Individual'!$F62:$Y62)</f>
        <v>0</v>
      </c>
      <c r="K62" s="651">
        <f>SUMIF('New Resources - Individual'!$F$6:$Y$6,K$6,'New Resources - Individual'!$F62:$Y62)</f>
        <v>0</v>
      </c>
      <c r="L62" s="650">
        <f>SUMIF('New Resources - Individual'!$F$6:$Y$6,L$6,'New Resources - Individual'!$F62:$Y62)</f>
        <v>0</v>
      </c>
      <c r="M62" s="651">
        <f>SUMIF('New Resources - Individual'!$F$6:$Y$6,M$6,'New Resources - Individual'!$F62:$Y62)</f>
        <v>0</v>
      </c>
      <c r="N62" s="650">
        <f>SUMIF('New Resources - Individual'!$F$6:$Y$6,N$6,'New Resources - Individual'!$F62:$Y62)</f>
        <v>0</v>
      </c>
      <c r="O62" s="650">
        <f>SUMIF('New Resources - Individual'!$F$6:$Y$6,O$6,'New Resources - Individual'!$F62:$Y62)</f>
        <v>0</v>
      </c>
      <c r="P62" s="650">
        <f>SUMIF('New Resources - Individual'!$F$6:$Y$6,P$6,'New Resources - Individual'!$F62:$Y62)</f>
        <v>0</v>
      </c>
      <c r="Q62" s="650">
        <f>SUMIF('New Resources - Individual'!$F$6:$Y$6,Q$6,'New Resources - Individual'!$F62:$Y62)</f>
        <v>0</v>
      </c>
      <c r="R62" s="651">
        <f>SUMIF('New Resources - Individual'!$F$6:$Y$6,R$6,'New Resources - Individual'!$F62:$Y62)</f>
        <v>0</v>
      </c>
      <c r="S62" s="651">
        <f>SUMIF('New Resources - Individual'!$F$6:$Y$6,S$6,'New Resources - Individual'!$F62:$Y62)</f>
        <v>0</v>
      </c>
      <c r="T62" s="651">
        <f>SUMIF('New Resources - Individual'!$F$6:$Y$6,T$6,'New Resources - Individual'!$F62:$Y62)</f>
        <v>0</v>
      </c>
      <c r="U62" s="651">
        <f>SUMIF('New Resources - Individual'!$F$6:$Y$6,U$6,'New Resources - Individual'!$F62:$Y62)</f>
        <v>0</v>
      </c>
      <c r="V62" s="651">
        <f>SUMIF('New Resources - Individual'!$F$6:$Y$6,V$6,'New Resources - Individual'!$F62:$Y62)</f>
        <v>0</v>
      </c>
      <c r="W62" s="650">
        <f>SUMIF('New Resources - Individual'!$F$6:$Y$6,W$6,'New Resources - Individual'!$F62:$Y62)</f>
        <v>0</v>
      </c>
      <c r="X62" s="651">
        <f>SUMIF('New Resources - Individual'!$F$6:$Y$6,X$6,'New Resources - Individual'!$F62:$Y62)</f>
        <v>0</v>
      </c>
      <c r="Y62" s="694">
        <f>SUMIF('New Resources - Individual'!$F$6:$Y$6,Y$6,'New Resources - Individual'!$F62:$Y62)</f>
        <v>0</v>
      </c>
      <c r="Z62" s="618"/>
      <c r="AA62" s="618"/>
      <c r="AB62" s="618"/>
      <c r="AC62" s="618"/>
      <c r="AD62" s="618"/>
      <c r="AE62" s="618"/>
      <c r="AF62" s="618"/>
      <c r="AG62" s="643"/>
      <c r="AH62" s="643"/>
    </row>
    <row r="63" spans="1:34">
      <c r="A63" s="627">
        <v>660</v>
      </c>
      <c r="B63" s="696"/>
      <c r="C63" s="630"/>
      <c r="D63" s="630"/>
      <c r="E63" s="631"/>
      <c r="F63" s="650"/>
      <c r="G63" s="650"/>
      <c r="H63" s="651"/>
      <c r="I63" s="650"/>
      <c r="J63" s="651"/>
      <c r="K63" s="651"/>
      <c r="L63" s="651"/>
      <c r="M63" s="651"/>
      <c r="N63" s="651"/>
      <c r="O63" s="651"/>
      <c r="P63" s="651"/>
      <c r="Q63" s="651"/>
      <c r="R63" s="651"/>
      <c r="S63" s="651"/>
      <c r="T63" s="651"/>
      <c r="U63" s="651"/>
      <c r="V63" s="651"/>
      <c r="W63" s="651"/>
      <c r="X63" s="651"/>
      <c r="Y63" s="694"/>
      <c r="Z63" s="618"/>
      <c r="AA63" s="618"/>
      <c r="AB63" s="618"/>
      <c r="AC63" s="618"/>
      <c r="AD63" s="618"/>
      <c r="AE63" s="618"/>
      <c r="AF63" s="618"/>
      <c r="AG63" s="643"/>
      <c r="AH63" s="643"/>
    </row>
    <row r="64" spans="1:34">
      <c r="A64" s="627">
        <v>670</v>
      </c>
      <c r="B64" s="693"/>
      <c r="C64" s="632"/>
      <c r="D64" s="632"/>
      <c r="E64" s="631"/>
      <c r="F64" s="650"/>
      <c r="G64" s="650"/>
      <c r="H64" s="651"/>
      <c r="I64" s="650"/>
      <c r="J64" s="651"/>
      <c r="K64" s="651"/>
      <c r="L64" s="651"/>
      <c r="M64" s="651"/>
      <c r="N64" s="651"/>
      <c r="O64" s="651"/>
      <c r="P64" s="651"/>
      <c r="Q64" s="651"/>
      <c r="R64" s="651"/>
      <c r="S64" s="651"/>
      <c r="T64" s="651"/>
      <c r="U64" s="651"/>
      <c r="V64" s="651"/>
      <c r="W64" s="651"/>
      <c r="X64" s="651"/>
      <c r="Y64" s="694"/>
      <c r="Z64" s="618"/>
      <c r="AA64" s="618"/>
      <c r="AB64" s="618"/>
      <c r="AC64" s="654"/>
      <c r="AD64" s="654"/>
      <c r="AE64" s="654"/>
      <c r="AF64" s="654"/>
      <c r="AG64" s="654"/>
      <c r="AH64" s="643"/>
    </row>
    <row r="65" spans="1:34">
      <c r="A65" s="627">
        <v>680</v>
      </c>
      <c r="B65" s="695"/>
      <c r="C65" s="630"/>
      <c r="D65" s="630"/>
      <c r="E65" s="631"/>
      <c r="F65" s="650"/>
      <c r="G65" s="650"/>
      <c r="H65" s="651"/>
      <c r="I65" s="650"/>
      <c r="J65" s="651"/>
      <c r="K65" s="651"/>
      <c r="L65" s="651"/>
      <c r="M65" s="651"/>
      <c r="N65" s="651"/>
      <c r="O65" s="651"/>
      <c r="P65" s="651"/>
      <c r="Q65" s="651"/>
      <c r="R65" s="651"/>
      <c r="S65" s="651"/>
      <c r="T65" s="651"/>
      <c r="U65" s="651"/>
      <c r="V65" s="651"/>
      <c r="W65" s="651"/>
      <c r="X65" s="651"/>
      <c r="Y65" s="694"/>
      <c r="Z65" s="618"/>
      <c r="AA65" s="618"/>
      <c r="AB65" s="618"/>
      <c r="AC65" s="618"/>
      <c r="AD65" s="618"/>
      <c r="AE65" s="618"/>
      <c r="AF65" s="618"/>
      <c r="AG65" s="643"/>
      <c r="AH65" s="643"/>
    </row>
    <row r="66" spans="1:34">
      <c r="A66" s="627">
        <v>690</v>
      </c>
      <c r="B66" s="693"/>
      <c r="C66" s="632"/>
      <c r="D66" s="632"/>
      <c r="E66" s="631"/>
      <c r="F66" s="650"/>
      <c r="G66" s="650"/>
      <c r="H66" s="651"/>
      <c r="I66" s="650"/>
      <c r="J66" s="651"/>
      <c r="K66" s="651"/>
      <c r="L66" s="651"/>
      <c r="M66" s="651"/>
      <c r="N66" s="651"/>
      <c r="O66" s="651"/>
      <c r="P66" s="651"/>
      <c r="Q66" s="651"/>
      <c r="R66" s="651"/>
      <c r="S66" s="651"/>
      <c r="T66" s="651"/>
      <c r="U66" s="651"/>
      <c r="V66" s="651"/>
      <c r="W66" s="651"/>
      <c r="X66" s="651"/>
      <c r="Y66" s="694"/>
      <c r="Z66" s="618"/>
      <c r="AA66" s="618"/>
      <c r="AB66" s="618"/>
      <c r="AC66" s="618"/>
      <c r="AD66" s="618"/>
      <c r="AE66" s="618"/>
      <c r="AF66" s="618"/>
      <c r="AG66" s="643"/>
      <c r="AH66" s="643"/>
    </row>
    <row r="67" spans="1:34">
      <c r="A67" s="627">
        <v>700</v>
      </c>
      <c r="B67" s="695"/>
      <c r="C67" s="630"/>
      <c r="D67" s="630"/>
      <c r="E67" s="631"/>
      <c r="F67" s="650"/>
      <c r="G67" s="650"/>
      <c r="H67" s="651"/>
      <c r="I67" s="650"/>
      <c r="J67" s="651"/>
      <c r="K67" s="651"/>
      <c r="L67" s="651"/>
      <c r="M67" s="651"/>
      <c r="N67" s="651"/>
      <c r="O67" s="651"/>
      <c r="P67" s="651"/>
      <c r="Q67" s="651"/>
      <c r="R67" s="651"/>
      <c r="S67" s="651"/>
      <c r="T67" s="651"/>
      <c r="U67" s="651"/>
      <c r="V67" s="651"/>
      <c r="W67" s="651"/>
      <c r="X67" s="651"/>
      <c r="Y67" s="694"/>
      <c r="Z67" s="618"/>
      <c r="AA67" s="618"/>
      <c r="AB67" s="618"/>
      <c r="AC67" s="618"/>
      <c r="AD67" s="618"/>
      <c r="AE67" s="618"/>
      <c r="AF67" s="618"/>
      <c r="AG67" s="643"/>
      <c r="AH67" s="643"/>
    </row>
    <row r="68" spans="1:34">
      <c r="A68" s="627">
        <v>710</v>
      </c>
      <c r="B68" s="693"/>
      <c r="C68" s="632"/>
      <c r="D68" s="632"/>
      <c r="E68" s="631"/>
      <c r="F68" s="650"/>
      <c r="G68" s="650"/>
      <c r="H68" s="651"/>
      <c r="I68" s="650"/>
      <c r="J68" s="651"/>
      <c r="K68" s="651"/>
      <c r="L68" s="651"/>
      <c r="M68" s="651"/>
      <c r="N68" s="651"/>
      <c r="O68" s="651"/>
      <c r="P68" s="651"/>
      <c r="Q68" s="651"/>
      <c r="R68" s="651"/>
      <c r="S68" s="651"/>
      <c r="T68" s="651"/>
      <c r="U68" s="651"/>
      <c r="V68" s="651"/>
      <c r="W68" s="651"/>
      <c r="X68" s="651"/>
      <c r="Y68" s="694"/>
      <c r="Z68" s="618"/>
      <c r="AA68" s="618"/>
      <c r="AB68" s="618"/>
      <c r="AC68" s="618"/>
      <c r="AD68" s="618"/>
      <c r="AE68" s="618"/>
      <c r="AF68" s="618"/>
      <c r="AG68" s="643"/>
      <c r="AH68" s="643"/>
    </row>
    <row r="69" spans="1:34">
      <c r="A69" s="627">
        <v>720</v>
      </c>
      <c r="B69" s="695"/>
      <c r="C69" s="630"/>
      <c r="D69" s="630"/>
      <c r="E69" s="631"/>
      <c r="F69" s="650"/>
      <c r="G69" s="650"/>
      <c r="H69" s="651"/>
      <c r="I69" s="650"/>
      <c r="J69" s="651"/>
      <c r="K69" s="651"/>
      <c r="L69" s="651"/>
      <c r="M69" s="651"/>
      <c r="N69" s="651"/>
      <c r="O69" s="651"/>
      <c r="P69" s="651"/>
      <c r="Q69" s="651"/>
      <c r="R69" s="651"/>
      <c r="S69" s="651"/>
      <c r="T69" s="651"/>
      <c r="U69" s="651"/>
      <c r="V69" s="651"/>
      <c r="W69" s="651"/>
      <c r="X69" s="651"/>
      <c r="Y69" s="694"/>
      <c r="Z69" s="618"/>
      <c r="AA69" s="618"/>
      <c r="AB69" s="618"/>
      <c r="AC69" s="618"/>
      <c r="AD69" s="618"/>
      <c r="AE69" s="618"/>
      <c r="AF69" s="618"/>
      <c r="AG69" s="643"/>
      <c r="AH69" s="643"/>
    </row>
    <row r="70" spans="1:34">
      <c r="A70" s="627">
        <v>730</v>
      </c>
      <c r="B70" s="693"/>
      <c r="C70" s="632"/>
      <c r="D70" s="632"/>
      <c r="E70" s="631"/>
      <c r="F70" s="650"/>
      <c r="G70" s="650"/>
      <c r="H70" s="651"/>
      <c r="I70" s="650"/>
      <c r="J70" s="651"/>
      <c r="K70" s="651"/>
      <c r="L70" s="651"/>
      <c r="M70" s="651"/>
      <c r="N70" s="651"/>
      <c r="O70" s="651"/>
      <c r="P70" s="651"/>
      <c r="Q70" s="651"/>
      <c r="R70" s="651"/>
      <c r="S70" s="651"/>
      <c r="T70" s="651"/>
      <c r="U70" s="651"/>
      <c r="V70" s="651"/>
      <c r="W70" s="651"/>
      <c r="X70" s="651"/>
      <c r="Y70" s="694"/>
      <c r="Z70" s="618"/>
      <c r="AA70" s="618"/>
      <c r="AB70" s="618"/>
      <c r="AC70" s="618"/>
      <c r="AD70" s="618"/>
      <c r="AE70" s="618"/>
      <c r="AF70" s="618"/>
      <c r="AG70" s="643"/>
      <c r="AH70" s="643"/>
    </row>
    <row r="71" spans="1:34">
      <c r="A71" s="627">
        <v>740</v>
      </c>
      <c r="B71" s="695"/>
      <c r="C71" s="630"/>
      <c r="D71" s="630"/>
      <c r="E71" s="631"/>
      <c r="F71" s="650"/>
      <c r="G71" s="650"/>
      <c r="H71" s="651"/>
      <c r="I71" s="650"/>
      <c r="J71" s="651"/>
      <c r="K71" s="651"/>
      <c r="L71" s="651"/>
      <c r="M71" s="651"/>
      <c r="N71" s="651"/>
      <c r="O71" s="651"/>
      <c r="P71" s="651"/>
      <c r="Q71" s="651"/>
      <c r="R71" s="651"/>
      <c r="S71" s="651"/>
      <c r="T71" s="651"/>
      <c r="U71" s="651"/>
      <c r="V71" s="651"/>
      <c r="W71" s="651"/>
      <c r="X71" s="651"/>
      <c r="Y71" s="694"/>
      <c r="Z71" s="618"/>
      <c r="AA71" s="618"/>
      <c r="AB71" s="618"/>
      <c r="AC71" s="618"/>
      <c r="AD71" s="618"/>
      <c r="AE71" s="618"/>
      <c r="AF71" s="618"/>
      <c r="AG71" s="643"/>
      <c r="AH71" s="643"/>
    </row>
    <row r="72" spans="1:34">
      <c r="A72" s="627">
        <v>750</v>
      </c>
      <c r="B72" s="693"/>
      <c r="C72" s="630"/>
      <c r="D72" s="630"/>
      <c r="E72" s="631"/>
      <c r="F72" s="650"/>
      <c r="G72" s="650"/>
      <c r="H72" s="651"/>
      <c r="I72" s="650"/>
      <c r="J72" s="651"/>
      <c r="K72" s="651"/>
      <c r="L72" s="651"/>
      <c r="M72" s="651"/>
      <c r="N72" s="651"/>
      <c r="O72" s="651"/>
      <c r="P72" s="651"/>
      <c r="Q72" s="651"/>
      <c r="R72" s="651"/>
      <c r="S72" s="651"/>
      <c r="T72" s="651"/>
      <c r="U72" s="651"/>
      <c r="V72" s="651"/>
      <c r="W72" s="651"/>
      <c r="X72" s="651"/>
      <c r="Y72" s="694"/>
      <c r="Z72" s="618"/>
      <c r="AA72" s="618"/>
      <c r="AB72" s="618"/>
      <c r="AC72" s="618"/>
      <c r="AD72" s="618"/>
      <c r="AE72" s="618"/>
      <c r="AF72" s="618"/>
      <c r="AG72" s="643"/>
      <c r="AH72" s="643"/>
    </row>
    <row r="73" spans="1:34">
      <c r="A73" s="627">
        <v>760</v>
      </c>
      <c r="B73" s="695"/>
      <c r="C73" s="632"/>
      <c r="D73" s="632"/>
      <c r="E73" s="631"/>
      <c r="F73" s="650"/>
      <c r="G73" s="650"/>
      <c r="H73" s="651"/>
      <c r="I73" s="650"/>
      <c r="J73" s="651"/>
      <c r="K73" s="651"/>
      <c r="L73" s="651"/>
      <c r="M73" s="651"/>
      <c r="N73" s="651"/>
      <c r="O73" s="651"/>
      <c r="P73" s="651"/>
      <c r="Q73" s="651"/>
      <c r="R73" s="651"/>
      <c r="S73" s="651"/>
      <c r="T73" s="651"/>
      <c r="U73" s="651"/>
      <c r="V73" s="651"/>
      <c r="W73" s="651"/>
      <c r="X73" s="651"/>
      <c r="Y73" s="694"/>
      <c r="Z73" s="618"/>
      <c r="AA73" s="618"/>
      <c r="AB73" s="618"/>
      <c r="AC73" s="618"/>
      <c r="AD73" s="618"/>
      <c r="AE73" s="618"/>
      <c r="AF73" s="618"/>
      <c r="AG73" s="643"/>
      <c r="AH73" s="643"/>
    </row>
    <row r="74" spans="1:34">
      <c r="A74" s="627">
        <v>770</v>
      </c>
      <c r="B74" s="695"/>
      <c r="C74" s="630"/>
      <c r="D74" s="630"/>
      <c r="E74" s="631"/>
      <c r="F74" s="650"/>
      <c r="G74" s="651"/>
      <c r="H74" s="651"/>
      <c r="I74" s="650"/>
      <c r="J74" s="651"/>
      <c r="K74" s="651"/>
      <c r="L74" s="651"/>
      <c r="M74" s="651"/>
      <c r="N74" s="651"/>
      <c r="O74" s="651"/>
      <c r="P74" s="651"/>
      <c r="Q74" s="651"/>
      <c r="R74" s="651"/>
      <c r="S74" s="651"/>
      <c r="T74" s="651"/>
      <c r="U74" s="651"/>
      <c r="V74" s="651"/>
      <c r="W74" s="651"/>
      <c r="X74" s="651"/>
      <c r="Y74" s="694"/>
      <c r="Z74" s="618"/>
      <c r="AA74" s="618"/>
      <c r="AB74" s="618"/>
      <c r="AC74" s="618"/>
      <c r="AD74" s="618"/>
      <c r="AE74" s="618"/>
      <c r="AF74" s="618"/>
      <c r="AG74" s="643"/>
      <c r="AH74" s="643"/>
    </row>
    <row r="75" spans="1:34">
      <c r="A75" s="627">
        <v>780</v>
      </c>
      <c r="B75" s="696" t="s">
        <v>277</v>
      </c>
      <c r="C75" s="633"/>
      <c r="D75" s="633"/>
      <c r="E75" s="634"/>
      <c r="F75" s="650"/>
      <c r="G75" s="652"/>
      <c r="H75" s="652"/>
      <c r="I75" s="652"/>
      <c r="J75" s="652"/>
      <c r="K75" s="652"/>
      <c r="L75" s="652"/>
      <c r="M75" s="652"/>
      <c r="N75" s="652"/>
      <c r="O75" s="652"/>
      <c r="P75" s="652"/>
      <c r="Q75" s="652"/>
      <c r="R75" s="652"/>
      <c r="S75" s="652"/>
      <c r="T75" s="652"/>
      <c r="U75" s="652"/>
      <c r="V75" s="652"/>
      <c r="W75" s="652"/>
      <c r="X75" s="652"/>
      <c r="Y75" s="697"/>
      <c r="Z75" s="618"/>
      <c r="AA75" s="618"/>
      <c r="AB75" s="618"/>
      <c r="AC75" s="618"/>
      <c r="AD75" s="618"/>
      <c r="AE75" s="618"/>
      <c r="AF75" s="618"/>
      <c r="AG75" s="643"/>
      <c r="AH75" s="643"/>
    </row>
    <row r="76" spans="1:34">
      <c r="A76" s="627">
        <v>781</v>
      </c>
      <c r="B76" s="695" t="s">
        <v>275</v>
      </c>
      <c r="C76" s="633"/>
      <c r="D76" s="633" t="s">
        <v>539</v>
      </c>
      <c r="E76" s="634"/>
      <c r="F76" s="650">
        <f>SUMIF('New Resources - Individual'!$F$6:$Y$6,F$6,'New Resources - Individual'!$F76:$Y76)</f>
        <v>0</v>
      </c>
      <c r="G76" s="650">
        <f>SUMIF('New Resources - Individual'!$F$6:$Y$6,G$6,'New Resources - Individual'!$F76:$Y76)</f>
        <v>0</v>
      </c>
      <c r="H76" s="651">
        <f>SUMIF('New Resources - Individual'!$F$6:$Y$6,H$6,'New Resources - Individual'!$F76:$Y76)</f>
        <v>0</v>
      </c>
      <c r="I76" s="650">
        <f>SUMIF('New Resources - Individual'!$F$6:$Y$6,I$6,'New Resources - Individual'!$F76:$Y76)</f>
        <v>0</v>
      </c>
      <c r="J76" s="651">
        <f>SUMIF('New Resources - Individual'!$F$6:$Y$6,J$6,'New Resources - Individual'!$F76:$Y76)</f>
        <v>0</v>
      </c>
      <c r="K76" s="651">
        <f>SUMIF('New Resources - Individual'!$F$6:$Y$6,K$6,'New Resources - Individual'!$F76:$Y76)</f>
        <v>0</v>
      </c>
      <c r="L76" s="651">
        <f>SUMIF('New Resources - Individual'!$F$6:$Y$6,L$6,'New Resources - Individual'!$F76:$Y76)</f>
        <v>0</v>
      </c>
      <c r="M76" s="651">
        <f>SUMIF('New Resources - Individual'!$F$6:$Y$6,M$6,'New Resources - Individual'!$F76:$Y76)</f>
        <v>0</v>
      </c>
      <c r="N76" s="651">
        <f>SUMIF('New Resources - Individual'!$F$6:$Y$6,N$6,'New Resources - Individual'!$F76:$Y76)</f>
        <v>0</v>
      </c>
      <c r="O76" s="651">
        <f>SUMIF('New Resources - Individual'!$F$6:$Y$6,O$6,'New Resources - Individual'!$F76:$Y76)</f>
        <v>0</v>
      </c>
      <c r="P76" s="651">
        <f>SUMIF('New Resources - Individual'!$F$6:$Y$6,P$6,'New Resources - Individual'!$F76:$Y76)</f>
        <v>0</v>
      </c>
      <c r="Q76" s="651">
        <f>SUMIF('New Resources - Individual'!$F$6:$Y$6,Q$6,'New Resources - Individual'!$F76:$Y76)</f>
        <v>0</v>
      </c>
      <c r="R76" s="651">
        <f>SUMIF('New Resources - Individual'!$F$6:$Y$6,R$6,'New Resources - Individual'!$F76:$Y76)</f>
        <v>0</v>
      </c>
      <c r="S76" s="651">
        <f>SUMIF('New Resources - Individual'!$F$6:$Y$6,S$6,'New Resources - Individual'!$F76:$Y76)</f>
        <v>0</v>
      </c>
      <c r="T76" s="651">
        <f>SUMIF('New Resources - Individual'!$F$6:$Y$6,T$6,'New Resources - Individual'!$F76:$Y76)</f>
        <v>0</v>
      </c>
      <c r="U76" s="651">
        <f>SUMIF('New Resources - Individual'!$F$6:$Y$6,U$6,'New Resources - Individual'!$F76:$Y76)</f>
        <v>0</v>
      </c>
      <c r="V76" s="651">
        <f>SUMIF('New Resources - Individual'!$F$6:$Y$6,V$6,'New Resources - Individual'!$F76:$Y76)</f>
        <v>0</v>
      </c>
      <c r="W76" s="651">
        <f>SUMIF('New Resources - Individual'!$F$6:$Y$6,W$6,'New Resources - Individual'!$F76:$Y76)</f>
        <v>0</v>
      </c>
      <c r="X76" s="651">
        <f>SUMIF('New Resources - Individual'!$F$6:$Y$6,X$6,'New Resources - Individual'!$F76:$Y76)</f>
        <v>0</v>
      </c>
      <c r="Y76" s="694">
        <f>SUMIF('New Resources - Individual'!$F$6:$Y$6,Y$6,'New Resources - Individual'!$F76:$Y76)</f>
        <v>0</v>
      </c>
      <c r="Z76" s="618"/>
      <c r="AA76" s="618"/>
      <c r="AB76" s="618"/>
      <c r="AC76" s="618"/>
      <c r="AD76" s="618"/>
      <c r="AE76" s="618"/>
      <c r="AF76" s="618"/>
      <c r="AG76" s="643"/>
      <c r="AH76" s="643"/>
    </row>
    <row r="77" spans="1:34">
      <c r="A77" s="627">
        <v>782</v>
      </c>
      <c r="B77" s="695" t="s">
        <v>276</v>
      </c>
      <c r="C77" s="633"/>
      <c r="D77" s="633"/>
      <c r="E77" s="634"/>
      <c r="F77" s="650">
        <f>SUMIF('New Resources - Individual'!$F$6:$Y$6,F$6,'New Resources - Individual'!$F77:$Y77)</f>
        <v>0</v>
      </c>
      <c r="G77" s="650">
        <f>SUMIF('New Resources - Individual'!$F$6:$Y$6,G$6,'New Resources - Individual'!$F77:$Y77)</f>
        <v>0</v>
      </c>
      <c r="H77" s="651">
        <f>SUMIF('New Resources - Individual'!$F$6:$Y$6,H$6,'New Resources - Individual'!$F77:$Y77)</f>
        <v>0</v>
      </c>
      <c r="I77" s="650">
        <f>SUMIF('New Resources - Individual'!$F$6:$Y$6,I$6,'New Resources - Individual'!$F77:$Y77)</f>
        <v>0</v>
      </c>
      <c r="J77" s="651">
        <f>SUMIF('New Resources - Individual'!$F$6:$Y$6,J$6,'New Resources - Individual'!$F77:$Y77)</f>
        <v>0</v>
      </c>
      <c r="K77" s="651">
        <f>SUMIF('New Resources - Individual'!$F$6:$Y$6,K$6,'New Resources - Individual'!$F77:$Y77)</f>
        <v>0</v>
      </c>
      <c r="L77" s="651">
        <f>SUMIF('New Resources - Individual'!$F$6:$Y$6,L$6,'New Resources - Individual'!$F77:$Y77)</f>
        <v>0</v>
      </c>
      <c r="M77" s="651">
        <f>SUMIF('New Resources - Individual'!$F$6:$Y$6,M$6,'New Resources - Individual'!$F77:$Y77)</f>
        <v>0</v>
      </c>
      <c r="N77" s="651">
        <f>SUMIF('New Resources - Individual'!$F$6:$Y$6,N$6,'New Resources - Individual'!$F77:$Y77)</f>
        <v>0</v>
      </c>
      <c r="O77" s="651">
        <f>SUMIF('New Resources - Individual'!$F$6:$Y$6,O$6,'New Resources - Individual'!$F77:$Y77)</f>
        <v>0</v>
      </c>
      <c r="P77" s="651">
        <f>SUMIF('New Resources - Individual'!$F$6:$Y$6,P$6,'New Resources - Individual'!$F77:$Y77)</f>
        <v>0</v>
      </c>
      <c r="Q77" s="651">
        <f>SUMIF('New Resources - Individual'!$F$6:$Y$6,Q$6,'New Resources - Individual'!$F77:$Y77)</f>
        <v>0</v>
      </c>
      <c r="R77" s="651">
        <f>SUMIF('New Resources - Individual'!$F$6:$Y$6,R$6,'New Resources - Individual'!$F77:$Y77)</f>
        <v>0</v>
      </c>
      <c r="S77" s="651">
        <f>SUMIF('New Resources - Individual'!$F$6:$Y$6,S$6,'New Resources - Individual'!$F77:$Y77)</f>
        <v>0</v>
      </c>
      <c r="T77" s="651">
        <f>SUMIF('New Resources - Individual'!$F$6:$Y$6,T$6,'New Resources - Individual'!$F77:$Y77)</f>
        <v>0</v>
      </c>
      <c r="U77" s="651">
        <f>SUMIF('New Resources - Individual'!$F$6:$Y$6,U$6,'New Resources - Individual'!$F77:$Y77)</f>
        <v>0</v>
      </c>
      <c r="V77" s="651">
        <f>SUMIF('New Resources - Individual'!$F$6:$Y$6,V$6,'New Resources - Individual'!$F77:$Y77)</f>
        <v>0</v>
      </c>
      <c r="W77" s="651">
        <f>SUMIF('New Resources - Individual'!$F$6:$Y$6,W$6,'New Resources - Individual'!$F77:$Y77)</f>
        <v>0</v>
      </c>
      <c r="X77" s="651">
        <f>SUMIF('New Resources - Individual'!$F$6:$Y$6,X$6,'New Resources - Individual'!$F77:$Y77)</f>
        <v>0</v>
      </c>
      <c r="Y77" s="694">
        <f>SUMIF('New Resources - Individual'!$F$6:$Y$6,Y$6,'New Resources - Individual'!$F77:$Y77)</f>
        <v>0</v>
      </c>
      <c r="Z77" s="618"/>
      <c r="AA77" s="618"/>
      <c r="AB77" s="618"/>
      <c r="AC77" s="618"/>
      <c r="AD77" s="618"/>
      <c r="AE77" s="618"/>
      <c r="AF77" s="618"/>
      <c r="AG77" s="643"/>
      <c r="AH77" s="643"/>
    </row>
    <row r="78" spans="1:34">
      <c r="A78" s="627">
        <v>790</v>
      </c>
      <c r="B78" s="695" t="s">
        <v>257</v>
      </c>
      <c r="C78" s="630">
        <v>555</v>
      </c>
      <c r="D78" s="630" t="s">
        <v>539</v>
      </c>
      <c r="E78" s="631"/>
      <c r="F78" s="650">
        <f>SUMIF('New Resources - Individual'!$F$6:$Y$6,F$6,'New Resources - Individual'!$F78:$Y78)</f>
        <v>0</v>
      </c>
      <c r="G78" s="650">
        <f>SUMIF('New Resources - Individual'!$F$6:$Y$6,G$6,'New Resources - Individual'!$F78:$Y78)</f>
        <v>0</v>
      </c>
      <c r="H78" s="651">
        <f>SUMIF('New Resources - Individual'!$F$6:$Y$6,H$6,'New Resources - Individual'!$F78:$Y78)</f>
        <v>0</v>
      </c>
      <c r="I78" s="650">
        <f>SUMIF('New Resources - Individual'!$F$6:$Y$6,I$6,'New Resources - Individual'!$F78:$Y78)</f>
        <v>0</v>
      </c>
      <c r="J78" s="651">
        <f>SUMIF('New Resources - Individual'!$F$6:$Y$6,J$6,'New Resources - Individual'!$F78:$Y78)</f>
        <v>0</v>
      </c>
      <c r="K78" s="651">
        <f>SUMIF('New Resources - Individual'!$F$6:$Y$6,K$6,'New Resources - Individual'!$F78:$Y78)</f>
        <v>0</v>
      </c>
      <c r="L78" s="651">
        <f>SUMIF('New Resources - Individual'!$F$6:$Y$6,L$6,'New Resources - Individual'!$F78:$Y78)</f>
        <v>0</v>
      </c>
      <c r="M78" s="651">
        <f>SUMIF('New Resources - Individual'!$F$6:$Y$6,M$6,'New Resources - Individual'!$F78:$Y78)</f>
        <v>0</v>
      </c>
      <c r="N78" s="651">
        <f>SUMIF('New Resources - Individual'!$F$6:$Y$6,N$6,'New Resources - Individual'!$F78:$Y78)</f>
        <v>0</v>
      </c>
      <c r="O78" s="651">
        <f>SUMIF('New Resources - Individual'!$F$6:$Y$6,O$6,'New Resources - Individual'!$F78:$Y78)</f>
        <v>0</v>
      </c>
      <c r="P78" s="651">
        <f>SUMIF('New Resources - Individual'!$F$6:$Y$6,P$6,'New Resources - Individual'!$F78:$Y78)</f>
        <v>0</v>
      </c>
      <c r="Q78" s="651">
        <f>SUMIF('New Resources - Individual'!$F$6:$Y$6,Q$6,'New Resources - Individual'!$F78:$Y78)</f>
        <v>0</v>
      </c>
      <c r="R78" s="651">
        <f>SUMIF('New Resources - Individual'!$F$6:$Y$6,R$6,'New Resources - Individual'!$F78:$Y78)</f>
        <v>0</v>
      </c>
      <c r="S78" s="651">
        <f>SUMIF('New Resources - Individual'!$F$6:$Y$6,S$6,'New Resources - Individual'!$F78:$Y78)</f>
        <v>0</v>
      </c>
      <c r="T78" s="651">
        <f>SUMIF('New Resources - Individual'!$F$6:$Y$6,T$6,'New Resources - Individual'!$F78:$Y78)</f>
        <v>0</v>
      </c>
      <c r="U78" s="651">
        <f>SUMIF('New Resources - Individual'!$F$6:$Y$6,U$6,'New Resources - Individual'!$F78:$Y78)</f>
        <v>0</v>
      </c>
      <c r="V78" s="651">
        <f>SUMIF('New Resources - Individual'!$F$6:$Y$6,V$6,'New Resources - Individual'!$F78:$Y78)</f>
        <v>0</v>
      </c>
      <c r="W78" s="651">
        <f>SUMIF('New Resources - Individual'!$F$6:$Y$6,W$6,'New Resources - Individual'!$F78:$Y78)</f>
        <v>0</v>
      </c>
      <c r="X78" s="651">
        <f>SUMIF('New Resources - Individual'!$F$6:$Y$6,X$6,'New Resources - Individual'!$F78:$Y78)</f>
        <v>0</v>
      </c>
      <c r="Y78" s="694">
        <f>SUMIF('New Resources - Individual'!$F$6:$Y$6,Y$6,'New Resources - Individual'!$F78:$Y78)</f>
        <v>0</v>
      </c>
      <c r="Z78" s="618"/>
      <c r="AA78" s="618"/>
      <c r="AB78" s="618"/>
      <c r="AC78" s="618"/>
      <c r="AD78" s="618"/>
      <c r="AE78" s="618"/>
      <c r="AF78" s="618"/>
      <c r="AG78" s="643"/>
      <c r="AH78" s="643"/>
    </row>
    <row r="79" spans="1:34">
      <c r="A79" s="627">
        <v>800</v>
      </c>
      <c r="B79" s="699" t="s">
        <v>278</v>
      </c>
      <c r="C79" s="633"/>
      <c r="D79" s="630" t="s">
        <v>539</v>
      </c>
      <c r="E79" s="636"/>
      <c r="F79" s="650">
        <f>SUMIF('New Resources - Individual'!$F$6:$Y$6,F$6,'New Resources - Individual'!$F79:$Y79)</f>
        <v>0</v>
      </c>
      <c r="G79" s="650">
        <f>SUMIF('New Resources - Individual'!$F$6:$Y$6,G$6,'New Resources - Individual'!$F79:$Y79)</f>
        <v>0</v>
      </c>
      <c r="H79" s="651">
        <f>SUMIF('New Resources - Individual'!$F$6:$Y$6,H$6,'New Resources - Individual'!$F79:$Y79)</f>
        <v>0</v>
      </c>
      <c r="I79" s="650">
        <f>SUMIF('New Resources - Individual'!$F$6:$Y$6,I$6,'New Resources - Individual'!$F79:$Y79)</f>
        <v>0</v>
      </c>
      <c r="J79" s="651">
        <f>SUMIF('New Resources - Individual'!$F$6:$Y$6,J$6,'New Resources - Individual'!$F79:$Y79)</f>
        <v>0</v>
      </c>
      <c r="K79" s="651">
        <f>SUMIF('New Resources - Individual'!$F$6:$Y$6,K$6,'New Resources - Individual'!$F79:$Y79)</f>
        <v>0</v>
      </c>
      <c r="L79" s="651">
        <f>SUMIF('New Resources - Individual'!$F$6:$Y$6,L$6,'New Resources - Individual'!$F79:$Y79)</f>
        <v>0</v>
      </c>
      <c r="M79" s="651">
        <f>SUMIF('New Resources - Individual'!$F$6:$Y$6,M$6,'New Resources - Individual'!$F79:$Y79)</f>
        <v>0</v>
      </c>
      <c r="N79" s="651">
        <f>SUMIF('New Resources - Individual'!$F$6:$Y$6,N$6,'New Resources - Individual'!$F79:$Y79)</f>
        <v>0</v>
      </c>
      <c r="O79" s="651">
        <f>SUMIF('New Resources - Individual'!$F$6:$Y$6,O$6,'New Resources - Individual'!$F79:$Y79)</f>
        <v>0</v>
      </c>
      <c r="P79" s="651">
        <f>SUMIF('New Resources - Individual'!$F$6:$Y$6,P$6,'New Resources - Individual'!$F79:$Y79)</f>
        <v>0</v>
      </c>
      <c r="Q79" s="651">
        <f>SUMIF('New Resources - Individual'!$F$6:$Y$6,Q$6,'New Resources - Individual'!$F79:$Y79)</f>
        <v>0</v>
      </c>
      <c r="R79" s="651">
        <f>SUMIF('New Resources - Individual'!$F$6:$Y$6,R$6,'New Resources - Individual'!$F79:$Y79)</f>
        <v>0</v>
      </c>
      <c r="S79" s="651">
        <f>SUMIF('New Resources - Individual'!$F$6:$Y$6,S$6,'New Resources - Individual'!$F79:$Y79)</f>
        <v>0</v>
      </c>
      <c r="T79" s="651">
        <f>SUMIF('New Resources - Individual'!$F$6:$Y$6,T$6,'New Resources - Individual'!$F79:$Y79)</f>
        <v>0</v>
      </c>
      <c r="U79" s="651">
        <f>SUMIF('New Resources - Individual'!$F$6:$Y$6,U$6,'New Resources - Individual'!$F79:$Y79)</f>
        <v>0</v>
      </c>
      <c r="V79" s="651">
        <f>SUMIF('New Resources - Individual'!$F$6:$Y$6,V$6,'New Resources - Individual'!$F79:$Y79)</f>
        <v>0</v>
      </c>
      <c r="W79" s="651">
        <f>SUMIF('New Resources - Individual'!$F$6:$Y$6,W$6,'New Resources - Individual'!$F79:$Y79)</f>
        <v>0</v>
      </c>
      <c r="X79" s="651">
        <f>SUMIF('New Resources - Individual'!$F$6:$Y$6,X$6,'New Resources - Individual'!$F79:$Y79)</f>
        <v>0</v>
      </c>
      <c r="Y79" s="694">
        <f>SUMIF('New Resources - Individual'!$F$6:$Y$6,Y$6,'New Resources - Individual'!$F79:$Y79)</f>
        <v>0</v>
      </c>
      <c r="Z79" s="618"/>
      <c r="AA79" s="618"/>
      <c r="AB79" s="618"/>
      <c r="AC79" s="618"/>
      <c r="AD79" s="618"/>
      <c r="AE79" s="618"/>
      <c r="AF79" s="618"/>
      <c r="AG79" s="643"/>
      <c r="AH79" s="643"/>
    </row>
    <row r="80" spans="1:34">
      <c r="A80" s="627">
        <v>810</v>
      </c>
      <c r="B80" s="698" t="s">
        <v>410</v>
      </c>
      <c r="C80" s="635">
        <v>556</v>
      </c>
      <c r="D80" s="635"/>
      <c r="E80" s="636"/>
      <c r="F80" s="650">
        <f>SUMIF('New Resources - Individual'!$F$6:$Y$6,F$6,'New Resources - Individual'!$F80:$Y80)</f>
        <v>0</v>
      </c>
      <c r="G80" s="650">
        <f>SUMIF('New Resources - Individual'!$F$6:$Y$6,G$6,'New Resources - Individual'!$F80:$Y80)</f>
        <v>0</v>
      </c>
      <c r="H80" s="651">
        <f>SUMIF('New Resources - Individual'!$F$6:$Y$6,H$6,'New Resources - Individual'!$F80:$Y80)</f>
        <v>0</v>
      </c>
      <c r="I80" s="650">
        <f>SUMIF('New Resources - Individual'!$F$6:$Y$6,I$6,'New Resources - Individual'!$F80:$Y80)</f>
        <v>0</v>
      </c>
      <c r="J80" s="651">
        <f>SUMIF('New Resources - Individual'!$F$6:$Y$6,J$6,'New Resources - Individual'!$F80:$Y80)</f>
        <v>0</v>
      </c>
      <c r="K80" s="651">
        <f>SUMIF('New Resources - Individual'!$F$6:$Y$6,K$6,'New Resources - Individual'!$F80:$Y80)</f>
        <v>0</v>
      </c>
      <c r="L80" s="651">
        <f>SUMIF('New Resources - Individual'!$F$6:$Y$6,L$6,'New Resources - Individual'!$F80:$Y80)</f>
        <v>0</v>
      </c>
      <c r="M80" s="651">
        <f>SUMIF('New Resources - Individual'!$F$6:$Y$6,M$6,'New Resources - Individual'!$F80:$Y80)</f>
        <v>0</v>
      </c>
      <c r="N80" s="651">
        <f>SUMIF('New Resources - Individual'!$F$6:$Y$6,N$6,'New Resources - Individual'!$F80:$Y80)</f>
        <v>0</v>
      </c>
      <c r="O80" s="651">
        <f>SUMIF('New Resources - Individual'!$F$6:$Y$6,O$6,'New Resources - Individual'!$F80:$Y80)</f>
        <v>0</v>
      </c>
      <c r="P80" s="651">
        <f>SUMIF('New Resources - Individual'!$F$6:$Y$6,P$6,'New Resources - Individual'!$F80:$Y80)</f>
        <v>0</v>
      </c>
      <c r="Q80" s="651">
        <f>SUMIF('New Resources - Individual'!$F$6:$Y$6,Q$6,'New Resources - Individual'!$F80:$Y80)</f>
        <v>0</v>
      </c>
      <c r="R80" s="651">
        <f>SUMIF('New Resources - Individual'!$F$6:$Y$6,R$6,'New Resources - Individual'!$F80:$Y80)</f>
        <v>0</v>
      </c>
      <c r="S80" s="651">
        <f>SUMIF('New Resources - Individual'!$F$6:$Y$6,S$6,'New Resources - Individual'!$F80:$Y80)</f>
        <v>0</v>
      </c>
      <c r="T80" s="651">
        <f>SUMIF('New Resources - Individual'!$F$6:$Y$6,T$6,'New Resources - Individual'!$F80:$Y80)</f>
        <v>0</v>
      </c>
      <c r="U80" s="651">
        <f>SUMIF('New Resources - Individual'!$F$6:$Y$6,U$6,'New Resources - Individual'!$F80:$Y80)</f>
        <v>0</v>
      </c>
      <c r="V80" s="651">
        <f>SUMIF('New Resources - Individual'!$F$6:$Y$6,V$6,'New Resources - Individual'!$F80:$Y80)</f>
        <v>0</v>
      </c>
      <c r="W80" s="651">
        <f>SUMIF('New Resources - Individual'!$F$6:$Y$6,W$6,'New Resources - Individual'!$F80:$Y80)</f>
        <v>0</v>
      </c>
      <c r="X80" s="651">
        <f>SUMIF('New Resources - Individual'!$F$6:$Y$6,X$6,'New Resources - Individual'!$F80:$Y80)</f>
        <v>0</v>
      </c>
      <c r="Y80" s="694">
        <f>SUMIF('New Resources - Individual'!$F$6:$Y$6,Y$6,'New Resources - Individual'!$F80:$Y80)</f>
        <v>0</v>
      </c>
      <c r="Z80" s="618"/>
      <c r="AA80" s="618"/>
      <c r="AB80" s="618"/>
      <c r="AC80" s="618"/>
      <c r="AD80" s="618"/>
      <c r="AE80" s="618"/>
      <c r="AF80" s="618"/>
      <c r="AG80" s="643"/>
      <c r="AH80" s="643"/>
    </row>
    <row r="81" spans="1:34">
      <c r="A81" s="627">
        <v>820</v>
      </c>
      <c r="B81" s="695" t="s">
        <v>258</v>
      </c>
      <c r="C81" s="630">
        <v>557</v>
      </c>
      <c r="D81" s="630"/>
      <c r="E81" s="631"/>
      <c r="F81" s="650">
        <f>SUMIF('New Resources - Individual'!$F$6:$Y$6,F$6,'New Resources - Individual'!$F81:$Y81)</f>
        <v>0</v>
      </c>
      <c r="G81" s="650">
        <f>SUMIF('New Resources - Individual'!$F$6:$Y$6,G$6,'New Resources - Individual'!$F81:$Y81)</f>
        <v>0</v>
      </c>
      <c r="H81" s="651">
        <f>SUMIF('New Resources - Individual'!$F$6:$Y$6,H$6,'New Resources - Individual'!$F81:$Y81)</f>
        <v>0</v>
      </c>
      <c r="I81" s="650">
        <f>SUMIF('New Resources - Individual'!$F$6:$Y$6,I$6,'New Resources - Individual'!$F81:$Y81)</f>
        <v>0</v>
      </c>
      <c r="J81" s="651">
        <f>SUMIF('New Resources - Individual'!$F$6:$Y$6,J$6,'New Resources - Individual'!$F81:$Y81)</f>
        <v>0</v>
      </c>
      <c r="K81" s="651">
        <f>SUMIF('New Resources - Individual'!$F$6:$Y$6,K$6,'New Resources - Individual'!$F81:$Y81)</f>
        <v>0</v>
      </c>
      <c r="L81" s="651">
        <f>SUMIF('New Resources - Individual'!$F$6:$Y$6,L$6,'New Resources - Individual'!$F81:$Y81)</f>
        <v>0</v>
      </c>
      <c r="M81" s="651">
        <f>SUMIF('New Resources - Individual'!$F$6:$Y$6,M$6,'New Resources - Individual'!$F81:$Y81)</f>
        <v>0</v>
      </c>
      <c r="N81" s="651">
        <f>SUMIF('New Resources - Individual'!$F$6:$Y$6,N$6,'New Resources - Individual'!$F81:$Y81)</f>
        <v>0</v>
      </c>
      <c r="O81" s="651">
        <f>SUMIF('New Resources - Individual'!$F$6:$Y$6,O$6,'New Resources - Individual'!$F81:$Y81)</f>
        <v>0</v>
      </c>
      <c r="P81" s="651">
        <f>SUMIF('New Resources - Individual'!$F$6:$Y$6,P$6,'New Resources - Individual'!$F81:$Y81)</f>
        <v>0</v>
      </c>
      <c r="Q81" s="651">
        <f>SUMIF('New Resources - Individual'!$F$6:$Y$6,Q$6,'New Resources - Individual'!$F81:$Y81)</f>
        <v>0</v>
      </c>
      <c r="R81" s="651">
        <f>SUMIF('New Resources - Individual'!$F$6:$Y$6,R$6,'New Resources - Individual'!$F81:$Y81)</f>
        <v>0</v>
      </c>
      <c r="S81" s="651">
        <f>SUMIF('New Resources - Individual'!$F$6:$Y$6,S$6,'New Resources - Individual'!$F81:$Y81)</f>
        <v>0</v>
      </c>
      <c r="T81" s="651">
        <f>SUMIF('New Resources - Individual'!$F$6:$Y$6,T$6,'New Resources - Individual'!$F81:$Y81)</f>
        <v>0</v>
      </c>
      <c r="U81" s="651">
        <f>SUMIF('New Resources - Individual'!$F$6:$Y$6,U$6,'New Resources - Individual'!$F81:$Y81)</f>
        <v>0</v>
      </c>
      <c r="V81" s="651">
        <f>SUMIF('New Resources - Individual'!$F$6:$Y$6,V$6,'New Resources - Individual'!$F81:$Y81)</f>
        <v>0</v>
      </c>
      <c r="W81" s="651">
        <f>SUMIF('New Resources - Individual'!$F$6:$Y$6,W$6,'New Resources - Individual'!$F81:$Y81)</f>
        <v>0</v>
      </c>
      <c r="X81" s="651">
        <f>SUMIF('New Resources - Individual'!$F$6:$Y$6,X$6,'New Resources - Individual'!$F81:$Y81)</f>
        <v>0</v>
      </c>
      <c r="Y81" s="694">
        <f>SUMIF('New Resources - Individual'!$F$6:$Y$6,Y$6,'New Resources - Individual'!$F81:$Y81)</f>
        <v>0</v>
      </c>
      <c r="Z81" s="618"/>
      <c r="AA81" s="618"/>
      <c r="AB81" s="618"/>
      <c r="AC81" s="618"/>
      <c r="AD81" s="618"/>
      <c r="AE81" s="618"/>
      <c r="AF81" s="618"/>
      <c r="AG81" s="643"/>
      <c r="AH81" s="643"/>
    </row>
    <row r="82" spans="1:34">
      <c r="A82" s="627">
        <v>830</v>
      </c>
      <c r="B82" s="696" t="s">
        <v>478</v>
      </c>
      <c r="C82" s="633"/>
      <c r="D82" s="633"/>
      <c r="E82" s="634"/>
      <c r="F82" s="650"/>
      <c r="G82" s="652"/>
      <c r="H82" s="652"/>
      <c r="I82" s="652"/>
      <c r="J82" s="652"/>
      <c r="K82" s="652"/>
      <c r="L82" s="652"/>
      <c r="M82" s="652"/>
      <c r="N82" s="652"/>
      <c r="O82" s="652"/>
      <c r="P82" s="652"/>
      <c r="Q82" s="652"/>
      <c r="R82" s="652"/>
      <c r="S82" s="652"/>
      <c r="T82" s="652"/>
      <c r="U82" s="652"/>
      <c r="V82" s="652"/>
      <c r="W82" s="652"/>
      <c r="X82" s="652"/>
      <c r="Y82" s="697"/>
      <c r="Z82" s="618"/>
      <c r="AA82" s="618"/>
      <c r="AB82" s="618"/>
      <c r="AC82" s="618"/>
      <c r="AD82" s="618"/>
      <c r="AE82" s="618"/>
      <c r="AF82" s="618"/>
      <c r="AG82" s="643"/>
      <c r="AH82" s="643"/>
    </row>
    <row r="83" spans="1:34">
      <c r="A83" s="627">
        <v>840</v>
      </c>
      <c r="B83" s="695" t="s">
        <v>478</v>
      </c>
      <c r="C83" s="630" t="s">
        <v>120</v>
      </c>
      <c r="D83" s="630"/>
      <c r="E83" s="631"/>
      <c r="F83" s="650">
        <f>SUMIF('New Resources - Individual'!$F$6:$Y$6,F$6,'New Resources - Individual'!$F83:$Y83)</f>
        <v>0</v>
      </c>
      <c r="G83" s="650">
        <f>SUMIF('New Resources - Individual'!$F$6:$Y$6,G$6,'New Resources - Individual'!$F83:$Y83)</f>
        <v>0</v>
      </c>
      <c r="H83" s="651">
        <f>SUMIF('New Resources - Individual'!$F$6:$Y$6,H$6,'New Resources - Individual'!$F83:$Y83)</f>
        <v>0</v>
      </c>
      <c r="I83" s="650">
        <f>SUMIF('New Resources - Individual'!$F$6:$Y$6,I$6,'New Resources - Individual'!$F83:$Y83)</f>
        <v>0</v>
      </c>
      <c r="J83" s="651">
        <f>SUMIF('New Resources - Individual'!$F$6:$Y$6,J$6,'New Resources - Individual'!$F83:$Y83)</f>
        <v>0</v>
      </c>
      <c r="K83" s="651">
        <f>SUMIF('New Resources - Individual'!$F$6:$Y$6,K$6,'New Resources - Individual'!$F83:$Y83)</f>
        <v>0</v>
      </c>
      <c r="L83" s="651">
        <f>SUMIF('New Resources - Individual'!$F$6:$Y$6,L$6,'New Resources - Individual'!$F83:$Y83)</f>
        <v>0</v>
      </c>
      <c r="M83" s="651">
        <f>SUMIF('New Resources - Individual'!$F$6:$Y$6,M$6,'New Resources - Individual'!$F83:$Y83)</f>
        <v>0</v>
      </c>
      <c r="N83" s="651">
        <f>SUMIF('New Resources - Individual'!$F$6:$Y$6,N$6,'New Resources - Individual'!$F83:$Y83)</f>
        <v>0</v>
      </c>
      <c r="O83" s="651">
        <f>SUMIF('New Resources - Individual'!$F$6:$Y$6,O$6,'New Resources - Individual'!$F83:$Y83)</f>
        <v>0</v>
      </c>
      <c r="P83" s="651">
        <f>SUMIF('New Resources - Individual'!$F$6:$Y$6,P$6,'New Resources - Individual'!$F83:$Y83)</f>
        <v>0</v>
      </c>
      <c r="Q83" s="651">
        <f>SUMIF('New Resources - Individual'!$F$6:$Y$6,Q$6,'New Resources - Individual'!$F83:$Y83)</f>
        <v>0</v>
      </c>
      <c r="R83" s="651">
        <f>SUMIF('New Resources - Individual'!$F$6:$Y$6,R$6,'New Resources - Individual'!$F83:$Y83)</f>
        <v>0</v>
      </c>
      <c r="S83" s="651">
        <f>SUMIF('New Resources - Individual'!$F$6:$Y$6,S$6,'New Resources - Individual'!$F83:$Y83)</f>
        <v>0</v>
      </c>
      <c r="T83" s="651">
        <f>SUMIF('New Resources - Individual'!$F$6:$Y$6,T$6,'New Resources - Individual'!$F83:$Y83)</f>
        <v>0</v>
      </c>
      <c r="U83" s="651">
        <f>SUMIF('New Resources - Individual'!$F$6:$Y$6,U$6,'New Resources - Individual'!$F83:$Y83)</f>
        <v>0</v>
      </c>
      <c r="V83" s="651">
        <f>SUMIF('New Resources - Individual'!$F$6:$Y$6,V$6,'New Resources - Individual'!$F83:$Y83)</f>
        <v>0</v>
      </c>
      <c r="W83" s="651">
        <f>SUMIF('New Resources - Individual'!$F$6:$Y$6,W$6,'New Resources - Individual'!$F83:$Y83)</f>
        <v>0</v>
      </c>
      <c r="X83" s="651">
        <f>SUMIF('New Resources - Individual'!$F$6:$Y$6,X$6,'New Resources - Individual'!$F83:$Y83)</f>
        <v>0</v>
      </c>
      <c r="Y83" s="694">
        <f>SUMIF('New Resources - Individual'!$F$6:$Y$6,Y$6,'New Resources - Individual'!$F83:$Y83)</f>
        <v>0</v>
      </c>
      <c r="Z83" s="618"/>
      <c r="AA83" s="618"/>
      <c r="AB83" s="618"/>
      <c r="AC83" s="618"/>
      <c r="AD83" s="618"/>
      <c r="AE83" s="618"/>
      <c r="AF83" s="618"/>
      <c r="AG83" s="643"/>
      <c r="AH83" s="643"/>
    </row>
    <row r="84" spans="1:34">
      <c r="A84" s="627">
        <v>850</v>
      </c>
      <c r="B84" s="695" t="s">
        <v>79</v>
      </c>
      <c r="C84" s="630"/>
      <c r="D84" s="630"/>
      <c r="E84" s="631"/>
      <c r="F84" s="650">
        <f>SUMIF('New Resources - Individual'!$F$6:$Y$6,F$6,'New Resources - Individual'!$F84:$Y84)</f>
        <v>0</v>
      </c>
      <c r="G84" s="650">
        <f>SUMIF('New Resources - Individual'!$F$6:$Y$6,G$6,'New Resources - Individual'!$F84:$Y84)</f>
        <v>0</v>
      </c>
      <c r="H84" s="651">
        <f>SUMIF('New Resources - Individual'!$F$6:$Y$6,H$6,'New Resources - Individual'!$F84:$Y84)</f>
        <v>0</v>
      </c>
      <c r="I84" s="650">
        <f>SUMIF('New Resources - Individual'!$F$6:$Y$6,I$6,'New Resources - Individual'!$F84:$Y84)</f>
        <v>0</v>
      </c>
      <c r="J84" s="651">
        <f>SUMIF('New Resources - Individual'!$F$6:$Y$6,J$6,'New Resources - Individual'!$F84:$Y84)</f>
        <v>0</v>
      </c>
      <c r="K84" s="651">
        <f>SUMIF('New Resources - Individual'!$F$6:$Y$6,K$6,'New Resources - Individual'!$F84:$Y84)</f>
        <v>0</v>
      </c>
      <c r="L84" s="651">
        <f>SUMIF('New Resources - Individual'!$F$6:$Y$6,L$6,'New Resources - Individual'!$F84:$Y84)</f>
        <v>0</v>
      </c>
      <c r="M84" s="651">
        <f>SUMIF('New Resources - Individual'!$F$6:$Y$6,M$6,'New Resources - Individual'!$F84:$Y84)</f>
        <v>0</v>
      </c>
      <c r="N84" s="651">
        <f>SUMIF('New Resources - Individual'!$F$6:$Y$6,N$6,'New Resources - Individual'!$F84:$Y84)</f>
        <v>0</v>
      </c>
      <c r="O84" s="651">
        <f>SUMIF('New Resources - Individual'!$F$6:$Y$6,O$6,'New Resources - Individual'!$F84:$Y84)</f>
        <v>0</v>
      </c>
      <c r="P84" s="651">
        <f>SUMIF('New Resources - Individual'!$F$6:$Y$6,P$6,'New Resources - Individual'!$F84:$Y84)</f>
        <v>0</v>
      </c>
      <c r="Q84" s="651">
        <f>SUMIF('New Resources - Individual'!$F$6:$Y$6,Q$6,'New Resources - Individual'!$F84:$Y84)</f>
        <v>0</v>
      </c>
      <c r="R84" s="651">
        <f>SUMIF('New Resources - Individual'!$F$6:$Y$6,R$6,'New Resources - Individual'!$F84:$Y84)</f>
        <v>0</v>
      </c>
      <c r="S84" s="651">
        <f>SUMIF('New Resources - Individual'!$F$6:$Y$6,S$6,'New Resources - Individual'!$F84:$Y84)</f>
        <v>0</v>
      </c>
      <c r="T84" s="651">
        <f>SUMIF('New Resources - Individual'!$F$6:$Y$6,T$6,'New Resources - Individual'!$F84:$Y84)</f>
        <v>0</v>
      </c>
      <c r="U84" s="651">
        <f>SUMIF('New Resources - Individual'!$F$6:$Y$6,U$6,'New Resources - Individual'!$F84:$Y84)</f>
        <v>0</v>
      </c>
      <c r="V84" s="651">
        <f>SUMIF('New Resources - Individual'!$F$6:$Y$6,V$6,'New Resources - Individual'!$F84:$Y84)</f>
        <v>0</v>
      </c>
      <c r="W84" s="651">
        <f>SUMIF('New Resources - Individual'!$F$6:$Y$6,W$6,'New Resources - Individual'!$F84:$Y84)</f>
        <v>0</v>
      </c>
      <c r="X84" s="651">
        <f>SUMIF('New Resources - Individual'!$F$6:$Y$6,X$6,'New Resources - Individual'!$F84:$Y84)</f>
        <v>0</v>
      </c>
      <c r="Y84" s="694">
        <f>SUMIF('New Resources - Individual'!$F$6:$Y$6,Y$6,'New Resources - Individual'!$F84:$Y84)</f>
        <v>0</v>
      </c>
      <c r="Z84" s="618"/>
      <c r="AA84" s="618"/>
      <c r="AB84" s="618"/>
      <c r="AC84" s="618"/>
      <c r="AD84" s="618"/>
      <c r="AE84" s="618"/>
      <c r="AF84" s="618"/>
      <c r="AG84" s="643"/>
      <c r="AH84" s="643"/>
    </row>
    <row r="85" spans="1:34">
      <c r="A85" s="627">
        <v>860</v>
      </c>
      <c r="B85" s="696" t="s">
        <v>279</v>
      </c>
      <c r="C85" s="633"/>
      <c r="D85" s="633"/>
      <c r="E85" s="634"/>
      <c r="F85" s="651"/>
      <c r="G85" s="651"/>
      <c r="H85" s="652"/>
      <c r="I85" s="650"/>
      <c r="J85" s="652"/>
      <c r="K85" s="651"/>
      <c r="L85" s="652"/>
      <c r="M85" s="652"/>
      <c r="N85" s="652"/>
      <c r="O85" s="652"/>
      <c r="P85" s="652"/>
      <c r="Q85" s="652"/>
      <c r="R85" s="651"/>
      <c r="S85" s="651"/>
      <c r="T85" s="651"/>
      <c r="U85" s="651"/>
      <c r="V85" s="651"/>
      <c r="W85" s="652"/>
      <c r="X85" s="652"/>
      <c r="Y85" s="694"/>
      <c r="Z85" s="618"/>
      <c r="AA85" s="618"/>
      <c r="AB85" s="618"/>
      <c r="AC85" s="618"/>
      <c r="AD85" s="618"/>
      <c r="AE85" s="618"/>
      <c r="AF85" s="618"/>
      <c r="AG85" s="643"/>
      <c r="AH85" s="643"/>
    </row>
    <row r="86" spans="1:34">
      <c r="A86" s="627">
        <v>870</v>
      </c>
      <c r="B86" s="693" t="s">
        <v>280</v>
      </c>
      <c r="C86" s="632">
        <v>565</v>
      </c>
      <c r="D86" s="632"/>
      <c r="E86" s="631"/>
      <c r="F86" s="650">
        <f>SUMIF('New Resources - Individual'!$F$6:$Y$6,F$6,'New Resources - Individual'!$F86:$Y86)</f>
        <v>0</v>
      </c>
      <c r="G86" s="650">
        <f>SUMIF('New Resources - Individual'!$F$6:$Y$6,G$6,'New Resources - Individual'!$F86:$Y86)</f>
        <v>0</v>
      </c>
      <c r="H86" s="651">
        <f>SUMIF('New Resources - Individual'!$F$6:$Y$6,H$6,'New Resources - Individual'!$F86:$Y86)</f>
        <v>0</v>
      </c>
      <c r="I86" s="650">
        <f>SUMIF('New Resources - Individual'!$F$6:$Y$6,I$6,'New Resources - Individual'!$F86:$Y86)</f>
        <v>0</v>
      </c>
      <c r="J86" s="651">
        <f>SUMIF('New Resources - Individual'!$F$6:$Y$6,J$6,'New Resources - Individual'!$F86:$Y86)</f>
        <v>0</v>
      </c>
      <c r="K86" s="651">
        <f>SUMIF('New Resources - Individual'!$F$6:$Y$6,K$6,'New Resources - Individual'!$F86:$Y86)</f>
        <v>0</v>
      </c>
      <c r="L86" s="651">
        <f>SUMIF('New Resources - Individual'!$F$6:$Y$6,L$6,'New Resources - Individual'!$F86:$Y86)</f>
        <v>0</v>
      </c>
      <c r="M86" s="651">
        <f>SUMIF('New Resources - Individual'!$F$6:$Y$6,M$6,'New Resources - Individual'!$F86:$Y86)</f>
        <v>0</v>
      </c>
      <c r="N86" s="651">
        <f>SUMIF('New Resources - Individual'!$F$6:$Y$6,N$6,'New Resources - Individual'!$F86:$Y86)</f>
        <v>0</v>
      </c>
      <c r="O86" s="651">
        <f>SUMIF('New Resources - Individual'!$F$6:$Y$6,O$6,'New Resources - Individual'!$F86:$Y86)</f>
        <v>0</v>
      </c>
      <c r="P86" s="651">
        <f>SUMIF('New Resources - Individual'!$F$6:$Y$6,P$6,'New Resources - Individual'!$F86:$Y86)</f>
        <v>0</v>
      </c>
      <c r="Q86" s="651">
        <f>SUMIF('New Resources - Individual'!$F$6:$Y$6,Q$6,'New Resources - Individual'!$F86:$Y86)</f>
        <v>0</v>
      </c>
      <c r="R86" s="651">
        <f>SUMIF('New Resources - Individual'!$F$6:$Y$6,R$6,'New Resources - Individual'!$F86:$Y86)</f>
        <v>0</v>
      </c>
      <c r="S86" s="651">
        <f>SUMIF('New Resources - Individual'!$F$6:$Y$6,S$6,'New Resources - Individual'!$F86:$Y86)</f>
        <v>0</v>
      </c>
      <c r="T86" s="651">
        <f>SUMIF('New Resources - Individual'!$F$6:$Y$6,T$6,'New Resources - Individual'!$F86:$Y86)</f>
        <v>0</v>
      </c>
      <c r="U86" s="651">
        <f>SUMIF('New Resources - Individual'!$F$6:$Y$6,U$6,'New Resources - Individual'!$F86:$Y86)</f>
        <v>0</v>
      </c>
      <c r="V86" s="651">
        <f>SUMIF('New Resources - Individual'!$F$6:$Y$6,V$6,'New Resources - Individual'!$F86:$Y86)</f>
        <v>0</v>
      </c>
      <c r="W86" s="651">
        <f>SUMIF('New Resources - Individual'!$F$6:$Y$6,W$6,'New Resources - Individual'!$F86:$Y86)</f>
        <v>0</v>
      </c>
      <c r="X86" s="651">
        <f>SUMIF('New Resources - Individual'!$F$6:$Y$6,X$6,'New Resources - Individual'!$F86:$Y86)</f>
        <v>0</v>
      </c>
      <c r="Y86" s="694">
        <f>SUMIF('New Resources - Individual'!$F$6:$Y$6,Y$6,'New Resources - Individual'!$F86:$Y86)</f>
        <v>0</v>
      </c>
      <c r="Z86" s="618"/>
      <c r="AA86" s="618"/>
      <c r="AB86" s="618"/>
      <c r="AC86" s="618"/>
      <c r="AD86" s="618"/>
      <c r="AE86" s="618"/>
      <c r="AF86" s="618"/>
      <c r="AG86" s="643"/>
      <c r="AH86" s="643"/>
    </row>
    <row r="87" spans="1:34">
      <c r="A87" s="627">
        <v>880</v>
      </c>
      <c r="B87" s="695" t="s">
        <v>416</v>
      </c>
      <c r="C87" s="630" t="s">
        <v>281</v>
      </c>
      <c r="D87" s="630"/>
      <c r="E87" s="631"/>
      <c r="F87" s="650">
        <f>SUMIF('New Resources - Individual'!$F$6:$Y$6,F$6,'New Resources - Individual'!$F87:$Y87)</f>
        <v>0</v>
      </c>
      <c r="G87" s="650">
        <f>SUMIF('New Resources - Individual'!$F$6:$Y$6,G$6,'New Resources - Individual'!$F87:$Y87)</f>
        <v>0</v>
      </c>
      <c r="H87" s="651">
        <f>SUMIF('New Resources - Individual'!$F$6:$Y$6,H$6,'New Resources - Individual'!$F87:$Y87)</f>
        <v>0</v>
      </c>
      <c r="I87" s="650">
        <f>SUMIF('New Resources - Individual'!$F$6:$Y$6,I$6,'New Resources - Individual'!$F87:$Y87)</f>
        <v>0</v>
      </c>
      <c r="J87" s="651">
        <f>SUMIF('New Resources - Individual'!$F$6:$Y$6,J$6,'New Resources - Individual'!$F87:$Y87)</f>
        <v>0</v>
      </c>
      <c r="K87" s="651">
        <f>SUMIF('New Resources - Individual'!$F$6:$Y$6,K$6,'New Resources - Individual'!$F87:$Y87)</f>
        <v>0</v>
      </c>
      <c r="L87" s="651">
        <f>SUMIF('New Resources - Individual'!$F$6:$Y$6,L$6,'New Resources - Individual'!$F87:$Y87)</f>
        <v>0</v>
      </c>
      <c r="M87" s="651">
        <f>SUMIF('New Resources - Individual'!$F$6:$Y$6,M$6,'New Resources - Individual'!$F87:$Y87)</f>
        <v>0</v>
      </c>
      <c r="N87" s="651">
        <f>SUMIF('New Resources - Individual'!$F$6:$Y$6,N$6,'New Resources - Individual'!$F87:$Y87)</f>
        <v>0</v>
      </c>
      <c r="O87" s="651">
        <f>SUMIF('New Resources - Individual'!$F$6:$Y$6,O$6,'New Resources - Individual'!$F87:$Y87)</f>
        <v>0</v>
      </c>
      <c r="P87" s="651">
        <f>SUMIF('New Resources - Individual'!$F$6:$Y$6,P$6,'New Resources - Individual'!$F87:$Y87)</f>
        <v>0</v>
      </c>
      <c r="Q87" s="651">
        <f>SUMIF('New Resources - Individual'!$F$6:$Y$6,Q$6,'New Resources - Individual'!$F87:$Y87)</f>
        <v>0</v>
      </c>
      <c r="R87" s="651">
        <f>SUMIF('New Resources - Individual'!$F$6:$Y$6,R$6,'New Resources - Individual'!$F87:$Y87)</f>
        <v>0</v>
      </c>
      <c r="S87" s="651">
        <f>SUMIF('New Resources - Individual'!$F$6:$Y$6,S$6,'New Resources - Individual'!$F87:$Y87)</f>
        <v>0</v>
      </c>
      <c r="T87" s="651">
        <f>SUMIF('New Resources - Individual'!$F$6:$Y$6,T$6,'New Resources - Individual'!$F87:$Y87)</f>
        <v>0</v>
      </c>
      <c r="U87" s="651">
        <f>SUMIF('New Resources - Individual'!$F$6:$Y$6,U$6,'New Resources - Individual'!$F87:$Y87)</f>
        <v>0</v>
      </c>
      <c r="V87" s="651">
        <f>SUMIF('New Resources - Individual'!$F$6:$Y$6,V$6,'New Resources - Individual'!$F87:$Y87)</f>
        <v>0</v>
      </c>
      <c r="W87" s="651">
        <f>SUMIF('New Resources - Individual'!$F$6:$Y$6,W$6,'New Resources - Individual'!$F87:$Y87)</f>
        <v>0</v>
      </c>
      <c r="X87" s="651">
        <f>SUMIF('New Resources - Individual'!$F$6:$Y$6,X$6,'New Resources - Individual'!$F87:$Y87)</f>
        <v>0</v>
      </c>
      <c r="Y87" s="694">
        <f>SUMIF('New Resources - Individual'!$F$6:$Y$6,Y$6,'New Resources - Individual'!$F87:$Y87)</f>
        <v>0</v>
      </c>
      <c r="Z87" s="618"/>
      <c r="AA87" s="618"/>
      <c r="AB87" s="618"/>
      <c r="AC87" s="618"/>
      <c r="AD87" s="618"/>
      <c r="AE87" s="618"/>
      <c r="AF87" s="618"/>
      <c r="AG87" s="643"/>
      <c r="AH87" s="643"/>
    </row>
    <row r="88" spans="1:34">
      <c r="A88" s="627">
        <v>890</v>
      </c>
      <c r="B88" s="693" t="s">
        <v>417</v>
      </c>
      <c r="C88" s="632" t="s">
        <v>282</v>
      </c>
      <c r="D88" s="632"/>
      <c r="E88" s="631"/>
      <c r="F88" s="650">
        <f>SUMIF('New Resources - Individual'!$F$6:$Y$6,F$6,'New Resources - Individual'!$F88:$Y88)</f>
        <v>0</v>
      </c>
      <c r="G88" s="650">
        <f>SUMIF('New Resources - Individual'!$F$6:$Y$6,G$6,'New Resources - Individual'!$F88:$Y88)</f>
        <v>0</v>
      </c>
      <c r="H88" s="651">
        <f>SUMIF('New Resources - Individual'!$F$6:$Y$6,H$6,'New Resources - Individual'!$F88:$Y88)</f>
        <v>0</v>
      </c>
      <c r="I88" s="650">
        <f>SUMIF('New Resources - Individual'!$F$6:$Y$6,I$6,'New Resources - Individual'!$F88:$Y88)</f>
        <v>0</v>
      </c>
      <c r="J88" s="651">
        <f>SUMIF('New Resources - Individual'!$F$6:$Y$6,J$6,'New Resources - Individual'!$F88:$Y88)</f>
        <v>0</v>
      </c>
      <c r="K88" s="651">
        <f>SUMIF('New Resources - Individual'!$F$6:$Y$6,K$6,'New Resources - Individual'!$F88:$Y88)</f>
        <v>0</v>
      </c>
      <c r="L88" s="651">
        <f>SUMIF('New Resources - Individual'!$F$6:$Y$6,L$6,'New Resources - Individual'!$F88:$Y88)</f>
        <v>0</v>
      </c>
      <c r="M88" s="651">
        <f>SUMIF('New Resources - Individual'!$F$6:$Y$6,M$6,'New Resources - Individual'!$F88:$Y88)</f>
        <v>0</v>
      </c>
      <c r="N88" s="651">
        <f>SUMIF('New Resources - Individual'!$F$6:$Y$6,N$6,'New Resources - Individual'!$F88:$Y88)</f>
        <v>0</v>
      </c>
      <c r="O88" s="651">
        <f>SUMIF('New Resources - Individual'!$F$6:$Y$6,O$6,'New Resources - Individual'!$F88:$Y88)</f>
        <v>0</v>
      </c>
      <c r="P88" s="651">
        <f>SUMIF('New Resources - Individual'!$F$6:$Y$6,P$6,'New Resources - Individual'!$F88:$Y88)</f>
        <v>0</v>
      </c>
      <c r="Q88" s="651">
        <f>SUMIF('New Resources - Individual'!$F$6:$Y$6,Q$6,'New Resources - Individual'!$F88:$Y88)</f>
        <v>0</v>
      </c>
      <c r="R88" s="651">
        <f>SUMIF('New Resources - Individual'!$F$6:$Y$6,R$6,'New Resources - Individual'!$F88:$Y88)</f>
        <v>0</v>
      </c>
      <c r="S88" s="651">
        <f>SUMIF('New Resources - Individual'!$F$6:$Y$6,S$6,'New Resources - Individual'!$F88:$Y88)</f>
        <v>0</v>
      </c>
      <c r="T88" s="651">
        <f>SUMIF('New Resources - Individual'!$F$6:$Y$6,T$6,'New Resources - Individual'!$F88:$Y88)</f>
        <v>0</v>
      </c>
      <c r="U88" s="651">
        <f>SUMIF('New Resources - Individual'!$F$6:$Y$6,U$6,'New Resources - Individual'!$F88:$Y88)</f>
        <v>0</v>
      </c>
      <c r="V88" s="651">
        <f>SUMIF('New Resources - Individual'!$F$6:$Y$6,V$6,'New Resources - Individual'!$F88:$Y88)</f>
        <v>0</v>
      </c>
      <c r="W88" s="651">
        <f>SUMIF('New Resources - Individual'!$F$6:$Y$6,W$6,'New Resources - Individual'!$F88:$Y88)</f>
        <v>0</v>
      </c>
      <c r="X88" s="651">
        <f>SUMIF('New Resources - Individual'!$F$6:$Y$6,X$6,'New Resources - Individual'!$F88:$Y88)</f>
        <v>0</v>
      </c>
      <c r="Y88" s="694">
        <f>SUMIF('New Resources - Individual'!$F$6:$Y$6,Y$6,'New Resources - Individual'!$F88:$Y88)</f>
        <v>0</v>
      </c>
      <c r="Z88" s="618"/>
      <c r="AA88" s="618"/>
      <c r="AB88" s="618"/>
      <c r="AC88" s="618"/>
      <c r="AD88" s="618"/>
      <c r="AE88" s="618"/>
      <c r="AF88" s="618"/>
      <c r="AG88" s="643"/>
      <c r="AH88" s="643"/>
    </row>
    <row r="89" spans="1:34">
      <c r="A89" s="627">
        <v>900</v>
      </c>
      <c r="B89" s="695" t="s">
        <v>167</v>
      </c>
      <c r="C89" s="630">
        <v>924</v>
      </c>
      <c r="D89" s="630"/>
      <c r="E89" s="631"/>
      <c r="F89" s="650">
        <f>SUMIF('New Resources - Individual'!$F$6:$Y$6,F$6,'New Resources - Individual'!$F89:$Y89)</f>
        <v>0</v>
      </c>
      <c r="G89" s="650">
        <f>SUMIF('New Resources - Individual'!$F$6:$Y$6,G$6,'New Resources - Individual'!$F89:$Y89)</f>
        <v>0</v>
      </c>
      <c r="H89" s="651">
        <f>SUMIF('New Resources - Individual'!$F$6:$Y$6,H$6,'New Resources - Individual'!$F89:$Y89)</f>
        <v>0</v>
      </c>
      <c r="I89" s="650">
        <f>SUMIF('New Resources - Individual'!$F$6:$Y$6,I$6,'New Resources - Individual'!$F89:$Y89)</f>
        <v>0</v>
      </c>
      <c r="J89" s="651">
        <f>SUMIF('New Resources - Individual'!$F$6:$Y$6,J$6,'New Resources - Individual'!$F89:$Y89)</f>
        <v>0</v>
      </c>
      <c r="K89" s="651">
        <f>SUMIF('New Resources - Individual'!$F$6:$Y$6,K$6,'New Resources - Individual'!$F89:$Y89)</f>
        <v>0</v>
      </c>
      <c r="L89" s="651">
        <f>SUMIF('New Resources - Individual'!$F$6:$Y$6,L$6,'New Resources - Individual'!$F89:$Y89)</f>
        <v>0</v>
      </c>
      <c r="M89" s="651">
        <f>SUMIF('New Resources - Individual'!$F$6:$Y$6,M$6,'New Resources - Individual'!$F89:$Y89)</f>
        <v>0</v>
      </c>
      <c r="N89" s="651">
        <f>SUMIF('New Resources - Individual'!$F$6:$Y$6,N$6,'New Resources - Individual'!$F89:$Y89)</f>
        <v>0</v>
      </c>
      <c r="O89" s="651">
        <f>SUMIF('New Resources - Individual'!$F$6:$Y$6,O$6,'New Resources - Individual'!$F89:$Y89)</f>
        <v>0</v>
      </c>
      <c r="P89" s="651">
        <f>SUMIF('New Resources - Individual'!$F$6:$Y$6,P$6,'New Resources - Individual'!$F89:$Y89)</f>
        <v>0</v>
      </c>
      <c r="Q89" s="651">
        <f>SUMIF('New Resources - Individual'!$F$6:$Y$6,Q$6,'New Resources - Individual'!$F89:$Y89)</f>
        <v>0</v>
      </c>
      <c r="R89" s="651">
        <f>SUMIF('New Resources - Individual'!$F$6:$Y$6,R$6,'New Resources - Individual'!$F89:$Y89)</f>
        <v>0</v>
      </c>
      <c r="S89" s="651">
        <f>SUMIF('New Resources - Individual'!$F$6:$Y$6,S$6,'New Resources - Individual'!$F89:$Y89)</f>
        <v>0</v>
      </c>
      <c r="T89" s="651">
        <f>SUMIF('New Resources - Individual'!$F$6:$Y$6,T$6,'New Resources - Individual'!$F89:$Y89)</f>
        <v>0</v>
      </c>
      <c r="U89" s="651">
        <f>SUMIF('New Resources - Individual'!$F$6:$Y$6,U$6,'New Resources - Individual'!$F89:$Y89)</f>
        <v>0</v>
      </c>
      <c r="V89" s="651">
        <f>SUMIF('New Resources - Individual'!$F$6:$Y$6,V$6,'New Resources - Individual'!$F89:$Y89)</f>
        <v>0</v>
      </c>
      <c r="W89" s="651">
        <f>SUMIF('New Resources - Individual'!$F$6:$Y$6,W$6,'New Resources - Individual'!$F89:$Y89)</f>
        <v>0</v>
      </c>
      <c r="X89" s="651">
        <f>SUMIF('New Resources - Individual'!$F$6:$Y$6,X$6,'New Resources - Individual'!$F89:$Y89)</f>
        <v>0</v>
      </c>
      <c r="Y89" s="694">
        <f>SUMIF('New Resources - Individual'!$F$6:$Y$6,Y$6,'New Resources - Individual'!$F89:$Y89)</f>
        <v>0</v>
      </c>
      <c r="Z89" s="618"/>
      <c r="AA89" s="618"/>
      <c r="AB89" s="618"/>
      <c r="AC89" s="618"/>
      <c r="AD89" s="618"/>
      <c r="AE89" s="618"/>
      <c r="AF89" s="618"/>
      <c r="AG89" s="643"/>
      <c r="AH89" s="643"/>
    </row>
    <row r="90" spans="1:34">
      <c r="A90" s="627">
        <v>910</v>
      </c>
      <c r="B90" s="693" t="s">
        <v>536</v>
      </c>
      <c r="C90" s="632">
        <v>403</v>
      </c>
      <c r="D90" s="632"/>
      <c r="E90" s="631"/>
      <c r="F90" s="650">
        <f>SUMIF('New Resources - Individual'!$F$6:$Y$6,F$6,'New Resources - Individual'!$F90:$Y90)</f>
        <v>0</v>
      </c>
      <c r="G90" s="650">
        <f>SUMIF('New Resources - Individual'!$F$6:$Y$6,G$6,'New Resources - Individual'!$F90:$Y90)</f>
        <v>0</v>
      </c>
      <c r="H90" s="651">
        <f>SUMIF('New Resources - Individual'!$F$6:$Y$6,H$6,'New Resources - Individual'!$F90:$Y90)</f>
        <v>0</v>
      </c>
      <c r="I90" s="650">
        <f>SUMIF('New Resources - Individual'!$F$6:$Y$6,I$6,'New Resources - Individual'!$F90:$Y90)</f>
        <v>0</v>
      </c>
      <c r="J90" s="651">
        <f>SUMIF('New Resources - Individual'!$F$6:$Y$6,J$6,'New Resources - Individual'!$F90:$Y90)</f>
        <v>0</v>
      </c>
      <c r="K90" s="651">
        <f>SUMIF('New Resources - Individual'!$F$6:$Y$6,K$6,'New Resources - Individual'!$F90:$Y90)</f>
        <v>0</v>
      </c>
      <c r="L90" s="651">
        <f>SUMIF('New Resources - Individual'!$F$6:$Y$6,L$6,'New Resources - Individual'!$F90:$Y90)</f>
        <v>0</v>
      </c>
      <c r="M90" s="651">
        <f>SUMIF('New Resources - Individual'!$F$6:$Y$6,M$6,'New Resources - Individual'!$F90:$Y90)</f>
        <v>0</v>
      </c>
      <c r="N90" s="651">
        <f>SUMIF('New Resources - Individual'!$F$6:$Y$6,N$6,'New Resources - Individual'!$F90:$Y90)</f>
        <v>0</v>
      </c>
      <c r="O90" s="651">
        <f>SUMIF('New Resources - Individual'!$F$6:$Y$6,O$6,'New Resources - Individual'!$F90:$Y90)</f>
        <v>0</v>
      </c>
      <c r="P90" s="651">
        <f>SUMIF('New Resources - Individual'!$F$6:$Y$6,P$6,'New Resources - Individual'!$F90:$Y90)</f>
        <v>0</v>
      </c>
      <c r="Q90" s="651">
        <f>SUMIF('New Resources - Individual'!$F$6:$Y$6,Q$6,'New Resources - Individual'!$F90:$Y90)</f>
        <v>0</v>
      </c>
      <c r="R90" s="651">
        <f>SUMIF('New Resources - Individual'!$F$6:$Y$6,R$6,'New Resources - Individual'!$F90:$Y90)</f>
        <v>0</v>
      </c>
      <c r="S90" s="651">
        <f>SUMIF('New Resources - Individual'!$F$6:$Y$6,S$6,'New Resources - Individual'!$F90:$Y90)</f>
        <v>0</v>
      </c>
      <c r="T90" s="651">
        <f>SUMIF('New Resources - Individual'!$F$6:$Y$6,T$6,'New Resources - Individual'!$F90:$Y90)</f>
        <v>0</v>
      </c>
      <c r="U90" s="651">
        <f>SUMIF('New Resources - Individual'!$F$6:$Y$6,U$6,'New Resources - Individual'!$F90:$Y90)</f>
        <v>0</v>
      </c>
      <c r="V90" s="651">
        <f>SUMIF('New Resources - Individual'!$F$6:$Y$6,V$6,'New Resources - Individual'!$F90:$Y90)</f>
        <v>0</v>
      </c>
      <c r="W90" s="651">
        <f>SUMIF('New Resources - Individual'!$F$6:$Y$6,W$6,'New Resources - Individual'!$F90:$Y90)</f>
        <v>0</v>
      </c>
      <c r="X90" s="651">
        <f>SUMIF('New Resources - Individual'!$F$6:$Y$6,X$6,'New Resources - Individual'!$F90:$Y90)</f>
        <v>0</v>
      </c>
      <c r="Y90" s="694">
        <f>SUMIF('New Resources - Individual'!$F$6:$Y$6,Y$6,'New Resources - Individual'!$F90:$Y90)</f>
        <v>0</v>
      </c>
      <c r="Z90" s="618"/>
      <c r="AA90" s="618"/>
      <c r="AB90" s="618"/>
      <c r="AC90" s="618"/>
      <c r="AD90" s="618"/>
      <c r="AE90" s="618"/>
      <c r="AF90" s="618"/>
      <c r="AG90" s="643"/>
      <c r="AH90" s="643"/>
    </row>
    <row r="91" spans="1:34">
      <c r="A91" s="627">
        <v>920</v>
      </c>
      <c r="B91" s="695" t="s">
        <v>307</v>
      </c>
      <c r="C91" s="630">
        <v>456</v>
      </c>
      <c r="D91" s="630"/>
      <c r="E91" s="631"/>
      <c r="F91" s="650">
        <f>SUMIF('New Resources - Individual'!$F$6:$Y$6,F$6,'New Resources - Individual'!$F91:$Y91)</f>
        <v>0</v>
      </c>
      <c r="G91" s="650">
        <f>SUMIF('New Resources - Individual'!$F$6:$Y$6,G$6,'New Resources - Individual'!$F91:$Y91)</f>
        <v>0</v>
      </c>
      <c r="H91" s="651">
        <f>SUMIF('New Resources - Individual'!$F$6:$Y$6,H$6,'New Resources - Individual'!$F91:$Y91)</f>
        <v>0</v>
      </c>
      <c r="I91" s="650">
        <f>SUMIF('New Resources - Individual'!$F$6:$Y$6,I$6,'New Resources - Individual'!$F91:$Y91)</f>
        <v>0</v>
      </c>
      <c r="J91" s="651">
        <f>SUMIF('New Resources - Individual'!$F$6:$Y$6,J$6,'New Resources - Individual'!$F91:$Y91)</f>
        <v>0</v>
      </c>
      <c r="K91" s="651">
        <f>SUMIF('New Resources - Individual'!$F$6:$Y$6,K$6,'New Resources - Individual'!$F91:$Y91)</f>
        <v>0</v>
      </c>
      <c r="L91" s="651">
        <f>SUMIF('New Resources - Individual'!$F$6:$Y$6,L$6,'New Resources - Individual'!$F91:$Y91)</f>
        <v>0</v>
      </c>
      <c r="M91" s="651">
        <f>SUMIF('New Resources - Individual'!$F$6:$Y$6,M$6,'New Resources - Individual'!$F91:$Y91)</f>
        <v>0</v>
      </c>
      <c r="N91" s="651">
        <f>SUMIF('New Resources - Individual'!$F$6:$Y$6,N$6,'New Resources - Individual'!$F91:$Y91)</f>
        <v>0</v>
      </c>
      <c r="O91" s="651">
        <f>SUMIF('New Resources - Individual'!$F$6:$Y$6,O$6,'New Resources - Individual'!$F91:$Y91)</f>
        <v>0</v>
      </c>
      <c r="P91" s="651">
        <f>SUMIF('New Resources - Individual'!$F$6:$Y$6,P$6,'New Resources - Individual'!$F91:$Y91)</f>
        <v>0</v>
      </c>
      <c r="Q91" s="651">
        <f>SUMIF('New Resources - Individual'!$F$6:$Y$6,Q$6,'New Resources - Individual'!$F91:$Y91)</f>
        <v>0</v>
      </c>
      <c r="R91" s="651">
        <f>SUMIF('New Resources - Individual'!$F$6:$Y$6,R$6,'New Resources - Individual'!$F91:$Y91)</f>
        <v>0</v>
      </c>
      <c r="S91" s="651">
        <f>SUMIF('New Resources - Individual'!$F$6:$Y$6,S$6,'New Resources - Individual'!$F91:$Y91)</f>
        <v>0</v>
      </c>
      <c r="T91" s="651">
        <f>SUMIF('New Resources - Individual'!$F$6:$Y$6,T$6,'New Resources - Individual'!$F91:$Y91)</f>
        <v>0</v>
      </c>
      <c r="U91" s="651">
        <f>SUMIF('New Resources - Individual'!$F$6:$Y$6,U$6,'New Resources - Individual'!$F91:$Y91)</f>
        <v>0</v>
      </c>
      <c r="V91" s="651">
        <f>SUMIF('New Resources - Individual'!$F$6:$Y$6,V$6,'New Resources - Individual'!$F91:$Y91)</f>
        <v>0</v>
      </c>
      <c r="W91" s="651">
        <f>SUMIF('New Resources - Individual'!$F$6:$Y$6,W$6,'New Resources - Individual'!$F91:$Y91)</f>
        <v>0</v>
      </c>
      <c r="X91" s="651">
        <f>SUMIF('New Resources - Individual'!$F$6:$Y$6,X$6,'New Resources - Individual'!$F91:$Y91)</f>
        <v>0</v>
      </c>
      <c r="Y91" s="694">
        <f>SUMIF('New Resources - Individual'!$F$6:$Y$6,Y$6,'New Resources - Individual'!$F91:$Y91)</f>
        <v>0</v>
      </c>
      <c r="Z91" s="618"/>
      <c r="AA91" s="618"/>
      <c r="AB91" s="618"/>
      <c r="AC91" s="618"/>
      <c r="AD91" s="618"/>
      <c r="AE91" s="618"/>
      <c r="AF91" s="618"/>
      <c r="AG91" s="643"/>
      <c r="AH91" s="643"/>
    </row>
    <row r="92" spans="1:34">
      <c r="A92" s="627">
        <v>930</v>
      </c>
      <c r="B92" s="693" t="s">
        <v>455</v>
      </c>
      <c r="C92" s="632">
        <v>456.1</v>
      </c>
      <c r="D92" s="632"/>
      <c r="E92" s="631"/>
      <c r="F92" s="650">
        <f>SUMIF('New Resources - Individual'!$F$6:$Y$6,F$6,'New Resources - Individual'!$F92:$Y92)</f>
        <v>0</v>
      </c>
      <c r="G92" s="650">
        <f>SUMIF('New Resources - Individual'!$F$6:$Y$6,G$6,'New Resources - Individual'!$F92:$Y92)</f>
        <v>0</v>
      </c>
      <c r="H92" s="651">
        <f>SUMIF('New Resources - Individual'!$F$6:$Y$6,H$6,'New Resources - Individual'!$F92:$Y92)</f>
        <v>0</v>
      </c>
      <c r="I92" s="650">
        <f>SUMIF('New Resources - Individual'!$F$6:$Y$6,I$6,'New Resources - Individual'!$F92:$Y92)</f>
        <v>0</v>
      </c>
      <c r="J92" s="651">
        <f>SUMIF('New Resources - Individual'!$F$6:$Y$6,J$6,'New Resources - Individual'!$F92:$Y92)</f>
        <v>0</v>
      </c>
      <c r="K92" s="651">
        <f>SUMIF('New Resources - Individual'!$F$6:$Y$6,K$6,'New Resources - Individual'!$F92:$Y92)</f>
        <v>0</v>
      </c>
      <c r="L92" s="651">
        <f>SUMIF('New Resources - Individual'!$F$6:$Y$6,L$6,'New Resources - Individual'!$F92:$Y92)</f>
        <v>0</v>
      </c>
      <c r="M92" s="651">
        <f>SUMIF('New Resources - Individual'!$F$6:$Y$6,M$6,'New Resources - Individual'!$F92:$Y92)</f>
        <v>0</v>
      </c>
      <c r="N92" s="651">
        <f>SUMIF('New Resources - Individual'!$F$6:$Y$6,N$6,'New Resources - Individual'!$F92:$Y92)</f>
        <v>0</v>
      </c>
      <c r="O92" s="651">
        <f>SUMIF('New Resources - Individual'!$F$6:$Y$6,O$6,'New Resources - Individual'!$F92:$Y92)</f>
        <v>0</v>
      </c>
      <c r="P92" s="651">
        <f>SUMIF('New Resources - Individual'!$F$6:$Y$6,P$6,'New Resources - Individual'!$F92:$Y92)</f>
        <v>0</v>
      </c>
      <c r="Q92" s="651">
        <f>SUMIF('New Resources - Individual'!$F$6:$Y$6,Q$6,'New Resources - Individual'!$F92:$Y92)</f>
        <v>0</v>
      </c>
      <c r="R92" s="651">
        <f>SUMIF('New Resources - Individual'!$F$6:$Y$6,R$6,'New Resources - Individual'!$F92:$Y92)</f>
        <v>0</v>
      </c>
      <c r="S92" s="651">
        <f>SUMIF('New Resources - Individual'!$F$6:$Y$6,S$6,'New Resources - Individual'!$F92:$Y92)</f>
        <v>0</v>
      </c>
      <c r="T92" s="651">
        <f>SUMIF('New Resources - Individual'!$F$6:$Y$6,T$6,'New Resources - Individual'!$F92:$Y92)</f>
        <v>0</v>
      </c>
      <c r="U92" s="651">
        <f>SUMIF('New Resources - Individual'!$F$6:$Y$6,U$6,'New Resources - Individual'!$F92:$Y92)</f>
        <v>0</v>
      </c>
      <c r="V92" s="651">
        <f>SUMIF('New Resources - Individual'!$F$6:$Y$6,V$6,'New Resources - Individual'!$F92:$Y92)</f>
        <v>0</v>
      </c>
      <c r="W92" s="651">
        <f>SUMIF('New Resources - Individual'!$F$6:$Y$6,W$6,'New Resources - Individual'!$F92:$Y92)</f>
        <v>0</v>
      </c>
      <c r="X92" s="651">
        <f>SUMIF('New Resources - Individual'!$F$6:$Y$6,X$6,'New Resources - Individual'!$F92:$Y92)</f>
        <v>0</v>
      </c>
      <c r="Y92" s="694">
        <f>SUMIF('New Resources - Individual'!$F$6:$Y$6,Y$6,'New Resources - Individual'!$F92:$Y92)</f>
        <v>0</v>
      </c>
      <c r="Z92" s="618"/>
      <c r="AA92" s="618"/>
      <c r="AB92" s="618"/>
      <c r="AC92" s="618"/>
      <c r="AD92" s="618"/>
      <c r="AE92" s="618"/>
      <c r="AF92" s="618"/>
      <c r="AG92" s="643"/>
      <c r="AH92" s="643"/>
    </row>
    <row r="93" spans="1:34">
      <c r="A93" s="627">
        <v>940</v>
      </c>
      <c r="B93" s="696" t="s">
        <v>283</v>
      </c>
      <c r="C93" s="633"/>
      <c r="D93" s="633"/>
      <c r="E93" s="634"/>
      <c r="F93" s="652"/>
      <c r="G93" s="652"/>
      <c r="H93" s="652"/>
      <c r="I93" s="652"/>
      <c r="J93" s="652"/>
      <c r="K93" s="652"/>
      <c r="L93" s="652"/>
      <c r="M93" s="652"/>
      <c r="N93" s="652"/>
      <c r="O93" s="652"/>
      <c r="P93" s="652"/>
      <c r="Q93" s="652"/>
      <c r="R93" s="652"/>
      <c r="S93" s="652"/>
      <c r="T93" s="652"/>
      <c r="U93" s="652"/>
      <c r="V93" s="652"/>
      <c r="W93" s="652"/>
      <c r="X93" s="652"/>
      <c r="Y93" s="697"/>
      <c r="Z93" s="618"/>
      <c r="AA93" s="618"/>
      <c r="AB93" s="618"/>
      <c r="AC93" s="618"/>
      <c r="AD93" s="618"/>
      <c r="AE93" s="618"/>
      <c r="AF93" s="618"/>
      <c r="AG93" s="643"/>
      <c r="AH93" s="643"/>
    </row>
    <row r="94" spans="1:34">
      <c r="A94" s="627">
        <v>950</v>
      </c>
      <c r="B94" s="693" t="s">
        <v>284</v>
      </c>
      <c r="C94" s="632">
        <v>262</v>
      </c>
      <c r="D94" s="632"/>
      <c r="E94" s="631"/>
      <c r="F94" s="650">
        <f>SUMIF('New Resources - Individual'!$F$6:$Y$6,F$6,'New Resources - Individual'!$F94:$Y94)</f>
        <v>0</v>
      </c>
      <c r="G94" s="650">
        <f>SUMIF('New Resources - Individual'!$F$6:$Y$6,G$6,'New Resources - Individual'!$F94:$Y94)</f>
        <v>0</v>
      </c>
      <c r="H94" s="651">
        <f>SUMIF('New Resources - Individual'!$F$6:$Y$6,H$6,'New Resources - Individual'!$F94:$Y94)</f>
        <v>0</v>
      </c>
      <c r="I94" s="650">
        <f>SUMIF('New Resources - Individual'!$F$6:$Y$6,I$6,'New Resources - Individual'!$F94:$Y94)</f>
        <v>0</v>
      </c>
      <c r="J94" s="651">
        <f>SUMIF('New Resources - Individual'!$F$6:$Y$6,J$6,'New Resources - Individual'!$F94:$Y94)</f>
        <v>0</v>
      </c>
      <c r="K94" s="651">
        <f>SUMIF('New Resources - Individual'!$F$6:$Y$6,K$6,'New Resources - Individual'!$F94:$Y94)</f>
        <v>0</v>
      </c>
      <c r="L94" s="651">
        <f>SUMIF('New Resources - Individual'!$F$6:$Y$6,L$6,'New Resources - Individual'!$F94:$Y94)</f>
        <v>0</v>
      </c>
      <c r="M94" s="651">
        <f>SUMIF('New Resources - Individual'!$F$6:$Y$6,M$6,'New Resources - Individual'!$F94:$Y94)</f>
        <v>0</v>
      </c>
      <c r="N94" s="651">
        <f>SUMIF('New Resources - Individual'!$F$6:$Y$6,N$6,'New Resources - Individual'!$F94:$Y94)</f>
        <v>0</v>
      </c>
      <c r="O94" s="651">
        <f>SUMIF('New Resources - Individual'!$F$6:$Y$6,O$6,'New Resources - Individual'!$F94:$Y94)</f>
        <v>0</v>
      </c>
      <c r="P94" s="651">
        <f>SUMIF('New Resources - Individual'!$F$6:$Y$6,P$6,'New Resources - Individual'!$F94:$Y94)</f>
        <v>0</v>
      </c>
      <c r="Q94" s="651">
        <f>SUMIF('New Resources - Individual'!$F$6:$Y$6,Q$6,'New Resources - Individual'!$F94:$Y94)</f>
        <v>0</v>
      </c>
      <c r="R94" s="651">
        <f>SUMIF('New Resources - Individual'!$F$6:$Y$6,R$6,'New Resources - Individual'!$F94:$Y94)</f>
        <v>0</v>
      </c>
      <c r="S94" s="651">
        <f>SUMIF('New Resources - Individual'!$F$6:$Y$6,S$6,'New Resources - Individual'!$F94:$Y94)</f>
        <v>0</v>
      </c>
      <c r="T94" s="651">
        <f>SUMIF('New Resources - Individual'!$F$6:$Y$6,T$6,'New Resources - Individual'!$F94:$Y94)</f>
        <v>0</v>
      </c>
      <c r="U94" s="651">
        <f>SUMIF('New Resources - Individual'!$F$6:$Y$6,U$6,'New Resources - Individual'!$F94:$Y94)</f>
        <v>0</v>
      </c>
      <c r="V94" s="651">
        <f>SUMIF('New Resources - Individual'!$F$6:$Y$6,V$6,'New Resources - Individual'!$F94:$Y94)</f>
        <v>0</v>
      </c>
      <c r="W94" s="651">
        <f>SUMIF('New Resources - Individual'!$F$6:$Y$6,W$6,'New Resources - Individual'!$F94:$Y94)</f>
        <v>0</v>
      </c>
      <c r="X94" s="651">
        <f>SUMIF('New Resources - Individual'!$F$6:$Y$6,X$6,'New Resources - Individual'!$F94:$Y94)</f>
        <v>0</v>
      </c>
      <c r="Y94" s="694">
        <f>SUMIF('New Resources - Individual'!$F$6:$Y$6,Y$6,'New Resources - Individual'!$F94:$Y94)</f>
        <v>0</v>
      </c>
      <c r="Z94" s="618"/>
      <c r="AA94" s="618"/>
      <c r="AB94" s="618"/>
      <c r="AC94" s="618"/>
      <c r="AD94" s="618"/>
      <c r="AE94" s="618"/>
      <c r="AF94" s="618"/>
      <c r="AG94" s="643"/>
      <c r="AH94" s="643"/>
    </row>
    <row r="95" spans="1:34" hidden="1">
      <c r="A95" s="627">
        <v>960</v>
      </c>
      <c r="B95" s="695"/>
      <c r="C95" s="630"/>
      <c r="D95" s="630"/>
      <c r="E95" s="631"/>
      <c r="F95" s="650"/>
      <c r="G95" s="651"/>
      <c r="H95" s="651"/>
      <c r="I95" s="650"/>
      <c r="J95" s="651"/>
      <c r="K95" s="651"/>
      <c r="L95" s="651"/>
      <c r="M95" s="651"/>
      <c r="N95" s="651"/>
      <c r="O95" s="651"/>
      <c r="P95" s="651"/>
      <c r="Q95" s="651"/>
      <c r="R95" s="651"/>
      <c r="S95" s="651"/>
      <c r="T95" s="651"/>
      <c r="U95" s="651"/>
      <c r="V95" s="651"/>
      <c r="W95" s="651"/>
      <c r="X95" s="651"/>
      <c r="Y95" s="694"/>
      <c r="Z95" s="618"/>
      <c r="AA95" s="618"/>
      <c r="AB95" s="618"/>
      <c r="AC95" s="618"/>
      <c r="AD95" s="618"/>
      <c r="AE95" s="618"/>
      <c r="AF95" s="618"/>
      <c r="AG95" s="643"/>
      <c r="AH95" s="643"/>
    </row>
    <row r="96" spans="1:34" hidden="1">
      <c r="A96" s="627">
        <v>970</v>
      </c>
      <c r="B96" s="693"/>
      <c r="C96" s="632"/>
      <c r="D96" s="632"/>
      <c r="E96" s="631"/>
      <c r="F96" s="650"/>
      <c r="G96" s="651"/>
      <c r="H96" s="651"/>
      <c r="I96" s="650"/>
      <c r="J96" s="651"/>
      <c r="K96" s="651"/>
      <c r="L96" s="651"/>
      <c r="M96" s="651"/>
      <c r="N96" s="651"/>
      <c r="O96" s="651"/>
      <c r="P96" s="651"/>
      <c r="Q96" s="651"/>
      <c r="R96" s="651"/>
      <c r="S96" s="651"/>
      <c r="T96" s="651"/>
      <c r="U96" s="651"/>
      <c r="V96" s="651"/>
      <c r="W96" s="651"/>
      <c r="X96" s="651"/>
      <c r="Y96" s="694"/>
      <c r="Z96" s="618"/>
      <c r="AA96" s="618"/>
      <c r="AB96" s="618"/>
      <c r="AC96" s="618"/>
      <c r="AD96" s="618"/>
      <c r="AE96" s="618"/>
      <c r="AF96" s="618"/>
      <c r="AG96" s="643"/>
      <c r="AH96" s="643"/>
    </row>
    <row r="97" spans="1:34" hidden="1">
      <c r="A97" s="627">
        <v>980</v>
      </c>
      <c r="B97" s="696"/>
      <c r="C97" s="630"/>
      <c r="D97" s="630"/>
      <c r="E97" s="631"/>
      <c r="F97" s="650"/>
      <c r="G97" s="651"/>
      <c r="H97" s="651"/>
      <c r="I97" s="650"/>
      <c r="J97" s="651"/>
      <c r="K97" s="651"/>
      <c r="L97" s="651"/>
      <c r="M97" s="651"/>
      <c r="N97" s="651"/>
      <c r="O97" s="651"/>
      <c r="P97" s="651"/>
      <c r="Q97" s="651"/>
      <c r="R97" s="651"/>
      <c r="S97" s="651"/>
      <c r="T97" s="651"/>
      <c r="U97" s="651"/>
      <c r="V97" s="651"/>
      <c r="W97" s="651"/>
      <c r="X97" s="651"/>
      <c r="Y97" s="694"/>
      <c r="Z97" s="618"/>
      <c r="AA97" s="618"/>
      <c r="AB97" s="618"/>
      <c r="AC97" s="618"/>
      <c r="AD97" s="618"/>
      <c r="AE97" s="618"/>
      <c r="AF97" s="618"/>
      <c r="AG97" s="643"/>
      <c r="AH97" s="643"/>
    </row>
    <row r="98" spans="1:34" hidden="1">
      <c r="A98" s="627">
        <v>990</v>
      </c>
      <c r="B98" s="693"/>
      <c r="C98" s="632"/>
      <c r="D98" s="632"/>
      <c r="E98" s="631"/>
      <c r="F98" s="650"/>
      <c r="G98" s="651"/>
      <c r="H98" s="651"/>
      <c r="I98" s="650"/>
      <c r="J98" s="651"/>
      <c r="K98" s="651"/>
      <c r="L98" s="651"/>
      <c r="M98" s="651"/>
      <c r="N98" s="651"/>
      <c r="O98" s="651"/>
      <c r="P98" s="651"/>
      <c r="Q98" s="651"/>
      <c r="R98" s="651"/>
      <c r="S98" s="651"/>
      <c r="T98" s="651"/>
      <c r="U98" s="651"/>
      <c r="V98" s="651"/>
      <c r="W98" s="651"/>
      <c r="X98" s="651"/>
      <c r="Y98" s="694"/>
      <c r="Z98" s="618"/>
      <c r="AA98" s="618"/>
      <c r="AB98" s="618"/>
      <c r="AC98" s="618"/>
      <c r="AD98" s="618"/>
      <c r="AE98" s="618"/>
      <c r="AF98" s="618"/>
      <c r="AG98" s="643"/>
      <c r="AH98" s="643"/>
    </row>
    <row r="99" spans="1:34" hidden="1">
      <c r="A99" s="627">
        <v>1000</v>
      </c>
      <c r="B99" s="695"/>
      <c r="C99" s="630"/>
      <c r="D99" s="630"/>
      <c r="E99" s="631"/>
      <c r="F99" s="650"/>
      <c r="G99" s="651"/>
      <c r="H99" s="651"/>
      <c r="I99" s="650"/>
      <c r="J99" s="651"/>
      <c r="K99" s="651"/>
      <c r="L99" s="651"/>
      <c r="M99" s="651"/>
      <c r="N99" s="651"/>
      <c r="O99" s="651"/>
      <c r="P99" s="651"/>
      <c r="Q99" s="651"/>
      <c r="R99" s="651"/>
      <c r="S99" s="651"/>
      <c r="T99" s="651"/>
      <c r="U99" s="651"/>
      <c r="V99" s="651"/>
      <c r="W99" s="651"/>
      <c r="X99" s="651"/>
      <c r="Y99" s="694"/>
      <c r="Z99" s="618"/>
      <c r="AA99" s="618"/>
      <c r="AB99" s="618"/>
      <c r="AC99" s="618"/>
      <c r="AD99" s="618"/>
      <c r="AE99" s="618"/>
      <c r="AF99" s="618"/>
      <c r="AG99" s="643"/>
      <c r="AH99" s="643"/>
    </row>
    <row r="100" spans="1:34" hidden="1">
      <c r="A100" s="627">
        <v>1010</v>
      </c>
      <c r="B100" s="693"/>
      <c r="C100" s="632"/>
      <c r="D100" s="632"/>
      <c r="E100" s="631"/>
      <c r="F100" s="650"/>
      <c r="G100" s="651"/>
      <c r="H100" s="651"/>
      <c r="I100" s="650"/>
      <c r="J100" s="651"/>
      <c r="K100" s="651"/>
      <c r="L100" s="651"/>
      <c r="M100" s="651"/>
      <c r="N100" s="651"/>
      <c r="O100" s="651"/>
      <c r="P100" s="651"/>
      <c r="Q100" s="651"/>
      <c r="R100" s="651"/>
      <c r="S100" s="651"/>
      <c r="T100" s="651"/>
      <c r="U100" s="651"/>
      <c r="V100" s="651"/>
      <c r="W100" s="651"/>
      <c r="X100" s="651"/>
      <c r="Y100" s="694"/>
      <c r="Z100" s="618"/>
      <c r="AA100" s="618"/>
      <c r="AB100" s="618"/>
      <c r="AC100" s="618"/>
      <c r="AD100" s="618"/>
      <c r="AE100" s="618"/>
      <c r="AF100" s="618"/>
      <c r="AG100" s="643"/>
      <c r="AH100" s="643"/>
    </row>
    <row r="101" spans="1:34" hidden="1">
      <c r="A101" s="627">
        <v>1020</v>
      </c>
      <c r="B101" s="695"/>
      <c r="C101" s="630"/>
      <c r="D101" s="630"/>
      <c r="E101" s="631"/>
      <c r="F101" s="650"/>
      <c r="G101" s="651"/>
      <c r="H101" s="651"/>
      <c r="I101" s="650"/>
      <c r="J101" s="651"/>
      <c r="K101" s="651"/>
      <c r="L101" s="651"/>
      <c r="M101" s="651"/>
      <c r="N101" s="651"/>
      <c r="O101" s="651"/>
      <c r="P101" s="651"/>
      <c r="Q101" s="651"/>
      <c r="R101" s="651"/>
      <c r="S101" s="651"/>
      <c r="T101" s="651"/>
      <c r="U101" s="651"/>
      <c r="V101" s="651"/>
      <c r="W101" s="651"/>
      <c r="X101" s="651"/>
      <c r="Y101" s="694"/>
      <c r="Z101" s="618"/>
      <c r="AA101" s="618"/>
      <c r="AB101" s="618"/>
      <c r="AC101" s="618"/>
      <c r="AD101" s="618"/>
      <c r="AE101" s="618"/>
      <c r="AF101" s="618"/>
      <c r="AG101" s="643"/>
      <c r="AH101" s="643"/>
    </row>
    <row r="102" spans="1:34" hidden="1">
      <c r="A102" s="627">
        <v>1030</v>
      </c>
      <c r="B102" s="693"/>
      <c r="C102" s="632"/>
      <c r="D102" s="632"/>
      <c r="E102" s="631"/>
      <c r="F102" s="650"/>
      <c r="G102" s="651"/>
      <c r="H102" s="651"/>
      <c r="I102" s="650"/>
      <c r="J102" s="651"/>
      <c r="K102" s="651"/>
      <c r="L102" s="651"/>
      <c r="M102" s="651"/>
      <c r="N102" s="651"/>
      <c r="O102" s="651"/>
      <c r="P102" s="651"/>
      <c r="Q102" s="651"/>
      <c r="R102" s="651"/>
      <c r="S102" s="651"/>
      <c r="T102" s="651"/>
      <c r="U102" s="651"/>
      <c r="V102" s="651"/>
      <c r="W102" s="651"/>
      <c r="X102" s="651"/>
      <c r="Y102" s="694"/>
      <c r="Z102" s="618"/>
      <c r="AA102" s="618"/>
      <c r="AB102" s="618"/>
      <c r="AC102" s="618"/>
      <c r="AD102" s="618"/>
      <c r="AE102" s="618"/>
      <c r="AF102" s="618"/>
      <c r="AG102" s="643"/>
      <c r="AH102" s="643"/>
    </row>
    <row r="103" spans="1:34" hidden="1">
      <c r="A103" s="627">
        <v>1040</v>
      </c>
      <c r="B103" s="695"/>
      <c r="C103" s="630"/>
      <c r="D103" s="630"/>
      <c r="E103" s="631"/>
      <c r="F103" s="650"/>
      <c r="G103" s="651"/>
      <c r="H103" s="651"/>
      <c r="I103" s="650"/>
      <c r="J103" s="651"/>
      <c r="K103" s="651"/>
      <c r="L103" s="651"/>
      <c r="M103" s="651"/>
      <c r="N103" s="651"/>
      <c r="O103" s="651"/>
      <c r="P103" s="651"/>
      <c r="Q103" s="651"/>
      <c r="R103" s="651"/>
      <c r="S103" s="651"/>
      <c r="T103" s="651"/>
      <c r="U103" s="651"/>
      <c r="V103" s="651"/>
      <c r="W103" s="651"/>
      <c r="X103" s="651"/>
      <c r="Y103" s="694"/>
      <c r="Z103" s="618"/>
      <c r="AA103" s="618"/>
      <c r="AB103" s="618"/>
      <c r="AC103" s="618"/>
      <c r="AD103" s="618"/>
      <c r="AE103" s="618"/>
      <c r="AF103" s="618"/>
      <c r="AG103" s="643"/>
      <c r="AH103" s="643"/>
    </row>
    <row r="104" spans="1:34" hidden="1">
      <c r="A104" s="627">
        <v>1050</v>
      </c>
      <c r="B104" s="695"/>
      <c r="C104" s="630"/>
      <c r="D104" s="630"/>
      <c r="E104" s="631"/>
      <c r="F104" s="650"/>
      <c r="G104" s="651"/>
      <c r="H104" s="651"/>
      <c r="I104" s="650"/>
      <c r="J104" s="651"/>
      <c r="K104" s="651"/>
      <c r="L104" s="651"/>
      <c r="M104" s="651"/>
      <c r="N104" s="651"/>
      <c r="O104" s="651"/>
      <c r="P104" s="651"/>
      <c r="Q104" s="651"/>
      <c r="R104" s="651"/>
      <c r="S104" s="651"/>
      <c r="T104" s="651"/>
      <c r="U104" s="651"/>
      <c r="V104" s="651"/>
      <c r="W104" s="651"/>
      <c r="X104" s="651"/>
      <c r="Y104" s="694"/>
      <c r="Z104" s="618"/>
      <c r="AA104" s="618"/>
      <c r="AB104" s="618"/>
      <c r="AC104" s="618"/>
      <c r="AD104" s="618"/>
      <c r="AE104" s="618"/>
      <c r="AF104" s="618"/>
      <c r="AG104" s="643"/>
      <c r="AH104" s="643"/>
    </row>
    <row r="105" spans="1:34" hidden="1">
      <c r="A105" s="627">
        <v>1060</v>
      </c>
      <c r="B105" s="693"/>
      <c r="C105" s="632"/>
      <c r="D105" s="632"/>
      <c r="E105" s="631"/>
      <c r="F105" s="650"/>
      <c r="G105" s="651"/>
      <c r="H105" s="651"/>
      <c r="I105" s="650"/>
      <c r="J105" s="651"/>
      <c r="K105" s="651"/>
      <c r="L105" s="651"/>
      <c r="M105" s="651"/>
      <c r="N105" s="651"/>
      <c r="O105" s="651"/>
      <c r="P105" s="651"/>
      <c r="Q105" s="651"/>
      <c r="R105" s="651"/>
      <c r="S105" s="651"/>
      <c r="T105" s="651"/>
      <c r="U105" s="651"/>
      <c r="V105" s="651"/>
      <c r="W105" s="651"/>
      <c r="X105" s="651"/>
      <c r="Y105" s="694"/>
      <c r="Z105" s="618"/>
      <c r="AA105" s="618"/>
      <c r="AB105" s="618"/>
      <c r="AC105" s="618"/>
      <c r="AD105" s="618"/>
      <c r="AE105" s="618"/>
      <c r="AF105" s="618"/>
      <c r="AG105" s="643"/>
      <c r="AH105" s="643"/>
    </row>
    <row r="106" spans="1:34">
      <c r="A106" s="627">
        <v>1070</v>
      </c>
      <c r="B106" s="702"/>
      <c r="C106" s="637"/>
      <c r="D106" s="637"/>
      <c r="E106" s="638"/>
      <c r="F106" s="655"/>
      <c r="G106" s="656"/>
      <c r="H106" s="656"/>
      <c r="I106" s="655"/>
      <c r="J106" s="656"/>
      <c r="K106" s="656"/>
      <c r="L106" s="656"/>
      <c r="M106" s="656"/>
      <c r="N106" s="656"/>
      <c r="O106" s="656"/>
      <c r="P106" s="656"/>
      <c r="Q106" s="656"/>
      <c r="R106" s="656"/>
      <c r="S106" s="656"/>
      <c r="T106" s="656"/>
      <c r="U106" s="656"/>
      <c r="V106" s="656"/>
      <c r="W106" s="656"/>
      <c r="X106" s="656"/>
      <c r="Y106" s="703"/>
      <c r="Z106" s="618"/>
      <c r="AA106" s="618"/>
      <c r="AB106" s="618"/>
      <c r="AC106" s="618"/>
      <c r="AD106" s="618"/>
      <c r="AE106" s="618"/>
      <c r="AF106" s="618"/>
      <c r="AG106" s="643"/>
      <c r="AH106" s="643"/>
    </row>
    <row r="107" spans="1:34">
      <c r="A107" s="627">
        <v>1080</v>
      </c>
      <c r="B107" s="696" t="s">
        <v>285</v>
      </c>
      <c r="C107" s="633"/>
      <c r="D107" s="633"/>
      <c r="E107" s="634"/>
      <c r="F107" s="652"/>
      <c r="G107" s="652"/>
      <c r="H107" s="652"/>
      <c r="I107" s="652"/>
      <c r="J107" s="652"/>
      <c r="K107" s="652"/>
      <c r="L107" s="652"/>
      <c r="M107" s="652"/>
      <c r="N107" s="652"/>
      <c r="O107" s="652"/>
      <c r="P107" s="652"/>
      <c r="Q107" s="652"/>
      <c r="R107" s="652"/>
      <c r="S107" s="652"/>
      <c r="T107" s="652"/>
      <c r="U107" s="652"/>
      <c r="V107" s="652"/>
      <c r="W107" s="652"/>
      <c r="X107" s="652"/>
      <c r="Y107" s="697"/>
      <c r="Z107" s="618"/>
      <c r="AA107" s="618"/>
      <c r="AB107" s="618"/>
      <c r="AC107" s="618"/>
      <c r="AD107" s="618"/>
      <c r="AE107" s="618"/>
      <c r="AF107" s="618"/>
      <c r="AG107" s="643"/>
      <c r="AH107" s="643"/>
    </row>
    <row r="108" spans="1:34">
      <c r="A108" s="639">
        <v>91000</v>
      </c>
      <c r="B108" s="693" t="s">
        <v>286</v>
      </c>
      <c r="C108" s="632"/>
      <c r="D108" s="632"/>
      <c r="E108" s="631"/>
      <c r="F108" s="657">
        <f t="shared" ref="F108:Y108" si="2">SUM(F9,F49)</f>
        <v>0</v>
      </c>
      <c r="G108" s="657">
        <f t="shared" si="2"/>
        <v>0</v>
      </c>
      <c r="H108" s="657">
        <f>SUM(H9,H49)</f>
        <v>0</v>
      </c>
      <c r="I108" s="657">
        <f t="shared" si="2"/>
        <v>0</v>
      </c>
      <c r="J108" s="657">
        <f t="shared" si="2"/>
        <v>0</v>
      </c>
      <c r="K108" s="657">
        <f t="shared" si="2"/>
        <v>0</v>
      </c>
      <c r="L108" s="657">
        <f t="shared" si="2"/>
        <v>0</v>
      </c>
      <c r="M108" s="657">
        <f t="shared" si="2"/>
        <v>0</v>
      </c>
      <c r="N108" s="657">
        <f t="shared" si="2"/>
        <v>0</v>
      </c>
      <c r="O108" s="657">
        <f t="shared" si="2"/>
        <v>0</v>
      </c>
      <c r="P108" s="657">
        <f t="shared" si="2"/>
        <v>0</v>
      </c>
      <c r="Q108" s="657">
        <f t="shared" si="2"/>
        <v>0</v>
      </c>
      <c r="R108" s="657">
        <f t="shared" si="2"/>
        <v>0</v>
      </c>
      <c r="S108" s="657">
        <f t="shared" si="2"/>
        <v>0</v>
      </c>
      <c r="T108" s="657">
        <f t="shared" si="2"/>
        <v>0</v>
      </c>
      <c r="U108" s="657">
        <f t="shared" si="2"/>
        <v>0</v>
      </c>
      <c r="V108" s="657">
        <f t="shared" si="2"/>
        <v>0</v>
      </c>
      <c r="W108" s="657">
        <f t="shared" si="2"/>
        <v>0</v>
      </c>
      <c r="X108" s="657">
        <f t="shared" si="2"/>
        <v>0</v>
      </c>
      <c r="Y108" s="701">
        <f t="shared" si="2"/>
        <v>0</v>
      </c>
    </row>
    <row r="109" spans="1:34">
      <c r="A109" s="639">
        <v>92000</v>
      </c>
      <c r="B109" s="695" t="s">
        <v>287</v>
      </c>
      <c r="C109" s="630"/>
      <c r="D109" s="630"/>
      <c r="E109" s="631"/>
      <c r="F109" s="657">
        <f>SUM(F10,F24,F36,F50,F84)</f>
        <v>0</v>
      </c>
      <c r="G109" s="657">
        <f>SUM(G10,G24,G36,G50,G84)</f>
        <v>0</v>
      </c>
      <c r="H109" s="657">
        <f>SUM(H10,H24,H36,H50,H84)</f>
        <v>0</v>
      </c>
      <c r="I109" s="657">
        <f t="shared" ref="I109:Y109" si="3">SUM(I10,I24,I36,I50,I84)</f>
        <v>0</v>
      </c>
      <c r="J109" s="657">
        <f t="shared" si="3"/>
        <v>0</v>
      </c>
      <c r="K109" s="657">
        <f t="shared" si="3"/>
        <v>0</v>
      </c>
      <c r="L109" s="657">
        <f t="shared" si="3"/>
        <v>0</v>
      </c>
      <c r="M109" s="657">
        <f t="shared" si="3"/>
        <v>0</v>
      </c>
      <c r="N109" s="657">
        <f t="shared" si="3"/>
        <v>0</v>
      </c>
      <c r="O109" s="657">
        <f t="shared" si="3"/>
        <v>0</v>
      </c>
      <c r="P109" s="657">
        <f t="shared" si="3"/>
        <v>0</v>
      </c>
      <c r="Q109" s="657">
        <f t="shared" si="3"/>
        <v>0</v>
      </c>
      <c r="R109" s="657">
        <f t="shared" si="3"/>
        <v>0</v>
      </c>
      <c r="S109" s="657">
        <f t="shared" si="3"/>
        <v>0</v>
      </c>
      <c r="T109" s="657">
        <f t="shared" si="3"/>
        <v>0</v>
      </c>
      <c r="U109" s="657">
        <f t="shared" si="3"/>
        <v>0</v>
      </c>
      <c r="V109" s="657">
        <f t="shared" si="3"/>
        <v>0</v>
      </c>
      <c r="W109" s="657">
        <f t="shared" si="3"/>
        <v>0</v>
      </c>
      <c r="X109" s="657">
        <f t="shared" si="3"/>
        <v>0</v>
      </c>
      <c r="Y109" s="701">
        <f t="shared" si="3"/>
        <v>0</v>
      </c>
    </row>
    <row r="110" spans="1:34">
      <c r="A110" s="639">
        <v>93000</v>
      </c>
      <c r="B110" s="693" t="s">
        <v>288</v>
      </c>
      <c r="C110" s="632"/>
      <c r="D110" s="632"/>
      <c r="E110" s="631"/>
      <c r="F110" s="657">
        <f>SUM(F11,F51)</f>
        <v>0</v>
      </c>
      <c r="G110" s="657">
        <f t="shared" ref="G110:Y110" si="4">SUM(G11,G51)</f>
        <v>0</v>
      </c>
      <c r="H110" s="657">
        <f>SUM(H11,H51)</f>
        <v>0</v>
      </c>
      <c r="I110" s="657">
        <f t="shared" si="4"/>
        <v>0</v>
      </c>
      <c r="J110" s="657">
        <f t="shared" si="4"/>
        <v>0</v>
      </c>
      <c r="K110" s="657">
        <f t="shared" si="4"/>
        <v>0</v>
      </c>
      <c r="L110" s="657">
        <f t="shared" si="4"/>
        <v>0</v>
      </c>
      <c r="M110" s="657">
        <f t="shared" si="4"/>
        <v>0</v>
      </c>
      <c r="N110" s="657">
        <f t="shared" si="4"/>
        <v>0</v>
      </c>
      <c r="O110" s="657">
        <f t="shared" si="4"/>
        <v>0</v>
      </c>
      <c r="P110" s="657">
        <f t="shared" si="4"/>
        <v>0</v>
      </c>
      <c r="Q110" s="657">
        <f t="shared" si="4"/>
        <v>0</v>
      </c>
      <c r="R110" s="657">
        <f t="shared" si="4"/>
        <v>0</v>
      </c>
      <c r="S110" s="657">
        <f t="shared" si="4"/>
        <v>0</v>
      </c>
      <c r="T110" s="657">
        <f t="shared" si="4"/>
        <v>0</v>
      </c>
      <c r="U110" s="657">
        <f t="shared" si="4"/>
        <v>0</v>
      </c>
      <c r="V110" s="657">
        <f t="shared" si="4"/>
        <v>0</v>
      </c>
      <c r="W110" s="657">
        <f t="shared" si="4"/>
        <v>0</v>
      </c>
      <c r="X110" s="657">
        <f t="shared" si="4"/>
        <v>0</v>
      </c>
      <c r="Y110" s="701">
        <f t="shared" si="4"/>
        <v>0</v>
      </c>
    </row>
    <row r="111" spans="1:34">
      <c r="A111" s="639">
        <v>94000</v>
      </c>
      <c r="B111" s="695" t="s">
        <v>289</v>
      </c>
      <c r="C111" s="630"/>
      <c r="D111" s="630"/>
      <c r="E111" s="631"/>
      <c r="F111" s="657">
        <f>SUM(F16,F29,F40,F56,F89)</f>
        <v>0</v>
      </c>
      <c r="G111" s="657">
        <f>SUM(G16,G29,G40,G56,G89)</f>
        <v>0</v>
      </c>
      <c r="H111" s="657">
        <f>SUM(H16,H29,H40,H56,H89)</f>
        <v>0</v>
      </c>
      <c r="I111" s="657">
        <f t="shared" ref="I111:Y111" si="5">SUM(I16,I29,I40,I56,I89)</f>
        <v>0</v>
      </c>
      <c r="J111" s="657">
        <f t="shared" si="5"/>
        <v>0</v>
      </c>
      <c r="K111" s="657">
        <f t="shared" si="5"/>
        <v>0</v>
      </c>
      <c r="L111" s="657">
        <f t="shared" si="5"/>
        <v>0</v>
      </c>
      <c r="M111" s="657">
        <f t="shared" si="5"/>
        <v>0</v>
      </c>
      <c r="N111" s="657">
        <f t="shared" si="5"/>
        <v>0</v>
      </c>
      <c r="O111" s="657">
        <f t="shared" si="5"/>
        <v>0</v>
      </c>
      <c r="P111" s="657">
        <f t="shared" si="5"/>
        <v>0</v>
      </c>
      <c r="Q111" s="657">
        <f t="shared" si="5"/>
        <v>0</v>
      </c>
      <c r="R111" s="657">
        <f t="shared" si="5"/>
        <v>0</v>
      </c>
      <c r="S111" s="657">
        <f t="shared" si="5"/>
        <v>0</v>
      </c>
      <c r="T111" s="657">
        <f t="shared" si="5"/>
        <v>0</v>
      </c>
      <c r="U111" s="657">
        <f t="shared" si="5"/>
        <v>0</v>
      </c>
      <c r="V111" s="657">
        <f t="shared" si="5"/>
        <v>0</v>
      </c>
      <c r="W111" s="657">
        <f t="shared" si="5"/>
        <v>0</v>
      </c>
      <c r="X111" s="657">
        <f t="shared" si="5"/>
        <v>0</v>
      </c>
      <c r="Y111" s="701">
        <f t="shared" si="5"/>
        <v>0</v>
      </c>
    </row>
    <row r="112" spans="1:34">
      <c r="A112" s="639">
        <v>95000</v>
      </c>
      <c r="B112" s="693"/>
      <c r="C112" s="632"/>
      <c r="D112" s="632"/>
      <c r="E112" s="631"/>
      <c r="F112" s="657"/>
      <c r="G112" s="657"/>
      <c r="H112" s="657"/>
      <c r="I112" s="657"/>
      <c r="J112" s="657"/>
      <c r="K112" s="657"/>
      <c r="L112" s="657"/>
      <c r="M112" s="657"/>
      <c r="N112" s="657"/>
      <c r="O112" s="657"/>
      <c r="P112" s="657"/>
      <c r="Q112" s="657"/>
      <c r="R112" s="657"/>
      <c r="S112" s="657"/>
      <c r="T112" s="657"/>
      <c r="U112" s="657"/>
      <c r="V112" s="657"/>
      <c r="W112" s="657"/>
      <c r="X112" s="657"/>
      <c r="Y112" s="701"/>
    </row>
    <row r="113" spans="1:25">
      <c r="A113" s="639">
        <v>96000</v>
      </c>
      <c r="B113" s="695" t="s">
        <v>290</v>
      </c>
      <c r="C113" s="630"/>
      <c r="D113" s="630"/>
      <c r="E113" s="631"/>
      <c r="F113" s="657">
        <f>SUM(F62,F94)</f>
        <v>0</v>
      </c>
      <c r="G113" s="657">
        <f>SUM(G62,G94)</f>
        <v>0</v>
      </c>
      <c r="H113" s="657">
        <f>SUM(H62,H94)</f>
        <v>0</v>
      </c>
      <c r="I113" s="657">
        <f t="shared" ref="I113:Y113" si="6">SUM(I62,I94)</f>
        <v>0</v>
      </c>
      <c r="J113" s="657">
        <f t="shared" si="6"/>
        <v>0</v>
      </c>
      <c r="K113" s="657">
        <f t="shared" si="6"/>
        <v>0</v>
      </c>
      <c r="L113" s="657">
        <f t="shared" si="6"/>
        <v>0</v>
      </c>
      <c r="M113" s="657">
        <f t="shared" si="6"/>
        <v>0</v>
      </c>
      <c r="N113" s="657">
        <f t="shared" si="6"/>
        <v>0</v>
      </c>
      <c r="O113" s="657">
        <f t="shared" si="6"/>
        <v>0</v>
      </c>
      <c r="P113" s="657">
        <f t="shared" si="6"/>
        <v>0</v>
      </c>
      <c r="Q113" s="657">
        <f t="shared" si="6"/>
        <v>0</v>
      </c>
      <c r="R113" s="657">
        <f t="shared" si="6"/>
        <v>0</v>
      </c>
      <c r="S113" s="657">
        <f t="shared" si="6"/>
        <v>0</v>
      </c>
      <c r="T113" s="657">
        <f t="shared" si="6"/>
        <v>0</v>
      </c>
      <c r="U113" s="657">
        <f t="shared" si="6"/>
        <v>0</v>
      </c>
      <c r="V113" s="657">
        <f t="shared" si="6"/>
        <v>0</v>
      </c>
      <c r="W113" s="657">
        <f t="shared" si="6"/>
        <v>0</v>
      </c>
      <c r="X113" s="657">
        <f t="shared" si="6"/>
        <v>0</v>
      </c>
      <c r="Y113" s="701">
        <f t="shared" si="6"/>
        <v>0</v>
      </c>
    </row>
    <row r="114" spans="1:25">
      <c r="A114" s="639">
        <v>97000</v>
      </c>
      <c r="B114" s="693"/>
      <c r="C114" s="632"/>
      <c r="D114" s="632"/>
      <c r="E114" s="631"/>
      <c r="F114" s="657"/>
      <c r="G114" s="657"/>
      <c r="H114" s="657"/>
      <c r="I114" s="657"/>
      <c r="J114" s="657"/>
      <c r="K114" s="657"/>
      <c r="L114" s="657"/>
      <c r="M114" s="657"/>
      <c r="N114" s="657"/>
      <c r="O114" s="657"/>
      <c r="P114" s="657"/>
      <c r="Q114" s="657"/>
      <c r="R114" s="657"/>
      <c r="S114" s="657"/>
      <c r="T114" s="657"/>
      <c r="U114" s="657"/>
      <c r="V114" s="657"/>
      <c r="W114" s="657"/>
      <c r="X114" s="657"/>
      <c r="Y114" s="701"/>
    </row>
    <row r="115" spans="1:25">
      <c r="A115" s="639">
        <v>98000</v>
      </c>
      <c r="B115" s="695" t="s">
        <v>291</v>
      </c>
      <c r="C115" s="630"/>
      <c r="D115" s="630"/>
      <c r="E115" s="631"/>
      <c r="F115" s="657">
        <f>F14+F15</f>
        <v>0</v>
      </c>
      <c r="G115" s="657">
        <f>G14+G15</f>
        <v>0</v>
      </c>
      <c r="H115" s="657">
        <f>H14+H15</f>
        <v>0</v>
      </c>
      <c r="I115" s="657">
        <f t="shared" ref="I115:R115" si="7">I14+I15</f>
        <v>0</v>
      </c>
      <c r="J115" s="657">
        <f t="shared" si="7"/>
        <v>0</v>
      </c>
      <c r="K115" s="657">
        <f t="shared" si="7"/>
        <v>0</v>
      </c>
      <c r="L115" s="657">
        <f t="shared" si="7"/>
        <v>0</v>
      </c>
      <c r="M115" s="657">
        <f t="shared" si="7"/>
        <v>0</v>
      </c>
      <c r="N115" s="657">
        <f t="shared" si="7"/>
        <v>0</v>
      </c>
      <c r="O115" s="657">
        <f t="shared" si="7"/>
        <v>0</v>
      </c>
      <c r="P115" s="657">
        <f t="shared" si="7"/>
        <v>0</v>
      </c>
      <c r="Q115" s="657">
        <f t="shared" si="7"/>
        <v>0</v>
      </c>
      <c r="R115" s="657">
        <f t="shared" si="7"/>
        <v>0</v>
      </c>
      <c r="S115" s="657">
        <f>S14+S15</f>
        <v>0</v>
      </c>
      <c r="T115" s="657">
        <f t="shared" ref="T115:Y115" si="8">T14+T15</f>
        <v>0</v>
      </c>
      <c r="U115" s="657">
        <f t="shared" si="8"/>
        <v>0</v>
      </c>
      <c r="V115" s="657">
        <f t="shared" si="8"/>
        <v>0</v>
      </c>
      <c r="W115" s="657">
        <f t="shared" si="8"/>
        <v>0</v>
      </c>
      <c r="X115" s="657">
        <f t="shared" si="8"/>
        <v>0</v>
      </c>
      <c r="Y115" s="701">
        <f t="shared" si="8"/>
        <v>0</v>
      </c>
    </row>
    <row r="116" spans="1:25">
      <c r="A116" s="639">
        <v>99000</v>
      </c>
      <c r="B116" s="693" t="s">
        <v>292</v>
      </c>
      <c r="C116" s="632"/>
      <c r="D116" s="632"/>
      <c r="E116" s="631"/>
      <c r="F116" s="657">
        <f>F38+F39</f>
        <v>0</v>
      </c>
      <c r="G116" s="657">
        <f>G38+G39</f>
        <v>0</v>
      </c>
      <c r="H116" s="657">
        <f>H38+H39</f>
        <v>0</v>
      </c>
      <c r="I116" s="657">
        <f t="shared" ref="I116:R116" si="9">I38+I39</f>
        <v>0</v>
      </c>
      <c r="J116" s="657">
        <f t="shared" si="9"/>
        <v>0</v>
      </c>
      <c r="K116" s="657">
        <f t="shared" si="9"/>
        <v>0</v>
      </c>
      <c r="L116" s="657">
        <f t="shared" si="9"/>
        <v>0</v>
      </c>
      <c r="M116" s="657">
        <f t="shared" si="9"/>
        <v>0</v>
      </c>
      <c r="N116" s="657">
        <f t="shared" si="9"/>
        <v>0</v>
      </c>
      <c r="O116" s="657">
        <f t="shared" si="9"/>
        <v>0</v>
      </c>
      <c r="P116" s="657">
        <f t="shared" si="9"/>
        <v>0</v>
      </c>
      <c r="Q116" s="657">
        <f t="shared" si="9"/>
        <v>0</v>
      </c>
      <c r="R116" s="657">
        <f t="shared" si="9"/>
        <v>0</v>
      </c>
      <c r="S116" s="657">
        <f>S38+S39</f>
        <v>0</v>
      </c>
      <c r="T116" s="657">
        <f t="shared" ref="T116:Y116" si="10">T38+T39</f>
        <v>0</v>
      </c>
      <c r="U116" s="657">
        <f t="shared" si="10"/>
        <v>0</v>
      </c>
      <c r="V116" s="657">
        <f t="shared" si="10"/>
        <v>0</v>
      </c>
      <c r="W116" s="657">
        <f t="shared" si="10"/>
        <v>0</v>
      </c>
      <c r="X116" s="657">
        <f t="shared" si="10"/>
        <v>0</v>
      </c>
      <c r="Y116" s="701">
        <f t="shared" si="10"/>
        <v>0</v>
      </c>
    </row>
    <row r="117" spans="1:25">
      <c r="A117" s="639">
        <v>100000</v>
      </c>
      <c r="B117" s="695" t="s">
        <v>293</v>
      </c>
      <c r="C117" s="630"/>
      <c r="D117" s="630"/>
      <c r="E117" s="631"/>
      <c r="F117" s="657">
        <f>F54+F55</f>
        <v>0</v>
      </c>
      <c r="G117" s="657">
        <f>G54+G55</f>
        <v>0</v>
      </c>
      <c r="H117" s="657">
        <f>H54+H55</f>
        <v>0</v>
      </c>
      <c r="I117" s="657">
        <f t="shared" ref="I117:Q117" si="11">I54+I55</f>
        <v>0</v>
      </c>
      <c r="J117" s="657">
        <f t="shared" si="11"/>
        <v>0</v>
      </c>
      <c r="K117" s="657">
        <f t="shared" si="11"/>
        <v>0</v>
      </c>
      <c r="L117" s="657">
        <f t="shared" si="11"/>
        <v>0</v>
      </c>
      <c r="M117" s="657">
        <f t="shared" si="11"/>
        <v>0</v>
      </c>
      <c r="N117" s="657">
        <f t="shared" si="11"/>
        <v>0</v>
      </c>
      <c r="O117" s="657">
        <f t="shared" si="11"/>
        <v>0</v>
      </c>
      <c r="P117" s="657">
        <f t="shared" si="11"/>
        <v>0</v>
      </c>
      <c r="Q117" s="657">
        <f t="shared" si="11"/>
        <v>0</v>
      </c>
      <c r="R117" s="657">
        <f>R54+R55</f>
        <v>0</v>
      </c>
      <c r="S117" s="657">
        <f>S54+S55</f>
        <v>0</v>
      </c>
      <c r="T117" s="657">
        <f t="shared" ref="T117:Y117" si="12">T54+T55</f>
        <v>0</v>
      </c>
      <c r="U117" s="657">
        <f t="shared" si="12"/>
        <v>0</v>
      </c>
      <c r="V117" s="657">
        <f t="shared" si="12"/>
        <v>0</v>
      </c>
      <c r="W117" s="657">
        <f t="shared" si="12"/>
        <v>0</v>
      </c>
      <c r="X117" s="657">
        <f t="shared" si="12"/>
        <v>0</v>
      </c>
      <c r="Y117" s="701">
        <f t="shared" si="12"/>
        <v>0</v>
      </c>
    </row>
    <row r="118" spans="1:25">
      <c r="A118" s="639">
        <v>101000</v>
      </c>
      <c r="B118" s="693"/>
      <c r="C118" s="632"/>
      <c r="D118" s="632"/>
      <c r="E118" s="631"/>
      <c r="F118" s="657"/>
      <c r="G118" s="657"/>
      <c r="H118" s="657"/>
      <c r="I118" s="657"/>
      <c r="J118" s="657"/>
      <c r="K118" s="657"/>
      <c r="L118" s="657"/>
      <c r="M118" s="657"/>
      <c r="N118" s="657"/>
      <c r="O118" s="657"/>
      <c r="P118" s="657"/>
      <c r="Q118" s="657"/>
      <c r="R118" s="657"/>
      <c r="S118" s="657"/>
      <c r="T118" s="657"/>
      <c r="U118" s="657"/>
      <c r="V118" s="657"/>
      <c r="W118" s="657"/>
      <c r="X118" s="657"/>
      <c r="Y118" s="701"/>
    </row>
    <row r="119" spans="1:25">
      <c r="A119" s="639">
        <v>102000</v>
      </c>
      <c r="B119" s="695"/>
      <c r="C119" s="630"/>
      <c r="D119" s="630"/>
      <c r="E119" s="631"/>
      <c r="F119" s="657"/>
      <c r="G119" s="657"/>
      <c r="H119" s="657"/>
      <c r="I119" s="657"/>
      <c r="J119" s="657"/>
      <c r="K119" s="657"/>
      <c r="L119" s="657"/>
      <c r="M119" s="657"/>
      <c r="N119" s="657"/>
      <c r="O119" s="657"/>
      <c r="P119" s="657"/>
      <c r="Q119" s="657"/>
      <c r="R119" s="657"/>
      <c r="S119" s="657"/>
      <c r="T119" s="657"/>
      <c r="U119" s="657"/>
      <c r="V119" s="657"/>
      <c r="W119" s="657"/>
      <c r="X119" s="657"/>
      <c r="Y119" s="701"/>
    </row>
    <row r="120" spans="1:25">
      <c r="A120" s="639">
        <v>103000</v>
      </c>
      <c r="B120" s="693" t="s">
        <v>625</v>
      </c>
      <c r="C120" s="632"/>
      <c r="D120" s="632"/>
      <c r="E120" s="631"/>
      <c r="F120" s="657">
        <f>SUM(F18,F31,F41,F58)</f>
        <v>0</v>
      </c>
      <c r="G120" s="657">
        <f t="shared" ref="G120:Y120" si="13">SUM(G18,G31,G41,G58)</f>
        <v>0</v>
      </c>
      <c r="H120" s="657">
        <f t="shared" si="13"/>
        <v>0</v>
      </c>
      <c r="I120" s="657">
        <f t="shared" si="13"/>
        <v>0</v>
      </c>
      <c r="J120" s="657">
        <f t="shared" si="13"/>
        <v>0</v>
      </c>
      <c r="K120" s="657">
        <f t="shared" si="13"/>
        <v>0</v>
      </c>
      <c r="L120" s="657">
        <f t="shared" si="13"/>
        <v>0</v>
      </c>
      <c r="M120" s="657">
        <f t="shared" si="13"/>
        <v>0</v>
      </c>
      <c r="N120" s="657">
        <f t="shared" si="13"/>
        <v>0</v>
      </c>
      <c r="O120" s="657">
        <f t="shared" si="13"/>
        <v>0</v>
      </c>
      <c r="P120" s="657">
        <f t="shared" si="13"/>
        <v>0</v>
      </c>
      <c r="Q120" s="657">
        <f t="shared" si="13"/>
        <v>0</v>
      </c>
      <c r="R120" s="657">
        <f t="shared" si="13"/>
        <v>0</v>
      </c>
      <c r="S120" s="657">
        <f t="shared" si="13"/>
        <v>0</v>
      </c>
      <c r="T120" s="657">
        <f t="shared" si="13"/>
        <v>0</v>
      </c>
      <c r="U120" s="657">
        <f t="shared" si="13"/>
        <v>0</v>
      </c>
      <c r="V120" s="657">
        <f t="shared" si="13"/>
        <v>0</v>
      </c>
      <c r="W120" s="657">
        <f t="shared" si="13"/>
        <v>0</v>
      </c>
      <c r="X120" s="657">
        <f t="shared" si="13"/>
        <v>0</v>
      </c>
      <c r="Y120" s="701">
        <f t="shared" si="13"/>
        <v>0</v>
      </c>
    </row>
    <row r="121" spans="1:25">
      <c r="A121" s="639">
        <v>104000</v>
      </c>
      <c r="B121" s="695" t="s">
        <v>626</v>
      </c>
      <c r="C121" s="630"/>
      <c r="D121" s="630"/>
      <c r="E121" s="631"/>
      <c r="F121" s="657">
        <f>SUM(F19,F32,F42,F59)</f>
        <v>0</v>
      </c>
      <c r="G121" s="657">
        <f t="shared" ref="G121:Y121" si="14">SUM(G19,G32,G42,G59)</f>
        <v>0</v>
      </c>
      <c r="H121" s="657">
        <f t="shared" si="14"/>
        <v>0</v>
      </c>
      <c r="I121" s="657">
        <f t="shared" si="14"/>
        <v>0</v>
      </c>
      <c r="J121" s="657">
        <f t="shared" si="14"/>
        <v>0</v>
      </c>
      <c r="K121" s="657">
        <f t="shared" si="14"/>
        <v>0</v>
      </c>
      <c r="L121" s="657">
        <f t="shared" si="14"/>
        <v>0</v>
      </c>
      <c r="M121" s="657">
        <f t="shared" si="14"/>
        <v>0</v>
      </c>
      <c r="N121" s="657">
        <f t="shared" si="14"/>
        <v>0</v>
      </c>
      <c r="O121" s="657">
        <f t="shared" si="14"/>
        <v>0</v>
      </c>
      <c r="P121" s="657">
        <f t="shared" si="14"/>
        <v>0</v>
      </c>
      <c r="Q121" s="657">
        <f t="shared" si="14"/>
        <v>0</v>
      </c>
      <c r="R121" s="657">
        <f t="shared" si="14"/>
        <v>0</v>
      </c>
      <c r="S121" s="657">
        <f t="shared" si="14"/>
        <v>0</v>
      </c>
      <c r="T121" s="657">
        <f t="shared" si="14"/>
        <v>0</v>
      </c>
      <c r="U121" s="657">
        <f t="shared" si="14"/>
        <v>0</v>
      </c>
      <c r="V121" s="657">
        <f t="shared" si="14"/>
        <v>0</v>
      </c>
      <c r="W121" s="657">
        <f t="shared" si="14"/>
        <v>0</v>
      </c>
      <c r="X121" s="657">
        <f t="shared" si="14"/>
        <v>0</v>
      </c>
      <c r="Y121" s="701">
        <f t="shared" si="14"/>
        <v>0</v>
      </c>
    </row>
    <row r="122" spans="1:25">
      <c r="A122" s="639">
        <v>105000</v>
      </c>
      <c r="B122" s="693" t="s">
        <v>627</v>
      </c>
      <c r="C122" s="632"/>
      <c r="D122" s="632"/>
      <c r="E122" s="631"/>
      <c r="F122" s="657">
        <f>F76+F78+F64+F66+F68+F70+F72</f>
        <v>0</v>
      </c>
      <c r="G122" s="657">
        <f t="shared" ref="G122:Y122" si="15">G76+G78+G64+G66+G68+G70+G72</f>
        <v>0</v>
      </c>
      <c r="H122" s="657">
        <f t="shared" si="15"/>
        <v>0</v>
      </c>
      <c r="I122" s="657">
        <f t="shared" si="15"/>
        <v>0</v>
      </c>
      <c r="J122" s="657">
        <f t="shared" si="15"/>
        <v>0</v>
      </c>
      <c r="K122" s="657">
        <f t="shared" si="15"/>
        <v>0</v>
      </c>
      <c r="L122" s="657">
        <f t="shared" si="15"/>
        <v>0</v>
      </c>
      <c r="M122" s="657">
        <f t="shared" si="15"/>
        <v>0</v>
      </c>
      <c r="N122" s="657">
        <f t="shared" si="15"/>
        <v>0</v>
      </c>
      <c r="O122" s="657">
        <f t="shared" si="15"/>
        <v>0</v>
      </c>
      <c r="P122" s="657">
        <f t="shared" si="15"/>
        <v>0</v>
      </c>
      <c r="Q122" s="657">
        <f t="shared" si="15"/>
        <v>0</v>
      </c>
      <c r="R122" s="657">
        <f t="shared" si="15"/>
        <v>0</v>
      </c>
      <c r="S122" s="657">
        <f t="shared" si="15"/>
        <v>0</v>
      </c>
      <c r="T122" s="657">
        <f t="shared" si="15"/>
        <v>0</v>
      </c>
      <c r="U122" s="657">
        <f t="shared" si="15"/>
        <v>0</v>
      </c>
      <c r="V122" s="657">
        <f t="shared" si="15"/>
        <v>0</v>
      </c>
      <c r="W122" s="657">
        <f t="shared" si="15"/>
        <v>0</v>
      </c>
      <c r="X122" s="657">
        <f t="shared" si="15"/>
        <v>0</v>
      </c>
      <c r="Y122" s="701">
        <f t="shared" si="15"/>
        <v>0</v>
      </c>
    </row>
    <row r="123" spans="1:25">
      <c r="A123" s="639">
        <v>106000</v>
      </c>
      <c r="B123" s="695" t="s">
        <v>628</v>
      </c>
      <c r="C123" s="630"/>
      <c r="D123" s="630"/>
      <c r="E123" s="631"/>
      <c r="F123" s="657">
        <f>F79+F77+F65+F67+F69+F71+F73</f>
        <v>0</v>
      </c>
      <c r="G123" s="657">
        <f t="shared" ref="G123:Y123" si="16">G79+G77+G65+G67+G69+G71+G73</f>
        <v>0</v>
      </c>
      <c r="H123" s="657">
        <f t="shared" si="16"/>
        <v>0</v>
      </c>
      <c r="I123" s="657">
        <f t="shared" si="16"/>
        <v>0</v>
      </c>
      <c r="J123" s="657">
        <f t="shared" si="16"/>
        <v>0</v>
      </c>
      <c r="K123" s="657">
        <f t="shared" si="16"/>
        <v>0</v>
      </c>
      <c r="L123" s="657">
        <f t="shared" si="16"/>
        <v>0</v>
      </c>
      <c r="M123" s="657">
        <f t="shared" si="16"/>
        <v>0</v>
      </c>
      <c r="N123" s="657">
        <f t="shared" si="16"/>
        <v>0</v>
      </c>
      <c r="O123" s="657">
        <f t="shared" si="16"/>
        <v>0</v>
      </c>
      <c r="P123" s="657">
        <f t="shared" si="16"/>
        <v>0</v>
      </c>
      <c r="Q123" s="657">
        <f t="shared" si="16"/>
        <v>0</v>
      </c>
      <c r="R123" s="657">
        <f t="shared" si="16"/>
        <v>0</v>
      </c>
      <c r="S123" s="657">
        <f t="shared" si="16"/>
        <v>0</v>
      </c>
      <c r="T123" s="657">
        <f t="shared" si="16"/>
        <v>0</v>
      </c>
      <c r="U123" s="657">
        <f t="shared" si="16"/>
        <v>0</v>
      </c>
      <c r="V123" s="657">
        <f t="shared" si="16"/>
        <v>0</v>
      </c>
      <c r="W123" s="657">
        <f t="shared" si="16"/>
        <v>0</v>
      </c>
      <c r="X123" s="657">
        <f t="shared" si="16"/>
        <v>0</v>
      </c>
      <c r="Y123" s="701">
        <f t="shared" si="16"/>
        <v>0</v>
      </c>
    </row>
    <row r="124" spans="1:25">
      <c r="A124" s="639">
        <v>107000</v>
      </c>
      <c r="B124" s="693" t="s">
        <v>629</v>
      </c>
      <c r="C124" s="632"/>
      <c r="D124" s="632"/>
      <c r="E124" s="631"/>
      <c r="F124" s="657">
        <f>SUM(F20,F33,F43,F60)</f>
        <v>0</v>
      </c>
      <c r="G124" s="657">
        <f t="shared" ref="G124:Y124" si="17">SUM(G20,G33,G43,G60)</f>
        <v>0</v>
      </c>
      <c r="H124" s="657">
        <f t="shared" si="17"/>
        <v>0</v>
      </c>
      <c r="I124" s="657">
        <f t="shared" si="17"/>
        <v>0</v>
      </c>
      <c r="J124" s="657">
        <f t="shared" si="17"/>
        <v>0</v>
      </c>
      <c r="K124" s="657">
        <f t="shared" si="17"/>
        <v>0</v>
      </c>
      <c r="L124" s="657">
        <f t="shared" si="17"/>
        <v>0</v>
      </c>
      <c r="M124" s="657">
        <f t="shared" si="17"/>
        <v>0</v>
      </c>
      <c r="N124" s="657">
        <f t="shared" si="17"/>
        <v>0</v>
      </c>
      <c r="O124" s="657">
        <f t="shared" si="17"/>
        <v>0</v>
      </c>
      <c r="P124" s="657">
        <f t="shared" si="17"/>
        <v>0</v>
      </c>
      <c r="Q124" s="657">
        <f t="shared" si="17"/>
        <v>0</v>
      </c>
      <c r="R124" s="657">
        <f t="shared" si="17"/>
        <v>0</v>
      </c>
      <c r="S124" s="657">
        <f t="shared" si="17"/>
        <v>0</v>
      </c>
      <c r="T124" s="657">
        <f t="shared" si="17"/>
        <v>0</v>
      </c>
      <c r="U124" s="657">
        <f t="shared" si="17"/>
        <v>0</v>
      </c>
      <c r="V124" s="657">
        <f t="shared" si="17"/>
        <v>0</v>
      </c>
      <c r="W124" s="657">
        <f t="shared" si="17"/>
        <v>0</v>
      </c>
      <c r="X124" s="657">
        <f t="shared" si="17"/>
        <v>0</v>
      </c>
      <c r="Y124" s="701">
        <f t="shared" si="17"/>
        <v>0</v>
      </c>
    </row>
    <row r="125" spans="1:25">
      <c r="A125" s="639">
        <v>108000</v>
      </c>
      <c r="B125" s="695" t="s">
        <v>294</v>
      </c>
      <c r="C125" s="630"/>
      <c r="D125" s="630"/>
      <c r="E125" s="631"/>
      <c r="F125" s="657">
        <f>SUM(F20,F33,F43,F60,F65,F67,F69,F71,F73,F77,F79)</f>
        <v>0</v>
      </c>
      <c r="G125" s="657">
        <f t="shared" ref="G125:Y125" si="18">SUM(G20,G33,G43,G60,G65,G67,G69,G71,G73,G77,G79)</f>
        <v>0</v>
      </c>
      <c r="H125" s="657">
        <f>SUM(H20,H33,H43,H60,H65,H67,H69,H71,H73,H77,H79)</f>
        <v>0</v>
      </c>
      <c r="I125" s="657">
        <f t="shared" si="18"/>
        <v>0</v>
      </c>
      <c r="J125" s="657">
        <f t="shared" si="18"/>
        <v>0</v>
      </c>
      <c r="K125" s="657">
        <f t="shared" si="18"/>
        <v>0</v>
      </c>
      <c r="L125" s="657">
        <f t="shared" si="18"/>
        <v>0</v>
      </c>
      <c r="M125" s="657">
        <f t="shared" si="18"/>
        <v>0</v>
      </c>
      <c r="N125" s="657">
        <f t="shared" si="18"/>
        <v>0</v>
      </c>
      <c r="O125" s="657">
        <f t="shared" si="18"/>
        <v>0</v>
      </c>
      <c r="P125" s="657">
        <f t="shared" si="18"/>
        <v>0</v>
      </c>
      <c r="Q125" s="657">
        <f t="shared" si="18"/>
        <v>0</v>
      </c>
      <c r="R125" s="657">
        <f t="shared" si="18"/>
        <v>0</v>
      </c>
      <c r="S125" s="657">
        <f t="shared" si="18"/>
        <v>0</v>
      </c>
      <c r="T125" s="657">
        <f t="shared" si="18"/>
        <v>0</v>
      </c>
      <c r="U125" s="657">
        <f t="shared" si="18"/>
        <v>0</v>
      </c>
      <c r="V125" s="657">
        <f t="shared" si="18"/>
        <v>0</v>
      </c>
      <c r="W125" s="657">
        <f t="shared" si="18"/>
        <v>0</v>
      </c>
      <c r="X125" s="657">
        <f t="shared" si="18"/>
        <v>0</v>
      </c>
      <c r="Y125" s="701">
        <f t="shared" si="18"/>
        <v>0</v>
      </c>
    </row>
    <row r="126" spans="1:25">
      <c r="A126" s="639">
        <v>109000</v>
      </c>
      <c r="B126" s="695" t="s">
        <v>295</v>
      </c>
      <c r="C126" s="630"/>
      <c r="D126" s="630"/>
      <c r="E126" s="631"/>
      <c r="F126" s="657">
        <f>SUM(F19,F32,F42,F59)</f>
        <v>0</v>
      </c>
      <c r="G126" s="657">
        <f t="shared" ref="G126:Y126" si="19">SUM(G19,G32,G42,G59)</f>
        <v>0</v>
      </c>
      <c r="H126" s="657">
        <f>SUM(H19,H32,H42,H59)</f>
        <v>0</v>
      </c>
      <c r="I126" s="657">
        <f t="shared" si="19"/>
        <v>0</v>
      </c>
      <c r="J126" s="657">
        <f t="shared" si="19"/>
        <v>0</v>
      </c>
      <c r="K126" s="657">
        <f t="shared" si="19"/>
        <v>0</v>
      </c>
      <c r="L126" s="657">
        <f t="shared" si="19"/>
        <v>0</v>
      </c>
      <c r="M126" s="657">
        <f t="shared" si="19"/>
        <v>0</v>
      </c>
      <c r="N126" s="657">
        <f t="shared" si="19"/>
        <v>0</v>
      </c>
      <c r="O126" s="657">
        <f t="shared" si="19"/>
        <v>0</v>
      </c>
      <c r="P126" s="657">
        <f t="shared" si="19"/>
        <v>0</v>
      </c>
      <c r="Q126" s="657">
        <f t="shared" si="19"/>
        <v>0</v>
      </c>
      <c r="R126" s="657">
        <f t="shared" si="19"/>
        <v>0</v>
      </c>
      <c r="S126" s="657">
        <f t="shared" si="19"/>
        <v>0</v>
      </c>
      <c r="T126" s="657">
        <f t="shared" si="19"/>
        <v>0</v>
      </c>
      <c r="U126" s="657">
        <f t="shared" si="19"/>
        <v>0</v>
      </c>
      <c r="V126" s="657">
        <f t="shared" si="19"/>
        <v>0</v>
      </c>
      <c r="W126" s="657">
        <f t="shared" si="19"/>
        <v>0</v>
      </c>
      <c r="X126" s="657">
        <f t="shared" si="19"/>
        <v>0</v>
      </c>
      <c r="Y126" s="701">
        <f t="shared" si="19"/>
        <v>0</v>
      </c>
    </row>
    <row r="127" spans="1:25">
      <c r="A127" s="639">
        <v>110000</v>
      </c>
      <c r="B127" s="693" t="s">
        <v>296</v>
      </c>
      <c r="C127" s="632"/>
      <c r="D127" s="632"/>
      <c r="E127" s="631"/>
      <c r="F127" s="657">
        <f>SUM(F18,F31,F41,F58)</f>
        <v>0</v>
      </c>
      <c r="G127" s="657">
        <f t="shared" ref="G127:Y127" si="20">SUM(G18,G31,G41,G58)</f>
        <v>0</v>
      </c>
      <c r="H127" s="657">
        <f>SUM(H18,H31,H41,H58)</f>
        <v>0</v>
      </c>
      <c r="I127" s="657">
        <f t="shared" si="20"/>
        <v>0</v>
      </c>
      <c r="J127" s="657">
        <f t="shared" si="20"/>
        <v>0</v>
      </c>
      <c r="K127" s="657">
        <f t="shared" si="20"/>
        <v>0</v>
      </c>
      <c r="L127" s="657">
        <f t="shared" si="20"/>
        <v>0</v>
      </c>
      <c r="M127" s="657">
        <f t="shared" si="20"/>
        <v>0</v>
      </c>
      <c r="N127" s="657">
        <f t="shared" si="20"/>
        <v>0</v>
      </c>
      <c r="O127" s="657">
        <f t="shared" si="20"/>
        <v>0</v>
      </c>
      <c r="P127" s="657">
        <f t="shared" si="20"/>
        <v>0</v>
      </c>
      <c r="Q127" s="657">
        <f t="shared" si="20"/>
        <v>0</v>
      </c>
      <c r="R127" s="657">
        <f t="shared" si="20"/>
        <v>0</v>
      </c>
      <c r="S127" s="657">
        <f t="shared" si="20"/>
        <v>0</v>
      </c>
      <c r="T127" s="657">
        <f t="shared" si="20"/>
        <v>0</v>
      </c>
      <c r="U127" s="657">
        <f t="shared" si="20"/>
        <v>0</v>
      </c>
      <c r="V127" s="657">
        <f t="shared" si="20"/>
        <v>0</v>
      </c>
      <c r="W127" s="657">
        <f t="shared" si="20"/>
        <v>0</v>
      </c>
      <c r="X127" s="657">
        <f t="shared" si="20"/>
        <v>0</v>
      </c>
      <c r="Y127" s="701">
        <f t="shared" si="20"/>
        <v>0</v>
      </c>
    </row>
    <row r="128" spans="1:25">
      <c r="A128" s="639">
        <v>111000</v>
      </c>
      <c r="B128" s="695" t="s">
        <v>297</v>
      </c>
      <c r="C128" s="630"/>
      <c r="D128" s="630"/>
      <c r="E128" s="631"/>
      <c r="F128" s="657">
        <f>F45+F46</f>
        <v>0</v>
      </c>
      <c r="G128" s="658">
        <f>G45+G46</f>
        <v>0</v>
      </c>
      <c r="H128" s="658">
        <f>H45+H46</f>
        <v>0</v>
      </c>
      <c r="I128" s="657">
        <f t="shared" ref="I128:Y128" si="21">I45+I46</f>
        <v>0</v>
      </c>
      <c r="J128" s="658">
        <f t="shared" si="21"/>
        <v>0</v>
      </c>
      <c r="K128" s="658">
        <f t="shared" si="21"/>
        <v>0</v>
      </c>
      <c r="L128" s="658">
        <f t="shared" si="21"/>
        <v>0</v>
      </c>
      <c r="M128" s="658">
        <f t="shared" si="21"/>
        <v>0</v>
      </c>
      <c r="N128" s="658">
        <f t="shared" si="21"/>
        <v>0</v>
      </c>
      <c r="O128" s="658">
        <f t="shared" si="21"/>
        <v>0</v>
      </c>
      <c r="P128" s="658">
        <f t="shared" si="21"/>
        <v>0</v>
      </c>
      <c r="Q128" s="658">
        <f t="shared" si="21"/>
        <v>0</v>
      </c>
      <c r="R128" s="658">
        <f t="shared" si="21"/>
        <v>0</v>
      </c>
      <c r="S128" s="658">
        <f t="shared" si="21"/>
        <v>0</v>
      </c>
      <c r="T128" s="658">
        <f t="shared" si="21"/>
        <v>0</v>
      </c>
      <c r="U128" s="658">
        <f t="shared" si="21"/>
        <v>0</v>
      </c>
      <c r="V128" s="658">
        <f t="shared" si="21"/>
        <v>0</v>
      </c>
      <c r="W128" s="658">
        <f t="shared" si="21"/>
        <v>0</v>
      </c>
      <c r="X128" s="658">
        <f t="shared" si="21"/>
        <v>0</v>
      </c>
      <c r="Y128" s="704">
        <f t="shared" si="21"/>
        <v>0</v>
      </c>
    </row>
    <row r="129" spans="1:25">
      <c r="A129" s="639">
        <v>112000</v>
      </c>
      <c r="B129" s="695"/>
      <c r="C129" s="630"/>
      <c r="D129" s="630"/>
      <c r="E129" s="631"/>
      <c r="F129" s="657"/>
      <c r="G129" s="658"/>
      <c r="H129" s="658"/>
      <c r="I129" s="657"/>
      <c r="J129" s="658"/>
      <c r="K129" s="658"/>
      <c r="L129" s="658"/>
      <c r="M129" s="658"/>
      <c r="N129" s="658"/>
      <c r="O129" s="658"/>
      <c r="P129" s="658"/>
      <c r="Q129" s="658"/>
      <c r="R129" s="658"/>
      <c r="S129" s="658"/>
      <c r="T129" s="658"/>
      <c r="U129" s="658"/>
      <c r="V129" s="658"/>
      <c r="W129" s="658"/>
      <c r="X129" s="658"/>
      <c r="Y129" s="704"/>
    </row>
    <row r="130" spans="1:25">
      <c r="A130" s="639">
        <v>113000</v>
      </c>
      <c r="B130" s="693"/>
      <c r="C130" s="632"/>
      <c r="D130" s="632"/>
      <c r="E130" s="631"/>
      <c r="F130" s="657"/>
      <c r="G130" s="658"/>
      <c r="H130" s="658"/>
      <c r="I130" s="657"/>
      <c r="J130" s="658"/>
      <c r="K130" s="658"/>
      <c r="L130" s="658"/>
      <c r="M130" s="658"/>
      <c r="N130" s="658"/>
      <c r="O130" s="658"/>
      <c r="P130" s="658"/>
      <c r="Q130" s="658"/>
      <c r="R130" s="658"/>
      <c r="S130" s="658"/>
      <c r="T130" s="658"/>
      <c r="U130" s="658"/>
      <c r="V130" s="658"/>
      <c r="W130" s="658"/>
      <c r="X130" s="658"/>
      <c r="Y130" s="704"/>
    </row>
    <row r="131" spans="1:25" ht="16.5" thickBot="1">
      <c r="A131" s="639">
        <v>114000</v>
      </c>
      <c r="B131" s="705"/>
      <c r="C131" s="706"/>
      <c r="D131" s="706"/>
      <c r="E131" s="707"/>
      <c r="F131" s="1111"/>
      <c r="G131" s="709"/>
      <c r="H131" s="709"/>
      <c r="I131" s="708"/>
      <c r="J131" s="709"/>
      <c r="K131" s="709"/>
      <c r="L131" s="709"/>
      <c r="M131" s="709"/>
      <c r="N131" s="709"/>
      <c r="O131" s="709"/>
      <c r="P131" s="709"/>
      <c r="Q131" s="709"/>
      <c r="R131" s="709"/>
      <c r="S131" s="709"/>
      <c r="T131" s="709"/>
      <c r="U131" s="709"/>
      <c r="V131" s="709"/>
      <c r="W131" s="709"/>
      <c r="X131" s="709"/>
      <c r="Y131" s="710"/>
    </row>
    <row r="132" spans="1:25" ht="16.5" thickTop="1"/>
    <row r="142" spans="1:25">
      <c r="R142" s="677"/>
    </row>
    <row r="147" spans="18:18">
      <c r="R147" s="678"/>
    </row>
    <row r="148" spans="18:18">
      <c r="R148" s="679"/>
    </row>
    <row r="149" spans="18:18">
      <c r="R149" s="679"/>
    </row>
    <row r="156" spans="18:18">
      <c r="R156" s="678"/>
    </row>
    <row r="157" spans="18:18">
      <c r="R157" s="680"/>
    </row>
  </sheetData>
  <phoneticPr fontId="0" type="noConversion"/>
  <conditionalFormatting sqref="B7:Y131">
    <cfRule type="expression" dxfId="2" priority="1" stopIfTrue="1">
      <formula>MOD(ROW(),2)=1</formula>
    </cfRule>
  </conditionalFormatting>
  <conditionalFormatting sqref="E2:Y4">
    <cfRule type="expression" dxfId="1" priority="2" stopIfTrue="1">
      <formula>MOD(ROW(),2)=1</formula>
    </cfRule>
  </conditionalFormatting>
  <hyperlinks>
    <hyperlink ref="A2" location="TOC!A1" display="TOC" xr:uid="{00000000-0004-0000-1000-000000000000}"/>
    <hyperlink ref="A3" location="'New Resources - Group'!A7" display="é" xr:uid="{00000000-0004-0000-1000-000001000000}"/>
    <hyperlink ref="A6" location="'New Resources - Group'!F1" display="é" xr:uid="{00000000-0004-0000-1000-000002000000}"/>
  </hyperlinks>
  <printOptions horizontalCentered="1" headings="1"/>
  <pageMargins left="0.5" right="0.5" top="0.75" bottom="0.8" header="0.25" footer="0.25"/>
  <pageSetup scale="75" orientation="landscape" r:id="rId1"/>
  <headerFooter alignWithMargins="0">
    <oddFooter>&amp;LFY 2026-2028 ASC Filing&amp;CPage &amp;P of &amp;N&amp;R&amp;A
&amp;D</oddFooter>
  </headerFooter>
  <rowBreaks count="1" manualBreakCount="1">
    <brk id="81" min="1" max="7" man="1"/>
  </rowBreaks>
  <customProperties>
    <customPr name="xxe4aPID" r:id="rId2"/>
  </customPropertie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>
    <tabColor indexed="56"/>
  </sheetPr>
  <dimension ref="A1:FO504"/>
  <sheetViews>
    <sheetView topLeftCell="FN283" zoomScale="85" zoomScaleNormal="85" workbookViewId="0">
      <selection activeCell="O309" sqref="O309:FN309"/>
    </sheetView>
  </sheetViews>
  <sheetFormatPr defaultRowHeight="15.75"/>
  <cols>
    <col min="1" max="1" width="8.625" customWidth="1"/>
    <col min="2" max="2" width="50.625" customWidth="1"/>
    <col min="3" max="3" width="20.5" customWidth="1"/>
    <col min="4" max="4" width="14.625" customWidth="1"/>
    <col min="5" max="5" width="10.625" customWidth="1"/>
    <col min="6" max="6" width="6.125" customWidth="1"/>
    <col min="7" max="10" width="16.625" customWidth="1"/>
    <col min="11" max="11" width="2.625" customWidth="1"/>
    <col min="12" max="12" width="25.75" customWidth="1"/>
    <col min="13" max="13" width="12.625" customWidth="1"/>
    <col min="14" max="14" width="17.5" customWidth="1"/>
    <col min="15" max="18" width="15.625" customWidth="1"/>
    <col min="19" max="19" width="2.625" customWidth="1"/>
    <col min="20" max="20" width="26.5" customWidth="1"/>
    <col min="21" max="26" width="15.625" customWidth="1"/>
    <col min="27" max="27" width="3" bestFit="1" customWidth="1"/>
    <col min="28" max="28" width="26.25" customWidth="1"/>
    <col min="29" max="34" width="15.625" customWidth="1"/>
    <col min="35" max="35" width="2.625" customWidth="1"/>
    <col min="36" max="36" width="26" customWidth="1"/>
    <col min="37" max="42" width="15.625" customWidth="1"/>
    <col min="43" max="43" width="2.625" customWidth="1"/>
    <col min="44" max="44" width="26.125" customWidth="1"/>
    <col min="45" max="50" width="15.625" customWidth="1"/>
    <col min="51" max="51" width="2.625" customWidth="1"/>
    <col min="52" max="52" width="26" customWidth="1"/>
    <col min="53" max="58" width="15.625" customWidth="1"/>
    <col min="59" max="59" width="2.625" customWidth="1"/>
    <col min="60" max="60" width="26.5" customWidth="1"/>
    <col min="61" max="66" width="15.625" customWidth="1"/>
    <col min="67" max="67" width="2.625" customWidth="1"/>
    <col min="68" max="68" width="26.75" customWidth="1"/>
    <col min="69" max="74" width="15.625" customWidth="1"/>
    <col min="75" max="75" width="2.625" customWidth="1"/>
    <col min="76" max="76" width="26.75" customWidth="1"/>
    <col min="77" max="82" width="15.625" customWidth="1"/>
    <col min="83" max="83" width="2.625" customWidth="1"/>
    <col min="84" max="84" width="26.75" customWidth="1"/>
    <col min="85" max="90" width="15.625" customWidth="1"/>
    <col min="91" max="91" width="2.625" customWidth="1"/>
    <col min="92" max="92" width="26.625" customWidth="1"/>
    <col min="93" max="98" width="15.625" customWidth="1"/>
    <col min="99" max="99" width="2.625" customWidth="1"/>
    <col min="100" max="100" width="26.625" customWidth="1"/>
    <col min="101" max="106" width="15.625" customWidth="1"/>
    <col min="107" max="107" width="2.625" customWidth="1"/>
    <col min="108" max="108" width="26.375" customWidth="1"/>
    <col min="109" max="114" width="15.625" customWidth="1"/>
    <col min="115" max="115" width="2.625" customWidth="1"/>
    <col min="116" max="116" width="25.875" customWidth="1"/>
    <col min="117" max="122" width="15.625" customWidth="1"/>
    <col min="123" max="123" width="2.625" customWidth="1"/>
    <col min="124" max="124" width="26.625" customWidth="1"/>
    <col min="125" max="130" width="15.625" customWidth="1"/>
    <col min="131" max="131" width="2.625" customWidth="1"/>
    <col min="132" max="132" width="27.5" customWidth="1"/>
    <col min="133" max="138" width="15.625" customWidth="1"/>
    <col min="139" max="139" width="2.625" customWidth="1"/>
    <col min="140" max="140" width="25.875" customWidth="1"/>
    <col min="141" max="146" width="15.625" customWidth="1"/>
    <col min="147" max="147" width="2.625" customWidth="1"/>
    <col min="148" max="148" width="26.25" customWidth="1"/>
    <col min="149" max="154" width="15.625" customWidth="1"/>
    <col min="155" max="155" width="2.625" customWidth="1"/>
    <col min="156" max="156" width="26.5" customWidth="1"/>
    <col min="157" max="162" width="15.625" customWidth="1"/>
    <col min="163" max="163" width="2.625" customWidth="1"/>
    <col min="164" max="164" width="25.75" customWidth="1"/>
    <col min="165" max="165" width="18.625" customWidth="1"/>
    <col min="166" max="170" width="15.625" customWidth="1"/>
    <col min="171" max="171" width="2.625" customWidth="1"/>
  </cols>
  <sheetData>
    <row r="1" spans="1:171">
      <c r="A1" s="742"/>
      <c r="B1" s="742"/>
      <c r="C1" s="742"/>
      <c r="D1" s="742"/>
      <c r="E1" s="742"/>
      <c r="F1" s="743" t="s">
        <v>556</v>
      </c>
      <c r="G1" s="742"/>
      <c r="H1" s="742"/>
      <c r="I1" s="742"/>
      <c r="J1" s="742"/>
      <c r="K1" s="777"/>
      <c r="M1" s="980" t="s">
        <v>605</v>
      </c>
      <c r="N1" s="981">
        <v>1</v>
      </c>
      <c r="S1" s="982"/>
      <c r="U1" s="980" t="s">
        <v>605</v>
      </c>
      <c r="V1" s="981">
        <v>1</v>
      </c>
      <c r="AA1" s="982"/>
      <c r="AC1" s="980" t="s">
        <v>605</v>
      </c>
      <c r="AD1" s="981">
        <v>1</v>
      </c>
      <c r="AI1" s="982"/>
      <c r="AK1" s="980" t="s">
        <v>605</v>
      </c>
      <c r="AL1" s="981">
        <v>1</v>
      </c>
      <c r="AQ1" s="982"/>
      <c r="AS1" s="980" t="s">
        <v>605</v>
      </c>
      <c r="AT1" s="981">
        <v>1</v>
      </c>
      <c r="AY1" s="982"/>
      <c r="BA1" s="980" t="s">
        <v>605</v>
      </c>
      <c r="BB1" s="981">
        <v>1</v>
      </c>
      <c r="BG1" s="982"/>
      <c r="BI1" s="980" t="s">
        <v>605</v>
      </c>
      <c r="BJ1" s="981">
        <v>1</v>
      </c>
      <c r="BO1" s="982"/>
      <c r="BQ1" s="980" t="s">
        <v>605</v>
      </c>
      <c r="BR1" s="981">
        <v>1</v>
      </c>
      <c r="BW1" s="982"/>
      <c r="BY1" s="980" t="s">
        <v>605</v>
      </c>
      <c r="BZ1" s="981">
        <v>1</v>
      </c>
      <c r="CE1" s="982"/>
      <c r="CG1" s="980" t="s">
        <v>605</v>
      </c>
      <c r="CH1" s="981">
        <v>1</v>
      </c>
      <c r="CM1" s="982"/>
      <c r="CO1" s="980" t="s">
        <v>605</v>
      </c>
      <c r="CP1" s="981">
        <v>1</v>
      </c>
      <c r="CU1" s="982"/>
      <c r="CW1" s="980" t="s">
        <v>605</v>
      </c>
      <c r="CX1" s="981">
        <v>1</v>
      </c>
      <c r="DC1" s="982"/>
      <c r="DE1" s="980" t="s">
        <v>605</v>
      </c>
      <c r="DF1" s="981">
        <v>1</v>
      </c>
      <c r="DK1" s="982"/>
      <c r="DM1" s="980" t="s">
        <v>605</v>
      </c>
      <c r="DN1" s="981">
        <v>1</v>
      </c>
      <c r="DS1" s="982"/>
      <c r="DU1" s="980" t="s">
        <v>605</v>
      </c>
      <c r="DV1" s="981">
        <v>1</v>
      </c>
      <c r="EA1" s="982"/>
      <c r="EC1" s="980" t="s">
        <v>605</v>
      </c>
      <c r="ED1" s="981">
        <v>1</v>
      </c>
      <c r="EI1" s="982"/>
      <c r="EK1" s="980" t="s">
        <v>605</v>
      </c>
      <c r="EL1" s="981">
        <v>1</v>
      </c>
      <c r="EQ1" s="982"/>
      <c r="ES1" s="980" t="s">
        <v>605</v>
      </c>
      <c r="ET1" s="981">
        <v>1</v>
      </c>
      <c r="EY1" s="982"/>
      <c r="FA1" s="980" t="s">
        <v>605</v>
      </c>
      <c r="FB1" s="981">
        <v>1</v>
      </c>
      <c r="FG1" s="982"/>
      <c r="FI1" s="980" t="s">
        <v>605</v>
      </c>
      <c r="FJ1" s="981">
        <v>1</v>
      </c>
      <c r="FO1" s="982"/>
    </row>
    <row r="2" spans="1:171">
      <c r="A2" s="744"/>
      <c r="B2" s="744"/>
      <c r="C2" s="744"/>
      <c r="D2" s="744"/>
      <c r="E2" s="744"/>
      <c r="F2" s="743" t="s">
        <v>557</v>
      </c>
      <c r="G2" s="744"/>
      <c r="H2" s="744"/>
      <c r="I2" s="744"/>
      <c r="J2" s="744"/>
      <c r="K2" s="777"/>
      <c r="M2" s="743" t="s">
        <v>606</v>
      </c>
      <c r="N2" s="983">
        <v>6</v>
      </c>
      <c r="S2" s="984"/>
      <c r="U2" s="743" t="s">
        <v>606</v>
      </c>
      <c r="V2" s="983">
        <v>7</v>
      </c>
      <c r="AA2" s="984"/>
      <c r="AC2" s="743" t="s">
        <v>606</v>
      </c>
      <c r="AD2" s="983">
        <v>8</v>
      </c>
      <c r="AI2" s="984"/>
      <c r="AK2" s="743" t="s">
        <v>606</v>
      </c>
      <c r="AL2" s="983">
        <v>9</v>
      </c>
      <c r="AQ2" s="984"/>
      <c r="AS2" s="743" t="s">
        <v>606</v>
      </c>
      <c r="AT2" s="983">
        <v>10</v>
      </c>
      <c r="AY2" s="984"/>
      <c r="BA2" s="743" t="s">
        <v>606</v>
      </c>
      <c r="BB2" s="983">
        <v>11</v>
      </c>
      <c r="BG2" s="984"/>
      <c r="BI2" s="743" t="s">
        <v>606</v>
      </c>
      <c r="BJ2" s="983">
        <v>12</v>
      </c>
      <c r="BO2" s="984"/>
      <c r="BQ2" s="743" t="s">
        <v>606</v>
      </c>
      <c r="BR2" s="983">
        <v>13</v>
      </c>
      <c r="BW2" s="984"/>
      <c r="BY2" s="743" t="s">
        <v>606</v>
      </c>
      <c r="BZ2" s="983">
        <v>14</v>
      </c>
      <c r="CE2" s="984"/>
      <c r="CG2" s="743" t="s">
        <v>606</v>
      </c>
      <c r="CH2" s="983">
        <v>15</v>
      </c>
      <c r="CM2" s="984"/>
      <c r="CO2" s="743" t="s">
        <v>606</v>
      </c>
      <c r="CP2" s="983">
        <v>16</v>
      </c>
      <c r="CU2" s="984"/>
      <c r="CW2" s="743" t="s">
        <v>606</v>
      </c>
      <c r="CX2" s="983">
        <v>17</v>
      </c>
      <c r="DC2" s="984"/>
      <c r="DE2" s="743" t="s">
        <v>606</v>
      </c>
      <c r="DF2" s="983">
        <v>18</v>
      </c>
      <c r="DK2" s="984"/>
      <c r="DM2" s="743" t="s">
        <v>606</v>
      </c>
      <c r="DN2" s="983">
        <v>19</v>
      </c>
      <c r="DS2" s="984"/>
      <c r="DU2" s="743" t="s">
        <v>606</v>
      </c>
      <c r="DV2" s="983">
        <v>20</v>
      </c>
      <c r="EA2" s="984"/>
      <c r="EC2" s="743" t="s">
        <v>606</v>
      </c>
      <c r="ED2" s="983">
        <v>21</v>
      </c>
      <c r="EI2" s="984"/>
      <c r="EK2" s="743" t="s">
        <v>606</v>
      </c>
      <c r="EL2" s="983">
        <v>22</v>
      </c>
      <c r="EQ2" s="984"/>
      <c r="ES2" s="743" t="s">
        <v>606</v>
      </c>
      <c r="ET2" s="983">
        <v>23</v>
      </c>
      <c r="EY2" s="984"/>
      <c r="FA2" s="743" t="s">
        <v>606</v>
      </c>
      <c r="FB2" s="983">
        <v>24</v>
      </c>
      <c r="FG2" s="984"/>
      <c r="FI2" s="743" t="s">
        <v>606</v>
      </c>
      <c r="FJ2" s="983">
        <v>25</v>
      </c>
      <c r="FO2" s="984"/>
    </row>
    <row r="3" spans="1:171">
      <c r="A3" s="742"/>
      <c r="B3" s="742"/>
      <c r="C3" s="742"/>
      <c r="D3" s="742"/>
      <c r="E3" s="742"/>
      <c r="F3" s="744" t="s">
        <v>558</v>
      </c>
      <c r="G3" s="742"/>
      <c r="H3" s="742"/>
      <c r="I3" s="742"/>
      <c r="J3" s="742"/>
      <c r="K3" s="777"/>
      <c r="L3" s="985"/>
      <c r="O3" s="986" t="str">
        <f ca="1">OFFSET('New Resources - Individual'!$A$1,3,N2-1)</f>
        <v/>
      </c>
      <c r="S3" s="982"/>
      <c r="T3" s="985"/>
      <c r="W3" s="986" t="str">
        <f ca="1">OFFSET('New Resources - Individual'!$A$1,3,V2-1)</f>
        <v/>
      </c>
      <c r="AA3" s="982"/>
      <c r="AB3" s="985"/>
      <c r="AE3" s="986" t="str">
        <f ca="1">OFFSET('New Resources - Individual'!$A$1,3,AD2-1)</f>
        <v/>
      </c>
      <c r="AI3" s="982"/>
      <c r="AJ3" s="985"/>
      <c r="AM3" s="986" t="str">
        <f ca="1">OFFSET('New Resources - Individual'!$A$1,3,AL2-1)</f>
        <v/>
      </c>
      <c r="AQ3" s="982"/>
      <c r="AR3" s="985"/>
      <c r="AU3" s="986" t="str">
        <f ca="1">OFFSET('New Resources - Individual'!$A$1,3,AT2-1)</f>
        <v/>
      </c>
      <c r="AY3" s="982"/>
      <c r="AZ3" s="985"/>
      <c r="BC3" s="986" t="str">
        <f ca="1">OFFSET('New Resources - Individual'!$A$1,3,BB2-1)</f>
        <v/>
      </c>
      <c r="BG3" s="982"/>
      <c r="BH3" s="985"/>
      <c r="BK3" s="986" t="str">
        <f ca="1">OFFSET('New Resources - Individual'!$A$1,3,BJ2-1)</f>
        <v/>
      </c>
      <c r="BO3" s="982"/>
      <c r="BP3" s="985"/>
      <c r="BS3" s="986" t="str">
        <f ca="1">OFFSET('New Resources - Individual'!$A$1,3,BR2-1)</f>
        <v/>
      </c>
      <c r="BW3" s="982"/>
      <c r="BX3" s="985"/>
      <c r="CA3" s="986" t="str">
        <f ca="1">OFFSET('New Resources - Individual'!$A$1,3,BZ2-1)</f>
        <v/>
      </c>
      <c r="CE3" s="982"/>
      <c r="CF3" s="985"/>
      <c r="CI3" s="986" t="str">
        <f ca="1">OFFSET('New Resources - Individual'!$A$1,3,CH2-1)</f>
        <v/>
      </c>
      <c r="CM3" s="982"/>
      <c r="CN3" s="985"/>
      <c r="CQ3" s="986" t="str">
        <f ca="1">OFFSET('New Resources - Individual'!$A$1,3,CP2-1)</f>
        <v/>
      </c>
      <c r="CU3" s="982"/>
      <c r="CV3" s="985"/>
      <c r="CY3" s="986" t="str">
        <f ca="1">OFFSET('New Resources - Individual'!$A$1,3,CX2-1)</f>
        <v/>
      </c>
      <c r="DC3" s="982"/>
      <c r="DD3" s="985"/>
      <c r="DG3" s="986" t="str">
        <f ca="1">OFFSET('New Resources - Individual'!$A$1,3,DF2-1)</f>
        <v/>
      </c>
      <c r="DK3" s="982"/>
      <c r="DL3" s="985"/>
      <c r="DO3" s="986" t="str">
        <f ca="1">OFFSET('New Resources - Individual'!$A$1,3,DN2-1)</f>
        <v/>
      </c>
      <c r="DS3" s="982"/>
      <c r="DT3" s="985"/>
      <c r="DW3" s="986" t="str">
        <f ca="1">OFFSET('New Resources - Individual'!$A$1,3,DV2-1)</f>
        <v/>
      </c>
      <c r="EA3" s="982"/>
      <c r="EB3" s="985"/>
      <c r="EE3" s="986" t="str">
        <f ca="1">OFFSET('New Resources - Individual'!$A$1,3,ED2-1)</f>
        <v/>
      </c>
      <c r="EI3" s="982"/>
      <c r="EJ3" s="985"/>
      <c r="EM3" s="986" t="str">
        <f ca="1">OFFSET('New Resources - Individual'!$A$1,3,EL2-1)</f>
        <v/>
      </c>
      <c r="EQ3" s="982"/>
      <c r="ER3" s="985"/>
      <c r="EU3" s="986" t="str">
        <f ca="1">OFFSET('New Resources - Individual'!$A$1,3,ET2-1)</f>
        <v/>
      </c>
      <c r="EY3" s="982"/>
      <c r="EZ3" s="985"/>
      <c r="FC3" s="986" t="str">
        <f ca="1">OFFSET('New Resources - Individual'!$A$1,3,FB2-1)</f>
        <v/>
      </c>
      <c r="FG3" s="982"/>
      <c r="FH3" s="985"/>
      <c r="FK3" s="986" t="str">
        <f ca="1">OFFSET('New Resources - Individual'!$A$1,3,FJ2-1)</f>
        <v/>
      </c>
      <c r="FO3" s="982"/>
    </row>
    <row r="4" spans="1:171" ht="16.5" thickBot="1">
      <c r="A4" s="180"/>
      <c r="B4" s="2"/>
      <c r="C4" s="3"/>
      <c r="D4" s="3"/>
      <c r="E4" s="4"/>
      <c r="F4" s="742"/>
      <c r="G4" s="742"/>
      <c r="H4" s="742"/>
      <c r="I4" s="742"/>
      <c r="J4" s="742"/>
      <c r="K4" s="777"/>
      <c r="M4" s="985"/>
      <c r="N4" s="987" t="s">
        <v>607</v>
      </c>
      <c r="O4" s="985" t="s">
        <v>104</v>
      </c>
      <c r="P4" s="985" t="s">
        <v>105</v>
      </c>
      <c r="Q4" s="985" t="s">
        <v>106</v>
      </c>
      <c r="R4" s="985" t="s">
        <v>464</v>
      </c>
      <c r="S4" s="982"/>
      <c r="U4" s="985"/>
      <c r="V4" s="985" t="s">
        <v>607</v>
      </c>
      <c r="W4" s="985" t="s">
        <v>104</v>
      </c>
      <c r="X4" s="985" t="s">
        <v>105</v>
      </c>
      <c r="Y4" s="985" t="s">
        <v>106</v>
      </c>
      <c r="Z4" s="985" t="s">
        <v>464</v>
      </c>
      <c r="AA4" s="982"/>
      <c r="AC4" s="985"/>
      <c r="AD4" s="985" t="s">
        <v>607</v>
      </c>
      <c r="AE4" s="985" t="s">
        <v>104</v>
      </c>
      <c r="AF4" s="985" t="s">
        <v>105</v>
      </c>
      <c r="AG4" s="985" t="s">
        <v>106</v>
      </c>
      <c r="AH4" s="985" t="s">
        <v>464</v>
      </c>
      <c r="AI4" s="982"/>
      <c r="AK4" s="985"/>
      <c r="AL4" s="985" t="s">
        <v>607</v>
      </c>
      <c r="AM4" s="985" t="s">
        <v>104</v>
      </c>
      <c r="AN4" s="985" t="s">
        <v>105</v>
      </c>
      <c r="AO4" s="985" t="s">
        <v>106</v>
      </c>
      <c r="AP4" s="985" t="s">
        <v>464</v>
      </c>
      <c r="AQ4" s="982"/>
      <c r="AS4" s="985"/>
      <c r="AT4" s="985" t="s">
        <v>607</v>
      </c>
      <c r="AU4" s="985" t="s">
        <v>104</v>
      </c>
      <c r="AV4" s="985" t="s">
        <v>105</v>
      </c>
      <c r="AW4" s="985" t="s">
        <v>106</v>
      </c>
      <c r="AX4" s="985" t="s">
        <v>464</v>
      </c>
      <c r="AY4" s="982"/>
      <c r="BA4" s="985"/>
      <c r="BB4" s="985" t="s">
        <v>607</v>
      </c>
      <c r="BC4" s="985" t="s">
        <v>104</v>
      </c>
      <c r="BD4" s="985" t="s">
        <v>105</v>
      </c>
      <c r="BE4" s="985" t="s">
        <v>106</v>
      </c>
      <c r="BF4" s="985" t="s">
        <v>464</v>
      </c>
      <c r="BG4" s="982"/>
      <c r="BI4" s="985"/>
      <c r="BJ4" s="985" t="s">
        <v>607</v>
      </c>
      <c r="BK4" s="985" t="s">
        <v>104</v>
      </c>
      <c r="BL4" s="985" t="s">
        <v>105</v>
      </c>
      <c r="BM4" s="985" t="s">
        <v>106</v>
      </c>
      <c r="BN4" s="985" t="s">
        <v>464</v>
      </c>
      <c r="BO4" s="982"/>
      <c r="BQ4" s="985"/>
      <c r="BR4" s="985" t="s">
        <v>607</v>
      </c>
      <c r="BS4" s="985" t="s">
        <v>104</v>
      </c>
      <c r="BT4" s="985" t="s">
        <v>105</v>
      </c>
      <c r="BU4" s="985" t="s">
        <v>106</v>
      </c>
      <c r="BV4" s="985" t="s">
        <v>464</v>
      </c>
      <c r="BW4" s="982"/>
      <c r="BY4" s="985"/>
      <c r="BZ4" s="985" t="s">
        <v>607</v>
      </c>
      <c r="CA4" s="985" t="s">
        <v>104</v>
      </c>
      <c r="CB4" s="985" t="s">
        <v>105</v>
      </c>
      <c r="CC4" s="985" t="s">
        <v>106</v>
      </c>
      <c r="CD4" s="985" t="s">
        <v>464</v>
      </c>
      <c r="CE4" s="982"/>
      <c r="CG4" s="985"/>
      <c r="CH4" s="985" t="s">
        <v>607</v>
      </c>
      <c r="CI4" s="985" t="s">
        <v>104</v>
      </c>
      <c r="CJ4" s="985" t="s">
        <v>105</v>
      </c>
      <c r="CK4" s="985" t="s">
        <v>106</v>
      </c>
      <c r="CL4" s="985" t="s">
        <v>464</v>
      </c>
      <c r="CM4" s="982"/>
      <c r="CO4" s="985"/>
      <c r="CP4" s="985" t="s">
        <v>607</v>
      </c>
      <c r="CQ4" s="985" t="s">
        <v>104</v>
      </c>
      <c r="CR4" s="985" t="s">
        <v>105</v>
      </c>
      <c r="CS4" s="985" t="s">
        <v>106</v>
      </c>
      <c r="CT4" s="985" t="s">
        <v>464</v>
      </c>
      <c r="CU4" s="982"/>
      <c r="CW4" s="985"/>
      <c r="CX4" s="985" t="s">
        <v>607</v>
      </c>
      <c r="CY4" s="985" t="s">
        <v>104</v>
      </c>
      <c r="CZ4" s="985" t="s">
        <v>105</v>
      </c>
      <c r="DA4" s="985" t="s">
        <v>106</v>
      </c>
      <c r="DB4" s="985" t="s">
        <v>464</v>
      </c>
      <c r="DC4" s="982"/>
      <c r="DE4" s="985"/>
      <c r="DF4" s="985" t="s">
        <v>607</v>
      </c>
      <c r="DG4" s="985" t="s">
        <v>104</v>
      </c>
      <c r="DH4" s="985" t="s">
        <v>105</v>
      </c>
      <c r="DI4" s="985" t="s">
        <v>106</v>
      </c>
      <c r="DJ4" s="985" t="s">
        <v>464</v>
      </c>
      <c r="DK4" s="982"/>
      <c r="DM4" s="985"/>
      <c r="DN4" s="985" t="s">
        <v>607</v>
      </c>
      <c r="DO4" s="985" t="s">
        <v>104</v>
      </c>
      <c r="DP4" s="985" t="s">
        <v>105</v>
      </c>
      <c r="DQ4" s="985" t="s">
        <v>106</v>
      </c>
      <c r="DR4" s="985" t="s">
        <v>464</v>
      </c>
      <c r="DS4" s="982"/>
      <c r="DU4" s="985"/>
      <c r="DV4" s="985" t="s">
        <v>607</v>
      </c>
      <c r="DW4" s="985" t="s">
        <v>104</v>
      </c>
      <c r="DX4" s="985" t="s">
        <v>105</v>
      </c>
      <c r="DY4" s="985" t="s">
        <v>106</v>
      </c>
      <c r="DZ4" s="985" t="s">
        <v>464</v>
      </c>
      <c r="EA4" s="982"/>
      <c r="EC4" s="985"/>
      <c r="ED4" s="985" t="s">
        <v>607</v>
      </c>
      <c r="EE4" s="985" t="s">
        <v>104</v>
      </c>
      <c r="EF4" s="985" t="s">
        <v>105</v>
      </c>
      <c r="EG4" s="985" t="s">
        <v>106</v>
      </c>
      <c r="EH4" s="985" t="s">
        <v>464</v>
      </c>
      <c r="EI4" s="982"/>
      <c r="EK4" s="985"/>
      <c r="EL4" s="985" t="s">
        <v>607</v>
      </c>
      <c r="EM4" s="985" t="s">
        <v>104</v>
      </c>
      <c r="EN4" s="985" t="s">
        <v>105</v>
      </c>
      <c r="EO4" s="985" t="s">
        <v>106</v>
      </c>
      <c r="EP4" s="985" t="s">
        <v>464</v>
      </c>
      <c r="EQ4" s="982"/>
      <c r="ES4" s="985"/>
      <c r="ET4" s="985" t="s">
        <v>607</v>
      </c>
      <c r="EU4" s="985" t="s">
        <v>104</v>
      </c>
      <c r="EV4" s="985" t="s">
        <v>105</v>
      </c>
      <c r="EW4" s="985" t="s">
        <v>106</v>
      </c>
      <c r="EX4" s="985" t="s">
        <v>464</v>
      </c>
      <c r="EY4" s="982"/>
      <c r="FA4" s="985"/>
      <c r="FB4" s="985" t="s">
        <v>607</v>
      </c>
      <c r="FC4" s="985" t="s">
        <v>104</v>
      </c>
      <c r="FD4" s="985" t="s">
        <v>105</v>
      </c>
      <c r="FE4" s="985" t="s">
        <v>106</v>
      </c>
      <c r="FF4" s="985" t="s">
        <v>464</v>
      </c>
      <c r="FG4" s="982"/>
      <c r="FI4" s="985"/>
      <c r="FJ4" s="985" t="s">
        <v>607</v>
      </c>
      <c r="FK4" s="985" t="s">
        <v>104</v>
      </c>
      <c r="FL4" s="985" t="s">
        <v>105</v>
      </c>
      <c r="FM4" s="985" t="s">
        <v>106</v>
      </c>
      <c r="FN4" s="985" t="s">
        <v>464</v>
      </c>
      <c r="FO4" s="982"/>
    </row>
    <row r="5" spans="1:171">
      <c r="A5" s="1078" t="s">
        <v>632</v>
      </c>
      <c r="B5" s="498" t="s">
        <v>516</v>
      </c>
      <c r="C5" s="745">
        <f>'Sch 1- Rate Base '!E5</f>
        <v>0</v>
      </c>
      <c r="D5" s="746"/>
      <c r="E5" s="747"/>
      <c r="F5" s="742"/>
      <c r="G5" s="748"/>
      <c r="H5" s="748"/>
      <c r="I5" s="748"/>
      <c r="J5" s="748"/>
      <c r="K5" s="777"/>
      <c r="S5" s="982"/>
      <c r="AA5" s="982"/>
      <c r="AI5" s="982"/>
      <c r="AQ5" s="982"/>
      <c r="AY5" s="982"/>
      <c r="BG5" s="982"/>
      <c r="BO5" s="982"/>
      <c r="BW5" s="982"/>
      <c r="CE5" s="982"/>
      <c r="CM5" s="982"/>
      <c r="CU5" s="982"/>
      <c r="DC5" s="982"/>
      <c r="DK5" s="982"/>
      <c r="DS5" s="982"/>
      <c r="EA5" s="982"/>
      <c r="EI5" s="982"/>
      <c r="EQ5" s="982"/>
      <c r="EY5" s="982"/>
      <c r="FG5" s="982"/>
      <c r="FO5" s="982"/>
    </row>
    <row r="6" spans="1:171">
      <c r="A6" s="1074" t="s">
        <v>633</v>
      </c>
      <c r="B6" s="498" t="s">
        <v>517</v>
      </c>
      <c r="C6" s="749">
        <f>'Sch 1- Rate Base '!E6</f>
        <v>0</v>
      </c>
      <c r="D6" s="750"/>
      <c r="E6" s="751"/>
      <c r="F6" s="742"/>
      <c r="G6" s="748"/>
      <c r="H6" s="748"/>
      <c r="I6" s="748"/>
      <c r="J6" s="748"/>
      <c r="K6" s="777"/>
      <c r="S6" s="982"/>
      <c r="AA6" s="982"/>
      <c r="AI6" s="982"/>
      <c r="AQ6" s="982"/>
      <c r="AY6" s="982"/>
      <c r="BG6" s="982"/>
      <c r="BO6" s="982"/>
      <c r="BW6" s="982"/>
      <c r="CE6" s="982"/>
      <c r="CM6" s="982"/>
      <c r="CU6" s="982"/>
      <c r="DC6" s="982"/>
      <c r="DK6" s="982"/>
      <c r="DS6" s="982"/>
      <c r="EA6" s="982"/>
      <c r="EI6" s="982"/>
      <c r="EQ6" s="982"/>
      <c r="EY6" s="982"/>
      <c r="FG6" s="982"/>
      <c r="FO6" s="982"/>
    </row>
    <row r="7" spans="1:171" ht="16.5" thickBot="1">
      <c r="A7" s="742"/>
      <c r="B7" s="498" t="s">
        <v>518</v>
      </c>
      <c r="C7" s="752">
        <f>'Sch 1- Rate Base '!E7</f>
        <v>0</v>
      </c>
      <c r="D7" s="753"/>
      <c r="E7" s="754"/>
      <c r="F7" s="742"/>
      <c r="G7" s="748"/>
      <c r="H7" s="748"/>
      <c r="I7" s="748"/>
      <c r="J7" s="748"/>
      <c r="K7" s="777"/>
      <c r="S7" s="982"/>
      <c r="AA7" s="982"/>
      <c r="AI7" s="982"/>
      <c r="AQ7" s="982"/>
      <c r="AY7" s="982"/>
      <c r="BG7" s="982"/>
      <c r="BO7" s="982"/>
      <c r="BW7" s="982"/>
      <c r="CE7" s="982"/>
      <c r="CM7" s="982"/>
      <c r="CU7" s="982"/>
      <c r="DC7" s="982"/>
      <c r="DK7" s="982"/>
      <c r="DS7" s="982"/>
      <c r="EA7" s="982"/>
      <c r="EI7" s="982"/>
      <c r="EQ7" s="982"/>
      <c r="EY7" s="982"/>
      <c r="FG7" s="982"/>
      <c r="FO7" s="982"/>
    </row>
    <row r="8" spans="1:171">
      <c r="A8" s="742"/>
      <c r="B8" s="2"/>
      <c r="C8" s="3"/>
      <c r="D8" s="3"/>
      <c r="E8" s="4"/>
      <c r="F8" s="742"/>
      <c r="G8" s="748"/>
      <c r="H8" s="748"/>
      <c r="I8" s="748"/>
      <c r="J8" s="748"/>
      <c r="K8" s="777"/>
      <c r="S8" s="982"/>
      <c r="AA8" s="982"/>
      <c r="AI8" s="982"/>
      <c r="AQ8" s="982"/>
      <c r="AY8" s="982"/>
      <c r="BG8" s="982"/>
      <c r="BO8" s="982"/>
      <c r="BW8" s="982"/>
      <c r="CE8" s="982"/>
      <c r="CM8" s="982"/>
      <c r="CU8" s="982"/>
      <c r="DC8" s="982"/>
      <c r="DK8" s="982"/>
      <c r="DS8" s="982"/>
      <c r="EA8" s="982"/>
      <c r="EI8" s="982"/>
      <c r="EQ8" s="982"/>
      <c r="EY8" s="982"/>
      <c r="FG8" s="982"/>
      <c r="FO8" s="982"/>
    </row>
    <row r="9" spans="1:171">
      <c r="A9" s="742">
        <v>1</v>
      </c>
      <c r="B9" s="742">
        <v>2</v>
      </c>
      <c r="C9" s="742">
        <v>3</v>
      </c>
      <c r="D9" s="742">
        <v>4</v>
      </c>
      <c r="E9" s="742">
        <v>5</v>
      </c>
      <c r="F9" s="742">
        <v>6</v>
      </c>
      <c r="G9" s="748"/>
      <c r="H9" s="748" t="s">
        <v>97</v>
      </c>
      <c r="I9" s="748"/>
      <c r="J9" s="748"/>
      <c r="K9" s="777"/>
      <c r="S9" s="982"/>
      <c r="AA9" s="982"/>
      <c r="AI9" s="982"/>
      <c r="AQ9" s="982"/>
      <c r="AY9" s="982"/>
      <c r="BG9" s="982"/>
      <c r="BO9" s="982"/>
      <c r="BW9" s="982"/>
      <c r="CE9" s="982"/>
      <c r="CM9" s="982"/>
      <c r="CU9" s="982"/>
      <c r="DC9" s="982"/>
      <c r="DK9" s="982"/>
      <c r="DS9" s="982"/>
      <c r="EA9" s="982"/>
      <c r="EI9" s="982"/>
      <c r="EQ9" s="982"/>
      <c r="EY9" s="982"/>
      <c r="FG9" s="982"/>
      <c r="FO9" s="982"/>
    </row>
    <row r="10" spans="1:171">
      <c r="A10" s="742"/>
      <c r="B10" s="742"/>
      <c r="C10" s="742"/>
      <c r="D10" s="742"/>
      <c r="E10" s="742"/>
      <c r="F10" s="742"/>
      <c r="G10" s="748"/>
      <c r="H10" s="748"/>
      <c r="I10" s="748"/>
      <c r="J10" s="748"/>
      <c r="K10" s="777"/>
      <c r="S10" s="982"/>
      <c r="AA10" s="982"/>
      <c r="AI10" s="982"/>
      <c r="AQ10" s="982"/>
      <c r="AY10" s="982"/>
      <c r="BG10" s="982"/>
      <c r="BO10" s="982"/>
      <c r="BW10" s="982"/>
      <c r="CE10" s="982"/>
      <c r="CM10" s="982"/>
      <c r="CU10" s="982"/>
      <c r="DC10" s="982"/>
      <c r="DK10" s="982"/>
      <c r="DS10" s="982"/>
      <c r="EA10" s="982"/>
      <c r="EI10" s="982"/>
      <c r="EQ10" s="982"/>
      <c r="EY10" s="982"/>
      <c r="FG10" s="982"/>
      <c r="FO10" s="982"/>
    </row>
    <row r="11" spans="1:171" ht="16.5" thickBot="1">
      <c r="A11" s="755" t="s">
        <v>304</v>
      </c>
      <c r="B11" s="756"/>
      <c r="C11" s="756"/>
      <c r="D11" s="756"/>
      <c r="E11" s="757"/>
      <c r="F11" s="757"/>
      <c r="G11" s="758"/>
      <c r="H11" s="758"/>
      <c r="I11" s="758"/>
      <c r="J11" s="758"/>
      <c r="K11" s="777"/>
      <c r="S11" s="982"/>
      <c r="AA11" s="982"/>
      <c r="AI11" s="982"/>
      <c r="AQ11" s="982"/>
      <c r="AY11" s="982"/>
      <c r="BG11" s="982"/>
      <c r="BO11" s="982"/>
      <c r="BW11" s="982"/>
      <c r="CE11" s="982"/>
      <c r="CM11" s="982"/>
      <c r="CU11" s="982"/>
      <c r="DC11" s="982"/>
      <c r="DK11" s="982"/>
      <c r="DS11" s="982"/>
      <c r="EA11" s="982"/>
      <c r="EI11" s="982"/>
      <c r="EQ11" s="982"/>
      <c r="EY11" s="982"/>
      <c r="FG11" s="982"/>
      <c r="FO11" s="982"/>
    </row>
    <row r="12" spans="1:171" ht="17.25" thickTop="1" thickBot="1">
      <c r="A12" s="1208"/>
      <c r="B12" s="2179" t="s">
        <v>100</v>
      </c>
      <c r="C12" s="324" t="s">
        <v>265</v>
      </c>
      <c r="D12" s="1209"/>
      <c r="E12" s="2182" t="s">
        <v>559</v>
      </c>
      <c r="F12" s="2171"/>
      <c r="G12" s="2160" t="s">
        <v>104</v>
      </c>
      <c r="H12" s="2163" t="s">
        <v>105</v>
      </c>
      <c r="I12" s="2166" t="s">
        <v>106</v>
      </c>
      <c r="J12" s="325"/>
      <c r="K12" s="777"/>
      <c r="S12" s="982"/>
      <c r="AA12" s="982"/>
      <c r="AI12" s="982"/>
      <c r="AQ12" s="982"/>
      <c r="AY12" s="982"/>
      <c r="BG12" s="982"/>
      <c r="BO12" s="982"/>
      <c r="BW12" s="982"/>
      <c r="CE12" s="982"/>
      <c r="CM12" s="982"/>
      <c r="CU12" s="982"/>
      <c r="DC12" s="982"/>
      <c r="DK12" s="982"/>
      <c r="DS12" s="982"/>
      <c r="EA12" s="982"/>
      <c r="EI12" s="982"/>
      <c r="EQ12" s="982"/>
      <c r="EY12" s="982"/>
      <c r="FG12" s="982"/>
      <c r="FO12" s="982"/>
    </row>
    <row r="13" spans="1:171" ht="24.75" customHeight="1" thickBot="1">
      <c r="A13" s="760"/>
      <c r="B13" s="2180"/>
      <c r="C13" s="307" t="s">
        <v>261</v>
      </c>
      <c r="D13" s="307" t="s">
        <v>96</v>
      </c>
      <c r="E13" s="2172"/>
      <c r="F13" s="2173"/>
      <c r="G13" s="2161"/>
      <c r="H13" s="2164"/>
      <c r="I13" s="2167"/>
      <c r="J13" s="309" t="s">
        <v>98</v>
      </c>
      <c r="K13" s="777"/>
      <c r="S13" s="982"/>
      <c r="AA13" s="982"/>
      <c r="AI13" s="982"/>
      <c r="AQ13" s="982"/>
      <c r="AY13" s="982"/>
      <c r="BG13" s="982"/>
      <c r="BO13" s="982"/>
      <c r="BW13" s="982"/>
      <c r="CE13" s="982"/>
      <c r="CM13" s="982"/>
      <c r="CU13" s="982"/>
      <c r="DC13" s="982"/>
      <c r="DK13" s="982"/>
      <c r="DS13" s="982"/>
      <c r="EA13" s="982"/>
      <c r="EI13" s="982"/>
      <c r="EQ13" s="982"/>
      <c r="EY13" s="982"/>
      <c r="FG13" s="982"/>
      <c r="FO13" s="982"/>
    </row>
    <row r="14" spans="1:171" ht="16.5" thickBot="1">
      <c r="A14" s="761"/>
      <c r="B14" s="2181"/>
      <c r="C14" s="322" t="s">
        <v>262</v>
      </c>
      <c r="D14" s="322" t="s">
        <v>244</v>
      </c>
      <c r="E14" s="322" t="s">
        <v>405</v>
      </c>
      <c r="F14" s="322" t="s">
        <v>560</v>
      </c>
      <c r="G14" s="2183"/>
      <c r="H14" s="2184"/>
      <c r="I14" s="2174"/>
      <c r="J14" s="313" t="s">
        <v>107</v>
      </c>
      <c r="K14" s="777"/>
      <c r="S14" s="982"/>
      <c r="AA14" s="982"/>
      <c r="AI14" s="982"/>
      <c r="AQ14" s="982"/>
      <c r="AY14" s="982"/>
      <c r="BG14" s="982"/>
      <c r="BO14" s="982"/>
      <c r="BW14" s="982"/>
      <c r="CE14" s="982"/>
      <c r="CM14" s="982"/>
      <c r="CU14" s="982"/>
      <c r="DC14" s="982"/>
      <c r="DK14" s="982"/>
      <c r="DS14" s="982"/>
      <c r="EA14" s="982"/>
      <c r="EI14" s="982"/>
      <c r="EQ14" s="982"/>
      <c r="EY14" s="982"/>
      <c r="FG14" s="982"/>
      <c r="FO14" s="982"/>
    </row>
    <row r="15" spans="1:171">
      <c r="A15" s="199" t="s">
        <v>428</v>
      </c>
      <c r="B15" s="157"/>
      <c r="C15" s="55"/>
      <c r="D15" s="55"/>
      <c r="E15" s="55"/>
      <c r="F15" s="55"/>
      <c r="G15" s="762"/>
      <c r="H15" s="762"/>
      <c r="I15" s="762"/>
      <c r="J15" s="810"/>
      <c r="K15" s="777"/>
      <c r="S15" s="982"/>
      <c r="AA15" s="982"/>
      <c r="AI15" s="982"/>
      <c r="AQ15" s="982"/>
      <c r="AY15" s="982"/>
      <c r="BG15" s="982"/>
      <c r="BO15" s="982"/>
      <c r="BW15" s="982"/>
      <c r="CE15" s="982"/>
      <c r="CM15" s="982"/>
      <c r="CU15" s="982"/>
      <c r="DC15" s="982"/>
      <c r="DK15" s="982"/>
      <c r="DS15" s="982"/>
      <c r="EA15" s="982"/>
      <c r="EI15" s="982"/>
      <c r="EQ15" s="982"/>
      <c r="EY15" s="982"/>
      <c r="FG15" s="982"/>
      <c r="FO15" s="982"/>
    </row>
    <row r="16" spans="1:171">
      <c r="A16" s="763"/>
      <c r="B16" s="220" t="s">
        <v>145</v>
      </c>
      <c r="C16" s="1957" t="s">
        <v>70</v>
      </c>
      <c r="D16" s="764">
        <v>301</v>
      </c>
      <c r="E16" s="778" t="str">
        <f>'Sch 1- Rate Base '!E16</f>
        <v>DIST</v>
      </c>
      <c r="F16" s="765"/>
      <c r="G16" s="766">
        <f>'Sch 1- Rate Base '!G16</f>
        <v>0</v>
      </c>
      <c r="H16" s="766">
        <f>'Sch 1- Rate Base '!H16</f>
        <v>0</v>
      </c>
      <c r="I16" s="766">
        <f>'Sch 1- Rate Base '!I16</f>
        <v>0</v>
      </c>
      <c r="J16" s="1210">
        <f>'Sch 1- Rate Base '!J16</f>
        <v>0</v>
      </c>
      <c r="K16" s="777">
        <f>IF($E16="DIRECT",0,1)</f>
        <v>1</v>
      </c>
      <c r="O16" s="988">
        <f>$G16</f>
        <v>0</v>
      </c>
      <c r="P16" s="989">
        <f>VLOOKUP($E16,O$450:R$461,2,FALSE)*O16*($K16)+IF($G16&gt;0,($H16/$G16)*O16,0)*(1-$K16)</f>
        <v>0</v>
      </c>
      <c r="Q16" s="989">
        <f>VLOOKUP($E16,O$450:R$461,3,FALSE)*O16*($K16)+IF($G16&gt;0,($I16/$G16)*O16,0)*(1-$K16)</f>
        <v>0</v>
      </c>
      <c r="R16" s="989">
        <f>VLOOKUP($E16,O$450:R$461,4,FALSE)*O16*($K16)+(O16-P16-Q16)*(1-$K16)</f>
        <v>0</v>
      </c>
      <c r="S16" s="990"/>
      <c r="W16" s="988">
        <f>$G16</f>
        <v>0</v>
      </c>
      <c r="X16" s="989">
        <f>VLOOKUP($E16,W$450:Z$461,2,FALSE)*W16*($K16)+IF($G16&gt;0,($H16/$G16)*W16,0)*(1-$K16)</f>
        <v>0</v>
      </c>
      <c r="Y16" s="989">
        <f>VLOOKUP($E16,W$450:Z$461,3,FALSE)*W16*($K16)+IF($G16&gt;0,($I16/$G16)*W16,0)*(1-$K16)</f>
        <v>0</v>
      </c>
      <c r="Z16" s="989">
        <f>VLOOKUP($E16,W$450:Z$461,4,FALSE)*W16*($K16)+(W16-X16-Y16)*(1-$K16)</f>
        <v>0</v>
      </c>
      <c r="AA16" s="990">
        <v>1</v>
      </c>
      <c r="AE16" s="988">
        <f>$G16</f>
        <v>0</v>
      </c>
      <c r="AF16" s="989">
        <f>VLOOKUP($E16,AE$450:AH$461,2,FALSE)*AE16*($K16)+IF($G16&gt;0,($H16/$G16)*AE16,0)*(1-$K16)</f>
        <v>0</v>
      </c>
      <c r="AG16" s="989">
        <f>VLOOKUP($E16,AE$450:AH$461,3,FALSE)*AE16*($K16)+IF($G16&gt;0,($I16/$G16)*AE16,0)*(1-$K16)</f>
        <v>0</v>
      </c>
      <c r="AH16" s="989">
        <f>VLOOKUP($E16,AE$450:AH$461,4,FALSE)*AE16*($K16)+(AE16-AF16-AG16)*(1-$K16)</f>
        <v>0</v>
      </c>
      <c r="AI16" s="990"/>
      <c r="AM16" s="988">
        <f>$G16</f>
        <v>0</v>
      </c>
      <c r="AN16" s="989">
        <f>VLOOKUP($E16,AM$450:AP$461,2,FALSE)*AM16*($K16)+IF($G16&gt;0,($H16/$G16)*AM16,0)*(1-$K16)</f>
        <v>0</v>
      </c>
      <c r="AO16" s="989">
        <f>VLOOKUP($E16,AM$450:AP$461,3,FALSE)*AM16*($K16)+IF($G16&gt;0,($I16/$G16)*AM16,0)*(1-$K16)</f>
        <v>0</v>
      </c>
      <c r="AP16" s="989">
        <f>VLOOKUP($E16,AM$450:AP$461,4,FALSE)*AM16*($K16)+(AM16-AN16-AO16)*(1-$K16)</f>
        <v>0</v>
      </c>
      <c r="AQ16" s="990"/>
      <c r="AU16" s="988">
        <f>$G16</f>
        <v>0</v>
      </c>
      <c r="AV16" s="989">
        <f>VLOOKUP($E16,AU$450:AX$461,2,FALSE)*AU16*($K16)+IF($G16&gt;0,($H16/$G16)*AU16,0)*(1-$K16)</f>
        <v>0</v>
      </c>
      <c r="AW16" s="989">
        <f>VLOOKUP($E16,AU$450:AX$461,3,FALSE)*AU16*($K16)+IF($G16&gt;0,($I16/$G16)*AU16,0)*(1-$K16)</f>
        <v>0</v>
      </c>
      <c r="AX16" s="989">
        <f>VLOOKUP($E16,AU$450:AX$461,4,FALSE)*AU16*($K16)+(AU16-AV16-AW16)*(1-$K16)</f>
        <v>0</v>
      </c>
      <c r="AY16" s="990"/>
      <c r="BC16" s="988">
        <f>$G16</f>
        <v>0</v>
      </c>
      <c r="BD16" s="989">
        <f>VLOOKUP($E16,BC$450:BF$461,2,FALSE)*BC16*($K16)+IF($G16&gt;0,($H16/$G16)*BC16,0)*(1-$K16)</f>
        <v>0</v>
      </c>
      <c r="BE16" s="989">
        <f>VLOOKUP($E16,BC$450:BF$461,3,FALSE)*BC16*($K16)+IF($G16&gt;0,($I16/$G16)*BC16,0)*(1-$K16)</f>
        <v>0</v>
      </c>
      <c r="BF16" s="989">
        <f>VLOOKUP($E16,BC$450:BF$461,4,FALSE)*BC16*($K16)+(BC16-BD16-BE16)*(1-$K16)</f>
        <v>0</v>
      </c>
      <c r="BG16" s="990"/>
      <c r="BK16" s="988">
        <f>$G16</f>
        <v>0</v>
      </c>
      <c r="BL16" s="989">
        <f>VLOOKUP($E16,BK$450:BN$461,2,FALSE)*BK16*($K16)+IF($G16&gt;0,($H16/$G16)*BK16,0)*(1-$K16)</f>
        <v>0</v>
      </c>
      <c r="BM16" s="989">
        <f>VLOOKUP($E16,BK$450:BN$461,3,FALSE)*BK16*($K16)+IF($G16&gt;0,($I16/$G16)*BK16,0)*(1-$K16)</f>
        <v>0</v>
      </c>
      <c r="BN16" s="989">
        <f>VLOOKUP($E16,BK$450:BN$461,4,FALSE)*BK16*($K16)+(BK16-BL16-BM16)*(1-$K16)</f>
        <v>0</v>
      </c>
      <c r="BO16" s="990"/>
      <c r="BS16" s="988">
        <f>$G16</f>
        <v>0</v>
      </c>
      <c r="BT16" s="989">
        <f>VLOOKUP($E16,BS$450:BV$461,2,FALSE)*BS16*($K16)+IF($G16&gt;0,($H16/$G16)*BS16,0)*(1-$K16)</f>
        <v>0</v>
      </c>
      <c r="BU16" s="989">
        <f>VLOOKUP($E16,BS$450:BV$461,3,FALSE)*BS16*($K16)+IF($G16&gt;0,($I16/$G16)*BS16,0)*(1-$K16)</f>
        <v>0</v>
      </c>
      <c r="BV16" s="989">
        <f>VLOOKUP($E16,BS$450:BV$461,4,FALSE)*BS16*($K16)+(BS16-BT16-BU16)*(1-$K16)</f>
        <v>0</v>
      </c>
      <c r="BW16" s="990"/>
      <c r="CA16" s="988">
        <f>$G16</f>
        <v>0</v>
      </c>
      <c r="CB16" s="989">
        <f>VLOOKUP($E16,CA$450:CD$461,2,FALSE)*CA16*($K16)+IF($G16&gt;0,($H16/$G16)*CA16,0)*(1-$K16)</f>
        <v>0</v>
      </c>
      <c r="CC16" s="989">
        <f>VLOOKUP($E16,CA$450:CD$461,3,FALSE)*CA16*($K16)+IF($G16&gt;0,($I16/$G16)*CA16,0)*(1-$K16)</f>
        <v>0</v>
      </c>
      <c r="CD16" s="989">
        <f>VLOOKUP($E16,CA$450:CD$461,4,FALSE)*CA16*($K16)+(CA16-CB16-CC16)*(1-$K16)</f>
        <v>0</v>
      </c>
      <c r="CE16" s="990"/>
      <c r="CI16" s="988">
        <f>$G16</f>
        <v>0</v>
      </c>
      <c r="CJ16" s="989">
        <f>VLOOKUP($E16,CI$450:CL$461,2,FALSE)*CI16*($K16)+IF($G16&gt;0,($H16/$G16)*CI16,0)*(1-$K16)</f>
        <v>0</v>
      </c>
      <c r="CK16" s="989">
        <f>VLOOKUP($E16,CI$450:CL$461,3,FALSE)*CI16*($K16)+IF($G16&gt;0,($I16/$G16)*CI16,0)*(1-$K16)</f>
        <v>0</v>
      </c>
      <c r="CL16" s="989">
        <f>VLOOKUP($E16,CI$450:CL$461,4,FALSE)*CI16*($K16)+(CI16-CJ16-CK16)*(1-$K16)</f>
        <v>0</v>
      </c>
      <c r="CM16" s="990"/>
      <c r="CQ16" s="988">
        <f>$G16</f>
        <v>0</v>
      </c>
      <c r="CR16" s="989">
        <f>VLOOKUP($E16,CQ$450:CT$461,2,FALSE)*CQ16*($K16)+IF($G16&gt;0,($H16/$G16)*CQ16,0)*(1-$K16)</f>
        <v>0</v>
      </c>
      <c r="CS16" s="989">
        <f>VLOOKUP($E16,CQ$450:CT$461,3,FALSE)*CQ16*($K16)+IF($G16&gt;0,($I16/$G16)*CQ16,0)*(1-$K16)</f>
        <v>0</v>
      </c>
      <c r="CT16" s="989">
        <f>VLOOKUP($E16,CQ$450:CT$461,4,FALSE)*CQ16*($K16)+(CQ16-CR16-CS16)*(1-$K16)</f>
        <v>0</v>
      </c>
      <c r="CU16" s="990"/>
      <c r="CY16" s="988">
        <f>$G16</f>
        <v>0</v>
      </c>
      <c r="CZ16" s="989">
        <f>VLOOKUP($E16,CY$450:DB$461,2,FALSE)*CY16*($K16)+IF($G16&gt;0,($H16/$G16)*CY16,0)*(1-$K16)</f>
        <v>0</v>
      </c>
      <c r="DA16" s="989">
        <f>VLOOKUP($E16,CY$450:DB$461,3,FALSE)*CY16*($K16)+IF($G16&gt;0,($I16/$G16)*CY16,0)*(1-$K16)</f>
        <v>0</v>
      </c>
      <c r="DB16" s="989">
        <f>VLOOKUP($E16,CY$450:DB$461,4,FALSE)*CY16*($K16)+(CY16-CZ16-DA16)*(1-$K16)</f>
        <v>0</v>
      </c>
      <c r="DC16" s="990"/>
      <c r="DG16" s="988">
        <f>$G16</f>
        <v>0</v>
      </c>
      <c r="DH16" s="989">
        <f>VLOOKUP($E16,DG$450:DJ$461,2,FALSE)*DG16*($K16)+IF($G16&gt;0,($H16/$G16)*DG16,0)*(1-$K16)</f>
        <v>0</v>
      </c>
      <c r="DI16" s="989">
        <f>VLOOKUP($E16,DG$450:DJ$461,3,FALSE)*DG16*($K16)+IF($G16&gt;0,($I16/$G16)*DG16,0)*(1-$K16)</f>
        <v>0</v>
      </c>
      <c r="DJ16" s="989">
        <f>VLOOKUP($E16,DG$450:DJ$461,4,FALSE)*DG16*($K16)+(DG16-DH16-DI16)*(1-$K16)</f>
        <v>0</v>
      </c>
      <c r="DK16" s="990"/>
      <c r="DO16" s="988">
        <f>$G16</f>
        <v>0</v>
      </c>
      <c r="DP16" s="989">
        <f>VLOOKUP($E16,DO$450:DR$461,2,FALSE)*DO16*($K16)+IF($G16&gt;0,($H16/$G16)*DO16,0)*(1-$K16)</f>
        <v>0</v>
      </c>
      <c r="DQ16" s="989">
        <f>VLOOKUP($E16,DO$450:DR$461,3,FALSE)*DO16*($K16)+IF($G16&gt;0,($I16/$G16)*DO16,0)*(1-$K16)</f>
        <v>0</v>
      </c>
      <c r="DR16" s="989">
        <f>VLOOKUP($E16,DO$450:DR$461,4,FALSE)*DO16*($K16)+(DO16-DP16-DQ16)*(1-$K16)</f>
        <v>0</v>
      </c>
      <c r="DS16" s="990"/>
      <c r="DW16" s="988">
        <f>$G16</f>
        <v>0</v>
      </c>
      <c r="DX16" s="989">
        <f>VLOOKUP($E16,DW$450:DZ$461,2,FALSE)*DW16*($K16)+IF($G16&gt;0,($H16/$G16)*DW16,0)*(1-$K16)</f>
        <v>0</v>
      </c>
      <c r="DY16" s="989">
        <f>VLOOKUP($E16,DW$450:DZ$461,3,FALSE)*DW16*($K16)+IF($G16&gt;0,($I16/$G16)*DW16,0)*(1-$K16)</f>
        <v>0</v>
      </c>
      <c r="DZ16" s="989">
        <f>VLOOKUP($E16,DW$450:DZ$461,4,FALSE)*DW16*($K16)+(DW16-DX16-DY16)*(1-$K16)</f>
        <v>0</v>
      </c>
      <c r="EA16" s="990"/>
      <c r="EE16" s="988">
        <f>$G16</f>
        <v>0</v>
      </c>
      <c r="EF16" s="989">
        <f>VLOOKUP($E16,EE$450:EH$461,2,FALSE)*EE16*($K16)+IF($G16&gt;0,($H16/$G16)*EE16,0)*(1-$K16)</f>
        <v>0</v>
      </c>
      <c r="EG16" s="989">
        <f>VLOOKUP($E16,EE$450:EH$461,3,FALSE)*EE16*($K16)+IF($G16&gt;0,($I16/$G16)*EE16,0)*(1-$K16)</f>
        <v>0</v>
      </c>
      <c r="EH16" s="989">
        <f>VLOOKUP($E16,EE$450:EH$461,4,FALSE)*EE16*($K16)+(EE16-EF16-EG16)*(1-$K16)</f>
        <v>0</v>
      </c>
      <c r="EI16" s="990"/>
      <c r="EM16" s="988">
        <f>$G16</f>
        <v>0</v>
      </c>
      <c r="EN16" s="989">
        <f>VLOOKUP($E16,EM$450:EP$461,2,FALSE)*EM16*($K16)+IF($G16&gt;0,($H16/$G16)*EM16,0)*(1-$K16)</f>
        <v>0</v>
      </c>
      <c r="EO16" s="989">
        <f>VLOOKUP($E16,EM$450:EP$461,3,FALSE)*EM16*($K16)+IF($G16&gt;0,($I16/$G16)*EM16,0)*(1-$K16)</f>
        <v>0</v>
      </c>
      <c r="EP16" s="989">
        <f>VLOOKUP($E16,EM$450:EP$461,4,FALSE)*EM16*($K16)+(EM16-EN16-EO16)*(1-$K16)</f>
        <v>0</v>
      </c>
      <c r="EQ16" s="990"/>
      <c r="EU16" s="988">
        <f>$G16</f>
        <v>0</v>
      </c>
      <c r="EV16" s="989">
        <f>VLOOKUP($E16,EU$450:EX$461,2,FALSE)*EU16*($K16)+IF($G16&gt;0,($H16/$G16)*EU16,0)*(1-$K16)</f>
        <v>0</v>
      </c>
      <c r="EW16" s="989">
        <f>VLOOKUP($E16,EU$450:EX$461,3,FALSE)*EU16*($K16)+IF($G16&gt;0,($I16/$G16)*EU16,0)*(1-$K16)</f>
        <v>0</v>
      </c>
      <c r="EX16" s="989">
        <f>VLOOKUP($E16,EU$450:EX$461,4,FALSE)*EU16*($K16)+(EU16-EV16-EW16)*(1-$K16)</f>
        <v>0</v>
      </c>
      <c r="EY16" s="990"/>
      <c r="FC16" s="988">
        <f>$G16</f>
        <v>0</v>
      </c>
      <c r="FD16" s="989">
        <f>VLOOKUP($E16,FC$450:FF$461,2,FALSE)*FC16*($K16)+IF($G16&gt;0,($H16/$G16)*FC16,0)*(1-$K16)</f>
        <v>0</v>
      </c>
      <c r="FE16" s="989">
        <f>VLOOKUP($E16,FC$450:FF$461,3,FALSE)*FC16*($K16)+IF($G16&gt;0,($I16/$G16)*FC16,0)*(1-$K16)</f>
        <v>0</v>
      </c>
      <c r="FF16" s="989">
        <f>VLOOKUP($E16,FC$450:FF$461,4,FALSE)*FC16*($K16)+(FC16-FD16-FE16)*(1-$K16)</f>
        <v>0</v>
      </c>
      <c r="FG16" s="990"/>
      <c r="FK16" s="988">
        <f>$G16</f>
        <v>0</v>
      </c>
      <c r="FL16" s="989">
        <f>VLOOKUP($E16,FK$450:FN$461,2,FALSE)*FK16*($K16)+IF($G16&gt;0,($H16/$G16)*FK16,0)*(1-$K16)</f>
        <v>0</v>
      </c>
      <c r="FM16" s="989">
        <f>VLOOKUP($E16,FK$450:FN$461,3,FALSE)*FK16*($K16)+IF($G16&gt;0,($I16/$G16)*FK16,0)*(1-$K16)</f>
        <v>0</v>
      </c>
      <c r="FN16" s="989">
        <f>VLOOKUP($E16,FK$450:FN$461,4,FALSE)*FK16*($K16)+(FK16-FL16-FM16)*(1-$K16)</f>
        <v>0</v>
      </c>
      <c r="FO16" s="990"/>
    </row>
    <row r="17" spans="1:171">
      <c r="A17" s="763"/>
      <c r="B17" s="220" t="s">
        <v>146</v>
      </c>
      <c r="C17" s="1957" t="s">
        <v>70</v>
      </c>
      <c r="D17" s="764">
        <v>302</v>
      </c>
      <c r="E17" s="778" t="str">
        <f>'Sch 1- Rate Base '!E17</f>
        <v>DIRECT</v>
      </c>
      <c r="F17" s="765"/>
      <c r="G17" s="766">
        <f>'Sch 1- Rate Base '!G17</f>
        <v>0</v>
      </c>
      <c r="H17" s="766">
        <f>'Sch 1- Rate Base '!H17</f>
        <v>0</v>
      </c>
      <c r="I17" s="766">
        <f>'Sch 1- Rate Base '!I17</f>
        <v>0</v>
      </c>
      <c r="J17" s="1210">
        <f>'Sch 1- Rate Base '!J17</f>
        <v>0</v>
      </c>
      <c r="K17" s="777">
        <f>IF($E17="DIRECT",0,1)</f>
        <v>0</v>
      </c>
      <c r="O17" s="988">
        <f>$G17</f>
        <v>0</v>
      </c>
      <c r="P17" s="989">
        <f>VLOOKUP($E17,O$450:R$461,2,FALSE)*O17*($K17)+IF($G17&gt;0,($H17/$G17)*O17,0)*(1-$K17)</f>
        <v>0</v>
      </c>
      <c r="Q17" s="989">
        <f>VLOOKUP($E17,O$450:R$461,3,FALSE)*O17*($K17)+IF($G17&gt;0,($I17/$G17)*O17,0)*(1-$K17)</f>
        <v>0</v>
      </c>
      <c r="R17" s="989">
        <f>VLOOKUP($E17,O$450:R$461,4,FALSE)*O17*($K17)+(O17-P17-Q17)*(1-$K17)</f>
        <v>0</v>
      </c>
      <c r="S17" s="990"/>
      <c r="W17" s="988">
        <f>$G17</f>
        <v>0</v>
      </c>
      <c r="X17" s="989">
        <f>VLOOKUP($E17,W$450:Z$461,2,FALSE)*W17*($K17)+IF($G17&gt;0,($H17/$G17)*W17,0)*(1-$K17)</f>
        <v>0</v>
      </c>
      <c r="Y17" s="989">
        <f>VLOOKUP($E17,W$450:Z$461,3,FALSE)*W17*($K17)+IF($G17&gt;0,($I17/$G17)*W17,0)*(1-$K17)</f>
        <v>0</v>
      </c>
      <c r="Z17" s="989">
        <f>VLOOKUP($E17,W$450:Z$461,4,FALSE)*W17*($K17)+(W17-X17-Y17)*(1-$K17)</f>
        <v>0</v>
      </c>
      <c r="AA17" s="990">
        <v>0</v>
      </c>
      <c r="AE17" s="988">
        <f>$G17</f>
        <v>0</v>
      </c>
      <c r="AF17" s="989">
        <f>VLOOKUP($E17,AE$450:AH$461,2,FALSE)*AE17*($K17)+IF($G17&gt;0,($H17/$G17)*AE17,0)*(1-$K17)</f>
        <v>0</v>
      </c>
      <c r="AG17" s="989">
        <f>VLOOKUP($E17,AE$450:AH$461,3,FALSE)*AE17*($K17)+IF($G17&gt;0,($I17/$G17)*AE17,0)*(1-$K17)</f>
        <v>0</v>
      </c>
      <c r="AH17" s="989">
        <f>VLOOKUP($E17,AE$450:AH$461,4,FALSE)*AE17*($K17)+(AE17-AF17-AG17)*(1-$K17)</f>
        <v>0</v>
      </c>
      <c r="AI17" s="990"/>
      <c r="AM17" s="988">
        <f>$G17</f>
        <v>0</v>
      </c>
      <c r="AN17" s="989">
        <f>VLOOKUP($E17,AM$450:AP$461,2,FALSE)*AM17*($K17)+IF($G17&gt;0,($H17/$G17)*AM17,0)*(1-$K17)</f>
        <v>0</v>
      </c>
      <c r="AO17" s="989">
        <f>VLOOKUP($E17,AM$450:AP$461,3,FALSE)*AM17*($K17)+IF($G17&gt;0,($I17/$G17)*AM17,0)*(1-$K17)</f>
        <v>0</v>
      </c>
      <c r="AP17" s="989">
        <f>VLOOKUP($E17,AM$450:AP$461,4,FALSE)*AM17*($K17)+(AM17-AN17-AO17)*(1-$K17)</f>
        <v>0</v>
      </c>
      <c r="AQ17" s="990"/>
      <c r="AU17" s="988">
        <f>$G17</f>
        <v>0</v>
      </c>
      <c r="AV17" s="989">
        <f>VLOOKUP($E17,AU$450:AX$461,2,FALSE)*AU17*($K17)+IF($G17&gt;0,($H17/$G17)*AU17,0)*(1-$K17)</f>
        <v>0</v>
      </c>
      <c r="AW17" s="989">
        <f>VLOOKUP($E17,AU$450:AX$461,3,FALSE)*AU17*($K17)+IF($G17&gt;0,($I17/$G17)*AU17,0)*(1-$K17)</f>
        <v>0</v>
      </c>
      <c r="AX17" s="989">
        <f>VLOOKUP($E17,AU$450:AX$461,4,FALSE)*AU17*($K17)+(AU17-AV17-AW17)*(1-$K17)</f>
        <v>0</v>
      </c>
      <c r="AY17" s="990"/>
      <c r="BC17" s="988">
        <f>$G17</f>
        <v>0</v>
      </c>
      <c r="BD17" s="989">
        <f>VLOOKUP($E17,BC$450:BF$461,2,FALSE)*BC17*($K17)+IF($G17&gt;0,($H17/$G17)*BC17,0)*(1-$K17)</f>
        <v>0</v>
      </c>
      <c r="BE17" s="989">
        <f>VLOOKUP($E17,BC$450:BF$461,3,FALSE)*BC17*($K17)+IF($G17&gt;0,($I17/$G17)*BC17,0)*(1-$K17)</f>
        <v>0</v>
      </c>
      <c r="BF17" s="989">
        <f>VLOOKUP($E17,BC$450:BF$461,4,FALSE)*BC17*($K17)+(BC17-BD17-BE17)*(1-$K17)</f>
        <v>0</v>
      </c>
      <c r="BG17" s="990"/>
      <c r="BK17" s="988">
        <f>$G17</f>
        <v>0</v>
      </c>
      <c r="BL17" s="989">
        <f>VLOOKUP($E17,BK$450:BN$461,2,FALSE)*BK17*($K17)+IF($G17&gt;0,($H17/$G17)*BK17,0)*(1-$K17)</f>
        <v>0</v>
      </c>
      <c r="BM17" s="989">
        <f>VLOOKUP($E17,BK$450:BN$461,3,FALSE)*BK17*($K17)+IF($G17&gt;0,($I17/$G17)*BK17,0)*(1-$K17)</f>
        <v>0</v>
      </c>
      <c r="BN17" s="989">
        <f>VLOOKUP($E17,BK$450:BN$461,4,FALSE)*BK17*($K17)+(BK17-BL17-BM17)*(1-$K17)</f>
        <v>0</v>
      </c>
      <c r="BO17" s="990"/>
      <c r="BS17" s="988">
        <f>$G17</f>
        <v>0</v>
      </c>
      <c r="BT17" s="989">
        <f>VLOOKUP($E17,BS$450:BV$461,2,FALSE)*BS17*($K17)+IF($G17&gt;0,($H17/$G17)*BS17,0)*(1-$K17)</f>
        <v>0</v>
      </c>
      <c r="BU17" s="989">
        <f>VLOOKUP($E17,BS$450:BV$461,3,FALSE)*BS17*($K17)+IF($G17&gt;0,($I17/$G17)*BS17,0)*(1-$K17)</f>
        <v>0</v>
      </c>
      <c r="BV17" s="989">
        <f>VLOOKUP($E17,BS$450:BV$461,4,FALSE)*BS17*($K17)+(BS17-BT17-BU17)*(1-$K17)</f>
        <v>0</v>
      </c>
      <c r="BW17" s="990"/>
      <c r="CA17" s="988">
        <f>$G17</f>
        <v>0</v>
      </c>
      <c r="CB17" s="989">
        <f>VLOOKUP($E17,CA$450:CD$461,2,FALSE)*CA17*($K17)+IF($G17&gt;0,($H17/$G17)*CA17,0)*(1-$K17)</f>
        <v>0</v>
      </c>
      <c r="CC17" s="989">
        <f>VLOOKUP($E17,CA$450:CD$461,3,FALSE)*CA17*($K17)+IF($G17&gt;0,($I17/$G17)*CA17,0)*(1-$K17)</f>
        <v>0</v>
      </c>
      <c r="CD17" s="989">
        <f>VLOOKUP($E17,CA$450:CD$461,4,FALSE)*CA17*($K17)+(CA17-CB17-CC17)*(1-$K17)</f>
        <v>0</v>
      </c>
      <c r="CE17" s="990"/>
      <c r="CI17" s="988">
        <f>$G17</f>
        <v>0</v>
      </c>
      <c r="CJ17" s="989">
        <f>VLOOKUP($E17,CI$450:CL$461,2,FALSE)*CI17*($K17)+IF($G17&gt;0,($H17/$G17)*CI17,0)*(1-$K17)</f>
        <v>0</v>
      </c>
      <c r="CK17" s="989">
        <f>VLOOKUP($E17,CI$450:CL$461,3,FALSE)*CI17*($K17)+IF($G17&gt;0,($I17/$G17)*CI17,0)*(1-$K17)</f>
        <v>0</v>
      </c>
      <c r="CL17" s="989">
        <f>VLOOKUP($E17,CI$450:CL$461,4,FALSE)*CI17*($K17)+(CI17-CJ17-CK17)*(1-$K17)</f>
        <v>0</v>
      </c>
      <c r="CM17" s="990"/>
      <c r="CQ17" s="988">
        <f>$G17</f>
        <v>0</v>
      </c>
      <c r="CR17" s="989">
        <f>VLOOKUP($E17,CQ$450:CT$461,2,FALSE)*CQ17*($K17)+IF($G17&gt;0,($H17/$G17)*CQ17,0)*(1-$K17)</f>
        <v>0</v>
      </c>
      <c r="CS17" s="989">
        <f>VLOOKUP($E17,CQ$450:CT$461,3,FALSE)*CQ17*($K17)+IF($G17&gt;0,($I17/$G17)*CQ17,0)*(1-$K17)</f>
        <v>0</v>
      </c>
      <c r="CT17" s="989">
        <f>VLOOKUP($E17,CQ$450:CT$461,4,FALSE)*CQ17*($K17)+(CQ17-CR17-CS17)*(1-$K17)</f>
        <v>0</v>
      </c>
      <c r="CU17" s="990"/>
      <c r="CY17" s="988">
        <f>$G17</f>
        <v>0</v>
      </c>
      <c r="CZ17" s="989">
        <f>VLOOKUP($E17,CY$450:DB$461,2,FALSE)*CY17*($K17)+IF($G17&gt;0,($H17/$G17)*CY17,0)*(1-$K17)</f>
        <v>0</v>
      </c>
      <c r="DA17" s="989">
        <f>VLOOKUP($E17,CY$450:DB$461,3,FALSE)*CY17*($K17)+IF($G17&gt;0,($I17/$G17)*CY17,0)*(1-$K17)</f>
        <v>0</v>
      </c>
      <c r="DB17" s="989">
        <f>VLOOKUP($E17,CY$450:DB$461,4,FALSE)*CY17*($K17)+(CY17-CZ17-DA17)*(1-$K17)</f>
        <v>0</v>
      </c>
      <c r="DC17" s="990"/>
      <c r="DG17" s="988">
        <f>$G17</f>
        <v>0</v>
      </c>
      <c r="DH17" s="989">
        <f>VLOOKUP($E17,DG$450:DJ$461,2,FALSE)*DG17*($K17)+IF($G17&gt;0,($H17/$G17)*DG17,0)*(1-$K17)</f>
        <v>0</v>
      </c>
      <c r="DI17" s="989">
        <f>VLOOKUP($E17,DG$450:DJ$461,3,FALSE)*DG17*($K17)+IF($G17&gt;0,($I17/$G17)*DG17,0)*(1-$K17)</f>
        <v>0</v>
      </c>
      <c r="DJ17" s="989">
        <f>VLOOKUP($E17,DG$450:DJ$461,4,FALSE)*DG17*($K17)+(DG17-DH17-DI17)*(1-$K17)</f>
        <v>0</v>
      </c>
      <c r="DK17" s="990"/>
      <c r="DO17" s="988">
        <f>$G17</f>
        <v>0</v>
      </c>
      <c r="DP17" s="989">
        <f>VLOOKUP($E17,DO$450:DR$461,2,FALSE)*DO17*($K17)+IF($G17&gt;0,($H17/$G17)*DO17,0)*(1-$K17)</f>
        <v>0</v>
      </c>
      <c r="DQ17" s="989">
        <f>VLOOKUP($E17,DO$450:DR$461,3,FALSE)*DO17*($K17)+IF($G17&gt;0,($I17/$G17)*DO17,0)*(1-$K17)</f>
        <v>0</v>
      </c>
      <c r="DR17" s="989">
        <f>VLOOKUP($E17,DO$450:DR$461,4,FALSE)*DO17*($K17)+(DO17-DP17-DQ17)*(1-$K17)</f>
        <v>0</v>
      </c>
      <c r="DS17" s="990"/>
      <c r="DW17" s="988">
        <f>$G17</f>
        <v>0</v>
      </c>
      <c r="DX17" s="989">
        <f>VLOOKUP($E17,DW$450:DZ$461,2,FALSE)*DW17*($K17)+IF($G17&gt;0,($H17/$G17)*DW17,0)*(1-$K17)</f>
        <v>0</v>
      </c>
      <c r="DY17" s="989">
        <f>VLOOKUP($E17,DW$450:DZ$461,3,FALSE)*DW17*($K17)+IF($G17&gt;0,($I17/$G17)*DW17,0)*(1-$K17)</f>
        <v>0</v>
      </c>
      <c r="DZ17" s="989">
        <f>VLOOKUP($E17,DW$450:DZ$461,4,FALSE)*DW17*($K17)+(DW17-DX17-DY17)*(1-$K17)</f>
        <v>0</v>
      </c>
      <c r="EA17" s="990"/>
      <c r="EE17" s="988">
        <f>$G17</f>
        <v>0</v>
      </c>
      <c r="EF17" s="989">
        <f>VLOOKUP($E17,EE$450:EH$461,2,FALSE)*EE17*($K17)+IF($G17&gt;0,($H17/$G17)*EE17,0)*(1-$K17)</f>
        <v>0</v>
      </c>
      <c r="EG17" s="989">
        <f>VLOOKUP($E17,EE$450:EH$461,3,FALSE)*EE17*($K17)+IF($G17&gt;0,($I17/$G17)*EE17,0)*(1-$K17)</f>
        <v>0</v>
      </c>
      <c r="EH17" s="989">
        <f>VLOOKUP($E17,EE$450:EH$461,4,FALSE)*EE17*($K17)+(EE17-EF17-EG17)*(1-$K17)</f>
        <v>0</v>
      </c>
      <c r="EI17" s="990"/>
      <c r="EM17" s="988">
        <f>$G17</f>
        <v>0</v>
      </c>
      <c r="EN17" s="989">
        <f>VLOOKUP($E17,EM$450:EP$461,2,FALSE)*EM17*($K17)+IF($G17&gt;0,($H17/$G17)*EM17,0)*(1-$K17)</f>
        <v>0</v>
      </c>
      <c r="EO17" s="989">
        <f>VLOOKUP($E17,EM$450:EP$461,3,FALSE)*EM17*($K17)+IF($G17&gt;0,($I17/$G17)*EM17,0)*(1-$K17)</f>
        <v>0</v>
      </c>
      <c r="EP17" s="989">
        <f>VLOOKUP($E17,EM$450:EP$461,4,FALSE)*EM17*($K17)+(EM17-EN17-EO17)*(1-$K17)</f>
        <v>0</v>
      </c>
      <c r="EQ17" s="990"/>
      <c r="EU17" s="988">
        <f>$G17</f>
        <v>0</v>
      </c>
      <c r="EV17" s="989">
        <f>VLOOKUP($E17,EU$450:EX$461,2,FALSE)*EU17*($K17)+IF($G17&gt;0,($H17/$G17)*EU17,0)*(1-$K17)</f>
        <v>0</v>
      </c>
      <c r="EW17" s="989">
        <f>VLOOKUP($E17,EU$450:EX$461,3,FALSE)*EU17*($K17)+IF($G17&gt;0,($I17/$G17)*EU17,0)*(1-$K17)</f>
        <v>0</v>
      </c>
      <c r="EX17" s="989">
        <f>VLOOKUP($E17,EU$450:EX$461,4,FALSE)*EU17*($K17)+(EU17-EV17-EW17)*(1-$K17)</f>
        <v>0</v>
      </c>
      <c r="EY17" s="990"/>
      <c r="FC17" s="988">
        <f>$G17</f>
        <v>0</v>
      </c>
      <c r="FD17" s="989">
        <f>VLOOKUP($E17,FC$450:FF$461,2,FALSE)*FC17*($K17)+IF($G17&gt;0,($H17/$G17)*FC17,0)*(1-$K17)</f>
        <v>0</v>
      </c>
      <c r="FE17" s="989">
        <f>VLOOKUP($E17,FC$450:FF$461,3,FALSE)*FC17*($K17)+IF($G17&gt;0,($I17/$G17)*FC17,0)*(1-$K17)</f>
        <v>0</v>
      </c>
      <c r="FF17" s="989">
        <f>VLOOKUP($E17,FC$450:FF$461,4,FALSE)*FC17*($K17)+(FC17-FD17-FE17)*(1-$K17)</f>
        <v>0</v>
      </c>
      <c r="FG17" s="990"/>
      <c r="FK17" s="988">
        <f>$G17</f>
        <v>0</v>
      </c>
      <c r="FL17" s="989">
        <f>VLOOKUP($E17,FK$450:FN$461,2,FALSE)*FK17*($K17)+IF($G17&gt;0,($H17/$G17)*FK17,0)*(1-$K17)</f>
        <v>0</v>
      </c>
      <c r="FM17" s="989">
        <f>VLOOKUP($E17,FK$450:FN$461,3,FALSE)*FK17*($K17)+IF($G17&gt;0,($I17/$G17)*FK17,0)*(1-$K17)</f>
        <v>0</v>
      </c>
      <c r="FN17" s="989">
        <f>VLOOKUP($E17,FK$450:FN$461,4,FALSE)*FK17*($K17)+(FK17-FL17-FM17)*(1-$K17)</f>
        <v>0</v>
      </c>
      <c r="FO17" s="990"/>
    </row>
    <row r="18" spans="1:171">
      <c r="A18" s="763"/>
      <c r="B18" s="220" t="s">
        <v>147</v>
      </c>
      <c r="C18" s="1958" t="s">
        <v>70</v>
      </c>
      <c r="D18" s="767">
        <v>303</v>
      </c>
      <c r="E18" s="778" t="str">
        <f>'Sch 1- Rate Base '!E18</f>
        <v>DIRECT</v>
      </c>
      <c r="F18" s="768"/>
      <c r="G18" s="766">
        <f>'Sch 1- Rate Base '!G18</f>
        <v>0</v>
      </c>
      <c r="H18" s="766">
        <f>'Sch 1- Rate Base '!H18</f>
        <v>0</v>
      </c>
      <c r="I18" s="766">
        <f>'Sch 1- Rate Base '!I18</f>
        <v>0</v>
      </c>
      <c r="J18" s="1210">
        <f>'Sch 1- Rate Base '!J18</f>
        <v>0</v>
      </c>
      <c r="K18" s="777">
        <f>IF($E18="DIRECT",0,1)</f>
        <v>0</v>
      </c>
      <c r="O18" s="988">
        <f>$G18</f>
        <v>0</v>
      </c>
      <c r="P18" s="989">
        <f>VLOOKUP($E18,O$450:R$461,2,FALSE)*O18*($K18)+IF($G18&gt;0,($H18/$G18)*O18,0)*(1-$K18)</f>
        <v>0</v>
      </c>
      <c r="Q18" s="989">
        <f>VLOOKUP($E18,O$450:R$461,3,FALSE)*O18*($K18)+IF($G18&gt;0,($I18/$G18)*O18,0)*(1-$K18)</f>
        <v>0</v>
      </c>
      <c r="R18" s="989">
        <f>VLOOKUP($E18,O$450:R$461,4,FALSE)*O18*($K18)+(O18-P18-Q18)*(1-$K18)</f>
        <v>0</v>
      </c>
      <c r="S18" s="990"/>
      <c r="W18" s="988">
        <f>$G18</f>
        <v>0</v>
      </c>
      <c r="X18" s="989">
        <f>VLOOKUP($E18,W$450:Z$461,2,FALSE)*W18*($K18)+IF($G18&gt;0,($H18/$G18)*W18,0)*(1-$K18)</f>
        <v>0</v>
      </c>
      <c r="Y18" s="989">
        <f>VLOOKUP($E18,W$450:Z$461,3,FALSE)*W18*($K18)+IF($G18&gt;0,($I18/$G18)*W18,0)*(1-$K18)</f>
        <v>0</v>
      </c>
      <c r="Z18" s="989">
        <f>VLOOKUP($E18,W$450:Z$461,4,FALSE)*W18*($K18)+(W18-X18-Y18)*(1-$K18)</f>
        <v>0</v>
      </c>
      <c r="AA18" s="990">
        <v>0</v>
      </c>
      <c r="AE18" s="988">
        <f>$G18</f>
        <v>0</v>
      </c>
      <c r="AF18" s="989">
        <f>VLOOKUP($E18,AE$450:AH$461,2,FALSE)*AE18*($K18)+IF($G18&gt;0,($H18/$G18)*AE18,0)*(1-$K18)</f>
        <v>0</v>
      </c>
      <c r="AG18" s="989">
        <f>VLOOKUP($E18,AE$450:AH$461,3,FALSE)*AE18*($K18)+IF($G18&gt;0,($I18/$G18)*AE18,0)*(1-$K18)</f>
        <v>0</v>
      </c>
      <c r="AH18" s="989">
        <f>VLOOKUP($E18,AE$450:AH$461,4,FALSE)*AE18*($K18)+(AE18-AF18-AG18)*(1-$K18)</f>
        <v>0</v>
      </c>
      <c r="AI18" s="990"/>
      <c r="AM18" s="988">
        <f>$G18</f>
        <v>0</v>
      </c>
      <c r="AN18" s="989">
        <f>VLOOKUP($E18,AM$450:AP$461,2,FALSE)*AM18*($K18)+IF($G18&gt;0,($H18/$G18)*AM18,0)*(1-$K18)</f>
        <v>0</v>
      </c>
      <c r="AO18" s="989">
        <f>VLOOKUP($E18,AM$450:AP$461,3,FALSE)*AM18*($K18)+IF($G18&gt;0,($I18/$G18)*AM18,0)*(1-$K18)</f>
        <v>0</v>
      </c>
      <c r="AP18" s="989">
        <f>VLOOKUP($E18,AM$450:AP$461,4,FALSE)*AM18*($K18)+(AM18-AN18-AO18)*(1-$K18)</f>
        <v>0</v>
      </c>
      <c r="AQ18" s="990"/>
      <c r="AU18" s="988">
        <f>$G18</f>
        <v>0</v>
      </c>
      <c r="AV18" s="989">
        <f>VLOOKUP($E18,AU$450:AX$461,2,FALSE)*AU18*($K18)+IF($G18&gt;0,($H18/$G18)*AU18,0)*(1-$K18)</f>
        <v>0</v>
      </c>
      <c r="AW18" s="989">
        <f>VLOOKUP($E18,AU$450:AX$461,3,FALSE)*AU18*($K18)+IF($G18&gt;0,($I18/$G18)*AU18,0)*(1-$K18)</f>
        <v>0</v>
      </c>
      <c r="AX18" s="989">
        <f>VLOOKUP($E18,AU$450:AX$461,4,FALSE)*AU18*($K18)+(AU18-AV18-AW18)*(1-$K18)</f>
        <v>0</v>
      </c>
      <c r="AY18" s="990"/>
      <c r="BC18" s="988">
        <f>$G18</f>
        <v>0</v>
      </c>
      <c r="BD18" s="989">
        <f>VLOOKUP($E18,BC$450:BF$461,2,FALSE)*BC18*($K18)+IF($G18&gt;0,($H18/$G18)*BC18,0)*(1-$K18)</f>
        <v>0</v>
      </c>
      <c r="BE18" s="989">
        <f>VLOOKUP($E18,BC$450:BF$461,3,FALSE)*BC18*($K18)+IF($G18&gt;0,($I18/$G18)*BC18,0)*(1-$K18)</f>
        <v>0</v>
      </c>
      <c r="BF18" s="989">
        <f>VLOOKUP($E18,BC$450:BF$461,4,FALSE)*BC18*($K18)+(BC18-BD18-BE18)*(1-$K18)</f>
        <v>0</v>
      </c>
      <c r="BG18" s="990"/>
      <c r="BK18" s="988">
        <f>$G18</f>
        <v>0</v>
      </c>
      <c r="BL18" s="989">
        <f>VLOOKUP($E18,BK$450:BN$461,2,FALSE)*BK18*($K18)+IF($G18&gt;0,($H18/$G18)*BK18,0)*(1-$K18)</f>
        <v>0</v>
      </c>
      <c r="BM18" s="989">
        <f>VLOOKUP($E18,BK$450:BN$461,3,FALSE)*BK18*($K18)+IF($G18&gt;0,($I18/$G18)*BK18,0)*(1-$K18)</f>
        <v>0</v>
      </c>
      <c r="BN18" s="989">
        <f>VLOOKUP($E18,BK$450:BN$461,4,FALSE)*BK18*($K18)+(BK18-BL18-BM18)*(1-$K18)</f>
        <v>0</v>
      </c>
      <c r="BO18" s="990"/>
      <c r="BS18" s="988">
        <f>$G18</f>
        <v>0</v>
      </c>
      <c r="BT18" s="989">
        <f>VLOOKUP($E18,BS$450:BV$461,2,FALSE)*BS18*($K18)+IF($G18&gt;0,($H18/$G18)*BS18,0)*(1-$K18)</f>
        <v>0</v>
      </c>
      <c r="BU18" s="989">
        <f>VLOOKUP($E18,BS$450:BV$461,3,FALSE)*BS18*($K18)+IF($G18&gt;0,($I18/$G18)*BS18,0)*(1-$K18)</f>
        <v>0</v>
      </c>
      <c r="BV18" s="989">
        <f>VLOOKUP($E18,BS$450:BV$461,4,FALSE)*BS18*($K18)+(BS18-BT18-BU18)*(1-$K18)</f>
        <v>0</v>
      </c>
      <c r="BW18" s="990"/>
      <c r="CA18" s="988">
        <f>$G18</f>
        <v>0</v>
      </c>
      <c r="CB18" s="989">
        <f>VLOOKUP($E18,CA$450:CD$461,2,FALSE)*CA18*($K18)+IF($G18&gt;0,($H18/$G18)*CA18,0)*(1-$K18)</f>
        <v>0</v>
      </c>
      <c r="CC18" s="989">
        <f>VLOOKUP($E18,CA$450:CD$461,3,FALSE)*CA18*($K18)+IF($G18&gt;0,($I18/$G18)*CA18,0)*(1-$K18)</f>
        <v>0</v>
      </c>
      <c r="CD18" s="989">
        <f>VLOOKUP($E18,CA$450:CD$461,4,FALSE)*CA18*($K18)+(CA18-CB18-CC18)*(1-$K18)</f>
        <v>0</v>
      </c>
      <c r="CE18" s="990"/>
      <c r="CI18" s="988">
        <f>$G18</f>
        <v>0</v>
      </c>
      <c r="CJ18" s="989">
        <f>VLOOKUP($E18,CI$450:CL$461,2,FALSE)*CI18*($K18)+IF($G18&gt;0,($H18/$G18)*CI18,0)*(1-$K18)</f>
        <v>0</v>
      </c>
      <c r="CK18" s="989">
        <f>VLOOKUP($E18,CI$450:CL$461,3,FALSE)*CI18*($K18)+IF($G18&gt;0,($I18/$G18)*CI18,0)*(1-$K18)</f>
        <v>0</v>
      </c>
      <c r="CL18" s="989">
        <f>VLOOKUP($E18,CI$450:CL$461,4,FALSE)*CI18*($K18)+(CI18-CJ18-CK18)*(1-$K18)</f>
        <v>0</v>
      </c>
      <c r="CM18" s="990"/>
      <c r="CQ18" s="988">
        <f>$G18</f>
        <v>0</v>
      </c>
      <c r="CR18" s="989">
        <f>VLOOKUP($E18,CQ$450:CT$461,2,FALSE)*CQ18*($K18)+IF($G18&gt;0,($H18/$G18)*CQ18,0)*(1-$K18)</f>
        <v>0</v>
      </c>
      <c r="CS18" s="989">
        <f>VLOOKUP($E18,CQ$450:CT$461,3,FALSE)*CQ18*($K18)+IF($G18&gt;0,($I18/$G18)*CQ18,0)*(1-$K18)</f>
        <v>0</v>
      </c>
      <c r="CT18" s="989">
        <f>VLOOKUP($E18,CQ$450:CT$461,4,FALSE)*CQ18*($K18)+(CQ18-CR18-CS18)*(1-$K18)</f>
        <v>0</v>
      </c>
      <c r="CU18" s="990"/>
      <c r="CY18" s="988">
        <f>$G18</f>
        <v>0</v>
      </c>
      <c r="CZ18" s="989">
        <f>VLOOKUP($E18,CY$450:DB$461,2,FALSE)*CY18*($K18)+IF($G18&gt;0,($H18/$G18)*CY18,0)*(1-$K18)</f>
        <v>0</v>
      </c>
      <c r="DA18" s="989">
        <f>VLOOKUP($E18,CY$450:DB$461,3,FALSE)*CY18*($K18)+IF($G18&gt;0,($I18/$G18)*CY18,0)*(1-$K18)</f>
        <v>0</v>
      </c>
      <c r="DB18" s="989">
        <f>VLOOKUP($E18,CY$450:DB$461,4,FALSE)*CY18*($K18)+(CY18-CZ18-DA18)*(1-$K18)</f>
        <v>0</v>
      </c>
      <c r="DC18" s="990"/>
      <c r="DG18" s="988">
        <f>$G18</f>
        <v>0</v>
      </c>
      <c r="DH18" s="989">
        <f>VLOOKUP($E18,DG$450:DJ$461,2,FALSE)*DG18*($K18)+IF($G18&gt;0,($H18/$G18)*DG18,0)*(1-$K18)</f>
        <v>0</v>
      </c>
      <c r="DI18" s="989">
        <f>VLOOKUP($E18,DG$450:DJ$461,3,FALSE)*DG18*($K18)+IF($G18&gt;0,($I18/$G18)*DG18,0)*(1-$K18)</f>
        <v>0</v>
      </c>
      <c r="DJ18" s="989">
        <f>VLOOKUP($E18,DG$450:DJ$461,4,FALSE)*DG18*($K18)+(DG18-DH18-DI18)*(1-$K18)</f>
        <v>0</v>
      </c>
      <c r="DK18" s="990"/>
      <c r="DO18" s="988">
        <f>$G18</f>
        <v>0</v>
      </c>
      <c r="DP18" s="989">
        <f>VLOOKUP($E18,DO$450:DR$461,2,FALSE)*DO18*($K18)+IF($G18&gt;0,($H18/$G18)*DO18,0)*(1-$K18)</f>
        <v>0</v>
      </c>
      <c r="DQ18" s="989">
        <f>VLOOKUP($E18,DO$450:DR$461,3,FALSE)*DO18*($K18)+IF($G18&gt;0,($I18/$G18)*DO18,0)*(1-$K18)</f>
        <v>0</v>
      </c>
      <c r="DR18" s="989">
        <f>VLOOKUP($E18,DO$450:DR$461,4,FALSE)*DO18*($K18)+(DO18-DP18-DQ18)*(1-$K18)</f>
        <v>0</v>
      </c>
      <c r="DS18" s="990"/>
      <c r="DW18" s="988">
        <f>$G18</f>
        <v>0</v>
      </c>
      <c r="DX18" s="989">
        <f>VLOOKUP($E18,DW$450:DZ$461,2,FALSE)*DW18*($K18)+IF($G18&gt;0,($H18/$G18)*DW18,0)*(1-$K18)</f>
        <v>0</v>
      </c>
      <c r="DY18" s="989">
        <f>VLOOKUP($E18,DW$450:DZ$461,3,FALSE)*DW18*($K18)+IF($G18&gt;0,($I18/$G18)*DW18,0)*(1-$K18)</f>
        <v>0</v>
      </c>
      <c r="DZ18" s="989">
        <f>VLOOKUP($E18,DW$450:DZ$461,4,FALSE)*DW18*($K18)+(DW18-DX18-DY18)*(1-$K18)</f>
        <v>0</v>
      </c>
      <c r="EA18" s="990"/>
      <c r="EE18" s="988">
        <f>$G18</f>
        <v>0</v>
      </c>
      <c r="EF18" s="989">
        <f>VLOOKUP($E18,EE$450:EH$461,2,FALSE)*EE18*($K18)+IF($G18&gt;0,($H18/$G18)*EE18,0)*(1-$K18)</f>
        <v>0</v>
      </c>
      <c r="EG18" s="989">
        <f>VLOOKUP($E18,EE$450:EH$461,3,FALSE)*EE18*($K18)+IF($G18&gt;0,($I18/$G18)*EE18,0)*(1-$K18)</f>
        <v>0</v>
      </c>
      <c r="EH18" s="989">
        <f>VLOOKUP($E18,EE$450:EH$461,4,FALSE)*EE18*($K18)+(EE18-EF18-EG18)*(1-$K18)</f>
        <v>0</v>
      </c>
      <c r="EI18" s="990"/>
      <c r="EM18" s="988">
        <f>$G18</f>
        <v>0</v>
      </c>
      <c r="EN18" s="989">
        <f>VLOOKUP($E18,EM$450:EP$461,2,FALSE)*EM18*($K18)+IF($G18&gt;0,($H18/$G18)*EM18,0)*(1-$K18)</f>
        <v>0</v>
      </c>
      <c r="EO18" s="989">
        <f>VLOOKUP($E18,EM$450:EP$461,3,FALSE)*EM18*($K18)+IF($G18&gt;0,($I18/$G18)*EM18,0)*(1-$K18)</f>
        <v>0</v>
      </c>
      <c r="EP18" s="989">
        <f>VLOOKUP($E18,EM$450:EP$461,4,FALSE)*EM18*($K18)+(EM18-EN18-EO18)*(1-$K18)</f>
        <v>0</v>
      </c>
      <c r="EQ18" s="990"/>
      <c r="EU18" s="988">
        <f>$G18</f>
        <v>0</v>
      </c>
      <c r="EV18" s="989">
        <f>VLOOKUP($E18,EU$450:EX$461,2,FALSE)*EU18*($K18)+IF($G18&gt;0,($H18/$G18)*EU18,0)*(1-$K18)</f>
        <v>0</v>
      </c>
      <c r="EW18" s="989">
        <f>VLOOKUP($E18,EU$450:EX$461,3,FALSE)*EU18*($K18)+IF($G18&gt;0,($I18/$G18)*EU18,0)*(1-$K18)</f>
        <v>0</v>
      </c>
      <c r="EX18" s="989">
        <f>VLOOKUP($E18,EU$450:EX$461,4,FALSE)*EU18*($K18)+(EU18-EV18-EW18)*(1-$K18)</f>
        <v>0</v>
      </c>
      <c r="EY18" s="990"/>
      <c r="FC18" s="988">
        <f>$G18</f>
        <v>0</v>
      </c>
      <c r="FD18" s="989">
        <f>VLOOKUP($E18,FC$450:FF$461,2,FALSE)*FC18*($K18)+IF($G18&gt;0,($H18/$G18)*FC18,0)*(1-$K18)</f>
        <v>0</v>
      </c>
      <c r="FE18" s="989">
        <f>VLOOKUP($E18,FC$450:FF$461,3,FALSE)*FC18*($K18)+IF($G18&gt;0,($I18/$G18)*FC18,0)*(1-$K18)</f>
        <v>0</v>
      </c>
      <c r="FF18" s="989">
        <f>VLOOKUP($E18,FC$450:FF$461,4,FALSE)*FC18*($K18)+(FC18-FD18-FE18)*(1-$K18)</f>
        <v>0</v>
      </c>
      <c r="FG18" s="990"/>
      <c r="FK18" s="988">
        <f>$G18</f>
        <v>0</v>
      </c>
      <c r="FL18" s="989">
        <f>VLOOKUP($E18,FK$450:FN$461,2,FALSE)*FK18*($K18)+IF($G18&gt;0,($H18/$G18)*FK18,0)*(1-$K18)</f>
        <v>0</v>
      </c>
      <c r="FM18" s="989">
        <f>VLOOKUP($E18,FK$450:FN$461,3,FALSE)*FK18*($K18)+IF($G18&gt;0,($I18/$G18)*FK18,0)*(1-$K18)</f>
        <v>0</v>
      </c>
      <c r="FN18" s="989">
        <f>VLOOKUP($E18,FK$450:FN$461,4,FALSE)*FK18*($K18)+(FK18-FL18-FM18)*(1-$K18)</f>
        <v>0</v>
      </c>
      <c r="FO18" s="990"/>
    </row>
    <row r="19" spans="1:171">
      <c r="A19" s="163" t="s">
        <v>394</v>
      </c>
      <c r="B19" s="64"/>
      <c r="C19" s="1959"/>
      <c r="D19" s="769"/>
      <c r="E19" s="769"/>
      <c r="F19" s="770"/>
      <c r="G19" s="779">
        <f>SUM(G16:G18)</f>
        <v>0</v>
      </c>
      <c r="H19" s="779">
        <f>SUM(H16:H18)</f>
        <v>0</v>
      </c>
      <c r="I19" s="779">
        <f>SUM(I16:I18)</f>
        <v>0</v>
      </c>
      <c r="J19" s="1211">
        <f>SUM(J16:J18)</f>
        <v>0</v>
      </c>
      <c r="K19" s="777"/>
      <c r="L19" s="991"/>
      <c r="O19" s="992">
        <f>SUM(O16:O18)</f>
        <v>0</v>
      </c>
      <c r="P19" s="992">
        <f>SUM(P16:P18)</f>
        <v>0</v>
      </c>
      <c r="Q19" s="992">
        <f>SUM(Q16:Q18)</f>
        <v>0</v>
      </c>
      <c r="R19" s="992">
        <f>SUM(R16:R18)</f>
        <v>0</v>
      </c>
      <c r="S19" s="990"/>
      <c r="T19" s="991"/>
      <c r="W19" s="992">
        <f>SUM(W16:W18)</f>
        <v>0</v>
      </c>
      <c r="X19" s="992">
        <f>SUM(X16:X18)</f>
        <v>0</v>
      </c>
      <c r="Y19" s="992">
        <f>SUM(Y16:Y18)</f>
        <v>0</v>
      </c>
      <c r="Z19" s="992">
        <f>SUM(Z16:Z18)</f>
        <v>0</v>
      </c>
      <c r="AA19" s="990"/>
      <c r="AB19" s="991"/>
      <c r="AE19" s="992">
        <f>SUM(AE16:AE18)</f>
        <v>0</v>
      </c>
      <c r="AF19" s="992">
        <f>SUM(AF16:AF18)</f>
        <v>0</v>
      </c>
      <c r="AG19" s="992">
        <f>SUM(AG16:AG18)</f>
        <v>0</v>
      </c>
      <c r="AH19" s="992">
        <f>SUM(AH16:AH18)</f>
        <v>0</v>
      </c>
      <c r="AI19" s="990"/>
      <c r="AJ19" s="991"/>
      <c r="AM19" s="992">
        <f>SUM(AM16:AM18)</f>
        <v>0</v>
      </c>
      <c r="AN19" s="992">
        <f>SUM(AN16:AN18)</f>
        <v>0</v>
      </c>
      <c r="AO19" s="992">
        <f>SUM(AO16:AO18)</f>
        <v>0</v>
      </c>
      <c r="AP19" s="992">
        <f>SUM(AP16:AP18)</f>
        <v>0</v>
      </c>
      <c r="AQ19" s="990"/>
      <c r="AR19" s="991"/>
      <c r="AU19" s="992">
        <f>SUM(AU16:AU18)</f>
        <v>0</v>
      </c>
      <c r="AV19" s="992">
        <f>SUM(AV16:AV18)</f>
        <v>0</v>
      </c>
      <c r="AW19" s="992">
        <f>SUM(AW16:AW18)</f>
        <v>0</v>
      </c>
      <c r="AX19" s="992">
        <f>SUM(AX16:AX18)</f>
        <v>0</v>
      </c>
      <c r="AY19" s="990"/>
      <c r="AZ19" s="991"/>
      <c r="BC19" s="992">
        <f>SUM(BC16:BC18)</f>
        <v>0</v>
      </c>
      <c r="BD19" s="992">
        <f>SUM(BD16:BD18)</f>
        <v>0</v>
      </c>
      <c r="BE19" s="992">
        <f>SUM(BE16:BE18)</f>
        <v>0</v>
      </c>
      <c r="BF19" s="992">
        <f>SUM(BF16:BF18)</f>
        <v>0</v>
      </c>
      <c r="BG19" s="990"/>
      <c r="BH19" s="991"/>
      <c r="BK19" s="992">
        <f>SUM(BK16:BK18)</f>
        <v>0</v>
      </c>
      <c r="BL19" s="992">
        <f>SUM(BL16:BL18)</f>
        <v>0</v>
      </c>
      <c r="BM19" s="992">
        <f>SUM(BM16:BM18)</f>
        <v>0</v>
      </c>
      <c r="BN19" s="992">
        <f>SUM(BN16:BN18)</f>
        <v>0</v>
      </c>
      <c r="BO19" s="990"/>
      <c r="BP19" s="991"/>
      <c r="BS19" s="992">
        <f>SUM(BS16:BS18)</f>
        <v>0</v>
      </c>
      <c r="BT19" s="992">
        <f>SUM(BT16:BT18)</f>
        <v>0</v>
      </c>
      <c r="BU19" s="992">
        <f>SUM(BU16:BU18)</f>
        <v>0</v>
      </c>
      <c r="BV19" s="992">
        <f>SUM(BV16:BV18)</f>
        <v>0</v>
      </c>
      <c r="BW19" s="990"/>
      <c r="BX19" s="991"/>
      <c r="CA19" s="992">
        <f>SUM(CA16:CA18)</f>
        <v>0</v>
      </c>
      <c r="CB19" s="992">
        <f>SUM(CB16:CB18)</f>
        <v>0</v>
      </c>
      <c r="CC19" s="992">
        <f>SUM(CC16:CC18)</f>
        <v>0</v>
      </c>
      <c r="CD19" s="992">
        <f>SUM(CD16:CD18)</f>
        <v>0</v>
      </c>
      <c r="CE19" s="990"/>
      <c r="CF19" s="991"/>
      <c r="CI19" s="992">
        <f>SUM(CI16:CI18)</f>
        <v>0</v>
      </c>
      <c r="CJ19" s="992">
        <f>SUM(CJ16:CJ18)</f>
        <v>0</v>
      </c>
      <c r="CK19" s="992">
        <f>SUM(CK16:CK18)</f>
        <v>0</v>
      </c>
      <c r="CL19" s="992">
        <f>SUM(CL16:CL18)</f>
        <v>0</v>
      </c>
      <c r="CM19" s="990"/>
      <c r="CN19" s="991"/>
      <c r="CQ19" s="992">
        <f>SUM(CQ16:CQ18)</f>
        <v>0</v>
      </c>
      <c r="CR19" s="992">
        <f>SUM(CR16:CR18)</f>
        <v>0</v>
      </c>
      <c r="CS19" s="992">
        <f>SUM(CS16:CS18)</f>
        <v>0</v>
      </c>
      <c r="CT19" s="992">
        <f>SUM(CT16:CT18)</f>
        <v>0</v>
      </c>
      <c r="CU19" s="990"/>
      <c r="CV19" s="991"/>
      <c r="CY19" s="992">
        <f>SUM(CY16:CY18)</f>
        <v>0</v>
      </c>
      <c r="CZ19" s="992">
        <f>SUM(CZ16:CZ18)</f>
        <v>0</v>
      </c>
      <c r="DA19" s="992">
        <f>SUM(DA16:DA18)</f>
        <v>0</v>
      </c>
      <c r="DB19" s="992">
        <f>SUM(DB16:DB18)</f>
        <v>0</v>
      </c>
      <c r="DC19" s="990"/>
      <c r="DD19" s="991"/>
      <c r="DG19" s="992">
        <f>SUM(DG16:DG18)</f>
        <v>0</v>
      </c>
      <c r="DH19" s="992">
        <f>SUM(DH16:DH18)</f>
        <v>0</v>
      </c>
      <c r="DI19" s="992">
        <f>SUM(DI16:DI18)</f>
        <v>0</v>
      </c>
      <c r="DJ19" s="992">
        <f>SUM(DJ16:DJ18)</f>
        <v>0</v>
      </c>
      <c r="DK19" s="990"/>
      <c r="DL19" s="991"/>
      <c r="DO19" s="992">
        <f>SUM(DO16:DO18)</f>
        <v>0</v>
      </c>
      <c r="DP19" s="992">
        <f>SUM(DP16:DP18)</f>
        <v>0</v>
      </c>
      <c r="DQ19" s="992">
        <f>SUM(DQ16:DQ18)</f>
        <v>0</v>
      </c>
      <c r="DR19" s="992">
        <f>SUM(DR16:DR18)</f>
        <v>0</v>
      </c>
      <c r="DS19" s="990"/>
      <c r="DT19" s="991"/>
      <c r="DW19" s="992">
        <f>SUM(DW16:DW18)</f>
        <v>0</v>
      </c>
      <c r="DX19" s="992">
        <f>SUM(DX16:DX18)</f>
        <v>0</v>
      </c>
      <c r="DY19" s="992">
        <f>SUM(DY16:DY18)</f>
        <v>0</v>
      </c>
      <c r="DZ19" s="992">
        <f>SUM(DZ16:DZ18)</f>
        <v>0</v>
      </c>
      <c r="EA19" s="990"/>
      <c r="EB19" s="991"/>
      <c r="EE19" s="992">
        <f>SUM(EE16:EE18)</f>
        <v>0</v>
      </c>
      <c r="EF19" s="992">
        <f>SUM(EF16:EF18)</f>
        <v>0</v>
      </c>
      <c r="EG19" s="992">
        <f>SUM(EG16:EG18)</f>
        <v>0</v>
      </c>
      <c r="EH19" s="992">
        <f>SUM(EH16:EH18)</f>
        <v>0</v>
      </c>
      <c r="EI19" s="990"/>
      <c r="EJ19" s="991"/>
      <c r="EM19" s="992">
        <f>SUM(EM16:EM18)</f>
        <v>0</v>
      </c>
      <c r="EN19" s="992">
        <f>SUM(EN16:EN18)</f>
        <v>0</v>
      </c>
      <c r="EO19" s="992">
        <f>SUM(EO16:EO18)</f>
        <v>0</v>
      </c>
      <c r="EP19" s="992">
        <f>SUM(EP16:EP18)</f>
        <v>0</v>
      </c>
      <c r="EQ19" s="990"/>
      <c r="ER19" s="991"/>
      <c r="EU19" s="992">
        <f>SUM(EU16:EU18)</f>
        <v>0</v>
      </c>
      <c r="EV19" s="992">
        <f>SUM(EV16:EV18)</f>
        <v>0</v>
      </c>
      <c r="EW19" s="992">
        <f>SUM(EW16:EW18)</f>
        <v>0</v>
      </c>
      <c r="EX19" s="992">
        <f>SUM(EX16:EX18)</f>
        <v>0</v>
      </c>
      <c r="EY19" s="990"/>
      <c r="EZ19" s="991"/>
      <c r="FC19" s="992">
        <f>SUM(FC16:FC18)</f>
        <v>0</v>
      </c>
      <c r="FD19" s="992">
        <f>SUM(FD16:FD18)</f>
        <v>0</v>
      </c>
      <c r="FE19" s="992">
        <f>SUM(FE16:FE18)</f>
        <v>0</v>
      </c>
      <c r="FF19" s="992">
        <f>SUM(FF16:FF18)</f>
        <v>0</v>
      </c>
      <c r="FG19" s="990"/>
      <c r="FH19" s="991"/>
      <c r="FK19" s="992">
        <f>SUM(FK16:FK18)</f>
        <v>0</v>
      </c>
      <c r="FL19" s="992">
        <f>SUM(FL16:FL18)</f>
        <v>0</v>
      </c>
      <c r="FM19" s="992">
        <f>SUM(FM16:FM18)</f>
        <v>0</v>
      </c>
      <c r="FN19" s="992">
        <f>SUM(FN16:FN18)</f>
        <v>0</v>
      </c>
      <c r="FO19" s="990"/>
    </row>
    <row r="20" spans="1:171">
      <c r="A20" s="1212"/>
      <c r="B20" s="771"/>
      <c r="C20" s="1960"/>
      <c r="D20" s="772"/>
      <c r="E20" s="773"/>
      <c r="F20" s="773"/>
      <c r="G20" s="774"/>
      <c r="H20" s="774"/>
      <c r="I20" s="774"/>
      <c r="J20" s="1213"/>
      <c r="K20" s="777"/>
      <c r="L20" s="991"/>
      <c r="M20" s="952"/>
      <c r="N20" s="952"/>
      <c r="O20" s="988"/>
      <c r="P20" s="988"/>
      <c r="Q20" s="988"/>
      <c r="R20" s="988"/>
      <c r="S20" s="990"/>
      <c r="T20" s="991"/>
      <c r="U20" s="952"/>
      <c r="V20" s="952"/>
      <c r="W20" s="988"/>
      <c r="X20" s="988"/>
      <c r="Y20" s="988"/>
      <c r="Z20" s="988"/>
      <c r="AA20" s="990"/>
      <c r="AB20" s="991"/>
      <c r="AC20" s="952"/>
      <c r="AD20" s="952"/>
      <c r="AE20" s="988"/>
      <c r="AF20" s="988"/>
      <c r="AG20" s="988"/>
      <c r="AH20" s="988"/>
      <c r="AI20" s="990"/>
      <c r="AJ20" s="991"/>
      <c r="AK20" s="952"/>
      <c r="AL20" s="952"/>
      <c r="AM20" s="988"/>
      <c r="AN20" s="988"/>
      <c r="AO20" s="988"/>
      <c r="AP20" s="988"/>
      <c r="AQ20" s="990"/>
      <c r="AR20" s="991"/>
      <c r="AS20" s="952"/>
      <c r="AT20" s="952"/>
      <c r="AU20" s="988"/>
      <c r="AV20" s="988"/>
      <c r="AW20" s="988"/>
      <c r="AX20" s="988"/>
      <c r="AY20" s="990"/>
      <c r="AZ20" s="991"/>
      <c r="BA20" s="952"/>
      <c r="BB20" s="952"/>
      <c r="BC20" s="988"/>
      <c r="BD20" s="988"/>
      <c r="BE20" s="988"/>
      <c r="BF20" s="988"/>
      <c r="BG20" s="990"/>
      <c r="BH20" s="991"/>
      <c r="BI20" s="952"/>
      <c r="BJ20" s="952"/>
      <c r="BK20" s="988"/>
      <c r="BL20" s="988"/>
      <c r="BM20" s="988"/>
      <c r="BN20" s="988"/>
      <c r="BO20" s="990"/>
      <c r="BP20" s="991"/>
      <c r="BQ20" s="952"/>
      <c r="BR20" s="952"/>
      <c r="BS20" s="988"/>
      <c r="BT20" s="988"/>
      <c r="BU20" s="988"/>
      <c r="BV20" s="988"/>
      <c r="BW20" s="990"/>
      <c r="BX20" s="991"/>
      <c r="BY20" s="952"/>
      <c r="BZ20" s="952"/>
      <c r="CA20" s="988"/>
      <c r="CB20" s="988"/>
      <c r="CC20" s="988"/>
      <c r="CD20" s="988"/>
      <c r="CE20" s="990"/>
      <c r="CF20" s="991"/>
      <c r="CG20" s="952"/>
      <c r="CH20" s="952"/>
      <c r="CI20" s="988"/>
      <c r="CJ20" s="988"/>
      <c r="CK20" s="988"/>
      <c r="CL20" s="988"/>
      <c r="CM20" s="990"/>
      <c r="CN20" s="991"/>
      <c r="CO20" s="952"/>
      <c r="CP20" s="952"/>
      <c r="CQ20" s="988"/>
      <c r="CR20" s="988"/>
      <c r="CS20" s="988"/>
      <c r="CT20" s="988"/>
      <c r="CU20" s="990"/>
      <c r="CV20" s="991"/>
      <c r="CW20" s="952"/>
      <c r="CX20" s="952"/>
      <c r="CY20" s="988"/>
      <c r="CZ20" s="988"/>
      <c r="DA20" s="988"/>
      <c r="DB20" s="988"/>
      <c r="DC20" s="990"/>
      <c r="DD20" s="991"/>
      <c r="DE20" s="952"/>
      <c r="DF20" s="952"/>
      <c r="DG20" s="988"/>
      <c r="DH20" s="988"/>
      <c r="DI20" s="988"/>
      <c r="DJ20" s="988"/>
      <c r="DK20" s="990"/>
      <c r="DL20" s="991"/>
      <c r="DM20" s="952"/>
      <c r="DN20" s="952"/>
      <c r="DO20" s="988"/>
      <c r="DP20" s="988"/>
      <c r="DQ20" s="988"/>
      <c r="DR20" s="988"/>
      <c r="DS20" s="990"/>
      <c r="DT20" s="991"/>
      <c r="DU20" s="952"/>
      <c r="DV20" s="952"/>
      <c r="DW20" s="988"/>
      <c r="DX20" s="988"/>
      <c r="DY20" s="988"/>
      <c r="DZ20" s="988"/>
      <c r="EA20" s="990"/>
      <c r="EB20" s="991"/>
      <c r="EC20" s="952"/>
      <c r="ED20" s="952"/>
      <c r="EE20" s="988"/>
      <c r="EF20" s="988"/>
      <c r="EG20" s="988"/>
      <c r="EH20" s="988"/>
      <c r="EI20" s="990"/>
      <c r="EJ20" s="991"/>
      <c r="EK20" s="952"/>
      <c r="EL20" s="952"/>
      <c r="EM20" s="988"/>
      <c r="EN20" s="988"/>
      <c r="EO20" s="988"/>
      <c r="EP20" s="988"/>
      <c r="EQ20" s="990"/>
      <c r="ER20" s="991"/>
      <c r="ES20" s="952"/>
      <c r="ET20" s="952"/>
      <c r="EU20" s="988"/>
      <c r="EV20" s="988"/>
      <c r="EW20" s="988"/>
      <c r="EX20" s="988"/>
      <c r="EY20" s="990"/>
      <c r="EZ20" s="991"/>
      <c r="FA20" s="952"/>
      <c r="FB20" s="952"/>
      <c r="FC20" s="988"/>
      <c r="FD20" s="988"/>
      <c r="FE20" s="988"/>
      <c r="FF20" s="988"/>
      <c r="FG20" s="990"/>
      <c r="FH20" s="991"/>
      <c r="FI20" s="952"/>
      <c r="FJ20" s="952"/>
      <c r="FK20" s="988"/>
      <c r="FL20" s="988"/>
      <c r="FM20" s="988"/>
      <c r="FN20" s="988"/>
      <c r="FO20" s="990"/>
    </row>
    <row r="21" spans="1:171">
      <c r="A21" s="199" t="s">
        <v>110</v>
      </c>
      <c r="B21" s="775"/>
      <c r="C21" s="1960"/>
      <c r="D21" s="772"/>
      <c r="E21" s="773"/>
      <c r="F21" s="773"/>
      <c r="G21" s="776"/>
      <c r="H21" s="776"/>
      <c r="I21" s="776"/>
      <c r="J21" s="1214"/>
      <c r="K21" s="777"/>
      <c r="L21" s="993"/>
      <c r="M21" s="952"/>
      <c r="N21" s="952"/>
      <c r="O21" s="952"/>
      <c r="P21" s="774"/>
      <c r="Q21" s="774"/>
      <c r="R21" s="774"/>
      <c r="S21" s="990"/>
      <c r="T21" s="993"/>
      <c r="U21" s="952"/>
      <c r="V21" s="952"/>
      <c r="W21" s="952"/>
      <c r="X21" s="774"/>
      <c r="Y21" s="774"/>
      <c r="Z21" s="774"/>
      <c r="AA21" s="990"/>
      <c r="AB21" s="993"/>
      <c r="AC21" s="952"/>
      <c r="AD21" s="952"/>
      <c r="AE21" s="952"/>
      <c r="AF21" s="774"/>
      <c r="AG21" s="774"/>
      <c r="AH21" s="774"/>
      <c r="AI21" s="990"/>
      <c r="AJ21" s="993"/>
      <c r="AK21" s="952"/>
      <c r="AL21" s="952"/>
      <c r="AM21" s="952"/>
      <c r="AN21" s="774"/>
      <c r="AO21" s="774"/>
      <c r="AP21" s="774"/>
      <c r="AQ21" s="990"/>
      <c r="AR21" s="993"/>
      <c r="AS21" s="952"/>
      <c r="AT21" s="952"/>
      <c r="AU21" s="952"/>
      <c r="AV21" s="774"/>
      <c r="AW21" s="774"/>
      <c r="AX21" s="774"/>
      <c r="AY21" s="990"/>
      <c r="AZ21" s="993"/>
      <c r="BA21" s="952"/>
      <c r="BB21" s="952"/>
      <c r="BC21" s="952"/>
      <c r="BD21" s="774"/>
      <c r="BE21" s="774"/>
      <c r="BF21" s="774"/>
      <c r="BG21" s="990"/>
      <c r="BH21" s="993"/>
      <c r="BI21" s="952"/>
      <c r="BJ21" s="952"/>
      <c r="BK21" s="952"/>
      <c r="BL21" s="774"/>
      <c r="BM21" s="774"/>
      <c r="BN21" s="774"/>
      <c r="BO21" s="990"/>
      <c r="BP21" s="993"/>
      <c r="BQ21" s="952"/>
      <c r="BR21" s="952"/>
      <c r="BS21" s="952"/>
      <c r="BT21" s="774"/>
      <c r="BU21" s="774"/>
      <c r="BV21" s="774"/>
      <c r="BW21" s="990"/>
      <c r="BX21" s="993"/>
      <c r="BY21" s="952"/>
      <c r="BZ21" s="952"/>
      <c r="CA21" s="952"/>
      <c r="CB21" s="774"/>
      <c r="CC21" s="774"/>
      <c r="CD21" s="774"/>
      <c r="CE21" s="990"/>
      <c r="CF21" s="993"/>
      <c r="CG21" s="952"/>
      <c r="CH21" s="952"/>
      <c r="CI21" s="952"/>
      <c r="CJ21" s="774"/>
      <c r="CK21" s="774"/>
      <c r="CL21" s="774"/>
      <c r="CM21" s="990"/>
      <c r="CN21" s="993"/>
      <c r="CO21" s="952"/>
      <c r="CP21" s="952"/>
      <c r="CQ21" s="952"/>
      <c r="CR21" s="774"/>
      <c r="CS21" s="774"/>
      <c r="CT21" s="774"/>
      <c r="CU21" s="990"/>
      <c r="CV21" s="993"/>
      <c r="CW21" s="952"/>
      <c r="CX21" s="952"/>
      <c r="CY21" s="952"/>
      <c r="CZ21" s="774"/>
      <c r="DA21" s="774"/>
      <c r="DB21" s="774"/>
      <c r="DC21" s="990"/>
      <c r="DD21" s="993"/>
      <c r="DE21" s="952"/>
      <c r="DF21" s="952"/>
      <c r="DG21" s="952"/>
      <c r="DH21" s="774"/>
      <c r="DI21" s="774"/>
      <c r="DJ21" s="774"/>
      <c r="DK21" s="990"/>
      <c r="DL21" s="993"/>
      <c r="DM21" s="952"/>
      <c r="DN21" s="952"/>
      <c r="DO21" s="952"/>
      <c r="DP21" s="774"/>
      <c r="DQ21" s="774"/>
      <c r="DR21" s="774"/>
      <c r="DS21" s="990"/>
      <c r="DT21" s="993"/>
      <c r="DU21" s="952"/>
      <c r="DV21" s="952"/>
      <c r="DW21" s="952"/>
      <c r="DX21" s="774"/>
      <c r="DY21" s="774"/>
      <c r="DZ21" s="774"/>
      <c r="EA21" s="990"/>
      <c r="EB21" s="993"/>
      <c r="EC21" s="952"/>
      <c r="ED21" s="952"/>
      <c r="EE21" s="952"/>
      <c r="EF21" s="774"/>
      <c r="EG21" s="774"/>
      <c r="EH21" s="774"/>
      <c r="EI21" s="990"/>
      <c r="EJ21" s="993"/>
      <c r="EK21" s="952"/>
      <c r="EL21" s="952"/>
      <c r="EM21" s="952"/>
      <c r="EN21" s="774"/>
      <c r="EO21" s="774"/>
      <c r="EP21" s="774"/>
      <c r="EQ21" s="990"/>
      <c r="ER21" s="993"/>
      <c r="ES21" s="952"/>
      <c r="ET21" s="952"/>
      <c r="EU21" s="952"/>
      <c r="EV21" s="774"/>
      <c r="EW21" s="774"/>
      <c r="EX21" s="774"/>
      <c r="EY21" s="990"/>
      <c r="EZ21" s="993"/>
      <c r="FA21" s="952"/>
      <c r="FB21" s="952"/>
      <c r="FC21" s="952"/>
      <c r="FD21" s="774"/>
      <c r="FE21" s="774"/>
      <c r="FF21" s="774"/>
      <c r="FG21" s="990"/>
      <c r="FH21" s="993"/>
      <c r="FI21" s="952"/>
      <c r="FJ21" s="952"/>
      <c r="FK21" s="952"/>
      <c r="FL21" s="774"/>
      <c r="FM21" s="774"/>
      <c r="FN21" s="774"/>
      <c r="FO21" s="990"/>
    </row>
    <row r="22" spans="1:171">
      <c r="A22" s="1215">
        <v>110</v>
      </c>
      <c r="B22" s="220" t="s">
        <v>111</v>
      </c>
      <c r="C22" s="1957" t="s">
        <v>70</v>
      </c>
      <c r="D22" s="764" t="s">
        <v>112</v>
      </c>
      <c r="E22" s="778" t="str">
        <f>'Sch 1- Rate Base '!E22</f>
        <v>PROD</v>
      </c>
      <c r="F22" s="765"/>
      <c r="G22" s="766">
        <f>'Sch 1- Rate Base '!G22</f>
        <v>0</v>
      </c>
      <c r="H22" s="766">
        <f>'Sch 1- Rate Base '!H22</f>
        <v>0</v>
      </c>
      <c r="I22" s="766">
        <f>'Sch 1- Rate Base '!I22</f>
        <v>0</v>
      </c>
      <c r="J22" s="1210">
        <f>'Sch 1- Rate Base '!J22</f>
        <v>0</v>
      </c>
      <c r="K22" s="777">
        <f>IF($E22="DIRECT",0,1)</f>
        <v>1</v>
      </c>
      <c r="N22" s="1019">
        <f>VLOOKUP($A22,'New Resources - Individual'!$A$4:$Y$133,N$2,FALSE)*N$1</f>
        <v>0</v>
      </c>
      <c r="O22" s="988">
        <f>$G22+N22</f>
        <v>0</v>
      </c>
      <c r="P22" s="989">
        <f>VLOOKUP($E22,O$450:R$461,2,FALSE)*O22*($K22)+IF($G22&gt;0,($H22/$G22)*O22,0)*(1-$K22)</f>
        <v>0</v>
      </c>
      <c r="Q22" s="989">
        <f>VLOOKUP($E22,O$450:R$461,3,FALSE)*O22*($K22)+IF($G22&gt;0,($I22/$G22)*O22,0)*(1-$K22)</f>
        <v>0</v>
      </c>
      <c r="R22" s="989">
        <f>VLOOKUP($E22,O$450:R$461,4,FALSE)*O22*($K22)+(O22-P22-Q22)*(1-$K22)</f>
        <v>0</v>
      </c>
      <c r="S22" s="990"/>
      <c r="V22" s="1019">
        <f>VLOOKUP($A22,'New Resources - Individual'!$A$4:$Y$133,V$2,FALSE)*V$1</f>
        <v>0</v>
      </c>
      <c r="W22" s="988">
        <f>$G22+V22</f>
        <v>0</v>
      </c>
      <c r="X22" s="989">
        <f>VLOOKUP($E22,W$450:Z$461,2,FALSE)*W22*($K22)+IF($G22&gt;0,($H22/$G22)*W22,0)*(1-$K22)</f>
        <v>0</v>
      </c>
      <c r="Y22" s="989">
        <f>VLOOKUP($E22,W$450:Z$461,3,FALSE)*W22*($K22)+IF($G22&gt;0,($I22/$G22)*W22,0)*(1-$K22)</f>
        <v>0</v>
      </c>
      <c r="Z22" s="989">
        <f>VLOOKUP($E22,W$450:Z$461,4,FALSE)*W22*($K22)+(W22-X22-Y22)*(1-$K22)</f>
        <v>0</v>
      </c>
      <c r="AA22" s="990">
        <v>1</v>
      </c>
      <c r="AD22" s="1019">
        <f>VLOOKUP($A22,'New Resources - Individual'!$A$4:$Y$133,AD$2,FALSE)*AD$1</f>
        <v>0</v>
      </c>
      <c r="AE22" s="988">
        <f>$G22+AD22</f>
        <v>0</v>
      </c>
      <c r="AF22" s="989">
        <f>VLOOKUP($E22,AE$450:AH$461,2,FALSE)*AE22*($K22)+IF($G22&gt;0,($H22/$G22)*AE22,0)*(1-$K22)</f>
        <v>0</v>
      </c>
      <c r="AG22" s="989">
        <f>VLOOKUP($E22,AE$450:AH$461,3,FALSE)*AE22*($K22)+IF($G22&gt;0,($I22/$G22)*AE22,0)*(1-$K22)</f>
        <v>0</v>
      </c>
      <c r="AH22" s="989">
        <f>VLOOKUP($E22,AE$450:AH$461,4,FALSE)*AE22*($K22)+(AE22-AF22-AG22)*(1-$K22)</f>
        <v>0</v>
      </c>
      <c r="AI22" s="990"/>
      <c r="AL22" s="1019">
        <f>VLOOKUP($A22,'New Resources - Individual'!$A$4:$Y$133,AL$2,FALSE)*AL$1</f>
        <v>0</v>
      </c>
      <c r="AM22" s="988">
        <f>$G22+AL22</f>
        <v>0</v>
      </c>
      <c r="AN22" s="989">
        <f>VLOOKUP($E22,AM$450:AP$461,2,FALSE)*AM22*($K22)+IF($G22&gt;0,($H22/$G22)*AM22,0)*(1-$K22)</f>
        <v>0</v>
      </c>
      <c r="AO22" s="989">
        <f>VLOOKUP($E22,AM$450:AP$461,3,FALSE)*AM22*($K22)+IF($G22&gt;0,($I22/$G22)*AM22,0)*(1-$K22)</f>
        <v>0</v>
      </c>
      <c r="AP22" s="989">
        <f>VLOOKUP($E22,AM$450:AP$461,4,FALSE)*AM22*($K22)+(AM22-AN22-AO22)*(1-$K22)</f>
        <v>0</v>
      </c>
      <c r="AQ22" s="990"/>
      <c r="AT22" s="1019">
        <f>VLOOKUP($A22,'New Resources - Individual'!$A$4:$Y$133,AT$2,FALSE)*AT$1</f>
        <v>0</v>
      </c>
      <c r="AU22" s="988">
        <f>$G22+AT22</f>
        <v>0</v>
      </c>
      <c r="AV22" s="989">
        <f>VLOOKUP($E22,AU$450:AX$461,2,FALSE)*AU22*($K22)+IF($G22&gt;0,($H22/$G22)*AU22,0)*(1-$K22)</f>
        <v>0</v>
      </c>
      <c r="AW22" s="989">
        <f>VLOOKUP($E22,AU$450:AX$461,3,FALSE)*AU22*($K22)+IF($G22&gt;0,($I22/$G22)*AU22,0)*(1-$K22)</f>
        <v>0</v>
      </c>
      <c r="AX22" s="989">
        <f>VLOOKUP($E22,AU$450:AX$461,4,FALSE)*AU22*($K22)+(AU22-AV22-AW22)*(1-$K22)</f>
        <v>0</v>
      </c>
      <c r="AY22" s="990"/>
      <c r="BB22" s="1019">
        <f>VLOOKUP($A22,'New Resources - Individual'!$A$4:$Y$133,BB$2,FALSE)*BB$1</f>
        <v>0</v>
      </c>
      <c r="BC22" s="988">
        <f>$G22+BB22</f>
        <v>0</v>
      </c>
      <c r="BD22" s="989">
        <f>VLOOKUP($E22,BC$450:BF$461,2,FALSE)*BC22*($K22)+IF($G22&gt;0,($H22/$G22)*BC22,0)*(1-$K22)</f>
        <v>0</v>
      </c>
      <c r="BE22" s="989">
        <f>VLOOKUP($E22,BC$450:BF$461,3,FALSE)*BC22*($K22)+IF($G22&gt;0,($I22/$G22)*BC22,0)*(1-$K22)</f>
        <v>0</v>
      </c>
      <c r="BF22" s="989">
        <f>VLOOKUP($E22,BC$450:BF$461,4,FALSE)*BC22*($K22)+(BC22-BD22-BE22)*(1-$K22)</f>
        <v>0</v>
      </c>
      <c r="BG22" s="990"/>
      <c r="BJ22" s="1019">
        <f>VLOOKUP($A22,'New Resources - Individual'!$A$4:$Y$133,BJ$2,FALSE)*BJ$1</f>
        <v>0</v>
      </c>
      <c r="BK22" s="988">
        <f>$G22+BJ22</f>
        <v>0</v>
      </c>
      <c r="BL22" s="989">
        <f>VLOOKUP($E22,BK$450:BN$461,2,FALSE)*BK22*($K22)+IF($G22&gt;0,($H22/$G22)*BK22,0)*(1-$K22)</f>
        <v>0</v>
      </c>
      <c r="BM22" s="989">
        <f>VLOOKUP($E22,BK$450:BN$461,3,FALSE)*BK22*($K22)+IF($G22&gt;0,($I22/$G22)*BK22,0)*(1-$K22)</f>
        <v>0</v>
      </c>
      <c r="BN22" s="989">
        <f>VLOOKUP($E22,BK$450:BN$461,4,FALSE)*BK22*($K22)+(BK22-BL22-BM22)*(1-$K22)</f>
        <v>0</v>
      </c>
      <c r="BO22" s="990"/>
      <c r="BR22" s="1019">
        <f>VLOOKUP($A22,'New Resources - Individual'!$A$4:$Y$133,BR$2,FALSE)*BR$1</f>
        <v>0</v>
      </c>
      <c r="BS22" s="988">
        <f>$G22+BR22</f>
        <v>0</v>
      </c>
      <c r="BT22" s="989">
        <f>VLOOKUP($E22,BS$450:BV$461,2,FALSE)*BS22*($K22)+IF($G22&gt;0,($H22/$G22)*BS22,0)*(1-$K22)</f>
        <v>0</v>
      </c>
      <c r="BU22" s="989">
        <f>VLOOKUP($E22,BS$450:BV$461,3,FALSE)*BS22*($K22)+IF($G22&gt;0,($I22/$G22)*BS22,0)*(1-$K22)</f>
        <v>0</v>
      </c>
      <c r="BV22" s="989">
        <f>VLOOKUP($E22,BS$450:BV$461,4,FALSE)*BS22*($K22)+(BS22-BT22-BU22)*(1-$K22)</f>
        <v>0</v>
      </c>
      <c r="BW22" s="990"/>
      <c r="BZ22" s="1019">
        <f>VLOOKUP($A22,'New Resources - Individual'!$A$4:$Y$133,BZ$2,FALSE)*BZ$1</f>
        <v>0</v>
      </c>
      <c r="CA22" s="988">
        <f>$G22+BZ22</f>
        <v>0</v>
      </c>
      <c r="CB22" s="989">
        <f>VLOOKUP($E22,CA$450:CD$461,2,FALSE)*CA22*($K22)+IF($G22&gt;0,($H22/$G22)*CA22,0)*(1-$K22)</f>
        <v>0</v>
      </c>
      <c r="CC22" s="989">
        <f>VLOOKUP($E22,CA$450:CD$461,3,FALSE)*CA22*($K22)+IF($G22&gt;0,($I22/$G22)*CA22,0)*(1-$K22)</f>
        <v>0</v>
      </c>
      <c r="CD22" s="989">
        <f>VLOOKUP($E22,CA$450:CD$461,4,FALSE)*CA22*($K22)+(CA22-CB22-CC22)*(1-$K22)</f>
        <v>0</v>
      </c>
      <c r="CE22" s="990"/>
      <c r="CH22" s="1019">
        <f>VLOOKUP($A22,'New Resources - Individual'!$A$4:$Y$133,CH$2,FALSE)*CH$1</f>
        <v>0</v>
      </c>
      <c r="CI22" s="988">
        <f>$G22+CH22</f>
        <v>0</v>
      </c>
      <c r="CJ22" s="989">
        <f>VLOOKUP($E22,CI$450:CL$461,2,FALSE)*CI22*($K22)+IF($G22&gt;0,($H22/$G22)*CI22,0)*(1-$K22)</f>
        <v>0</v>
      </c>
      <c r="CK22" s="989">
        <f>VLOOKUP($E22,CI$450:CL$461,3,FALSE)*CI22*($K22)+IF($G22&gt;0,($I22/$G22)*CI22,0)*(1-$K22)</f>
        <v>0</v>
      </c>
      <c r="CL22" s="989">
        <f>VLOOKUP($E22,CI$450:CL$461,4,FALSE)*CI22*($K22)+(CI22-CJ22-CK22)*(1-$K22)</f>
        <v>0</v>
      </c>
      <c r="CM22" s="990"/>
      <c r="CP22" s="1019">
        <f>VLOOKUP($A22,'New Resources - Individual'!$A$4:$Y$133,CP$2,FALSE)*CP$1</f>
        <v>0</v>
      </c>
      <c r="CQ22" s="988">
        <f>$G22+CP22</f>
        <v>0</v>
      </c>
      <c r="CR22" s="989">
        <f>VLOOKUP($E22,CQ$450:CT$461,2,FALSE)*CQ22*($K22)+IF($G22&gt;0,($H22/$G22)*CQ22,0)*(1-$K22)</f>
        <v>0</v>
      </c>
      <c r="CS22" s="989">
        <f>VLOOKUP($E22,CQ$450:CT$461,3,FALSE)*CQ22*($K22)+IF($G22&gt;0,($I22/$G22)*CQ22,0)*(1-$K22)</f>
        <v>0</v>
      </c>
      <c r="CT22" s="989">
        <f>VLOOKUP($E22,CQ$450:CT$461,4,FALSE)*CQ22*($K22)+(CQ22-CR22-CS22)*(1-$K22)</f>
        <v>0</v>
      </c>
      <c r="CU22" s="990"/>
      <c r="CX22" s="1019">
        <f>VLOOKUP($A22,'New Resources - Individual'!$A$4:$Y$133,CX$2,FALSE)*CX$1</f>
        <v>0</v>
      </c>
      <c r="CY22" s="988">
        <f>$G22+CX22</f>
        <v>0</v>
      </c>
      <c r="CZ22" s="989">
        <f>VLOOKUP($E22,CY$450:DB$461,2,FALSE)*CY22*($K22)+IF($G22&gt;0,($H22/$G22)*CY22,0)*(1-$K22)</f>
        <v>0</v>
      </c>
      <c r="DA22" s="989">
        <f>VLOOKUP($E22,CY$450:DB$461,3,FALSE)*CY22*($K22)+IF($G22&gt;0,($I22/$G22)*CY22,0)*(1-$K22)</f>
        <v>0</v>
      </c>
      <c r="DB22" s="989">
        <f>VLOOKUP($E22,CY$450:DB$461,4,FALSE)*CY22*($K22)+(CY22-CZ22-DA22)*(1-$K22)</f>
        <v>0</v>
      </c>
      <c r="DC22" s="990"/>
      <c r="DF22" s="1019">
        <f>VLOOKUP($A22,'New Resources - Individual'!$A$4:$Y$133,DF$2,FALSE)*DF$1</f>
        <v>0</v>
      </c>
      <c r="DG22" s="988">
        <f>$G22+DF22</f>
        <v>0</v>
      </c>
      <c r="DH22" s="989">
        <f>VLOOKUP($E22,DG$450:DJ$461,2,FALSE)*DG22*($K22)+IF($G22&gt;0,($H22/$G22)*DG22,0)*(1-$K22)</f>
        <v>0</v>
      </c>
      <c r="DI22" s="989">
        <f>VLOOKUP($E22,DG$450:DJ$461,3,FALSE)*DG22*($K22)+IF($G22&gt;0,($I22/$G22)*DG22,0)*(1-$K22)</f>
        <v>0</v>
      </c>
      <c r="DJ22" s="989">
        <f>VLOOKUP($E22,DG$450:DJ$461,4,FALSE)*DG22*($K22)+(DG22-DH22-DI22)*(1-$K22)</f>
        <v>0</v>
      </c>
      <c r="DK22" s="990"/>
      <c r="DN22" s="1019">
        <f>VLOOKUP($A22,'New Resources - Individual'!$A$4:$Y$133,DN$2,FALSE)*DN$1</f>
        <v>0</v>
      </c>
      <c r="DO22" s="988">
        <f>$G22+DN22</f>
        <v>0</v>
      </c>
      <c r="DP22" s="989">
        <f>VLOOKUP($E22,DO$450:DR$461,2,FALSE)*DO22*($K22)+IF($G22&gt;0,($H22/$G22)*DO22,0)*(1-$K22)</f>
        <v>0</v>
      </c>
      <c r="DQ22" s="989">
        <f>VLOOKUP($E22,DO$450:DR$461,3,FALSE)*DO22*($K22)+IF($G22&gt;0,($I22/$G22)*DO22,0)*(1-$K22)</f>
        <v>0</v>
      </c>
      <c r="DR22" s="989">
        <f>VLOOKUP($E22,DO$450:DR$461,4,FALSE)*DO22*($K22)+(DO22-DP22-DQ22)*(1-$K22)</f>
        <v>0</v>
      </c>
      <c r="DS22" s="990"/>
      <c r="DV22" s="1019">
        <f>VLOOKUP($A22,'New Resources - Individual'!$A$4:$Y$133,DV$2,FALSE)*DV$1</f>
        <v>0</v>
      </c>
      <c r="DW22" s="988">
        <f>$G22+DV22</f>
        <v>0</v>
      </c>
      <c r="DX22" s="989">
        <f>VLOOKUP($E22,DW$450:DZ$461,2,FALSE)*DW22*($K22)+IF($G22&gt;0,($H22/$G22)*DW22,0)*(1-$K22)</f>
        <v>0</v>
      </c>
      <c r="DY22" s="989">
        <f>VLOOKUP($E22,DW$450:DZ$461,3,FALSE)*DW22*($K22)+IF($G22&gt;0,($I22/$G22)*DW22,0)*(1-$K22)</f>
        <v>0</v>
      </c>
      <c r="DZ22" s="989">
        <f>VLOOKUP($E22,DW$450:DZ$461,4,FALSE)*DW22*($K22)+(DW22-DX22-DY22)*(1-$K22)</f>
        <v>0</v>
      </c>
      <c r="EA22" s="990"/>
      <c r="ED22" s="1019">
        <f>VLOOKUP($A22,'New Resources - Individual'!$A$4:$Y$133,ED$2,FALSE)*ED$1</f>
        <v>0</v>
      </c>
      <c r="EE22" s="988">
        <f>$G22+ED22</f>
        <v>0</v>
      </c>
      <c r="EF22" s="989">
        <f>VLOOKUP($E22,EE$450:EH$461,2,FALSE)*EE22*($K22)+IF($G22&gt;0,($H22/$G22)*EE22,0)*(1-$K22)</f>
        <v>0</v>
      </c>
      <c r="EG22" s="989">
        <f>VLOOKUP($E22,EE$450:EH$461,3,FALSE)*EE22*($K22)+IF($G22&gt;0,($I22/$G22)*EE22,0)*(1-$K22)</f>
        <v>0</v>
      </c>
      <c r="EH22" s="989">
        <f>VLOOKUP($E22,EE$450:EH$461,4,FALSE)*EE22*($K22)+(EE22-EF22-EG22)*(1-$K22)</f>
        <v>0</v>
      </c>
      <c r="EI22" s="990"/>
      <c r="EL22" s="1019">
        <f>VLOOKUP($A22,'New Resources - Individual'!$A$4:$Y$133,EL$2,FALSE)*EL$1</f>
        <v>0</v>
      </c>
      <c r="EM22" s="988">
        <f>$G22+EL22</f>
        <v>0</v>
      </c>
      <c r="EN22" s="989">
        <f>VLOOKUP($E22,EM$450:EP$461,2,FALSE)*EM22*($K22)+IF($G22&gt;0,($H22/$G22)*EM22,0)*(1-$K22)</f>
        <v>0</v>
      </c>
      <c r="EO22" s="989">
        <f>VLOOKUP($E22,EM$450:EP$461,3,FALSE)*EM22*($K22)+IF($G22&gt;0,($I22/$G22)*EM22,0)*(1-$K22)</f>
        <v>0</v>
      </c>
      <c r="EP22" s="989">
        <f>VLOOKUP($E22,EM$450:EP$461,4,FALSE)*EM22*($K22)+(EM22-EN22-EO22)*(1-$K22)</f>
        <v>0</v>
      </c>
      <c r="EQ22" s="990"/>
      <c r="ET22" s="1019">
        <f>VLOOKUP($A22,'New Resources - Individual'!$A$4:$Y$133,ET$2,FALSE)*ET$1</f>
        <v>0</v>
      </c>
      <c r="EU22" s="988">
        <f>$G22+ET22</f>
        <v>0</v>
      </c>
      <c r="EV22" s="989">
        <f>VLOOKUP($E22,EU$450:EX$461,2,FALSE)*EU22*($K22)+IF($G22&gt;0,($H22/$G22)*EU22,0)*(1-$K22)</f>
        <v>0</v>
      </c>
      <c r="EW22" s="989">
        <f>VLOOKUP($E22,EU$450:EX$461,3,FALSE)*EU22*($K22)+IF($G22&gt;0,($I22/$G22)*EU22,0)*(1-$K22)</f>
        <v>0</v>
      </c>
      <c r="EX22" s="989">
        <f>VLOOKUP($E22,EU$450:EX$461,4,FALSE)*EU22*($K22)+(EU22-EV22-EW22)*(1-$K22)</f>
        <v>0</v>
      </c>
      <c r="EY22" s="990"/>
      <c r="FB22" s="1019">
        <f>VLOOKUP($A22,'New Resources - Individual'!$A$4:$Y$133,FB$2,FALSE)*FB$1</f>
        <v>0</v>
      </c>
      <c r="FC22" s="988">
        <f>$G22+FB22</f>
        <v>0</v>
      </c>
      <c r="FD22" s="989">
        <f>VLOOKUP($E22,FC$450:FF$461,2,FALSE)*FC22*($K22)+IF($G22&gt;0,($H22/$G22)*FC22,0)*(1-$K22)</f>
        <v>0</v>
      </c>
      <c r="FE22" s="989">
        <f>VLOOKUP($E22,FC$450:FF$461,3,FALSE)*FC22*($K22)+IF($G22&gt;0,($I22/$G22)*FC22,0)*(1-$K22)</f>
        <v>0</v>
      </c>
      <c r="FF22" s="989">
        <f>VLOOKUP($E22,FC$450:FF$461,4,FALSE)*FC22*($K22)+(FC22-FD22-FE22)*(1-$K22)</f>
        <v>0</v>
      </c>
      <c r="FG22" s="990"/>
      <c r="FJ22" s="1019">
        <f>VLOOKUP($A22,'New Resources - Individual'!$A$4:$Y$133,FJ$2,FALSE)*FJ$1</f>
        <v>0</v>
      </c>
      <c r="FK22" s="988">
        <f>$G22+FJ22</f>
        <v>0</v>
      </c>
      <c r="FL22" s="989">
        <f>VLOOKUP($E22,FK$450:FN$461,2,FALSE)*FK22*($K22)+IF($G22&gt;0,($H22/$G22)*FK22,0)*(1-$K22)</f>
        <v>0</v>
      </c>
      <c r="FM22" s="989">
        <f>VLOOKUP($E22,FK$450:FN$461,3,FALSE)*FK22*($K22)+IF($G22&gt;0,($I22/$G22)*FK22,0)*(1-$K22)</f>
        <v>0</v>
      </c>
      <c r="FN22" s="989">
        <f>VLOOKUP($E22,FK$450:FN$461,4,FALSE)*FK22*($K22)+(FK22-FL22-FM22)*(1-$K22)</f>
        <v>0</v>
      </c>
      <c r="FO22" s="990"/>
    </row>
    <row r="23" spans="1:171">
      <c r="A23" s="1215">
        <v>250</v>
      </c>
      <c r="B23" s="220" t="s">
        <v>113</v>
      </c>
      <c r="C23" s="1957" t="s">
        <v>70</v>
      </c>
      <c r="D23" s="764" t="s">
        <v>114</v>
      </c>
      <c r="E23" s="778" t="str">
        <f>'Sch 1- Rate Base '!E23</f>
        <v>PROD</v>
      </c>
      <c r="F23" s="765"/>
      <c r="G23" s="766">
        <f>'Sch 1- Rate Base '!G23</f>
        <v>0</v>
      </c>
      <c r="H23" s="766">
        <f>'Sch 1- Rate Base '!H23</f>
        <v>0</v>
      </c>
      <c r="I23" s="766">
        <f>'Sch 1- Rate Base '!I23</f>
        <v>0</v>
      </c>
      <c r="J23" s="1210">
        <f>'Sch 1- Rate Base '!J23</f>
        <v>0</v>
      </c>
      <c r="K23" s="777">
        <f>IF($E23="DIRECT",0,1)</f>
        <v>1</v>
      </c>
      <c r="N23" s="1019">
        <f>VLOOKUP($A23,'New Resources - Individual'!$A$4:$Y$133,N$2,FALSE)*N$1</f>
        <v>0</v>
      </c>
      <c r="O23" s="988">
        <f>$G23+N23</f>
        <v>0</v>
      </c>
      <c r="P23" s="989">
        <f>VLOOKUP($E23,O$450:R$461,2,FALSE)*O23*($K23)+IF($G23&gt;0,($H23/$G23)*O23,0)*(1-$K23)</f>
        <v>0</v>
      </c>
      <c r="Q23" s="989">
        <f>VLOOKUP($E23,O$450:R$461,3,FALSE)*O23*($K23)+IF($G23&gt;0,($I23/$G23)*O23,0)*(1-$K23)</f>
        <v>0</v>
      </c>
      <c r="R23" s="989">
        <f>VLOOKUP($E23,O$450:R$461,4,FALSE)*O23*($K23)+(O23-P23-Q23)*(1-$K23)</f>
        <v>0</v>
      </c>
      <c r="S23" s="990"/>
      <c r="V23" s="1019">
        <f>VLOOKUP($A23,'New Resources - Individual'!$A$4:$Y$133,V$2,FALSE)*V$1</f>
        <v>0</v>
      </c>
      <c r="W23" s="988">
        <f>$G23+V23</f>
        <v>0</v>
      </c>
      <c r="X23" s="989">
        <f>VLOOKUP($E23,W$450:Z$461,2,FALSE)*W23*($K23)+IF($G23&gt;0,($H23/$G23)*W23,0)*(1-$K23)</f>
        <v>0</v>
      </c>
      <c r="Y23" s="989">
        <f>VLOOKUP($E23,W$450:Z$461,3,FALSE)*W23*($K23)+IF($G23&gt;0,($I23/$G23)*W23,0)*(1-$K23)</f>
        <v>0</v>
      </c>
      <c r="Z23" s="989">
        <f>VLOOKUP($E23,W$450:Z$461,4,FALSE)*W23*($K23)+(W23-X23-Y23)*(1-$K23)</f>
        <v>0</v>
      </c>
      <c r="AA23" s="990">
        <v>1</v>
      </c>
      <c r="AD23" s="1019">
        <f>VLOOKUP($A23,'New Resources - Individual'!$A$4:$Y$133,AD$2,FALSE)*AD$1</f>
        <v>0</v>
      </c>
      <c r="AE23" s="988">
        <f>$G23+AD23</f>
        <v>0</v>
      </c>
      <c r="AF23" s="989">
        <f>VLOOKUP($E23,AE$450:AH$461,2,FALSE)*AE23*($K23)+IF($G23&gt;0,($H23/$G23)*AE23,0)*(1-$K23)</f>
        <v>0</v>
      </c>
      <c r="AG23" s="989">
        <f>VLOOKUP($E23,AE$450:AH$461,3,FALSE)*AE23*($K23)+IF($G23&gt;0,($I23/$G23)*AE23,0)*(1-$K23)</f>
        <v>0</v>
      </c>
      <c r="AH23" s="989">
        <f>VLOOKUP($E23,AE$450:AH$461,4,FALSE)*AE23*($K23)+(AE23-AF23-AG23)*(1-$K23)</f>
        <v>0</v>
      </c>
      <c r="AI23" s="990"/>
      <c r="AL23" s="1019">
        <f>VLOOKUP($A23,'New Resources - Individual'!$A$4:$Y$133,AL$2,FALSE)*AL$1</f>
        <v>0</v>
      </c>
      <c r="AM23" s="988">
        <f>$G23+AL23</f>
        <v>0</v>
      </c>
      <c r="AN23" s="989">
        <f>VLOOKUP($E23,AM$450:AP$461,2,FALSE)*AM23*($K23)+IF($G23&gt;0,($H23/$G23)*AM23,0)*(1-$K23)</f>
        <v>0</v>
      </c>
      <c r="AO23" s="989">
        <f>VLOOKUP($E23,AM$450:AP$461,3,FALSE)*AM23*($K23)+IF($G23&gt;0,($I23/$G23)*AM23,0)*(1-$K23)</f>
        <v>0</v>
      </c>
      <c r="AP23" s="989">
        <f>VLOOKUP($E23,AM$450:AP$461,4,FALSE)*AM23*($K23)+(AM23-AN23-AO23)*(1-$K23)</f>
        <v>0</v>
      </c>
      <c r="AQ23" s="990"/>
      <c r="AT23" s="1019">
        <f>VLOOKUP($A23,'New Resources - Individual'!$A$4:$Y$133,AT$2,FALSE)*AT$1</f>
        <v>0</v>
      </c>
      <c r="AU23" s="988">
        <f>$G23+AT23</f>
        <v>0</v>
      </c>
      <c r="AV23" s="989">
        <f>VLOOKUP($E23,AU$450:AX$461,2,FALSE)*AU23*($K23)+IF($G23&gt;0,($H23/$G23)*AU23,0)*(1-$K23)</f>
        <v>0</v>
      </c>
      <c r="AW23" s="989">
        <f>VLOOKUP($E23,AU$450:AX$461,3,FALSE)*AU23*($K23)+IF($G23&gt;0,($I23/$G23)*AU23,0)*(1-$K23)</f>
        <v>0</v>
      </c>
      <c r="AX23" s="989">
        <f>VLOOKUP($E23,AU$450:AX$461,4,FALSE)*AU23*($K23)+(AU23-AV23-AW23)*(1-$K23)</f>
        <v>0</v>
      </c>
      <c r="AY23" s="990"/>
      <c r="BB23" s="1019">
        <f>VLOOKUP($A23,'New Resources - Individual'!$A$4:$Y$133,BB$2,FALSE)*BB$1</f>
        <v>0</v>
      </c>
      <c r="BC23" s="988">
        <f>$G23+BB23</f>
        <v>0</v>
      </c>
      <c r="BD23" s="989">
        <f>VLOOKUP($E23,BC$450:BF$461,2,FALSE)*BC23*($K23)+IF($G23&gt;0,($H23/$G23)*BC23,0)*(1-$K23)</f>
        <v>0</v>
      </c>
      <c r="BE23" s="989">
        <f>VLOOKUP($E23,BC$450:BF$461,3,FALSE)*BC23*($K23)+IF($G23&gt;0,($I23/$G23)*BC23,0)*(1-$K23)</f>
        <v>0</v>
      </c>
      <c r="BF23" s="989">
        <f>VLOOKUP($E23,BC$450:BF$461,4,FALSE)*BC23*($K23)+(BC23-BD23-BE23)*(1-$K23)</f>
        <v>0</v>
      </c>
      <c r="BG23" s="990"/>
      <c r="BJ23" s="1019">
        <f>VLOOKUP($A23,'New Resources - Individual'!$A$4:$Y$133,BJ$2,FALSE)*BJ$1</f>
        <v>0</v>
      </c>
      <c r="BK23" s="988">
        <f>$G23+BJ23</f>
        <v>0</v>
      </c>
      <c r="BL23" s="989">
        <f>VLOOKUP($E23,BK$450:BN$461,2,FALSE)*BK23*($K23)+IF($G23&gt;0,($H23/$G23)*BK23,0)*(1-$K23)</f>
        <v>0</v>
      </c>
      <c r="BM23" s="989">
        <f>VLOOKUP($E23,BK$450:BN$461,3,FALSE)*BK23*($K23)+IF($G23&gt;0,($I23/$G23)*BK23,0)*(1-$K23)</f>
        <v>0</v>
      </c>
      <c r="BN23" s="989">
        <f>VLOOKUP($E23,BK$450:BN$461,4,FALSE)*BK23*($K23)+(BK23-BL23-BM23)*(1-$K23)</f>
        <v>0</v>
      </c>
      <c r="BO23" s="990"/>
      <c r="BR23" s="1019">
        <f>VLOOKUP($A23,'New Resources - Individual'!$A$4:$Y$133,BR$2,FALSE)*BR$1</f>
        <v>0</v>
      </c>
      <c r="BS23" s="988">
        <f>$G23+BR23</f>
        <v>0</v>
      </c>
      <c r="BT23" s="989">
        <f>VLOOKUP($E23,BS$450:BV$461,2,FALSE)*BS23*($K23)+IF($G23&gt;0,($H23/$G23)*BS23,0)*(1-$K23)</f>
        <v>0</v>
      </c>
      <c r="BU23" s="989">
        <f>VLOOKUP($E23,BS$450:BV$461,3,FALSE)*BS23*($K23)+IF($G23&gt;0,($I23/$G23)*BS23,0)*(1-$K23)</f>
        <v>0</v>
      </c>
      <c r="BV23" s="989">
        <f>VLOOKUP($E23,BS$450:BV$461,4,FALSE)*BS23*($K23)+(BS23-BT23-BU23)*(1-$K23)</f>
        <v>0</v>
      </c>
      <c r="BW23" s="990"/>
      <c r="BZ23" s="1019">
        <f>VLOOKUP($A23,'New Resources - Individual'!$A$4:$Y$133,BZ$2,FALSE)*BZ$1</f>
        <v>0</v>
      </c>
      <c r="CA23" s="988">
        <f>$G23+BZ23</f>
        <v>0</v>
      </c>
      <c r="CB23" s="989">
        <f>VLOOKUP($E23,CA$450:CD$461,2,FALSE)*CA23*($K23)+IF($G23&gt;0,($H23/$G23)*CA23,0)*(1-$K23)</f>
        <v>0</v>
      </c>
      <c r="CC23" s="989">
        <f>VLOOKUP($E23,CA$450:CD$461,3,FALSE)*CA23*($K23)+IF($G23&gt;0,($I23/$G23)*CA23,0)*(1-$K23)</f>
        <v>0</v>
      </c>
      <c r="CD23" s="989">
        <f>VLOOKUP($E23,CA$450:CD$461,4,FALSE)*CA23*($K23)+(CA23-CB23-CC23)*(1-$K23)</f>
        <v>0</v>
      </c>
      <c r="CE23" s="990"/>
      <c r="CH23" s="1019">
        <f>VLOOKUP($A23,'New Resources - Individual'!$A$4:$Y$133,CH$2,FALSE)*CH$1</f>
        <v>0</v>
      </c>
      <c r="CI23" s="988">
        <f>$G23+CH23</f>
        <v>0</v>
      </c>
      <c r="CJ23" s="989">
        <f>VLOOKUP($E23,CI$450:CL$461,2,FALSE)*CI23*($K23)+IF($G23&gt;0,($H23/$G23)*CI23,0)*(1-$K23)</f>
        <v>0</v>
      </c>
      <c r="CK23" s="989">
        <f>VLOOKUP($E23,CI$450:CL$461,3,FALSE)*CI23*($K23)+IF($G23&gt;0,($I23/$G23)*CI23,0)*(1-$K23)</f>
        <v>0</v>
      </c>
      <c r="CL23" s="989">
        <f>VLOOKUP($E23,CI$450:CL$461,4,FALSE)*CI23*($K23)+(CI23-CJ23-CK23)*(1-$K23)</f>
        <v>0</v>
      </c>
      <c r="CM23" s="990"/>
      <c r="CP23" s="1019">
        <f>VLOOKUP($A23,'New Resources - Individual'!$A$4:$Y$133,CP$2,FALSE)*CP$1</f>
        <v>0</v>
      </c>
      <c r="CQ23" s="988">
        <f>$G23+CP23</f>
        <v>0</v>
      </c>
      <c r="CR23" s="989">
        <f>VLOOKUP($E23,CQ$450:CT$461,2,FALSE)*CQ23*($K23)+IF($G23&gt;0,($H23/$G23)*CQ23,0)*(1-$K23)</f>
        <v>0</v>
      </c>
      <c r="CS23" s="989">
        <f>VLOOKUP($E23,CQ$450:CT$461,3,FALSE)*CQ23*($K23)+IF($G23&gt;0,($I23/$G23)*CQ23,0)*(1-$K23)</f>
        <v>0</v>
      </c>
      <c r="CT23" s="989">
        <f>VLOOKUP($E23,CQ$450:CT$461,4,FALSE)*CQ23*($K23)+(CQ23-CR23-CS23)*(1-$K23)</f>
        <v>0</v>
      </c>
      <c r="CU23" s="990"/>
      <c r="CX23" s="1019">
        <f>VLOOKUP($A23,'New Resources - Individual'!$A$4:$Y$133,CX$2,FALSE)*CX$1</f>
        <v>0</v>
      </c>
      <c r="CY23" s="988">
        <f>$G23+CX23</f>
        <v>0</v>
      </c>
      <c r="CZ23" s="989">
        <f>VLOOKUP($E23,CY$450:DB$461,2,FALSE)*CY23*($K23)+IF($G23&gt;0,($H23/$G23)*CY23,0)*(1-$K23)</f>
        <v>0</v>
      </c>
      <c r="DA23" s="989">
        <f>VLOOKUP($E23,CY$450:DB$461,3,FALSE)*CY23*($K23)+IF($G23&gt;0,($I23/$G23)*CY23,0)*(1-$K23)</f>
        <v>0</v>
      </c>
      <c r="DB23" s="989">
        <f>VLOOKUP($E23,CY$450:DB$461,4,FALSE)*CY23*($K23)+(CY23-CZ23-DA23)*(1-$K23)</f>
        <v>0</v>
      </c>
      <c r="DC23" s="990"/>
      <c r="DF23" s="1019">
        <f>VLOOKUP($A23,'New Resources - Individual'!$A$4:$Y$133,DF$2,FALSE)*DF$1</f>
        <v>0</v>
      </c>
      <c r="DG23" s="988">
        <f>$G23+DF23</f>
        <v>0</v>
      </c>
      <c r="DH23" s="989">
        <f>VLOOKUP($E23,DG$450:DJ$461,2,FALSE)*DG23*($K23)+IF($G23&gt;0,($H23/$G23)*DG23,0)*(1-$K23)</f>
        <v>0</v>
      </c>
      <c r="DI23" s="989">
        <f>VLOOKUP($E23,DG$450:DJ$461,3,FALSE)*DG23*($K23)+IF($G23&gt;0,($I23/$G23)*DG23,0)*(1-$K23)</f>
        <v>0</v>
      </c>
      <c r="DJ23" s="989">
        <f>VLOOKUP($E23,DG$450:DJ$461,4,FALSE)*DG23*($K23)+(DG23-DH23-DI23)*(1-$K23)</f>
        <v>0</v>
      </c>
      <c r="DK23" s="990"/>
      <c r="DN23" s="1019">
        <f>VLOOKUP($A23,'New Resources - Individual'!$A$4:$Y$133,DN$2,FALSE)*DN$1</f>
        <v>0</v>
      </c>
      <c r="DO23" s="988">
        <f>$G23+DN23</f>
        <v>0</v>
      </c>
      <c r="DP23" s="989">
        <f>VLOOKUP($E23,DO$450:DR$461,2,FALSE)*DO23*($K23)+IF($G23&gt;0,($H23/$G23)*DO23,0)*(1-$K23)</f>
        <v>0</v>
      </c>
      <c r="DQ23" s="989">
        <f>VLOOKUP($E23,DO$450:DR$461,3,FALSE)*DO23*($K23)+IF($G23&gt;0,($I23/$G23)*DO23,0)*(1-$K23)</f>
        <v>0</v>
      </c>
      <c r="DR23" s="989">
        <f>VLOOKUP($E23,DO$450:DR$461,4,FALSE)*DO23*($K23)+(DO23-DP23-DQ23)*(1-$K23)</f>
        <v>0</v>
      </c>
      <c r="DS23" s="990"/>
      <c r="DV23" s="1019">
        <f>VLOOKUP($A23,'New Resources - Individual'!$A$4:$Y$133,DV$2,FALSE)*DV$1</f>
        <v>0</v>
      </c>
      <c r="DW23" s="988">
        <f>$G23+DV23</f>
        <v>0</v>
      </c>
      <c r="DX23" s="989">
        <f>VLOOKUP($E23,DW$450:DZ$461,2,FALSE)*DW23*($K23)+IF($G23&gt;0,($H23/$G23)*DW23,0)*(1-$K23)</f>
        <v>0</v>
      </c>
      <c r="DY23" s="989">
        <f>VLOOKUP($E23,DW$450:DZ$461,3,FALSE)*DW23*($K23)+IF($G23&gt;0,($I23/$G23)*DW23,0)*(1-$K23)</f>
        <v>0</v>
      </c>
      <c r="DZ23" s="989">
        <f>VLOOKUP($E23,DW$450:DZ$461,4,FALSE)*DW23*($K23)+(DW23-DX23-DY23)*(1-$K23)</f>
        <v>0</v>
      </c>
      <c r="EA23" s="990"/>
      <c r="ED23" s="1019">
        <f>VLOOKUP($A23,'New Resources - Individual'!$A$4:$Y$133,ED$2,FALSE)*ED$1</f>
        <v>0</v>
      </c>
      <c r="EE23" s="988">
        <f>$G23+ED23</f>
        <v>0</v>
      </c>
      <c r="EF23" s="989">
        <f>VLOOKUP($E23,EE$450:EH$461,2,FALSE)*EE23*($K23)+IF($G23&gt;0,($H23/$G23)*EE23,0)*(1-$K23)</f>
        <v>0</v>
      </c>
      <c r="EG23" s="989">
        <f>VLOOKUP($E23,EE$450:EH$461,3,FALSE)*EE23*($K23)+IF($G23&gt;0,($I23/$G23)*EE23,0)*(1-$K23)</f>
        <v>0</v>
      </c>
      <c r="EH23" s="989">
        <f>VLOOKUP($E23,EE$450:EH$461,4,FALSE)*EE23*($K23)+(EE23-EF23-EG23)*(1-$K23)</f>
        <v>0</v>
      </c>
      <c r="EI23" s="990"/>
      <c r="EL23" s="1019">
        <f>VLOOKUP($A23,'New Resources - Individual'!$A$4:$Y$133,EL$2,FALSE)*EL$1</f>
        <v>0</v>
      </c>
      <c r="EM23" s="988">
        <f>$G23+EL23</f>
        <v>0</v>
      </c>
      <c r="EN23" s="989">
        <f>VLOOKUP($E23,EM$450:EP$461,2,FALSE)*EM23*($K23)+IF($G23&gt;0,($H23/$G23)*EM23,0)*(1-$K23)</f>
        <v>0</v>
      </c>
      <c r="EO23" s="989">
        <f>VLOOKUP($E23,EM$450:EP$461,3,FALSE)*EM23*($K23)+IF($G23&gt;0,($I23/$G23)*EM23,0)*(1-$K23)</f>
        <v>0</v>
      </c>
      <c r="EP23" s="989">
        <f>VLOOKUP($E23,EM$450:EP$461,4,FALSE)*EM23*($K23)+(EM23-EN23-EO23)*(1-$K23)</f>
        <v>0</v>
      </c>
      <c r="EQ23" s="990"/>
      <c r="ET23" s="1019">
        <f>VLOOKUP($A23,'New Resources - Individual'!$A$4:$Y$133,ET$2,FALSE)*ET$1</f>
        <v>0</v>
      </c>
      <c r="EU23" s="988">
        <f>$G23+ET23</f>
        <v>0</v>
      </c>
      <c r="EV23" s="989">
        <f>VLOOKUP($E23,EU$450:EX$461,2,FALSE)*EU23*($K23)+IF($G23&gt;0,($H23/$G23)*EU23,0)*(1-$K23)</f>
        <v>0</v>
      </c>
      <c r="EW23" s="989">
        <f>VLOOKUP($E23,EU$450:EX$461,3,FALSE)*EU23*($K23)+IF($G23&gt;0,($I23/$G23)*EU23,0)*(1-$K23)</f>
        <v>0</v>
      </c>
      <c r="EX23" s="989">
        <f>VLOOKUP($E23,EU$450:EX$461,4,FALSE)*EU23*($K23)+(EU23-EV23-EW23)*(1-$K23)</f>
        <v>0</v>
      </c>
      <c r="EY23" s="990"/>
      <c r="FB23" s="1019">
        <f>VLOOKUP($A23,'New Resources - Individual'!$A$4:$Y$133,FB$2,FALSE)*FB$1</f>
        <v>0</v>
      </c>
      <c r="FC23" s="988">
        <f>$G23+FB23</f>
        <v>0</v>
      </c>
      <c r="FD23" s="989">
        <f>VLOOKUP($E23,FC$450:FF$461,2,FALSE)*FC23*($K23)+IF($G23&gt;0,($H23/$G23)*FC23,0)*(1-$K23)</f>
        <v>0</v>
      </c>
      <c r="FE23" s="989">
        <f>VLOOKUP($E23,FC$450:FF$461,3,FALSE)*FC23*($K23)+IF($G23&gt;0,($I23/$G23)*FC23,0)*(1-$K23)</f>
        <v>0</v>
      </c>
      <c r="FF23" s="989">
        <f>VLOOKUP($E23,FC$450:FF$461,4,FALSE)*FC23*($K23)+(FC23-FD23-FE23)*(1-$K23)</f>
        <v>0</v>
      </c>
      <c r="FG23" s="990"/>
      <c r="FJ23" s="1019">
        <f>VLOOKUP($A23,'New Resources - Individual'!$A$4:$Y$133,FJ$2,FALSE)*FJ$1</f>
        <v>0</v>
      </c>
      <c r="FK23" s="988">
        <f>$G23+FJ23</f>
        <v>0</v>
      </c>
      <c r="FL23" s="989">
        <f>VLOOKUP($E23,FK$450:FN$461,2,FALSE)*FK23*($K23)+IF($G23&gt;0,($H23/$G23)*FK23,0)*(1-$K23)</f>
        <v>0</v>
      </c>
      <c r="FM23" s="989">
        <f>VLOOKUP($E23,FK$450:FN$461,3,FALSE)*FK23*($K23)+IF($G23&gt;0,($I23/$G23)*FK23,0)*(1-$K23)</f>
        <v>0</v>
      </c>
      <c r="FN23" s="989">
        <f>VLOOKUP($E23,FK$450:FN$461,4,FALSE)*FK23*($K23)+(FK23-FL23-FM23)*(1-$K23)</f>
        <v>0</v>
      </c>
      <c r="FO23" s="990"/>
    </row>
    <row r="24" spans="1:171">
      <c r="A24" s="1215">
        <v>380</v>
      </c>
      <c r="B24" s="220" t="s">
        <v>115</v>
      </c>
      <c r="C24" s="1957" t="s">
        <v>70</v>
      </c>
      <c r="D24" s="764" t="s">
        <v>116</v>
      </c>
      <c r="E24" s="778" t="str">
        <f>'Sch 1- Rate Base '!E24</f>
        <v>PROD</v>
      </c>
      <c r="F24" s="765"/>
      <c r="G24" s="766">
        <f>'Sch 1- Rate Base '!G24</f>
        <v>0</v>
      </c>
      <c r="H24" s="766">
        <f>'Sch 1- Rate Base '!H24</f>
        <v>0</v>
      </c>
      <c r="I24" s="766">
        <f>'Sch 1- Rate Base '!I24</f>
        <v>0</v>
      </c>
      <c r="J24" s="1210">
        <f>'Sch 1- Rate Base '!J24</f>
        <v>0</v>
      </c>
      <c r="K24" s="777">
        <f>IF($E24="DIRECT",0,1)</f>
        <v>1</v>
      </c>
      <c r="N24" s="1019">
        <f>VLOOKUP($A24,'New Resources - Individual'!$A$4:$Y$133,N$2,FALSE)*N$1</f>
        <v>0</v>
      </c>
      <c r="O24" s="988">
        <f>$G24+N24</f>
        <v>0</v>
      </c>
      <c r="P24" s="989">
        <f>VLOOKUP($E24,O$450:R$461,2,FALSE)*O24*($K24)+IF($G24&gt;0,($H24/$G24)*O24,0)*(1-$K24)</f>
        <v>0</v>
      </c>
      <c r="Q24" s="989">
        <f>VLOOKUP($E24,O$450:R$461,3,FALSE)*O24*($K24)+IF($G24&gt;0,($I24/$G24)*O24,0)*(1-$K24)</f>
        <v>0</v>
      </c>
      <c r="R24" s="989">
        <f>VLOOKUP($E24,O$450:R$461,4,FALSE)*O24*($K24)+(O24-P24-Q24)*(1-$K24)</f>
        <v>0</v>
      </c>
      <c r="S24" s="990"/>
      <c r="V24" s="1019">
        <f>VLOOKUP($A24,'New Resources - Individual'!$A$4:$Y$133,V$2,FALSE)*V$1</f>
        <v>0</v>
      </c>
      <c r="W24" s="988">
        <f>$G24+V24</f>
        <v>0</v>
      </c>
      <c r="X24" s="989">
        <f>VLOOKUP($E24,W$450:Z$461,2,FALSE)*W24*($K24)+IF($G24&gt;0,($H24/$G24)*W24,0)*(1-$K24)</f>
        <v>0</v>
      </c>
      <c r="Y24" s="989">
        <f>VLOOKUP($E24,W$450:Z$461,3,FALSE)*W24*($K24)+IF($G24&gt;0,($I24/$G24)*W24,0)*(1-$K24)</f>
        <v>0</v>
      </c>
      <c r="Z24" s="989">
        <f>VLOOKUP($E24,W$450:Z$461,4,FALSE)*W24*($K24)+(W24-X24-Y24)*(1-$K24)</f>
        <v>0</v>
      </c>
      <c r="AA24" s="990">
        <v>1</v>
      </c>
      <c r="AD24" s="1019">
        <f>VLOOKUP($A24,'New Resources - Individual'!$A$4:$Y$133,AD$2,FALSE)*AD$1</f>
        <v>0</v>
      </c>
      <c r="AE24" s="988">
        <f>$G24+AD24</f>
        <v>0</v>
      </c>
      <c r="AF24" s="989">
        <f>VLOOKUP($E24,AE$450:AH$461,2,FALSE)*AE24*($K24)+IF($G24&gt;0,($H24/$G24)*AE24,0)*(1-$K24)</f>
        <v>0</v>
      </c>
      <c r="AG24" s="989">
        <f>VLOOKUP($E24,AE$450:AH$461,3,FALSE)*AE24*($K24)+IF($G24&gt;0,($I24/$G24)*AE24,0)*(1-$K24)</f>
        <v>0</v>
      </c>
      <c r="AH24" s="989">
        <f>VLOOKUP($E24,AE$450:AH$461,4,FALSE)*AE24*($K24)+(AE24-AF24-AG24)*(1-$K24)</f>
        <v>0</v>
      </c>
      <c r="AI24" s="990"/>
      <c r="AL24" s="1019">
        <f>VLOOKUP($A24,'New Resources - Individual'!$A$4:$Y$133,AL$2,FALSE)*AL$1</f>
        <v>0</v>
      </c>
      <c r="AM24" s="988">
        <f>$G24+AL24</f>
        <v>0</v>
      </c>
      <c r="AN24" s="989">
        <f>VLOOKUP($E24,AM$450:AP$461,2,FALSE)*AM24*($K24)+IF($G24&gt;0,($H24/$G24)*AM24,0)*(1-$K24)</f>
        <v>0</v>
      </c>
      <c r="AO24" s="989">
        <f>VLOOKUP($E24,AM$450:AP$461,3,FALSE)*AM24*($K24)+IF($G24&gt;0,($I24/$G24)*AM24,0)*(1-$K24)</f>
        <v>0</v>
      </c>
      <c r="AP24" s="989">
        <f>VLOOKUP($E24,AM$450:AP$461,4,FALSE)*AM24*($K24)+(AM24-AN24-AO24)*(1-$K24)</f>
        <v>0</v>
      </c>
      <c r="AQ24" s="990"/>
      <c r="AT24" s="1019">
        <f>VLOOKUP($A24,'New Resources - Individual'!$A$4:$Y$133,AT$2,FALSE)*AT$1</f>
        <v>0</v>
      </c>
      <c r="AU24" s="988">
        <f>$G24+AT24</f>
        <v>0</v>
      </c>
      <c r="AV24" s="989">
        <f>VLOOKUP($E24,AU$450:AX$461,2,FALSE)*AU24*($K24)+IF($G24&gt;0,($H24/$G24)*AU24,0)*(1-$K24)</f>
        <v>0</v>
      </c>
      <c r="AW24" s="989">
        <f>VLOOKUP($E24,AU$450:AX$461,3,FALSE)*AU24*($K24)+IF($G24&gt;0,($I24/$G24)*AU24,0)*(1-$K24)</f>
        <v>0</v>
      </c>
      <c r="AX24" s="989">
        <f>VLOOKUP($E24,AU$450:AX$461,4,FALSE)*AU24*($K24)+(AU24-AV24-AW24)*(1-$K24)</f>
        <v>0</v>
      </c>
      <c r="AY24" s="990"/>
      <c r="BB24" s="1019">
        <f>VLOOKUP($A24,'New Resources - Individual'!$A$4:$Y$133,BB$2,FALSE)*BB$1</f>
        <v>0</v>
      </c>
      <c r="BC24" s="988">
        <f>$G24+BB24</f>
        <v>0</v>
      </c>
      <c r="BD24" s="989">
        <f>VLOOKUP($E24,BC$450:BF$461,2,FALSE)*BC24*($K24)+IF($G24&gt;0,($H24/$G24)*BC24,0)*(1-$K24)</f>
        <v>0</v>
      </c>
      <c r="BE24" s="989">
        <f>VLOOKUP($E24,BC$450:BF$461,3,FALSE)*BC24*($K24)+IF($G24&gt;0,($I24/$G24)*BC24,0)*(1-$K24)</f>
        <v>0</v>
      </c>
      <c r="BF24" s="989">
        <f>VLOOKUP($E24,BC$450:BF$461,4,FALSE)*BC24*($K24)+(BC24-BD24-BE24)*(1-$K24)</f>
        <v>0</v>
      </c>
      <c r="BG24" s="990"/>
      <c r="BJ24" s="1019">
        <f>VLOOKUP($A24,'New Resources - Individual'!$A$4:$Y$133,BJ$2,FALSE)*BJ$1</f>
        <v>0</v>
      </c>
      <c r="BK24" s="988">
        <f>$G24+BJ24</f>
        <v>0</v>
      </c>
      <c r="BL24" s="989">
        <f>VLOOKUP($E24,BK$450:BN$461,2,FALSE)*BK24*($K24)+IF($G24&gt;0,($H24/$G24)*BK24,0)*(1-$K24)</f>
        <v>0</v>
      </c>
      <c r="BM24" s="989">
        <f>VLOOKUP($E24,BK$450:BN$461,3,FALSE)*BK24*($K24)+IF($G24&gt;0,($I24/$G24)*BK24,0)*(1-$K24)</f>
        <v>0</v>
      </c>
      <c r="BN24" s="989">
        <f>VLOOKUP($E24,BK$450:BN$461,4,FALSE)*BK24*($K24)+(BK24-BL24-BM24)*(1-$K24)</f>
        <v>0</v>
      </c>
      <c r="BO24" s="990"/>
      <c r="BR24" s="1019">
        <f>VLOOKUP($A24,'New Resources - Individual'!$A$4:$Y$133,BR$2,FALSE)*BR$1</f>
        <v>0</v>
      </c>
      <c r="BS24" s="988">
        <f>$G24+BR24</f>
        <v>0</v>
      </c>
      <c r="BT24" s="989">
        <f>VLOOKUP($E24,BS$450:BV$461,2,FALSE)*BS24*($K24)+IF($G24&gt;0,($H24/$G24)*BS24,0)*(1-$K24)</f>
        <v>0</v>
      </c>
      <c r="BU24" s="989">
        <f>VLOOKUP($E24,BS$450:BV$461,3,FALSE)*BS24*($K24)+IF($G24&gt;0,($I24/$G24)*BS24,0)*(1-$K24)</f>
        <v>0</v>
      </c>
      <c r="BV24" s="989">
        <f>VLOOKUP($E24,BS$450:BV$461,4,FALSE)*BS24*($K24)+(BS24-BT24-BU24)*(1-$K24)</f>
        <v>0</v>
      </c>
      <c r="BW24" s="990"/>
      <c r="BZ24" s="1019">
        <f>VLOOKUP($A24,'New Resources - Individual'!$A$4:$Y$133,BZ$2,FALSE)*BZ$1</f>
        <v>0</v>
      </c>
      <c r="CA24" s="988">
        <f>$G24+BZ24</f>
        <v>0</v>
      </c>
      <c r="CB24" s="989">
        <f>VLOOKUP($E24,CA$450:CD$461,2,FALSE)*CA24*($K24)+IF($G24&gt;0,($H24/$G24)*CA24,0)*(1-$K24)</f>
        <v>0</v>
      </c>
      <c r="CC24" s="989">
        <f>VLOOKUP($E24,CA$450:CD$461,3,FALSE)*CA24*($K24)+IF($G24&gt;0,($I24/$G24)*CA24,0)*(1-$K24)</f>
        <v>0</v>
      </c>
      <c r="CD24" s="989">
        <f>VLOOKUP($E24,CA$450:CD$461,4,FALSE)*CA24*($K24)+(CA24-CB24-CC24)*(1-$K24)</f>
        <v>0</v>
      </c>
      <c r="CE24" s="990"/>
      <c r="CH24" s="1019">
        <f>VLOOKUP($A24,'New Resources - Individual'!$A$4:$Y$133,CH$2,FALSE)*CH$1</f>
        <v>0</v>
      </c>
      <c r="CI24" s="988">
        <f>$G24+CH24</f>
        <v>0</v>
      </c>
      <c r="CJ24" s="989">
        <f>VLOOKUP($E24,CI$450:CL$461,2,FALSE)*CI24*($K24)+IF($G24&gt;0,($H24/$G24)*CI24,0)*(1-$K24)</f>
        <v>0</v>
      </c>
      <c r="CK24" s="989">
        <f>VLOOKUP($E24,CI$450:CL$461,3,FALSE)*CI24*($K24)+IF($G24&gt;0,($I24/$G24)*CI24,0)*(1-$K24)</f>
        <v>0</v>
      </c>
      <c r="CL24" s="989">
        <f>VLOOKUP($E24,CI$450:CL$461,4,FALSE)*CI24*($K24)+(CI24-CJ24-CK24)*(1-$K24)</f>
        <v>0</v>
      </c>
      <c r="CM24" s="990"/>
      <c r="CP24" s="1019">
        <f>VLOOKUP($A24,'New Resources - Individual'!$A$4:$Y$133,CP$2,FALSE)*CP$1</f>
        <v>0</v>
      </c>
      <c r="CQ24" s="988">
        <f>$G24+CP24</f>
        <v>0</v>
      </c>
      <c r="CR24" s="989">
        <f>VLOOKUP($E24,CQ$450:CT$461,2,FALSE)*CQ24*($K24)+IF($G24&gt;0,($H24/$G24)*CQ24,0)*(1-$K24)</f>
        <v>0</v>
      </c>
      <c r="CS24" s="989">
        <f>VLOOKUP($E24,CQ$450:CT$461,3,FALSE)*CQ24*($K24)+IF($G24&gt;0,($I24/$G24)*CQ24,0)*(1-$K24)</f>
        <v>0</v>
      </c>
      <c r="CT24" s="989">
        <f>VLOOKUP($E24,CQ$450:CT$461,4,FALSE)*CQ24*($K24)+(CQ24-CR24-CS24)*(1-$K24)</f>
        <v>0</v>
      </c>
      <c r="CU24" s="990"/>
      <c r="CX24" s="1019">
        <f>VLOOKUP($A24,'New Resources - Individual'!$A$4:$Y$133,CX$2,FALSE)*CX$1</f>
        <v>0</v>
      </c>
      <c r="CY24" s="988">
        <f>$G24+CX24</f>
        <v>0</v>
      </c>
      <c r="CZ24" s="989">
        <f>VLOOKUP($E24,CY$450:DB$461,2,FALSE)*CY24*($K24)+IF($G24&gt;0,($H24/$G24)*CY24,0)*(1-$K24)</f>
        <v>0</v>
      </c>
      <c r="DA24" s="989">
        <f>VLOOKUP($E24,CY$450:DB$461,3,FALSE)*CY24*($K24)+IF($G24&gt;0,($I24/$G24)*CY24,0)*(1-$K24)</f>
        <v>0</v>
      </c>
      <c r="DB24" s="989">
        <f>VLOOKUP($E24,CY$450:DB$461,4,FALSE)*CY24*($K24)+(CY24-CZ24-DA24)*(1-$K24)</f>
        <v>0</v>
      </c>
      <c r="DC24" s="990"/>
      <c r="DF24" s="1019">
        <f>VLOOKUP($A24,'New Resources - Individual'!$A$4:$Y$133,DF$2,FALSE)*DF$1</f>
        <v>0</v>
      </c>
      <c r="DG24" s="988">
        <f>$G24+DF24</f>
        <v>0</v>
      </c>
      <c r="DH24" s="989">
        <f>VLOOKUP($E24,DG$450:DJ$461,2,FALSE)*DG24*($K24)+IF($G24&gt;0,($H24/$G24)*DG24,0)*(1-$K24)</f>
        <v>0</v>
      </c>
      <c r="DI24" s="989">
        <f>VLOOKUP($E24,DG$450:DJ$461,3,FALSE)*DG24*($K24)+IF($G24&gt;0,($I24/$G24)*DG24,0)*(1-$K24)</f>
        <v>0</v>
      </c>
      <c r="DJ24" s="989">
        <f>VLOOKUP($E24,DG$450:DJ$461,4,FALSE)*DG24*($K24)+(DG24-DH24-DI24)*(1-$K24)</f>
        <v>0</v>
      </c>
      <c r="DK24" s="990"/>
      <c r="DN24" s="1019">
        <f>VLOOKUP($A24,'New Resources - Individual'!$A$4:$Y$133,DN$2,FALSE)*DN$1</f>
        <v>0</v>
      </c>
      <c r="DO24" s="988">
        <f>$G24+DN24</f>
        <v>0</v>
      </c>
      <c r="DP24" s="989">
        <f>VLOOKUP($E24,DO$450:DR$461,2,FALSE)*DO24*($K24)+IF($G24&gt;0,($H24/$G24)*DO24,0)*(1-$K24)</f>
        <v>0</v>
      </c>
      <c r="DQ24" s="989">
        <f>VLOOKUP($E24,DO$450:DR$461,3,FALSE)*DO24*($K24)+IF($G24&gt;0,($I24/$G24)*DO24,0)*(1-$K24)</f>
        <v>0</v>
      </c>
      <c r="DR24" s="989">
        <f>VLOOKUP($E24,DO$450:DR$461,4,FALSE)*DO24*($K24)+(DO24-DP24-DQ24)*(1-$K24)</f>
        <v>0</v>
      </c>
      <c r="DS24" s="990"/>
      <c r="DV24" s="1019">
        <f>VLOOKUP($A24,'New Resources - Individual'!$A$4:$Y$133,DV$2,FALSE)*DV$1</f>
        <v>0</v>
      </c>
      <c r="DW24" s="988">
        <f>$G24+DV24</f>
        <v>0</v>
      </c>
      <c r="DX24" s="989">
        <f>VLOOKUP($E24,DW$450:DZ$461,2,FALSE)*DW24*($K24)+IF($G24&gt;0,($H24/$G24)*DW24,0)*(1-$K24)</f>
        <v>0</v>
      </c>
      <c r="DY24" s="989">
        <f>VLOOKUP($E24,DW$450:DZ$461,3,FALSE)*DW24*($K24)+IF($G24&gt;0,($I24/$G24)*DW24,0)*(1-$K24)</f>
        <v>0</v>
      </c>
      <c r="DZ24" s="989">
        <f>VLOOKUP($E24,DW$450:DZ$461,4,FALSE)*DW24*($K24)+(DW24-DX24-DY24)*(1-$K24)</f>
        <v>0</v>
      </c>
      <c r="EA24" s="990"/>
      <c r="ED24" s="1019">
        <f>VLOOKUP($A24,'New Resources - Individual'!$A$4:$Y$133,ED$2,FALSE)*ED$1</f>
        <v>0</v>
      </c>
      <c r="EE24" s="988">
        <f>$G24+ED24</f>
        <v>0</v>
      </c>
      <c r="EF24" s="989">
        <f>VLOOKUP($E24,EE$450:EH$461,2,FALSE)*EE24*($K24)+IF($G24&gt;0,($H24/$G24)*EE24,0)*(1-$K24)</f>
        <v>0</v>
      </c>
      <c r="EG24" s="989">
        <f>VLOOKUP($E24,EE$450:EH$461,3,FALSE)*EE24*($K24)+IF($G24&gt;0,($I24/$G24)*EE24,0)*(1-$K24)</f>
        <v>0</v>
      </c>
      <c r="EH24" s="989">
        <f>VLOOKUP($E24,EE$450:EH$461,4,FALSE)*EE24*($K24)+(EE24-EF24-EG24)*(1-$K24)</f>
        <v>0</v>
      </c>
      <c r="EI24" s="990"/>
      <c r="EL24" s="1019">
        <f>VLOOKUP($A24,'New Resources - Individual'!$A$4:$Y$133,EL$2,FALSE)*EL$1</f>
        <v>0</v>
      </c>
      <c r="EM24" s="988">
        <f>$G24+EL24</f>
        <v>0</v>
      </c>
      <c r="EN24" s="989">
        <f>VLOOKUP($E24,EM$450:EP$461,2,FALSE)*EM24*($K24)+IF($G24&gt;0,($H24/$G24)*EM24,0)*(1-$K24)</f>
        <v>0</v>
      </c>
      <c r="EO24" s="989">
        <f>VLOOKUP($E24,EM$450:EP$461,3,FALSE)*EM24*($K24)+IF($G24&gt;0,($I24/$G24)*EM24,0)*(1-$K24)</f>
        <v>0</v>
      </c>
      <c r="EP24" s="989">
        <f>VLOOKUP($E24,EM$450:EP$461,4,FALSE)*EM24*($K24)+(EM24-EN24-EO24)*(1-$K24)</f>
        <v>0</v>
      </c>
      <c r="EQ24" s="990"/>
      <c r="ET24" s="1019">
        <f>VLOOKUP($A24,'New Resources - Individual'!$A$4:$Y$133,ET$2,FALSE)*ET$1</f>
        <v>0</v>
      </c>
      <c r="EU24" s="988">
        <f>$G24+ET24</f>
        <v>0</v>
      </c>
      <c r="EV24" s="989">
        <f>VLOOKUP($E24,EU$450:EX$461,2,FALSE)*EU24*($K24)+IF($G24&gt;0,($H24/$G24)*EU24,0)*(1-$K24)</f>
        <v>0</v>
      </c>
      <c r="EW24" s="989">
        <f>VLOOKUP($E24,EU$450:EX$461,3,FALSE)*EU24*($K24)+IF($G24&gt;0,($I24/$G24)*EU24,0)*(1-$K24)</f>
        <v>0</v>
      </c>
      <c r="EX24" s="989">
        <f>VLOOKUP($E24,EU$450:EX$461,4,FALSE)*EU24*($K24)+(EU24-EV24-EW24)*(1-$K24)</f>
        <v>0</v>
      </c>
      <c r="EY24" s="990"/>
      <c r="FB24" s="1019">
        <f>VLOOKUP($A24,'New Resources - Individual'!$A$4:$Y$133,FB$2,FALSE)*FB$1</f>
        <v>0</v>
      </c>
      <c r="FC24" s="988">
        <f>$G24+FB24</f>
        <v>0</v>
      </c>
      <c r="FD24" s="989">
        <f>VLOOKUP($E24,FC$450:FF$461,2,FALSE)*FC24*($K24)+IF($G24&gt;0,($H24/$G24)*FC24,0)*(1-$K24)</f>
        <v>0</v>
      </c>
      <c r="FE24" s="989">
        <f>VLOOKUP($E24,FC$450:FF$461,3,FALSE)*FC24*($K24)+IF($G24&gt;0,($I24/$G24)*FC24,0)*(1-$K24)</f>
        <v>0</v>
      </c>
      <c r="FF24" s="989">
        <f>VLOOKUP($E24,FC$450:FF$461,4,FALSE)*FC24*($K24)+(FC24-FD24-FE24)*(1-$K24)</f>
        <v>0</v>
      </c>
      <c r="FG24" s="990"/>
      <c r="FJ24" s="1019">
        <f>VLOOKUP($A24,'New Resources - Individual'!$A$4:$Y$133,FJ$2,FALSE)*FJ$1</f>
        <v>0</v>
      </c>
      <c r="FK24" s="988">
        <f>$G24+FJ24</f>
        <v>0</v>
      </c>
      <c r="FL24" s="989">
        <f>VLOOKUP($E24,FK$450:FN$461,2,FALSE)*FK24*($K24)+IF($G24&gt;0,($H24/$G24)*FK24,0)*(1-$K24)</f>
        <v>0</v>
      </c>
      <c r="FM24" s="989">
        <f>VLOOKUP($E24,FK$450:FN$461,3,FALSE)*FK24*($K24)+IF($G24&gt;0,($I24/$G24)*FK24,0)*(1-$K24)</f>
        <v>0</v>
      </c>
      <c r="FN24" s="989">
        <f>VLOOKUP($E24,FK$450:FN$461,4,FALSE)*FK24*($K24)+(FK24-FL24-FM24)*(1-$K24)</f>
        <v>0</v>
      </c>
      <c r="FO24" s="990"/>
    </row>
    <row r="25" spans="1:171" s="1872" customFormat="1">
      <c r="A25" s="1871"/>
      <c r="B25" s="220" t="s">
        <v>789</v>
      </c>
      <c r="C25" s="1957" t="s">
        <v>70</v>
      </c>
      <c r="D25" s="764" t="s">
        <v>792</v>
      </c>
      <c r="E25" s="778" t="str">
        <f>'Sch 1- Rate Base '!E25</f>
        <v>PROD</v>
      </c>
      <c r="F25" s="765"/>
      <c r="G25" s="766">
        <f>'Sch 1- Rate Base '!G25</f>
        <v>0</v>
      </c>
      <c r="H25" s="766">
        <f>'Sch 1- Rate Base '!H25</f>
        <v>0</v>
      </c>
      <c r="I25" s="766">
        <f>'Sch 1- Rate Base '!I25</f>
        <v>0</v>
      </c>
      <c r="J25" s="1210">
        <f>'Sch 1- Rate Base '!J25</f>
        <v>0</v>
      </c>
      <c r="K25" s="777">
        <f t="shared" ref="K25:K27" si="0">IF($E25="DIRECT",0,1)</f>
        <v>1</v>
      </c>
      <c r="L25"/>
      <c r="M25"/>
      <c r="N25" s="1874"/>
      <c r="O25" s="988">
        <f t="shared" ref="O25:O28" si="1">$G25+N25</f>
        <v>0</v>
      </c>
      <c r="P25" s="989">
        <f>VLOOKUP($E25,O$450:R$461,2,FALSE)*O25*($K25)+IF($G25&gt;0,($H25/$G25)*O25,0)*(1-$K25)</f>
        <v>0</v>
      </c>
      <c r="Q25" s="989">
        <f>VLOOKUP($E25,O$450:R$461,3,FALSE)*O25*($K25)+IF($G25&gt;0,($I25/$G25)*O25,0)*(1-$K25)</f>
        <v>0</v>
      </c>
      <c r="R25" s="989">
        <f>VLOOKUP($E25,O$450:R$461,4,FALSE)*O25*($K25)+(O25-P25-Q25)*(1-$K25)</f>
        <v>0</v>
      </c>
      <c r="S25" s="990"/>
      <c r="T25"/>
      <c r="U25"/>
      <c r="V25" s="1019"/>
      <c r="W25" s="988">
        <f t="shared" ref="W25:W28" si="2">$G25+V25</f>
        <v>0</v>
      </c>
      <c r="X25" s="989">
        <f>VLOOKUP($E25,W$450:Z$461,2,FALSE)*W25*($K25)+IF($G25&gt;0,($H25/$G25)*W25,0)*(1-$K25)</f>
        <v>0</v>
      </c>
      <c r="Y25" s="989">
        <f>VLOOKUP($E25,W$450:Z$461,3,FALSE)*W25*($K25)+IF($G25&gt;0,($I25/$G25)*W25,0)*(1-$K25)</f>
        <v>0</v>
      </c>
      <c r="Z25" s="989">
        <f>VLOOKUP($E25,W$450:Z$461,4,FALSE)*W25*($K25)+(W25-X25-Y25)*(1-$K25)</f>
        <v>0</v>
      </c>
      <c r="AA25" s="990">
        <v>1</v>
      </c>
      <c r="AB25"/>
      <c r="AC25"/>
      <c r="AD25" s="1019"/>
      <c r="AE25" s="988">
        <f t="shared" ref="AE25:AE28" si="3">$G25+AD25</f>
        <v>0</v>
      </c>
      <c r="AF25" s="989">
        <f>VLOOKUP($E25,AE$450:AH$461,2,FALSE)*AE25*($K25)+IF($G25&gt;0,($H25/$G25)*AE25,0)*(1-$K25)</f>
        <v>0</v>
      </c>
      <c r="AG25" s="989">
        <f>VLOOKUP($E25,AE$450:AH$461,3,FALSE)*AE25*($K25)+IF($G25&gt;0,($I25/$G25)*AE25,0)*(1-$K25)</f>
        <v>0</v>
      </c>
      <c r="AH25" s="989">
        <f>VLOOKUP($E25,AE$450:AH$461,4,FALSE)*AE25*($K25)+(AE25-AF25-AG25)*(1-$K25)</f>
        <v>0</v>
      </c>
      <c r="AI25" s="990"/>
      <c r="AJ25"/>
      <c r="AK25"/>
      <c r="AL25" s="1019"/>
      <c r="AM25" s="988">
        <f t="shared" ref="AM25:AM28" si="4">$G25+AL25</f>
        <v>0</v>
      </c>
      <c r="AN25" s="989">
        <f>VLOOKUP($E25,AM$450:AP$461,2,FALSE)*AM25*($K25)+IF($G25&gt;0,($H25/$G25)*AM25,0)*(1-$K25)</f>
        <v>0</v>
      </c>
      <c r="AO25" s="989">
        <f>VLOOKUP($E25,AM$450:AP$461,3,FALSE)*AM25*($K25)+IF($G25&gt;0,($I25/$G25)*AM25,0)*(1-$K25)</f>
        <v>0</v>
      </c>
      <c r="AP25" s="989">
        <f>VLOOKUP($E25,AM$450:AP$461,4,FALSE)*AM25*($K25)+(AM25-AN25-AO25)*(1-$K25)</f>
        <v>0</v>
      </c>
      <c r="AQ25" s="990"/>
      <c r="AR25"/>
      <c r="AS25"/>
      <c r="AT25" s="1019"/>
      <c r="AU25" s="988">
        <f t="shared" ref="AU25:AU28" si="5">$G25+AT25</f>
        <v>0</v>
      </c>
      <c r="AV25" s="989">
        <f>VLOOKUP($E25,AU$450:AX$461,2,FALSE)*AU25*($K25)+IF($G25&gt;0,($H25/$G25)*AU25,0)*(1-$K25)</f>
        <v>0</v>
      </c>
      <c r="AW25" s="989">
        <f>VLOOKUP($E25,AU$450:AX$461,3,FALSE)*AU25*($K25)+IF($G25&gt;0,($I25/$G25)*AU25,0)*(1-$K25)</f>
        <v>0</v>
      </c>
      <c r="AX25" s="989">
        <f>VLOOKUP($E25,AU$450:AX$461,4,FALSE)*AU25*($K25)+(AU25-AV25-AW25)*(1-$K25)</f>
        <v>0</v>
      </c>
      <c r="AY25" s="990"/>
      <c r="AZ25"/>
      <c r="BA25"/>
      <c r="BB25" s="1019"/>
      <c r="BC25" s="988">
        <f t="shared" ref="BC25:BC28" si="6">$G25+BB25</f>
        <v>0</v>
      </c>
      <c r="BD25" s="989">
        <f>VLOOKUP($E25,BC$450:BF$461,2,FALSE)*BC25*($K25)+IF($G25&gt;0,($H25/$G25)*BC25,0)*(1-$K25)</f>
        <v>0</v>
      </c>
      <c r="BE25" s="989">
        <f>VLOOKUP($E25,BC$450:BF$461,3,FALSE)*BC25*($K25)+IF($G25&gt;0,($I25/$G25)*BC25,0)*(1-$K25)</f>
        <v>0</v>
      </c>
      <c r="BF25" s="989">
        <f>VLOOKUP($E25,BC$450:BF$461,4,FALSE)*BC25*($K25)+(BC25-BD25-BE25)*(1-$K25)</f>
        <v>0</v>
      </c>
      <c r="BG25" s="990"/>
      <c r="BH25"/>
      <c r="BI25"/>
      <c r="BJ25" s="1019"/>
      <c r="BK25" s="988">
        <f t="shared" ref="BK25:BK28" si="7">$G25+BJ25</f>
        <v>0</v>
      </c>
      <c r="BL25" s="989">
        <f>VLOOKUP($E25,BK$450:BN$461,2,FALSE)*BK25*($K25)+IF($G25&gt;0,($H25/$G25)*BK25,0)*(1-$K25)</f>
        <v>0</v>
      </c>
      <c r="BM25" s="989">
        <f>VLOOKUP($E25,BK$450:BN$461,3,FALSE)*BK25*($K25)+IF($G25&gt;0,($I25/$G25)*BK25,0)*(1-$K25)</f>
        <v>0</v>
      </c>
      <c r="BN25" s="989">
        <f>VLOOKUP($E25,BK$450:BN$461,4,FALSE)*BK25*($K25)+(BK25-BL25-BM25)*(1-$K25)</f>
        <v>0</v>
      </c>
      <c r="BO25" s="990"/>
      <c r="BP25"/>
      <c r="BQ25"/>
      <c r="BR25" s="1019"/>
      <c r="BS25" s="988">
        <f t="shared" ref="BS25:BS28" si="8">$G25+BR25</f>
        <v>0</v>
      </c>
      <c r="BT25" s="989">
        <f>VLOOKUP($E25,BS$450:BV$461,2,FALSE)*BS25*($K25)+IF($G25&gt;0,($H25/$G25)*BS25,0)*(1-$K25)</f>
        <v>0</v>
      </c>
      <c r="BU25" s="989">
        <f>VLOOKUP($E25,BS$450:BV$461,3,FALSE)*BS25*($K25)+IF($G25&gt;0,($I25/$G25)*BS25,0)*(1-$K25)</f>
        <v>0</v>
      </c>
      <c r="BV25" s="989">
        <f>VLOOKUP($E25,BS$450:BV$461,4,FALSE)*BS25*($K25)+(BS25-BT25-BU25)*(1-$K25)</f>
        <v>0</v>
      </c>
      <c r="BW25" s="990"/>
      <c r="BX25"/>
      <c r="BY25"/>
      <c r="BZ25" s="1019"/>
      <c r="CA25" s="988">
        <f t="shared" ref="CA25:CA28" si="9">$G25+BZ25</f>
        <v>0</v>
      </c>
      <c r="CB25" s="989">
        <f>VLOOKUP($E25,CA$450:CD$461,2,FALSE)*CA25*($K25)+IF($G25&gt;0,($H25/$G25)*CA25,0)*(1-$K25)</f>
        <v>0</v>
      </c>
      <c r="CC25" s="989">
        <f>VLOOKUP($E25,CA$450:CD$461,3,FALSE)*CA25*($K25)+IF($G25&gt;0,($I25/$G25)*CA25,0)*(1-$K25)</f>
        <v>0</v>
      </c>
      <c r="CD25" s="989">
        <f>VLOOKUP($E25,CA$450:CD$461,4,FALSE)*CA25*($K25)+(CA25-CB25-CC25)*(1-$K25)</f>
        <v>0</v>
      </c>
      <c r="CE25" s="990"/>
      <c r="CF25"/>
      <c r="CG25"/>
      <c r="CH25" s="1019"/>
      <c r="CI25" s="988">
        <f t="shared" ref="CI25:CI28" si="10">$G25+CH25</f>
        <v>0</v>
      </c>
      <c r="CJ25" s="989">
        <f>VLOOKUP($E25,CI$450:CL$461,2,FALSE)*CI25*($K25)+IF($G25&gt;0,($H25/$G25)*CI25,0)*(1-$K25)</f>
        <v>0</v>
      </c>
      <c r="CK25" s="989">
        <f>VLOOKUP($E25,CI$450:CL$461,3,FALSE)*CI25*($K25)+IF($G25&gt;0,($I25/$G25)*CI25,0)*(1-$K25)</f>
        <v>0</v>
      </c>
      <c r="CL25" s="989">
        <f>VLOOKUP($E25,CI$450:CL$461,4,FALSE)*CI25*($K25)+(CI25-CJ25-CK25)*(1-$K25)</f>
        <v>0</v>
      </c>
      <c r="CM25" s="990"/>
      <c r="CN25"/>
      <c r="CO25"/>
      <c r="CP25" s="1019"/>
      <c r="CQ25" s="988">
        <f t="shared" ref="CQ25:CQ28" si="11">$G25+CP25</f>
        <v>0</v>
      </c>
      <c r="CR25" s="989">
        <f>VLOOKUP($E25,CQ$450:CT$461,2,FALSE)*CQ25*($K25)+IF($G25&gt;0,($H25/$G25)*CQ25,0)*(1-$K25)</f>
        <v>0</v>
      </c>
      <c r="CS25" s="989">
        <f>VLOOKUP($E25,CQ$450:CT$461,3,FALSE)*CQ25*($K25)+IF($G25&gt;0,($I25/$G25)*CQ25,0)*(1-$K25)</f>
        <v>0</v>
      </c>
      <c r="CT25" s="989">
        <f>VLOOKUP($E25,CQ$450:CT$461,4,FALSE)*CQ25*($K25)+(CQ25-CR25-CS25)*(1-$K25)</f>
        <v>0</v>
      </c>
      <c r="CU25" s="990"/>
      <c r="CV25"/>
      <c r="CW25"/>
      <c r="CX25" s="1019"/>
      <c r="CY25" s="988">
        <f t="shared" ref="CY25:CY28" si="12">$G25+CX25</f>
        <v>0</v>
      </c>
      <c r="CZ25" s="989">
        <f>VLOOKUP($E25,CY$450:DB$461,2,FALSE)*CY25*($K25)+IF($G25&gt;0,($H25/$G25)*CY25,0)*(1-$K25)</f>
        <v>0</v>
      </c>
      <c r="DA25" s="989">
        <f>VLOOKUP($E25,CY$450:DB$461,3,FALSE)*CY25*($K25)+IF($G25&gt;0,($I25/$G25)*CY25,0)*(1-$K25)</f>
        <v>0</v>
      </c>
      <c r="DB25" s="989">
        <f>VLOOKUP($E25,CY$450:DB$461,4,FALSE)*CY25*($K25)+(CY25-CZ25-DA25)*(1-$K25)</f>
        <v>0</v>
      </c>
      <c r="DC25" s="990"/>
      <c r="DD25"/>
      <c r="DE25"/>
      <c r="DF25" s="1019"/>
      <c r="DG25" s="988">
        <f t="shared" ref="DG25:DG28" si="13">$G25+DF25</f>
        <v>0</v>
      </c>
      <c r="DH25" s="989">
        <f>VLOOKUP($E25,DG$450:DJ$461,2,FALSE)*DG25*($K25)+IF($G25&gt;0,($H25/$G25)*DG25,0)*(1-$K25)</f>
        <v>0</v>
      </c>
      <c r="DI25" s="989">
        <f>VLOOKUP($E25,DG$450:DJ$461,3,FALSE)*DG25*($K25)+IF($G25&gt;0,($I25/$G25)*DG25,0)*(1-$K25)</f>
        <v>0</v>
      </c>
      <c r="DJ25" s="989">
        <f>VLOOKUP($E25,DG$450:DJ$461,4,FALSE)*DG25*($K25)+(DG25-DH25-DI25)*(1-$K25)</f>
        <v>0</v>
      </c>
      <c r="DK25" s="990"/>
      <c r="DL25"/>
      <c r="DM25"/>
      <c r="DN25" s="1019"/>
      <c r="DO25" s="988">
        <f t="shared" ref="DO25:DO28" si="14">$G25+DN25</f>
        <v>0</v>
      </c>
      <c r="DP25" s="989">
        <f>VLOOKUP($E25,DO$450:DR$461,2,FALSE)*DO25*($K25)+IF($G25&gt;0,($H25/$G25)*DO25,0)*(1-$K25)</f>
        <v>0</v>
      </c>
      <c r="DQ25" s="989">
        <f>VLOOKUP($E25,DO$450:DR$461,3,FALSE)*DO25*($K25)+IF($G25&gt;0,($I25/$G25)*DO25,0)*(1-$K25)</f>
        <v>0</v>
      </c>
      <c r="DR25" s="989">
        <f>VLOOKUP($E25,DO$450:DR$461,4,FALSE)*DO25*($K25)+(DO25-DP25-DQ25)*(1-$K25)</f>
        <v>0</v>
      </c>
      <c r="DS25" s="990"/>
      <c r="DT25"/>
      <c r="DU25"/>
      <c r="DV25" s="1019"/>
      <c r="DW25" s="988">
        <f t="shared" ref="DW25:DW28" si="15">$G25+DV25</f>
        <v>0</v>
      </c>
      <c r="DX25" s="989">
        <f>VLOOKUP($E25,DW$450:DZ$461,2,FALSE)*DW25*($K25)+IF($G25&gt;0,($H25/$G25)*DW25,0)*(1-$K25)</f>
        <v>0</v>
      </c>
      <c r="DY25" s="989">
        <f>VLOOKUP($E25,DW$450:DZ$461,3,FALSE)*DW25*($K25)+IF($G25&gt;0,($I25/$G25)*DW25,0)*(1-$K25)</f>
        <v>0</v>
      </c>
      <c r="DZ25" s="989">
        <f>VLOOKUP($E25,DW$450:DZ$461,4,FALSE)*DW25*($K25)+(DW25-DX25-DY25)*(1-$K25)</f>
        <v>0</v>
      </c>
      <c r="EA25" s="990"/>
      <c r="EB25"/>
      <c r="EC25"/>
      <c r="ED25" s="1019"/>
      <c r="EE25" s="988">
        <f t="shared" ref="EE25:EE28" si="16">$G25+ED25</f>
        <v>0</v>
      </c>
      <c r="EF25" s="989">
        <f>VLOOKUP($E25,EE$450:EH$461,2,FALSE)*EE25*($K25)+IF($G25&gt;0,($H25/$G25)*EE25,0)*(1-$K25)</f>
        <v>0</v>
      </c>
      <c r="EG25" s="989">
        <f>VLOOKUP($E25,EE$450:EH$461,3,FALSE)*EE25*($K25)+IF($G25&gt;0,($I25/$G25)*EE25,0)*(1-$K25)</f>
        <v>0</v>
      </c>
      <c r="EH25" s="989">
        <f>VLOOKUP($E25,EE$450:EH$461,4,FALSE)*EE25*($K25)+(EE25-EF25-EG25)*(1-$K25)</f>
        <v>0</v>
      </c>
      <c r="EI25" s="990"/>
      <c r="EJ25"/>
      <c r="EK25"/>
      <c r="EL25" s="1019"/>
      <c r="EM25" s="988">
        <f t="shared" ref="EM25:EM28" si="17">$G25+EL25</f>
        <v>0</v>
      </c>
      <c r="EN25" s="989">
        <f>VLOOKUP($E25,EM$450:EP$461,2,FALSE)*EM25*($K25)+IF($G25&gt;0,($H25/$G25)*EM25,0)*(1-$K25)</f>
        <v>0</v>
      </c>
      <c r="EO25" s="989">
        <f>VLOOKUP($E25,EM$450:EP$461,3,FALSE)*EM25*($K25)+IF($G25&gt;0,($I25/$G25)*EM25,0)*(1-$K25)</f>
        <v>0</v>
      </c>
      <c r="EP25" s="989">
        <f>VLOOKUP($E25,EM$450:EP$461,4,FALSE)*EM25*($K25)+(EM25-EN25-EO25)*(1-$K25)</f>
        <v>0</v>
      </c>
      <c r="EQ25" s="990"/>
      <c r="ER25"/>
      <c r="ES25"/>
      <c r="ET25" s="1019"/>
      <c r="EU25" s="988">
        <f t="shared" ref="EU25:EU28" si="18">$G25+ET25</f>
        <v>0</v>
      </c>
      <c r="EV25" s="989">
        <f>VLOOKUP($E25,EU$450:EX$461,2,FALSE)*EU25*($K25)+IF($G25&gt;0,($H25/$G25)*EU25,0)*(1-$K25)</f>
        <v>0</v>
      </c>
      <c r="EW25" s="989">
        <f>VLOOKUP($E25,EU$450:EX$461,3,FALSE)*EU25*($K25)+IF($G25&gt;0,($I25/$G25)*EU25,0)*(1-$K25)</f>
        <v>0</v>
      </c>
      <c r="EX25" s="989">
        <f>VLOOKUP($E25,EU$450:EX$461,4,FALSE)*EU25*($K25)+(EU25-EV25-EW25)*(1-$K25)</f>
        <v>0</v>
      </c>
      <c r="EY25" s="990"/>
      <c r="EZ25"/>
      <c r="FA25"/>
      <c r="FB25" s="1019"/>
      <c r="FC25" s="988">
        <f t="shared" ref="FC25:FC28" si="19">$G25+FB25</f>
        <v>0</v>
      </c>
      <c r="FD25" s="989">
        <f>VLOOKUP($E25,FC$450:FF$461,2,FALSE)*FC25*($K25)+IF($G25&gt;0,($H25/$G25)*FC25,0)*(1-$K25)</f>
        <v>0</v>
      </c>
      <c r="FE25" s="989">
        <f>VLOOKUP($E25,FC$450:FF$461,3,FALSE)*FC25*($K25)+IF($G25&gt;0,($I25/$G25)*FC25,0)*(1-$K25)</f>
        <v>0</v>
      </c>
      <c r="FF25" s="989">
        <f>VLOOKUP($E25,FC$450:FF$461,4,FALSE)*FC25*($K25)+(FC25-FD25-FE25)*(1-$K25)</f>
        <v>0</v>
      </c>
      <c r="FG25" s="990"/>
      <c r="FH25"/>
      <c r="FI25"/>
      <c r="FJ25" s="1019"/>
      <c r="FK25" s="988">
        <f t="shared" ref="FK25:FK28" si="20">$G25+FJ25</f>
        <v>0</v>
      </c>
      <c r="FL25" s="989">
        <f>VLOOKUP($E25,FK$450:FN$461,2,FALSE)*FK25*($K25)+IF($G25&gt;0,($H25/$G25)*FK25,0)*(1-$K25)</f>
        <v>0</v>
      </c>
      <c r="FM25" s="989">
        <f>VLOOKUP($E25,FK$450:FN$461,3,FALSE)*FK25*($K25)+IF($G25&gt;0,($I25/$G25)*FK25,0)*(1-$K25)</f>
        <v>0</v>
      </c>
      <c r="FN25" s="989">
        <f>VLOOKUP($E25,FK$450:FN$461,4,FALSE)*FK25*($K25)+(FK25-FL25-FM25)*(1-$K25)</f>
        <v>0</v>
      </c>
      <c r="FO25" s="1873"/>
    </row>
    <row r="26" spans="1:171" s="1872" customFormat="1">
      <c r="A26" s="1871"/>
      <c r="B26" s="220" t="s">
        <v>790</v>
      </c>
      <c r="C26" s="1957" t="s">
        <v>70</v>
      </c>
      <c r="D26" s="764" t="s">
        <v>793</v>
      </c>
      <c r="E26" s="778" t="str">
        <f>'Sch 1- Rate Base '!E26</f>
        <v>PROD</v>
      </c>
      <c r="F26" s="765"/>
      <c r="G26" s="766">
        <f>'Sch 1- Rate Base '!G26</f>
        <v>0</v>
      </c>
      <c r="H26" s="766">
        <f>'Sch 1- Rate Base '!H26</f>
        <v>0</v>
      </c>
      <c r="I26" s="766">
        <f>'Sch 1- Rate Base '!I26</f>
        <v>0</v>
      </c>
      <c r="J26" s="1210">
        <f>'Sch 1- Rate Base '!J26</f>
        <v>0</v>
      </c>
      <c r="K26" s="777">
        <f t="shared" si="0"/>
        <v>1</v>
      </c>
      <c r="L26"/>
      <c r="M26"/>
      <c r="N26" s="1874"/>
      <c r="O26" s="988">
        <f t="shared" si="1"/>
        <v>0</v>
      </c>
      <c r="P26" s="989">
        <f>VLOOKUP($E26,O$450:R$461,2,FALSE)*O26*($K26)+IF($G26&gt;0,($H26/$G26)*O26,0)*(1-$K26)</f>
        <v>0</v>
      </c>
      <c r="Q26" s="989">
        <f>VLOOKUP($E26,O$450:R$461,3,FALSE)*O26*($K26)+IF($G26&gt;0,($I26/$G26)*O26,0)*(1-$K26)</f>
        <v>0</v>
      </c>
      <c r="R26" s="989">
        <f>VLOOKUP($E26,O$450:R$461,4,FALSE)*O26*($K26)+(O26-P26-Q26)*(1-$K26)</f>
        <v>0</v>
      </c>
      <c r="S26" s="990"/>
      <c r="T26"/>
      <c r="U26"/>
      <c r="V26" s="1019"/>
      <c r="W26" s="988">
        <f t="shared" si="2"/>
        <v>0</v>
      </c>
      <c r="X26" s="989">
        <f>VLOOKUP($E26,W$450:Z$461,2,FALSE)*W26*($K26)+IF($G26&gt;0,($H26/$G26)*W26,0)*(1-$K26)</f>
        <v>0</v>
      </c>
      <c r="Y26" s="989">
        <f>VLOOKUP($E26,W$450:Z$461,3,FALSE)*W26*($K26)+IF($G26&gt;0,($I26/$G26)*W26,0)*(1-$K26)</f>
        <v>0</v>
      </c>
      <c r="Z26" s="989">
        <f>VLOOKUP($E26,W$450:Z$461,4,FALSE)*W26*($K26)+(W26-X26-Y26)*(1-$K26)</f>
        <v>0</v>
      </c>
      <c r="AA26" s="990">
        <v>1</v>
      </c>
      <c r="AB26"/>
      <c r="AC26"/>
      <c r="AD26" s="1019"/>
      <c r="AE26" s="988">
        <f t="shared" si="3"/>
        <v>0</v>
      </c>
      <c r="AF26" s="989">
        <f>VLOOKUP($E26,AE$450:AH$461,2,FALSE)*AE26*($K26)+IF($G26&gt;0,($H26/$G26)*AE26,0)*(1-$K26)</f>
        <v>0</v>
      </c>
      <c r="AG26" s="989">
        <f>VLOOKUP($E26,AE$450:AH$461,3,FALSE)*AE26*($K26)+IF($G26&gt;0,($I26/$G26)*AE26,0)*(1-$K26)</f>
        <v>0</v>
      </c>
      <c r="AH26" s="989">
        <f>VLOOKUP($E26,AE$450:AH$461,4,FALSE)*AE26*($K26)+(AE26-AF26-AG26)*(1-$K26)</f>
        <v>0</v>
      </c>
      <c r="AI26" s="990"/>
      <c r="AJ26"/>
      <c r="AK26"/>
      <c r="AL26" s="1019"/>
      <c r="AM26" s="988">
        <f t="shared" si="4"/>
        <v>0</v>
      </c>
      <c r="AN26" s="989">
        <f>VLOOKUP($E26,AM$450:AP$461,2,FALSE)*AM26*($K26)+IF($G26&gt;0,($H26/$G26)*AM26,0)*(1-$K26)</f>
        <v>0</v>
      </c>
      <c r="AO26" s="989">
        <f>VLOOKUP($E26,AM$450:AP$461,3,FALSE)*AM26*($K26)+IF($G26&gt;0,($I26/$G26)*AM26,0)*(1-$K26)</f>
        <v>0</v>
      </c>
      <c r="AP26" s="989">
        <f>VLOOKUP($E26,AM$450:AP$461,4,FALSE)*AM26*($K26)+(AM26-AN26-AO26)*(1-$K26)</f>
        <v>0</v>
      </c>
      <c r="AQ26" s="990"/>
      <c r="AR26"/>
      <c r="AS26"/>
      <c r="AT26" s="1019"/>
      <c r="AU26" s="988">
        <f t="shared" si="5"/>
        <v>0</v>
      </c>
      <c r="AV26" s="989">
        <f>VLOOKUP($E26,AU$450:AX$461,2,FALSE)*AU26*($K26)+IF($G26&gt;0,($H26/$G26)*AU26,0)*(1-$K26)</f>
        <v>0</v>
      </c>
      <c r="AW26" s="989">
        <f>VLOOKUP($E26,AU$450:AX$461,3,FALSE)*AU26*($K26)+IF($G26&gt;0,($I26/$G26)*AU26,0)*(1-$K26)</f>
        <v>0</v>
      </c>
      <c r="AX26" s="989">
        <f>VLOOKUP($E26,AU$450:AX$461,4,FALSE)*AU26*($K26)+(AU26-AV26-AW26)*(1-$K26)</f>
        <v>0</v>
      </c>
      <c r="AY26" s="990"/>
      <c r="AZ26"/>
      <c r="BA26"/>
      <c r="BB26" s="1019"/>
      <c r="BC26" s="988">
        <f t="shared" si="6"/>
        <v>0</v>
      </c>
      <c r="BD26" s="989">
        <f>VLOOKUP($E26,BC$450:BF$461,2,FALSE)*BC26*($K26)+IF($G26&gt;0,($H26/$G26)*BC26,0)*(1-$K26)</f>
        <v>0</v>
      </c>
      <c r="BE26" s="989">
        <f>VLOOKUP($E26,BC$450:BF$461,3,FALSE)*BC26*($K26)+IF($G26&gt;0,($I26/$G26)*BC26,0)*(1-$K26)</f>
        <v>0</v>
      </c>
      <c r="BF26" s="989">
        <f>VLOOKUP($E26,BC$450:BF$461,4,FALSE)*BC26*($K26)+(BC26-BD26-BE26)*(1-$K26)</f>
        <v>0</v>
      </c>
      <c r="BG26" s="990"/>
      <c r="BH26"/>
      <c r="BI26"/>
      <c r="BJ26" s="1019"/>
      <c r="BK26" s="988">
        <f t="shared" si="7"/>
        <v>0</v>
      </c>
      <c r="BL26" s="989">
        <f>VLOOKUP($E26,BK$450:BN$461,2,FALSE)*BK26*($K26)+IF($G26&gt;0,($H26/$G26)*BK26,0)*(1-$K26)</f>
        <v>0</v>
      </c>
      <c r="BM26" s="989">
        <f>VLOOKUP($E26,BK$450:BN$461,3,FALSE)*BK26*($K26)+IF($G26&gt;0,($I26/$G26)*BK26,0)*(1-$K26)</f>
        <v>0</v>
      </c>
      <c r="BN26" s="989">
        <f>VLOOKUP($E26,BK$450:BN$461,4,FALSE)*BK26*($K26)+(BK26-BL26-BM26)*(1-$K26)</f>
        <v>0</v>
      </c>
      <c r="BO26" s="990"/>
      <c r="BP26"/>
      <c r="BQ26"/>
      <c r="BR26" s="1019"/>
      <c r="BS26" s="988">
        <f t="shared" si="8"/>
        <v>0</v>
      </c>
      <c r="BT26" s="989">
        <f>VLOOKUP($E26,BS$450:BV$461,2,FALSE)*BS26*($K26)+IF($G26&gt;0,($H26/$G26)*BS26,0)*(1-$K26)</f>
        <v>0</v>
      </c>
      <c r="BU26" s="989">
        <f>VLOOKUP($E26,BS$450:BV$461,3,FALSE)*BS26*($K26)+IF($G26&gt;0,($I26/$G26)*BS26,0)*(1-$K26)</f>
        <v>0</v>
      </c>
      <c r="BV26" s="989">
        <f>VLOOKUP($E26,BS$450:BV$461,4,FALSE)*BS26*($K26)+(BS26-BT26-BU26)*(1-$K26)</f>
        <v>0</v>
      </c>
      <c r="BW26" s="990"/>
      <c r="BX26"/>
      <c r="BY26"/>
      <c r="BZ26" s="1019"/>
      <c r="CA26" s="988">
        <f t="shared" si="9"/>
        <v>0</v>
      </c>
      <c r="CB26" s="989">
        <f>VLOOKUP($E26,CA$450:CD$461,2,FALSE)*CA26*($K26)+IF($G26&gt;0,($H26/$G26)*CA26,0)*(1-$K26)</f>
        <v>0</v>
      </c>
      <c r="CC26" s="989">
        <f>VLOOKUP($E26,CA$450:CD$461,3,FALSE)*CA26*($K26)+IF($G26&gt;0,($I26/$G26)*CA26,0)*(1-$K26)</f>
        <v>0</v>
      </c>
      <c r="CD26" s="989">
        <f>VLOOKUP($E26,CA$450:CD$461,4,FALSE)*CA26*($K26)+(CA26-CB26-CC26)*(1-$K26)</f>
        <v>0</v>
      </c>
      <c r="CE26" s="990"/>
      <c r="CF26"/>
      <c r="CG26"/>
      <c r="CH26" s="1019"/>
      <c r="CI26" s="988">
        <f t="shared" si="10"/>
        <v>0</v>
      </c>
      <c r="CJ26" s="989">
        <f>VLOOKUP($E26,CI$450:CL$461,2,FALSE)*CI26*($K26)+IF($G26&gt;0,($H26/$G26)*CI26,0)*(1-$K26)</f>
        <v>0</v>
      </c>
      <c r="CK26" s="989">
        <f>VLOOKUP($E26,CI$450:CL$461,3,FALSE)*CI26*($K26)+IF($G26&gt;0,($I26/$G26)*CI26,0)*(1-$K26)</f>
        <v>0</v>
      </c>
      <c r="CL26" s="989">
        <f>VLOOKUP($E26,CI$450:CL$461,4,FALSE)*CI26*($K26)+(CI26-CJ26-CK26)*(1-$K26)</f>
        <v>0</v>
      </c>
      <c r="CM26" s="990"/>
      <c r="CN26"/>
      <c r="CO26"/>
      <c r="CP26" s="1019"/>
      <c r="CQ26" s="988">
        <f t="shared" si="11"/>
        <v>0</v>
      </c>
      <c r="CR26" s="989">
        <f>VLOOKUP($E26,CQ$450:CT$461,2,FALSE)*CQ26*($K26)+IF($G26&gt;0,($H26/$G26)*CQ26,0)*(1-$K26)</f>
        <v>0</v>
      </c>
      <c r="CS26" s="989">
        <f>VLOOKUP($E26,CQ$450:CT$461,3,FALSE)*CQ26*($K26)+IF($G26&gt;0,($I26/$G26)*CQ26,0)*(1-$K26)</f>
        <v>0</v>
      </c>
      <c r="CT26" s="989">
        <f>VLOOKUP($E26,CQ$450:CT$461,4,FALSE)*CQ26*($K26)+(CQ26-CR26-CS26)*(1-$K26)</f>
        <v>0</v>
      </c>
      <c r="CU26" s="990"/>
      <c r="CV26"/>
      <c r="CW26"/>
      <c r="CX26" s="1019"/>
      <c r="CY26" s="988">
        <f t="shared" si="12"/>
        <v>0</v>
      </c>
      <c r="CZ26" s="989">
        <f>VLOOKUP($E26,CY$450:DB$461,2,FALSE)*CY26*($K26)+IF($G26&gt;0,($H26/$G26)*CY26,0)*(1-$K26)</f>
        <v>0</v>
      </c>
      <c r="DA26" s="989">
        <f>VLOOKUP($E26,CY$450:DB$461,3,FALSE)*CY26*($K26)+IF($G26&gt;0,($I26/$G26)*CY26,0)*(1-$K26)</f>
        <v>0</v>
      </c>
      <c r="DB26" s="989">
        <f>VLOOKUP($E26,CY$450:DB$461,4,FALSE)*CY26*($K26)+(CY26-CZ26-DA26)*(1-$K26)</f>
        <v>0</v>
      </c>
      <c r="DC26" s="990"/>
      <c r="DD26"/>
      <c r="DE26"/>
      <c r="DF26" s="1019"/>
      <c r="DG26" s="988">
        <f t="shared" si="13"/>
        <v>0</v>
      </c>
      <c r="DH26" s="989">
        <f>VLOOKUP($E26,DG$450:DJ$461,2,FALSE)*DG26*($K26)+IF($G26&gt;0,($H26/$G26)*DG26,0)*(1-$K26)</f>
        <v>0</v>
      </c>
      <c r="DI26" s="989">
        <f>VLOOKUP($E26,DG$450:DJ$461,3,FALSE)*DG26*($K26)+IF($G26&gt;0,($I26/$G26)*DG26,0)*(1-$K26)</f>
        <v>0</v>
      </c>
      <c r="DJ26" s="989">
        <f>VLOOKUP($E26,DG$450:DJ$461,4,FALSE)*DG26*($K26)+(DG26-DH26-DI26)*(1-$K26)</f>
        <v>0</v>
      </c>
      <c r="DK26" s="990"/>
      <c r="DL26"/>
      <c r="DM26"/>
      <c r="DN26" s="1019"/>
      <c r="DO26" s="988">
        <f t="shared" si="14"/>
        <v>0</v>
      </c>
      <c r="DP26" s="989">
        <f>VLOOKUP($E26,DO$450:DR$461,2,FALSE)*DO26*($K26)+IF($G26&gt;0,($H26/$G26)*DO26,0)*(1-$K26)</f>
        <v>0</v>
      </c>
      <c r="DQ26" s="989">
        <f>VLOOKUP($E26,DO$450:DR$461,3,FALSE)*DO26*($K26)+IF($G26&gt;0,($I26/$G26)*DO26,0)*(1-$K26)</f>
        <v>0</v>
      </c>
      <c r="DR26" s="989">
        <f>VLOOKUP($E26,DO$450:DR$461,4,FALSE)*DO26*($K26)+(DO26-DP26-DQ26)*(1-$K26)</f>
        <v>0</v>
      </c>
      <c r="DS26" s="990"/>
      <c r="DT26"/>
      <c r="DU26"/>
      <c r="DV26" s="1019"/>
      <c r="DW26" s="988">
        <f t="shared" si="15"/>
        <v>0</v>
      </c>
      <c r="DX26" s="989">
        <f>VLOOKUP($E26,DW$450:DZ$461,2,FALSE)*DW26*($K26)+IF($G26&gt;0,($H26/$G26)*DW26,0)*(1-$K26)</f>
        <v>0</v>
      </c>
      <c r="DY26" s="989">
        <f>VLOOKUP($E26,DW$450:DZ$461,3,FALSE)*DW26*($K26)+IF($G26&gt;0,($I26/$G26)*DW26,0)*(1-$K26)</f>
        <v>0</v>
      </c>
      <c r="DZ26" s="989">
        <f>VLOOKUP($E26,DW$450:DZ$461,4,FALSE)*DW26*($K26)+(DW26-DX26-DY26)*(1-$K26)</f>
        <v>0</v>
      </c>
      <c r="EA26" s="990"/>
      <c r="EB26"/>
      <c r="EC26"/>
      <c r="ED26" s="1019"/>
      <c r="EE26" s="988">
        <f t="shared" si="16"/>
        <v>0</v>
      </c>
      <c r="EF26" s="989">
        <f>VLOOKUP($E26,EE$450:EH$461,2,FALSE)*EE26*($K26)+IF($G26&gt;0,($H26/$G26)*EE26,0)*(1-$K26)</f>
        <v>0</v>
      </c>
      <c r="EG26" s="989">
        <f>VLOOKUP($E26,EE$450:EH$461,3,FALSE)*EE26*($K26)+IF($G26&gt;0,($I26/$G26)*EE26,0)*(1-$K26)</f>
        <v>0</v>
      </c>
      <c r="EH26" s="989">
        <f>VLOOKUP($E26,EE$450:EH$461,4,FALSE)*EE26*($K26)+(EE26-EF26-EG26)*(1-$K26)</f>
        <v>0</v>
      </c>
      <c r="EI26" s="990"/>
      <c r="EJ26"/>
      <c r="EK26"/>
      <c r="EL26" s="1019"/>
      <c r="EM26" s="988">
        <f t="shared" si="17"/>
        <v>0</v>
      </c>
      <c r="EN26" s="989">
        <f>VLOOKUP($E26,EM$450:EP$461,2,FALSE)*EM26*($K26)+IF($G26&gt;0,($H26/$G26)*EM26,0)*(1-$K26)</f>
        <v>0</v>
      </c>
      <c r="EO26" s="989">
        <f>VLOOKUP($E26,EM$450:EP$461,3,FALSE)*EM26*($K26)+IF($G26&gt;0,($I26/$G26)*EM26,0)*(1-$K26)</f>
        <v>0</v>
      </c>
      <c r="EP26" s="989">
        <f>VLOOKUP($E26,EM$450:EP$461,4,FALSE)*EM26*($K26)+(EM26-EN26-EO26)*(1-$K26)</f>
        <v>0</v>
      </c>
      <c r="EQ26" s="990"/>
      <c r="ER26"/>
      <c r="ES26"/>
      <c r="ET26" s="1019"/>
      <c r="EU26" s="988">
        <f t="shared" si="18"/>
        <v>0</v>
      </c>
      <c r="EV26" s="989">
        <f>VLOOKUP($E26,EU$450:EX$461,2,FALSE)*EU26*($K26)+IF($G26&gt;0,($H26/$G26)*EU26,0)*(1-$K26)</f>
        <v>0</v>
      </c>
      <c r="EW26" s="989">
        <f>VLOOKUP($E26,EU$450:EX$461,3,FALSE)*EU26*($K26)+IF($G26&gt;0,($I26/$G26)*EU26,0)*(1-$K26)</f>
        <v>0</v>
      </c>
      <c r="EX26" s="989">
        <f>VLOOKUP($E26,EU$450:EX$461,4,FALSE)*EU26*($K26)+(EU26-EV26-EW26)*(1-$K26)</f>
        <v>0</v>
      </c>
      <c r="EY26" s="990"/>
      <c r="EZ26"/>
      <c r="FA26"/>
      <c r="FB26" s="1019"/>
      <c r="FC26" s="988">
        <f t="shared" si="19"/>
        <v>0</v>
      </c>
      <c r="FD26" s="989">
        <f>VLOOKUP($E26,FC$450:FF$461,2,FALSE)*FC26*($K26)+IF($G26&gt;0,($H26/$G26)*FC26,0)*(1-$K26)</f>
        <v>0</v>
      </c>
      <c r="FE26" s="989">
        <f>VLOOKUP($E26,FC$450:FF$461,3,FALSE)*FC26*($K26)+IF($G26&gt;0,($I26/$G26)*FC26,0)*(1-$K26)</f>
        <v>0</v>
      </c>
      <c r="FF26" s="989">
        <f>VLOOKUP($E26,FC$450:FF$461,4,FALSE)*FC26*($K26)+(FC26-FD26-FE26)*(1-$K26)</f>
        <v>0</v>
      </c>
      <c r="FG26" s="990"/>
      <c r="FH26"/>
      <c r="FI26"/>
      <c r="FJ26" s="1019"/>
      <c r="FK26" s="988">
        <f t="shared" si="20"/>
        <v>0</v>
      </c>
      <c r="FL26" s="989">
        <f>VLOOKUP($E26,FK$450:FN$461,2,FALSE)*FK26*($K26)+IF($G26&gt;0,($H26/$G26)*FK26,0)*(1-$K26)</f>
        <v>0</v>
      </c>
      <c r="FM26" s="989">
        <f>VLOOKUP($E26,FK$450:FN$461,3,FALSE)*FK26*($K26)+IF($G26&gt;0,($I26/$G26)*FK26,0)*(1-$K26)</f>
        <v>0</v>
      </c>
      <c r="FN26" s="989">
        <f>VLOOKUP($E26,FK$450:FN$461,4,FALSE)*FK26*($K26)+(FK26-FL26-FM26)*(1-$K26)</f>
        <v>0</v>
      </c>
      <c r="FO26" s="1873"/>
    </row>
    <row r="27" spans="1:171" s="1872" customFormat="1">
      <c r="A27" s="1871"/>
      <c r="B27" s="220" t="s">
        <v>791</v>
      </c>
      <c r="C27" s="1957" t="s">
        <v>70</v>
      </c>
      <c r="D27" s="764" t="s">
        <v>794</v>
      </c>
      <c r="E27" s="778" t="str">
        <f>'Sch 1- Rate Base '!E27</f>
        <v>PROD</v>
      </c>
      <c r="F27" s="765"/>
      <c r="G27" s="766">
        <f>'Sch 1- Rate Base '!G27</f>
        <v>0</v>
      </c>
      <c r="H27" s="766">
        <f>'Sch 1- Rate Base '!H27</f>
        <v>0</v>
      </c>
      <c r="I27" s="766">
        <f>'Sch 1- Rate Base '!I27</f>
        <v>0</v>
      </c>
      <c r="J27" s="1210">
        <f>'Sch 1- Rate Base '!J27</f>
        <v>0</v>
      </c>
      <c r="K27" s="777">
        <f t="shared" si="0"/>
        <v>1</v>
      </c>
      <c r="L27"/>
      <c r="M27"/>
      <c r="N27" s="1874"/>
      <c r="O27" s="988">
        <f t="shared" si="1"/>
        <v>0</v>
      </c>
      <c r="P27" s="989">
        <f>VLOOKUP($E27,O$450:R$461,2,FALSE)*O27*($K27)+IF($G27&gt;0,($H27/$G27)*O27,0)*(1-$K27)</f>
        <v>0</v>
      </c>
      <c r="Q27" s="989">
        <f>VLOOKUP($E27,O$450:R$461,3,FALSE)*O27*($K27)+IF($G27&gt;0,($I27/$G27)*O27,0)*(1-$K27)</f>
        <v>0</v>
      </c>
      <c r="R27" s="989">
        <f>VLOOKUP($E27,O$450:R$461,4,FALSE)*O27*($K27)+(O27-P27-Q27)*(1-$K27)</f>
        <v>0</v>
      </c>
      <c r="S27" s="990"/>
      <c r="T27"/>
      <c r="U27"/>
      <c r="V27" s="1019"/>
      <c r="W27" s="988">
        <f t="shared" si="2"/>
        <v>0</v>
      </c>
      <c r="X27" s="989">
        <f>VLOOKUP($E27,W$450:Z$461,2,FALSE)*W27*($K27)+IF($G27&gt;0,($H27/$G27)*W27,0)*(1-$K27)</f>
        <v>0</v>
      </c>
      <c r="Y27" s="989">
        <f>VLOOKUP($E27,W$450:Z$461,3,FALSE)*W27*($K27)+IF($G27&gt;0,($I27/$G27)*W27,0)*(1-$K27)</f>
        <v>0</v>
      </c>
      <c r="Z27" s="989">
        <f>VLOOKUP($E27,W$450:Z$461,4,FALSE)*W27*($K27)+(W27-X27-Y27)*(1-$K27)</f>
        <v>0</v>
      </c>
      <c r="AA27" s="990">
        <v>1</v>
      </c>
      <c r="AB27"/>
      <c r="AC27"/>
      <c r="AD27" s="1019"/>
      <c r="AE27" s="988">
        <f t="shared" si="3"/>
        <v>0</v>
      </c>
      <c r="AF27" s="989">
        <f>VLOOKUP($E27,AE$450:AH$461,2,FALSE)*AE27*($K27)+IF($G27&gt;0,($H27/$G27)*AE27,0)*(1-$K27)</f>
        <v>0</v>
      </c>
      <c r="AG27" s="989">
        <f>VLOOKUP($E27,AE$450:AH$461,3,FALSE)*AE27*($K27)+IF($G27&gt;0,($I27/$G27)*AE27,0)*(1-$K27)</f>
        <v>0</v>
      </c>
      <c r="AH27" s="989">
        <f>VLOOKUP($E27,AE$450:AH$461,4,FALSE)*AE27*($K27)+(AE27-AF27-AG27)*(1-$K27)</f>
        <v>0</v>
      </c>
      <c r="AI27" s="990"/>
      <c r="AJ27"/>
      <c r="AK27"/>
      <c r="AL27" s="1019"/>
      <c r="AM27" s="988">
        <f t="shared" si="4"/>
        <v>0</v>
      </c>
      <c r="AN27" s="989">
        <f>VLOOKUP($E27,AM$450:AP$461,2,FALSE)*AM27*($K27)+IF($G27&gt;0,($H27/$G27)*AM27,0)*(1-$K27)</f>
        <v>0</v>
      </c>
      <c r="AO27" s="989">
        <f>VLOOKUP($E27,AM$450:AP$461,3,FALSE)*AM27*($K27)+IF($G27&gt;0,($I27/$G27)*AM27,0)*(1-$K27)</f>
        <v>0</v>
      </c>
      <c r="AP27" s="989">
        <f>VLOOKUP($E27,AM$450:AP$461,4,FALSE)*AM27*($K27)+(AM27-AN27-AO27)*(1-$K27)</f>
        <v>0</v>
      </c>
      <c r="AQ27" s="990"/>
      <c r="AR27"/>
      <c r="AS27"/>
      <c r="AT27" s="1019"/>
      <c r="AU27" s="988">
        <f t="shared" si="5"/>
        <v>0</v>
      </c>
      <c r="AV27" s="989">
        <f>VLOOKUP($E27,AU$450:AX$461,2,FALSE)*AU27*($K27)+IF($G27&gt;0,($H27/$G27)*AU27,0)*(1-$K27)</f>
        <v>0</v>
      </c>
      <c r="AW27" s="989">
        <f>VLOOKUP($E27,AU$450:AX$461,3,FALSE)*AU27*($K27)+IF($G27&gt;0,($I27/$G27)*AU27,0)*(1-$K27)</f>
        <v>0</v>
      </c>
      <c r="AX27" s="989">
        <f>VLOOKUP($E27,AU$450:AX$461,4,FALSE)*AU27*($K27)+(AU27-AV27-AW27)*(1-$K27)</f>
        <v>0</v>
      </c>
      <c r="AY27" s="990"/>
      <c r="AZ27"/>
      <c r="BA27"/>
      <c r="BB27" s="1019"/>
      <c r="BC27" s="988">
        <f t="shared" si="6"/>
        <v>0</v>
      </c>
      <c r="BD27" s="989">
        <f>VLOOKUP($E27,BC$450:BF$461,2,FALSE)*BC27*($K27)+IF($G27&gt;0,($H27/$G27)*BC27,0)*(1-$K27)</f>
        <v>0</v>
      </c>
      <c r="BE27" s="989">
        <f>VLOOKUP($E27,BC$450:BF$461,3,FALSE)*BC27*($K27)+IF($G27&gt;0,($I27/$G27)*BC27,0)*(1-$K27)</f>
        <v>0</v>
      </c>
      <c r="BF27" s="989">
        <f>VLOOKUP($E27,BC$450:BF$461,4,FALSE)*BC27*($K27)+(BC27-BD27-BE27)*(1-$K27)</f>
        <v>0</v>
      </c>
      <c r="BG27" s="990"/>
      <c r="BH27"/>
      <c r="BI27"/>
      <c r="BJ27" s="1019"/>
      <c r="BK27" s="988">
        <f t="shared" si="7"/>
        <v>0</v>
      </c>
      <c r="BL27" s="989">
        <f>VLOOKUP($E27,BK$450:BN$461,2,FALSE)*BK27*($K27)+IF($G27&gt;0,($H27/$G27)*BK27,0)*(1-$K27)</f>
        <v>0</v>
      </c>
      <c r="BM27" s="989">
        <f>VLOOKUP($E27,BK$450:BN$461,3,FALSE)*BK27*($K27)+IF($G27&gt;0,($I27/$G27)*BK27,0)*(1-$K27)</f>
        <v>0</v>
      </c>
      <c r="BN27" s="989">
        <f>VLOOKUP($E27,BK$450:BN$461,4,FALSE)*BK27*($K27)+(BK27-BL27-BM27)*(1-$K27)</f>
        <v>0</v>
      </c>
      <c r="BO27" s="990"/>
      <c r="BP27"/>
      <c r="BQ27"/>
      <c r="BR27" s="1019"/>
      <c r="BS27" s="988">
        <f t="shared" si="8"/>
        <v>0</v>
      </c>
      <c r="BT27" s="989">
        <f>VLOOKUP($E27,BS$450:BV$461,2,FALSE)*BS27*($K27)+IF($G27&gt;0,($H27/$G27)*BS27,0)*(1-$K27)</f>
        <v>0</v>
      </c>
      <c r="BU27" s="989">
        <f>VLOOKUP($E27,BS$450:BV$461,3,FALSE)*BS27*($K27)+IF($G27&gt;0,($I27/$G27)*BS27,0)*(1-$K27)</f>
        <v>0</v>
      </c>
      <c r="BV27" s="989">
        <f>VLOOKUP($E27,BS$450:BV$461,4,FALSE)*BS27*($K27)+(BS27-BT27-BU27)*(1-$K27)</f>
        <v>0</v>
      </c>
      <c r="BW27" s="990"/>
      <c r="BX27"/>
      <c r="BY27"/>
      <c r="BZ27" s="1019"/>
      <c r="CA27" s="988">
        <f t="shared" si="9"/>
        <v>0</v>
      </c>
      <c r="CB27" s="989">
        <f>VLOOKUP($E27,CA$450:CD$461,2,FALSE)*CA27*($K27)+IF($G27&gt;0,($H27/$G27)*CA27,0)*(1-$K27)</f>
        <v>0</v>
      </c>
      <c r="CC27" s="989">
        <f>VLOOKUP($E27,CA$450:CD$461,3,FALSE)*CA27*($K27)+IF($G27&gt;0,($I27/$G27)*CA27,0)*(1-$K27)</f>
        <v>0</v>
      </c>
      <c r="CD27" s="989">
        <f>VLOOKUP($E27,CA$450:CD$461,4,FALSE)*CA27*($K27)+(CA27-CB27-CC27)*(1-$K27)</f>
        <v>0</v>
      </c>
      <c r="CE27" s="990"/>
      <c r="CF27"/>
      <c r="CG27"/>
      <c r="CH27" s="1019"/>
      <c r="CI27" s="988">
        <f t="shared" si="10"/>
        <v>0</v>
      </c>
      <c r="CJ27" s="989">
        <f>VLOOKUP($E27,CI$450:CL$461,2,FALSE)*CI27*($K27)+IF($G27&gt;0,($H27/$G27)*CI27,0)*(1-$K27)</f>
        <v>0</v>
      </c>
      <c r="CK27" s="989">
        <f>VLOOKUP($E27,CI$450:CL$461,3,FALSE)*CI27*($K27)+IF($G27&gt;0,($I27/$G27)*CI27,0)*(1-$K27)</f>
        <v>0</v>
      </c>
      <c r="CL27" s="989">
        <f>VLOOKUP($E27,CI$450:CL$461,4,FALSE)*CI27*($K27)+(CI27-CJ27-CK27)*(1-$K27)</f>
        <v>0</v>
      </c>
      <c r="CM27" s="990"/>
      <c r="CN27"/>
      <c r="CO27"/>
      <c r="CP27" s="1019"/>
      <c r="CQ27" s="988">
        <f t="shared" si="11"/>
        <v>0</v>
      </c>
      <c r="CR27" s="989">
        <f>VLOOKUP($E27,CQ$450:CT$461,2,FALSE)*CQ27*($K27)+IF($G27&gt;0,($H27/$G27)*CQ27,0)*(1-$K27)</f>
        <v>0</v>
      </c>
      <c r="CS27" s="989">
        <f>VLOOKUP($E27,CQ$450:CT$461,3,FALSE)*CQ27*($K27)+IF($G27&gt;0,($I27/$G27)*CQ27,0)*(1-$K27)</f>
        <v>0</v>
      </c>
      <c r="CT27" s="989">
        <f>VLOOKUP($E27,CQ$450:CT$461,4,FALSE)*CQ27*($K27)+(CQ27-CR27-CS27)*(1-$K27)</f>
        <v>0</v>
      </c>
      <c r="CU27" s="990"/>
      <c r="CV27"/>
      <c r="CW27"/>
      <c r="CX27" s="1019"/>
      <c r="CY27" s="988">
        <f t="shared" si="12"/>
        <v>0</v>
      </c>
      <c r="CZ27" s="989">
        <f>VLOOKUP($E27,CY$450:DB$461,2,FALSE)*CY27*($K27)+IF($G27&gt;0,($H27/$G27)*CY27,0)*(1-$K27)</f>
        <v>0</v>
      </c>
      <c r="DA27" s="989">
        <f>VLOOKUP($E27,CY$450:DB$461,3,FALSE)*CY27*($K27)+IF($G27&gt;0,($I27/$G27)*CY27,0)*(1-$K27)</f>
        <v>0</v>
      </c>
      <c r="DB27" s="989">
        <f>VLOOKUP($E27,CY$450:DB$461,4,FALSE)*CY27*($K27)+(CY27-CZ27-DA27)*(1-$K27)</f>
        <v>0</v>
      </c>
      <c r="DC27" s="990"/>
      <c r="DD27"/>
      <c r="DE27"/>
      <c r="DF27" s="1019"/>
      <c r="DG27" s="988">
        <f t="shared" si="13"/>
        <v>0</v>
      </c>
      <c r="DH27" s="989">
        <f>VLOOKUP($E27,DG$450:DJ$461,2,FALSE)*DG27*($K27)+IF($G27&gt;0,($H27/$G27)*DG27,0)*(1-$K27)</f>
        <v>0</v>
      </c>
      <c r="DI27" s="989">
        <f>VLOOKUP($E27,DG$450:DJ$461,3,FALSE)*DG27*($K27)+IF($G27&gt;0,($I27/$G27)*DG27,0)*(1-$K27)</f>
        <v>0</v>
      </c>
      <c r="DJ27" s="989">
        <f>VLOOKUP($E27,DG$450:DJ$461,4,FALSE)*DG27*($K27)+(DG27-DH27-DI27)*(1-$K27)</f>
        <v>0</v>
      </c>
      <c r="DK27" s="990"/>
      <c r="DL27"/>
      <c r="DM27"/>
      <c r="DN27" s="1019"/>
      <c r="DO27" s="988">
        <f t="shared" si="14"/>
        <v>0</v>
      </c>
      <c r="DP27" s="989">
        <f>VLOOKUP($E27,DO$450:DR$461,2,FALSE)*DO27*($K27)+IF($G27&gt;0,($H27/$G27)*DO27,0)*(1-$K27)</f>
        <v>0</v>
      </c>
      <c r="DQ27" s="989">
        <f>VLOOKUP($E27,DO$450:DR$461,3,FALSE)*DO27*($K27)+IF($G27&gt;0,($I27/$G27)*DO27,0)*(1-$K27)</f>
        <v>0</v>
      </c>
      <c r="DR27" s="989">
        <f>VLOOKUP($E27,DO$450:DR$461,4,FALSE)*DO27*($K27)+(DO27-DP27-DQ27)*(1-$K27)</f>
        <v>0</v>
      </c>
      <c r="DS27" s="990"/>
      <c r="DT27"/>
      <c r="DU27"/>
      <c r="DV27" s="1019"/>
      <c r="DW27" s="988">
        <f t="shared" si="15"/>
        <v>0</v>
      </c>
      <c r="DX27" s="989">
        <f>VLOOKUP($E27,DW$450:DZ$461,2,FALSE)*DW27*($K27)+IF($G27&gt;0,($H27/$G27)*DW27,0)*(1-$K27)</f>
        <v>0</v>
      </c>
      <c r="DY27" s="989">
        <f>VLOOKUP($E27,DW$450:DZ$461,3,FALSE)*DW27*($K27)+IF($G27&gt;0,($I27/$G27)*DW27,0)*(1-$K27)</f>
        <v>0</v>
      </c>
      <c r="DZ27" s="989">
        <f>VLOOKUP($E27,DW$450:DZ$461,4,FALSE)*DW27*($K27)+(DW27-DX27-DY27)*(1-$K27)</f>
        <v>0</v>
      </c>
      <c r="EA27" s="990"/>
      <c r="EB27"/>
      <c r="EC27"/>
      <c r="ED27" s="1019"/>
      <c r="EE27" s="988">
        <f t="shared" si="16"/>
        <v>0</v>
      </c>
      <c r="EF27" s="989">
        <f>VLOOKUP($E27,EE$450:EH$461,2,FALSE)*EE27*($K27)+IF($G27&gt;0,($H27/$G27)*EE27,0)*(1-$K27)</f>
        <v>0</v>
      </c>
      <c r="EG27" s="989">
        <f>VLOOKUP($E27,EE$450:EH$461,3,FALSE)*EE27*($K27)+IF($G27&gt;0,($I27/$G27)*EE27,0)*(1-$K27)</f>
        <v>0</v>
      </c>
      <c r="EH27" s="989">
        <f>VLOOKUP($E27,EE$450:EH$461,4,FALSE)*EE27*($K27)+(EE27-EF27-EG27)*(1-$K27)</f>
        <v>0</v>
      </c>
      <c r="EI27" s="990"/>
      <c r="EJ27"/>
      <c r="EK27"/>
      <c r="EL27" s="1019"/>
      <c r="EM27" s="988">
        <f t="shared" si="17"/>
        <v>0</v>
      </c>
      <c r="EN27" s="989">
        <f>VLOOKUP($E27,EM$450:EP$461,2,FALSE)*EM27*($K27)+IF($G27&gt;0,($H27/$G27)*EM27,0)*(1-$K27)</f>
        <v>0</v>
      </c>
      <c r="EO27" s="989">
        <f>VLOOKUP($E27,EM$450:EP$461,3,FALSE)*EM27*($K27)+IF($G27&gt;0,($I27/$G27)*EM27,0)*(1-$K27)</f>
        <v>0</v>
      </c>
      <c r="EP27" s="989">
        <f>VLOOKUP($E27,EM$450:EP$461,4,FALSE)*EM27*($K27)+(EM27-EN27-EO27)*(1-$K27)</f>
        <v>0</v>
      </c>
      <c r="EQ27" s="990"/>
      <c r="ER27"/>
      <c r="ES27"/>
      <c r="ET27" s="1019"/>
      <c r="EU27" s="988">
        <f t="shared" si="18"/>
        <v>0</v>
      </c>
      <c r="EV27" s="989">
        <f>VLOOKUP($E27,EU$450:EX$461,2,FALSE)*EU27*($K27)+IF($G27&gt;0,($H27/$G27)*EU27,0)*(1-$K27)</f>
        <v>0</v>
      </c>
      <c r="EW27" s="989">
        <f>VLOOKUP($E27,EU$450:EX$461,3,FALSE)*EU27*($K27)+IF($G27&gt;0,($I27/$G27)*EU27,0)*(1-$K27)</f>
        <v>0</v>
      </c>
      <c r="EX27" s="989">
        <f>VLOOKUP($E27,EU$450:EX$461,4,FALSE)*EU27*($K27)+(EU27-EV27-EW27)*(1-$K27)</f>
        <v>0</v>
      </c>
      <c r="EY27" s="990"/>
      <c r="EZ27"/>
      <c r="FA27"/>
      <c r="FB27" s="1019"/>
      <c r="FC27" s="988">
        <f t="shared" si="19"/>
        <v>0</v>
      </c>
      <c r="FD27" s="989">
        <f>VLOOKUP($E27,FC$450:FF$461,2,FALSE)*FC27*($K27)+IF($G27&gt;0,($H27/$G27)*FC27,0)*(1-$K27)</f>
        <v>0</v>
      </c>
      <c r="FE27" s="989">
        <f>VLOOKUP($E27,FC$450:FF$461,3,FALSE)*FC27*($K27)+IF($G27&gt;0,($I27/$G27)*FC27,0)*(1-$K27)</f>
        <v>0</v>
      </c>
      <c r="FF27" s="989">
        <f>VLOOKUP($E27,FC$450:FF$461,4,FALSE)*FC27*($K27)+(FC27-FD27-FE27)*(1-$K27)</f>
        <v>0</v>
      </c>
      <c r="FG27" s="990"/>
      <c r="FH27"/>
      <c r="FI27"/>
      <c r="FJ27" s="1019"/>
      <c r="FK27" s="988">
        <f t="shared" si="20"/>
        <v>0</v>
      </c>
      <c r="FL27" s="989">
        <f>VLOOKUP($E27,FK$450:FN$461,2,FALSE)*FK27*($K27)+IF($G27&gt;0,($H27/$G27)*FK27,0)*(1-$K27)</f>
        <v>0</v>
      </c>
      <c r="FM27" s="989">
        <f>VLOOKUP($E27,FK$450:FN$461,3,FALSE)*FK27*($K27)+IF($G27&gt;0,($I27/$G27)*FK27,0)*(1-$K27)</f>
        <v>0</v>
      </c>
      <c r="FN27" s="989">
        <f>VLOOKUP($E27,FK$450:FN$461,4,FALSE)*FK27*($K27)+(FK27-FL27-FM27)*(1-$K27)</f>
        <v>0</v>
      </c>
      <c r="FO27" s="1873"/>
    </row>
    <row r="28" spans="1:171">
      <c r="A28" s="1215">
        <v>480</v>
      </c>
      <c r="B28" s="220" t="s">
        <v>117</v>
      </c>
      <c r="C28" s="1957" t="s">
        <v>70</v>
      </c>
      <c r="D28" s="764" t="s">
        <v>118</v>
      </c>
      <c r="E28" s="778" t="str">
        <f>'Sch 1- Rate Base '!E28</f>
        <v>PROD</v>
      </c>
      <c r="F28" s="765"/>
      <c r="G28" s="766">
        <f>'Sch 1- Rate Base '!G28</f>
        <v>0</v>
      </c>
      <c r="H28" s="766">
        <f>'Sch 1- Rate Base '!H28</f>
        <v>0</v>
      </c>
      <c r="I28" s="766">
        <f>'Sch 1- Rate Base '!I28</f>
        <v>0</v>
      </c>
      <c r="J28" s="1210">
        <f>'Sch 1- Rate Base '!J28</f>
        <v>0</v>
      </c>
      <c r="K28" s="777">
        <f>IF($E28="DIRECT",0,1)</f>
        <v>1</v>
      </c>
      <c r="N28" s="1019">
        <f>VLOOKUP($A28,'New Resources - Individual'!$A$4:$Y$133,N$2,FALSE)*N$1</f>
        <v>0</v>
      </c>
      <c r="O28" s="988">
        <f t="shared" si="1"/>
        <v>0</v>
      </c>
      <c r="P28" s="989">
        <f>VLOOKUP($E28,O$450:R$461,2,FALSE)*O28*($K28)+IF($G28&gt;0,($H28/$G28)*O28,0)*(1-$K28)</f>
        <v>0</v>
      </c>
      <c r="Q28" s="989">
        <f>VLOOKUP($E28,O$450:R$461,3,FALSE)*O28*($K28)+IF($G28&gt;0,($I28/$G28)*O28,0)*(1-$K28)</f>
        <v>0</v>
      </c>
      <c r="R28" s="989">
        <f>VLOOKUP($E28,O$450:R$461,4,FALSE)*O28*($K28)+(O28-P28-Q28)*(1-$K28)</f>
        <v>0</v>
      </c>
      <c r="S28" s="990"/>
      <c r="V28" s="1019">
        <f>VLOOKUP($A28,'New Resources - Individual'!$A$4:$Y$133,V$2,FALSE)*V$1</f>
        <v>0</v>
      </c>
      <c r="W28" s="988">
        <f t="shared" si="2"/>
        <v>0</v>
      </c>
      <c r="X28" s="989">
        <f>VLOOKUP($E28,W$450:Z$461,2,FALSE)*W28*($K28)+IF($G28&gt;0,($H28/$G28)*W28,0)*(1-$K28)</f>
        <v>0</v>
      </c>
      <c r="Y28" s="989">
        <f>VLOOKUP($E28,W$450:Z$461,3,FALSE)*W28*($K28)+IF($G28&gt;0,($I28/$G28)*W28,0)*(1-$K28)</f>
        <v>0</v>
      </c>
      <c r="Z28" s="989">
        <f>VLOOKUP($E28,W$450:Z$461,4,FALSE)*W28*($K28)+(W28-X28-Y28)*(1-$K28)</f>
        <v>0</v>
      </c>
      <c r="AA28" s="990">
        <v>1</v>
      </c>
      <c r="AD28" s="1019">
        <f>VLOOKUP($A28,'New Resources - Individual'!$A$4:$Y$133,AD$2,FALSE)*AD$1</f>
        <v>0</v>
      </c>
      <c r="AE28" s="988">
        <f t="shared" si="3"/>
        <v>0</v>
      </c>
      <c r="AF28" s="989">
        <f>VLOOKUP($E28,AE$450:AH$461,2,FALSE)*AE28*($K28)+IF($G28&gt;0,($H28/$G28)*AE28,0)*(1-$K28)</f>
        <v>0</v>
      </c>
      <c r="AG28" s="989">
        <f>VLOOKUP($E28,AE$450:AH$461,3,FALSE)*AE28*($K28)+IF($G28&gt;0,($I28/$G28)*AE28,0)*(1-$K28)</f>
        <v>0</v>
      </c>
      <c r="AH28" s="989">
        <f>VLOOKUP($E28,AE$450:AH$461,4,FALSE)*AE28*($K28)+(AE28-AF28-AG28)*(1-$K28)</f>
        <v>0</v>
      </c>
      <c r="AI28" s="990"/>
      <c r="AL28" s="1019">
        <f>VLOOKUP($A28,'New Resources - Individual'!$A$4:$Y$133,AL$2,FALSE)*AL$1</f>
        <v>0</v>
      </c>
      <c r="AM28" s="988">
        <f t="shared" si="4"/>
        <v>0</v>
      </c>
      <c r="AN28" s="989">
        <f>VLOOKUP($E28,AM$450:AP$461,2,FALSE)*AM28*($K28)+IF($G28&gt;0,($H28/$G28)*AM28,0)*(1-$K28)</f>
        <v>0</v>
      </c>
      <c r="AO28" s="989">
        <f>VLOOKUP($E28,AM$450:AP$461,3,FALSE)*AM28*($K28)+IF($G28&gt;0,($I28/$G28)*AM28,0)*(1-$K28)</f>
        <v>0</v>
      </c>
      <c r="AP28" s="989">
        <f>VLOOKUP($E28,AM$450:AP$461,4,FALSE)*AM28*($K28)+(AM28-AN28-AO28)*(1-$K28)</f>
        <v>0</v>
      </c>
      <c r="AQ28" s="990"/>
      <c r="AT28" s="1019">
        <f>VLOOKUP($A28,'New Resources - Individual'!$A$4:$Y$133,AT$2,FALSE)*AT$1</f>
        <v>0</v>
      </c>
      <c r="AU28" s="988">
        <f t="shared" si="5"/>
        <v>0</v>
      </c>
      <c r="AV28" s="989">
        <f>VLOOKUP($E28,AU$450:AX$461,2,FALSE)*AU28*($K28)+IF($G28&gt;0,($H28/$G28)*AU28,0)*(1-$K28)</f>
        <v>0</v>
      </c>
      <c r="AW28" s="989">
        <f>VLOOKUP($E28,AU$450:AX$461,3,FALSE)*AU28*($K28)+IF($G28&gt;0,($I28/$G28)*AU28,0)*(1-$K28)</f>
        <v>0</v>
      </c>
      <c r="AX28" s="989">
        <f>VLOOKUP($E28,AU$450:AX$461,4,FALSE)*AU28*($K28)+(AU28-AV28-AW28)*(1-$K28)</f>
        <v>0</v>
      </c>
      <c r="AY28" s="990"/>
      <c r="BB28" s="1019">
        <f>VLOOKUP($A28,'New Resources - Individual'!$A$4:$Y$133,BB$2,FALSE)*BB$1</f>
        <v>0</v>
      </c>
      <c r="BC28" s="988">
        <f t="shared" si="6"/>
        <v>0</v>
      </c>
      <c r="BD28" s="989">
        <f>VLOOKUP($E28,BC$450:BF$461,2,FALSE)*BC28*($K28)+IF($G28&gt;0,($H28/$G28)*BC28,0)*(1-$K28)</f>
        <v>0</v>
      </c>
      <c r="BE28" s="989">
        <f>VLOOKUP($E28,BC$450:BF$461,3,FALSE)*BC28*($K28)+IF($G28&gt;0,($I28/$G28)*BC28,0)*(1-$K28)</f>
        <v>0</v>
      </c>
      <c r="BF28" s="989">
        <f>VLOOKUP($E28,BC$450:BF$461,4,FALSE)*BC28*($K28)+(BC28-BD28-BE28)*(1-$K28)</f>
        <v>0</v>
      </c>
      <c r="BG28" s="990"/>
      <c r="BJ28" s="1019">
        <f>VLOOKUP($A28,'New Resources - Individual'!$A$4:$Y$133,BJ$2,FALSE)*BJ$1</f>
        <v>0</v>
      </c>
      <c r="BK28" s="988">
        <f t="shared" si="7"/>
        <v>0</v>
      </c>
      <c r="BL28" s="989">
        <f>VLOOKUP($E28,BK$450:BN$461,2,FALSE)*BK28*($K28)+IF($G28&gt;0,($H28/$G28)*BK28,0)*(1-$K28)</f>
        <v>0</v>
      </c>
      <c r="BM28" s="989">
        <f>VLOOKUP($E28,BK$450:BN$461,3,FALSE)*BK28*($K28)+IF($G28&gt;0,($I28/$G28)*BK28,0)*(1-$K28)</f>
        <v>0</v>
      </c>
      <c r="BN28" s="989">
        <f>VLOOKUP($E28,BK$450:BN$461,4,FALSE)*BK28*($K28)+(BK28-BL28-BM28)*(1-$K28)</f>
        <v>0</v>
      </c>
      <c r="BO28" s="990"/>
      <c r="BR28" s="1019">
        <f>VLOOKUP($A28,'New Resources - Individual'!$A$4:$Y$133,BR$2,FALSE)*BR$1</f>
        <v>0</v>
      </c>
      <c r="BS28" s="988">
        <f t="shared" si="8"/>
        <v>0</v>
      </c>
      <c r="BT28" s="989">
        <f>VLOOKUP($E28,BS$450:BV$461,2,FALSE)*BS28*($K28)+IF($G28&gt;0,($H28/$G28)*BS28,0)*(1-$K28)</f>
        <v>0</v>
      </c>
      <c r="BU28" s="989">
        <f>VLOOKUP($E28,BS$450:BV$461,3,FALSE)*BS28*($K28)+IF($G28&gt;0,($I28/$G28)*BS28,0)*(1-$K28)</f>
        <v>0</v>
      </c>
      <c r="BV28" s="989">
        <f>VLOOKUP($E28,BS$450:BV$461,4,FALSE)*BS28*($K28)+(BS28-BT28-BU28)*(1-$K28)</f>
        <v>0</v>
      </c>
      <c r="BW28" s="990"/>
      <c r="BZ28" s="1019">
        <f>VLOOKUP($A28,'New Resources - Individual'!$A$4:$Y$133,BZ$2,FALSE)*BZ$1</f>
        <v>0</v>
      </c>
      <c r="CA28" s="988">
        <f t="shared" si="9"/>
        <v>0</v>
      </c>
      <c r="CB28" s="989">
        <f>VLOOKUP($E28,CA$450:CD$461,2,FALSE)*CA28*($K28)+IF($G28&gt;0,($H28/$G28)*CA28,0)*(1-$K28)</f>
        <v>0</v>
      </c>
      <c r="CC28" s="989">
        <f>VLOOKUP($E28,CA$450:CD$461,3,FALSE)*CA28*($K28)+IF($G28&gt;0,($I28/$G28)*CA28,0)*(1-$K28)</f>
        <v>0</v>
      </c>
      <c r="CD28" s="989">
        <f>VLOOKUP($E28,CA$450:CD$461,4,FALSE)*CA28*($K28)+(CA28-CB28-CC28)*(1-$K28)</f>
        <v>0</v>
      </c>
      <c r="CE28" s="990"/>
      <c r="CH28" s="1019">
        <f>VLOOKUP($A28,'New Resources - Individual'!$A$4:$Y$133,CH$2,FALSE)*CH$1</f>
        <v>0</v>
      </c>
      <c r="CI28" s="988">
        <f t="shared" si="10"/>
        <v>0</v>
      </c>
      <c r="CJ28" s="989">
        <f>VLOOKUP($E28,CI$450:CL$461,2,FALSE)*CI28*($K28)+IF($G28&gt;0,($H28/$G28)*CI28,0)*(1-$K28)</f>
        <v>0</v>
      </c>
      <c r="CK28" s="989">
        <f>VLOOKUP($E28,CI$450:CL$461,3,FALSE)*CI28*($K28)+IF($G28&gt;0,($I28/$G28)*CI28,0)*(1-$K28)</f>
        <v>0</v>
      </c>
      <c r="CL28" s="989">
        <f>VLOOKUP($E28,CI$450:CL$461,4,FALSE)*CI28*($K28)+(CI28-CJ28-CK28)*(1-$K28)</f>
        <v>0</v>
      </c>
      <c r="CM28" s="990"/>
      <c r="CP28" s="1019">
        <f>VLOOKUP($A28,'New Resources - Individual'!$A$4:$Y$133,CP$2,FALSE)*CP$1</f>
        <v>0</v>
      </c>
      <c r="CQ28" s="988">
        <f t="shared" si="11"/>
        <v>0</v>
      </c>
      <c r="CR28" s="989">
        <f>VLOOKUP($E28,CQ$450:CT$461,2,FALSE)*CQ28*($K28)+IF($G28&gt;0,($H28/$G28)*CQ28,0)*(1-$K28)</f>
        <v>0</v>
      </c>
      <c r="CS28" s="989">
        <f>VLOOKUP($E28,CQ$450:CT$461,3,FALSE)*CQ28*($K28)+IF($G28&gt;0,($I28/$G28)*CQ28,0)*(1-$K28)</f>
        <v>0</v>
      </c>
      <c r="CT28" s="989">
        <f>VLOOKUP($E28,CQ$450:CT$461,4,FALSE)*CQ28*($K28)+(CQ28-CR28-CS28)*(1-$K28)</f>
        <v>0</v>
      </c>
      <c r="CU28" s="990"/>
      <c r="CX28" s="1019">
        <f>VLOOKUP($A28,'New Resources - Individual'!$A$4:$Y$133,CX$2,FALSE)*CX$1</f>
        <v>0</v>
      </c>
      <c r="CY28" s="988">
        <f t="shared" si="12"/>
        <v>0</v>
      </c>
      <c r="CZ28" s="989">
        <f>VLOOKUP($E28,CY$450:DB$461,2,FALSE)*CY28*($K28)+IF($G28&gt;0,($H28/$G28)*CY28,0)*(1-$K28)</f>
        <v>0</v>
      </c>
      <c r="DA28" s="989">
        <f>VLOOKUP($E28,CY$450:DB$461,3,FALSE)*CY28*($K28)+IF($G28&gt;0,($I28/$G28)*CY28,0)*(1-$K28)</f>
        <v>0</v>
      </c>
      <c r="DB28" s="989">
        <f>VLOOKUP($E28,CY$450:DB$461,4,FALSE)*CY28*($K28)+(CY28-CZ28-DA28)*(1-$K28)</f>
        <v>0</v>
      </c>
      <c r="DC28" s="990"/>
      <c r="DF28" s="1019">
        <f>VLOOKUP($A28,'New Resources - Individual'!$A$4:$Y$133,DF$2,FALSE)*DF$1</f>
        <v>0</v>
      </c>
      <c r="DG28" s="988">
        <f t="shared" si="13"/>
        <v>0</v>
      </c>
      <c r="DH28" s="989">
        <f>VLOOKUP($E28,DG$450:DJ$461,2,FALSE)*DG28*($K28)+IF($G28&gt;0,($H28/$G28)*DG28,0)*(1-$K28)</f>
        <v>0</v>
      </c>
      <c r="DI28" s="989">
        <f>VLOOKUP($E28,DG$450:DJ$461,3,FALSE)*DG28*($K28)+IF($G28&gt;0,($I28/$G28)*DG28,0)*(1-$K28)</f>
        <v>0</v>
      </c>
      <c r="DJ28" s="989">
        <f>VLOOKUP($E28,DG$450:DJ$461,4,FALSE)*DG28*($K28)+(DG28-DH28-DI28)*(1-$K28)</f>
        <v>0</v>
      </c>
      <c r="DK28" s="990"/>
      <c r="DN28" s="1019">
        <f>VLOOKUP($A28,'New Resources - Individual'!$A$4:$Y$133,DN$2,FALSE)*DN$1</f>
        <v>0</v>
      </c>
      <c r="DO28" s="988">
        <f t="shared" si="14"/>
        <v>0</v>
      </c>
      <c r="DP28" s="989">
        <f>VLOOKUP($E28,DO$450:DR$461,2,FALSE)*DO28*($K28)+IF($G28&gt;0,($H28/$G28)*DO28,0)*(1-$K28)</f>
        <v>0</v>
      </c>
      <c r="DQ28" s="989">
        <f>VLOOKUP($E28,DO$450:DR$461,3,FALSE)*DO28*($K28)+IF($G28&gt;0,($I28/$G28)*DO28,0)*(1-$K28)</f>
        <v>0</v>
      </c>
      <c r="DR28" s="989">
        <f>VLOOKUP($E28,DO$450:DR$461,4,FALSE)*DO28*($K28)+(DO28-DP28-DQ28)*(1-$K28)</f>
        <v>0</v>
      </c>
      <c r="DS28" s="990"/>
      <c r="DV28" s="1019">
        <f>VLOOKUP($A28,'New Resources - Individual'!$A$4:$Y$133,DV$2,FALSE)*DV$1</f>
        <v>0</v>
      </c>
      <c r="DW28" s="988">
        <f t="shared" si="15"/>
        <v>0</v>
      </c>
      <c r="DX28" s="989">
        <f>VLOOKUP($E28,DW$450:DZ$461,2,FALSE)*DW28*($K28)+IF($G28&gt;0,($H28/$G28)*DW28,0)*(1-$K28)</f>
        <v>0</v>
      </c>
      <c r="DY28" s="989">
        <f>VLOOKUP($E28,DW$450:DZ$461,3,FALSE)*DW28*($K28)+IF($G28&gt;0,($I28/$G28)*DW28,0)*(1-$K28)</f>
        <v>0</v>
      </c>
      <c r="DZ28" s="989">
        <f>VLOOKUP($E28,DW$450:DZ$461,4,FALSE)*DW28*($K28)+(DW28-DX28-DY28)*(1-$K28)</f>
        <v>0</v>
      </c>
      <c r="EA28" s="990"/>
      <c r="ED28" s="1019">
        <f>VLOOKUP($A28,'New Resources - Individual'!$A$4:$Y$133,ED$2,FALSE)*ED$1</f>
        <v>0</v>
      </c>
      <c r="EE28" s="988">
        <f t="shared" si="16"/>
        <v>0</v>
      </c>
      <c r="EF28" s="989">
        <f>VLOOKUP($E28,EE$450:EH$461,2,FALSE)*EE28*($K28)+IF($G28&gt;0,($H28/$G28)*EE28,0)*(1-$K28)</f>
        <v>0</v>
      </c>
      <c r="EG28" s="989">
        <f>VLOOKUP($E28,EE$450:EH$461,3,FALSE)*EE28*($K28)+IF($G28&gt;0,($I28/$G28)*EE28,0)*(1-$K28)</f>
        <v>0</v>
      </c>
      <c r="EH28" s="989">
        <f>VLOOKUP($E28,EE$450:EH$461,4,FALSE)*EE28*($K28)+(EE28-EF28-EG28)*(1-$K28)</f>
        <v>0</v>
      </c>
      <c r="EI28" s="990"/>
      <c r="EL28" s="1019">
        <f>VLOOKUP($A28,'New Resources - Individual'!$A$4:$Y$133,EL$2,FALSE)*EL$1</f>
        <v>0</v>
      </c>
      <c r="EM28" s="988">
        <f t="shared" si="17"/>
        <v>0</v>
      </c>
      <c r="EN28" s="989">
        <f>VLOOKUP($E28,EM$450:EP$461,2,FALSE)*EM28*($K28)+IF($G28&gt;0,($H28/$G28)*EM28,0)*(1-$K28)</f>
        <v>0</v>
      </c>
      <c r="EO28" s="989">
        <f>VLOOKUP($E28,EM$450:EP$461,3,FALSE)*EM28*($K28)+IF($G28&gt;0,($I28/$G28)*EM28,0)*(1-$K28)</f>
        <v>0</v>
      </c>
      <c r="EP28" s="989">
        <f>VLOOKUP($E28,EM$450:EP$461,4,FALSE)*EM28*($K28)+(EM28-EN28-EO28)*(1-$K28)</f>
        <v>0</v>
      </c>
      <c r="EQ28" s="990"/>
      <c r="ET28" s="1019">
        <f>VLOOKUP($A28,'New Resources - Individual'!$A$4:$Y$133,ET$2,FALSE)*ET$1</f>
        <v>0</v>
      </c>
      <c r="EU28" s="988">
        <f t="shared" si="18"/>
        <v>0</v>
      </c>
      <c r="EV28" s="989">
        <f>VLOOKUP($E28,EU$450:EX$461,2,FALSE)*EU28*($K28)+IF($G28&gt;0,($H28/$G28)*EU28,0)*(1-$K28)</f>
        <v>0</v>
      </c>
      <c r="EW28" s="989">
        <f>VLOOKUP($E28,EU$450:EX$461,3,FALSE)*EU28*($K28)+IF($G28&gt;0,($I28/$G28)*EU28,0)*(1-$K28)</f>
        <v>0</v>
      </c>
      <c r="EX28" s="989">
        <f>VLOOKUP($E28,EU$450:EX$461,4,FALSE)*EU28*($K28)+(EU28-EV28-EW28)*(1-$K28)</f>
        <v>0</v>
      </c>
      <c r="EY28" s="990"/>
      <c r="FB28" s="1019">
        <f>VLOOKUP($A28,'New Resources - Individual'!$A$4:$Y$133,FB$2,FALSE)*FB$1</f>
        <v>0</v>
      </c>
      <c r="FC28" s="988">
        <f t="shared" si="19"/>
        <v>0</v>
      </c>
      <c r="FD28" s="989">
        <f>VLOOKUP($E28,FC$450:FF$461,2,FALSE)*FC28*($K28)+IF($G28&gt;0,($H28/$G28)*FC28,0)*(1-$K28)</f>
        <v>0</v>
      </c>
      <c r="FE28" s="989">
        <f>VLOOKUP($E28,FC$450:FF$461,3,FALSE)*FC28*($K28)+IF($G28&gt;0,($I28/$G28)*FC28,0)*(1-$K28)</f>
        <v>0</v>
      </c>
      <c r="FF28" s="989">
        <f>VLOOKUP($E28,FC$450:FF$461,4,FALSE)*FC28*($K28)+(FC28-FD28-FE28)*(1-$K28)</f>
        <v>0</v>
      </c>
      <c r="FG28" s="990"/>
      <c r="FJ28" s="1019">
        <f>VLOOKUP($A28,'New Resources - Individual'!$A$4:$Y$133,FJ$2,FALSE)*FJ$1</f>
        <v>0</v>
      </c>
      <c r="FK28" s="988">
        <f t="shared" si="20"/>
        <v>0</v>
      </c>
      <c r="FL28" s="989">
        <f>VLOOKUP($E28,FK$450:FN$461,2,FALSE)*FK28*($K28)+IF($G28&gt;0,($H28/$G28)*FK28,0)*(1-$K28)</f>
        <v>0</v>
      </c>
      <c r="FM28" s="989">
        <f>VLOOKUP($E28,FK$450:FN$461,3,FALSE)*FK28*($K28)+IF($G28&gt;0,($I28/$G28)*FK28,0)*(1-$K28)</f>
        <v>0</v>
      </c>
      <c r="FN28" s="989">
        <f>VLOOKUP($E28,FK$450:FN$461,4,FALSE)*FK28*($K28)+(FK28-FL28-FM28)*(1-$K28)</f>
        <v>0</v>
      </c>
      <c r="FO28" s="990"/>
    </row>
    <row r="29" spans="1:171">
      <c r="A29" s="1212" t="s">
        <v>119</v>
      </c>
      <c r="B29" s="771"/>
      <c r="C29" s="1959"/>
      <c r="D29" s="769"/>
      <c r="E29" s="769"/>
      <c r="F29" s="770"/>
      <c r="G29" s="779">
        <f>SUM(G22:G28)</f>
        <v>0</v>
      </c>
      <c r="H29" s="779">
        <f>SUM(H22:H28)</f>
        <v>0</v>
      </c>
      <c r="I29" s="779">
        <f>SUM(I22:I28)</f>
        <v>0</v>
      </c>
      <c r="J29" s="1211">
        <f>SUM(J22:J28)</f>
        <v>0</v>
      </c>
      <c r="K29" s="777"/>
      <c r="O29" s="779">
        <f>SUM(O22:O28)</f>
        <v>0</v>
      </c>
      <c r="P29" s="779">
        <f>SUM(P22:P28)</f>
        <v>0</v>
      </c>
      <c r="Q29" s="779">
        <f>SUM(Q22:Q28)</f>
        <v>0</v>
      </c>
      <c r="R29" s="779">
        <f>SUM(R22:R28)</f>
        <v>0</v>
      </c>
      <c r="S29" s="990"/>
      <c r="W29" s="779">
        <f>SUM(W22:W28)</f>
        <v>0</v>
      </c>
      <c r="X29" s="779">
        <f>SUM(X22:X28)</f>
        <v>0</v>
      </c>
      <c r="Y29" s="779">
        <f>SUM(Y22:Y28)</f>
        <v>0</v>
      </c>
      <c r="Z29" s="779">
        <f>SUM(Z22:Z28)</f>
        <v>0</v>
      </c>
      <c r="AA29" s="990"/>
      <c r="AE29" s="779">
        <f>SUM(AE22:AE28)</f>
        <v>0</v>
      </c>
      <c r="AF29" s="779">
        <f>SUM(AF22:AF28)</f>
        <v>0</v>
      </c>
      <c r="AG29" s="779">
        <f>SUM(AG22:AG28)</f>
        <v>0</v>
      </c>
      <c r="AH29" s="779">
        <f>SUM(AH22:AH28)</f>
        <v>0</v>
      </c>
      <c r="AI29" s="990"/>
      <c r="AM29" s="779">
        <f>SUM(AM22:AM28)</f>
        <v>0</v>
      </c>
      <c r="AN29" s="779">
        <f>SUM(AN22:AN28)</f>
        <v>0</v>
      </c>
      <c r="AO29" s="779">
        <f>SUM(AO22:AO28)</f>
        <v>0</v>
      </c>
      <c r="AP29" s="779">
        <f>SUM(AP22:AP28)</f>
        <v>0</v>
      </c>
      <c r="AQ29" s="990"/>
      <c r="AU29" s="779">
        <f>SUM(AU22:AU28)</f>
        <v>0</v>
      </c>
      <c r="AV29" s="779">
        <f>SUM(AV22:AV28)</f>
        <v>0</v>
      </c>
      <c r="AW29" s="779">
        <f>SUM(AW22:AW28)</f>
        <v>0</v>
      </c>
      <c r="AX29" s="779">
        <f>SUM(AX22:AX28)</f>
        <v>0</v>
      </c>
      <c r="AY29" s="990"/>
      <c r="BC29" s="779">
        <f>SUM(BC22:BC28)</f>
        <v>0</v>
      </c>
      <c r="BD29" s="779">
        <f>SUM(BD22:BD28)</f>
        <v>0</v>
      </c>
      <c r="BE29" s="779">
        <f>SUM(BE22:BE28)</f>
        <v>0</v>
      </c>
      <c r="BF29" s="779">
        <f>SUM(BF22:BF28)</f>
        <v>0</v>
      </c>
      <c r="BG29" s="990"/>
      <c r="BK29" s="779">
        <f>SUM(BK22:BK28)</f>
        <v>0</v>
      </c>
      <c r="BL29" s="779">
        <f>SUM(BL22:BL28)</f>
        <v>0</v>
      </c>
      <c r="BM29" s="779">
        <f>SUM(BM22:BM28)</f>
        <v>0</v>
      </c>
      <c r="BN29" s="779">
        <f>SUM(BN22:BN28)</f>
        <v>0</v>
      </c>
      <c r="BO29" s="990"/>
      <c r="BS29" s="779">
        <f>SUM(BS22:BS28)</f>
        <v>0</v>
      </c>
      <c r="BT29" s="779">
        <f>SUM(BT22:BT28)</f>
        <v>0</v>
      </c>
      <c r="BU29" s="779">
        <f>SUM(BU22:BU28)</f>
        <v>0</v>
      </c>
      <c r="BV29" s="779">
        <f>SUM(BV22:BV28)</f>
        <v>0</v>
      </c>
      <c r="BW29" s="990"/>
      <c r="CA29" s="779">
        <f>SUM(CA22:CA28)</f>
        <v>0</v>
      </c>
      <c r="CB29" s="779">
        <f>SUM(CB22:CB28)</f>
        <v>0</v>
      </c>
      <c r="CC29" s="779">
        <f>SUM(CC22:CC28)</f>
        <v>0</v>
      </c>
      <c r="CD29" s="779">
        <f>SUM(CD22:CD28)</f>
        <v>0</v>
      </c>
      <c r="CE29" s="990"/>
      <c r="CI29" s="779">
        <f>SUM(CI22:CI28)</f>
        <v>0</v>
      </c>
      <c r="CJ29" s="779">
        <f>SUM(CJ22:CJ28)</f>
        <v>0</v>
      </c>
      <c r="CK29" s="779">
        <f>SUM(CK22:CK28)</f>
        <v>0</v>
      </c>
      <c r="CL29" s="779">
        <f>SUM(CL22:CL28)</f>
        <v>0</v>
      </c>
      <c r="CM29" s="990"/>
      <c r="CQ29" s="779">
        <f>SUM(CQ22:CQ28)</f>
        <v>0</v>
      </c>
      <c r="CR29" s="779">
        <f>SUM(CR22:CR28)</f>
        <v>0</v>
      </c>
      <c r="CS29" s="779">
        <f>SUM(CS22:CS28)</f>
        <v>0</v>
      </c>
      <c r="CT29" s="779">
        <f>SUM(CT22:CT28)</f>
        <v>0</v>
      </c>
      <c r="CU29" s="990"/>
      <c r="CY29" s="779">
        <f>SUM(CY22:CY28)</f>
        <v>0</v>
      </c>
      <c r="CZ29" s="779">
        <f>SUM(CZ22:CZ28)</f>
        <v>0</v>
      </c>
      <c r="DA29" s="779">
        <f>SUM(DA22:DA28)</f>
        <v>0</v>
      </c>
      <c r="DB29" s="779">
        <f>SUM(DB22:DB28)</f>
        <v>0</v>
      </c>
      <c r="DC29" s="990"/>
      <c r="DG29" s="779">
        <f>SUM(DG22:DG28)</f>
        <v>0</v>
      </c>
      <c r="DH29" s="779">
        <f>SUM(DH22:DH28)</f>
        <v>0</v>
      </c>
      <c r="DI29" s="779">
        <f>SUM(DI22:DI28)</f>
        <v>0</v>
      </c>
      <c r="DJ29" s="779">
        <f>SUM(DJ22:DJ28)</f>
        <v>0</v>
      </c>
      <c r="DK29" s="990"/>
      <c r="DO29" s="779">
        <f>SUM(DO22:DO28)</f>
        <v>0</v>
      </c>
      <c r="DP29" s="779">
        <f>SUM(DP22:DP28)</f>
        <v>0</v>
      </c>
      <c r="DQ29" s="779">
        <f>SUM(DQ22:DQ28)</f>
        <v>0</v>
      </c>
      <c r="DR29" s="779">
        <f>SUM(DR22:DR28)</f>
        <v>0</v>
      </c>
      <c r="DS29" s="990"/>
      <c r="DW29" s="779">
        <f>SUM(DW22:DW28)</f>
        <v>0</v>
      </c>
      <c r="DX29" s="779">
        <f>SUM(DX22:DX28)</f>
        <v>0</v>
      </c>
      <c r="DY29" s="779">
        <f>SUM(DY22:DY28)</f>
        <v>0</v>
      </c>
      <c r="DZ29" s="779">
        <f>SUM(DZ22:DZ28)</f>
        <v>0</v>
      </c>
      <c r="EA29" s="990"/>
      <c r="EE29" s="779">
        <f>SUM(EE22:EE28)</f>
        <v>0</v>
      </c>
      <c r="EF29" s="779">
        <f>SUM(EF22:EF28)</f>
        <v>0</v>
      </c>
      <c r="EG29" s="779">
        <f>SUM(EG22:EG28)</f>
        <v>0</v>
      </c>
      <c r="EH29" s="779">
        <f>SUM(EH22:EH28)</f>
        <v>0</v>
      </c>
      <c r="EI29" s="990"/>
      <c r="EM29" s="779">
        <f>SUM(EM22:EM28)</f>
        <v>0</v>
      </c>
      <c r="EN29" s="779">
        <f>SUM(EN22:EN28)</f>
        <v>0</v>
      </c>
      <c r="EO29" s="779">
        <f>SUM(EO22:EO28)</f>
        <v>0</v>
      </c>
      <c r="EP29" s="779">
        <f>SUM(EP22:EP28)</f>
        <v>0</v>
      </c>
      <c r="EQ29" s="990"/>
      <c r="EU29" s="779">
        <f>SUM(EU22:EU28)</f>
        <v>0</v>
      </c>
      <c r="EV29" s="779">
        <f>SUM(EV22:EV28)</f>
        <v>0</v>
      </c>
      <c r="EW29" s="779">
        <f>SUM(EW22:EW28)</f>
        <v>0</v>
      </c>
      <c r="EX29" s="779">
        <f>SUM(EX22:EX28)</f>
        <v>0</v>
      </c>
      <c r="EY29" s="990"/>
      <c r="FC29" s="779">
        <f>SUM(FC22:FC28)</f>
        <v>0</v>
      </c>
      <c r="FD29" s="779">
        <f>SUM(FD22:FD28)</f>
        <v>0</v>
      </c>
      <c r="FE29" s="779">
        <f>SUM(FE22:FE28)</f>
        <v>0</v>
      </c>
      <c r="FF29" s="779">
        <f>SUM(FF22:FF28)</f>
        <v>0</v>
      </c>
      <c r="FG29" s="990"/>
      <c r="FK29" s="779">
        <f>SUM(FK22:FK28)</f>
        <v>0</v>
      </c>
      <c r="FL29" s="779">
        <f>SUM(FL22:FL28)</f>
        <v>0</v>
      </c>
      <c r="FM29" s="779">
        <f>SUM(FM22:FM28)</f>
        <v>0</v>
      </c>
      <c r="FN29" s="779">
        <f>SUM(FN22:FN28)</f>
        <v>0</v>
      </c>
      <c r="FO29" s="990"/>
    </row>
    <row r="30" spans="1:171">
      <c r="A30" s="780"/>
      <c r="B30" s="781"/>
      <c r="C30" s="1733"/>
      <c r="D30" s="51"/>
      <c r="E30" s="782"/>
      <c r="F30" s="782"/>
      <c r="G30" s="39"/>
      <c r="H30" s="39"/>
      <c r="I30" s="39"/>
      <c r="J30" s="783"/>
      <c r="K30" s="777"/>
      <c r="S30" s="990"/>
      <c r="AA30" s="990"/>
      <c r="AI30" s="990"/>
      <c r="AQ30" s="990"/>
      <c r="AY30" s="990"/>
      <c r="BG30" s="990"/>
      <c r="BO30" s="990"/>
      <c r="BW30" s="990"/>
      <c r="CE30" s="990"/>
      <c r="CM30" s="990"/>
      <c r="CU30" s="990"/>
      <c r="DC30" s="990"/>
      <c r="DK30" s="990"/>
      <c r="DS30" s="990"/>
      <c r="EA30" s="990"/>
      <c r="EI30" s="990"/>
      <c r="EQ30" s="990"/>
      <c r="EY30" s="990"/>
      <c r="FG30" s="990"/>
      <c r="FO30" s="990"/>
    </row>
    <row r="31" spans="1:171">
      <c r="A31" s="199" t="s">
        <v>873</v>
      </c>
      <c r="B31" s="220"/>
      <c r="C31" s="1733"/>
      <c r="D31" s="55"/>
      <c r="E31" s="180"/>
      <c r="F31" s="180"/>
      <c r="G31" s="784"/>
      <c r="H31" s="784"/>
      <c r="I31" s="784"/>
      <c r="J31" s="785"/>
      <c r="K31" s="777"/>
      <c r="S31" s="990"/>
      <c r="AA31" s="990"/>
      <c r="AI31" s="990"/>
      <c r="AQ31" s="990"/>
      <c r="AY31" s="990"/>
      <c r="BG31" s="990"/>
      <c r="BO31" s="990"/>
      <c r="BW31" s="990"/>
      <c r="CE31" s="990"/>
      <c r="CM31" s="990"/>
      <c r="CU31" s="990"/>
      <c r="DC31" s="990"/>
      <c r="DK31" s="990"/>
      <c r="DS31" s="990"/>
      <c r="EA31" s="990"/>
      <c r="EI31" s="990"/>
      <c r="EQ31" s="990"/>
      <c r="EY31" s="990"/>
      <c r="FG31" s="990"/>
      <c r="FO31" s="990"/>
    </row>
    <row r="32" spans="1:171">
      <c r="A32" s="1215">
        <v>840</v>
      </c>
      <c r="B32" s="220" t="s">
        <v>478</v>
      </c>
      <c r="C32" s="1957" t="s">
        <v>70</v>
      </c>
      <c r="D32" s="764" t="s">
        <v>120</v>
      </c>
      <c r="E32" s="778" t="str">
        <f>'Sch 1- Rate Base '!E32</f>
        <v>TRANS</v>
      </c>
      <c r="F32" s="765"/>
      <c r="G32" s="766">
        <f>'Sch 1- Rate Base '!G32</f>
        <v>0</v>
      </c>
      <c r="H32" s="766">
        <f>'Sch 1- Rate Base '!H32</f>
        <v>0</v>
      </c>
      <c r="I32" s="766">
        <f>'Sch 1- Rate Base '!I32</f>
        <v>0</v>
      </c>
      <c r="J32" s="1210">
        <f>'Sch 1- Rate Base '!J32</f>
        <v>0</v>
      </c>
      <c r="K32" s="777">
        <f>IF($E32="DIRECT",0,1)</f>
        <v>1</v>
      </c>
      <c r="N32" s="1019">
        <f>VLOOKUP($A32,'New Resources - Individual'!$A$4:$Y$133,N$2,FALSE)*N$1</f>
        <v>0</v>
      </c>
      <c r="O32" s="988">
        <f>$G32+N32</f>
        <v>0</v>
      </c>
      <c r="P32" s="989">
        <f>VLOOKUP($E32,O$450:R$461,2,FALSE)*O32*($K32)+IF($G32&gt;0,($H32/$G32)*O32,0)*(1-$K32)</f>
        <v>0</v>
      </c>
      <c r="Q32" s="989">
        <f>VLOOKUP($E32,O$450:R$461,3,FALSE)*O32*($K32)+IF($G32&gt;0,($I32/$G32)*O32,0)*(1-$K32)</f>
        <v>0</v>
      </c>
      <c r="R32" s="989">
        <f>VLOOKUP($E32,O$450:R$461,4,FALSE)*O32*($K32)+(O32-P32-Q32)*(1-$K32)</f>
        <v>0</v>
      </c>
      <c r="S32" s="990"/>
      <c r="V32" s="1019">
        <f>VLOOKUP($A32,'New Resources - Individual'!$A$4:$Y$133,V$2,FALSE)*V$1</f>
        <v>0</v>
      </c>
      <c r="W32" s="988">
        <f>$G32+V32</f>
        <v>0</v>
      </c>
      <c r="X32" s="989">
        <f>VLOOKUP($E32,W$450:Z$461,2,FALSE)*W32*($K32)+IF($G32&gt;0,($H32/$G32)*W32,0)*(1-$K32)</f>
        <v>0</v>
      </c>
      <c r="Y32" s="989">
        <f>VLOOKUP($E32,W$450:Z$461,3,FALSE)*W32*($K32)+IF($G32&gt;0,($I32/$G32)*W32,0)*(1-$K32)</f>
        <v>0</v>
      </c>
      <c r="Z32" s="989">
        <f>VLOOKUP($E32,W$450:Z$461,4,FALSE)*W32*($K32)+(W32-X32-Y32)*(1-$K32)</f>
        <v>0</v>
      </c>
      <c r="AA32" s="990"/>
      <c r="AD32" s="1019">
        <f>VLOOKUP($A32,'New Resources - Individual'!$A$4:$Y$133,AD$2,FALSE)*AD$1</f>
        <v>0</v>
      </c>
      <c r="AE32" s="988">
        <f>$G32+AD32</f>
        <v>0</v>
      </c>
      <c r="AF32" s="989">
        <f>VLOOKUP($E32,AE$450:AH$461,2,FALSE)*AE32*($K32)+IF($G32&gt;0,($H32/$G32)*AE32,0)*(1-$K32)</f>
        <v>0</v>
      </c>
      <c r="AG32" s="989">
        <f>VLOOKUP($E32,AE$450:AH$461,3,FALSE)*AE32*($K32)+IF($G32&gt;0,($I32/$G32)*AE32,0)*(1-$K32)</f>
        <v>0</v>
      </c>
      <c r="AH32" s="989">
        <f>VLOOKUP($E32,AE$450:AH$461,4,FALSE)*AE32*($K32)+(AE32-AF32-AG32)*(1-$K32)</f>
        <v>0</v>
      </c>
      <c r="AI32" s="990"/>
      <c r="AL32" s="1019">
        <f>VLOOKUP($A32,'New Resources - Individual'!$A$4:$Y$133,AL$2,FALSE)*AL$1</f>
        <v>0</v>
      </c>
      <c r="AM32" s="988">
        <f>$G32+AL32</f>
        <v>0</v>
      </c>
      <c r="AN32" s="989">
        <f>VLOOKUP($E32,AM$450:AP$461,2,FALSE)*AM32*($K32)+IF($G32&gt;0,($H32/$G32)*AM32,0)*(1-$K32)</f>
        <v>0</v>
      </c>
      <c r="AO32" s="989">
        <f>VLOOKUP($E32,AM$450:AP$461,3,FALSE)*AM32*($K32)+IF($G32&gt;0,($I32/$G32)*AM32,0)*(1-$K32)</f>
        <v>0</v>
      </c>
      <c r="AP32" s="989">
        <f>VLOOKUP($E32,AM$450:AP$461,4,FALSE)*AM32*($K32)+(AM32-AN32-AO32)*(1-$K32)</f>
        <v>0</v>
      </c>
      <c r="AQ32" s="990"/>
      <c r="AT32" s="1019">
        <f>VLOOKUP($A32,'New Resources - Individual'!$A$4:$Y$133,AT$2,FALSE)*AT$1</f>
        <v>0</v>
      </c>
      <c r="AU32" s="988">
        <f>$G32+AT32</f>
        <v>0</v>
      </c>
      <c r="AV32" s="989">
        <f>VLOOKUP($E32,AU$450:AX$461,2,FALSE)*AU32*($K32)+IF($G32&gt;0,($H32/$G32)*AU32,0)*(1-$K32)</f>
        <v>0</v>
      </c>
      <c r="AW32" s="989">
        <f>VLOOKUP($E32,AU$450:AX$461,3,FALSE)*AU32*($K32)+IF($G32&gt;0,($I32/$G32)*AU32,0)*(1-$K32)</f>
        <v>0</v>
      </c>
      <c r="AX32" s="989">
        <f>VLOOKUP($E32,AU$450:AX$461,4,FALSE)*AU32*($K32)+(AU32-AV32-AW32)*(1-$K32)</f>
        <v>0</v>
      </c>
      <c r="AY32" s="990"/>
      <c r="BB32" s="1019">
        <f>VLOOKUP($A32,'New Resources - Individual'!$A$4:$Y$133,BB$2,FALSE)*BB$1</f>
        <v>0</v>
      </c>
      <c r="BC32" s="988">
        <f>$G32+BB32</f>
        <v>0</v>
      </c>
      <c r="BD32" s="989">
        <f>VLOOKUP($E32,BC$450:BF$461,2,FALSE)*BC32*($K32)+IF($G32&gt;0,($H32/$G32)*BC32,0)*(1-$K32)</f>
        <v>0</v>
      </c>
      <c r="BE32" s="989">
        <f>VLOOKUP($E32,BC$450:BF$461,3,FALSE)*BC32*($K32)+IF($G32&gt;0,($I32/$G32)*BC32,0)*(1-$K32)</f>
        <v>0</v>
      </c>
      <c r="BF32" s="989">
        <f>VLOOKUP($E32,BC$450:BF$461,4,FALSE)*BC32*($K32)+(BC32-BD32-BE32)*(1-$K32)</f>
        <v>0</v>
      </c>
      <c r="BG32" s="990"/>
      <c r="BJ32" s="1019">
        <f>VLOOKUP($A32,'New Resources - Individual'!$A$4:$Y$133,BJ$2,FALSE)*BJ$1</f>
        <v>0</v>
      </c>
      <c r="BK32" s="988">
        <f>$G32+BJ32</f>
        <v>0</v>
      </c>
      <c r="BL32" s="989">
        <f>VLOOKUP($E32,BK$450:BN$461,2,FALSE)*BK32*($K32)+IF($G32&gt;0,($H32/$G32)*BK32,0)*(1-$K32)</f>
        <v>0</v>
      </c>
      <c r="BM32" s="989">
        <f>VLOOKUP($E32,BK$450:BN$461,3,FALSE)*BK32*($K32)+IF($G32&gt;0,($I32/$G32)*BK32,0)*(1-$K32)</f>
        <v>0</v>
      </c>
      <c r="BN32" s="989">
        <f>VLOOKUP($E32,BK$450:BN$461,4,FALSE)*BK32*($K32)+(BK32-BL32-BM32)*(1-$K32)</f>
        <v>0</v>
      </c>
      <c r="BO32" s="990"/>
      <c r="BR32" s="1019">
        <f>VLOOKUP($A32,'New Resources - Individual'!$A$4:$Y$133,BR$2,FALSE)*BR$1</f>
        <v>0</v>
      </c>
      <c r="BS32" s="988">
        <f>$G32+BR32</f>
        <v>0</v>
      </c>
      <c r="BT32" s="989">
        <f>VLOOKUP($E32,BS$450:BV$461,2,FALSE)*BS32*($K32)+IF($G32&gt;0,($H32/$G32)*BS32,0)*(1-$K32)</f>
        <v>0</v>
      </c>
      <c r="BU32" s="989">
        <f>VLOOKUP($E32,BS$450:BV$461,3,FALSE)*BS32*($K32)+IF($G32&gt;0,($I32/$G32)*BS32,0)*(1-$K32)</f>
        <v>0</v>
      </c>
      <c r="BV32" s="989">
        <f>VLOOKUP($E32,BS$450:BV$461,4,FALSE)*BS32*($K32)+(BS32-BT32-BU32)*(1-$K32)</f>
        <v>0</v>
      </c>
      <c r="BW32" s="990"/>
      <c r="BZ32" s="1019">
        <f>VLOOKUP($A32,'New Resources - Individual'!$A$4:$Y$133,BZ$2,FALSE)*BZ$1</f>
        <v>0</v>
      </c>
      <c r="CA32" s="988">
        <f>$G32+BZ32</f>
        <v>0</v>
      </c>
      <c r="CB32" s="989">
        <f>VLOOKUP($E32,CA$450:CD$461,2,FALSE)*CA32*($K32)+IF($G32&gt;0,($H32/$G32)*CA32,0)*(1-$K32)</f>
        <v>0</v>
      </c>
      <c r="CC32" s="989">
        <f>VLOOKUP($E32,CA$450:CD$461,3,FALSE)*CA32*($K32)+IF($G32&gt;0,($I32/$G32)*CA32,0)*(1-$K32)</f>
        <v>0</v>
      </c>
      <c r="CD32" s="989">
        <f>VLOOKUP($E32,CA$450:CD$461,4,FALSE)*CA32*($K32)+(CA32-CB32-CC32)*(1-$K32)</f>
        <v>0</v>
      </c>
      <c r="CE32" s="990"/>
      <c r="CH32" s="1019">
        <f>VLOOKUP($A32,'New Resources - Individual'!$A$4:$Y$133,CH$2,FALSE)*CH$1</f>
        <v>0</v>
      </c>
      <c r="CI32" s="988">
        <f>$G32+CH32</f>
        <v>0</v>
      </c>
      <c r="CJ32" s="989">
        <f>VLOOKUP($E32,CI$450:CL$461,2,FALSE)*CI32*($K32)+IF($G32&gt;0,($H32/$G32)*CI32,0)*(1-$K32)</f>
        <v>0</v>
      </c>
      <c r="CK32" s="989">
        <f>VLOOKUP($E32,CI$450:CL$461,3,FALSE)*CI32*($K32)+IF($G32&gt;0,($I32/$G32)*CI32,0)*(1-$K32)</f>
        <v>0</v>
      </c>
      <c r="CL32" s="989">
        <f>VLOOKUP($E32,CI$450:CL$461,4,FALSE)*CI32*($K32)+(CI32-CJ32-CK32)*(1-$K32)</f>
        <v>0</v>
      </c>
      <c r="CM32" s="990"/>
      <c r="CP32" s="1019">
        <f>VLOOKUP($A32,'New Resources - Individual'!$A$4:$Y$133,CP$2,FALSE)*CP$1</f>
        <v>0</v>
      </c>
      <c r="CQ32" s="988">
        <f>$G32+CP32</f>
        <v>0</v>
      </c>
      <c r="CR32" s="989">
        <f>VLOOKUP($E32,CQ$450:CT$461,2,FALSE)*CQ32*($K32)+IF($G32&gt;0,($H32/$G32)*CQ32,0)*(1-$K32)</f>
        <v>0</v>
      </c>
      <c r="CS32" s="989">
        <f>VLOOKUP($E32,CQ$450:CT$461,3,FALSE)*CQ32*($K32)+IF($G32&gt;0,($I32/$G32)*CQ32,0)*(1-$K32)</f>
        <v>0</v>
      </c>
      <c r="CT32" s="989">
        <f>VLOOKUP($E32,CQ$450:CT$461,4,FALSE)*CQ32*($K32)+(CQ32-CR32-CS32)*(1-$K32)</f>
        <v>0</v>
      </c>
      <c r="CU32" s="990"/>
      <c r="CX32" s="1019">
        <f>VLOOKUP($A32,'New Resources - Individual'!$A$4:$Y$133,CX$2,FALSE)*CX$1</f>
        <v>0</v>
      </c>
      <c r="CY32" s="988">
        <f>$G32+CX32</f>
        <v>0</v>
      </c>
      <c r="CZ32" s="989">
        <f>VLOOKUP($E32,CY$450:DB$461,2,FALSE)*CY32*($K32)+IF($G32&gt;0,($H32/$G32)*CY32,0)*(1-$K32)</f>
        <v>0</v>
      </c>
      <c r="DA32" s="989">
        <f>VLOOKUP($E32,CY$450:DB$461,3,FALSE)*CY32*($K32)+IF($G32&gt;0,($I32/$G32)*CY32,0)*(1-$K32)</f>
        <v>0</v>
      </c>
      <c r="DB32" s="989">
        <f>VLOOKUP($E32,CY$450:DB$461,4,FALSE)*CY32*($K32)+(CY32-CZ32-DA32)*(1-$K32)</f>
        <v>0</v>
      </c>
      <c r="DC32" s="990"/>
      <c r="DF32" s="1019">
        <f>VLOOKUP($A32,'New Resources - Individual'!$A$4:$Y$133,DF$2,FALSE)*DF$1</f>
        <v>0</v>
      </c>
      <c r="DG32" s="988">
        <f>$G32+DF32</f>
        <v>0</v>
      </c>
      <c r="DH32" s="989">
        <f>VLOOKUP($E32,DG$450:DJ$461,2,FALSE)*DG32*($K32)+IF($G32&gt;0,($H32/$G32)*DG32,0)*(1-$K32)</f>
        <v>0</v>
      </c>
      <c r="DI32" s="989">
        <f>VLOOKUP($E32,DG$450:DJ$461,3,FALSE)*DG32*($K32)+IF($G32&gt;0,($I32/$G32)*DG32,0)*(1-$K32)</f>
        <v>0</v>
      </c>
      <c r="DJ32" s="989">
        <f>VLOOKUP($E32,DG$450:DJ$461,4,FALSE)*DG32*($K32)+(DG32-DH32-DI32)*(1-$K32)</f>
        <v>0</v>
      </c>
      <c r="DK32" s="990"/>
      <c r="DN32" s="1019">
        <f>VLOOKUP($A32,'New Resources - Individual'!$A$4:$Y$133,DN$2,FALSE)*DN$1</f>
        <v>0</v>
      </c>
      <c r="DO32" s="988">
        <f>$G32+DN32</f>
        <v>0</v>
      </c>
      <c r="DP32" s="989">
        <f>VLOOKUP($E32,DO$450:DR$461,2,FALSE)*DO32*($K32)+IF($G32&gt;0,($H32/$G32)*DO32,0)*(1-$K32)</f>
        <v>0</v>
      </c>
      <c r="DQ32" s="989">
        <f>VLOOKUP($E32,DO$450:DR$461,3,FALSE)*DO32*($K32)+IF($G32&gt;0,($I32/$G32)*DO32,0)*(1-$K32)</f>
        <v>0</v>
      </c>
      <c r="DR32" s="989">
        <f>VLOOKUP($E32,DO$450:DR$461,4,FALSE)*DO32*($K32)+(DO32-DP32-DQ32)*(1-$K32)</f>
        <v>0</v>
      </c>
      <c r="DS32" s="990"/>
      <c r="DV32" s="1019">
        <f>VLOOKUP($A32,'New Resources - Individual'!$A$4:$Y$133,DV$2,FALSE)*DV$1</f>
        <v>0</v>
      </c>
      <c r="DW32" s="988">
        <f>$G32+DV32</f>
        <v>0</v>
      </c>
      <c r="DX32" s="989">
        <f>VLOOKUP($E32,DW$450:DZ$461,2,FALSE)*DW32*($K32)+IF($G32&gt;0,($H32/$G32)*DW32,0)*(1-$K32)</f>
        <v>0</v>
      </c>
      <c r="DY32" s="989">
        <f>VLOOKUP($E32,DW$450:DZ$461,3,FALSE)*DW32*($K32)+IF($G32&gt;0,($I32/$G32)*DW32,0)*(1-$K32)</f>
        <v>0</v>
      </c>
      <c r="DZ32" s="989">
        <f>VLOOKUP($E32,DW$450:DZ$461,4,FALSE)*DW32*($K32)+(DW32-DX32-DY32)*(1-$K32)</f>
        <v>0</v>
      </c>
      <c r="EA32" s="990"/>
      <c r="ED32" s="1019">
        <f>VLOOKUP($A32,'New Resources - Individual'!$A$4:$Y$133,ED$2,FALSE)*ED$1</f>
        <v>0</v>
      </c>
      <c r="EE32" s="988">
        <f>$G32+ED32</f>
        <v>0</v>
      </c>
      <c r="EF32" s="989">
        <f>VLOOKUP($E32,EE$450:EH$461,2,FALSE)*EE32*($K32)+IF($G32&gt;0,($H32/$G32)*EE32,0)*(1-$K32)</f>
        <v>0</v>
      </c>
      <c r="EG32" s="989">
        <f>VLOOKUP($E32,EE$450:EH$461,3,FALSE)*EE32*($K32)+IF($G32&gt;0,($I32/$G32)*EE32,0)*(1-$K32)</f>
        <v>0</v>
      </c>
      <c r="EH32" s="989">
        <f>VLOOKUP($E32,EE$450:EH$461,4,FALSE)*EE32*($K32)+(EE32-EF32-EG32)*(1-$K32)</f>
        <v>0</v>
      </c>
      <c r="EI32" s="990"/>
      <c r="EL32" s="1019">
        <f>VLOOKUP($A32,'New Resources - Individual'!$A$4:$Y$133,EL$2,FALSE)*EL$1</f>
        <v>0</v>
      </c>
      <c r="EM32" s="988">
        <f>$G32+EL32</f>
        <v>0</v>
      </c>
      <c r="EN32" s="989">
        <f>VLOOKUP($E32,EM$450:EP$461,2,FALSE)*EM32*($K32)+IF($G32&gt;0,($H32/$G32)*EM32,0)*(1-$K32)</f>
        <v>0</v>
      </c>
      <c r="EO32" s="989">
        <f>VLOOKUP($E32,EM$450:EP$461,3,FALSE)*EM32*($K32)+IF($G32&gt;0,($I32/$G32)*EM32,0)*(1-$K32)</f>
        <v>0</v>
      </c>
      <c r="EP32" s="989">
        <f>VLOOKUP($E32,EM$450:EP$461,4,FALSE)*EM32*($K32)+(EM32-EN32-EO32)*(1-$K32)</f>
        <v>0</v>
      </c>
      <c r="EQ32" s="990"/>
      <c r="ET32" s="1019">
        <f>VLOOKUP($A32,'New Resources - Individual'!$A$4:$Y$133,ET$2,FALSE)*ET$1</f>
        <v>0</v>
      </c>
      <c r="EU32" s="988">
        <f>$G32+ET32</f>
        <v>0</v>
      </c>
      <c r="EV32" s="989">
        <f>VLOOKUP($E32,EU$450:EX$461,2,FALSE)*EU32*($K32)+IF($G32&gt;0,($H32/$G32)*EU32,0)*(1-$K32)</f>
        <v>0</v>
      </c>
      <c r="EW32" s="989">
        <f>VLOOKUP($E32,EU$450:EX$461,3,FALSE)*EU32*($K32)+IF($G32&gt;0,($I32/$G32)*EU32,0)*(1-$K32)</f>
        <v>0</v>
      </c>
      <c r="EX32" s="989">
        <f>VLOOKUP($E32,EU$450:EX$461,4,FALSE)*EU32*($K32)+(EU32-EV32-EW32)*(1-$K32)</f>
        <v>0</v>
      </c>
      <c r="EY32" s="990"/>
      <c r="FB32" s="1019">
        <f>VLOOKUP($A32,'New Resources - Individual'!$A$4:$Y$133,FB$2,FALSE)*FB$1</f>
        <v>0</v>
      </c>
      <c r="FC32" s="988">
        <f>$G32+FB32</f>
        <v>0</v>
      </c>
      <c r="FD32" s="989">
        <f>VLOOKUP($E32,FC$450:FF$461,2,FALSE)*FC32*($K32)+IF($G32&gt;0,($H32/$G32)*FC32,0)*(1-$K32)</f>
        <v>0</v>
      </c>
      <c r="FE32" s="989">
        <f>VLOOKUP($E32,FC$450:FF$461,3,FALSE)*FC32*($K32)+IF($G32&gt;0,($I32/$G32)*FC32,0)*(1-$K32)</f>
        <v>0</v>
      </c>
      <c r="FF32" s="989">
        <f>VLOOKUP($E32,FC$450:FF$461,4,FALSE)*FC32*($K32)+(FC32-FD32-FE32)*(1-$K32)</f>
        <v>0</v>
      </c>
      <c r="FG32" s="990"/>
      <c r="FJ32" s="1019">
        <f>VLOOKUP($A32,'New Resources - Individual'!$A$4:$Y$133,FJ$2,FALSE)*FJ$1</f>
        <v>0</v>
      </c>
      <c r="FK32" s="988">
        <f>$G32+FJ32</f>
        <v>0</v>
      </c>
      <c r="FL32" s="989">
        <f>VLOOKUP($E32,FK$450:FN$461,2,FALSE)*FK32*($K32)+IF($G32&gt;0,($H32/$G32)*FK32,0)*(1-$K32)</f>
        <v>0</v>
      </c>
      <c r="FM32" s="989">
        <f>VLOOKUP($E32,FK$450:FN$461,3,FALSE)*FK32*($K32)+IF($G32&gt;0,($I32/$G32)*FK32,0)*(1-$K32)</f>
        <v>0</v>
      </c>
      <c r="FN32" s="989">
        <f>VLOOKUP($E32,FK$450:FN$461,4,FALSE)*FK32*($K32)+(FK32-FL32-FM32)*(1-$K32)</f>
        <v>0</v>
      </c>
      <c r="FO32" s="990"/>
    </row>
    <row r="33" spans="1:171">
      <c r="A33" s="163" t="s">
        <v>121</v>
      </c>
      <c r="B33" s="64"/>
      <c r="C33" s="1961"/>
      <c r="D33" s="789"/>
      <c r="E33" s="789"/>
      <c r="F33" s="790"/>
      <c r="G33" s="779">
        <f>SUM(G32)</f>
        <v>0</v>
      </c>
      <c r="H33" s="779">
        <f>SUM(H32)</f>
        <v>0</v>
      </c>
      <c r="I33" s="779">
        <f>SUM(I32)</f>
        <v>0</v>
      </c>
      <c r="J33" s="1211">
        <f>SUM(J32)</f>
        <v>0</v>
      </c>
      <c r="K33" s="777"/>
      <c r="O33" s="779">
        <f>SUM(O32)</f>
        <v>0</v>
      </c>
      <c r="P33" s="779">
        <f>SUM(P32)</f>
        <v>0</v>
      </c>
      <c r="Q33" s="779">
        <f>SUM(Q32)</f>
        <v>0</v>
      </c>
      <c r="R33" s="779">
        <f>SUM(R32)</f>
        <v>0</v>
      </c>
      <c r="S33" s="990"/>
      <c r="W33" s="779">
        <f>SUM(W32)</f>
        <v>0</v>
      </c>
      <c r="X33" s="779">
        <f>SUM(X32)</f>
        <v>0</v>
      </c>
      <c r="Y33" s="779">
        <f>SUM(Y32)</f>
        <v>0</v>
      </c>
      <c r="Z33" s="779">
        <f>SUM(Z32)</f>
        <v>0</v>
      </c>
      <c r="AA33" s="990"/>
      <c r="AE33" s="779">
        <f>SUM(AE32)</f>
        <v>0</v>
      </c>
      <c r="AF33" s="779">
        <f>SUM(AF32)</f>
        <v>0</v>
      </c>
      <c r="AG33" s="779">
        <f>SUM(AG32)</f>
        <v>0</v>
      </c>
      <c r="AH33" s="779">
        <f>SUM(AH32)</f>
        <v>0</v>
      </c>
      <c r="AI33" s="990"/>
      <c r="AM33" s="779">
        <f>SUM(AM32)</f>
        <v>0</v>
      </c>
      <c r="AN33" s="779">
        <f>SUM(AN32)</f>
        <v>0</v>
      </c>
      <c r="AO33" s="779">
        <f>SUM(AO32)</f>
        <v>0</v>
      </c>
      <c r="AP33" s="779">
        <f>SUM(AP32)</f>
        <v>0</v>
      </c>
      <c r="AQ33" s="990"/>
      <c r="AU33" s="779">
        <f>SUM(AU32)</f>
        <v>0</v>
      </c>
      <c r="AV33" s="779">
        <f>SUM(AV32)</f>
        <v>0</v>
      </c>
      <c r="AW33" s="779">
        <f>SUM(AW32)</f>
        <v>0</v>
      </c>
      <c r="AX33" s="779">
        <f>SUM(AX32)</f>
        <v>0</v>
      </c>
      <c r="AY33" s="990"/>
      <c r="BC33" s="779">
        <f>SUM(BC32)</f>
        <v>0</v>
      </c>
      <c r="BD33" s="779">
        <f>SUM(BD32)</f>
        <v>0</v>
      </c>
      <c r="BE33" s="779">
        <f>SUM(BE32)</f>
        <v>0</v>
      </c>
      <c r="BF33" s="779">
        <f>SUM(BF32)</f>
        <v>0</v>
      </c>
      <c r="BG33" s="990"/>
      <c r="BK33" s="779">
        <f>SUM(BK32)</f>
        <v>0</v>
      </c>
      <c r="BL33" s="779">
        <f>SUM(BL32)</f>
        <v>0</v>
      </c>
      <c r="BM33" s="779">
        <f>SUM(BM32)</f>
        <v>0</v>
      </c>
      <c r="BN33" s="779">
        <f>SUM(BN32)</f>
        <v>0</v>
      </c>
      <c r="BO33" s="990"/>
      <c r="BS33" s="779">
        <f>SUM(BS32)</f>
        <v>0</v>
      </c>
      <c r="BT33" s="779">
        <f>SUM(BT32)</f>
        <v>0</v>
      </c>
      <c r="BU33" s="779">
        <f>SUM(BU32)</f>
        <v>0</v>
      </c>
      <c r="BV33" s="779">
        <f>SUM(BV32)</f>
        <v>0</v>
      </c>
      <c r="BW33" s="990"/>
      <c r="CA33" s="779">
        <f>SUM(CA32)</f>
        <v>0</v>
      </c>
      <c r="CB33" s="779">
        <f>SUM(CB32)</f>
        <v>0</v>
      </c>
      <c r="CC33" s="779">
        <f>SUM(CC32)</f>
        <v>0</v>
      </c>
      <c r="CD33" s="779">
        <f>SUM(CD32)</f>
        <v>0</v>
      </c>
      <c r="CE33" s="990"/>
      <c r="CI33" s="779">
        <f>SUM(CI32)</f>
        <v>0</v>
      </c>
      <c r="CJ33" s="779">
        <f>SUM(CJ32)</f>
        <v>0</v>
      </c>
      <c r="CK33" s="779">
        <f>SUM(CK32)</f>
        <v>0</v>
      </c>
      <c r="CL33" s="779">
        <f>SUM(CL32)</f>
        <v>0</v>
      </c>
      <c r="CM33" s="990"/>
      <c r="CQ33" s="779">
        <f>SUM(CQ32)</f>
        <v>0</v>
      </c>
      <c r="CR33" s="779">
        <f>SUM(CR32)</f>
        <v>0</v>
      </c>
      <c r="CS33" s="779">
        <f>SUM(CS32)</f>
        <v>0</v>
      </c>
      <c r="CT33" s="779">
        <f>SUM(CT32)</f>
        <v>0</v>
      </c>
      <c r="CU33" s="990"/>
      <c r="CY33" s="779">
        <f>SUM(CY32)</f>
        <v>0</v>
      </c>
      <c r="CZ33" s="779">
        <f>SUM(CZ32)</f>
        <v>0</v>
      </c>
      <c r="DA33" s="779">
        <f>SUM(DA32)</f>
        <v>0</v>
      </c>
      <c r="DB33" s="779">
        <f>SUM(DB32)</f>
        <v>0</v>
      </c>
      <c r="DC33" s="990"/>
      <c r="DG33" s="779">
        <f>SUM(DG32)</f>
        <v>0</v>
      </c>
      <c r="DH33" s="779">
        <f>SUM(DH32)</f>
        <v>0</v>
      </c>
      <c r="DI33" s="779">
        <f>SUM(DI32)</f>
        <v>0</v>
      </c>
      <c r="DJ33" s="779">
        <f>SUM(DJ32)</f>
        <v>0</v>
      </c>
      <c r="DK33" s="990"/>
      <c r="DO33" s="779">
        <f>SUM(DO32)</f>
        <v>0</v>
      </c>
      <c r="DP33" s="779">
        <f>SUM(DP32)</f>
        <v>0</v>
      </c>
      <c r="DQ33" s="779">
        <f>SUM(DQ32)</f>
        <v>0</v>
      </c>
      <c r="DR33" s="779">
        <f>SUM(DR32)</f>
        <v>0</v>
      </c>
      <c r="DS33" s="990"/>
      <c r="DW33" s="779">
        <f>SUM(DW32)</f>
        <v>0</v>
      </c>
      <c r="DX33" s="779">
        <f>SUM(DX32)</f>
        <v>0</v>
      </c>
      <c r="DY33" s="779">
        <f>SUM(DY32)</f>
        <v>0</v>
      </c>
      <c r="DZ33" s="779">
        <f>SUM(DZ32)</f>
        <v>0</v>
      </c>
      <c r="EA33" s="990"/>
      <c r="EE33" s="779">
        <f>SUM(EE32)</f>
        <v>0</v>
      </c>
      <c r="EF33" s="779">
        <f>SUM(EF32)</f>
        <v>0</v>
      </c>
      <c r="EG33" s="779">
        <f>SUM(EG32)</f>
        <v>0</v>
      </c>
      <c r="EH33" s="779">
        <f>SUM(EH32)</f>
        <v>0</v>
      </c>
      <c r="EI33" s="990"/>
      <c r="EM33" s="779">
        <f>SUM(EM32)</f>
        <v>0</v>
      </c>
      <c r="EN33" s="779">
        <f>SUM(EN32)</f>
        <v>0</v>
      </c>
      <c r="EO33" s="779">
        <f>SUM(EO32)</f>
        <v>0</v>
      </c>
      <c r="EP33" s="779">
        <f>SUM(EP32)</f>
        <v>0</v>
      </c>
      <c r="EQ33" s="990"/>
      <c r="EU33" s="779">
        <f>SUM(EU32)</f>
        <v>0</v>
      </c>
      <c r="EV33" s="779">
        <f>SUM(EV32)</f>
        <v>0</v>
      </c>
      <c r="EW33" s="779">
        <f>SUM(EW32)</f>
        <v>0</v>
      </c>
      <c r="EX33" s="779">
        <f>SUM(EX32)</f>
        <v>0</v>
      </c>
      <c r="EY33" s="990"/>
      <c r="FC33" s="779">
        <f>SUM(FC32)</f>
        <v>0</v>
      </c>
      <c r="FD33" s="779">
        <f>SUM(FD32)</f>
        <v>0</v>
      </c>
      <c r="FE33" s="779">
        <f>SUM(FE32)</f>
        <v>0</v>
      </c>
      <c r="FF33" s="779">
        <f>SUM(FF32)</f>
        <v>0</v>
      </c>
      <c r="FG33" s="990"/>
      <c r="FK33" s="779">
        <f>SUM(FK32)</f>
        <v>0</v>
      </c>
      <c r="FL33" s="779">
        <f>SUM(FL32)</f>
        <v>0</v>
      </c>
      <c r="FM33" s="779">
        <f>SUM(FM32)</f>
        <v>0</v>
      </c>
      <c r="FN33" s="779">
        <f>SUM(FN32)</f>
        <v>0</v>
      </c>
      <c r="FO33" s="990"/>
    </row>
    <row r="34" spans="1:171">
      <c r="A34" s="163"/>
      <c r="B34" s="64"/>
      <c r="C34" s="1733"/>
      <c r="D34" s="55"/>
      <c r="E34" s="55"/>
      <c r="F34" s="55"/>
      <c r="G34" s="791"/>
      <c r="H34" s="791"/>
      <c r="I34" s="791"/>
      <c r="J34" s="792"/>
      <c r="K34" s="777"/>
      <c r="S34" s="990"/>
      <c r="AA34" s="990"/>
      <c r="AI34" s="990"/>
      <c r="AQ34" s="990"/>
      <c r="AY34" s="990"/>
      <c r="BG34" s="990"/>
      <c r="BO34" s="990"/>
      <c r="BW34" s="990"/>
      <c r="CE34" s="990"/>
      <c r="CM34" s="990"/>
      <c r="CU34" s="990"/>
      <c r="DC34" s="990"/>
      <c r="DK34" s="990"/>
      <c r="DS34" s="990"/>
      <c r="EA34" s="990"/>
      <c r="EI34" s="990"/>
      <c r="EQ34" s="990"/>
      <c r="EY34" s="990"/>
      <c r="FG34" s="990"/>
      <c r="FO34" s="990"/>
    </row>
    <row r="35" spans="1:171">
      <c r="A35" s="199" t="s">
        <v>427</v>
      </c>
      <c r="B35" s="220"/>
      <c r="C35" s="1733"/>
      <c r="D35" s="55"/>
      <c r="E35" s="64"/>
      <c r="F35" s="64"/>
      <c r="G35" s="784"/>
      <c r="H35" s="784"/>
      <c r="I35" s="784"/>
      <c r="J35" s="785"/>
      <c r="K35" s="777"/>
      <c r="S35" s="990"/>
      <c r="AA35" s="990"/>
      <c r="AI35" s="990"/>
      <c r="AQ35" s="990"/>
      <c r="AY35" s="990"/>
      <c r="BG35" s="990"/>
      <c r="BO35" s="990"/>
      <c r="BW35" s="990"/>
      <c r="CE35" s="990"/>
      <c r="CM35" s="990"/>
      <c r="CU35" s="990"/>
      <c r="DC35" s="990"/>
      <c r="DK35" s="990"/>
      <c r="DS35" s="990"/>
      <c r="EA35" s="990"/>
      <c r="EI35" s="990"/>
      <c r="EQ35" s="990"/>
      <c r="EY35" s="990"/>
      <c r="FG35" s="990"/>
      <c r="FO35" s="990"/>
    </row>
    <row r="36" spans="1:171">
      <c r="A36" s="786"/>
      <c r="B36" s="787" t="s">
        <v>140</v>
      </c>
      <c r="C36" s="1957" t="s">
        <v>70</v>
      </c>
      <c r="D36" s="764" t="s">
        <v>123</v>
      </c>
      <c r="E36" s="778" t="str">
        <f>'Sch 1- Rate Base '!E36</f>
        <v>DIST</v>
      </c>
      <c r="F36" s="765"/>
      <c r="G36" s="182">
        <f>'Sch 1- Rate Base '!G36</f>
        <v>0</v>
      </c>
      <c r="H36" s="182">
        <f>'Sch 1- Rate Base '!H36</f>
        <v>0</v>
      </c>
      <c r="I36" s="182">
        <f>'Sch 1- Rate Base '!I36</f>
        <v>0</v>
      </c>
      <c r="J36" s="183">
        <f>'Sch 1- Rate Base '!J36</f>
        <v>0</v>
      </c>
      <c r="K36" s="777">
        <f>IF($E36="DIRECT",0,1)</f>
        <v>1</v>
      </c>
      <c r="O36" s="988">
        <f>$G36</f>
        <v>0</v>
      </c>
      <c r="P36" s="989">
        <f>VLOOKUP($E36,O$450:R$461,2,FALSE)*O36*($K36)+IF($G36&gt;0,($H36/$G36)*O36,0)*(1-$K36)</f>
        <v>0</v>
      </c>
      <c r="Q36" s="989">
        <f>VLOOKUP($E36,O$450:R$461,3,FALSE)*O36*($K36)+IF($G36&gt;0,($I36/$G36)*O36,0)*(1-$K36)</f>
        <v>0</v>
      </c>
      <c r="R36" s="989">
        <f>VLOOKUP($E36,O$450:R$461,4,FALSE)*O36*($K36)+(O36-P36-Q36)*(1-$K36)</f>
        <v>0</v>
      </c>
      <c r="S36" s="990"/>
      <c r="W36" s="988">
        <f>$G36</f>
        <v>0</v>
      </c>
      <c r="X36" s="989">
        <f>VLOOKUP($E36,W$450:Z$461,2,FALSE)*W36*($K36)+IF($G36&gt;0,($H36/$G36)*W36,0)*(1-$K36)</f>
        <v>0</v>
      </c>
      <c r="Y36" s="989">
        <f>VLOOKUP($E36,W$450:Z$461,3,FALSE)*W36*($K36)+IF($G36&gt;0,($I36/$G36)*W36,0)*(1-$K36)</f>
        <v>0</v>
      </c>
      <c r="Z36" s="989">
        <f>VLOOKUP($E36,W$450:Z$461,4,FALSE)*W36*($K36)+(W36-X36-Y36)*(1-$K36)</f>
        <v>0</v>
      </c>
      <c r="AA36" s="990"/>
      <c r="AE36" s="988">
        <f>$G36</f>
        <v>0</v>
      </c>
      <c r="AF36" s="989">
        <f>VLOOKUP($E36,AE$450:AH$461,2,FALSE)*AE36*($K36)+IF($G36&gt;0,($H36/$G36)*AE36,0)*(1-$K36)</f>
        <v>0</v>
      </c>
      <c r="AG36" s="989">
        <f>VLOOKUP($E36,AE$450:AH$461,3,FALSE)*AE36*($K36)+IF($G36&gt;0,($I36/$G36)*AE36,0)*(1-$K36)</f>
        <v>0</v>
      </c>
      <c r="AH36" s="989">
        <f>VLOOKUP($E36,AE$450:AH$461,4,FALSE)*AE36*($K36)+(AE36-AF36-AG36)*(1-$K36)</f>
        <v>0</v>
      </c>
      <c r="AI36" s="990"/>
      <c r="AM36" s="988">
        <f>$G36</f>
        <v>0</v>
      </c>
      <c r="AN36" s="989">
        <f>VLOOKUP($E36,AM$450:AP$461,2,FALSE)*AM36*($K36)+IF($G36&gt;0,($H36/$G36)*AM36,0)*(1-$K36)</f>
        <v>0</v>
      </c>
      <c r="AO36" s="989">
        <f>VLOOKUP($E36,AM$450:AP$461,3,FALSE)*AM36*($K36)+IF($G36&gt;0,($I36/$G36)*AM36,0)*(1-$K36)</f>
        <v>0</v>
      </c>
      <c r="AP36" s="989">
        <f>VLOOKUP($E36,AM$450:AP$461,4,FALSE)*AM36*($K36)+(AM36-AN36-AO36)*(1-$K36)</f>
        <v>0</v>
      </c>
      <c r="AQ36" s="990"/>
      <c r="AU36" s="988">
        <f>$G36</f>
        <v>0</v>
      </c>
      <c r="AV36" s="989">
        <f>VLOOKUP($E36,AU$450:AX$461,2,FALSE)*AU36*($K36)+IF($G36&gt;0,($H36/$G36)*AU36,0)*(1-$K36)</f>
        <v>0</v>
      </c>
      <c r="AW36" s="989">
        <f>VLOOKUP($E36,AU$450:AX$461,3,FALSE)*AU36*($K36)+IF($G36&gt;0,($I36/$G36)*AU36,0)*(1-$K36)</f>
        <v>0</v>
      </c>
      <c r="AX36" s="989">
        <f>VLOOKUP($E36,AU$450:AX$461,4,FALSE)*AU36*($K36)+(AU36-AV36-AW36)*(1-$K36)</f>
        <v>0</v>
      </c>
      <c r="AY36" s="990"/>
      <c r="BC36" s="988">
        <f>$G36</f>
        <v>0</v>
      </c>
      <c r="BD36" s="989">
        <f>VLOOKUP($E36,BC$450:BF$461,2,FALSE)*BC36*($K36)+IF($G36&gt;0,($H36/$G36)*BC36,0)*(1-$K36)</f>
        <v>0</v>
      </c>
      <c r="BE36" s="989">
        <f>VLOOKUP($E36,BC$450:BF$461,3,FALSE)*BC36*($K36)+IF($G36&gt;0,($I36/$G36)*BC36,0)*(1-$K36)</f>
        <v>0</v>
      </c>
      <c r="BF36" s="989">
        <f>VLOOKUP($E36,BC$450:BF$461,4,FALSE)*BC36*($K36)+(BC36-BD36-BE36)*(1-$K36)</f>
        <v>0</v>
      </c>
      <c r="BG36" s="990"/>
      <c r="BK36" s="988">
        <f>$G36</f>
        <v>0</v>
      </c>
      <c r="BL36" s="989">
        <f>VLOOKUP($E36,BK$450:BN$461,2,FALSE)*BK36*($K36)+IF($G36&gt;0,($H36/$G36)*BK36,0)*(1-$K36)</f>
        <v>0</v>
      </c>
      <c r="BM36" s="989">
        <f>VLOOKUP($E36,BK$450:BN$461,3,FALSE)*BK36*($K36)+IF($G36&gt;0,($I36/$G36)*BK36,0)*(1-$K36)</f>
        <v>0</v>
      </c>
      <c r="BN36" s="989">
        <f>VLOOKUP($E36,BK$450:BN$461,4,FALSE)*BK36*($K36)+(BK36-BL36-BM36)*(1-$K36)</f>
        <v>0</v>
      </c>
      <c r="BO36" s="990"/>
      <c r="BS36" s="988">
        <f>$G36</f>
        <v>0</v>
      </c>
      <c r="BT36" s="989">
        <f>VLOOKUP($E36,BS$450:BV$461,2,FALSE)*BS36*($K36)+IF($G36&gt;0,($H36/$G36)*BS36,0)*(1-$K36)</f>
        <v>0</v>
      </c>
      <c r="BU36" s="989">
        <f>VLOOKUP($E36,BS$450:BV$461,3,FALSE)*BS36*($K36)+IF($G36&gt;0,($I36/$G36)*BS36,0)*(1-$K36)</f>
        <v>0</v>
      </c>
      <c r="BV36" s="989">
        <f>VLOOKUP($E36,BS$450:BV$461,4,FALSE)*BS36*($K36)+(BS36-BT36-BU36)*(1-$K36)</f>
        <v>0</v>
      </c>
      <c r="BW36" s="990"/>
      <c r="CA36" s="988">
        <f>$G36</f>
        <v>0</v>
      </c>
      <c r="CB36" s="989">
        <f>VLOOKUP($E36,CA$450:CD$461,2,FALSE)*CA36*($K36)+IF($G36&gt;0,($H36/$G36)*CA36,0)*(1-$K36)</f>
        <v>0</v>
      </c>
      <c r="CC36" s="989">
        <f>VLOOKUP($E36,CA$450:CD$461,3,FALSE)*CA36*($K36)+IF($G36&gt;0,($I36/$G36)*CA36,0)*(1-$K36)</f>
        <v>0</v>
      </c>
      <c r="CD36" s="989">
        <f>VLOOKUP($E36,CA$450:CD$461,4,FALSE)*CA36*($K36)+(CA36-CB36-CC36)*(1-$K36)</f>
        <v>0</v>
      </c>
      <c r="CE36" s="990"/>
      <c r="CI36" s="988">
        <f>$G36</f>
        <v>0</v>
      </c>
      <c r="CJ36" s="989">
        <f>VLOOKUP($E36,CI$450:CL$461,2,FALSE)*CI36*($K36)+IF($G36&gt;0,($H36/$G36)*CI36,0)*(1-$K36)</f>
        <v>0</v>
      </c>
      <c r="CK36" s="989">
        <f>VLOOKUP($E36,CI$450:CL$461,3,FALSE)*CI36*($K36)+IF($G36&gt;0,($I36/$G36)*CI36,0)*(1-$K36)</f>
        <v>0</v>
      </c>
      <c r="CL36" s="989">
        <f>VLOOKUP($E36,CI$450:CL$461,4,FALSE)*CI36*($K36)+(CI36-CJ36-CK36)*(1-$K36)</f>
        <v>0</v>
      </c>
      <c r="CM36" s="990"/>
      <c r="CQ36" s="988">
        <f>$G36</f>
        <v>0</v>
      </c>
      <c r="CR36" s="989">
        <f>VLOOKUP($E36,CQ$450:CT$461,2,FALSE)*CQ36*($K36)+IF($G36&gt;0,($H36/$G36)*CQ36,0)*(1-$K36)</f>
        <v>0</v>
      </c>
      <c r="CS36" s="989">
        <f>VLOOKUP($E36,CQ$450:CT$461,3,FALSE)*CQ36*($K36)+IF($G36&gt;0,($I36/$G36)*CQ36,0)*(1-$K36)</f>
        <v>0</v>
      </c>
      <c r="CT36" s="989">
        <f>VLOOKUP($E36,CQ$450:CT$461,4,FALSE)*CQ36*($K36)+(CQ36-CR36-CS36)*(1-$K36)</f>
        <v>0</v>
      </c>
      <c r="CU36" s="990"/>
      <c r="CY36" s="988">
        <f>$G36</f>
        <v>0</v>
      </c>
      <c r="CZ36" s="989">
        <f>VLOOKUP($E36,CY$450:DB$461,2,FALSE)*CY36*($K36)+IF($G36&gt;0,($H36/$G36)*CY36,0)*(1-$K36)</f>
        <v>0</v>
      </c>
      <c r="DA36" s="989">
        <f>VLOOKUP($E36,CY$450:DB$461,3,FALSE)*CY36*($K36)+IF($G36&gt;0,($I36/$G36)*CY36,0)*(1-$K36)</f>
        <v>0</v>
      </c>
      <c r="DB36" s="989">
        <f>VLOOKUP($E36,CY$450:DB$461,4,FALSE)*CY36*($K36)+(CY36-CZ36-DA36)*(1-$K36)</f>
        <v>0</v>
      </c>
      <c r="DC36" s="990"/>
      <c r="DG36" s="988">
        <f>$G36</f>
        <v>0</v>
      </c>
      <c r="DH36" s="989">
        <f>VLOOKUP($E36,DG$450:DJ$461,2,FALSE)*DG36*($K36)+IF($G36&gt;0,($H36/$G36)*DG36,0)*(1-$K36)</f>
        <v>0</v>
      </c>
      <c r="DI36" s="989">
        <f>VLOOKUP($E36,DG$450:DJ$461,3,FALSE)*DG36*($K36)+IF($G36&gt;0,($I36/$G36)*DG36,0)*(1-$K36)</f>
        <v>0</v>
      </c>
      <c r="DJ36" s="989">
        <f>VLOOKUP($E36,DG$450:DJ$461,4,FALSE)*DG36*($K36)+(DG36-DH36-DI36)*(1-$K36)</f>
        <v>0</v>
      </c>
      <c r="DK36" s="990"/>
      <c r="DO36" s="988">
        <f>$G36</f>
        <v>0</v>
      </c>
      <c r="DP36" s="989">
        <f>VLOOKUP($E36,DO$450:DR$461,2,FALSE)*DO36*($K36)+IF($G36&gt;0,($H36/$G36)*DO36,0)*(1-$K36)</f>
        <v>0</v>
      </c>
      <c r="DQ36" s="989">
        <f>VLOOKUP($E36,DO$450:DR$461,3,FALSE)*DO36*($K36)+IF($G36&gt;0,($I36/$G36)*DO36,0)*(1-$K36)</f>
        <v>0</v>
      </c>
      <c r="DR36" s="989">
        <f>VLOOKUP($E36,DO$450:DR$461,4,FALSE)*DO36*($K36)+(DO36-DP36-DQ36)*(1-$K36)</f>
        <v>0</v>
      </c>
      <c r="DS36" s="990"/>
      <c r="DW36" s="988">
        <f>$G36</f>
        <v>0</v>
      </c>
      <c r="DX36" s="989">
        <f>VLOOKUP($E36,DW$450:DZ$461,2,FALSE)*DW36*($K36)+IF($G36&gt;0,($H36/$G36)*DW36,0)*(1-$K36)</f>
        <v>0</v>
      </c>
      <c r="DY36" s="989">
        <f>VLOOKUP($E36,DW$450:DZ$461,3,FALSE)*DW36*($K36)+IF($G36&gt;0,($I36/$G36)*DW36,0)*(1-$K36)</f>
        <v>0</v>
      </c>
      <c r="DZ36" s="989">
        <f>VLOOKUP($E36,DW$450:DZ$461,4,FALSE)*DW36*($K36)+(DW36-DX36-DY36)*(1-$K36)</f>
        <v>0</v>
      </c>
      <c r="EA36" s="990"/>
      <c r="EE36" s="988">
        <f>$G36</f>
        <v>0</v>
      </c>
      <c r="EF36" s="989">
        <f>VLOOKUP($E36,EE$450:EH$461,2,FALSE)*EE36*($K36)+IF($G36&gt;0,($H36/$G36)*EE36,0)*(1-$K36)</f>
        <v>0</v>
      </c>
      <c r="EG36" s="989">
        <f>VLOOKUP($E36,EE$450:EH$461,3,FALSE)*EE36*($K36)+IF($G36&gt;0,($I36/$G36)*EE36,0)*(1-$K36)</f>
        <v>0</v>
      </c>
      <c r="EH36" s="989">
        <f>VLOOKUP($E36,EE$450:EH$461,4,FALSE)*EE36*($K36)+(EE36-EF36-EG36)*(1-$K36)</f>
        <v>0</v>
      </c>
      <c r="EI36" s="990"/>
      <c r="EM36" s="988">
        <f>$G36</f>
        <v>0</v>
      </c>
      <c r="EN36" s="989">
        <f>VLOOKUP($E36,EM$450:EP$461,2,FALSE)*EM36*($K36)+IF($G36&gt;0,($H36/$G36)*EM36,0)*(1-$K36)</f>
        <v>0</v>
      </c>
      <c r="EO36" s="989">
        <f>VLOOKUP($E36,EM$450:EP$461,3,FALSE)*EM36*($K36)+IF($G36&gt;0,($I36/$G36)*EM36,0)*(1-$K36)</f>
        <v>0</v>
      </c>
      <c r="EP36" s="989">
        <f>VLOOKUP($E36,EM$450:EP$461,4,FALSE)*EM36*($K36)+(EM36-EN36-EO36)*(1-$K36)</f>
        <v>0</v>
      </c>
      <c r="EQ36" s="990"/>
      <c r="EU36" s="988">
        <f>$G36</f>
        <v>0</v>
      </c>
      <c r="EV36" s="989">
        <f>VLOOKUP($E36,EU$450:EX$461,2,FALSE)*EU36*($K36)+IF($G36&gt;0,($H36/$G36)*EU36,0)*(1-$K36)</f>
        <v>0</v>
      </c>
      <c r="EW36" s="989">
        <f>VLOOKUP($E36,EU$450:EX$461,3,FALSE)*EU36*($K36)+IF($G36&gt;0,($I36/$G36)*EU36,0)*(1-$K36)</f>
        <v>0</v>
      </c>
      <c r="EX36" s="989">
        <f>VLOOKUP($E36,EU$450:EX$461,4,FALSE)*EU36*($K36)+(EU36-EV36-EW36)*(1-$K36)</f>
        <v>0</v>
      </c>
      <c r="EY36" s="990"/>
      <c r="FC36" s="988">
        <f>$G36</f>
        <v>0</v>
      </c>
      <c r="FD36" s="989">
        <f>VLOOKUP($E36,FC$450:FF$461,2,FALSE)*FC36*($K36)+IF($G36&gt;0,($H36/$G36)*FC36,0)*(1-$K36)</f>
        <v>0</v>
      </c>
      <c r="FE36" s="989">
        <f>VLOOKUP($E36,FC$450:FF$461,3,FALSE)*FC36*($K36)+IF($G36&gt;0,($I36/$G36)*FC36,0)*(1-$K36)</f>
        <v>0</v>
      </c>
      <c r="FF36" s="989">
        <f>VLOOKUP($E36,FC$450:FF$461,4,FALSE)*FC36*($K36)+(FC36-FD36-FE36)*(1-$K36)</f>
        <v>0</v>
      </c>
      <c r="FG36" s="990"/>
      <c r="FK36" s="988">
        <f>$G36</f>
        <v>0</v>
      </c>
      <c r="FL36" s="989">
        <f>VLOOKUP($E36,FK$450:FN$461,2,FALSE)*FK36*($K36)+IF($G36&gt;0,($H36/$G36)*FK36,0)*(1-$K36)</f>
        <v>0</v>
      </c>
      <c r="FM36" s="989">
        <f>VLOOKUP($E36,FK$450:FN$461,3,FALSE)*FK36*($K36)+IF($G36&gt;0,($I36/$G36)*FK36,0)*(1-$K36)</f>
        <v>0</v>
      </c>
      <c r="FN36" s="989">
        <f>VLOOKUP($E36,FK$450:FN$461,4,FALSE)*FK36*($K36)+(FK36-FL36-FM36)*(1-$K36)</f>
        <v>0</v>
      </c>
      <c r="FO36" s="990"/>
    </row>
    <row r="37" spans="1:171">
      <c r="A37" s="1175" t="s">
        <v>122</v>
      </c>
      <c r="B37" s="33"/>
      <c r="C37" s="1961"/>
      <c r="D37" s="789"/>
      <c r="E37" s="789"/>
      <c r="F37" s="790"/>
      <c r="G37" s="779">
        <f>SUM(G36)</f>
        <v>0</v>
      </c>
      <c r="H37" s="779">
        <f>SUM(H36)</f>
        <v>0</v>
      </c>
      <c r="I37" s="779">
        <f>SUM(I36)</f>
        <v>0</v>
      </c>
      <c r="J37" s="1211">
        <f>SUM(J36)</f>
        <v>0</v>
      </c>
      <c r="K37" s="777"/>
      <c r="O37" s="779">
        <f>SUM(O36)</f>
        <v>0</v>
      </c>
      <c r="P37" s="779">
        <f>SUM(P36)</f>
        <v>0</v>
      </c>
      <c r="Q37" s="779">
        <f>SUM(Q36)</f>
        <v>0</v>
      </c>
      <c r="R37" s="779">
        <f>SUM(R36)</f>
        <v>0</v>
      </c>
      <c r="S37" s="990"/>
      <c r="W37" s="779">
        <f>SUM(W36)</f>
        <v>0</v>
      </c>
      <c r="X37" s="779">
        <f>SUM(X36)</f>
        <v>0</v>
      </c>
      <c r="Y37" s="779">
        <f>SUM(Y36)</f>
        <v>0</v>
      </c>
      <c r="Z37" s="779">
        <f>SUM(Z36)</f>
        <v>0</v>
      </c>
      <c r="AA37" s="990"/>
      <c r="AE37" s="779">
        <f>SUM(AE36)</f>
        <v>0</v>
      </c>
      <c r="AF37" s="779">
        <f>SUM(AF36)</f>
        <v>0</v>
      </c>
      <c r="AG37" s="779">
        <f>SUM(AG36)</f>
        <v>0</v>
      </c>
      <c r="AH37" s="779">
        <f>SUM(AH36)</f>
        <v>0</v>
      </c>
      <c r="AI37" s="990"/>
      <c r="AM37" s="779">
        <f>SUM(AM36)</f>
        <v>0</v>
      </c>
      <c r="AN37" s="779">
        <f>SUM(AN36)</f>
        <v>0</v>
      </c>
      <c r="AO37" s="779">
        <f>SUM(AO36)</f>
        <v>0</v>
      </c>
      <c r="AP37" s="779">
        <f>SUM(AP36)</f>
        <v>0</v>
      </c>
      <c r="AQ37" s="990"/>
      <c r="AU37" s="779">
        <f>SUM(AU36)</f>
        <v>0</v>
      </c>
      <c r="AV37" s="779">
        <f>SUM(AV36)</f>
        <v>0</v>
      </c>
      <c r="AW37" s="779">
        <f>SUM(AW36)</f>
        <v>0</v>
      </c>
      <c r="AX37" s="779">
        <f>SUM(AX36)</f>
        <v>0</v>
      </c>
      <c r="AY37" s="990"/>
      <c r="BC37" s="779">
        <f>SUM(BC36)</f>
        <v>0</v>
      </c>
      <c r="BD37" s="779">
        <f>SUM(BD36)</f>
        <v>0</v>
      </c>
      <c r="BE37" s="779">
        <f>SUM(BE36)</f>
        <v>0</v>
      </c>
      <c r="BF37" s="779">
        <f>SUM(BF36)</f>
        <v>0</v>
      </c>
      <c r="BG37" s="990"/>
      <c r="BK37" s="779">
        <f>SUM(BK36)</f>
        <v>0</v>
      </c>
      <c r="BL37" s="779">
        <f>SUM(BL36)</f>
        <v>0</v>
      </c>
      <c r="BM37" s="779">
        <f>SUM(BM36)</f>
        <v>0</v>
      </c>
      <c r="BN37" s="779">
        <f>SUM(BN36)</f>
        <v>0</v>
      </c>
      <c r="BO37" s="990"/>
      <c r="BS37" s="779">
        <f>SUM(BS36)</f>
        <v>0</v>
      </c>
      <c r="BT37" s="779">
        <f>SUM(BT36)</f>
        <v>0</v>
      </c>
      <c r="BU37" s="779">
        <f>SUM(BU36)</f>
        <v>0</v>
      </c>
      <c r="BV37" s="779">
        <f>SUM(BV36)</f>
        <v>0</v>
      </c>
      <c r="BW37" s="990"/>
      <c r="CA37" s="779">
        <f>SUM(CA36)</f>
        <v>0</v>
      </c>
      <c r="CB37" s="779">
        <f>SUM(CB36)</f>
        <v>0</v>
      </c>
      <c r="CC37" s="779">
        <f>SUM(CC36)</f>
        <v>0</v>
      </c>
      <c r="CD37" s="779">
        <f>SUM(CD36)</f>
        <v>0</v>
      </c>
      <c r="CE37" s="990"/>
      <c r="CI37" s="779">
        <f>SUM(CI36)</f>
        <v>0</v>
      </c>
      <c r="CJ37" s="779">
        <f>SUM(CJ36)</f>
        <v>0</v>
      </c>
      <c r="CK37" s="779">
        <f>SUM(CK36)</f>
        <v>0</v>
      </c>
      <c r="CL37" s="779">
        <f>SUM(CL36)</f>
        <v>0</v>
      </c>
      <c r="CM37" s="990"/>
      <c r="CQ37" s="779">
        <f>SUM(CQ36)</f>
        <v>0</v>
      </c>
      <c r="CR37" s="779">
        <f>SUM(CR36)</f>
        <v>0</v>
      </c>
      <c r="CS37" s="779">
        <f>SUM(CS36)</f>
        <v>0</v>
      </c>
      <c r="CT37" s="779">
        <f>SUM(CT36)</f>
        <v>0</v>
      </c>
      <c r="CU37" s="990"/>
      <c r="CY37" s="779">
        <f>SUM(CY36)</f>
        <v>0</v>
      </c>
      <c r="CZ37" s="779">
        <f>SUM(CZ36)</f>
        <v>0</v>
      </c>
      <c r="DA37" s="779">
        <f>SUM(DA36)</f>
        <v>0</v>
      </c>
      <c r="DB37" s="779">
        <f>SUM(DB36)</f>
        <v>0</v>
      </c>
      <c r="DC37" s="990"/>
      <c r="DG37" s="779">
        <f>SUM(DG36)</f>
        <v>0</v>
      </c>
      <c r="DH37" s="779">
        <f>SUM(DH36)</f>
        <v>0</v>
      </c>
      <c r="DI37" s="779">
        <f>SUM(DI36)</f>
        <v>0</v>
      </c>
      <c r="DJ37" s="779">
        <f>SUM(DJ36)</f>
        <v>0</v>
      </c>
      <c r="DK37" s="990"/>
      <c r="DO37" s="779">
        <f>SUM(DO36)</f>
        <v>0</v>
      </c>
      <c r="DP37" s="779">
        <f>SUM(DP36)</f>
        <v>0</v>
      </c>
      <c r="DQ37" s="779">
        <f>SUM(DQ36)</f>
        <v>0</v>
      </c>
      <c r="DR37" s="779">
        <f>SUM(DR36)</f>
        <v>0</v>
      </c>
      <c r="DS37" s="990"/>
      <c r="DW37" s="779">
        <f>SUM(DW36)</f>
        <v>0</v>
      </c>
      <c r="DX37" s="779">
        <f>SUM(DX36)</f>
        <v>0</v>
      </c>
      <c r="DY37" s="779">
        <f>SUM(DY36)</f>
        <v>0</v>
      </c>
      <c r="DZ37" s="779">
        <f>SUM(DZ36)</f>
        <v>0</v>
      </c>
      <c r="EA37" s="990"/>
      <c r="EE37" s="779">
        <f>SUM(EE36)</f>
        <v>0</v>
      </c>
      <c r="EF37" s="779">
        <f>SUM(EF36)</f>
        <v>0</v>
      </c>
      <c r="EG37" s="779">
        <f>SUM(EG36)</f>
        <v>0</v>
      </c>
      <c r="EH37" s="779">
        <f>SUM(EH36)</f>
        <v>0</v>
      </c>
      <c r="EI37" s="990"/>
      <c r="EM37" s="779">
        <f>SUM(EM36)</f>
        <v>0</v>
      </c>
      <c r="EN37" s="779">
        <f>SUM(EN36)</f>
        <v>0</v>
      </c>
      <c r="EO37" s="779">
        <f>SUM(EO36)</f>
        <v>0</v>
      </c>
      <c r="EP37" s="779">
        <f>SUM(EP36)</f>
        <v>0</v>
      </c>
      <c r="EQ37" s="990"/>
      <c r="EU37" s="779">
        <f>SUM(EU36)</f>
        <v>0</v>
      </c>
      <c r="EV37" s="779">
        <f>SUM(EV36)</f>
        <v>0</v>
      </c>
      <c r="EW37" s="779">
        <f>SUM(EW36)</f>
        <v>0</v>
      </c>
      <c r="EX37" s="779">
        <f>SUM(EX36)</f>
        <v>0</v>
      </c>
      <c r="EY37" s="990"/>
      <c r="FC37" s="779">
        <f>SUM(FC36)</f>
        <v>0</v>
      </c>
      <c r="FD37" s="779">
        <f>SUM(FD36)</f>
        <v>0</v>
      </c>
      <c r="FE37" s="779">
        <f>SUM(FE36)</f>
        <v>0</v>
      </c>
      <c r="FF37" s="779">
        <f>SUM(FF36)</f>
        <v>0</v>
      </c>
      <c r="FG37" s="990"/>
      <c r="FK37" s="779">
        <f>SUM(FK36)</f>
        <v>0</v>
      </c>
      <c r="FL37" s="779">
        <f>SUM(FL36)</f>
        <v>0</v>
      </c>
      <c r="FM37" s="779">
        <f>SUM(FM36)</f>
        <v>0</v>
      </c>
      <c r="FN37" s="779">
        <f>SUM(FN36)</f>
        <v>0</v>
      </c>
      <c r="FO37" s="990"/>
    </row>
    <row r="38" spans="1:171">
      <c r="A38" s="1175"/>
      <c r="B38" s="47"/>
      <c r="C38" s="1962"/>
      <c r="D38" s="180"/>
      <c r="E38" s="180"/>
      <c r="F38" s="180"/>
      <c r="G38" s="1864"/>
      <c r="H38" s="1864"/>
      <c r="I38" s="1864"/>
      <c r="J38" s="1865"/>
      <c r="K38" s="777"/>
      <c r="O38" s="1862"/>
      <c r="P38" s="1862"/>
      <c r="Q38" s="1862"/>
      <c r="R38" s="1862"/>
      <c r="S38" s="990"/>
      <c r="W38" s="1862"/>
      <c r="X38" s="1862"/>
      <c r="Y38" s="1862"/>
      <c r="Z38" s="1862"/>
      <c r="AA38" s="990"/>
      <c r="AE38" s="1862"/>
      <c r="AF38" s="1862"/>
      <c r="AG38" s="1862"/>
      <c r="AH38" s="1862"/>
      <c r="AI38" s="990"/>
      <c r="AM38" s="1862"/>
      <c r="AN38" s="1862"/>
      <c r="AO38" s="1862"/>
      <c r="AP38" s="1862"/>
      <c r="AQ38" s="990"/>
      <c r="AU38" s="1862"/>
      <c r="AV38" s="1862"/>
      <c r="AW38" s="1862"/>
      <c r="AX38" s="1862"/>
      <c r="AY38" s="990"/>
      <c r="BC38" s="1862"/>
      <c r="BD38" s="1862"/>
      <c r="BE38" s="1862"/>
      <c r="BF38" s="1862"/>
      <c r="BG38" s="990"/>
      <c r="BK38" s="1862"/>
      <c r="BL38" s="1862"/>
      <c r="BM38" s="1862"/>
      <c r="BN38" s="1862"/>
      <c r="BO38" s="990"/>
      <c r="BS38" s="1862"/>
      <c r="BT38" s="1862"/>
      <c r="BU38" s="1862"/>
      <c r="BV38" s="1862"/>
      <c r="BW38" s="990"/>
      <c r="CA38" s="1862"/>
      <c r="CB38" s="1862"/>
      <c r="CC38" s="1862"/>
      <c r="CD38" s="1862"/>
      <c r="CE38" s="990"/>
      <c r="CI38" s="1862"/>
      <c r="CJ38" s="1862"/>
      <c r="CK38" s="1862"/>
      <c r="CL38" s="1862"/>
      <c r="CM38" s="990"/>
      <c r="CQ38" s="1862"/>
      <c r="CR38" s="1862"/>
      <c r="CS38" s="1862"/>
      <c r="CT38" s="1862"/>
      <c r="CU38" s="990"/>
      <c r="CY38" s="1862"/>
      <c r="CZ38" s="1862"/>
      <c r="DA38" s="1862"/>
      <c r="DB38" s="1862"/>
      <c r="DC38" s="990"/>
      <c r="DG38" s="1862"/>
      <c r="DH38" s="1862"/>
      <c r="DI38" s="1862"/>
      <c r="DJ38" s="1862"/>
      <c r="DK38" s="990"/>
      <c r="DO38" s="1862"/>
      <c r="DP38" s="1862"/>
      <c r="DQ38" s="1862"/>
      <c r="DR38" s="1862"/>
      <c r="DS38" s="990"/>
      <c r="DW38" s="1862"/>
      <c r="DX38" s="1862"/>
      <c r="DY38" s="1862"/>
      <c r="DZ38" s="1862"/>
      <c r="EA38" s="990"/>
      <c r="EE38" s="1862"/>
      <c r="EF38" s="1862"/>
      <c r="EG38" s="1862"/>
      <c r="EH38" s="1862"/>
      <c r="EI38" s="990"/>
      <c r="EM38" s="1862"/>
      <c r="EN38" s="1862"/>
      <c r="EO38" s="1862"/>
      <c r="EP38" s="1862"/>
      <c r="EQ38" s="990"/>
      <c r="EU38" s="1862"/>
      <c r="EV38" s="1862"/>
      <c r="EW38" s="1862"/>
      <c r="EX38" s="1862"/>
      <c r="EY38" s="990"/>
      <c r="FC38" s="1862"/>
      <c r="FD38" s="1862"/>
      <c r="FE38" s="1862"/>
      <c r="FF38" s="1862"/>
      <c r="FG38" s="990"/>
      <c r="FK38" s="1862"/>
      <c r="FL38" s="1862"/>
      <c r="FM38" s="1862"/>
      <c r="FN38" s="1862"/>
      <c r="FO38" s="990"/>
    </row>
    <row r="39" spans="1:171">
      <c r="A39" s="1175" t="s">
        <v>841</v>
      </c>
      <c r="B39" s="47"/>
      <c r="C39" s="1717"/>
      <c r="D39" s="74"/>
      <c r="E39" s="74"/>
      <c r="F39" s="74"/>
      <c r="G39" s="1706"/>
      <c r="H39" s="1710"/>
      <c r="I39" s="1710"/>
      <c r="J39" s="1711"/>
      <c r="K39" s="777"/>
      <c r="O39" s="1862"/>
      <c r="P39" s="1862"/>
      <c r="Q39" s="1862"/>
      <c r="R39" s="1862"/>
      <c r="S39" s="990"/>
      <c r="W39" s="1862"/>
      <c r="X39" s="1862"/>
      <c r="Y39" s="1862"/>
      <c r="Z39" s="1862"/>
      <c r="AA39" s="990"/>
      <c r="AE39" s="1862"/>
      <c r="AF39" s="1862"/>
      <c r="AG39" s="1862"/>
      <c r="AH39" s="1862"/>
      <c r="AI39" s="990"/>
      <c r="AM39" s="1862"/>
      <c r="AN39" s="1862"/>
      <c r="AO39" s="1862"/>
      <c r="AP39" s="1862"/>
      <c r="AQ39" s="990"/>
      <c r="AU39" s="1862"/>
      <c r="AV39" s="1862"/>
      <c r="AW39" s="1862"/>
      <c r="AX39" s="1862"/>
      <c r="AY39" s="990"/>
      <c r="BC39" s="1862"/>
      <c r="BD39" s="1862"/>
      <c r="BE39" s="1862"/>
      <c r="BF39" s="1862"/>
      <c r="BG39" s="990"/>
      <c r="BK39" s="1862"/>
      <c r="BL39" s="1862"/>
      <c r="BM39" s="1862"/>
      <c r="BN39" s="1862"/>
      <c r="BO39" s="990"/>
      <c r="BS39" s="1862"/>
      <c r="BT39" s="1862"/>
      <c r="BU39" s="1862"/>
      <c r="BV39" s="1862"/>
      <c r="BW39" s="990"/>
      <c r="CA39" s="1862"/>
      <c r="CB39" s="1862"/>
      <c r="CC39" s="1862"/>
      <c r="CD39" s="1862"/>
      <c r="CE39" s="990"/>
      <c r="CI39" s="1862"/>
      <c r="CJ39" s="1862"/>
      <c r="CK39" s="1862"/>
      <c r="CL39" s="1862"/>
      <c r="CM39" s="990"/>
      <c r="CQ39" s="1862"/>
      <c r="CR39" s="1862"/>
      <c r="CS39" s="1862"/>
      <c r="CT39" s="1862"/>
      <c r="CU39" s="990"/>
      <c r="CY39" s="1862"/>
      <c r="CZ39" s="1862"/>
      <c r="DA39" s="1862"/>
      <c r="DB39" s="1862"/>
      <c r="DC39" s="990"/>
      <c r="DG39" s="1862"/>
      <c r="DH39" s="1862"/>
      <c r="DI39" s="1862"/>
      <c r="DJ39" s="1862"/>
      <c r="DK39" s="990"/>
      <c r="DO39" s="1862"/>
      <c r="DP39" s="1862"/>
      <c r="DQ39" s="1862"/>
      <c r="DR39" s="1862"/>
      <c r="DS39" s="990"/>
      <c r="DW39" s="1862"/>
      <c r="DX39" s="1862"/>
      <c r="DY39" s="1862"/>
      <c r="DZ39" s="1862"/>
      <c r="EA39" s="990"/>
      <c r="EE39" s="1862"/>
      <c r="EF39" s="1862"/>
      <c r="EG39" s="1862"/>
      <c r="EH39" s="1862"/>
      <c r="EI39" s="990"/>
      <c r="EM39" s="1862"/>
      <c r="EN39" s="1862"/>
      <c r="EO39" s="1862"/>
      <c r="EP39" s="1862"/>
      <c r="EQ39" s="990"/>
      <c r="EU39" s="1862"/>
      <c r="EV39" s="1862"/>
      <c r="EW39" s="1862"/>
      <c r="EX39" s="1862"/>
      <c r="EY39" s="990"/>
      <c r="FC39" s="1862"/>
      <c r="FD39" s="1862"/>
      <c r="FE39" s="1862"/>
      <c r="FF39" s="1862"/>
      <c r="FG39" s="990"/>
      <c r="FK39" s="1862"/>
      <c r="FL39" s="1862"/>
      <c r="FM39" s="1862"/>
      <c r="FN39" s="1862"/>
      <c r="FO39" s="990"/>
    </row>
    <row r="40" spans="1:171">
      <c r="A40" s="1175"/>
      <c r="B40" s="47" t="s">
        <v>841</v>
      </c>
      <c r="C40" s="1957" t="s">
        <v>70</v>
      </c>
      <c r="D40" s="764" t="s">
        <v>851</v>
      </c>
      <c r="E40" s="778" t="s">
        <v>99</v>
      </c>
      <c r="F40" s="184"/>
      <c r="G40" s="182">
        <f>'Sch 1- Rate Base '!G40</f>
        <v>0</v>
      </c>
      <c r="H40" s="182">
        <f>'Sch 1- Rate Base '!H40</f>
        <v>0</v>
      </c>
      <c r="I40" s="182">
        <f>'Sch 1- Rate Base '!I40</f>
        <v>0</v>
      </c>
      <c r="J40" s="183">
        <f>'Sch 1- Rate Base '!J40</f>
        <v>0</v>
      </c>
      <c r="K40" s="777"/>
      <c r="O40" s="1862"/>
      <c r="P40" s="1862"/>
      <c r="Q40" s="1862"/>
      <c r="R40" s="1862"/>
      <c r="S40" s="990"/>
      <c r="W40" s="1862"/>
      <c r="X40" s="1862"/>
      <c r="Y40" s="1862"/>
      <c r="Z40" s="1862"/>
      <c r="AA40" s="990"/>
      <c r="AE40" s="1862"/>
      <c r="AF40" s="1862"/>
      <c r="AG40" s="1862"/>
      <c r="AH40" s="1862"/>
      <c r="AI40" s="990"/>
      <c r="AM40" s="1862"/>
      <c r="AN40" s="1862"/>
      <c r="AO40" s="1862"/>
      <c r="AP40" s="1862"/>
      <c r="AQ40" s="990"/>
      <c r="AU40" s="1862"/>
      <c r="AV40" s="1862"/>
      <c r="AW40" s="1862"/>
      <c r="AX40" s="1862"/>
      <c r="AY40" s="990"/>
      <c r="BC40" s="1862"/>
      <c r="BD40" s="1862"/>
      <c r="BE40" s="1862"/>
      <c r="BF40" s="1862"/>
      <c r="BG40" s="990"/>
      <c r="BK40" s="1862"/>
      <c r="BL40" s="1862"/>
      <c r="BM40" s="1862"/>
      <c r="BN40" s="1862"/>
      <c r="BO40" s="990"/>
      <c r="BS40" s="1862"/>
      <c r="BT40" s="1862"/>
      <c r="BU40" s="1862"/>
      <c r="BV40" s="1862"/>
      <c r="BW40" s="990"/>
      <c r="CA40" s="1862"/>
      <c r="CB40" s="1862"/>
      <c r="CC40" s="1862"/>
      <c r="CD40" s="1862"/>
      <c r="CE40" s="990"/>
      <c r="CI40" s="1862"/>
      <c r="CJ40" s="1862"/>
      <c r="CK40" s="1862"/>
      <c r="CL40" s="1862"/>
      <c r="CM40" s="990"/>
      <c r="CQ40" s="1862"/>
      <c r="CR40" s="1862"/>
      <c r="CS40" s="1862"/>
      <c r="CT40" s="1862"/>
      <c r="CU40" s="990"/>
      <c r="CY40" s="1862"/>
      <c r="CZ40" s="1862"/>
      <c r="DA40" s="1862"/>
      <c r="DB40" s="1862"/>
      <c r="DC40" s="990"/>
      <c r="DG40" s="1862"/>
      <c r="DH40" s="1862"/>
      <c r="DI40" s="1862"/>
      <c r="DJ40" s="1862"/>
      <c r="DK40" s="990"/>
      <c r="DO40" s="1862"/>
      <c r="DP40" s="1862"/>
      <c r="DQ40" s="1862"/>
      <c r="DR40" s="1862"/>
      <c r="DS40" s="990"/>
      <c r="DW40" s="1862"/>
      <c r="DX40" s="1862"/>
      <c r="DY40" s="1862"/>
      <c r="DZ40" s="1862"/>
      <c r="EA40" s="990"/>
      <c r="EE40" s="1862"/>
      <c r="EF40" s="1862"/>
      <c r="EG40" s="1862"/>
      <c r="EH40" s="1862"/>
      <c r="EI40" s="990"/>
      <c r="EM40" s="1862"/>
      <c r="EN40" s="1862"/>
      <c r="EO40" s="1862"/>
      <c r="EP40" s="1862"/>
      <c r="EQ40" s="990"/>
      <c r="EU40" s="1862"/>
      <c r="EV40" s="1862"/>
      <c r="EW40" s="1862"/>
      <c r="EX40" s="1862"/>
      <c r="EY40" s="990"/>
      <c r="FC40" s="1862"/>
      <c r="FD40" s="1862"/>
      <c r="FE40" s="1862"/>
      <c r="FF40" s="1862"/>
      <c r="FG40" s="990"/>
      <c r="FK40" s="1862"/>
      <c r="FL40" s="1862"/>
      <c r="FM40" s="1862"/>
      <c r="FN40" s="1862"/>
      <c r="FO40" s="990"/>
    </row>
    <row r="41" spans="1:171">
      <c r="A41" s="1175" t="s">
        <v>788</v>
      </c>
      <c r="B41" s="47"/>
      <c r="C41" s="1713"/>
      <c r="D41" s="1626"/>
      <c r="E41" s="1626"/>
      <c r="F41" s="1627"/>
      <c r="G41" s="1563">
        <f>SUM(G40)</f>
        <v>0</v>
      </c>
      <c r="H41" s="1525">
        <f>SUM(H40)</f>
        <v>0</v>
      </c>
      <c r="I41" s="1525">
        <f>SUM(I40)</f>
        <v>0</v>
      </c>
      <c r="J41" s="1526">
        <f>SUM(J40)</f>
        <v>0</v>
      </c>
      <c r="K41" s="777"/>
      <c r="S41" s="990"/>
      <c r="AA41" s="990"/>
      <c r="AI41" s="990"/>
      <c r="AQ41" s="990"/>
      <c r="AY41" s="990"/>
      <c r="BG41" s="990"/>
      <c r="BO41" s="990"/>
      <c r="BW41" s="990"/>
      <c r="CE41" s="990"/>
      <c r="CM41" s="990"/>
      <c r="CU41" s="990"/>
      <c r="DC41" s="990"/>
      <c r="DK41" s="990"/>
      <c r="DS41" s="990"/>
      <c r="EA41" s="990"/>
      <c r="EI41" s="990"/>
      <c r="EQ41" s="990"/>
      <c r="EY41" s="990"/>
      <c r="FG41" s="990"/>
      <c r="FO41" s="990"/>
    </row>
    <row r="42" spans="1:171">
      <c r="A42" s="1863"/>
      <c r="B42" s="47"/>
      <c r="C42" s="1717"/>
      <c r="D42" s="74"/>
      <c r="E42" s="74"/>
      <c r="F42" s="74"/>
      <c r="G42" s="1706"/>
      <c r="H42" s="1710"/>
      <c r="I42" s="1710"/>
      <c r="J42" s="1710"/>
      <c r="K42" s="777"/>
      <c r="S42" s="990"/>
      <c r="AA42" s="990"/>
      <c r="AI42" s="990"/>
      <c r="AQ42" s="990"/>
      <c r="AY42" s="990"/>
      <c r="BG42" s="990"/>
      <c r="BO42" s="990"/>
      <c r="BW42" s="990"/>
      <c r="CE42" s="990"/>
      <c r="CM42" s="990"/>
      <c r="CU42" s="990"/>
      <c r="DC42" s="990"/>
      <c r="DK42" s="990"/>
      <c r="DS42" s="990"/>
      <c r="EA42" s="990"/>
      <c r="EI42" s="990"/>
      <c r="EQ42" s="990"/>
      <c r="EY42" s="990"/>
      <c r="FG42" s="990"/>
      <c r="FO42" s="990"/>
    </row>
    <row r="43" spans="1:171">
      <c r="A43" s="199" t="s">
        <v>124</v>
      </c>
      <c r="B43" s="64"/>
      <c r="C43" s="1733"/>
      <c r="D43" s="196"/>
      <c r="E43" s="196"/>
      <c r="F43" s="196"/>
      <c r="G43" s="221"/>
      <c r="H43" s="221"/>
      <c r="I43" s="221"/>
      <c r="J43" s="222"/>
      <c r="K43" s="777"/>
      <c r="S43" s="990"/>
      <c r="AA43" s="990"/>
      <c r="AI43" s="990"/>
      <c r="AQ43" s="990"/>
      <c r="AY43" s="990"/>
      <c r="BG43" s="990"/>
      <c r="BO43" s="990"/>
      <c r="BW43" s="990"/>
      <c r="CE43" s="990"/>
      <c r="CM43" s="990"/>
      <c r="CU43" s="990"/>
      <c r="DC43" s="990"/>
      <c r="DK43" s="990"/>
      <c r="DS43" s="990"/>
      <c r="EA43" s="990"/>
      <c r="EI43" s="990"/>
      <c r="EQ43" s="990"/>
      <c r="EY43" s="990"/>
      <c r="FG43" s="990"/>
      <c r="FO43" s="990"/>
    </row>
    <row r="44" spans="1:171">
      <c r="A44" s="786"/>
      <c r="B44" s="10" t="s">
        <v>125</v>
      </c>
      <c r="C44" s="1957" t="s">
        <v>70</v>
      </c>
      <c r="D44" s="764">
        <v>389</v>
      </c>
      <c r="E44" s="778" t="str">
        <f>'Sch 1- Rate Base '!E44</f>
        <v>PTD</v>
      </c>
      <c r="F44" s="765"/>
      <c r="G44" s="182">
        <f>'Sch 1- Rate Base '!G44</f>
        <v>0</v>
      </c>
      <c r="H44" s="182">
        <f>'Sch 1- Rate Base '!H44</f>
        <v>0</v>
      </c>
      <c r="I44" s="182">
        <f>'Sch 1- Rate Base '!I44</f>
        <v>0</v>
      </c>
      <c r="J44" s="183">
        <f>'Sch 1- Rate Base '!J44</f>
        <v>0</v>
      </c>
      <c r="K44" s="777">
        <f t="shared" ref="K44:K57" si="21">IF($E44="DIRECT",0,1)</f>
        <v>1</v>
      </c>
      <c r="L44" s="995" t="e">
        <f t="shared" ref="L44:L52" si="22">$G44/($G$29+$G$33+$G$37)</f>
        <v>#DIV/0!</v>
      </c>
      <c r="O44" s="988" t="e">
        <f t="shared" ref="O44:O52" si="23">(O$29+O$33+O$37)*$L44</f>
        <v>#DIV/0!</v>
      </c>
      <c r="P44" s="989" t="e">
        <f>VLOOKUP($E44,O$450:R$461,2,FALSE)*O44*($K44)+IF($G44&gt;0,($H44/$G44)*O44,0)*(1-$K44)</f>
        <v>#DIV/0!</v>
      </c>
      <c r="Q44" s="989" t="e">
        <f>VLOOKUP($E44,O$450:R$461,3,FALSE)*O44*($K44)+IF($G44&gt;0,($I44/$G44)*O44,0)*(1-$K44)</f>
        <v>#DIV/0!</v>
      </c>
      <c r="R44" s="989" t="e">
        <f>VLOOKUP($E44,O$450:R$461,4,FALSE)*O44*($K44)+(O44-P44-Q44)*(1-$K44)</f>
        <v>#DIV/0!</v>
      </c>
      <c r="S44" s="990"/>
      <c r="W44" s="988" t="e">
        <f t="shared" ref="W44:W52" si="24">(W$29+W$33+W$37)*$L44</f>
        <v>#DIV/0!</v>
      </c>
      <c r="X44" s="989" t="e">
        <f>VLOOKUP($E44,W$450:Z$461,2,FALSE)*W44*($K44)+IF($G44&gt;0,($H44/$G44)*W44,0)*(1-$K44)</f>
        <v>#DIV/0!</v>
      </c>
      <c r="Y44" s="989" t="e">
        <f>VLOOKUP($E44,W$450:Z$461,3,FALSE)*W44*($K44)+IF($G44&gt;0,($I44/$G44)*W44,0)*(1-$K44)</f>
        <v>#DIV/0!</v>
      </c>
      <c r="Z44" s="989" t="e">
        <f>VLOOKUP($E44,W$450:Z$461,4,FALSE)*W44*($K44)+(W44-X44-Y44)*(1-$K44)</f>
        <v>#DIV/0!</v>
      </c>
      <c r="AA44" s="990"/>
      <c r="AE44" s="988" t="e">
        <f t="shared" ref="AE44:AE52" si="25">(AE$29+AE$33+AE$37)*$L44</f>
        <v>#DIV/0!</v>
      </c>
      <c r="AF44" s="989" t="e">
        <f>VLOOKUP($E44,AE$450:AH$461,2,FALSE)*AE44*($K44)+IF($G44&gt;0,($H44/$G44)*AE44,0)*(1-$K44)</f>
        <v>#DIV/0!</v>
      </c>
      <c r="AG44" s="989" t="e">
        <f>VLOOKUP($E44,AE$450:AH$461,3,FALSE)*AE44*($K44)+IF($G44&gt;0,($I44/$G44)*AE44,0)*(1-$K44)</f>
        <v>#DIV/0!</v>
      </c>
      <c r="AH44" s="989" t="e">
        <f>VLOOKUP($E44,AE$450:AH$461,4,FALSE)*AE44*($K44)+(AE44-AF44-AG44)*(1-$K44)</f>
        <v>#DIV/0!</v>
      </c>
      <c r="AI44" s="990"/>
      <c r="AM44" s="988" t="e">
        <f t="shared" ref="AM44:AM52" si="26">(AM$29+AM$33+AM$37)*$L44</f>
        <v>#DIV/0!</v>
      </c>
      <c r="AN44" s="989" t="e">
        <f>VLOOKUP($E44,AM$450:AP$461,2,FALSE)*AM44*($K44)+IF($G44&gt;0,($H44/$G44)*AM44,0)*(1-$K44)</f>
        <v>#DIV/0!</v>
      </c>
      <c r="AO44" s="989" t="e">
        <f>VLOOKUP($E44,AM$450:AP$461,3,FALSE)*AM44*($K44)+IF($G44&gt;0,($I44/$G44)*AM44,0)*(1-$K44)</f>
        <v>#DIV/0!</v>
      </c>
      <c r="AP44" s="989" t="e">
        <f>VLOOKUP($E44,AM$450:AP$461,4,FALSE)*AM44*($K44)+(AM44-AN44-AO44)*(1-$K44)</f>
        <v>#DIV/0!</v>
      </c>
      <c r="AQ44" s="990"/>
      <c r="AU44" s="988" t="e">
        <f t="shared" ref="AU44:AU52" si="27">(AU$29+AU$33+AU$37)*$L44</f>
        <v>#DIV/0!</v>
      </c>
      <c r="AV44" s="989" t="e">
        <f>VLOOKUP($E44,AU$450:AX$461,2,FALSE)*AU44*($K44)+IF($G44&gt;0,($H44/$G44)*AU44,0)*(1-$K44)</f>
        <v>#DIV/0!</v>
      </c>
      <c r="AW44" s="989" t="e">
        <f>VLOOKUP($E44,AU$450:AX$461,3,FALSE)*AU44*($K44)+IF($G44&gt;0,($I44/$G44)*AU44,0)*(1-$K44)</f>
        <v>#DIV/0!</v>
      </c>
      <c r="AX44" s="989" t="e">
        <f>VLOOKUP($E44,AU$450:AX$461,4,FALSE)*AU44*($K44)+(AU44-AV44-AW44)*(1-$K44)</f>
        <v>#DIV/0!</v>
      </c>
      <c r="AY44" s="990"/>
      <c r="BC44" s="988" t="e">
        <f t="shared" ref="BC44:BC52" si="28">(BC$29+BC$33+BC$37)*$L44</f>
        <v>#DIV/0!</v>
      </c>
      <c r="BD44" s="989" t="e">
        <f>VLOOKUP($E44,BC$450:BF$461,2,FALSE)*BC44*($K44)+IF($G44&gt;0,($H44/$G44)*BC44,0)*(1-$K44)</f>
        <v>#DIV/0!</v>
      </c>
      <c r="BE44" s="989" t="e">
        <f>VLOOKUP($E44,BC$450:BF$461,3,FALSE)*BC44*($K44)+IF($G44&gt;0,($I44/$G44)*BC44,0)*(1-$K44)</f>
        <v>#DIV/0!</v>
      </c>
      <c r="BF44" s="989" t="e">
        <f>VLOOKUP($E44,BC$450:BF$461,4,FALSE)*BC44*($K44)+(BC44-BD44-BE44)*(1-$K44)</f>
        <v>#DIV/0!</v>
      </c>
      <c r="BG44" s="990"/>
      <c r="BK44" s="988" t="e">
        <f t="shared" ref="BK44:BK52" si="29">(BK$29+BK$33+BK$37)*$L44</f>
        <v>#DIV/0!</v>
      </c>
      <c r="BL44" s="989" t="e">
        <f>VLOOKUP($E44,BK$450:BN$461,2,FALSE)*BK44*($K44)+IF($G44&gt;0,($H44/$G44)*BK44,0)*(1-$K44)</f>
        <v>#DIV/0!</v>
      </c>
      <c r="BM44" s="989" t="e">
        <f>VLOOKUP($E44,BK$450:BN$461,3,FALSE)*BK44*($K44)+IF($G44&gt;0,($I44/$G44)*BK44,0)*(1-$K44)</f>
        <v>#DIV/0!</v>
      </c>
      <c r="BN44" s="989" t="e">
        <f>VLOOKUP($E44,BK$450:BN$461,4,FALSE)*BK44*($K44)+(BK44-BL44-BM44)*(1-$K44)</f>
        <v>#DIV/0!</v>
      </c>
      <c r="BO44" s="990"/>
      <c r="BS44" s="988" t="e">
        <f t="shared" ref="BS44:BS52" si="30">(BS$29+BS$33+BS$37)*$L44</f>
        <v>#DIV/0!</v>
      </c>
      <c r="BT44" s="989" t="e">
        <f>VLOOKUP($E44,BS$450:BV$461,2,FALSE)*BS44*($K44)+IF($G44&gt;0,($H44/$G44)*BS44,0)*(1-$K44)</f>
        <v>#DIV/0!</v>
      </c>
      <c r="BU44" s="989" t="e">
        <f>VLOOKUP($E44,BS$450:BV$461,3,FALSE)*BS44*($K44)+IF($G44&gt;0,($I44/$G44)*BS44,0)*(1-$K44)</f>
        <v>#DIV/0!</v>
      </c>
      <c r="BV44" s="989" t="e">
        <f>VLOOKUP($E44,BS$450:BV$461,4,FALSE)*BS44*($K44)+(BS44-BT44-BU44)*(1-$K44)</f>
        <v>#DIV/0!</v>
      </c>
      <c r="BW44" s="990"/>
      <c r="CA44" s="988" t="e">
        <f t="shared" ref="CA44:CA52" si="31">(CA$29+CA$33+CA$37)*$L44</f>
        <v>#DIV/0!</v>
      </c>
      <c r="CB44" s="989" t="e">
        <f>VLOOKUP($E44,CA$450:CD$461,2,FALSE)*CA44*($K44)+IF($G44&gt;0,($H44/$G44)*CA44,0)*(1-$K44)</f>
        <v>#DIV/0!</v>
      </c>
      <c r="CC44" s="989" t="e">
        <f>VLOOKUP($E44,CA$450:CD$461,3,FALSE)*CA44*($K44)+IF($G44&gt;0,($I44/$G44)*CA44,0)*(1-$K44)</f>
        <v>#DIV/0!</v>
      </c>
      <c r="CD44" s="989" t="e">
        <f>VLOOKUP($E44,CA$450:CD$461,4,FALSE)*CA44*($K44)+(CA44-CB44-CC44)*(1-$K44)</f>
        <v>#DIV/0!</v>
      </c>
      <c r="CE44" s="990"/>
      <c r="CI44" s="988" t="e">
        <f t="shared" ref="CI44:CI52" si="32">(CI$29+CI$33+CI$37)*$L44</f>
        <v>#DIV/0!</v>
      </c>
      <c r="CJ44" s="989" t="e">
        <f>VLOOKUP($E44,CI$450:CL$461,2,FALSE)*CI44*($K44)+IF($G44&gt;0,($H44/$G44)*CI44,0)*(1-$K44)</f>
        <v>#DIV/0!</v>
      </c>
      <c r="CK44" s="989" t="e">
        <f>VLOOKUP($E44,CI$450:CL$461,3,FALSE)*CI44*($K44)+IF($G44&gt;0,($I44/$G44)*CI44,0)*(1-$K44)</f>
        <v>#DIV/0!</v>
      </c>
      <c r="CL44" s="989" t="e">
        <f>VLOOKUP($E44,CI$450:CL$461,4,FALSE)*CI44*($K44)+(CI44-CJ44-CK44)*(1-$K44)</f>
        <v>#DIV/0!</v>
      </c>
      <c r="CM44" s="990"/>
      <c r="CQ44" s="988" t="e">
        <f t="shared" ref="CQ44:CQ52" si="33">(CQ$29+CQ$33+CQ$37)*$L44</f>
        <v>#DIV/0!</v>
      </c>
      <c r="CR44" s="989" t="e">
        <f>VLOOKUP($E44,CQ$450:CT$461,2,FALSE)*CQ44*($K44)+IF($G44&gt;0,($H44/$G44)*CQ44,0)*(1-$K44)</f>
        <v>#DIV/0!</v>
      </c>
      <c r="CS44" s="989" t="e">
        <f>VLOOKUP($E44,CQ$450:CT$461,3,FALSE)*CQ44*($K44)+IF($G44&gt;0,($I44/$G44)*CQ44,0)*(1-$K44)</f>
        <v>#DIV/0!</v>
      </c>
      <c r="CT44" s="989" t="e">
        <f>VLOOKUP($E44,CQ$450:CT$461,4,FALSE)*CQ44*($K44)+(CQ44-CR44-CS44)*(1-$K44)</f>
        <v>#DIV/0!</v>
      </c>
      <c r="CU44" s="990"/>
      <c r="CY44" s="988" t="e">
        <f t="shared" ref="CY44:CY52" si="34">(CY$29+CY$33+CY$37)*$L44</f>
        <v>#DIV/0!</v>
      </c>
      <c r="CZ44" s="989" t="e">
        <f>VLOOKUP($E44,CY$450:DB$461,2,FALSE)*CY44*($K44)+IF($G44&gt;0,($H44/$G44)*CY44,0)*(1-$K44)</f>
        <v>#DIV/0!</v>
      </c>
      <c r="DA44" s="989" t="e">
        <f>VLOOKUP($E44,CY$450:DB$461,3,FALSE)*CY44*($K44)+IF($G44&gt;0,($I44/$G44)*CY44,0)*(1-$K44)</f>
        <v>#DIV/0!</v>
      </c>
      <c r="DB44" s="989" t="e">
        <f>VLOOKUP($E44,CY$450:DB$461,4,FALSE)*CY44*($K44)+(CY44-CZ44-DA44)*(1-$K44)</f>
        <v>#DIV/0!</v>
      </c>
      <c r="DC44" s="990"/>
      <c r="DG44" s="988" t="e">
        <f t="shared" ref="DG44:DG52" si="35">(DG$29+DG$33+DG$37)*$L44</f>
        <v>#DIV/0!</v>
      </c>
      <c r="DH44" s="989" t="e">
        <f>VLOOKUP($E44,DG$450:DJ$461,2,FALSE)*DG44*($K44)+IF($G44&gt;0,($H44/$G44)*DG44,0)*(1-$K44)</f>
        <v>#DIV/0!</v>
      </c>
      <c r="DI44" s="989" t="e">
        <f>VLOOKUP($E44,DG$450:DJ$461,3,FALSE)*DG44*($K44)+IF($G44&gt;0,($I44/$G44)*DG44,0)*(1-$K44)</f>
        <v>#DIV/0!</v>
      </c>
      <c r="DJ44" s="989" t="e">
        <f>VLOOKUP($E44,DG$450:DJ$461,4,FALSE)*DG44*($K44)+(DG44-DH44-DI44)*(1-$K44)</f>
        <v>#DIV/0!</v>
      </c>
      <c r="DK44" s="990"/>
      <c r="DO44" s="988" t="e">
        <f t="shared" ref="DO44:DO52" si="36">(DO$29+DO$33+DO$37)*$L44</f>
        <v>#DIV/0!</v>
      </c>
      <c r="DP44" s="989" t="e">
        <f>VLOOKUP($E44,DO$450:DR$461,2,FALSE)*DO44*($K44)+IF($G44&gt;0,($H44/$G44)*DO44,0)*(1-$K44)</f>
        <v>#DIV/0!</v>
      </c>
      <c r="DQ44" s="989" t="e">
        <f>VLOOKUP($E44,DO$450:DR$461,3,FALSE)*DO44*($K44)+IF($G44&gt;0,($I44/$G44)*DO44,0)*(1-$K44)</f>
        <v>#DIV/0!</v>
      </c>
      <c r="DR44" s="989" t="e">
        <f>VLOOKUP($E44,DO$450:DR$461,4,FALSE)*DO44*($K44)+(DO44-DP44-DQ44)*(1-$K44)</f>
        <v>#DIV/0!</v>
      </c>
      <c r="DS44" s="990"/>
      <c r="DW44" s="988" t="e">
        <f t="shared" ref="DW44:DW52" si="37">(DW$29+DW$33+DW$37)*$L44</f>
        <v>#DIV/0!</v>
      </c>
      <c r="DX44" s="989" t="e">
        <f>VLOOKUP($E44,DW$450:DZ$461,2,FALSE)*DW44*($K44)+IF($G44&gt;0,($H44/$G44)*DW44,0)*(1-$K44)</f>
        <v>#DIV/0!</v>
      </c>
      <c r="DY44" s="989" t="e">
        <f>VLOOKUP($E44,DW$450:DZ$461,3,FALSE)*DW44*($K44)+IF($G44&gt;0,($I44/$G44)*DW44,0)*(1-$K44)</f>
        <v>#DIV/0!</v>
      </c>
      <c r="DZ44" s="989" t="e">
        <f>VLOOKUP($E44,DW$450:DZ$461,4,FALSE)*DW44*($K44)+(DW44-DX44-DY44)*(1-$K44)</f>
        <v>#DIV/0!</v>
      </c>
      <c r="EA44" s="990"/>
      <c r="EE44" s="988" t="e">
        <f t="shared" ref="EE44:EE52" si="38">(EE$29+EE$33+EE$37)*$L44</f>
        <v>#DIV/0!</v>
      </c>
      <c r="EF44" s="989" t="e">
        <f>VLOOKUP($E44,EE$450:EH$461,2,FALSE)*EE44*($K44)+IF($G44&gt;0,($H44/$G44)*EE44,0)*(1-$K44)</f>
        <v>#DIV/0!</v>
      </c>
      <c r="EG44" s="989" t="e">
        <f>VLOOKUP($E44,EE$450:EH$461,3,FALSE)*EE44*($K44)+IF($G44&gt;0,($I44/$G44)*EE44,0)*(1-$K44)</f>
        <v>#DIV/0!</v>
      </c>
      <c r="EH44" s="989" t="e">
        <f>VLOOKUP($E44,EE$450:EH$461,4,FALSE)*EE44*($K44)+(EE44-EF44-EG44)*(1-$K44)</f>
        <v>#DIV/0!</v>
      </c>
      <c r="EI44" s="990"/>
      <c r="EM44" s="988" t="e">
        <f t="shared" ref="EM44:EM52" si="39">(EM$29+EM$33+EM$37)*$L44</f>
        <v>#DIV/0!</v>
      </c>
      <c r="EN44" s="989" t="e">
        <f>VLOOKUP($E44,EM$450:EP$461,2,FALSE)*EM44*($K44)+IF($G44&gt;0,($H44/$G44)*EM44,0)*(1-$K44)</f>
        <v>#DIV/0!</v>
      </c>
      <c r="EO44" s="989" t="e">
        <f>VLOOKUP($E44,EM$450:EP$461,3,FALSE)*EM44*($K44)+IF($G44&gt;0,($I44/$G44)*EM44,0)*(1-$K44)</f>
        <v>#DIV/0!</v>
      </c>
      <c r="EP44" s="989" t="e">
        <f>VLOOKUP($E44,EM$450:EP$461,4,FALSE)*EM44*($K44)+(EM44-EN44-EO44)*(1-$K44)</f>
        <v>#DIV/0!</v>
      </c>
      <c r="EQ44" s="990"/>
      <c r="EU44" s="988" t="e">
        <f t="shared" ref="EU44:EU52" si="40">(EU$29+EU$33+EU$37)*$L44</f>
        <v>#DIV/0!</v>
      </c>
      <c r="EV44" s="989" t="e">
        <f>VLOOKUP($E44,EU$450:EX$461,2,FALSE)*EU44*($K44)+IF($G44&gt;0,($H44/$G44)*EU44,0)*(1-$K44)</f>
        <v>#DIV/0!</v>
      </c>
      <c r="EW44" s="989" t="e">
        <f>VLOOKUP($E44,EU$450:EX$461,3,FALSE)*EU44*($K44)+IF($G44&gt;0,($I44/$G44)*EU44,0)*(1-$K44)</f>
        <v>#DIV/0!</v>
      </c>
      <c r="EX44" s="989" t="e">
        <f>VLOOKUP($E44,EU$450:EX$461,4,FALSE)*EU44*($K44)+(EU44-EV44-EW44)*(1-$K44)</f>
        <v>#DIV/0!</v>
      </c>
      <c r="EY44" s="990"/>
      <c r="FC44" s="988" t="e">
        <f t="shared" ref="FC44:FC52" si="41">(FC$29+FC$33+FC$37)*$L44</f>
        <v>#DIV/0!</v>
      </c>
      <c r="FD44" s="989" t="e">
        <f>VLOOKUP($E44,FC$450:FF$461,2,FALSE)*FC44*($K44)+IF($G44&gt;0,($H44/$G44)*FC44,0)*(1-$K44)</f>
        <v>#DIV/0!</v>
      </c>
      <c r="FE44" s="989" t="e">
        <f>VLOOKUP($E44,FC$450:FF$461,3,FALSE)*FC44*($K44)+IF($G44&gt;0,($I44/$G44)*FC44,0)*(1-$K44)</f>
        <v>#DIV/0!</v>
      </c>
      <c r="FF44" s="989" t="e">
        <f>VLOOKUP($E44,FC$450:FF$461,4,FALSE)*FC44*($K44)+(FC44-FD44-FE44)*(1-$K44)</f>
        <v>#DIV/0!</v>
      </c>
      <c r="FG44" s="990"/>
      <c r="FK44" s="988" t="e">
        <f t="shared" ref="FK44:FK52" si="42">(FK$29+FK$33+FK$37)*$L44</f>
        <v>#DIV/0!</v>
      </c>
      <c r="FL44" s="989" t="e">
        <f>VLOOKUP($E44,FK$450:FN$461,2,FALSE)*FK44*($K44)+IF($G44&gt;0,($H44/$G44)*FK44,0)*(1-$K44)</f>
        <v>#DIV/0!</v>
      </c>
      <c r="FM44" s="989" t="e">
        <f>VLOOKUP($E44,FK$450:FN$461,3,FALSE)*FK44*($K44)+IF($G44&gt;0,($I44/$G44)*FK44,0)*(1-$K44)</f>
        <v>#DIV/0!</v>
      </c>
      <c r="FN44" s="989" t="e">
        <f>VLOOKUP($E44,FK$450:FN$461,4,FALSE)*FK44*($K44)+(FK44-FL44-FM44)*(1-$K44)</f>
        <v>#DIV/0!</v>
      </c>
      <c r="FO44" s="990"/>
    </row>
    <row r="45" spans="1:171">
      <c r="A45" s="786"/>
      <c r="B45" s="10" t="s">
        <v>126</v>
      </c>
      <c r="C45" s="1957" t="s">
        <v>70</v>
      </c>
      <c r="D45" s="764">
        <v>390</v>
      </c>
      <c r="E45" s="778" t="str">
        <f>'Sch 1- Rate Base '!E45</f>
        <v>PTD</v>
      </c>
      <c r="F45" s="765"/>
      <c r="G45" s="182">
        <f>'Sch 1- Rate Base '!G45</f>
        <v>0</v>
      </c>
      <c r="H45" s="182">
        <f>'Sch 1- Rate Base '!H45</f>
        <v>0</v>
      </c>
      <c r="I45" s="182">
        <f>'Sch 1- Rate Base '!I45</f>
        <v>0</v>
      </c>
      <c r="J45" s="183">
        <f>'Sch 1- Rate Base '!J45</f>
        <v>0</v>
      </c>
      <c r="K45" s="777">
        <f t="shared" si="21"/>
        <v>1</v>
      </c>
      <c r="L45" s="995" t="e">
        <f t="shared" si="22"/>
        <v>#DIV/0!</v>
      </c>
      <c r="O45" s="988" t="e">
        <f t="shared" si="23"/>
        <v>#DIV/0!</v>
      </c>
      <c r="P45" s="989" t="e">
        <f>VLOOKUP($E45,O$450:R$461,2,FALSE)*O45*($K45)+IF($G45&gt;0,($H45/$G45)*O45,0)*(1-$K45)</f>
        <v>#DIV/0!</v>
      </c>
      <c r="Q45" s="989" t="e">
        <f>VLOOKUP($E45,O$450:R$461,3,FALSE)*O45*($K45)+IF($G45&gt;0,($I45/$G45)*O45,0)*(1-$K45)</f>
        <v>#DIV/0!</v>
      </c>
      <c r="R45" s="989" t="e">
        <f>VLOOKUP($E45,O$450:R$461,4,FALSE)*O45*($K45)+(O45-P45-Q45)*(1-$K45)</f>
        <v>#DIV/0!</v>
      </c>
      <c r="S45" s="990"/>
      <c r="W45" s="988" t="e">
        <f t="shared" si="24"/>
        <v>#DIV/0!</v>
      </c>
      <c r="X45" s="989" t="e">
        <f>VLOOKUP($E45,W$450:Z$461,2,FALSE)*W45*($K45)+IF($G45&gt;0,($H45/$G45)*W45,0)*(1-$K45)</f>
        <v>#DIV/0!</v>
      </c>
      <c r="Y45" s="989" t="e">
        <f>VLOOKUP($E45,W$450:Z$461,3,FALSE)*W45*($K45)+IF($G45&gt;0,($I45/$G45)*W45,0)*(1-$K45)</f>
        <v>#DIV/0!</v>
      </c>
      <c r="Z45" s="989" t="e">
        <f>VLOOKUP($E45,W$450:Z$461,4,FALSE)*W45*($K45)+(W45-X45-Y45)*(1-$K45)</f>
        <v>#DIV/0!</v>
      </c>
      <c r="AA45" s="990"/>
      <c r="AE45" s="988" t="e">
        <f t="shared" si="25"/>
        <v>#DIV/0!</v>
      </c>
      <c r="AF45" s="989" t="e">
        <f>VLOOKUP($E45,AE$450:AH$461,2,FALSE)*AE45*($K45)+IF($G45&gt;0,($H45/$G45)*AE45,0)*(1-$K45)</f>
        <v>#DIV/0!</v>
      </c>
      <c r="AG45" s="989" t="e">
        <f>VLOOKUP($E45,AE$450:AH$461,3,FALSE)*AE45*($K45)+IF($G45&gt;0,($I45/$G45)*AE45,0)*(1-$K45)</f>
        <v>#DIV/0!</v>
      </c>
      <c r="AH45" s="989" t="e">
        <f>VLOOKUP($E45,AE$450:AH$461,4,FALSE)*AE45*($K45)+(AE45-AF45-AG45)*(1-$K45)</f>
        <v>#DIV/0!</v>
      </c>
      <c r="AI45" s="990"/>
      <c r="AM45" s="988" t="e">
        <f t="shared" si="26"/>
        <v>#DIV/0!</v>
      </c>
      <c r="AN45" s="989" t="e">
        <f>VLOOKUP($E45,AM$450:AP$461,2,FALSE)*AM45*($K45)+IF($G45&gt;0,($H45/$G45)*AM45,0)*(1-$K45)</f>
        <v>#DIV/0!</v>
      </c>
      <c r="AO45" s="989" t="e">
        <f>VLOOKUP($E45,AM$450:AP$461,3,FALSE)*AM45*($K45)+IF($G45&gt;0,($I45/$G45)*AM45,0)*(1-$K45)</f>
        <v>#DIV/0!</v>
      </c>
      <c r="AP45" s="989" t="e">
        <f>VLOOKUP($E45,AM$450:AP$461,4,FALSE)*AM45*($K45)+(AM45-AN45-AO45)*(1-$K45)</f>
        <v>#DIV/0!</v>
      </c>
      <c r="AQ45" s="990"/>
      <c r="AU45" s="988" t="e">
        <f t="shared" si="27"/>
        <v>#DIV/0!</v>
      </c>
      <c r="AV45" s="989" t="e">
        <f>VLOOKUP($E45,AU$450:AX$461,2,FALSE)*AU45*($K45)+IF($G45&gt;0,($H45/$G45)*AU45,0)*(1-$K45)</f>
        <v>#DIV/0!</v>
      </c>
      <c r="AW45" s="989" t="e">
        <f>VLOOKUP($E45,AU$450:AX$461,3,FALSE)*AU45*($K45)+IF($G45&gt;0,($I45/$G45)*AU45,0)*(1-$K45)</f>
        <v>#DIV/0!</v>
      </c>
      <c r="AX45" s="989" t="e">
        <f>VLOOKUP($E45,AU$450:AX$461,4,FALSE)*AU45*($K45)+(AU45-AV45-AW45)*(1-$K45)</f>
        <v>#DIV/0!</v>
      </c>
      <c r="AY45" s="990"/>
      <c r="BC45" s="988" t="e">
        <f t="shared" si="28"/>
        <v>#DIV/0!</v>
      </c>
      <c r="BD45" s="989" t="e">
        <f>VLOOKUP($E45,BC$450:BF$461,2,FALSE)*BC45*($K45)+IF($G45&gt;0,($H45/$G45)*BC45,0)*(1-$K45)</f>
        <v>#DIV/0!</v>
      </c>
      <c r="BE45" s="989" t="e">
        <f>VLOOKUP($E45,BC$450:BF$461,3,FALSE)*BC45*($K45)+IF($G45&gt;0,($I45/$G45)*BC45,0)*(1-$K45)</f>
        <v>#DIV/0!</v>
      </c>
      <c r="BF45" s="989" t="e">
        <f>VLOOKUP($E45,BC$450:BF$461,4,FALSE)*BC45*($K45)+(BC45-BD45-BE45)*(1-$K45)</f>
        <v>#DIV/0!</v>
      </c>
      <c r="BG45" s="990"/>
      <c r="BK45" s="988" t="e">
        <f t="shared" si="29"/>
        <v>#DIV/0!</v>
      </c>
      <c r="BL45" s="989" t="e">
        <f>VLOOKUP($E45,BK$450:BN$461,2,FALSE)*BK45*($K45)+IF($G45&gt;0,($H45/$G45)*BK45,0)*(1-$K45)</f>
        <v>#DIV/0!</v>
      </c>
      <c r="BM45" s="989" t="e">
        <f>VLOOKUP($E45,BK$450:BN$461,3,FALSE)*BK45*($K45)+IF($G45&gt;0,($I45/$G45)*BK45,0)*(1-$K45)</f>
        <v>#DIV/0!</v>
      </c>
      <c r="BN45" s="989" t="e">
        <f>VLOOKUP($E45,BK$450:BN$461,4,FALSE)*BK45*($K45)+(BK45-BL45-BM45)*(1-$K45)</f>
        <v>#DIV/0!</v>
      </c>
      <c r="BO45" s="990"/>
      <c r="BS45" s="988" t="e">
        <f t="shared" si="30"/>
        <v>#DIV/0!</v>
      </c>
      <c r="BT45" s="989" t="e">
        <f>VLOOKUP($E45,BS$450:BV$461,2,FALSE)*BS45*($K45)+IF($G45&gt;0,($H45/$G45)*BS45,0)*(1-$K45)</f>
        <v>#DIV/0!</v>
      </c>
      <c r="BU45" s="989" t="e">
        <f>VLOOKUP($E45,BS$450:BV$461,3,FALSE)*BS45*($K45)+IF($G45&gt;0,($I45/$G45)*BS45,0)*(1-$K45)</f>
        <v>#DIV/0!</v>
      </c>
      <c r="BV45" s="989" t="e">
        <f>VLOOKUP($E45,BS$450:BV$461,4,FALSE)*BS45*($K45)+(BS45-BT45-BU45)*(1-$K45)</f>
        <v>#DIV/0!</v>
      </c>
      <c r="BW45" s="990"/>
      <c r="CA45" s="988" t="e">
        <f t="shared" si="31"/>
        <v>#DIV/0!</v>
      </c>
      <c r="CB45" s="989" t="e">
        <f>VLOOKUP($E45,CA$450:CD$461,2,FALSE)*CA45*($K45)+IF($G45&gt;0,($H45/$G45)*CA45,0)*(1-$K45)</f>
        <v>#DIV/0!</v>
      </c>
      <c r="CC45" s="989" t="e">
        <f>VLOOKUP($E45,CA$450:CD$461,3,FALSE)*CA45*($K45)+IF($G45&gt;0,($I45/$G45)*CA45,0)*(1-$K45)</f>
        <v>#DIV/0!</v>
      </c>
      <c r="CD45" s="989" t="e">
        <f>VLOOKUP($E45,CA$450:CD$461,4,FALSE)*CA45*($K45)+(CA45-CB45-CC45)*(1-$K45)</f>
        <v>#DIV/0!</v>
      </c>
      <c r="CE45" s="990"/>
      <c r="CI45" s="988" t="e">
        <f t="shared" si="32"/>
        <v>#DIV/0!</v>
      </c>
      <c r="CJ45" s="989" t="e">
        <f>VLOOKUP($E45,CI$450:CL$461,2,FALSE)*CI45*($K45)+IF($G45&gt;0,($H45/$G45)*CI45,0)*(1-$K45)</f>
        <v>#DIV/0!</v>
      </c>
      <c r="CK45" s="989" t="e">
        <f>VLOOKUP($E45,CI$450:CL$461,3,FALSE)*CI45*($K45)+IF($G45&gt;0,($I45/$G45)*CI45,0)*(1-$K45)</f>
        <v>#DIV/0!</v>
      </c>
      <c r="CL45" s="989" t="e">
        <f>VLOOKUP($E45,CI$450:CL$461,4,FALSE)*CI45*($K45)+(CI45-CJ45-CK45)*(1-$K45)</f>
        <v>#DIV/0!</v>
      </c>
      <c r="CM45" s="990"/>
      <c r="CQ45" s="988" t="e">
        <f t="shared" si="33"/>
        <v>#DIV/0!</v>
      </c>
      <c r="CR45" s="989" t="e">
        <f>VLOOKUP($E45,CQ$450:CT$461,2,FALSE)*CQ45*($K45)+IF($G45&gt;0,($H45/$G45)*CQ45,0)*(1-$K45)</f>
        <v>#DIV/0!</v>
      </c>
      <c r="CS45" s="989" t="e">
        <f>VLOOKUP($E45,CQ$450:CT$461,3,FALSE)*CQ45*($K45)+IF($G45&gt;0,($I45/$G45)*CQ45,0)*(1-$K45)</f>
        <v>#DIV/0!</v>
      </c>
      <c r="CT45" s="989" t="e">
        <f>VLOOKUP($E45,CQ$450:CT$461,4,FALSE)*CQ45*($K45)+(CQ45-CR45-CS45)*(1-$K45)</f>
        <v>#DIV/0!</v>
      </c>
      <c r="CU45" s="990"/>
      <c r="CY45" s="988" t="e">
        <f t="shared" si="34"/>
        <v>#DIV/0!</v>
      </c>
      <c r="CZ45" s="989" t="e">
        <f>VLOOKUP($E45,CY$450:DB$461,2,FALSE)*CY45*($K45)+IF($G45&gt;0,($H45/$G45)*CY45,0)*(1-$K45)</f>
        <v>#DIV/0!</v>
      </c>
      <c r="DA45" s="989" t="e">
        <f>VLOOKUP($E45,CY$450:DB$461,3,FALSE)*CY45*($K45)+IF($G45&gt;0,($I45/$G45)*CY45,0)*(1-$K45)</f>
        <v>#DIV/0!</v>
      </c>
      <c r="DB45" s="989" t="e">
        <f>VLOOKUP($E45,CY$450:DB$461,4,FALSE)*CY45*($K45)+(CY45-CZ45-DA45)*(1-$K45)</f>
        <v>#DIV/0!</v>
      </c>
      <c r="DC45" s="990"/>
      <c r="DG45" s="988" t="e">
        <f t="shared" si="35"/>
        <v>#DIV/0!</v>
      </c>
      <c r="DH45" s="989" t="e">
        <f>VLOOKUP($E45,DG$450:DJ$461,2,FALSE)*DG45*($K45)+IF($G45&gt;0,($H45/$G45)*DG45,0)*(1-$K45)</f>
        <v>#DIV/0!</v>
      </c>
      <c r="DI45" s="989" t="e">
        <f>VLOOKUP($E45,DG$450:DJ$461,3,FALSE)*DG45*($K45)+IF($G45&gt;0,($I45/$G45)*DG45,0)*(1-$K45)</f>
        <v>#DIV/0!</v>
      </c>
      <c r="DJ45" s="989" t="e">
        <f>VLOOKUP($E45,DG$450:DJ$461,4,FALSE)*DG45*($K45)+(DG45-DH45-DI45)*(1-$K45)</f>
        <v>#DIV/0!</v>
      </c>
      <c r="DK45" s="990"/>
      <c r="DO45" s="988" t="e">
        <f t="shared" si="36"/>
        <v>#DIV/0!</v>
      </c>
      <c r="DP45" s="989" t="e">
        <f>VLOOKUP($E45,DO$450:DR$461,2,FALSE)*DO45*($K45)+IF($G45&gt;0,($H45/$G45)*DO45,0)*(1-$K45)</f>
        <v>#DIV/0!</v>
      </c>
      <c r="DQ45" s="989" t="e">
        <f>VLOOKUP($E45,DO$450:DR$461,3,FALSE)*DO45*($K45)+IF($G45&gt;0,($I45/$G45)*DO45,0)*(1-$K45)</f>
        <v>#DIV/0!</v>
      </c>
      <c r="DR45" s="989" t="e">
        <f>VLOOKUP($E45,DO$450:DR$461,4,FALSE)*DO45*($K45)+(DO45-DP45-DQ45)*(1-$K45)</f>
        <v>#DIV/0!</v>
      </c>
      <c r="DS45" s="990"/>
      <c r="DW45" s="988" t="e">
        <f t="shared" si="37"/>
        <v>#DIV/0!</v>
      </c>
      <c r="DX45" s="989" t="e">
        <f>VLOOKUP($E45,DW$450:DZ$461,2,FALSE)*DW45*($K45)+IF($G45&gt;0,($H45/$G45)*DW45,0)*(1-$K45)</f>
        <v>#DIV/0!</v>
      </c>
      <c r="DY45" s="989" t="e">
        <f>VLOOKUP($E45,DW$450:DZ$461,3,FALSE)*DW45*($K45)+IF($G45&gt;0,($I45/$G45)*DW45,0)*(1-$K45)</f>
        <v>#DIV/0!</v>
      </c>
      <c r="DZ45" s="989" t="e">
        <f>VLOOKUP($E45,DW$450:DZ$461,4,FALSE)*DW45*($K45)+(DW45-DX45-DY45)*(1-$K45)</f>
        <v>#DIV/0!</v>
      </c>
      <c r="EA45" s="990"/>
      <c r="EE45" s="988" t="e">
        <f t="shared" si="38"/>
        <v>#DIV/0!</v>
      </c>
      <c r="EF45" s="989" t="e">
        <f>VLOOKUP($E45,EE$450:EH$461,2,FALSE)*EE45*($K45)+IF($G45&gt;0,($H45/$G45)*EE45,0)*(1-$K45)</f>
        <v>#DIV/0!</v>
      </c>
      <c r="EG45" s="989" t="e">
        <f>VLOOKUP($E45,EE$450:EH$461,3,FALSE)*EE45*($K45)+IF($G45&gt;0,($I45/$G45)*EE45,0)*(1-$K45)</f>
        <v>#DIV/0!</v>
      </c>
      <c r="EH45" s="989" t="e">
        <f>VLOOKUP($E45,EE$450:EH$461,4,FALSE)*EE45*($K45)+(EE45-EF45-EG45)*(1-$K45)</f>
        <v>#DIV/0!</v>
      </c>
      <c r="EI45" s="990"/>
      <c r="EM45" s="988" t="e">
        <f t="shared" si="39"/>
        <v>#DIV/0!</v>
      </c>
      <c r="EN45" s="989" t="e">
        <f>VLOOKUP($E45,EM$450:EP$461,2,FALSE)*EM45*($K45)+IF($G45&gt;0,($H45/$G45)*EM45,0)*(1-$K45)</f>
        <v>#DIV/0!</v>
      </c>
      <c r="EO45" s="989" t="e">
        <f>VLOOKUP($E45,EM$450:EP$461,3,FALSE)*EM45*($K45)+IF($G45&gt;0,($I45/$G45)*EM45,0)*(1-$K45)</f>
        <v>#DIV/0!</v>
      </c>
      <c r="EP45" s="989" t="e">
        <f>VLOOKUP($E45,EM$450:EP$461,4,FALSE)*EM45*($K45)+(EM45-EN45-EO45)*(1-$K45)</f>
        <v>#DIV/0!</v>
      </c>
      <c r="EQ45" s="990"/>
      <c r="EU45" s="988" t="e">
        <f t="shared" si="40"/>
        <v>#DIV/0!</v>
      </c>
      <c r="EV45" s="989" t="e">
        <f>VLOOKUP($E45,EU$450:EX$461,2,FALSE)*EU45*($K45)+IF($G45&gt;0,($H45/$G45)*EU45,0)*(1-$K45)</f>
        <v>#DIV/0!</v>
      </c>
      <c r="EW45" s="989" t="e">
        <f>VLOOKUP($E45,EU$450:EX$461,3,FALSE)*EU45*($K45)+IF($G45&gt;0,($I45/$G45)*EU45,0)*(1-$K45)</f>
        <v>#DIV/0!</v>
      </c>
      <c r="EX45" s="989" t="e">
        <f>VLOOKUP($E45,EU$450:EX$461,4,FALSE)*EU45*($K45)+(EU45-EV45-EW45)*(1-$K45)</f>
        <v>#DIV/0!</v>
      </c>
      <c r="EY45" s="990"/>
      <c r="FC45" s="988" t="e">
        <f t="shared" si="41"/>
        <v>#DIV/0!</v>
      </c>
      <c r="FD45" s="989" t="e">
        <f>VLOOKUP($E45,FC$450:FF$461,2,FALSE)*FC45*($K45)+IF($G45&gt;0,($H45/$G45)*FC45,0)*(1-$K45)</f>
        <v>#DIV/0!</v>
      </c>
      <c r="FE45" s="989" t="e">
        <f>VLOOKUP($E45,FC$450:FF$461,3,FALSE)*FC45*($K45)+IF($G45&gt;0,($I45/$G45)*FC45,0)*(1-$K45)</f>
        <v>#DIV/0!</v>
      </c>
      <c r="FF45" s="989" t="e">
        <f>VLOOKUP($E45,FC$450:FF$461,4,FALSE)*FC45*($K45)+(FC45-FD45-FE45)*(1-$K45)</f>
        <v>#DIV/0!</v>
      </c>
      <c r="FG45" s="990"/>
      <c r="FK45" s="988" t="e">
        <f t="shared" si="42"/>
        <v>#DIV/0!</v>
      </c>
      <c r="FL45" s="989" t="e">
        <f>VLOOKUP($E45,FK$450:FN$461,2,FALSE)*FK45*($K45)+IF($G45&gt;0,($H45/$G45)*FK45,0)*(1-$K45)</f>
        <v>#DIV/0!</v>
      </c>
      <c r="FM45" s="989" t="e">
        <f>VLOOKUP($E45,FK$450:FN$461,3,FALSE)*FK45*($K45)+IF($G45&gt;0,($I45/$G45)*FK45,0)*(1-$K45)</f>
        <v>#DIV/0!</v>
      </c>
      <c r="FN45" s="989" t="e">
        <f>VLOOKUP($E45,FK$450:FN$461,4,FALSE)*FK45*($K45)+(FK45-FL45-FM45)*(1-$K45)</f>
        <v>#DIV/0!</v>
      </c>
      <c r="FO45" s="990"/>
    </row>
    <row r="46" spans="1:171">
      <c r="A46" s="786"/>
      <c r="B46" s="10" t="s">
        <v>127</v>
      </c>
      <c r="C46" s="1957" t="s">
        <v>70</v>
      </c>
      <c r="D46" s="764">
        <v>391</v>
      </c>
      <c r="E46" s="778" t="str">
        <f>'Sch 1- Rate Base '!E46</f>
        <v>LABOR</v>
      </c>
      <c r="F46" s="765"/>
      <c r="G46" s="182">
        <f>'Sch 1- Rate Base '!G46</f>
        <v>0</v>
      </c>
      <c r="H46" s="182">
        <f>'Sch 1- Rate Base '!H46</f>
        <v>0</v>
      </c>
      <c r="I46" s="182">
        <f>'Sch 1- Rate Base '!I46</f>
        <v>0</v>
      </c>
      <c r="J46" s="183">
        <f>'Sch 1- Rate Base '!J46</f>
        <v>0</v>
      </c>
      <c r="K46" s="777">
        <f t="shared" si="21"/>
        <v>1</v>
      </c>
      <c r="L46" s="995" t="e">
        <f t="shared" si="22"/>
        <v>#DIV/0!</v>
      </c>
      <c r="O46" s="988" t="e">
        <f t="shared" si="23"/>
        <v>#DIV/0!</v>
      </c>
      <c r="P46" s="989" t="e">
        <f>VLOOKUP($E46,O$450:R$461,2,FALSE)*O46*($K46)+IF($G46&gt;0,($H46/$G46)*O46,0)*(1-$K46)</f>
        <v>#DIV/0!</v>
      </c>
      <c r="Q46" s="989" t="e">
        <f>VLOOKUP($E46,O$450:R$461,3,FALSE)*O46*($K46)+IF($G46&gt;0,($I46/$G46)*O46,0)*(1-$K46)</f>
        <v>#DIV/0!</v>
      </c>
      <c r="R46" s="989" t="e">
        <f>VLOOKUP($E46,O$450:R$461,4,FALSE)*O46*($K46)+(O46-P46-Q46)*(1-$K46)</f>
        <v>#DIV/0!</v>
      </c>
      <c r="S46" s="990"/>
      <c r="W46" s="988" t="e">
        <f t="shared" si="24"/>
        <v>#DIV/0!</v>
      </c>
      <c r="X46" s="989" t="e">
        <f>VLOOKUP($E46,W$450:Z$461,2,FALSE)*W46*($K46)+IF($G46&gt;0,($H46/$G46)*W46,0)*(1-$K46)</f>
        <v>#DIV/0!</v>
      </c>
      <c r="Y46" s="989" t="e">
        <f>VLOOKUP($E46,W$450:Z$461,3,FALSE)*W46*($K46)+IF($G46&gt;0,($I46/$G46)*W46,0)*(1-$K46)</f>
        <v>#DIV/0!</v>
      </c>
      <c r="Z46" s="989" t="e">
        <f>VLOOKUP($E46,W$450:Z$461,4,FALSE)*W46*($K46)+(W46-X46-Y46)*(1-$K46)</f>
        <v>#DIV/0!</v>
      </c>
      <c r="AA46" s="990"/>
      <c r="AE46" s="988" t="e">
        <f t="shared" si="25"/>
        <v>#DIV/0!</v>
      </c>
      <c r="AF46" s="989" t="e">
        <f>VLOOKUP($E46,AE$450:AH$461,2,FALSE)*AE46*($K46)+IF($G46&gt;0,($H46/$G46)*AE46,0)*(1-$K46)</f>
        <v>#DIV/0!</v>
      </c>
      <c r="AG46" s="989" t="e">
        <f>VLOOKUP($E46,AE$450:AH$461,3,FALSE)*AE46*($K46)+IF($G46&gt;0,($I46/$G46)*AE46,0)*(1-$K46)</f>
        <v>#DIV/0!</v>
      </c>
      <c r="AH46" s="989" t="e">
        <f>VLOOKUP($E46,AE$450:AH$461,4,FALSE)*AE46*($K46)+(AE46-AF46-AG46)*(1-$K46)</f>
        <v>#DIV/0!</v>
      </c>
      <c r="AI46" s="990"/>
      <c r="AM46" s="988" t="e">
        <f t="shared" si="26"/>
        <v>#DIV/0!</v>
      </c>
      <c r="AN46" s="989" t="e">
        <f>VLOOKUP($E46,AM$450:AP$461,2,FALSE)*AM46*($K46)+IF($G46&gt;0,($H46/$G46)*AM46,0)*(1-$K46)</f>
        <v>#DIV/0!</v>
      </c>
      <c r="AO46" s="989" t="e">
        <f>VLOOKUP($E46,AM$450:AP$461,3,FALSE)*AM46*($K46)+IF($G46&gt;0,($I46/$G46)*AM46,0)*(1-$K46)</f>
        <v>#DIV/0!</v>
      </c>
      <c r="AP46" s="989" t="e">
        <f>VLOOKUP($E46,AM$450:AP$461,4,FALSE)*AM46*($K46)+(AM46-AN46-AO46)*(1-$K46)</f>
        <v>#DIV/0!</v>
      </c>
      <c r="AQ46" s="990"/>
      <c r="AU46" s="988" t="e">
        <f t="shared" si="27"/>
        <v>#DIV/0!</v>
      </c>
      <c r="AV46" s="989" t="e">
        <f>VLOOKUP($E46,AU$450:AX$461,2,FALSE)*AU46*($K46)+IF($G46&gt;0,($H46/$G46)*AU46,0)*(1-$K46)</f>
        <v>#DIV/0!</v>
      </c>
      <c r="AW46" s="989" t="e">
        <f>VLOOKUP($E46,AU$450:AX$461,3,FALSE)*AU46*($K46)+IF($G46&gt;0,($I46/$G46)*AU46,0)*(1-$K46)</f>
        <v>#DIV/0!</v>
      </c>
      <c r="AX46" s="989" t="e">
        <f>VLOOKUP($E46,AU$450:AX$461,4,FALSE)*AU46*($K46)+(AU46-AV46-AW46)*(1-$K46)</f>
        <v>#DIV/0!</v>
      </c>
      <c r="AY46" s="990"/>
      <c r="BC46" s="988" t="e">
        <f t="shared" si="28"/>
        <v>#DIV/0!</v>
      </c>
      <c r="BD46" s="989" t="e">
        <f>VLOOKUP($E46,BC$450:BF$461,2,FALSE)*BC46*($K46)+IF($G46&gt;0,($H46/$G46)*BC46,0)*(1-$K46)</f>
        <v>#DIV/0!</v>
      </c>
      <c r="BE46" s="989" t="e">
        <f>VLOOKUP($E46,BC$450:BF$461,3,FALSE)*BC46*($K46)+IF($G46&gt;0,($I46/$G46)*BC46,0)*(1-$K46)</f>
        <v>#DIV/0!</v>
      </c>
      <c r="BF46" s="989" t="e">
        <f>VLOOKUP($E46,BC$450:BF$461,4,FALSE)*BC46*($K46)+(BC46-BD46-BE46)*(1-$K46)</f>
        <v>#DIV/0!</v>
      </c>
      <c r="BG46" s="990"/>
      <c r="BK46" s="988" t="e">
        <f t="shared" si="29"/>
        <v>#DIV/0!</v>
      </c>
      <c r="BL46" s="989" t="e">
        <f>VLOOKUP($E46,BK$450:BN$461,2,FALSE)*BK46*($K46)+IF($G46&gt;0,($H46/$G46)*BK46,0)*(1-$K46)</f>
        <v>#DIV/0!</v>
      </c>
      <c r="BM46" s="989" t="e">
        <f>VLOOKUP($E46,BK$450:BN$461,3,FALSE)*BK46*($K46)+IF($G46&gt;0,($I46/$G46)*BK46,0)*(1-$K46)</f>
        <v>#DIV/0!</v>
      </c>
      <c r="BN46" s="989" t="e">
        <f>VLOOKUP($E46,BK$450:BN$461,4,FALSE)*BK46*($K46)+(BK46-BL46-BM46)*(1-$K46)</f>
        <v>#DIV/0!</v>
      </c>
      <c r="BO46" s="990"/>
      <c r="BS46" s="988" t="e">
        <f t="shared" si="30"/>
        <v>#DIV/0!</v>
      </c>
      <c r="BT46" s="989" t="e">
        <f>VLOOKUP($E46,BS$450:BV$461,2,FALSE)*BS46*($K46)+IF($G46&gt;0,($H46/$G46)*BS46,0)*(1-$K46)</f>
        <v>#DIV/0!</v>
      </c>
      <c r="BU46" s="989" t="e">
        <f>VLOOKUP($E46,BS$450:BV$461,3,FALSE)*BS46*($K46)+IF($G46&gt;0,($I46/$G46)*BS46,0)*(1-$K46)</f>
        <v>#DIV/0!</v>
      </c>
      <c r="BV46" s="989" t="e">
        <f>VLOOKUP($E46,BS$450:BV$461,4,FALSE)*BS46*($K46)+(BS46-BT46-BU46)*(1-$K46)</f>
        <v>#DIV/0!</v>
      </c>
      <c r="BW46" s="990"/>
      <c r="CA46" s="988" t="e">
        <f t="shared" si="31"/>
        <v>#DIV/0!</v>
      </c>
      <c r="CB46" s="989" t="e">
        <f>VLOOKUP($E46,CA$450:CD$461,2,FALSE)*CA46*($K46)+IF($G46&gt;0,($H46/$G46)*CA46,0)*(1-$K46)</f>
        <v>#DIV/0!</v>
      </c>
      <c r="CC46" s="989" t="e">
        <f>VLOOKUP($E46,CA$450:CD$461,3,FALSE)*CA46*($K46)+IF($G46&gt;0,($I46/$G46)*CA46,0)*(1-$K46)</f>
        <v>#DIV/0!</v>
      </c>
      <c r="CD46" s="989" t="e">
        <f>VLOOKUP($E46,CA$450:CD$461,4,FALSE)*CA46*($K46)+(CA46-CB46-CC46)*(1-$K46)</f>
        <v>#DIV/0!</v>
      </c>
      <c r="CE46" s="990"/>
      <c r="CI46" s="988" t="e">
        <f t="shared" si="32"/>
        <v>#DIV/0!</v>
      </c>
      <c r="CJ46" s="989" t="e">
        <f>VLOOKUP($E46,CI$450:CL$461,2,FALSE)*CI46*($K46)+IF($G46&gt;0,($H46/$G46)*CI46,0)*(1-$K46)</f>
        <v>#DIV/0!</v>
      </c>
      <c r="CK46" s="989" t="e">
        <f>VLOOKUP($E46,CI$450:CL$461,3,FALSE)*CI46*($K46)+IF($G46&gt;0,($I46/$G46)*CI46,0)*(1-$K46)</f>
        <v>#DIV/0!</v>
      </c>
      <c r="CL46" s="989" t="e">
        <f>VLOOKUP($E46,CI$450:CL$461,4,FALSE)*CI46*($K46)+(CI46-CJ46-CK46)*(1-$K46)</f>
        <v>#DIV/0!</v>
      </c>
      <c r="CM46" s="990"/>
      <c r="CQ46" s="988" t="e">
        <f t="shared" si="33"/>
        <v>#DIV/0!</v>
      </c>
      <c r="CR46" s="989" t="e">
        <f>VLOOKUP($E46,CQ$450:CT$461,2,FALSE)*CQ46*($K46)+IF($G46&gt;0,($H46/$G46)*CQ46,0)*(1-$K46)</f>
        <v>#DIV/0!</v>
      </c>
      <c r="CS46" s="989" t="e">
        <f>VLOOKUP($E46,CQ$450:CT$461,3,FALSE)*CQ46*($K46)+IF($G46&gt;0,($I46/$G46)*CQ46,0)*(1-$K46)</f>
        <v>#DIV/0!</v>
      </c>
      <c r="CT46" s="989" t="e">
        <f>VLOOKUP($E46,CQ$450:CT$461,4,FALSE)*CQ46*($K46)+(CQ46-CR46-CS46)*(1-$K46)</f>
        <v>#DIV/0!</v>
      </c>
      <c r="CU46" s="990"/>
      <c r="CY46" s="988" t="e">
        <f t="shared" si="34"/>
        <v>#DIV/0!</v>
      </c>
      <c r="CZ46" s="989" t="e">
        <f>VLOOKUP($E46,CY$450:DB$461,2,FALSE)*CY46*($K46)+IF($G46&gt;0,($H46/$G46)*CY46,0)*(1-$K46)</f>
        <v>#DIV/0!</v>
      </c>
      <c r="DA46" s="989" t="e">
        <f>VLOOKUP($E46,CY$450:DB$461,3,FALSE)*CY46*($K46)+IF($G46&gt;0,($I46/$G46)*CY46,0)*(1-$K46)</f>
        <v>#DIV/0!</v>
      </c>
      <c r="DB46" s="989" t="e">
        <f>VLOOKUP($E46,CY$450:DB$461,4,FALSE)*CY46*($K46)+(CY46-CZ46-DA46)*(1-$K46)</f>
        <v>#DIV/0!</v>
      </c>
      <c r="DC46" s="990"/>
      <c r="DG46" s="988" t="e">
        <f t="shared" si="35"/>
        <v>#DIV/0!</v>
      </c>
      <c r="DH46" s="989" t="e">
        <f>VLOOKUP($E46,DG$450:DJ$461,2,FALSE)*DG46*($K46)+IF($G46&gt;0,($H46/$G46)*DG46,0)*(1-$K46)</f>
        <v>#DIV/0!</v>
      </c>
      <c r="DI46" s="989" t="e">
        <f>VLOOKUP($E46,DG$450:DJ$461,3,FALSE)*DG46*($K46)+IF($G46&gt;0,($I46/$G46)*DG46,0)*(1-$K46)</f>
        <v>#DIV/0!</v>
      </c>
      <c r="DJ46" s="989" t="e">
        <f>VLOOKUP($E46,DG$450:DJ$461,4,FALSE)*DG46*($K46)+(DG46-DH46-DI46)*(1-$K46)</f>
        <v>#DIV/0!</v>
      </c>
      <c r="DK46" s="990"/>
      <c r="DO46" s="988" t="e">
        <f t="shared" si="36"/>
        <v>#DIV/0!</v>
      </c>
      <c r="DP46" s="989" t="e">
        <f>VLOOKUP($E46,DO$450:DR$461,2,FALSE)*DO46*($K46)+IF($G46&gt;0,($H46/$G46)*DO46,0)*(1-$K46)</f>
        <v>#DIV/0!</v>
      </c>
      <c r="DQ46" s="989" t="e">
        <f>VLOOKUP($E46,DO$450:DR$461,3,FALSE)*DO46*($K46)+IF($G46&gt;0,($I46/$G46)*DO46,0)*(1-$K46)</f>
        <v>#DIV/0!</v>
      </c>
      <c r="DR46" s="989" t="e">
        <f>VLOOKUP($E46,DO$450:DR$461,4,FALSE)*DO46*($K46)+(DO46-DP46-DQ46)*(1-$K46)</f>
        <v>#DIV/0!</v>
      </c>
      <c r="DS46" s="990"/>
      <c r="DW46" s="988" t="e">
        <f t="shared" si="37"/>
        <v>#DIV/0!</v>
      </c>
      <c r="DX46" s="989" t="e">
        <f>VLOOKUP($E46,DW$450:DZ$461,2,FALSE)*DW46*($K46)+IF($G46&gt;0,($H46/$G46)*DW46,0)*(1-$K46)</f>
        <v>#DIV/0!</v>
      </c>
      <c r="DY46" s="989" t="e">
        <f>VLOOKUP($E46,DW$450:DZ$461,3,FALSE)*DW46*($K46)+IF($G46&gt;0,($I46/$G46)*DW46,0)*(1-$K46)</f>
        <v>#DIV/0!</v>
      </c>
      <c r="DZ46" s="989" t="e">
        <f>VLOOKUP($E46,DW$450:DZ$461,4,FALSE)*DW46*($K46)+(DW46-DX46-DY46)*(1-$K46)</f>
        <v>#DIV/0!</v>
      </c>
      <c r="EA46" s="990"/>
      <c r="EE46" s="988" t="e">
        <f t="shared" si="38"/>
        <v>#DIV/0!</v>
      </c>
      <c r="EF46" s="989" t="e">
        <f>VLOOKUP($E46,EE$450:EH$461,2,FALSE)*EE46*($K46)+IF($G46&gt;0,($H46/$G46)*EE46,0)*(1-$K46)</f>
        <v>#DIV/0!</v>
      </c>
      <c r="EG46" s="989" t="e">
        <f>VLOOKUP($E46,EE$450:EH$461,3,FALSE)*EE46*($K46)+IF($G46&gt;0,($I46/$G46)*EE46,0)*(1-$K46)</f>
        <v>#DIV/0!</v>
      </c>
      <c r="EH46" s="989" t="e">
        <f>VLOOKUP($E46,EE$450:EH$461,4,FALSE)*EE46*($K46)+(EE46-EF46-EG46)*(1-$K46)</f>
        <v>#DIV/0!</v>
      </c>
      <c r="EI46" s="990"/>
      <c r="EM46" s="988" t="e">
        <f t="shared" si="39"/>
        <v>#DIV/0!</v>
      </c>
      <c r="EN46" s="989" t="e">
        <f>VLOOKUP($E46,EM$450:EP$461,2,FALSE)*EM46*($K46)+IF($G46&gt;0,($H46/$G46)*EM46,0)*(1-$K46)</f>
        <v>#DIV/0!</v>
      </c>
      <c r="EO46" s="989" t="e">
        <f>VLOOKUP($E46,EM$450:EP$461,3,FALSE)*EM46*($K46)+IF($G46&gt;0,($I46/$G46)*EM46,0)*(1-$K46)</f>
        <v>#DIV/0!</v>
      </c>
      <c r="EP46" s="989" t="e">
        <f>VLOOKUP($E46,EM$450:EP$461,4,FALSE)*EM46*($K46)+(EM46-EN46-EO46)*(1-$K46)</f>
        <v>#DIV/0!</v>
      </c>
      <c r="EQ46" s="990"/>
      <c r="EU46" s="988" t="e">
        <f t="shared" si="40"/>
        <v>#DIV/0!</v>
      </c>
      <c r="EV46" s="989" t="e">
        <f>VLOOKUP($E46,EU$450:EX$461,2,FALSE)*EU46*($K46)+IF($G46&gt;0,($H46/$G46)*EU46,0)*(1-$K46)</f>
        <v>#DIV/0!</v>
      </c>
      <c r="EW46" s="989" t="e">
        <f>VLOOKUP($E46,EU$450:EX$461,3,FALSE)*EU46*($K46)+IF($G46&gt;0,($I46/$G46)*EU46,0)*(1-$K46)</f>
        <v>#DIV/0!</v>
      </c>
      <c r="EX46" s="989" t="e">
        <f>VLOOKUP($E46,EU$450:EX$461,4,FALSE)*EU46*($K46)+(EU46-EV46-EW46)*(1-$K46)</f>
        <v>#DIV/0!</v>
      </c>
      <c r="EY46" s="990"/>
      <c r="FC46" s="988" t="e">
        <f t="shared" si="41"/>
        <v>#DIV/0!</v>
      </c>
      <c r="FD46" s="989" t="e">
        <f>VLOOKUP($E46,FC$450:FF$461,2,FALSE)*FC46*($K46)+IF($G46&gt;0,($H46/$G46)*FC46,0)*(1-$K46)</f>
        <v>#DIV/0!</v>
      </c>
      <c r="FE46" s="989" t="e">
        <f>VLOOKUP($E46,FC$450:FF$461,3,FALSE)*FC46*($K46)+IF($G46&gt;0,($I46/$G46)*FC46,0)*(1-$K46)</f>
        <v>#DIV/0!</v>
      </c>
      <c r="FF46" s="989" t="e">
        <f>VLOOKUP($E46,FC$450:FF$461,4,FALSE)*FC46*($K46)+(FC46-FD46-FE46)*(1-$K46)</f>
        <v>#DIV/0!</v>
      </c>
      <c r="FG46" s="990"/>
      <c r="FK46" s="988" t="e">
        <f t="shared" si="42"/>
        <v>#DIV/0!</v>
      </c>
      <c r="FL46" s="989" t="e">
        <f>VLOOKUP($E46,FK$450:FN$461,2,FALSE)*FK46*($K46)+IF($G46&gt;0,($H46/$G46)*FK46,0)*(1-$K46)</f>
        <v>#DIV/0!</v>
      </c>
      <c r="FM46" s="989" t="e">
        <f>VLOOKUP($E46,FK$450:FN$461,3,FALSE)*FK46*($K46)+IF($G46&gt;0,($I46/$G46)*FK46,0)*(1-$K46)</f>
        <v>#DIV/0!</v>
      </c>
      <c r="FN46" s="989" t="e">
        <f>VLOOKUP($E46,FK$450:FN$461,4,FALSE)*FK46*($K46)+(FK46-FL46-FM46)*(1-$K46)</f>
        <v>#DIV/0!</v>
      </c>
      <c r="FO46" s="990"/>
    </row>
    <row r="47" spans="1:171">
      <c r="A47" s="786"/>
      <c r="B47" s="10" t="s">
        <v>128</v>
      </c>
      <c r="C47" s="1957" t="s">
        <v>70</v>
      </c>
      <c r="D47" s="764">
        <v>392</v>
      </c>
      <c r="E47" s="778" t="str">
        <f>'Sch 1- Rate Base '!E47</f>
        <v>TD</v>
      </c>
      <c r="F47" s="765"/>
      <c r="G47" s="182">
        <f>'Sch 1- Rate Base '!G47</f>
        <v>0</v>
      </c>
      <c r="H47" s="182">
        <f>'Sch 1- Rate Base '!H47</f>
        <v>0</v>
      </c>
      <c r="I47" s="182">
        <f>'Sch 1- Rate Base '!I47</f>
        <v>0</v>
      </c>
      <c r="J47" s="183">
        <f>'Sch 1- Rate Base '!J47</f>
        <v>0</v>
      </c>
      <c r="K47" s="777">
        <f t="shared" si="21"/>
        <v>1</v>
      </c>
      <c r="L47" s="995" t="e">
        <f t="shared" si="22"/>
        <v>#DIV/0!</v>
      </c>
      <c r="O47" s="988" t="e">
        <f t="shared" si="23"/>
        <v>#DIV/0!</v>
      </c>
      <c r="P47" s="989" t="e">
        <f>VLOOKUP($E47,O$450:R$461,2,FALSE)*O47*($K47)+IF($G47&gt;0,($H47/$G47)*O47,0)*(1-$K47)</f>
        <v>#DIV/0!</v>
      </c>
      <c r="Q47" s="989" t="e">
        <f>VLOOKUP($E47,O$450:R$461,3,FALSE)*O47*($K47)+IF($G47&gt;0,($I47/$G47)*O47,0)*(1-$K47)</f>
        <v>#DIV/0!</v>
      </c>
      <c r="R47" s="989" t="e">
        <f>VLOOKUP($E47,O$450:R$461,4,FALSE)*O47*($K47)+(O47-P47-Q47)*(1-$K47)</f>
        <v>#DIV/0!</v>
      </c>
      <c r="S47" s="990"/>
      <c r="W47" s="988" t="e">
        <f t="shared" si="24"/>
        <v>#DIV/0!</v>
      </c>
      <c r="X47" s="989" t="e">
        <f>VLOOKUP($E47,W$450:Z$461,2,FALSE)*W47*($K47)+IF($G47&gt;0,($H47/$G47)*W47,0)*(1-$K47)</f>
        <v>#DIV/0!</v>
      </c>
      <c r="Y47" s="989" t="e">
        <f>VLOOKUP($E47,W$450:Z$461,3,FALSE)*W47*($K47)+IF($G47&gt;0,($I47/$G47)*W47,0)*(1-$K47)</f>
        <v>#DIV/0!</v>
      </c>
      <c r="Z47" s="989" t="e">
        <f>VLOOKUP($E47,W$450:Z$461,4,FALSE)*W47*($K47)+(W47-X47-Y47)*(1-$K47)</f>
        <v>#DIV/0!</v>
      </c>
      <c r="AA47" s="990"/>
      <c r="AE47" s="988" t="e">
        <f t="shared" si="25"/>
        <v>#DIV/0!</v>
      </c>
      <c r="AF47" s="989" t="e">
        <f>VLOOKUP($E47,AE$450:AH$461,2,FALSE)*AE47*($K47)+IF($G47&gt;0,($H47/$G47)*AE47,0)*(1-$K47)</f>
        <v>#DIV/0!</v>
      </c>
      <c r="AG47" s="989" t="e">
        <f>VLOOKUP($E47,AE$450:AH$461,3,FALSE)*AE47*($K47)+IF($G47&gt;0,($I47/$G47)*AE47,0)*(1-$K47)</f>
        <v>#DIV/0!</v>
      </c>
      <c r="AH47" s="989" t="e">
        <f>VLOOKUP($E47,AE$450:AH$461,4,FALSE)*AE47*($K47)+(AE47-AF47-AG47)*(1-$K47)</f>
        <v>#DIV/0!</v>
      </c>
      <c r="AI47" s="990"/>
      <c r="AM47" s="988" t="e">
        <f t="shared" si="26"/>
        <v>#DIV/0!</v>
      </c>
      <c r="AN47" s="989" t="e">
        <f>VLOOKUP($E47,AM$450:AP$461,2,FALSE)*AM47*($K47)+IF($G47&gt;0,($H47/$G47)*AM47,0)*(1-$K47)</f>
        <v>#DIV/0!</v>
      </c>
      <c r="AO47" s="989" t="e">
        <f>VLOOKUP($E47,AM$450:AP$461,3,FALSE)*AM47*($K47)+IF($G47&gt;0,($I47/$G47)*AM47,0)*(1-$K47)</f>
        <v>#DIV/0!</v>
      </c>
      <c r="AP47" s="989" t="e">
        <f>VLOOKUP($E47,AM$450:AP$461,4,FALSE)*AM47*($K47)+(AM47-AN47-AO47)*(1-$K47)</f>
        <v>#DIV/0!</v>
      </c>
      <c r="AQ47" s="990"/>
      <c r="AU47" s="988" t="e">
        <f t="shared" si="27"/>
        <v>#DIV/0!</v>
      </c>
      <c r="AV47" s="989" t="e">
        <f>VLOOKUP($E47,AU$450:AX$461,2,FALSE)*AU47*($K47)+IF($G47&gt;0,($H47/$G47)*AU47,0)*(1-$K47)</f>
        <v>#DIV/0!</v>
      </c>
      <c r="AW47" s="989" t="e">
        <f>VLOOKUP($E47,AU$450:AX$461,3,FALSE)*AU47*($K47)+IF($G47&gt;0,($I47/$G47)*AU47,0)*(1-$K47)</f>
        <v>#DIV/0!</v>
      </c>
      <c r="AX47" s="989" t="e">
        <f>VLOOKUP($E47,AU$450:AX$461,4,FALSE)*AU47*($K47)+(AU47-AV47-AW47)*(1-$K47)</f>
        <v>#DIV/0!</v>
      </c>
      <c r="AY47" s="990"/>
      <c r="BC47" s="988" t="e">
        <f t="shared" si="28"/>
        <v>#DIV/0!</v>
      </c>
      <c r="BD47" s="989" t="e">
        <f>VLOOKUP($E47,BC$450:BF$461,2,FALSE)*BC47*($K47)+IF($G47&gt;0,($H47/$G47)*BC47,0)*(1-$K47)</f>
        <v>#DIV/0!</v>
      </c>
      <c r="BE47" s="989" t="e">
        <f>VLOOKUP($E47,BC$450:BF$461,3,FALSE)*BC47*($K47)+IF($G47&gt;0,($I47/$G47)*BC47,0)*(1-$K47)</f>
        <v>#DIV/0!</v>
      </c>
      <c r="BF47" s="989" t="e">
        <f>VLOOKUP($E47,BC$450:BF$461,4,FALSE)*BC47*($K47)+(BC47-BD47-BE47)*(1-$K47)</f>
        <v>#DIV/0!</v>
      </c>
      <c r="BG47" s="990"/>
      <c r="BK47" s="988" t="e">
        <f t="shared" si="29"/>
        <v>#DIV/0!</v>
      </c>
      <c r="BL47" s="989" t="e">
        <f>VLOOKUP($E47,BK$450:BN$461,2,FALSE)*BK47*($K47)+IF($G47&gt;0,($H47/$G47)*BK47,0)*(1-$K47)</f>
        <v>#DIV/0!</v>
      </c>
      <c r="BM47" s="989" t="e">
        <f>VLOOKUP($E47,BK$450:BN$461,3,FALSE)*BK47*($K47)+IF($G47&gt;0,($I47/$G47)*BK47,0)*(1-$K47)</f>
        <v>#DIV/0!</v>
      </c>
      <c r="BN47" s="989" t="e">
        <f>VLOOKUP($E47,BK$450:BN$461,4,FALSE)*BK47*($K47)+(BK47-BL47-BM47)*(1-$K47)</f>
        <v>#DIV/0!</v>
      </c>
      <c r="BO47" s="990"/>
      <c r="BS47" s="988" t="e">
        <f t="shared" si="30"/>
        <v>#DIV/0!</v>
      </c>
      <c r="BT47" s="989" t="e">
        <f>VLOOKUP($E47,BS$450:BV$461,2,FALSE)*BS47*($K47)+IF($G47&gt;0,($H47/$G47)*BS47,0)*(1-$K47)</f>
        <v>#DIV/0!</v>
      </c>
      <c r="BU47" s="989" t="e">
        <f>VLOOKUP($E47,BS$450:BV$461,3,FALSE)*BS47*($K47)+IF($G47&gt;0,($I47/$G47)*BS47,0)*(1-$K47)</f>
        <v>#DIV/0!</v>
      </c>
      <c r="BV47" s="989" t="e">
        <f>VLOOKUP($E47,BS$450:BV$461,4,FALSE)*BS47*($K47)+(BS47-BT47-BU47)*(1-$K47)</f>
        <v>#DIV/0!</v>
      </c>
      <c r="BW47" s="990"/>
      <c r="CA47" s="988" t="e">
        <f t="shared" si="31"/>
        <v>#DIV/0!</v>
      </c>
      <c r="CB47" s="989" t="e">
        <f>VLOOKUP($E47,CA$450:CD$461,2,FALSE)*CA47*($K47)+IF($G47&gt;0,($H47/$G47)*CA47,0)*(1-$K47)</f>
        <v>#DIV/0!</v>
      </c>
      <c r="CC47" s="989" t="e">
        <f>VLOOKUP($E47,CA$450:CD$461,3,FALSE)*CA47*($K47)+IF($G47&gt;0,($I47/$G47)*CA47,0)*(1-$K47)</f>
        <v>#DIV/0!</v>
      </c>
      <c r="CD47" s="989" t="e">
        <f>VLOOKUP($E47,CA$450:CD$461,4,FALSE)*CA47*($K47)+(CA47-CB47-CC47)*(1-$K47)</f>
        <v>#DIV/0!</v>
      </c>
      <c r="CE47" s="990"/>
      <c r="CI47" s="988" t="e">
        <f t="shared" si="32"/>
        <v>#DIV/0!</v>
      </c>
      <c r="CJ47" s="989" t="e">
        <f>VLOOKUP($E47,CI$450:CL$461,2,FALSE)*CI47*($K47)+IF($G47&gt;0,($H47/$G47)*CI47,0)*(1-$K47)</f>
        <v>#DIV/0!</v>
      </c>
      <c r="CK47" s="989" t="e">
        <f>VLOOKUP($E47,CI$450:CL$461,3,FALSE)*CI47*($K47)+IF($G47&gt;0,($I47/$G47)*CI47,0)*(1-$K47)</f>
        <v>#DIV/0!</v>
      </c>
      <c r="CL47" s="989" t="e">
        <f>VLOOKUP($E47,CI$450:CL$461,4,FALSE)*CI47*($K47)+(CI47-CJ47-CK47)*(1-$K47)</f>
        <v>#DIV/0!</v>
      </c>
      <c r="CM47" s="990"/>
      <c r="CQ47" s="988" t="e">
        <f t="shared" si="33"/>
        <v>#DIV/0!</v>
      </c>
      <c r="CR47" s="989" t="e">
        <f>VLOOKUP($E47,CQ$450:CT$461,2,FALSE)*CQ47*($K47)+IF($G47&gt;0,($H47/$G47)*CQ47,0)*(1-$K47)</f>
        <v>#DIV/0!</v>
      </c>
      <c r="CS47" s="989" t="e">
        <f>VLOOKUP($E47,CQ$450:CT$461,3,FALSE)*CQ47*($K47)+IF($G47&gt;0,($I47/$G47)*CQ47,0)*(1-$K47)</f>
        <v>#DIV/0!</v>
      </c>
      <c r="CT47" s="989" t="e">
        <f>VLOOKUP($E47,CQ$450:CT$461,4,FALSE)*CQ47*($K47)+(CQ47-CR47-CS47)*(1-$K47)</f>
        <v>#DIV/0!</v>
      </c>
      <c r="CU47" s="990"/>
      <c r="CY47" s="988" t="e">
        <f t="shared" si="34"/>
        <v>#DIV/0!</v>
      </c>
      <c r="CZ47" s="989" t="e">
        <f>VLOOKUP($E47,CY$450:DB$461,2,FALSE)*CY47*($K47)+IF($G47&gt;0,($H47/$G47)*CY47,0)*(1-$K47)</f>
        <v>#DIV/0!</v>
      </c>
      <c r="DA47" s="989" t="e">
        <f>VLOOKUP($E47,CY$450:DB$461,3,FALSE)*CY47*($K47)+IF($G47&gt;0,($I47/$G47)*CY47,0)*(1-$K47)</f>
        <v>#DIV/0!</v>
      </c>
      <c r="DB47" s="989" t="e">
        <f>VLOOKUP($E47,CY$450:DB$461,4,FALSE)*CY47*($K47)+(CY47-CZ47-DA47)*(1-$K47)</f>
        <v>#DIV/0!</v>
      </c>
      <c r="DC47" s="990"/>
      <c r="DG47" s="988" t="e">
        <f t="shared" si="35"/>
        <v>#DIV/0!</v>
      </c>
      <c r="DH47" s="989" t="e">
        <f>VLOOKUP($E47,DG$450:DJ$461,2,FALSE)*DG47*($K47)+IF($G47&gt;0,($H47/$G47)*DG47,0)*(1-$K47)</f>
        <v>#DIV/0!</v>
      </c>
      <c r="DI47" s="989" t="e">
        <f>VLOOKUP($E47,DG$450:DJ$461,3,FALSE)*DG47*($K47)+IF($G47&gt;0,($I47/$G47)*DG47,0)*(1-$K47)</f>
        <v>#DIV/0!</v>
      </c>
      <c r="DJ47" s="989" t="e">
        <f>VLOOKUP($E47,DG$450:DJ$461,4,FALSE)*DG47*($K47)+(DG47-DH47-DI47)*(1-$K47)</f>
        <v>#DIV/0!</v>
      </c>
      <c r="DK47" s="990"/>
      <c r="DO47" s="988" t="e">
        <f t="shared" si="36"/>
        <v>#DIV/0!</v>
      </c>
      <c r="DP47" s="989" t="e">
        <f>VLOOKUP($E47,DO$450:DR$461,2,FALSE)*DO47*($K47)+IF($G47&gt;0,($H47/$G47)*DO47,0)*(1-$K47)</f>
        <v>#DIV/0!</v>
      </c>
      <c r="DQ47" s="989" t="e">
        <f>VLOOKUP($E47,DO$450:DR$461,3,FALSE)*DO47*($K47)+IF($G47&gt;0,($I47/$G47)*DO47,0)*(1-$K47)</f>
        <v>#DIV/0!</v>
      </c>
      <c r="DR47" s="989" t="e">
        <f>VLOOKUP($E47,DO$450:DR$461,4,FALSE)*DO47*($K47)+(DO47-DP47-DQ47)*(1-$K47)</f>
        <v>#DIV/0!</v>
      </c>
      <c r="DS47" s="990"/>
      <c r="DW47" s="988" t="e">
        <f t="shared" si="37"/>
        <v>#DIV/0!</v>
      </c>
      <c r="DX47" s="989" t="e">
        <f>VLOOKUP($E47,DW$450:DZ$461,2,FALSE)*DW47*($K47)+IF($G47&gt;0,($H47/$G47)*DW47,0)*(1-$K47)</f>
        <v>#DIV/0!</v>
      </c>
      <c r="DY47" s="989" t="e">
        <f>VLOOKUP($E47,DW$450:DZ$461,3,FALSE)*DW47*($K47)+IF($G47&gt;0,($I47/$G47)*DW47,0)*(1-$K47)</f>
        <v>#DIV/0!</v>
      </c>
      <c r="DZ47" s="989" t="e">
        <f>VLOOKUP($E47,DW$450:DZ$461,4,FALSE)*DW47*($K47)+(DW47-DX47-DY47)*(1-$K47)</f>
        <v>#DIV/0!</v>
      </c>
      <c r="EA47" s="990"/>
      <c r="EE47" s="988" t="e">
        <f t="shared" si="38"/>
        <v>#DIV/0!</v>
      </c>
      <c r="EF47" s="989" t="e">
        <f>VLOOKUP($E47,EE$450:EH$461,2,FALSE)*EE47*($K47)+IF($G47&gt;0,($H47/$G47)*EE47,0)*(1-$K47)</f>
        <v>#DIV/0!</v>
      </c>
      <c r="EG47" s="989" t="e">
        <f>VLOOKUP($E47,EE$450:EH$461,3,FALSE)*EE47*($K47)+IF($G47&gt;0,($I47/$G47)*EE47,0)*(1-$K47)</f>
        <v>#DIV/0!</v>
      </c>
      <c r="EH47" s="989" t="e">
        <f>VLOOKUP($E47,EE$450:EH$461,4,FALSE)*EE47*($K47)+(EE47-EF47-EG47)*(1-$K47)</f>
        <v>#DIV/0!</v>
      </c>
      <c r="EI47" s="990"/>
      <c r="EM47" s="988" t="e">
        <f t="shared" si="39"/>
        <v>#DIV/0!</v>
      </c>
      <c r="EN47" s="989" t="e">
        <f>VLOOKUP($E47,EM$450:EP$461,2,FALSE)*EM47*($K47)+IF($G47&gt;0,($H47/$G47)*EM47,0)*(1-$K47)</f>
        <v>#DIV/0!</v>
      </c>
      <c r="EO47" s="989" t="e">
        <f>VLOOKUP($E47,EM$450:EP$461,3,FALSE)*EM47*($K47)+IF($G47&gt;0,($I47/$G47)*EM47,0)*(1-$K47)</f>
        <v>#DIV/0!</v>
      </c>
      <c r="EP47" s="989" t="e">
        <f>VLOOKUP($E47,EM$450:EP$461,4,FALSE)*EM47*($K47)+(EM47-EN47-EO47)*(1-$K47)</f>
        <v>#DIV/0!</v>
      </c>
      <c r="EQ47" s="990"/>
      <c r="EU47" s="988" t="e">
        <f t="shared" si="40"/>
        <v>#DIV/0!</v>
      </c>
      <c r="EV47" s="989" t="e">
        <f>VLOOKUP($E47,EU$450:EX$461,2,FALSE)*EU47*($K47)+IF($G47&gt;0,($H47/$G47)*EU47,0)*(1-$K47)</f>
        <v>#DIV/0!</v>
      </c>
      <c r="EW47" s="989" t="e">
        <f>VLOOKUP($E47,EU$450:EX$461,3,FALSE)*EU47*($K47)+IF($G47&gt;0,($I47/$G47)*EU47,0)*(1-$K47)</f>
        <v>#DIV/0!</v>
      </c>
      <c r="EX47" s="989" t="e">
        <f>VLOOKUP($E47,EU$450:EX$461,4,FALSE)*EU47*($K47)+(EU47-EV47-EW47)*(1-$K47)</f>
        <v>#DIV/0!</v>
      </c>
      <c r="EY47" s="990"/>
      <c r="FC47" s="988" t="e">
        <f t="shared" si="41"/>
        <v>#DIV/0!</v>
      </c>
      <c r="FD47" s="989" t="e">
        <f>VLOOKUP($E47,FC$450:FF$461,2,FALSE)*FC47*($K47)+IF($G47&gt;0,($H47/$G47)*FC47,0)*(1-$K47)</f>
        <v>#DIV/0!</v>
      </c>
      <c r="FE47" s="989" t="e">
        <f>VLOOKUP($E47,FC$450:FF$461,3,FALSE)*FC47*($K47)+IF($G47&gt;0,($I47/$G47)*FC47,0)*(1-$K47)</f>
        <v>#DIV/0!</v>
      </c>
      <c r="FF47" s="989" t="e">
        <f>VLOOKUP($E47,FC$450:FF$461,4,FALSE)*FC47*($K47)+(FC47-FD47-FE47)*(1-$K47)</f>
        <v>#DIV/0!</v>
      </c>
      <c r="FG47" s="990"/>
      <c r="FK47" s="988" t="e">
        <f t="shared" si="42"/>
        <v>#DIV/0!</v>
      </c>
      <c r="FL47" s="989" t="e">
        <f>VLOOKUP($E47,FK$450:FN$461,2,FALSE)*FK47*($K47)+IF($G47&gt;0,($H47/$G47)*FK47,0)*(1-$K47)</f>
        <v>#DIV/0!</v>
      </c>
      <c r="FM47" s="989" t="e">
        <f>VLOOKUP($E47,FK$450:FN$461,3,FALSE)*FK47*($K47)+IF($G47&gt;0,($I47/$G47)*FK47,0)*(1-$K47)</f>
        <v>#DIV/0!</v>
      </c>
      <c r="FN47" s="989" t="e">
        <f>VLOOKUP($E47,FK$450:FN$461,4,FALSE)*FK47*($K47)+(FK47-FL47-FM47)*(1-$K47)</f>
        <v>#DIV/0!</v>
      </c>
      <c r="FO47" s="990"/>
    </row>
    <row r="48" spans="1:171">
      <c r="A48" s="786"/>
      <c r="B48" s="10" t="s">
        <v>129</v>
      </c>
      <c r="C48" s="1957" t="s">
        <v>70</v>
      </c>
      <c r="D48" s="764">
        <v>393</v>
      </c>
      <c r="E48" s="778" t="str">
        <f>'Sch 1- Rate Base '!E48</f>
        <v>PTD</v>
      </c>
      <c r="F48" s="765"/>
      <c r="G48" s="182">
        <f>'Sch 1- Rate Base '!G48</f>
        <v>0</v>
      </c>
      <c r="H48" s="182">
        <f>'Sch 1- Rate Base '!H48</f>
        <v>0</v>
      </c>
      <c r="I48" s="182">
        <f>'Sch 1- Rate Base '!I48</f>
        <v>0</v>
      </c>
      <c r="J48" s="183">
        <f>'Sch 1- Rate Base '!J48</f>
        <v>0</v>
      </c>
      <c r="K48" s="777">
        <f t="shared" si="21"/>
        <v>1</v>
      </c>
      <c r="L48" s="995" t="e">
        <f t="shared" si="22"/>
        <v>#DIV/0!</v>
      </c>
      <c r="O48" s="988" t="e">
        <f t="shared" si="23"/>
        <v>#DIV/0!</v>
      </c>
      <c r="P48" s="989" t="e">
        <f>VLOOKUP($E48,O$450:R$461,2,FALSE)*O48*($K48)+IF($G48&gt;0,($H48/$G48)*O48,0)*(1-$K48)</f>
        <v>#DIV/0!</v>
      </c>
      <c r="Q48" s="989" t="e">
        <f>VLOOKUP($E48,O$450:R$461,3,FALSE)*O48*($K48)+IF($G48&gt;0,($I48/$G48)*O48,0)*(1-$K48)</f>
        <v>#DIV/0!</v>
      </c>
      <c r="R48" s="989" t="e">
        <f>VLOOKUP($E48,O$450:R$461,4,FALSE)*O48*($K48)+(O48-P48-Q48)*(1-$K48)</f>
        <v>#DIV/0!</v>
      </c>
      <c r="S48" s="990"/>
      <c r="W48" s="988" t="e">
        <f t="shared" si="24"/>
        <v>#DIV/0!</v>
      </c>
      <c r="X48" s="989" t="e">
        <f>VLOOKUP($E48,W$450:Z$461,2,FALSE)*W48*($K48)+IF($G48&gt;0,($H48/$G48)*W48,0)*(1-$K48)</f>
        <v>#DIV/0!</v>
      </c>
      <c r="Y48" s="989" t="e">
        <f>VLOOKUP($E48,W$450:Z$461,3,FALSE)*W48*($K48)+IF($G48&gt;0,($I48/$G48)*W48,0)*(1-$K48)</f>
        <v>#DIV/0!</v>
      </c>
      <c r="Z48" s="989" t="e">
        <f>VLOOKUP($E48,W$450:Z$461,4,FALSE)*W48*($K48)+(W48-X48-Y48)*(1-$K48)</f>
        <v>#DIV/0!</v>
      </c>
      <c r="AA48" s="990"/>
      <c r="AE48" s="988" t="e">
        <f t="shared" si="25"/>
        <v>#DIV/0!</v>
      </c>
      <c r="AF48" s="989" t="e">
        <f>VLOOKUP($E48,AE$450:AH$461,2,FALSE)*AE48*($K48)+IF($G48&gt;0,($H48/$G48)*AE48,0)*(1-$K48)</f>
        <v>#DIV/0!</v>
      </c>
      <c r="AG48" s="989" t="e">
        <f>VLOOKUP($E48,AE$450:AH$461,3,FALSE)*AE48*($K48)+IF($G48&gt;0,($I48/$G48)*AE48,0)*(1-$K48)</f>
        <v>#DIV/0!</v>
      </c>
      <c r="AH48" s="989" t="e">
        <f>VLOOKUP($E48,AE$450:AH$461,4,FALSE)*AE48*($K48)+(AE48-AF48-AG48)*(1-$K48)</f>
        <v>#DIV/0!</v>
      </c>
      <c r="AI48" s="990"/>
      <c r="AM48" s="988" t="e">
        <f t="shared" si="26"/>
        <v>#DIV/0!</v>
      </c>
      <c r="AN48" s="989" t="e">
        <f>VLOOKUP($E48,AM$450:AP$461,2,FALSE)*AM48*($K48)+IF($G48&gt;0,($H48/$G48)*AM48,0)*(1-$K48)</f>
        <v>#DIV/0!</v>
      </c>
      <c r="AO48" s="989" t="e">
        <f>VLOOKUP($E48,AM$450:AP$461,3,FALSE)*AM48*($K48)+IF($G48&gt;0,($I48/$G48)*AM48,0)*(1-$K48)</f>
        <v>#DIV/0!</v>
      </c>
      <c r="AP48" s="989" t="e">
        <f>VLOOKUP($E48,AM$450:AP$461,4,FALSE)*AM48*($K48)+(AM48-AN48-AO48)*(1-$K48)</f>
        <v>#DIV/0!</v>
      </c>
      <c r="AQ48" s="990"/>
      <c r="AU48" s="988" t="e">
        <f t="shared" si="27"/>
        <v>#DIV/0!</v>
      </c>
      <c r="AV48" s="989" t="e">
        <f>VLOOKUP($E48,AU$450:AX$461,2,FALSE)*AU48*($K48)+IF($G48&gt;0,($H48/$G48)*AU48,0)*(1-$K48)</f>
        <v>#DIV/0!</v>
      </c>
      <c r="AW48" s="989" t="e">
        <f>VLOOKUP($E48,AU$450:AX$461,3,FALSE)*AU48*($K48)+IF($G48&gt;0,($I48/$G48)*AU48,0)*(1-$K48)</f>
        <v>#DIV/0!</v>
      </c>
      <c r="AX48" s="989" t="e">
        <f>VLOOKUP($E48,AU$450:AX$461,4,FALSE)*AU48*($K48)+(AU48-AV48-AW48)*(1-$K48)</f>
        <v>#DIV/0!</v>
      </c>
      <c r="AY48" s="990"/>
      <c r="BC48" s="988" t="e">
        <f t="shared" si="28"/>
        <v>#DIV/0!</v>
      </c>
      <c r="BD48" s="989" t="e">
        <f>VLOOKUP($E48,BC$450:BF$461,2,FALSE)*BC48*($K48)+IF($G48&gt;0,($H48/$G48)*BC48,0)*(1-$K48)</f>
        <v>#DIV/0!</v>
      </c>
      <c r="BE48" s="989" t="e">
        <f>VLOOKUP($E48,BC$450:BF$461,3,FALSE)*BC48*($K48)+IF($G48&gt;0,($I48/$G48)*BC48,0)*(1-$K48)</f>
        <v>#DIV/0!</v>
      </c>
      <c r="BF48" s="989" t="e">
        <f>VLOOKUP($E48,BC$450:BF$461,4,FALSE)*BC48*($K48)+(BC48-BD48-BE48)*(1-$K48)</f>
        <v>#DIV/0!</v>
      </c>
      <c r="BG48" s="990"/>
      <c r="BK48" s="988" t="e">
        <f t="shared" si="29"/>
        <v>#DIV/0!</v>
      </c>
      <c r="BL48" s="989" t="e">
        <f>VLOOKUP($E48,BK$450:BN$461,2,FALSE)*BK48*($K48)+IF($G48&gt;0,($H48/$G48)*BK48,0)*(1-$K48)</f>
        <v>#DIV/0!</v>
      </c>
      <c r="BM48" s="989" t="e">
        <f>VLOOKUP($E48,BK$450:BN$461,3,FALSE)*BK48*($K48)+IF($G48&gt;0,($I48/$G48)*BK48,0)*(1-$K48)</f>
        <v>#DIV/0!</v>
      </c>
      <c r="BN48" s="989" t="e">
        <f>VLOOKUP($E48,BK$450:BN$461,4,FALSE)*BK48*($K48)+(BK48-BL48-BM48)*(1-$K48)</f>
        <v>#DIV/0!</v>
      </c>
      <c r="BO48" s="990"/>
      <c r="BS48" s="988" t="e">
        <f t="shared" si="30"/>
        <v>#DIV/0!</v>
      </c>
      <c r="BT48" s="989" t="e">
        <f>VLOOKUP($E48,BS$450:BV$461,2,FALSE)*BS48*($K48)+IF($G48&gt;0,($H48/$G48)*BS48,0)*(1-$K48)</f>
        <v>#DIV/0!</v>
      </c>
      <c r="BU48" s="989" t="e">
        <f>VLOOKUP($E48,BS$450:BV$461,3,FALSE)*BS48*($K48)+IF($G48&gt;0,($I48/$G48)*BS48,0)*(1-$K48)</f>
        <v>#DIV/0!</v>
      </c>
      <c r="BV48" s="989" t="e">
        <f>VLOOKUP($E48,BS$450:BV$461,4,FALSE)*BS48*($K48)+(BS48-BT48-BU48)*(1-$K48)</f>
        <v>#DIV/0!</v>
      </c>
      <c r="BW48" s="990"/>
      <c r="CA48" s="988" t="e">
        <f t="shared" si="31"/>
        <v>#DIV/0!</v>
      </c>
      <c r="CB48" s="989" t="e">
        <f>VLOOKUP($E48,CA$450:CD$461,2,FALSE)*CA48*($K48)+IF($G48&gt;0,($H48/$G48)*CA48,0)*(1-$K48)</f>
        <v>#DIV/0!</v>
      </c>
      <c r="CC48" s="989" t="e">
        <f>VLOOKUP($E48,CA$450:CD$461,3,FALSE)*CA48*($K48)+IF($G48&gt;0,($I48/$G48)*CA48,0)*(1-$K48)</f>
        <v>#DIV/0!</v>
      </c>
      <c r="CD48" s="989" t="e">
        <f>VLOOKUP($E48,CA$450:CD$461,4,FALSE)*CA48*($K48)+(CA48-CB48-CC48)*(1-$K48)</f>
        <v>#DIV/0!</v>
      </c>
      <c r="CE48" s="990"/>
      <c r="CI48" s="988" t="e">
        <f t="shared" si="32"/>
        <v>#DIV/0!</v>
      </c>
      <c r="CJ48" s="989" t="e">
        <f>VLOOKUP($E48,CI$450:CL$461,2,FALSE)*CI48*($K48)+IF($G48&gt;0,($H48/$G48)*CI48,0)*(1-$K48)</f>
        <v>#DIV/0!</v>
      </c>
      <c r="CK48" s="989" t="e">
        <f>VLOOKUP($E48,CI$450:CL$461,3,FALSE)*CI48*($K48)+IF($G48&gt;0,($I48/$G48)*CI48,0)*(1-$K48)</f>
        <v>#DIV/0!</v>
      </c>
      <c r="CL48" s="989" t="e">
        <f>VLOOKUP($E48,CI$450:CL$461,4,FALSE)*CI48*($K48)+(CI48-CJ48-CK48)*(1-$K48)</f>
        <v>#DIV/0!</v>
      </c>
      <c r="CM48" s="990"/>
      <c r="CQ48" s="988" t="e">
        <f t="shared" si="33"/>
        <v>#DIV/0!</v>
      </c>
      <c r="CR48" s="989" t="e">
        <f>VLOOKUP($E48,CQ$450:CT$461,2,FALSE)*CQ48*($K48)+IF($G48&gt;0,($H48/$G48)*CQ48,0)*(1-$K48)</f>
        <v>#DIV/0!</v>
      </c>
      <c r="CS48" s="989" t="e">
        <f>VLOOKUP($E48,CQ$450:CT$461,3,FALSE)*CQ48*($K48)+IF($G48&gt;0,($I48/$G48)*CQ48,0)*(1-$K48)</f>
        <v>#DIV/0!</v>
      </c>
      <c r="CT48" s="989" t="e">
        <f>VLOOKUP($E48,CQ$450:CT$461,4,FALSE)*CQ48*($K48)+(CQ48-CR48-CS48)*(1-$K48)</f>
        <v>#DIV/0!</v>
      </c>
      <c r="CU48" s="990"/>
      <c r="CY48" s="988" t="e">
        <f t="shared" si="34"/>
        <v>#DIV/0!</v>
      </c>
      <c r="CZ48" s="989" t="e">
        <f>VLOOKUP($E48,CY$450:DB$461,2,FALSE)*CY48*($K48)+IF($G48&gt;0,($H48/$G48)*CY48,0)*(1-$K48)</f>
        <v>#DIV/0!</v>
      </c>
      <c r="DA48" s="989" t="e">
        <f>VLOOKUP($E48,CY$450:DB$461,3,FALSE)*CY48*($K48)+IF($G48&gt;0,($I48/$G48)*CY48,0)*(1-$K48)</f>
        <v>#DIV/0!</v>
      </c>
      <c r="DB48" s="989" t="e">
        <f>VLOOKUP($E48,CY$450:DB$461,4,FALSE)*CY48*($K48)+(CY48-CZ48-DA48)*(1-$K48)</f>
        <v>#DIV/0!</v>
      </c>
      <c r="DC48" s="990"/>
      <c r="DG48" s="988" t="e">
        <f t="shared" si="35"/>
        <v>#DIV/0!</v>
      </c>
      <c r="DH48" s="989" t="e">
        <f>VLOOKUP($E48,DG$450:DJ$461,2,FALSE)*DG48*($K48)+IF($G48&gt;0,($H48/$G48)*DG48,0)*(1-$K48)</f>
        <v>#DIV/0!</v>
      </c>
      <c r="DI48" s="989" t="e">
        <f>VLOOKUP($E48,DG$450:DJ$461,3,FALSE)*DG48*($K48)+IF($G48&gt;0,($I48/$G48)*DG48,0)*(1-$K48)</f>
        <v>#DIV/0!</v>
      </c>
      <c r="DJ48" s="989" t="e">
        <f>VLOOKUP($E48,DG$450:DJ$461,4,FALSE)*DG48*($K48)+(DG48-DH48-DI48)*(1-$K48)</f>
        <v>#DIV/0!</v>
      </c>
      <c r="DK48" s="990"/>
      <c r="DO48" s="988" t="e">
        <f t="shared" si="36"/>
        <v>#DIV/0!</v>
      </c>
      <c r="DP48" s="989" t="e">
        <f>VLOOKUP($E48,DO$450:DR$461,2,FALSE)*DO48*($K48)+IF($G48&gt;0,($H48/$G48)*DO48,0)*(1-$K48)</f>
        <v>#DIV/0!</v>
      </c>
      <c r="DQ48" s="989" t="e">
        <f>VLOOKUP($E48,DO$450:DR$461,3,FALSE)*DO48*($K48)+IF($G48&gt;0,($I48/$G48)*DO48,0)*(1-$K48)</f>
        <v>#DIV/0!</v>
      </c>
      <c r="DR48" s="989" t="e">
        <f>VLOOKUP($E48,DO$450:DR$461,4,FALSE)*DO48*($K48)+(DO48-DP48-DQ48)*(1-$K48)</f>
        <v>#DIV/0!</v>
      </c>
      <c r="DS48" s="990"/>
      <c r="DW48" s="988" t="e">
        <f t="shared" si="37"/>
        <v>#DIV/0!</v>
      </c>
      <c r="DX48" s="989" t="e">
        <f>VLOOKUP($E48,DW$450:DZ$461,2,FALSE)*DW48*($K48)+IF($G48&gt;0,($H48/$G48)*DW48,0)*(1-$K48)</f>
        <v>#DIV/0!</v>
      </c>
      <c r="DY48" s="989" t="e">
        <f>VLOOKUP($E48,DW$450:DZ$461,3,FALSE)*DW48*($K48)+IF($G48&gt;0,($I48/$G48)*DW48,0)*(1-$K48)</f>
        <v>#DIV/0!</v>
      </c>
      <c r="DZ48" s="989" t="e">
        <f>VLOOKUP($E48,DW$450:DZ$461,4,FALSE)*DW48*($K48)+(DW48-DX48-DY48)*(1-$K48)</f>
        <v>#DIV/0!</v>
      </c>
      <c r="EA48" s="990"/>
      <c r="EE48" s="988" t="e">
        <f t="shared" si="38"/>
        <v>#DIV/0!</v>
      </c>
      <c r="EF48" s="989" t="e">
        <f>VLOOKUP($E48,EE$450:EH$461,2,FALSE)*EE48*($K48)+IF($G48&gt;0,($H48/$G48)*EE48,0)*(1-$K48)</f>
        <v>#DIV/0!</v>
      </c>
      <c r="EG48" s="989" t="e">
        <f>VLOOKUP($E48,EE$450:EH$461,3,FALSE)*EE48*($K48)+IF($G48&gt;0,($I48/$G48)*EE48,0)*(1-$K48)</f>
        <v>#DIV/0!</v>
      </c>
      <c r="EH48" s="989" t="e">
        <f>VLOOKUP($E48,EE$450:EH$461,4,FALSE)*EE48*($K48)+(EE48-EF48-EG48)*(1-$K48)</f>
        <v>#DIV/0!</v>
      </c>
      <c r="EI48" s="990"/>
      <c r="EM48" s="988" t="e">
        <f t="shared" si="39"/>
        <v>#DIV/0!</v>
      </c>
      <c r="EN48" s="989" t="e">
        <f>VLOOKUP($E48,EM$450:EP$461,2,FALSE)*EM48*($K48)+IF($G48&gt;0,($H48/$G48)*EM48,0)*(1-$K48)</f>
        <v>#DIV/0!</v>
      </c>
      <c r="EO48" s="989" t="e">
        <f>VLOOKUP($E48,EM$450:EP$461,3,FALSE)*EM48*($K48)+IF($G48&gt;0,($I48/$G48)*EM48,0)*(1-$K48)</f>
        <v>#DIV/0!</v>
      </c>
      <c r="EP48" s="989" t="e">
        <f>VLOOKUP($E48,EM$450:EP$461,4,FALSE)*EM48*($K48)+(EM48-EN48-EO48)*(1-$K48)</f>
        <v>#DIV/0!</v>
      </c>
      <c r="EQ48" s="990"/>
      <c r="EU48" s="988" t="e">
        <f t="shared" si="40"/>
        <v>#DIV/0!</v>
      </c>
      <c r="EV48" s="989" t="e">
        <f>VLOOKUP($E48,EU$450:EX$461,2,FALSE)*EU48*($K48)+IF($G48&gt;0,($H48/$G48)*EU48,0)*(1-$K48)</f>
        <v>#DIV/0!</v>
      </c>
      <c r="EW48" s="989" t="e">
        <f>VLOOKUP($E48,EU$450:EX$461,3,FALSE)*EU48*($K48)+IF($G48&gt;0,($I48/$G48)*EU48,0)*(1-$K48)</f>
        <v>#DIV/0!</v>
      </c>
      <c r="EX48" s="989" t="e">
        <f>VLOOKUP($E48,EU$450:EX$461,4,FALSE)*EU48*($K48)+(EU48-EV48-EW48)*(1-$K48)</f>
        <v>#DIV/0!</v>
      </c>
      <c r="EY48" s="990"/>
      <c r="FC48" s="988" t="e">
        <f t="shared" si="41"/>
        <v>#DIV/0!</v>
      </c>
      <c r="FD48" s="989" t="e">
        <f>VLOOKUP($E48,FC$450:FF$461,2,FALSE)*FC48*($K48)+IF($G48&gt;0,($H48/$G48)*FC48,0)*(1-$K48)</f>
        <v>#DIV/0!</v>
      </c>
      <c r="FE48" s="989" t="e">
        <f>VLOOKUP($E48,FC$450:FF$461,3,FALSE)*FC48*($K48)+IF($G48&gt;0,($I48/$G48)*FC48,0)*(1-$K48)</f>
        <v>#DIV/0!</v>
      </c>
      <c r="FF48" s="989" t="e">
        <f>VLOOKUP($E48,FC$450:FF$461,4,FALSE)*FC48*($K48)+(FC48-FD48-FE48)*(1-$K48)</f>
        <v>#DIV/0!</v>
      </c>
      <c r="FG48" s="990"/>
      <c r="FK48" s="988" t="e">
        <f t="shared" si="42"/>
        <v>#DIV/0!</v>
      </c>
      <c r="FL48" s="989" t="e">
        <f>VLOOKUP($E48,FK$450:FN$461,2,FALSE)*FK48*($K48)+IF($G48&gt;0,($H48/$G48)*FK48,0)*(1-$K48)</f>
        <v>#DIV/0!</v>
      </c>
      <c r="FM48" s="989" t="e">
        <f>VLOOKUP($E48,FK$450:FN$461,3,FALSE)*FK48*($K48)+IF($G48&gt;0,($I48/$G48)*FK48,0)*(1-$K48)</f>
        <v>#DIV/0!</v>
      </c>
      <c r="FN48" s="989" t="e">
        <f>VLOOKUP($E48,FK$450:FN$461,4,FALSE)*FK48*($K48)+(FK48-FL48-FM48)*(1-$K48)</f>
        <v>#DIV/0!</v>
      </c>
      <c r="FO48" s="990"/>
    </row>
    <row r="49" spans="1:171">
      <c r="A49" s="786"/>
      <c r="B49" s="10" t="s">
        <v>130</v>
      </c>
      <c r="C49" s="1957" t="s">
        <v>70</v>
      </c>
      <c r="D49" s="764">
        <v>394</v>
      </c>
      <c r="E49" s="778" t="str">
        <f>'Sch 1- Rate Base '!E49</f>
        <v>PTD</v>
      </c>
      <c r="F49" s="765"/>
      <c r="G49" s="182">
        <f>'Sch 1- Rate Base '!G49</f>
        <v>0</v>
      </c>
      <c r="H49" s="182">
        <f>'Sch 1- Rate Base '!H49</f>
        <v>0</v>
      </c>
      <c r="I49" s="182">
        <f>'Sch 1- Rate Base '!I49</f>
        <v>0</v>
      </c>
      <c r="J49" s="183">
        <f>'Sch 1- Rate Base '!J49</f>
        <v>0</v>
      </c>
      <c r="K49" s="777">
        <f t="shared" si="21"/>
        <v>1</v>
      </c>
      <c r="L49" s="995" t="e">
        <f t="shared" si="22"/>
        <v>#DIV/0!</v>
      </c>
      <c r="O49" s="988" t="e">
        <f t="shared" si="23"/>
        <v>#DIV/0!</v>
      </c>
      <c r="P49" s="989" t="e">
        <f>VLOOKUP($E49,O$450:R$461,2,FALSE)*O49*($K49)+IF($G49&gt;0,($H49/$G49)*O49,0)*(1-$K49)</f>
        <v>#DIV/0!</v>
      </c>
      <c r="Q49" s="989" t="e">
        <f>VLOOKUP($E49,O$450:R$461,3,FALSE)*O49*($K49)+IF($G49&gt;0,($I49/$G49)*O49,0)*(1-$K49)</f>
        <v>#DIV/0!</v>
      </c>
      <c r="R49" s="989" t="e">
        <f>VLOOKUP($E49,O$450:R$461,4,FALSE)*O49*($K49)+(O49-P49-Q49)*(1-$K49)</f>
        <v>#DIV/0!</v>
      </c>
      <c r="S49" s="990"/>
      <c r="W49" s="988" t="e">
        <f t="shared" si="24"/>
        <v>#DIV/0!</v>
      </c>
      <c r="X49" s="989" t="e">
        <f>VLOOKUP($E49,W$450:Z$461,2,FALSE)*W49*($K49)+IF($G49&gt;0,($H49/$G49)*W49,0)*(1-$K49)</f>
        <v>#DIV/0!</v>
      </c>
      <c r="Y49" s="989" t="e">
        <f>VLOOKUP($E49,W$450:Z$461,3,FALSE)*W49*($K49)+IF($G49&gt;0,($I49/$G49)*W49,0)*(1-$K49)</f>
        <v>#DIV/0!</v>
      </c>
      <c r="Z49" s="989" t="e">
        <f>VLOOKUP($E49,W$450:Z$461,4,FALSE)*W49*($K49)+(W49-X49-Y49)*(1-$K49)</f>
        <v>#DIV/0!</v>
      </c>
      <c r="AA49" s="990"/>
      <c r="AE49" s="988" t="e">
        <f t="shared" si="25"/>
        <v>#DIV/0!</v>
      </c>
      <c r="AF49" s="989" t="e">
        <f>VLOOKUP($E49,AE$450:AH$461,2,FALSE)*AE49*($K49)+IF($G49&gt;0,($H49/$G49)*AE49,0)*(1-$K49)</f>
        <v>#DIV/0!</v>
      </c>
      <c r="AG49" s="989" t="e">
        <f>VLOOKUP($E49,AE$450:AH$461,3,FALSE)*AE49*($K49)+IF($G49&gt;0,($I49/$G49)*AE49,0)*(1-$K49)</f>
        <v>#DIV/0!</v>
      </c>
      <c r="AH49" s="989" t="e">
        <f>VLOOKUP($E49,AE$450:AH$461,4,FALSE)*AE49*($K49)+(AE49-AF49-AG49)*(1-$K49)</f>
        <v>#DIV/0!</v>
      </c>
      <c r="AI49" s="990"/>
      <c r="AM49" s="988" t="e">
        <f t="shared" si="26"/>
        <v>#DIV/0!</v>
      </c>
      <c r="AN49" s="989" t="e">
        <f>VLOOKUP($E49,AM$450:AP$461,2,FALSE)*AM49*($K49)+IF($G49&gt;0,($H49/$G49)*AM49,0)*(1-$K49)</f>
        <v>#DIV/0!</v>
      </c>
      <c r="AO49" s="989" t="e">
        <f>VLOOKUP($E49,AM$450:AP$461,3,FALSE)*AM49*($K49)+IF($G49&gt;0,($I49/$G49)*AM49,0)*(1-$K49)</f>
        <v>#DIV/0!</v>
      </c>
      <c r="AP49" s="989" t="e">
        <f>VLOOKUP($E49,AM$450:AP$461,4,FALSE)*AM49*($K49)+(AM49-AN49-AO49)*(1-$K49)</f>
        <v>#DIV/0!</v>
      </c>
      <c r="AQ49" s="990"/>
      <c r="AU49" s="988" t="e">
        <f t="shared" si="27"/>
        <v>#DIV/0!</v>
      </c>
      <c r="AV49" s="989" t="e">
        <f>VLOOKUP($E49,AU$450:AX$461,2,FALSE)*AU49*($K49)+IF($G49&gt;0,($H49/$G49)*AU49,0)*(1-$K49)</f>
        <v>#DIV/0!</v>
      </c>
      <c r="AW49" s="989" t="e">
        <f>VLOOKUP($E49,AU$450:AX$461,3,FALSE)*AU49*($K49)+IF($G49&gt;0,($I49/$G49)*AU49,0)*(1-$K49)</f>
        <v>#DIV/0!</v>
      </c>
      <c r="AX49" s="989" t="e">
        <f>VLOOKUP($E49,AU$450:AX$461,4,FALSE)*AU49*($K49)+(AU49-AV49-AW49)*(1-$K49)</f>
        <v>#DIV/0!</v>
      </c>
      <c r="AY49" s="990"/>
      <c r="BC49" s="988" t="e">
        <f t="shared" si="28"/>
        <v>#DIV/0!</v>
      </c>
      <c r="BD49" s="989" t="e">
        <f>VLOOKUP($E49,BC$450:BF$461,2,FALSE)*BC49*($K49)+IF($G49&gt;0,($H49/$G49)*BC49,0)*(1-$K49)</f>
        <v>#DIV/0!</v>
      </c>
      <c r="BE49" s="989" t="e">
        <f>VLOOKUP($E49,BC$450:BF$461,3,FALSE)*BC49*($K49)+IF($G49&gt;0,($I49/$G49)*BC49,0)*(1-$K49)</f>
        <v>#DIV/0!</v>
      </c>
      <c r="BF49" s="989" t="e">
        <f>VLOOKUP($E49,BC$450:BF$461,4,FALSE)*BC49*($K49)+(BC49-BD49-BE49)*(1-$K49)</f>
        <v>#DIV/0!</v>
      </c>
      <c r="BG49" s="990"/>
      <c r="BK49" s="988" t="e">
        <f t="shared" si="29"/>
        <v>#DIV/0!</v>
      </c>
      <c r="BL49" s="989" t="e">
        <f>VLOOKUP($E49,BK$450:BN$461,2,FALSE)*BK49*($K49)+IF($G49&gt;0,($H49/$G49)*BK49,0)*(1-$K49)</f>
        <v>#DIV/0!</v>
      </c>
      <c r="BM49" s="989" t="e">
        <f>VLOOKUP($E49,BK$450:BN$461,3,FALSE)*BK49*($K49)+IF($G49&gt;0,($I49/$G49)*BK49,0)*(1-$K49)</f>
        <v>#DIV/0!</v>
      </c>
      <c r="BN49" s="989" t="e">
        <f>VLOOKUP($E49,BK$450:BN$461,4,FALSE)*BK49*($K49)+(BK49-BL49-BM49)*(1-$K49)</f>
        <v>#DIV/0!</v>
      </c>
      <c r="BO49" s="990"/>
      <c r="BS49" s="988" t="e">
        <f t="shared" si="30"/>
        <v>#DIV/0!</v>
      </c>
      <c r="BT49" s="989" t="e">
        <f>VLOOKUP($E49,BS$450:BV$461,2,FALSE)*BS49*($K49)+IF($G49&gt;0,($H49/$G49)*BS49,0)*(1-$K49)</f>
        <v>#DIV/0!</v>
      </c>
      <c r="BU49" s="989" t="e">
        <f>VLOOKUP($E49,BS$450:BV$461,3,FALSE)*BS49*($K49)+IF($G49&gt;0,($I49/$G49)*BS49,0)*(1-$K49)</f>
        <v>#DIV/0!</v>
      </c>
      <c r="BV49" s="989" t="e">
        <f>VLOOKUP($E49,BS$450:BV$461,4,FALSE)*BS49*($K49)+(BS49-BT49-BU49)*(1-$K49)</f>
        <v>#DIV/0!</v>
      </c>
      <c r="BW49" s="990"/>
      <c r="CA49" s="988" t="e">
        <f t="shared" si="31"/>
        <v>#DIV/0!</v>
      </c>
      <c r="CB49" s="989" t="e">
        <f>VLOOKUP($E49,CA$450:CD$461,2,FALSE)*CA49*($K49)+IF($G49&gt;0,($H49/$G49)*CA49,0)*(1-$K49)</f>
        <v>#DIV/0!</v>
      </c>
      <c r="CC49" s="989" t="e">
        <f>VLOOKUP($E49,CA$450:CD$461,3,FALSE)*CA49*($K49)+IF($G49&gt;0,($I49/$G49)*CA49,0)*(1-$K49)</f>
        <v>#DIV/0!</v>
      </c>
      <c r="CD49" s="989" t="e">
        <f>VLOOKUP($E49,CA$450:CD$461,4,FALSE)*CA49*($K49)+(CA49-CB49-CC49)*(1-$K49)</f>
        <v>#DIV/0!</v>
      </c>
      <c r="CE49" s="990"/>
      <c r="CI49" s="988" t="e">
        <f t="shared" si="32"/>
        <v>#DIV/0!</v>
      </c>
      <c r="CJ49" s="989" t="e">
        <f>VLOOKUP($E49,CI$450:CL$461,2,FALSE)*CI49*($K49)+IF($G49&gt;0,($H49/$G49)*CI49,0)*(1-$K49)</f>
        <v>#DIV/0!</v>
      </c>
      <c r="CK49" s="989" t="e">
        <f>VLOOKUP($E49,CI$450:CL$461,3,FALSE)*CI49*($K49)+IF($G49&gt;0,($I49/$G49)*CI49,0)*(1-$K49)</f>
        <v>#DIV/0!</v>
      </c>
      <c r="CL49" s="989" t="e">
        <f>VLOOKUP($E49,CI$450:CL$461,4,FALSE)*CI49*($K49)+(CI49-CJ49-CK49)*(1-$K49)</f>
        <v>#DIV/0!</v>
      </c>
      <c r="CM49" s="990"/>
      <c r="CQ49" s="988" t="e">
        <f t="shared" si="33"/>
        <v>#DIV/0!</v>
      </c>
      <c r="CR49" s="989" t="e">
        <f>VLOOKUP($E49,CQ$450:CT$461,2,FALSE)*CQ49*($K49)+IF($G49&gt;0,($H49/$G49)*CQ49,0)*(1-$K49)</f>
        <v>#DIV/0!</v>
      </c>
      <c r="CS49" s="989" t="e">
        <f>VLOOKUP($E49,CQ$450:CT$461,3,FALSE)*CQ49*($K49)+IF($G49&gt;0,($I49/$G49)*CQ49,0)*(1-$K49)</f>
        <v>#DIV/0!</v>
      </c>
      <c r="CT49" s="989" t="e">
        <f>VLOOKUP($E49,CQ$450:CT$461,4,FALSE)*CQ49*($K49)+(CQ49-CR49-CS49)*(1-$K49)</f>
        <v>#DIV/0!</v>
      </c>
      <c r="CU49" s="990"/>
      <c r="CY49" s="988" t="e">
        <f t="shared" si="34"/>
        <v>#DIV/0!</v>
      </c>
      <c r="CZ49" s="989" t="e">
        <f>VLOOKUP($E49,CY$450:DB$461,2,FALSE)*CY49*($K49)+IF($G49&gt;0,($H49/$G49)*CY49,0)*(1-$K49)</f>
        <v>#DIV/0!</v>
      </c>
      <c r="DA49" s="989" t="e">
        <f>VLOOKUP($E49,CY$450:DB$461,3,FALSE)*CY49*($K49)+IF($G49&gt;0,($I49/$G49)*CY49,0)*(1-$K49)</f>
        <v>#DIV/0!</v>
      </c>
      <c r="DB49" s="989" t="e">
        <f>VLOOKUP($E49,CY$450:DB$461,4,FALSE)*CY49*($K49)+(CY49-CZ49-DA49)*(1-$K49)</f>
        <v>#DIV/0!</v>
      </c>
      <c r="DC49" s="990"/>
      <c r="DG49" s="988" t="e">
        <f t="shared" si="35"/>
        <v>#DIV/0!</v>
      </c>
      <c r="DH49" s="989" t="e">
        <f>VLOOKUP($E49,DG$450:DJ$461,2,FALSE)*DG49*($K49)+IF($G49&gt;0,($H49/$G49)*DG49,0)*(1-$K49)</f>
        <v>#DIV/0!</v>
      </c>
      <c r="DI49" s="989" t="e">
        <f>VLOOKUP($E49,DG$450:DJ$461,3,FALSE)*DG49*($K49)+IF($G49&gt;0,($I49/$G49)*DG49,0)*(1-$K49)</f>
        <v>#DIV/0!</v>
      </c>
      <c r="DJ49" s="989" t="e">
        <f>VLOOKUP($E49,DG$450:DJ$461,4,FALSE)*DG49*($K49)+(DG49-DH49-DI49)*(1-$K49)</f>
        <v>#DIV/0!</v>
      </c>
      <c r="DK49" s="990"/>
      <c r="DO49" s="988" t="e">
        <f t="shared" si="36"/>
        <v>#DIV/0!</v>
      </c>
      <c r="DP49" s="989" t="e">
        <f>VLOOKUP($E49,DO$450:DR$461,2,FALSE)*DO49*($K49)+IF($G49&gt;0,($H49/$G49)*DO49,0)*(1-$K49)</f>
        <v>#DIV/0!</v>
      </c>
      <c r="DQ49" s="989" t="e">
        <f>VLOOKUP($E49,DO$450:DR$461,3,FALSE)*DO49*($K49)+IF($G49&gt;0,($I49/$G49)*DO49,0)*(1-$K49)</f>
        <v>#DIV/0!</v>
      </c>
      <c r="DR49" s="989" t="e">
        <f>VLOOKUP($E49,DO$450:DR$461,4,FALSE)*DO49*($K49)+(DO49-DP49-DQ49)*(1-$K49)</f>
        <v>#DIV/0!</v>
      </c>
      <c r="DS49" s="990"/>
      <c r="DW49" s="988" t="e">
        <f t="shared" si="37"/>
        <v>#DIV/0!</v>
      </c>
      <c r="DX49" s="989" t="e">
        <f>VLOOKUP($E49,DW$450:DZ$461,2,FALSE)*DW49*($K49)+IF($G49&gt;0,($H49/$G49)*DW49,0)*(1-$K49)</f>
        <v>#DIV/0!</v>
      </c>
      <c r="DY49" s="989" t="e">
        <f>VLOOKUP($E49,DW$450:DZ$461,3,FALSE)*DW49*($K49)+IF($G49&gt;0,($I49/$G49)*DW49,0)*(1-$K49)</f>
        <v>#DIV/0!</v>
      </c>
      <c r="DZ49" s="989" t="e">
        <f>VLOOKUP($E49,DW$450:DZ$461,4,FALSE)*DW49*($K49)+(DW49-DX49-DY49)*(1-$K49)</f>
        <v>#DIV/0!</v>
      </c>
      <c r="EA49" s="990"/>
      <c r="EE49" s="988" t="e">
        <f t="shared" si="38"/>
        <v>#DIV/0!</v>
      </c>
      <c r="EF49" s="989" t="e">
        <f>VLOOKUP($E49,EE$450:EH$461,2,FALSE)*EE49*($K49)+IF($G49&gt;0,($H49/$G49)*EE49,0)*(1-$K49)</f>
        <v>#DIV/0!</v>
      </c>
      <c r="EG49" s="989" t="e">
        <f>VLOOKUP($E49,EE$450:EH$461,3,FALSE)*EE49*($K49)+IF($G49&gt;0,($I49/$G49)*EE49,0)*(1-$K49)</f>
        <v>#DIV/0!</v>
      </c>
      <c r="EH49" s="989" t="e">
        <f>VLOOKUP($E49,EE$450:EH$461,4,FALSE)*EE49*($K49)+(EE49-EF49-EG49)*(1-$K49)</f>
        <v>#DIV/0!</v>
      </c>
      <c r="EI49" s="990"/>
      <c r="EM49" s="988" t="e">
        <f t="shared" si="39"/>
        <v>#DIV/0!</v>
      </c>
      <c r="EN49" s="989" t="e">
        <f>VLOOKUP($E49,EM$450:EP$461,2,FALSE)*EM49*($K49)+IF($G49&gt;0,($H49/$G49)*EM49,0)*(1-$K49)</f>
        <v>#DIV/0!</v>
      </c>
      <c r="EO49" s="989" t="e">
        <f>VLOOKUP($E49,EM$450:EP$461,3,FALSE)*EM49*($K49)+IF($G49&gt;0,($I49/$G49)*EM49,0)*(1-$K49)</f>
        <v>#DIV/0!</v>
      </c>
      <c r="EP49" s="989" t="e">
        <f>VLOOKUP($E49,EM$450:EP$461,4,FALSE)*EM49*($K49)+(EM49-EN49-EO49)*(1-$K49)</f>
        <v>#DIV/0!</v>
      </c>
      <c r="EQ49" s="990"/>
      <c r="EU49" s="988" t="e">
        <f t="shared" si="40"/>
        <v>#DIV/0!</v>
      </c>
      <c r="EV49" s="989" t="e">
        <f>VLOOKUP($E49,EU$450:EX$461,2,FALSE)*EU49*($K49)+IF($G49&gt;0,($H49/$G49)*EU49,0)*(1-$K49)</f>
        <v>#DIV/0!</v>
      </c>
      <c r="EW49" s="989" t="e">
        <f>VLOOKUP($E49,EU$450:EX$461,3,FALSE)*EU49*($K49)+IF($G49&gt;0,($I49/$G49)*EU49,0)*(1-$K49)</f>
        <v>#DIV/0!</v>
      </c>
      <c r="EX49" s="989" t="e">
        <f>VLOOKUP($E49,EU$450:EX$461,4,FALSE)*EU49*($K49)+(EU49-EV49-EW49)*(1-$K49)</f>
        <v>#DIV/0!</v>
      </c>
      <c r="EY49" s="990"/>
      <c r="FC49" s="988" t="e">
        <f t="shared" si="41"/>
        <v>#DIV/0!</v>
      </c>
      <c r="FD49" s="989" t="e">
        <f>VLOOKUP($E49,FC$450:FF$461,2,FALSE)*FC49*($K49)+IF($G49&gt;0,($H49/$G49)*FC49,0)*(1-$K49)</f>
        <v>#DIV/0!</v>
      </c>
      <c r="FE49" s="989" t="e">
        <f>VLOOKUP($E49,FC$450:FF$461,3,FALSE)*FC49*($K49)+IF($G49&gt;0,($I49/$G49)*FC49,0)*(1-$K49)</f>
        <v>#DIV/0!</v>
      </c>
      <c r="FF49" s="989" t="e">
        <f>VLOOKUP($E49,FC$450:FF$461,4,FALSE)*FC49*($K49)+(FC49-FD49-FE49)*(1-$K49)</f>
        <v>#DIV/0!</v>
      </c>
      <c r="FG49" s="990"/>
      <c r="FK49" s="988" t="e">
        <f t="shared" si="42"/>
        <v>#DIV/0!</v>
      </c>
      <c r="FL49" s="989" t="e">
        <f>VLOOKUP($E49,FK$450:FN$461,2,FALSE)*FK49*($K49)+IF($G49&gt;0,($H49/$G49)*FK49,0)*(1-$K49)</f>
        <v>#DIV/0!</v>
      </c>
      <c r="FM49" s="989" t="e">
        <f>VLOOKUP($E49,FK$450:FN$461,3,FALSE)*FK49*($K49)+IF($G49&gt;0,($I49/$G49)*FK49,0)*(1-$K49)</f>
        <v>#DIV/0!</v>
      </c>
      <c r="FN49" s="989" t="e">
        <f>VLOOKUP($E49,FK$450:FN$461,4,FALSE)*FK49*($K49)+(FK49-FL49-FM49)*(1-$K49)</f>
        <v>#DIV/0!</v>
      </c>
      <c r="FO49" s="990"/>
    </row>
    <row r="50" spans="1:171">
      <c r="A50" s="786"/>
      <c r="B50" s="10" t="s">
        <v>131</v>
      </c>
      <c r="C50" s="1957" t="s">
        <v>70</v>
      </c>
      <c r="D50" s="764">
        <v>395</v>
      </c>
      <c r="E50" s="778" t="str">
        <f>'Sch 1- Rate Base '!E50</f>
        <v>PTD</v>
      </c>
      <c r="F50" s="765"/>
      <c r="G50" s="182">
        <f>'Sch 1- Rate Base '!G50</f>
        <v>0</v>
      </c>
      <c r="H50" s="182">
        <f>'Sch 1- Rate Base '!H50</f>
        <v>0</v>
      </c>
      <c r="I50" s="182">
        <f>'Sch 1- Rate Base '!I50</f>
        <v>0</v>
      </c>
      <c r="J50" s="183">
        <f>'Sch 1- Rate Base '!J50</f>
        <v>0</v>
      </c>
      <c r="K50" s="777">
        <f t="shared" si="21"/>
        <v>1</v>
      </c>
      <c r="L50" s="995" t="e">
        <f t="shared" si="22"/>
        <v>#DIV/0!</v>
      </c>
      <c r="O50" s="988" t="e">
        <f t="shared" si="23"/>
        <v>#DIV/0!</v>
      </c>
      <c r="P50" s="989" t="e">
        <f>VLOOKUP($E50,O$450:R$461,2,FALSE)*O50*($K50)+IF($G50&gt;0,($H50/$G50)*O50,0)*(1-$K50)</f>
        <v>#DIV/0!</v>
      </c>
      <c r="Q50" s="989" t="e">
        <f>VLOOKUP($E50,O$450:R$461,3,FALSE)*O50*($K50)+IF($G50&gt;0,($I50/$G50)*O50,0)*(1-$K50)</f>
        <v>#DIV/0!</v>
      </c>
      <c r="R50" s="989" t="e">
        <f>VLOOKUP($E50,O$450:R$461,4,FALSE)*O50*($K50)+(O50-P50-Q50)*(1-$K50)</f>
        <v>#DIV/0!</v>
      </c>
      <c r="S50" s="990"/>
      <c r="W50" s="988" t="e">
        <f t="shared" si="24"/>
        <v>#DIV/0!</v>
      </c>
      <c r="X50" s="989" t="e">
        <f>VLOOKUP($E50,W$450:Z$461,2,FALSE)*W50*($K50)+IF($G50&gt;0,($H50/$G50)*W50,0)*(1-$K50)</f>
        <v>#DIV/0!</v>
      </c>
      <c r="Y50" s="989" t="e">
        <f>VLOOKUP($E50,W$450:Z$461,3,FALSE)*W50*($K50)+IF($G50&gt;0,($I50/$G50)*W50,0)*(1-$K50)</f>
        <v>#DIV/0!</v>
      </c>
      <c r="Z50" s="989" t="e">
        <f>VLOOKUP($E50,W$450:Z$461,4,FALSE)*W50*($K50)+(W50-X50-Y50)*(1-$K50)</f>
        <v>#DIV/0!</v>
      </c>
      <c r="AA50" s="990"/>
      <c r="AE50" s="988" t="e">
        <f t="shared" si="25"/>
        <v>#DIV/0!</v>
      </c>
      <c r="AF50" s="989" t="e">
        <f>VLOOKUP($E50,AE$450:AH$461,2,FALSE)*AE50*($K50)+IF($G50&gt;0,($H50/$G50)*AE50,0)*(1-$K50)</f>
        <v>#DIV/0!</v>
      </c>
      <c r="AG50" s="989" t="e">
        <f>VLOOKUP($E50,AE$450:AH$461,3,FALSE)*AE50*($K50)+IF($G50&gt;0,($I50/$G50)*AE50,0)*(1-$K50)</f>
        <v>#DIV/0!</v>
      </c>
      <c r="AH50" s="989" t="e">
        <f>VLOOKUP($E50,AE$450:AH$461,4,FALSE)*AE50*($K50)+(AE50-AF50-AG50)*(1-$K50)</f>
        <v>#DIV/0!</v>
      </c>
      <c r="AI50" s="990"/>
      <c r="AM50" s="988" t="e">
        <f t="shared" si="26"/>
        <v>#DIV/0!</v>
      </c>
      <c r="AN50" s="989" t="e">
        <f>VLOOKUP($E50,AM$450:AP$461,2,FALSE)*AM50*($K50)+IF($G50&gt;0,($H50/$G50)*AM50,0)*(1-$K50)</f>
        <v>#DIV/0!</v>
      </c>
      <c r="AO50" s="989" t="e">
        <f>VLOOKUP($E50,AM$450:AP$461,3,FALSE)*AM50*($K50)+IF($G50&gt;0,($I50/$G50)*AM50,0)*(1-$K50)</f>
        <v>#DIV/0!</v>
      </c>
      <c r="AP50" s="989" t="e">
        <f>VLOOKUP($E50,AM$450:AP$461,4,FALSE)*AM50*($K50)+(AM50-AN50-AO50)*(1-$K50)</f>
        <v>#DIV/0!</v>
      </c>
      <c r="AQ50" s="990"/>
      <c r="AU50" s="988" t="e">
        <f t="shared" si="27"/>
        <v>#DIV/0!</v>
      </c>
      <c r="AV50" s="989" t="e">
        <f>VLOOKUP($E50,AU$450:AX$461,2,FALSE)*AU50*($K50)+IF($G50&gt;0,($H50/$G50)*AU50,0)*(1-$K50)</f>
        <v>#DIV/0!</v>
      </c>
      <c r="AW50" s="989" t="e">
        <f>VLOOKUP($E50,AU$450:AX$461,3,FALSE)*AU50*($K50)+IF($G50&gt;0,($I50/$G50)*AU50,0)*(1-$K50)</f>
        <v>#DIV/0!</v>
      </c>
      <c r="AX50" s="989" t="e">
        <f>VLOOKUP($E50,AU$450:AX$461,4,FALSE)*AU50*($K50)+(AU50-AV50-AW50)*(1-$K50)</f>
        <v>#DIV/0!</v>
      </c>
      <c r="AY50" s="990"/>
      <c r="BC50" s="988" t="e">
        <f t="shared" si="28"/>
        <v>#DIV/0!</v>
      </c>
      <c r="BD50" s="989" t="e">
        <f>VLOOKUP($E50,BC$450:BF$461,2,FALSE)*BC50*($K50)+IF($G50&gt;0,($H50/$G50)*BC50,0)*(1-$K50)</f>
        <v>#DIV/0!</v>
      </c>
      <c r="BE50" s="989" t="e">
        <f>VLOOKUP($E50,BC$450:BF$461,3,FALSE)*BC50*($K50)+IF($G50&gt;0,($I50/$G50)*BC50,0)*(1-$K50)</f>
        <v>#DIV/0!</v>
      </c>
      <c r="BF50" s="989" t="e">
        <f>VLOOKUP($E50,BC$450:BF$461,4,FALSE)*BC50*($K50)+(BC50-BD50-BE50)*(1-$K50)</f>
        <v>#DIV/0!</v>
      </c>
      <c r="BG50" s="990"/>
      <c r="BK50" s="988" t="e">
        <f t="shared" si="29"/>
        <v>#DIV/0!</v>
      </c>
      <c r="BL50" s="989" t="e">
        <f>VLOOKUP($E50,BK$450:BN$461,2,FALSE)*BK50*($K50)+IF($G50&gt;0,($H50/$G50)*BK50,0)*(1-$K50)</f>
        <v>#DIV/0!</v>
      </c>
      <c r="BM50" s="989" t="e">
        <f>VLOOKUP($E50,BK$450:BN$461,3,FALSE)*BK50*($K50)+IF($G50&gt;0,($I50/$G50)*BK50,0)*(1-$K50)</f>
        <v>#DIV/0!</v>
      </c>
      <c r="BN50" s="989" t="e">
        <f>VLOOKUP($E50,BK$450:BN$461,4,FALSE)*BK50*($K50)+(BK50-BL50-BM50)*(1-$K50)</f>
        <v>#DIV/0!</v>
      </c>
      <c r="BO50" s="990"/>
      <c r="BS50" s="988" t="e">
        <f t="shared" si="30"/>
        <v>#DIV/0!</v>
      </c>
      <c r="BT50" s="989" t="e">
        <f>VLOOKUP($E50,BS$450:BV$461,2,FALSE)*BS50*($K50)+IF($G50&gt;0,($H50/$G50)*BS50,0)*(1-$K50)</f>
        <v>#DIV/0!</v>
      </c>
      <c r="BU50" s="989" t="e">
        <f>VLOOKUP($E50,BS$450:BV$461,3,FALSE)*BS50*($K50)+IF($G50&gt;0,($I50/$G50)*BS50,0)*(1-$K50)</f>
        <v>#DIV/0!</v>
      </c>
      <c r="BV50" s="989" t="e">
        <f>VLOOKUP($E50,BS$450:BV$461,4,FALSE)*BS50*($K50)+(BS50-BT50-BU50)*(1-$K50)</f>
        <v>#DIV/0!</v>
      </c>
      <c r="BW50" s="990"/>
      <c r="CA50" s="988" t="e">
        <f t="shared" si="31"/>
        <v>#DIV/0!</v>
      </c>
      <c r="CB50" s="989" t="e">
        <f>VLOOKUP($E50,CA$450:CD$461,2,FALSE)*CA50*($K50)+IF($G50&gt;0,($H50/$G50)*CA50,0)*(1-$K50)</f>
        <v>#DIV/0!</v>
      </c>
      <c r="CC50" s="989" t="e">
        <f>VLOOKUP($E50,CA$450:CD$461,3,FALSE)*CA50*($K50)+IF($G50&gt;0,($I50/$G50)*CA50,0)*(1-$K50)</f>
        <v>#DIV/0!</v>
      </c>
      <c r="CD50" s="989" t="e">
        <f>VLOOKUP($E50,CA$450:CD$461,4,FALSE)*CA50*($K50)+(CA50-CB50-CC50)*(1-$K50)</f>
        <v>#DIV/0!</v>
      </c>
      <c r="CE50" s="990"/>
      <c r="CI50" s="988" t="e">
        <f t="shared" si="32"/>
        <v>#DIV/0!</v>
      </c>
      <c r="CJ50" s="989" t="e">
        <f>VLOOKUP($E50,CI$450:CL$461,2,FALSE)*CI50*($K50)+IF($G50&gt;0,($H50/$G50)*CI50,0)*(1-$K50)</f>
        <v>#DIV/0!</v>
      </c>
      <c r="CK50" s="989" t="e">
        <f>VLOOKUP($E50,CI$450:CL$461,3,FALSE)*CI50*($K50)+IF($G50&gt;0,($I50/$G50)*CI50,0)*(1-$K50)</f>
        <v>#DIV/0!</v>
      </c>
      <c r="CL50" s="989" t="e">
        <f>VLOOKUP($E50,CI$450:CL$461,4,FALSE)*CI50*($K50)+(CI50-CJ50-CK50)*(1-$K50)</f>
        <v>#DIV/0!</v>
      </c>
      <c r="CM50" s="990"/>
      <c r="CQ50" s="988" t="e">
        <f t="shared" si="33"/>
        <v>#DIV/0!</v>
      </c>
      <c r="CR50" s="989" t="e">
        <f>VLOOKUP($E50,CQ$450:CT$461,2,FALSE)*CQ50*($K50)+IF($G50&gt;0,($H50/$G50)*CQ50,0)*(1-$K50)</f>
        <v>#DIV/0!</v>
      </c>
      <c r="CS50" s="989" t="e">
        <f>VLOOKUP($E50,CQ$450:CT$461,3,FALSE)*CQ50*($K50)+IF($G50&gt;0,($I50/$G50)*CQ50,0)*(1-$K50)</f>
        <v>#DIV/0!</v>
      </c>
      <c r="CT50" s="989" t="e">
        <f>VLOOKUP($E50,CQ$450:CT$461,4,FALSE)*CQ50*($K50)+(CQ50-CR50-CS50)*(1-$K50)</f>
        <v>#DIV/0!</v>
      </c>
      <c r="CU50" s="990"/>
      <c r="CY50" s="988" t="e">
        <f t="shared" si="34"/>
        <v>#DIV/0!</v>
      </c>
      <c r="CZ50" s="989" t="e">
        <f>VLOOKUP($E50,CY$450:DB$461,2,FALSE)*CY50*($K50)+IF($G50&gt;0,($H50/$G50)*CY50,0)*(1-$K50)</f>
        <v>#DIV/0!</v>
      </c>
      <c r="DA50" s="989" t="e">
        <f>VLOOKUP($E50,CY$450:DB$461,3,FALSE)*CY50*($K50)+IF($G50&gt;0,($I50/$G50)*CY50,0)*(1-$K50)</f>
        <v>#DIV/0!</v>
      </c>
      <c r="DB50" s="989" t="e">
        <f>VLOOKUP($E50,CY$450:DB$461,4,FALSE)*CY50*($K50)+(CY50-CZ50-DA50)*(1-$K50)</f>
        <v>#DIV/0!</v>
      </c>
      <c r="DC50" s="990"/>
      <c r="DG50" s="988" t="e">
        <f t="shared" si="35"/>
        <v>#DIV/0!</v>
      </c>
      <c r="DH50" s="989" t="e">
        <f>VLOOKUP($E50,DG$450:DJ$461,2,FALSE)*DG50*($K50)+IF($G50&gt;0,($H50/$G50)*DG50,0)*(1-$K50)</f>
        <v>#DIV/0!</v>
      </c>
      <c r="DI50" s="989" t="e">
        <f>VLOOKUP($E50,DG$450:DJ$461,3,FALSE)*DG50*($K50)+IF($G50&gt;0,($I50/$G50)*DG50,0)*(1-$K50)</f>
        <v>#DIV/0!</v>
      </c>
      <c r="DJ50" s="989" t="e">
        <f>VLOOKUP($E50,DG$450:DJ$461,4,FALSE)*DG50*($K50)+(DG50-DH50-DI50)*(1-$K50)</f>
        <v>#DIV/0!</v>
      </c>
      <c r="DK50" s="990"/>
      <c r="DO50" s="988" t="e">
        <f t="shared" si="36"/>
        <v>#DIV/0!</v>
      </c>
      <c r="DP50" s="989" t="e">
        <f>VLOOKUP($E50,DO$450:DR$461,2,FALSE)*DO50*($K50)+IF($G50&gt;0,($H50/$G50)*DO50,0)*(1-$K50)</f>
        <v>#DIV/0!</v>
      </c>
      <c r="DQ50" s="989" t="e">
        <f>VLOOKUP($E50,DO$450:DR$461,3,FALSE)*DO50*($K50)+IF($G50&gt;0,($I50/$G50)*DO50,0)*(1-$K50)</f>
        <v>#DIV/0!</v>
      </c>
      <c r="DR50" s="989" t="e">
        <f>VLOOKUP($E50,DO$450:DR$461,4,FALSE)*DO50*($K50)+(DO50-DP50-DQ50)*(1-$K50)</f>
        <v>#DIV/0!</v>
      </c>
      <c r="DS50" s="990"/>
      <c r="DW50" s="988" t="e">
        <f t="shared" si="37"/>
        <v>#DIV/0!</v>
      </c>
      <c r="DX50" s="989" t="e">
        <f>VLOOKUP($E50,DW$450:DZ$461,2,FALSE)*DW50*($K50)+IF($G50&gt;0,($H50/$G50)*DW50,0)*(1-$K50)</f>
        <v>#DIV/0!</v>
      </c>
      <c r="DY50" s="989" t="e">
        <f>VLOOKUP($E50,DW$450:DZ$461,3,FALSE)*DW50*($K50)+IF($G50&gt;0,($I50/$G50)*DW50,0)*(1-$K50)</f>
        <v>#DIV/0!</v>
      </c>
      <c r="DZ50" s="989" t="e">
        <f>VLOOKUP($E50,DW$450:DZ$461,4,FALSE)*DW50*($K50)+(DW50-DX50-DY50)*(1-$K50)</f>
        <v>#DIV/0!</v>
      </c>
      <c r="EA50" s="990"/>
      <c r="EE50" s="988" t="e">
        <f t="shared" si="38"/>
        <v>#DIV/0!</v>
      </c>
      <c r="EF50" s="989" t="e">
        <f>VLOOKUP($E50,EE$450:EH$461,2,FALSE)*EE50*($K50)+IF($G50&gt;0,($H50/$G50)*EE50,0)*(1-$K50)</f>
        <v>#DIV/0!</v>
      </c>
      <c r="EG50" s="989" t="e">
        <f>VLOOKUP($E50,EE$450:EH$461,3,FALSE)*EE50*($K50)+IF($G50&gt;0,($I50/$G50)*EE50,0)*(1-$K50)</f>
        <v>#DIV/0!</v>
      </c>
      <c r="EH50" s="989" t="e">
        <f>VLOOKUP($E50,EE$450:EH$461,4,FALSE)*EE50*($K50)+(EE50-EF50-EG50)*(1-$K50)</f>
        <v>#DIV/0!</v>
      </c>
      <c r="EI50" s="990"/>
      <c r="EM50" s="988" t="e">
        <f t="shared" si="39"/>
        <v>#DIV/0!</v>
      </c>
      <c r="EN50" s="989" t="e">
        <f>VLOOKUP($E50,EM$450:EP$461,2,FALSE)*EM50*($K50)+IF($G50&gt;0,($H50/$G50)*EM50,0)*(1-$K50)</f>
        <v>#DIV/0!</v>
      </c>
      <c r="EO50" s="989" t="e">
        <f>VLOOKUP($E50,EM$450:EP$461,3,FALSE)*EM50*($K50)+IF($G50&gt;0,($I50/$G50)*EM50,0)*(1-$K50)</f>
        <v>#DIV/0!</v>
      </c>
      <c r="EP50" s="989" t="e">
        <f>VLOOKUP($E50,EM$450:EP$461,4,FALSE)*EM50*($K50)+(EM50-EN50-EO50)*(1-$K50)</f>
        <v>#DIV/0!</v>
      </c>
      <c r="EQ50" s="990"/>
      <c r="EU50" s="988" t="e">
        <f t="shared" si="40"/>
        <v>#DIV/0!</v>
      </c>
      <c r="EV50" s="989" t="e">
        <f>VLOOKUP($E50,EU$450:EX$461,2,FALSE)*EU50*($K50)+IF($G50&gt;0,($H50/$G50)*EU50,0)*(1-$K50)</f>
        <v>#DIV/0!</v>
      </c>
      <c r="EW50" s="989" t="e">
        <f>VLOOKUP($E50,EU$450:EX$461,3,FALSE)*EU50*($K50)+IF($G50&gt;0,($I50/$G50)*EU50,0)*(1-$K50)</f>
        <v>#DIV/0!</v>
      </c>
      <c r="EX50" s="989" t="e">
        <f>VLOOKUP($E50,EU$450:EX$461,4,FALSE)*EU50*($K50)+(EU50-EV50-EW50)*(1-$K50)</f>
        <v>#DIV/0!</v>
      </c>
      <c r="EY50" s="990"/>
      <c r="FC50" s="988" t="e">
        <f t="shared" si="41"/>
        <v>#DIV/0!</v>
      </c>
      <c r="FD50" s="989" t="e">
        <f>VLOOKUP($E50,FC$450:FF$461,2,FALSE)*FC50*($K50)+IF($G50&gt;0,($H50/$G50)*FC50,0)*(1-$K50)</f>
        <v>#DIV/0!</v>
      </c>
      <c r="FE50" s="989" t="e">
        <f>VLOOKUP($E50,FC$450:FF$461,3,FALSE)*FC50*($K50)+IF($G50&gt;0,($I50/$G50)*FC50,0)*(1-$K50)</f>
        <v>#DIV/0!</v>
      </c>
      <c r="FF50" s="989" t="e">
        <f>VLOOKUP($E50,FC$450:FF$461,4,FALSE)*FC50*($K50)+(FC50-FD50-FE50)*(1-$K50)</f>
        <v>#DIV/0!</v>
      </c>
      <c r="FG50" s="990"/>
      <c r="FK50" s="988" t="e">
        <f t="shared" si="42"/>
        <v>#DIV/0!</v>
      </c>
      <c r="FL50" s="989" t="e">
        <f>VLOOKUP($E50,FK$450:FN$461,2,FALSE)*FK50*($K50)+IF($G50&gt;0,($H50/$G50)*FK50,0)*(1-$K50)</f>
        <v>#DIV/0!</v>
      </c>
      <c r="FM50" s="989" t="e">
        <f>VLOOKUP($E50,FK$450:FN$461,3,FALSE)*FK50*($K50)+IF($G50&gt;0,($I50/$G50)*FK50,0)*(1-$K50)</f>
        <v>#DIV/0!</v>
      </c>
      <c r="FN50" s="989" t="e">
        <f>VLOOKUP($E50,FK$450:FN$461,4,FALSE)*FK50*($K50)+(FK50-FL50-FM50)*(1-$K50)</f>
        <v>#DIV/0!</v>
      </c>
      <c r="FO50" s="990"/>
    </row>
    <row r="51" spans="1:171">
      <c r="A51" s="786"/>
      <c r="B51" s="10" t="s">
        <v>132</v>
      </c>
      <c r="C51" s="1957" t="s">
        <v>70</v>
      </c>
      <c r="D51" s="764">
        <v>396</v>
      </c>
      <c r="E51" s="778" t="str">
        <f>'Sch 1- Rate Base '!E51</f>
        <v>TD</v>
      </c>
      <c r="F51" s="765"/>
      <c r="G51" s="182">
        <f>'Sch 1- Rate Base '!G51</f>
        <v>0</v>
      </c>
      <c r="H51" s="182">
        <f>'Sch 1- Rate Base '!H51</f>
        <v>0</v>
      </c>
      <c r="I51" s="182">
        <f>'Sch 1- Rate Base '!I51</f>
        <v>0</v>
      </c>
      <c r="J51" s="183">
        <f>'Sch 1- Rate Base '!J51</f>
        <v>0</v>
      </c>
      <c r="K51" s="777">
        <f t="shared" si="21"/>
        <v>1</v>
      </c>
      <c r="L51" s="995" t="e">
        <f t="shared" si="22"/>
        <v>#DIV/0!</v>
      </c>
      <c r="O51" s="988" t="e">
        <f t="shared" si="23"/>
        <v>#DIV/0!</v>
      </c>
      <c r="P51" s="989" t="e">
        <f>VLOOKUP($E51,O$450:R$461,2,FALSE)*O51*($K51)+IF($G51&gt;0,($H51/$G51)*O51,0)*(1-$K51)</f>
        <v>#DIV/0!</v>
      </c>
      <c r="Q51" s="989" t="e">
        <f>VLOOKUP($E51,O$450:R$461,3,FALSE)*O51*($K51)+IF($G51&gt;0,($I51/$G51)*O51,0)*(1-$K51)</f>
        <v>#DIV/0!</v>
      </c>
      <c r="R51" s="989" t="e">
        <f>VLOOKUP($E51,O$450:R$461,4,FALSE)*O51*($K51)+(O51-P51-Q51)*(1-$K51)</f>
        <v>#DIV/0!</v>
      </c>
      <c r="S51" s="990"/>
      <c r="W51" s="988" t="e">
        <f t="shared" si="24"/>
        <v>#DIV/0!</v>
      </c>
      <c r="X51" s="989" t="e">
        <f>VLOOKUP($E51,W$450:Z$461,2,FALSE)*W51*($K51)+IF($G51&gt;0,($H51/$G51)*W51,0)*(1-$K51)</f>
        <v>#DIV/0!</v>
      </c>
      <c r="Y51" s="989" t="e">
        <f>VLOOKUP($E51,W$450:Z$461,3,FALSE)*W51*($K51)+IF($G51&gt;0,($I51/$G51)*W51,0)*(1-$K51)</f>
        <v>#DIV/0!</v>
      </c>
      <c r="Z51" s="989" t="e">
        <f>VLOOKUP($E51,W$450:Z$461,4,FALSE)*W51*($K51)+(W51-X51-Y51)*(1-$K51)</f>
        <v>#DIV/0!</v>
      </c>
      <c r="AA51" s="990"/>
      <c r="AE51" s="988" t="e">
        <f t="shared" si="25"/>
        <v>#DIV/0!</v>
      </c>
      <c r="AF51" s="989" t="e">
        <f>VLOOKUP($E51,AE$450:AH$461,2,FALSE)*AE51*($K51)+IF($G51&gt;0,($H51/$G51)*AE51,0)*(1-$K51)</f>
        <v>#DIV/0!</v>
      </c>
      <c r="AG51" s="989" t="e">
        <f>VLOOKUP($E51,AE$450:AH$461,3,FALSE)*AE51*($K51)+IF($G51&gt;0,($I51/$G51)*AE51,0)*(1-$K51)</f>
        <v>#DIV/0!</v>
      </c>
      <c r="AH51" s="989" t="e">
        <f>VLOOKUP($E51,AE$450:AH$461,4,FALSE)*AE51*($K51)+(AE51-AF51-AG51)*(1-$K51)</f>
        <v>#DIV/0!</v>
      </c>
      <c r="AI51" s="990"/>
      <c r="AM51" s="988" t="e">
        <f t="shared" si="26"/>
        <v>#DIV/0!</v>
      </c>
      <c r="AN51" s="989" t="e">
        <f>VLOOKUP($E51,AM$450:AP$461,2,FALSE)*AM51*($K51)+IF($G51&gt;0,($H51/$G51)*AM51,0)*(1-$K51)</f>
        <v>#DIV/0!</v>
      </c>
      <c r="AO51" s="989" t="e">
        <f>VLOOKUP($E51,AM$450:AP$461,3,FALSE)*AM51*($K51)+IF($G51&gt;0,($I51/$G51)*AM51,0)*(1-$K51)</f>
        <v>#DIV/0!</v>
      </c>
      <c r="AP51" s="989" t="e">
        <f>VLOOKUP($E51,AM$450:AP$461,4,FALSE)*AM51*($K51)+(AM51-AN51-AO51)*(1-$K51)</f>
        <v>#DIV/0!</v>
      </c>
      <c r="AQ51" s="990"/>
      <c r="AU51" s="988" t="e">
        <f t="shared" si="27"/>
        <v>#DIV/0!</v>
      </c>
      <c r="AV51" s="989" t="e">
        <f>VLOOKUP($E51,AU$450:AX$461,2,FALSE)*AU51*($K51)+IF($G51&gt;0,($H51/$G51)*AU51,0)*(1-$K51)</f>
        <v>#DIV/0!</v>
      </c>
      <c r="AW51" s="989" t="e">
        <f>VLOOKUP($E51,AU$450:AX$461,3,FALSE)*AU51*($K51)+IF($G51&gt;0,($I51/$G51)*AU51,0)*(1-$K51)</f>
        <v>#DIV/0!</v>
      </c>
      <c r="AX51" s="989" t="e">
        <f>VLOOKUP($E51,AU$450:AX$461,4,FALSE)*AU51*($K51)+(AU51-AV51-AW51)*(1-$K51)</f>
        <v>#DIV/0!</v>
      </c>
      <c r="AY51" s="990"/>
      <c r="BC51" s="988" t="e">
        <f t="shared" si="28"/>
        <v>#DIV/0!</v>
      </c>
      <c r="BD51" s="989" t="e">
        <f>VLOOKUP($E51,BC$450:BF$461,2,FALSE)*BC51*($K51)+IF($G51&gt;0,($H51/$G51)*BC51,0)*(1-$K51)</f>
        <v>#DIV/0!</v>
      </c>
      <c r="BE51" s="989" t="e">
        <f>VLOOKUP($E51,BC$450:BF$461,3,FALSE)*BC51*($K51)+IF($G51&gt;0,($I51/$G51)*BC51,0)*(1-$K51)</f>
        <v>#DIV/0!</v>
      </c>
      <c r="BF51" s="989" t="e">
        <f>VLOOKUP($E51,BC$450:BF$461,4,FALSE)*BC51*($K51)+(BC51-BD51-BE51)*(1-$K51)</f>
        <v>#DIV/0!</v>
      </c>
      <c r="BG51" s="990"/>
      <c r="BK51" s="988" t="e">
        <f t="shared" si="29"/>
        <v>#DIV/0!</v>
      </c>
      <c r="BL51" s="989" t="e">
        <f>VLOOKUP($E51,BK$450:BN$461,2,FALSE)*BK51*($K51)+IF($G51&gt;0,($H51/$G51)*BK51,0)*(1-$K51)</f>
        <v>#DIV/0!</v>
      </c>
      <c r="BM51" s="989" t="e">
        <f>VLOOKUP($E51,BK$450:BN$461,3,FALSE)*BK51*($K51)+IF($G51&gt;0,($I51/$G51)*BK51,0)*(1-$K51)</f>
        <v>#DIV/0!</v>
      </c>
      <c r="BN51" s="989" t="e">
        <f>VLOOKUP($E51,BK$450:BN$461,4,FALSE)*BK51*($K51)+(BK51-BL51-BM51)*(1-$K51)</f>
        <v>#DIV/0!</v>
      </c>
      <c r="BO51" s="990"/>
      <c r="BS51" s="988" t="e">
        <f t="shared" si="30"/>
        <v>#DIV/0!</v>
      </c>
      <c r="BT51" s="989" t="e">
        <f>VLOOKUP($E51,BS$450:BV$461,2,FALSE)*BS51*($K51)+IF($G51&gt;0,($H51/$G51)*BS51,0)*(1-$K51)</f>
        <v>#DIV/0!</v>
      </c>
      <c r="BU51" s="989" t="e">
        <f>VLOOKUP($E51,BS$450:BV$461,3,FALSE)*BS51*($K51)+IF($G51&gt;0,($I51/$G51)*BS51,0)*(1-$K51)</f>
        <v>#DIV/0!</v>
      </c>
      <c r="BV51" s="989" t="e">
        <f>VLOOKUP($E51,BS$450:BV$461,4,FALSE)*BS51*($K51)+(BS51-BT51-BU51)*(1-$K51)</f>
        <v>#DIV/0!</v>
      </c>
      <c r="BW51" s="990"/>
      <c r="CA51" s="988" t="e">
        <f t="shared" si="31"/>
        <v>#DIV/0!</v>
      </c>
      <c r="CB51" s="989" t="e">
        <f>VLOOKUP($E51,CA$450:CD$461,2,FALSE)*CA51*($K51)+IF($G51&gt;0,($H51/$G51)*CA51,0)*(1-$K51)</f>
        <v>#DIV/0!</v>
      </c>
      <c r="CC51" s="989" t="e">
        <f>VLOOKUP($E51,CA$450:CD$461,3,FALSE)*CA51*($K51)+IF($G51&gt;0,($I51/$G51)*CA51,0)*(1-$K51)</f>
        <v>#DIV/0!</v>
      </c>
      <c r="CD51" s="989" t="e">
        <f>VLOOKUP($E51,CA$450:CD$461,4,FALSE)*CA51*($K51)+(CA51-CB51-CC51)*(1-$K51)</f>
        <v>#DIV/0!</v>
      </c>
      <c r="CE51" s="990"/>
      <c r="CI51" s="988" t="e">
        <f t="shared" si="32"/>
        <v>#DIV/0!</v>
      </c>
      <c r="CJ51" s="989" t="e">
        <f>VLOOKUP($E51,CI$450:CL$461,2,FALSE)*CI51*($K51)+IF($G51&gt;0,($H51/$G51)*CI51,0)*(1-$K51)</f>
        <v>#DIV/0!</v>
      </c>
      <c r="CK51" s="989" t="e">
        <f>VLOOKUP($E51,CI$450:CL$461,3,FALSE)*CI51*($K51)+IF($G51&gt;0,($I51/$G51)*CI51,0)*(1-$K51)</f>
        <v>#DIV/0!</v>
      </c>
      <c r="CL51" s="989" t="e">
        <f>VLOOKUP($E51,CI$450:CL$461,4,FALSE)*CI51*($K51)+(CI51-CJ51-CK51)*(1-$K51)</f>
        <v>#DIV/0!</v>
      </c>
      <c r="CM51" s="990"/>
      <c r="CQ51" s="988" t="e">
        <f t="shared" si="33"/>
        <v>#DIV/0!</v>
      </c>
      <c r="CR51" s="989" t="e">
        <f>VLOOKUP($E51,CQ$450:CT$461,2,FALSE)*CQ51*($K51)+IF($G51&gt;0,($H51/$G51)*CQ51,0)*(1-$K51)</f>
        <v>#DIV/0!</v>
      </c>
      <c r="CS51" s="989" t="e">
        <f>VLOOKUP($E51,CQ$450:CT$461,3,FALSE)*CQ51*($K51)+IF($G51&gt;0,($I51/$G51)*CQ51,0)*(1-$K51)</f>
        <v>#DIV/0!</v>
      </c>
      <c r="CT51" s="989" t="e">
        <f>VLOOKUP($E51,CQ$450:CT$461,4,FALSE)*CQ51*($K51)+(CQ51-CR51-CS51)*(1-$K51)</f>
        <v>#DIV/0!</v>
      </c>
      <c r="CU51" s="990"/>
      <c r="CY51" s="988" t="e">
        <f t="shared" si="34"/>
        <v>#DIV/0!</v>
      </c>
      <c r="CZ51" s="989" t="e">
        <f>VLOOKUP($E51,CY$450:DB$461,2,FALSE)*CY51*($K51)+IF($G51&gt;0,($H51/$G51)*CY51,0)*(1-$K51)</f>
        <v>#DIV/0!</v>
      </c>
      <c r="DA51" s="989" t="e">
        <f>VLOOKUP($E51,CY$450:DB$461,3,FALSE)*CY51*($K51)+IF($G51&gt;0,($I51/$G51)*CY51,0)*(1-$K51)</f>
        <v>#DIV/0!</v>
      </c>
      <c r="DB51" s="989" t="e">
        <f>VLOOKUP($E51,CY$450:DB$461,4,FALSE)*CY51*($K51)+(CY51-CZ51-DA51)*(1-$K51)</f>
        <v>#DIV/0!</v>
      </c>
      <c r="DC51" s="990"/>
      <c r="DG51" s="988" t="e">
        <f t="shared" si="35"/>
        <v>#DIV/0!</v>
      </c>
      <c r="DH51" s="989" t="e">
        <f>VLOOKUP($E51,DG$450:DJ$461,2,FALSE)*DG51*($K51)+IF($G51&gt;0,($H51/$G51)*DG51,0)*(1-$K51)</f>
        <v>#DIV/0!</v>
      </c>
      <c r="DI51" s="989" t="e">
        <f>VLOOKUP($E51,DG$450:DJ$461,3,FALSE)*DG51*($K51)+IF($G51&gt;0,($I51/$G51)*DG51,0)*(1-$K51)</f>
        <v>#DIV/0!</v>
      </c>
      <c r="DJ51" s="989" t="e">
        <f>VLOOKUP($E51,DG$450:DJ$461,4,FALSE)*DG51*($K51)+(DG51-DH51-DI51)*(1-$K51)</f>
        <v>#DIV/0!</v>
      </c>
      <c r="DK51" s="990"/>
      <c r="DO51" s="988" t="e">
        <f t="shared" si="36"/>
        <v>#DIV/0!</v>
      </c>
      <c r="DP51" s="989" t="e">
        <f>VLOOKUP($E51,DO$450:DR$461,2,FALSE)*DO51*($K51)+IF($G51&gt;0,($H51/$G51)*DO51,0)*(1-$K51)</f>
        <v>#DIV/0!</v>
      </c>
      <c r="DQ51" s="989" t="e">
        <f>VLOOKUP($E51,DO$450:DR$461,3,FALSE)*DO51*($K51)+IF($G51&gt;0,($I51/$G51)*DO51,0)*(1-$K51)</f>
        <v>#DIV/0!</v>
      </c>
      <c r="DR51" s="989" t="e">
        <f>VLOOKUP($E51,DO$450:DR$461,4,FALSE)*DO51*($K51)+(DO51-DP51-DQ51)*(1-$K51)</f>
        <v>#DIV/0!</v>
      </c>
      <c r="DS51" s="990"/>
      <c r="DW51" s="988" t="e">
        <f t="shared" si="37"/>
        <v>#DIV/0!</v>
      </c>
      <c r="DX51" s="989" t="e">
        <f>VLOOKUP($E51,DW$450:DZ$461,2,FALSE)*DW51*($K51)+IF($G51&gt;0,($H51/$G51)*DW51,0)*(1-$K51)</f>
        <v>#DIV/0!</v>
      </c>
      <c r="DY51" s="989" t="e">
        <f>VLOOKUP($E51,DW$450:DZ$461,3,FALSE)*DW51*($K51)+IF($G51&gt;0,($I51/$G51)*DW51,0)*(1-$K51)</f>
        <v>#DIV/0!</v>
      </c>
      <c r="DZ51" s="989" t="e">
        <f>VLOOKUP($E51,DW$450:DZ$461,4,FALSE)*DW51*($K51)+(DW51-DX51-DY51)*(1-$K51)</f>
        <v>#DIV/0!</v>
      </c>
      <c r="EA51" s="990"/>
      <c r="EE51" s="988" t="e">
        <f t="shared" si="38"/>
        <v>#DIV/0!</v>
      </c>
      <c r="EF51" s="989" t="e">
        <f>VLOOKUP($E51,EE$450:EH$461,2,FALSE)*EE51*($K51)+IF($G51&gt;0,($H51/$G51)*EE51,0)*(1-$K51)</f>
        <v>#DIV/0!</v>
      </c>
      <c r="EG51" s="989" t="e">
        <f>VLOOKUP($E51,EE$450:EH$461,3,FALSE)*EE51*($K51)+IF($G51&gt;0,($I51/$G51)*EE51,0)*(1-$K51)</f>
        <v>#DIV/0!</v>
      </c>
      <c r="EH51" s="989" t="e">
        <f>VLOOKUP($E51,EE$450:EH$461,4,FALSE)*EE51*($K51)+(EE51-EF51-EG51)*(1-$K51)</f>
        <v>#DIV/0!</v>
      </c>
      <c r="EI51" s="990"/>
      <c r="EM51" s="988" t="e">
        <f t="shared" si="39"/>
        <v>#DIV/0!</v>
      </c>
      <c r="EN51" s="989" t="e">
        <f>VLOOKUP($E51,EM$450:EP$461,2,FALSE)*EM51*($K51)+IF($G51&gt;0,($H51/$G51)*EM51,0)*(1-$K51)</f>
        <v>#DIV/0!</v>
      </c>
      <c r="EO51" s="989" t="e">
        <f>VLOOKUP($E51,EM$450:EP$461,3,FALSE)*EM51*($K51)+IF($G51&gt;0,($I51/$G51)*EM51,0)*(1-$K51)</f>
        <v>#DIV/0!</v>
      </c>
      <c r="EP51" s="989" t="e">
        <f>VLOOKUP($E51,EM$450:EP$461,4,FALSE)*EM51*($K51)+(EM51-EN51-EO51)*(1-$K51)</f>
        <v>#DIV/0!</v>
      </c>
      <c r="EQ51" s="990"/>
      <c r="EU51" s="988" t="e">
        <f t="shared" si="40"/>
        <v>#DIV/0!</v>
      </c>
      <c r="EV51" s="989" t="e">
        <f>VLOOKUP($E51,EU$450:EX$461,2,FALSE)*EU51*($K51)+IF($G51&gt;0,($H51/$G51)*EU51,0)*(1-$K51)</f>
        <v>#DIV/0!</v>
      </c>
      <c r="EW51" s="989" t="e">
        <f>VLOOKUP($E51,EU$450:EX$461,3,FALSE)*EU51*($K51)+IF($G51&gt;0,($I51/$G51)*EU51,0)*(1-$K51)</f>
        <v>#DIV/0!</v>
      </c>
      <c r="EX51" s="989" t="e">
        <f>VLOOKUP($E51,EU$450:EX$461,4,FALSE)*EU51*($K51)+(EU51-EV51-EW51)*(1-$K51)</f>
        <v>#DIV/0!</v>
      </c>
      <c r="EY51" s="990"/>
      <c r="FC51" s="988" t="e">
        <f t="shared" si="41"/>
        <v>#DIV/0!</v>
      </c>
      <c r="FD51" s="989" t="e">
        <f>VLOOKUP($E51,FC$450:FF$461,2,FALSE)*FC51*($K51)+IF($G51&gt;0,($H51/$G51)*FC51,0)*(1-$K51)</f>
        <v>#DIV/0!</v>
      </c>
      <c r="FE51" s="989" t="e">
        <f>VLOOKUP($E51,FC$450:FF$461,3,FALSE)*FC51*($K51)+IF($G51&gt;0,($I51/$G51)*FC51,0)*(1-$K51)</f>
        <v>#DIV/0!</v>
      </c>
      <c r="FF51" s="989" t="e">
        <f>VLOOKUP($E51,FC$450:FF$461,4,FALSE)*FC51*($K51)+(FC51-FD51-FE51)*(1-$K51)</f>
        <v>#DIV/0!</v>
      </c>
      <c r="FG51" s="990"/>
      <c r="FK51" s="988" t="e">
        <f t="shared" si="42"/>
        <v>#DIV/0!</v>
      </c>
      <c r="FL51" s="989" t="e">
        <f>VLOOKUP($E51,FK$450:FN$461,2,FALSE)*FK51*($K51)+IF($G51&gt;0,($H51/$G51)*FK51,0)*(1-$K51)</f>
        <v>#DIV/0!</v>
      </c>
      <c r="FM51" s="989" t="e">
        <f>VLOOKUP($E51,FK$450:FN$461,3,FALSE)*FK51*($K51)+IF($G51&gt;0,($I51/$G51)*FK51,0)*(1-$K51)</f>
        <v>#DIV/0!</v>
      </c>
      <c r="FN51" s="989" t="e">
        <f>VLOOKUP($E51,FK$450:FN$461,4,FALSE)*FK51*($K51)+(FK51-FL51-FM51)*(1-$K51)</f>
        <v>#DIV/0!</v>
      </c>
      <c r="FO51" s="990"/>
    </row>
    <row r="52" spans="1:171">
      <c r="A52" s="786"/>
      <c r="B52" s="10" t="s">
        <v>835</v>
      </c>
      <c r="C52" s="1957" t="s">
        <v>70</v>
      </c>
      <c r="D52" s="764">
        <v>397.1</v>
      </c>
      <c r="E52" s="778" t="s">
        <v>99</v>
      </c>
      <c r="F52" s="765"/>
      <c r="G52" s="182">
        <f>'Sch 1- Rate Base '!G52</f>
        <v>0</v>
      </c>
      <c r="H52" s="182">
        <f>'Sch 1- Rate Base '!H52</f>
        <v>0</v>
      </c>
      <c r="I52" s="182">
        <f>'Sch 1- Rate Base '!I52</f>
        <v>0</v>
      </c>
      <c r="J52" s="183">
        <f>'Sch 1- Rate Base '!J52</f>
        <v>0</v>
      </c>
      <c r="K52" s="777">
        <f t="shared" si="21"/>
        <v>1</v>
      </c>
      <c r="L52" s="995" t="e">
        <f t="shared" si="22"/>
        <v>#DIV/0!</v>
      </c>
      <c r="O52" s="988" t="e">
        <f t="shared" si="23"/>
        <v>#DIV/0!</v>
      </c>
      <c r="P52" s="989" t="e">
        <f>VLOOKUP($E52,O$450:R$461,2,FALSE)*O52*($K52)+IF($G52&gt;0,($H52/$G52)*O52,0)*(1-$K52)</f>
        <v>#DIV/0!</v>
      </c>
      <c r="Q52" s="989" t="e">
        <f>VLOOKUP($E52,O$450:R$461,3,FALSE)*O52*($K52)+IF($G52&gt;0,($I52/$G52)*O52,0)*(1-$K52)</f>
        <v>#DIV/0!</v>
      </c>
      <c r="R52" s="989" t="e">
        <f>VLOOKUP($E52,O$450:R$461,4,FALSE)*O52*($K52)+(O52-P52-Q52)*(1-$K52)</f>
        <v>#DIV/0!</v>
      </c>
      <c r="S52" s="990"/>
      <c r="W52" s="988" t="e">
        <f t="shared" si="24"/>
        <v>#DIV/0!</v>
      </c>
      <c r="X52" s="989" t="e">
        <f>VLOOKUP($E52,W$450:Z$461,2,FALSE)*W52*($K52)+IF($G52&gt;0,($H52/$G52)*W52,0)*(1-$K52)</f>
        <v>#DIV/0!</v>
      </c>
      <c r="Y52" s="989" t="e">
        <f>VLOOKUP($E52,W$450:Z$461,3,FALSE)*W52*($K52)+IF($G52&gt;0,($I52/$G52)*W52,0)*(1-$K52)</f>
        <v>#DIV/0!</v>
      </c>
      <c r="Z52" s="989" t="e">
        <f>VLOOKUP($E52,W$450:Z$461,4,FALSE)*W52*($K52)+(W52-X52-Y52)*(1-$K52)</f>
        <v>#DIV/0!</v>
      </c>
      <c r="AA52" s="990"/>
      <c r="AE52" s="988" t="e">
        <f t="shared" si="25"/>
        <v>#DIV/0!</v>
      </c>
      <c r="AF52" s="989" t="e">
        <f>VLOOKUP($E52,AE$450:AH$461,2,FALSE)*AE52*($K52)+IF($G52&gt;0,($H52/$G52)*AE52,0)*(1-$K52)</f>
        <v>#DIV/0!</v>
      </c>
      <c r="AG52" s="989" t="e">
        <f>VLOOKUP($E52,AE$450:AH$461,3,FALSE)*AE52*($K52)+IF($G52&gt;0,($I52/$G52)*AE52,0)*(1-$K52)</f>
        <v>#DIV/0!</v>
      </c>
      <c r="AH52" s="989" t="e">
        <f>VLOOKUP($E52,AE$450:AH$461,4,FALSE)*AE52*($K52)+(AE52-AF52-AG52)*(1-$K52)</f>
        <v>#DIV/0!</v>
      </c>
      <c r="AI52" s="990"/>
      <c r="AM52" s="988" t="e">
        <f t="shared" si="26"/>
        <v>#DIV/0!</v>
      </c>
      <c r="AN52" s="989" t="e">
        <f>VLOOKUP($E52,AM$450:AP$461,2,FALSE)*AM52*($K52)+IF($G52&gt;0,($H52/$G52)*AM52,0)*(1-$K52)</f>
        <v>#DIV/0!</v>
      </c>
      <c r="AO52" s="989" t="e">
        <f>VLOOKUP($E52,AM$450:AP$461,3,FALSE)*AM52*($K52)+IF($G52&gt;0,($I52/$G52)*AM52,0)*(1-$K52)</f>
        <v>#DIV/0!</v>
      </c>
      <c r="AP52" s="989" t="e">
        <f>VLOOKUP($E52,AM$450:AP$461,4,FALSE)*AM52*($K52)+(AM52-AN52-AO52)*(1-$K52)</f>
        <v>#DIV/0!</v>
      </c>
      <c r="AQ52" s="990"/>
      <c r="AU52" s="988" t="e">
        <f t="shared" si="27"/>
        <v>#DIV/0!</v>
      </c>
      <c r="AV52" s="989" t="e">
        <f>VLOOKUP($E52,AU$450:AX$461,2,FALSE)*AU52*($K52)+IF($G52&gt;0,($H52/$G52)*AU52,0)*(1-$K52)</f>
        <v>#DIV/0!</v>
      </c>
      <c r="AW52" s="989" t="e">
        <f>VLOOKUP($E52,AU$450:AX$461,3,FALSE)*AU52*($K52)+IF($G52&gt;0,($I52/$G52)*AU52,0)*(1-$K52)</f>
        <v>#DIV/0!</v>
      </c>
      <c r="AX52" s="989" t="e">
        <f>VLOOKUP($E52,AU$450:AX$461,4,FALSE)*AU52*($K52)+(AU52-AV52-AW52)*(1-$K52)</f>
        <v>#DIV/0!</v>
      </c>
      <c r="AY52" s="990"/>
      <c r="BC52" s="988" t="e">
        <f t="shared" si="28"/>
        <v>#DIV/0!</v>
      </c>
      <c r="BD52" s="989" t="e">
        <f>VLOOKUP($E52,BC$450:BF$461,2,FALSE)*BC52*($K52)+IF($G52&gt;0,($H52/$G52)*BC52,0)*(1-$K52)</f>
        <v>#DIV/0!</v>
      </c>
      <c r="BE52" s="989" t="e">
        <f>VLOOKUP($E52,BC$450:BF$461,3,FALSE)*BC52*($K52)+IF($G52&gt;0,($I52/$G52)*BC52,0)*(1-$K52)</f>
        <v>#DIV/0!</v>
      </c>
      <c r="BF52" s="989" t="e">
        <f>VLOOKUP($E52,BC$450:BF$461,4,FALSE)*BC52*($K52)+(BC52-BD52-BE52)*(1-$K52)</f>
        <v>#DIV/0!</v>
      </c>
      <c r="BG52" s="990"/>
      <c r="BK52" s="988" t="e">
        <f t="shared" si="29"/>
        <v>#DIV/0!</v>
      </c>
      <c r="BL52" s="989" t="e">
        <f>VLOOKUP($E52,BK$450:BN$461,2,FALSE)*BK52*($K52)+IF($G52&gt;0,($H52/$G52)*BK52,0)*(1-$K52)</f>
        <v>#DIV/0!</v>
      </c>
      <c r="BM52" s="989" t="e">
        <f>VLOOKUP($E52,BK$450:BN$461,3,FALSE)*BK52*($K52)+IF($G52&gt;0,($I52/$G52)*BK52,0)*(1-$K52)</f>
        <v>#DIV/0!</v>
      </c>
      <c r="BN52" s="989" t="e">
        <f>VLOOKUP($E52,BK$450:BN$461,4,FALSE)*BK52*($K52)+(BK52-BL52-BM52)*(1-$K52)</f>
        <v>#DIV/0!</v>
      </c>
      <c r="BO52" s="990"/>
      <c r="BS52" s="988" t="e">
        <f t="shared" si="30"/>
        <v>#DIV/0!</v>
      </c>
      <c r="BT52" s="989" t="e">
        <f>VLOOKUP($E52,BS$450:BV$461,2,FALSE)*BS52*($K52)+IF($G52&gt;0,($H52/$G52)*BS52,0)*(1-$K52)</f>
        <v>#DIV/0!</v>
      </c>
      <c r="BU52" s="989" t="e">
        <f>VLOOKUP($E52,BS$450:BV$461,3,FALSE)*BS52*($K52)+IF($G52&gt;0,($I52/$G52)*BS52,0)*(1-$K52)</f>
        <v>#DIV/0!</v>
      </c>
      <c r="BV52" s="989" t="e">
        <f>VLOOKUP($E52,BS$450:BV$461,4,FALSE)*BS52*($K52)+(BS52-BT52-BU52)*(1-$K52)</f>
        <v>#DIV/0!</v>
      </c>
      <c r="BW52" s="990"/>
      <c r="CA52" s="988" t="e">
        <f t="shared" si="31"/>
        <v>#DIV/0!</v>
      </c>
      <c r="CB52" s="989" t="e">
        <f>VLOOKUP($E52,CA$450:CD$461,2,FALSE)*CA52*($K52)+IF($G52&gt;0,($H52/$G52)*CA52,0)*(1-$K52)</f>
        <v>#DIV/0!</v>
      </c>
      <c r="CC52" s="989" t="e">
        <f>VLOOKUP($E52,CA$450:CD$461,3,FALSE)*CA52*($K52)+IF($G52&gt;0,($I52/$G52)*CA52,0)*(1-$K52)</f>
        <v>#DIV/0!</v>
      </c>
      <c r="CD52" s="989" t="e">
        <f>VLOOKUP($E52,CA$450:CD$461,4,FALSE)*CA52*($K52)+(CA52-CB52-CC52)*(1-$K52)</f>
        <v>#DIV/0!</v>
      </c>
      <c r="CE52" s="990"/>
      <c r="CI52" s="988" t="e">
        <f t="shared" si="32"/>
        <v>#DIV/0!</v>
      </c>
      <c r="CJ52" s="989" t="e">
        <f>VLOOKUP($E52,CI$450:CL$461,2,FALSE)*CI52*($K52)+IF($G52&gt;0,($H52/$G52)*CI52,0)*(1-$K52)</f>
        <v>#DIV/0!</v>
      </c>
      <c r="CK52" s="989" t="e">
        <f>VLOOKUP($E52,CI$450:CL$461,3,FALSE)*CI52*($K52)+IF($G52&gt;0,($I52/$G52)*CI52,0)*(1-$K52)</f>
        <v>#DIV/0!</v>
      </c>
      <c r="CL52" s="989" t="e">
        <f>VLOOKUP($E52,CI$450:CL$461,4,FALSE)*CI52*($K52)+(CI52-CJ52-CK52)*(1-$K52)</f>
        <v>#DIV/0!</v>
      </c>
      <c r="CM52" s="990"/>
      <c r="CQ52" s="988" t="e">
        <f t="shared" si="33"/>
        <v>#DIV/0!</v>
      </c>
      <c r="CR52" s="989" t="e">
        <f>VLOOKUP($E52,CQ$450:CT$461,2,FALSE)*CQ52*($K52)+IF($G52&gt;0,($H52/$G52)*CQ52,0)*(1-$K52)</f>
        <v>#DIV/0!</v>
      </c>
      <c r="CS52" s="989" t="e">
        <f>VLOOKUP($E52,CQ$450:CT$461,3,FALSE)*CQ52*($K52)+IF($G52&gt;0,($I52/$G52)*CQ52,0)*(1-$K52)</f>
        <v>#DIV/0!</v>
      </c>
      <c r="CT52" s="989" t="e">
        <f>VLOOKUP($E52,CQ$450:CT$461,4,FALSE)*CQ52*($K52)+(CQ52-CR52-CS52)*(1-$K52)</f>
        <v>#DIV/0!</v>
      </c>
      <c r="CU52" s="990"/>
      <c r="CY52" s="988" t="e">
        <f t="shared" si="34"/>
        <v>#DIV/0!</v>
      </c>
      <c r="CZ52" s="989" t="e">
        <f>VLOOKUP($E52,CY$450:DB$461,2,FALSE)*CY52*($K52)+IF($G52&gt;0,($H52/$G52)*CY52,0)*(1-$K52)</f>
        <v>#DIV/0!</v>
      </c>
      <c r="DA52" s="989" t="e">
        <f>VLOOKUP($E52,CY$450:DB$461,3,FALSE)*CY52*($K52)+IF($G52&gt;0,($I52/$G52)*CY52,0)*(1-$K52)</f>
        <v>#DIV/0!</v>
      </c>
      <c r="DB52" s="989" t="e">
        <f>VLOOKUP($E52,CY$450:DB$461,4,FALSE)*CY52*($K52)+(CY52-CZ52-DA52)*(1-$K52)</f>
        <v>#DIV/0!</v>
      </c>
      <c r="DC52" s="990"/>
      <c r="DG52" s="988" t="e">
        <f t="shared" si="35"/>
        <v>#DIV/0!</v>
      </c>
      <c r="DH52" s="989" t="e">
        <f>VLOOKUP($E52,DG$450:DJ$461,2,FALSE)*DG52*($K52)+IF($G52&gt;0,($H52/$G52)*DG52,0)*(1-$K52)</f>
        <v>#DIV/0!</v>
      </c>
      <c r="DI52" s="989" t="e">
        <f>VLOOKUP($E52,DG$450:DJ$461,3,FALSE)*DG52*($K52)+IF($G52&gt;0,($I52/$G52)*DG52,0)*(1-$K52)</f>
        <v>#DIV/0!</v>
      </c>
      <c r="DJ52" s="989" t="e">
        <f>VLOOKUP($E52,DG$450:DJ$461,4,FALSE)*DG52*($K52)+(DG52-DH52-DI52)*(1-$K52)</f>
        <v>#DIV/0!</v>
      </c>
      <c r="DK52" s="990"/>
      <c r="DO52" s="988" t="e">
        <f t="shared" si="36"/>
        <v>#DIV/0!</v>
      </c>
      <c r="DP52" s="989" t="e">
        <f>VLOOKUP($E52,DO$450:DR$461,2,FALSE)*DO52*($K52)+IF($G52&gt;0,($H52/$G52)*DO52,0)*(1-$K52)</f>
        <v>#DIV/0!</v>
      </c>
      <c r="DQ52" s="989" t="e">
        <f>VLOOKUP($E52,DO$450:DR$461,3,FALSE)*DO52*($K52)+IF($G52&gt;0,($I52/$G52)*DO52,0)*(1-$K52)</f>
        <v>#DIV/0!</v>
      </c>
      <c r="DR52" s="989" t="e">
        <f>VLOOKUP($E52,DO$450:DR$461,4,FALSE)*DO52*($K52)+(DO52-DP52-DQ52)*(1-$K52)</f>
        <v>#DIV/0!</v>
      </c>
      <c r="DS52" s="990"/>
      <c r="DW52" s="988" t="e">
        <f t="shared" si="37"/>
        <v>#DIV/0!</v>
      </c>
      <c r="DX52" s="989" t="e">
        <f>VLOOKUP($E52,DW$450:DZ$461,2,FALSE)*DW52*($K52)+IF($G52&gt;0,($H52/$G52)*DW52,0)*(1-$K52)</f>
        <v>#DIV/0!</v>
      </c>
      <c r="DY52" s="989" t="e">
        <f>VLOOKUP($E52,DW$450:DZ$461,3,FALSE)*DW52*($K52)+IF($G52&gt;0,($I52/$G52)*DW52,0)*(1-$K52)</f>
        <v>#DIV/0!</v>
      </c>
      <c r="DZ52" s="989" t="e">
        <f>VLOOKUP($E52,DW$450:DZ$461,4,FALSE)*DW52*($K52)+(DW52-DX52-DY52)*(1-$K52)</f>
        <v>#DIV/0!</v>
      </c>
      <c r="EA52" s="990"/>
      <c r="EE52" s="988" t="e">
        <f t="shared" si="38"/>
        <v>#DIV/0!</v>
      </c>
      <c r="EF52" s="989" t="e">
        <f>VLOOKUP($E52,EE$450:EH$461,2,FALSE)*EE52*($K52)+IF($G52&gt;0,($H52/$G52)*EE52,0)*(1-$K52)</f>
        <v>#DIV/0!</v>
      </c>
      <c r="EG52" s="989" t="e">
        <f>VLOOKUP($E52,EE$450:EH$461,3,FALSE)*EE52*($K52)+IF($G52&gt;0,($I52/$G52)*EE52,0)*(1-$K52)</f>
        <v>#DIV/0!</v>
      </c>
      <c r="EH52" s="989" t="e">
        <f>VLOOKUP($E52,EE$450:EH$461,4,FALSE)*EE52*($K52)+(EE52-EF52-EG52)*(1-$K52)</f>
        <v>#DIV/0!</v>
      </c>
      <c r="EI52" s="990"/>
      <c r="EM52" s="988" t="e">
        <f t="shared" si="39"/>
        <v>#DIV/0!</v>
      </c>
      <c r="EN52" s="989" t="e">
        <f>VLOOKUP($E52,EM$450:EP$461,2,FALSE)*EM52*($K52)+IF($G52&gt;0,($H52/$G52)*EM52,0)*(1-$K52)</f>
        <v>#DIV/0!</v>
      </c>
      <c r="EO52" s="989" t="e">
        <f>VLOOKUP($E52,EM$450:EP$461,3,FALSE)*EM52*($K52)+IF($G52&gt;0,($I52/$G52)*EM52,0)*(1-$K52)</f>
        <v>#DIV/0!</v>
      </c>
      <c r="EP52" s="989" t="e">
        <f>VLOOKUP($E52,EM$450:EP$461,4,FALSE)*EM52*($K52)+(EM52-EN52-EO52)*(1-$K52)</f>
        <v>#DIV/0!</v>
      </c>
      <c r="EQ52" s="990"/>
      <c r="EU52" s="988" t="e">
        <f t="shared" si="40"/>
        <v>#DIV/0!</v>
      </c>
      <c r="EV52" s="989" t="e">
        <f>VLOOKUP($E52,EU$450:EX$461,2,FALSE)*EU52*($K52)+IF($G52&gt;0,($H52/$G52)*EU52,0)*(1-$K52)</f>
        <v>#DIV/0!</v>
      </c>
      <c r="EW52" s="989" t="e">
        <f>VLOOKUP($E52,EU$450:EX$461,3,FALSE)*EU52*($K52)+IF($G52&gt;0,($I52/$G52)*EU52,0)*(1-$K52)</f>
        <v>#DIV/0!</v>
      </c>
      <c r="EX52" s="989" t="e">
        <f>VLOOKUP($E52,EU$450:EX$461,4,FALSE)*EU52*($K52)+(EU52-EV52-EW52)*(1-$K52)</f>
        <v>#DIV/0!</v>
      </c>
      <c r="EY52" s="990"/>
      <c r="FC52" s="988" t="e">
        <f t="shared" si="41"/>
        <v>#DIV/0!</v>
      </c>
      <c r="FD52" s="989" t="e">
        <f>VLOOKUP($E52,FC$450:FF$461,2,FALSE)*FC52*($K52)+IF($G52&gt;0,($H52/$G52)*FC52,0)*(1-$K52)</f>
        <v>#DIV/0!</v>
      </c>
      <c r="FE52" s="989" t="e">
        <f>VLOOKUP($E52,FC$450:FF$461,3,FALSE)*FC52*($K52)+IF($G52&gt;0,($I52/$G52)*FC52,0)*(1-$K52)</f>
        <v>#DIV/0!</v>
      </c>
      <c r="FF52" s="989" t="e">
        <f>VLOOKUP($E52,FC$450:FF$461,4,FALSE)*FC52*($K52)+(FC52-FD52-FE52)*(1-$K52)</f>
        <v>#DIV/0!</v>
      </c>
      <c r="FG52" s="990"/>
      <c r="FK52" s="988" t="e">
        <f t="shared" si="42"/>
        <v>#DIV/0!</v>
      </c>
      <c r="FL52" s="989" t="e">
        <f>VLOOKUP($E52,FK$450:FN$461,2,FALSE)*FK52*($K52)+IF($G52&gt;0,($H52/$G52)*FK52,0)*(1-$K52)</f>
        <v>#DIV/0!</v>
      </c>
      <c r="FM52" s="989" t="e">
        <f>VLOOKUP($E52,FK$450:FN$461,3,FALSE)*FK52*($K52)+IF($G52&gt;0,($I52/$G52)*FK52,0)*(1-$K52)</f>
        <v>#DIV/0!</v>
      </c>
      <c r="FN52" s="989" t="e">
        <f>VLOOKUP($E52,FK$450:FN$461,4,FALSE)*FK52*($K52)+(FK52-FL52-FM52)*(1-$K52)</f>
        <v>#DIV/0!</v>
      </c>
      <c r="FO52" s="990"/>
    </row>
    <row r="53" spans="1:171">
      <c r="A53" s="786"/>
      <c r="B53" s="10" t="s">
        <v>834</v>
      </c>
      <c r="C53" s="1957" t="s">
        <v>70</v>
      </c>
      <c r="D53" s="764">
        <v>397.2</v>
      </c>
      <c r="E53" s="778" t="s">
        <v>99</v>
      </c>
      <c r="F53" s="765"/>
      <c r="G53" s="182">
        <f>'Sch 1- Rate Base '!G53</f>
        <v>0</v>
      </c>
      <c r="H53" s="182">
        <f>'Sch 1- Rate Base '!H53</f>
        <v>0</v>
      </c>
      <c r="I53" s="182">
        <f>'Sch 1- Rate Base '!I53</f>
        <v>0</v>
      </c>
      <c r="J53" s="183">
        <f>'Sch 1- Rate Base '!J53</f>
        <v>0</v>
      </c>
      <c r="K53" s="777"/>
      <c r="L53" s="995"/>
      <c r="O53" s="988"/>
      <c r="P53" s="989"/>
      <c r="Q53" s="989"/>
      <c r="R53" s="989"/>
      <c r="S53" s="990"/>
      <c r="W53" s="988"/>
      <c r="X53" s="989"/>
      <c r="Y53" s="989"/>
      <c r="Z53" s="989"/>
      <c r="AA53" s="990"/>
      <c r="AE53" s="988"/>
      <c r="AF53" s="989"/>
      <c r="AG53" s="989"/>
      <c r="AH53" s="989"/>
      <c r="AI53" s="990"/>
      <c r="AM53" s="988"/>
      <c r="AN53" s="989"/>
      <c r="AO53" s="989"/>
      <c r="AP53" s="989"/>
      <c r="AQ53" s="990"/>
      <c r="AU53" s="988"/>
      <c r="AV53" s="989"/>
      <c r="AW53" s="989"/>
      <c r="AX53" s="989"/>
      <c r="AY53" s="990"/>
      <c r="BC53" s="988"/>
      <c r="BD53" s="989"/>
      <c r="BE53" s="989"/>
      <c r="BF53" s="989"/>
      <c r="BG53" s="990"/>
      <c r="BK53" s="988"/>
      <c r="BL53" s="989"/>
      <c r="BM53" s="989"/>
      <c r="BN53" s="989"/>
      <c r="BO53" s="990"/>
      <c r="BS53" s="988"/>
      <c r="BT53" s="989"/>
      <c r="BU53" s="989"/>
      <c r="BV53" s="989"/>
      <c r="BW53" s="990"/>
      <c r="CA53" s="988"/>
      <c r="CB53" s="989"/>
      <c r="CC53" s="989"/>
      <c r="CD53" s="989"/>
      <c r="CE53" s="990"/>
      <c r="CI53" s="988"/>
      <c r="CJ53" s="989"/>
      <c r="CK53" s="989"/>
      <c r="CL53" s="989"/>
      <c r="CM53" s="990"/>
      <c r="CQ53" s="988"/>
      <c r="CR53" s="989"/>
      <c r="CS53" s="989"/>
      <c r="CT53" s="989"/>
      <c r="CU53" s="990"/>
      <c r="CY53" s="988"/>
      <c r="CZ53" s="989"/>
      <c r="DA53" s="989"/>
      <c r="DB53" s="989"/>
      <c r="DC53" s="990"/>
      <c r="DG53" s="988"/>
      <c r="DH53" s="989"/>
      <c r="DI53" s="989"/>
      <c r="DJ53" s="989"/>
      <c r="DK53" s="990"/>
      <c r="DO53" s="988"/>
      <c r="DP53" s="989"/>
      <c r="DQ53" s="989"/>
      <c r="DR53" s="989"/>
      <c r="DS53" s="990"/>
      <c r="DW53" s="988"/>
      <c r="DX53" s="989"/>
      <c r="DY53" s="989"/>
      <c r="DZ53" s="989"/>
      <c r="EA53" s="990"/>
      <c r="EE53" s="988"/>
      <c r="EF53" s="989"/>
      <c r="EG53" s="989"/>
      <c r="EH53" s="989"/>
      <c r="EI53" s="990"/>
      <c r="EM53" s="988"/>
      <c r="EN53" s="989"/>
      <c r="EO53" s="989"/>
      <c r="EP53" s="989"/>
      <c r="EQ53" s="990"/>
      <c r="EU53" s="988"/>
      <c r="EV53" s="989"/>
      <c r="EW53" s="989"/>
      <c r="EX53" s="989"/>
      <c r="EY53" s="990"/>
      <c r="FC53" s="988"/>
      <c r="FD53" s="989"/>
      <c r="FE53" s="989"/>
      <c r="FF53" s="989"/>
      <c r="FG53" s="990"/>
      <c r="FK53" s="988"/>
      <c r="FL53" s="989"/>
      <c r="FM53" s="989"/>
      <c r="FN53" s="989"/>
      <c r="FO53" s="990"/>
    </row>
    <row r="54" spans="1:171">
      <c r="A54" s="786"/>
      <c r="B54" s="10" t="s">
        <v>133</v>
      </c>
      <c r="C54" s="1957" t="s">
        <v>70</v>
      </c>
      <c r="D54" s="764">
        <v>397.3</v>
      </c>
      <c r="E54" s="778" t="s">
        <v>99</v>
      </c>
      <c r="F54" s="765"/>
      <c r="G54" s="182">
        <f>'Sch 1- Rate Base '!G54</f>
        <v>0</v>
      </c>
      <c r="H54" s="182">
        <f>'Sch 1- Rate Base '!H54</f>
        <v>0</v>
      </c>
      <c r="I54" s="182">
        <f>'Sch 1- Rate Base '!I54</f>
        <v>0</v>
      </c>
      <c r="J54" s="183">
        <f>'Sch 1- Rate Base '!J54</f>
        <v>0</v>
      </c>
      <c r="K54" s="777"/>
      <c r="L54" s="995"/>
      <c r="O54" s="988"/>
      <c r="P54" s="989"/>
      <c r="Q54" s="989"/>
      <c r="R54" s="989"/>
      <c r="S54" s="990"/>
      <c r="W54" s="988"/>
      <c r="X54" s="989"/>
      <c r="Y54" s="989"/>
      <c r="Z54" s="989"/>
      <c r="AA54" s="990"/>
      <c r="AE54" s="988"/>
      <c r="AF54" s="989"/>
      <c r="AG54" s="989"/>
      <c r="AH54" s="989"/>
      <c r="AI54" s="990"/>
      <c r="AM54" s="988"/>
      <c r="AN54" s="989"/>
      <c r="AO54" s="989"/>
      <c r="AP54" s="989"/>
      <c r="AQ54" s="990"/>
      <c r="AU54" s="988"/>
      <c r="AV54" s="989"/>
      <c r="AW54" s="989"/>
      <c r="AX54" s="989"/>
      <c r="AY54" s="990"/>
      <c r="BC54" s="988"/>
      <c r="BD54" s="989"/>
      <c r="BE54" s="989"/>
      <c r="BF54" s="989"/>
      <c r="BG54" s="990"/>
      <c r="BK54" s="988"/>
      <c r="BL54" s="989"/>
      <c r="BM54" s="989"/>
      <c r="BN54" s="989"/>
      <c r="BO54" s="990"/>
      <c r="BS54" s="988"/>
      <c r="BT54" s="989"/>
      <c r="BU54" s="989"/>
      <c r="BV54" s="989"/>
      <c r="BW54" s="990"/>
      <c r="CA54" s="988"/>
      <c r="CB54" s="989"/>
      <c r="CC54" s="989"/>
      <c r="CD54" s="989"/>
      <c r="CE54" s="990"/>
      <c r="CI54" s="988"/>
      <c r="CJ54" s="989"/>
      <c r="CK54" s="989"/>
      <c r="CL54" s="989"/>
      <c r="CM54" s="990"/>
      <c r="CQ54" s="988"/>
      <c r="CR54" s="989"/>
      <c r="CS54" s="989"/>
      <c r="CT54" s="989"/>
      <c r="CU54" s="990"/>
      <c r="CY54" s="988"/>
      <c r="CZ54" s="989"/>
      <c r="DA54" s="989"/>
      <c r="DB54" s="989"/>
      <c r="DC54" s="990"/>
      <c r="DG54" s="988"/>
      <c r="DH54" s="989"/>
      <c r="DI54" s="989"/>
      <c r="DJ54" s="989"/>
      <c r="DK54" s="990"/>
      <c r="DO54" s="988"/>
      <c r="DP54" s="989"/>
      <c r="DQ54" s="989"/>
      <c r="DR54" s="989"/>
      <c r="DS54" s="990"/>
      <c r="DW54" s="988"/>
      <c r="DX54" s="989"/>
      <c r="DY54" s="989"/>
      <c r="DZ54" s="989"/>
      <c r="EA54" s="990"/>
      <c r="EE54" s="988"/>
      <c r="EF54" s="989"/>
      <c r="EG54" s="989"/>
      <c r="EH54" s="989"/>
      <c r="EI54" s="990"/>
      <c r="EM54" s="988"/>
      <c r="EN54" s="989"/>
      <c r="EO54" s="989"/>
      <c r="EP54" s="989"/>
      <c r="EQ54" s="990"/>
      <c r="EU54" s="988"/>
      <c r="EV54" s="989"/>
      <c r="EW54" s="989"/>
      <c r="EX54" s="989"/>
      <c r="EY54" s="990"/>
      <c r="FC54" s="988"/>
      <c r="FD54" s="989"/>
      <c r="FE54" s="989"/>
      <c r="FF54" s="989"/>
      <c r="FG54" s="990"/>
      <c r="FK54" s="988"/>
      <c r="FL54" s="989"/>
      <c r="FM54" s="989"/>
      <c r="FN54" s="989"/>
      <c r="FO54" s="990"/>
    </row>
    <row r="55" spans="1:171">
      <c r="A55" s="786"/>
      <c r="B55" s="10" t="s">
        <v>134</v>
      </c>
      <c r="C55" s="1957" t="s">
        <v>70</v>
      </c>
      <c r="D55" s="764">
        <v>398</v>
      </c>
      <c r="E55" s="778" t="str">
        <f>'Sch 1- Rate Base '!E55</f>
        <v>PTD</v>
      </c>
      <c r="F55" s="765"/>
      <c r="G55" s="182">
        <f>'Sch 1- Rate Base '!G55</f>
        <v>0</v>
      </c>
      <c r="H55" s="182">
        <f>'Sch 1- Rate Base '!H55</f>
        <v>0</v>
      </c>
      <c r="I55" s="182">
        <f>'Sch 1- Rate Base '!I55</f>
        <v>0</v>
      </c>
      <c r="J55" s="183">
        <f>'Sch 1- Rate Base '!J55</f>
        <v>0</v>
      </c>
      <c r="K55" s="777">
        <f t="shared" si="21"/>
        <v>1</v>
      </c>
      <c r="L55" s="995" t="e">
        <f>$G55/($G$29+$G$33+$G$37)</f>
        <v>#DIV/0!</v>
      </c>
      <c r="O55" s="988" t="e">
        <f>(O$29+O$33+O$37)*$L55</f>
        <v>#DIV/0!</v>
      </c>
      <c r="P55" s="989" t="e">
        <f>VLOOKUP($E55,O$450:R$461,2,FALSE)*O55*($K55)+IF($G55&gt;0,($H55/$G55)*O55,0)*(1-$K55)</f>
        <v>#DIV/0!</v>
      </c>
      <c r="Q55" s="989" t="e">
        <f>VLOOKUP($E55,O$450:R$461,3,FALSE)*O55*($K55)+IF($G55&gt;0,($I55/$G55)*O55,0)*(1-$K55)</f>
        <v>#DIV/0!</v>
      </c>
      <c r="R55" s="989" t="e">
        <f>VLOOKUP($E55,O$450:R$461,4,FALSE)*O55*($K55)+(O55-P55-Q55)*(1-$K55)</f>
        <v>#DIV/0!</v>
      </c>
      <c r="S55" s="990"/>
      <c r="W55" s="988" t="e">
        <f>(W$29+W$33+W$37)*$L55</f>
        <v>#DIV/0!</v>
      </c>
      <c r="X55" s="989" t="e">
        <f>VLOOKUP($E55,W$450:Z$461,2,FALSE)*W55*($K55)+IF($G55&gt;0,($H55/$G55)*W55,0)*(1-$K55)</f>
        <v>#DIV/0!</v>
      </c>
      <c r="Y55" s="989" t="e">
        <f>VLOOKUP($E55,W$450:Z$461,3,FALSE)*W55*($K55)+IF($G55&gt;0,($I55/$G55)*W55,0)*(1-$K55)</f>
        <v>#DIV/0!</v>
      </c>
      <c r="Z55" s="989" t="e">
        <f>VLOOKUP($E55,W$450:Z$461,4,FALSE)*W55*($K55)+(W55-X55-Y55)*(1-$K55)</f>
        <v>#DIV/0!</v>
      </c>
      <c r="AA55" s="990"/>
      <c r="AE55" s="988" t="e">
        <f>(AE$29+AE$33+AE$37)*$L55</f>
        <v>#DIV/0!</v>
      </c>
      <c r="AF55" s="989" t="e">
        <f>VLOOKUP($E55,AE$450:AH$461,2,FALSE)*AE55*($K55)+IF($G55&gt;0,($H55/$G55)*AE55,0)*(1-$K55)</f>
        <v>#DIV/0!</v>
      </c>
      <c r="AG55" s="989" t="e">
        <f>VLOOKUP($E55,AE$450:AH$461,3,FALSE)*AE55*($K55)+IF($G55&gt;0,($I55/$G55)*AE55,0)*(1-$K55)</f>
        <v>#DIV/0!</v>
      </c>
      <c r="AH55" s="989" t="e">
        <f>VLOOKUP($E55,AE$450:AH$461,4,FALSE)*AE55*($K55)+(AE55-AF55-AG55)*(1-$K55)</f>
        <v>#DIV/0!</v>
      </c>
      <c r="AI55" s="990"/>
      <c r="AM55" s="988" t="e">
        <f>(AM$29+AM$33+AM$37)*$L55</f>
        <v>#DIV/0!</v>
      </c>
      <c r="AN55" s="989" t="e">
        <f>VLOOKUP($E55,AM$450:AP$461,2,FALSE)*AM55*($K55)+IF($G55&gt;0,($H55/$G55)*AM55,0)*(1-$K55)</f>
        <v>#DIV/0!</v>
      </c>
      <c r="AO55" s="989" t="e">
        <f>VLOOKUP($E55,AM$450:AP$461,3,FALSE)*AM55*($K55)+IF($G55&gt;0,($I55/$G55)*AM55,0)*(1-$K55)</f>
        <v>#DIV/0!</v>
      </c>
      <c r="AP55" s="989" t="e">
        <f>VLOOKUP($E55,AM$450:AP$461,4,FALSE)*AM55*($K55)+(AM55-AN55-AO55)*(1-$K55)</f>
        <v>#DIV/0!</v>
      </c>
      <c r="AQ55" s="990"/>
      <c r="AU55" s="988" t="e">
        <f>(AU$29+AU$33+AU$37)*$L55</f>
        <v>#DIV/0!</v>
      </c>
      <c r="AV55" s="989" t="e">
        <f>VLOOKUP($E55,AU$450:AX$461,2,FALSE)*AU55*($K55)+IF($G55&gt;0,($H55/$G55)*AU55,0)*(1-$K55)</f>
        <v>#DIV/0!</v>
      </c>
      <c r="AW55" s="989" t="e">
        <f>VLOOKUP($E55,AU$450:AX$461,3,FALSE)*AU55*($K55)+IF($G55&gt;0,($I55/$G55)*AU55,0)*(1-$K55)</f>
        <v>#DIV/0!</v>
      </c>
      <c r="AX55" s="989" t="e">
        <f>VLOOKUP($E55,AU$450:AX$461,4,FALSE)*AU55*($K55)+(AU55-AV55-AW55)*(1-$K55)</f>
        <v>#DIV/0!</v>
      </c>
      <c r="AY55" s="990"/>
      <c r="BC55" s="988" t="e">
        <f>(BC$29+BC$33+BC$37)*$L55</f>
        <v>#DIV/0!</v>
      </c>
      <c r="BD55" s="989" t="e">
        <f>VLOOKUP($E55,BC$450:BF$461,2,FALSE)*BC55*($K55)+IF($G55&gt;0,($H55/$G55)*BC55,0)*(1-$K55)</f>
        <v>#DIV/0!</v>
      </c>
      <c r="BE55" s="989" t="e">
        <f>VLOOKUP($E55,BC$450:BF$461,3,FALSE)*BC55*($K55)+IF($G55&gt;0,($I55/$G55)*BC55,0)*(1-$K55)</f>
        <v>#DIV/0!</v>
      </c>
      <c r="BF55" s="989" t="e">
        <f>VLOOKUP($E55,BC$450:BF$461,4,FALSE)*BC55*($K55)+(BC55-BD55-BE55)*(1-$K55)</f>
        <v>#DIV/0!</v>
      </c>
      <c r="BG55" s="990"/>
      <c r="BK55" s="988" t="e">
        <f>(BK$29+BK$33+BK$37)*$L55</f>
        <v>#DIV/0!</v>
      </c>
      <c r="BL55" s="989" t="e">
        <f>VLOOKUP($E55,BK$450:BN$461,2,FALSE)*BK55*($K55)+IF($G55&gt;0,($H55/$G55)*BK55,0)*(1-$K55)</f>
        <v>#DIV/0!</v>
      </c>
      <c r="BM55" s="989" t="e">
        <f>VLOOKUP($E55,BK$450:BN$461,3,FALSE)*BK55*($K55)+IF($G55&gt;0,($I55/$G55)*BK55,0)*(1-$K55)</f>
        <v>#DIV/0!</v>
      </c>
      <c r="BN55" s="989" t="e">
        <f>VLOOKUP($E55,BK$450:BN$461,4,FALSE)*BK55*($K55)+(BK55-BL55-BM55)*(1-$K55)</f>
        <v>#DIV/0!</v>
      </c>
      <c r="BO55" s="990"/>
      <c r="BS55" s="988" t="e">
        <f>(BS$29+BS$33+BS$37)*$L55</f>
        <v>#DIV/0!</v>
      </c>
      <c r="BT55" s="989" t="e">
        <f>VLOOKUP($E55,BS$450:BV$461,2,FALSE)*BS55*($K55)+IF($G55&gt;0,($H55/$G55)*BS55,0)*(1-$K55)</f>
        <v>#DIV/0!</v>
      </c>
      <c r="BU55" s="989" t="e">
        <f>VLOOKUP($E55,BS$450:BV$461,3,FALSE)*BS55*($K55)+IF($G55&gt;0,($I55/$G55)*BS55,0)*(1-$K55)</f>
        <v>#DIV/0!</v>
      </c>
      <c r="BV55" s="989" t="e">
        <f>VLOOKUP($E55,BS$450:BV$461,4,FALSE)*BS55*($K55)+(BS55-BT55-BU55)*(1-$K55)</f>
        <v>#DIV/0!</v>
      </c>
      <c r="BW55" s="990"/>
      <c r="CA55" s="988" t="e">
        <f>(CA$29+CA$33+CA$37)*$L55</f>
        <v>#DIV/0!</v>
      </c>
      <c r="CB55" s="989" t="e">
        <f>VLOOKUP($E55,CA$450:CD$461,2,FALSE)*CA55*($K55)+IF($G55&gt;0,($H55/$G55)*CA55,0)*(1-$K55)</f>
        <v>#DIV/0!</v>
      </c>
      <c r="CC55" s="989" t="e">
        <f>VLOOKUP($E55,CA$450:CD$461,3,FALSE)*CA55*($K55)+IF($G55&gt;0,($I55/$G55)*CA55,0)*(1-$K55)</f>
        <v>#DIV/0!</v>
      </c>
      <c r="CD55" s="989" t="e">
        <f>VLOOKUP($E55,CA$450:CD$461,4,FALSE)*CA55*($K55)+(CA55-CB55-CC55)*(1-$K55)</f>
        <v>#DIV/0!</v>
      </c>
      <c r="CE55" s="990"/>
      <c r="CI55" s="988" t="e">
        <f>(CI$29+CI$33+CI$37)*$L55</f>
        <v>#DIV/0!</v>
      </c>
      <c r="CJ55" s="989" t="e">
        <f>VLOOKUP($E55,CI$450:CL$461,2,FALSE)*CI55*($K55)+IF($G55&gt;0,($H55/$G55)*CI55,0)*(1-$K55)</f>
        <v>#DIV/0!</v>
      </c>
      <c r="CK55" s="989" t="e">
        <f>VLOOKUP($E55,CI$450:CL$461,3,FALSE)*CI55*($K55)+IF($G55&gt;0,($I55/$G55)*CI55,0)*(1-$K55)</f>
        <v>#DIV/0!</v>
      </c>
      <c r="CL55" s="989" t="e">
        <f>VLOOKUP($E55,CI$450:CL$461,4,FALSE)*CI55*($K55)+(CI55-CJ55-CK55)*(1-$K55)</f>
        <v>#DIV/0!</v>
      </c>
      <c r="CM55" s="990"/>
      <c r="CQ55" s="988" t="e">
        <f>(CQ$29+CQ$33+CQ$37)*$L55</f>
        <v>#DIV/0!</v>
      </c>
      <c r="CR55" s="989" t="e">
        <f>VLOOKUP($E55,CQ$450:CT$461,2,FALSE)*CQ55*($K55)+IF($G55&gt;0,($H55/$G55)*CQ55,0)*(1-$K55)</f>
        <v>#DIV/0!</v>
      </c>
      <c r="CS55" s="989" t="e">
        <f>VLOOKUP($E55,CQ$450:CT$461,3,FALSE)*CQ55*($K55)+IF($G55&gt;0,($I55/$G55)*CQ55,0)*(1-$K55)</f>
        <v>#DIV/0!</v>
      </c>
      <c r="CT55" s="989" t="e">
        <f>VLOOKUP($E55,CQ$450:CT$461,4,FALSE)*CQ55*($K55)+(CQ55-CR55-CS55)*(1-$K55)</f>
        <v>#DIV/0!</v>
      </c>
      <c r="CU55" s="990"/>
      <c r="CY55" s="988" t="e">
        <f>(CY$29+CY$33+CY$37)*$L55</f>
        <v>#DIV/0!</v>
      </c>
      <c r="CZ55" s="989" t="e">
        <f>VLOOKUP($E55,CY$450:DB$461,2,FALSE)*CY55*($K55)+IF($G55&gt;0,($H55/$G55)*CY55,0)*(1-$K55)</f>
        <v>#DIV/0!</v>
      </c>
      <c r="DA55" s="989" t="e">
        <f>VLOOKUP($E55,CY$450:DB$461,3,FALSE)*CY55*($K55)+IF($G55&gt;0,($I55/$G55)*CY55,0)*(1-$K55)</f>
        <v>#DIV/0!</v>
      </c>
      <c r="DB55" s="989" t="e">
        <f>VLOOKUP($E55,CY$450:DB$461,4,FALSE)*CY55*($K55)+(CY55-CZ55-DA55)*(1-$K55)</f>
        <v>#DIV/0!</v>
      </c>
      <c r="DC55" s="990"/>
      <c r="DG55" s="988" t="e">
        <f>(DG$29+DG$33+DG$37)*$L55</f>
        <v>#DIV/0!</v>
      </c>
      <c r="DH55" s="989" t="e">
        <f>VLOOKUP($E55,DG$450:DJ$461,2,FALSE)*DG55*($K55)+IF($G55&gt;0,($H55/$G55)*DG55,0)*(1-$K55)</f>
        <v>#DIV/0!</v>
      </c>
      <c r="DI55" s="989" t="e">
        <f>VLOOKUP($E55,DG$450:DJ$461,3,FALSE)*DG55*($K55)+IF($G55&gt;0,($I55/$G55)*DG55,0)*(1-$K55)</f>
        <v>#DIV/0!</v>
      </c>
      <c r="DJ55" s="989" t="e">
        <f>VLOOKUP($E55,DG$450:DJ$461,4,FALSE)*DG55*($K55)+(DG55-DH55-DI55)*(1-$K55)</f>
        <v>#DIV/0!</v>
      </c>
      <c r="DK55" s="990"/>
      <c r="DO55" s="988" t="e">
        <f>(DO$29+DO$33+DO$37)*$L55</f>
        <v>#DIV/0!</v>
      </c>
      <c r="DP55" s="989" t="e">
        <f>VLOOKUP($E55,DO$450:DR$461,2,FALSE)*DO55*($K55)+IF($G55&gt;0,($H55/$G55)*DO55,0)*(1-$K55)</f>
        <v>#DIV/0!</v>
      </c>
      <c r="DQ55" s="989" t="e">
        <f>VLOOKUP($E55,DO$450:DR$461,3,FALSE)*DO55*($K55)+IF($G55&gt;0,($I55/$G55)*DO55,0)*(1-$K55)</f>
        <v>#DIV/0!</v>
      </c>
      <c r="DR55" s="989" t="e">
        <f>VLOOKUP($E55,DO$450:DR$461,4,FALSE)*DO55*($K55)+(DO55-DP55-DQ55)*(1-$K55)</f>
        <v>#DIV/0!</v>
      </c>
      <c r="DS55" s="990"/>
      <c r="DW55" s="988" t="e">
        <f>(DW$29+DW$33+DW$37)*$L55</f>
        <v>#DIV/0!</v>
      </c>
      <c r="DX55" s="989" t="e">
        <f>VLOOKUP($E55,DW$450:DZ$461,2,FALSE)*DW55*($K55)+IF($G55&gt;0,($H55/$G55)*DW55,0)*(1-$K55)</f>
        <v>#DIV/0!</v>
      </c>
      <c r="DY55" s="989" t="e">
        <f>VLOOKUP($E55,DW$450:DZ$461,3,FALSE)*DW55*($K55)+IF($G55&gt;0,($I55/$G55)*DW55,0)*(1-$K55)</f>
        <v>#DIV/0!</v>
      </c>
      <c r="DZ55" s="989" t="e">
        <f>VLOOKUP($E55,DW$450:DZ$461,4,FALSE)*DW55*($K55)+(DW55-DX55-DY55)*(1-$K55)</f>
        <v>#DIV/0!</v>
      </c>
      <c r="EA55" s="990"/>
      <c r="EE55" s="988" t="e">
        <f>(EE$29+EE$33+EE$37)*$L55</f>
        <v>#DIV/0!</v>
      </c>
      <c r="EF55" s="989" t="e">
        <f>VLOOKUP($E55,EE$450:EH$461,2,FALSE)*EE55*($K55)+IF($G55&gt;0,($H55/$G55)*EE55,0)*(1-$K55)</f>
        <v>#DIV/0!</v>
      </c>
      <c r="EG55" s="989" t="e">
        <f>VLOOKUP($E55,EE$450:EH$461,3,FALSE)*EE55*($K55)+IF($G55&gt;0,($I55/$G55)*EE55,0)*(1-$K55)</f>
        <v>#DIV/0!</v>
      </c>
      <c r="EH55" s="989" t="e">
        <f>VLOOKUP($E55,EE$450:EH$461,4,FALSE)*EE55*($K55)+(EE55-EF55-EG55)*(1-$K55)</f>
        <v>#DIV/0!</v>
      </c>
      <c r="EI55" s="990"/>
      <c r="EM55" s="988" t="e">
        <f>(EM$29+EM$33+EM$37)*$L55</f>
        <v>#DIV/0!</v>
      </c>
      <c r="EN55" s="989" t="e">
        <f>VLOOKUP($E55,EM$450:EP$461,2,FALSE)*EM55*($K55)+IF($G55&gt;0,($H55/$G55)*EM55,0)*(1-$K55)</f>
        <v>#DIV/0!</v>
      </c>
      <c r="EO55" s="989" t="e">
        <f>VLOOKUP($E55,EM$450:EP$461,3,FALSE)*EM55*($K55)+IF($G55&gt;0,($I55/$G55)*EM55,0)*(1-$K55)</f>
        <v>#DIV/0!</v>
      </c>
      <c r="EP55" s="989" t="e">
        <f>VLOOKUP($E55,EM$450:EP$461,4,FALSE)*EM55*($K55)+(EM55-EN55-EO55)*(1-$K55)</f>
        <v>#DIV/0!</v>
      </c>
      <c r="EQ55" s="990"/>
      <c r="EU55" s="988" t="e">
        <f>(EU$29+EU$33+EU$37)*$L55</f>
        <v>#DIV/0!</v>
      </c>
      <c r="EV55" s="989" t="e">
        <f>VLOOKUP($E55,EU$450:EX$461,2,FALSE)*EU55*($K55)+IF($G55&gt;0,($H55/$G55)*EU55,0)*(1-$K55)</f>
        <v>#DIV/0!</v>
      </c>
      <c r="EW55" s="989" t="e">
        <f>VLOOKUP($E55,EU$450:EX$461,3,FALSE)*EU55*($K55)+IF($G55&gt;0,($I55/$G55)*EU55,0)*(1-$K55)</f>
        <v>#DIV/0!</v>
      </c>
      <c r="EX55" s="989" t="e">
        <f>VLOOKUP($E55,EU$450:EX$461,4,FALSE)*EU55*($K55)+(EU55-EV55-EW55)*(1-$K55)</f>
        <v>#DIV/0!</v>
      </c>
      <c r="EY55" s="990"/>
      <c r="FC55" s="988" t="e">
        <f>(FC$29+FC$33+FC$37)*$L55</f>
        <v>#DIV/0!</v>
      </c>
      <c r="FD55" s="989" t="e">
        <f>VLOOKUP($E55,FC$450:FF$461,2,FALSE)*FC55*($K55)+IF($G55&gt;0,($H55/$G55)*FC55,0)*(1-$K55)</f>
        <v>#DIV/0!</v>
      </c>
      <c r="FE55" s="989" t="e">
        <f>VLOOKUP($E55,FC$450:FF$461,3,FALSE)*FC55*($K55)+IF($G55&gt;0,($I55/$G55)*FC55,0)*(1-$K55)</f>
        <v>#DIV/0!</v>
      </c>
      <c r="FF55" s="989" t="e">
        <f>VLOOKUP($E55,FC$450:FF$461,4,FALSE)*FC55*($K55)+(FC55-FD55-FE55)*(1-$K55)</f>
        <v>#DIV/0!</v>
      </c>
      <c r="FG55" s="990"/>
      <c r="FK55" s="988" t="e">
        <f>(FK$29+FK$33+FK$37)*$L55</f>
        <v>#DIV/0!</v>
      </c>
      <c r="FL55" s="989" t="e">
        <f>VLOOKUP($E55,FK$450:FN$461,2,FALSE)*FK55*($K55)+IF($G55&gt;0,($H55/$G55)*FK55,0)*(1-$K55)</f>
        <v>#DIV/0!</v>
      </c>
      <c r="FM55" s="989" t="e">
        <f>VLOOKUP($E55,FK$450:FN$461,3,FALSE)*FK55*($K55)+IF($G55&gt;0,($I55/$G55)*FK55,0)*(1-$K55)</f>
        <v>#DIV/0!</v>
      </c>
      <c r="FN55" s="989" t="e">
        <f>VLOOKUP($E55,FK$450:FN$461,4,FALSE)*FK55*($K55)+(FK55-FL55-FM55)*(1-$K55)</f>
        <v>#DIV/0!</v>
      </c>
      <c r="FO55" s="990"/>
    </row>
    <row r="56" spans="1:171">
      <c r="A56" s="786"/>
      <c r="B56" s="10" t="s">
        <v>247</v>
      </c>
      <c r="C56" s="1957" t="s">
        <v>70</v>
      </c>
      <c r="D56" s="764">
        <v>399</v>
      </c>
      <c r="E56" s="778" t="str">
        <f>'Sch 1- Rate Base '!E56</f>
        <v>DIRECT</v>
      </c>
      <c r="F56" s="765"/>
      <c r="G56" s="182">
        <f>'Sch 1- Rate Base '!G56</f>
        <v>0</v>
      </c>
      <c r="H56" s="182">
        <f>'Sch 1- Rate Base '!H56</f>
        <v>0</v>
      </c>
      <c r="I56" s="182">
        <f>'Sch 1- Rate Base '!I56</f>
        <v>0</v>
      </c>
      <c r="J56" s="183">
        <f>'Sch 1- Rate Base '!J56</f>
        <v>0</v>
      </c>
      <c r="K56" s="777">
        <f t="shared" si="21"/>
        <v>0</v>
      </c>
      <c r="L56" s="995" t="e">
        <f>$G56/($G$29+$G$33+$G$37)</f>
        <v>#DIV/0!</v>
      </c>
      <c r="O56" s="988" t="e">
        <f>(O$29+O$33+O$37)*$L56</f>
        <v>#DIV/0!</v>
      </c>
      <c r="P56" s="989" t="e">
        <f>VLOOKUP($E56,O$450:R$461,2,FALSE)*O56*($K56)+IF($G56&gt;0,($H56/$G56)*O56,0)*(1-$K56)</f>
        <v>#DIV/0!</v>
      </c>
      <c r="Q56" s="989" t="e">
        <f>VLOOKUP($E56,O$450:R$461,3,FALSE)*O56*($K56)+IF($G56&gt;0,($I56/$G56)*O56,0)*(1-$K56)</f>
        <v>#DIV/0!</v>
      </c>
      <c r="R56" s="989" t="e">
        <f>VLOOKUP($E56,O$450:R$461,4,FALSE)*O56*($K56)+(O56-P56-Q56)*(1-$K56)</f>
        <v>#DIV/0!</v>
      </c>
      <c r="S56" s="990"/>
      <c r="W56" s="988" t="e">
        <f>(W$29+W$33+W$37)*$L56</f>
        <v>#DIV/0!</v>
      </c>
      <c r="X56" s="989" t="e">
        <f>VLOOKUP($E56,W$450:Z$461,2,FALSE)*W56*($K56)+IF($G56&gt;0,($H56/$G56)*W56,0)*(1-$K56)</f>
        <v>#DIV/0!</v>
      </c>
      <c r="Y56" s="989" t="e">
        <f>VLOOKUP($E56,W$450:Z$461,3,FALSE)*W56*($K56)+IF($G56&gt;0,($I56/$G56)*W56,0)*(1-$K56)</f>
        <v>#DIV/0!</v>
      </c>
      <c r="Z56" s="989" t="e">
        <f>VLOOKUP($E56,W$450:Z$461,4,FALSE)*W56*($K56)+(W56-X56-Y56)*(1-$K56)</f>
        <v>#DIV/0!</v>
      </c>
      <c r="AA56" s="990"/>
      <c r="AE56" s="988" t="e">
        <f>(AE$29+AE$33+AE$37)*$L56</f>
        <v>#DIV/0!</v>
      </c>
      <c r="AF56" s="989" t="e">
        <f>VLOOKUP($E56,AE$450:AH$461,2,FALSE)*AE56*($K56)+IF($G56&gt;0,($H56/$G56)*AE56,0)*(1-$K56)</f>
        <v>#DIV/0!</v>
      </c>
      <c r="AG56" s="989" t="e">
        <f>VLOOKUP($E56,AE$450:AH$461,3,FALSE)*AE56*($K56)+IF($G56&gt;0,($I56/$G56)*AE56,0)*(1-$K56)</f>
        <v>#DIV/0!</v>
      </c>
      <c r="AH56" s="989" t="e">
        <f>VLOOKUP($E56,AE$450:AH$461,4,FALSE)*AE56*($K56)+(AE56-AF56-AG56)*(1-$K56)</f>
        <v>#DIV/0!</v>
      </c>
      <c r="AI56" s="990"/>
      <c r="AM56" s="988" t="e">
        <f>(AM$29+AM$33+AM$37)*$L56</f>
        <v>#DIV/0!</v>
      </c>
      <c r="AN56" s="989" t="e">
        <f>VLOOKUP($E56,AM$450:AP$461,2,FALSE)*AM56*($K56)+IF($G56&gt;0,($H56/$G56)*AM56,0)*(1-$K56)</f>
        <v>#DIV/0!</v>
      </c>
      <c r="AO56" s="989" t="e">
        <f>VLOOKUP($E56,AM$450:AP$461,3,FALSE)*AM56*($K56)+IF($G56&gt;0,($I56/$G56)*AM56,0)*(1-$K56)</f>
        <v>#DIV/0!</v>
      </c>
      <c r="AP56" s="989" t="e">
        <f>VLOOKUP($E56,AM$450:AP$461,4,FALSE)*AM56*($K56)+(AM56-AN56-AO56)*(1-$K56)</f>
        <v>#DIV/0!</v>
      </c>
      <c r="AQ56" s="990"/>
      <c r="AU56" s="988" t="e">
        <f>(AU$29+AU$33+AU$37)*$L56</f>
        <v>#DIV/0!</v>
      </c>
      <c r="AV56" s="989" t="e">
        <f>VLOOKUP($E56,AU$450:AX$461,2,FALSE)*AU56*($K56)+IF($G56&gt;0,($H56/$G56)*AU56,0)*(1-$K56)</f>
        <v>#DIV/0!</v>
      </c>
      <c r="AW56" s="989" t="e">
        <f>VLOOKUP($E56,AU$450:AX$461,3,FALSE)*AU56*($K56)+IF($G56&gt;0,($I56/$G56)*AU56,0)*(1-$K56)</f>
        <v>#DIV/0!</v>
      </c>
      <c r="AX56" s="989" t="e">
        <f>VLOOKUP($E56,AU$450:AX$461,4,FALSE)*AU56*($K56)+(AU56-AV56-AW56)*(1-$K56)</f>
        <v>#DIV/0!</v>
      </c>
      <c r="AY56" s="990"/>
      <c r="BC56" s="988" t="e">
        <f>(BC$29+BC$33+BC$37)*$L56</f>
        <v>#DIV/0!</v>
      </c>
      <c r="BD56" s="989" t="e">
        <f>VLOOKUP($E56,BC$450:BF$461,2,FALSE)*BC56*($K56)+IF($G56&gt;0,($H56/$G56)*BC56,0)*(1-$K56)</f>
        <v>#DIV/0!</v>
      </c>
      <c r="BE56" s="989" t="e">
        <f>VLOOKUP($E56,BC$450:BF$461,3,FALSE)*BC56*($K56)+IF($G56&gt;0,($I56/$G56)*BC56,0)*(1-$K56)</f>
        <v>#DIV/0!</v>
      </c>
      <c r="BF56" s="989" t="e">
        <f>VLOOKUP($E56,BC$450:BF$461,4,FALSE)*BC56*($K56)+(BC56-BD56-BE56)*(1-$K56)</f>
        <v>#DIV/0!</v>
      </c>
      <c r="BG56" s="990"/>
      <c r="BK56" s="988" t="e">
        <f>(BK$29+BK$33+BK$37)*$L56</f>
        <v>#DIV/0!</v>
      </c>
      <c r="BL56" s="989" t="e">
        <f>VLOOKUP($E56,BK$450:BN$461,2,FALSE)*BK56*($K56)+IF($G56&gt;0,($H56/$G56)*BK56,0)*(1-$K56)</f>
        <v>#DIV/0!</v>
      </c>
      <c r="BM56" s="989" t="e">
        <f>VLOOKUP($E56,BK$450:BN$461,3,FALSE)*BK56*($K56)+IF($G56&gt;0,($I56/$G56)*BK56,0)*(1-$K56)</f>
        <v>#DIV/0!</v>
      </c>
      <c r="BN56" s="989" t="e">
        <f>VLOOKUP($E56,BK$450:BN$461,4,FALSE)*BK56*($K56)+(BK56-BL56-BM56)*(1-$K56)</f>
        <v>#DIV/0!</v>
      </c>
      <c r="BO56" s="990"/>
      <c r="BS56" s="988" t="e">
        <f>(BS$29+BS$33+BS$37)*$L56</f>
        <v>#DIV/0!</v>
      </c>
      <c r="BT56" s="989" t="e">
        <f>VLOOKUP($E56,BS$450:BV$461,2,FALSE)*BS56*($K56)+IF($G56&gt;0,($H56/$G56)*BS56,0)*(1-$K56)</f>
        <v>#DIV/0!</v>
      </c>
      <c r="BU56" s="989" t="e">
        <f>VLOOKUP($E56,BS$450:BV$461,3,FALSE)*BS56*($K56)+IF($G56&gt;0,($I56/$G56)*BS56,0)*(1-$K56)</f>
        <v>#DIV/0!</v>
      </c>
      <c r="BV56" s="989" t="e">
        <f>VLOOKUP($E56,BS$450:BV$461,4,FALSE)*BS56*($K56)+(BS56-BT56-BU56)*(1-$K56)</f>
        <v>#DIV/0!</v>
      </c>
      <c r="BW56" s="990"/>
      <c r="CA56" s="988" t="e">
        <f>(CA$29+CA$33+CA$37)*$L56</f>
        <v>#DIV/0!</v>
      </c>
      <c r="CB56" s="989" t="e">
        <f>VLOOKUP($E56,CA$450:CD$461,2,FALSE)*CA56*($K56)+IF($G56&gt;0,($H56/$G56)*CA56,0)*(1-$K56)</f>
        <v>#DIV/0!</v>
      </c>
      <c r="CC56" s="989" t="e">
        <f>VLOOKUP($E56,CA$450:CD$461,3,FALSE)*CA56*($K56)+IF($G56&gt;0,($I56/$G56)*CA56,0)*(1-$K56)</f>
        <v>#DIV/0!</v>
      </c>
      <c r="CD56" s="989" t="e">
        <f>VLOOKUP($E56,CA$450:CD$461,4,FALSE)*CA56*($K56)+(CA56-CB56-CC56)*(1-$K56)</f>
        <v>#DIV/0!</v>
      </c>
      <c r="CE56" s="990"/>
      <c r="CI56" s="988" t="e">
        <f>(CI$29+CI$33+CI$37)*$L56</f>
        <v>#DIV/0!</v>
      </c>
      <c r="CJ56" s="989" t="e">
        <f>VLOOKUP($E56,CI$450:CL$461,2,FALSE)*CI56*($K56)+IF($G56&gt;0,($H56/$G56)*CI56,0)*(1-$K56)</f>
        <v>#DIV/0!</v>
      </c>
      <c r="CK56" s="989" t="e">
        <f>VLOOKUP($E56,CI$450:CL$461,3,FALSE)*CI56*($K56)+IF($G56&gt;0,($I56/$G56)*CI56,0)*(1-$K56)</f>
        <v>#DIV/0!</v>
      </c>
      <c r="CL56" s="989" t="e">
        <f>VLOOKUP($E56,CI$450:CL$461,4,FALSE)*CI56*($K56)+(CI56-CJ56-CK56)*(1-$K56)</f>
        <v>#DIV/0!</v>
      </c>
      <c r="CM56" s="990"/>
      <c r="CQ56" s="988" t="e">
        <f>(CQ$29+CQ$33+CQ$37)*$L56</f>
        <v>#DIV/0!</v>
      </c>
      <c r="CR56" s="989" t="e">
        <f>VLOOKUP($E56,CQ$450:CT$461,2,FALSE)*CQ56*($K56)+IF($G56&gt;0,($H56/$G56)*CQ56,0)*(1-$K56)</f>
        <v>#DIV/0!</v>
      </c>
      <c r="CS56" s="989" t="e">
        <f>VLOOKUP($E56,CQ$450:CT$461,3,FALSE)*CQ56*($K56)+IF($G56&gt;0,($I56/$G56)*CQ56,0)*(1-$K56)</f>
        <v>#DIV/0!</v>
      </c>
      <c r="CT56" s="989" t="e">
        <f>VLOOKUP($E56,CQ$450:CT$461,4,FALSE)*CQ56*($K56)+(CQ56-CR56-CS56)*(1-$K56)</f>
        <v>#DIV/0!</v>
      </c>
      <c r="CU56" s="990"/>
      <c r="CY56" s="988" t="e">
        <f>(CY$29+CY$33+CY$37)*$L56</f>
        <v>#DIV/0!</v>
      </c>
      <c r="CZ56" s="989" t="e">
        <f>VLOOKUP($E56,CY$450:DB$461,2,FALSE)*CY56*($K56)+IF($G56&gt;0,($H56/$G56)*CY56,0)*(1-$K56)</f>
        <v>#DIV/0!</v>
      </c>
      <c r="DA56" s="989" t="e">
        <f>VLOOKUP($E56,CY$450:DB$461,3,FALSE)*CY56*($K56)+IF($G56&gt;0,($I56/$G56)*CY56,0)*(1-$K56)</f>
        <v>#DIV/0!</v>
      </c>
      <c r="DB56" s="989" t="e">
        <f>VLOOKUP($E56,CY$450:DB$461,4,FALSE)*CY56*($K56)+(CY56-CZ56-DA56)*(1-$K56)</f>
        <v>#DIV/0!</v>
      </c>
      <c r="DC56" s="990"/>
      <c r="DG56" s="988" t="e">
        <f>(DG$29+DG$33+DG$37)*$L56</f>
        <v>#DIV/0!</v>
      </c>
      <c r="DH56" s="989" t="e">
        <f>VLOOKUP($E56,DG$450:DJ$461,2,FALSE)*DG56*($K56)+IF($G56&gt;0,($H56/$G56)*DG56,0)*(1-$K56)</f>
        <v>#DIV/0!</v>
      </c>
      <c r="DI56" s="989" t="e">
        <f>VLOOKUP($E56,DG$450:DJ$461,3,FALSE)*DG56*($K56)+IF($G56&gt;0,($I56/$G56)*DG56,0)*(1-$K56)</f>
        <v>#DIV/0!</v>
      </c>
      <c r="DJ56" s="989" t="e">
        <f>VLOOKUP($E56,DG$450:DJ$461,4,FALSE)*DG56*($K56)+(DG56-DH56-DI56)*(1-$K56)</f>
        <v>#DIV/0!</v>
      </c>
      <c r="DK56" s="990"/>
      <c r="DO56" s="988" t="e">
        <f>(DO$29+DO$33+DO$37)*$L56</f>
        <v>#DIV/0!</v>
      </c>
      <c r="DP56" s="989" t="e">
        <f>VLOOKUP($E56,DO$450:DR$461,2,FALSE)*DO56*($K56)+IF($G56&gt;0,($H56/$G56)*DO56,0)*(1-$K56)</f>
        <v>#DIV/0!</v>
      </c>
      <c r="DQ56" s="989" t="e">
        <f>VLOOKUP($E56,DO$450:DR$461,3,FALSE)*DO56*($K56)+IF($G56&gt;0,($I56/$G56)*DO56,0)*(1-$K56)</f>
        <v>#DIV/0!</v>
      </c>
      <c r="DR56" s="989" t="e">
        <f>VLOOKUP($E56,DO$450:DR$461,4,FALSE)*DO56*($K56)+(DO56-DP56-DQ56)*(1-$K56)</f>
        <v>#DIV/0!</v>
      </c>
      <c r="DS56" s="990"/>
      <c r="DW56" s="988" t="e">
        <f>(DW$29+DW$33+DW$37)*$L56</f>
        <v>#DIV/0!</v>
      </c>
      <c r="DX56" s="989" t="e">
        <f>VLOOKUP($E56,DW$450:DZ$461,2,FALSE)*DW56*($K56)+IF($G56&gt;0,($H56/$G56)*DW56,0)*(1-$K56)</f>
        <v>#DIV/0!</v>
      </c>
      <c r="DY56" s="989" t="e">
        <f>VLOOKUP($E56,DW$450:DZ$461,3,FALSE)*DW56*($K56)+IF($G56&gt;0,($I56/$G56)*DW56,0)*(1-$K56)</f>
        <v>#DIV/0!</v>
      </c>
      <c r="DZ56" s="989" t="e">
        <f>VLOOKUP($E56,DW$450:DZ$461,4,FALSE)*DW56*($K56)+(DW56-DX56-DY56)*(1-$K56)</f>
        <v>#DIV/0!</v>
      </c>
      <c r="EA56" s="990"/>
      <c r="EE56" s="988" t="e">
        <f>(EE$29+EE$33+EE$37)*$L56</f>
        <v>#DIV/0!</v>
      </c>
      <c r="EF56" s="989" t="e">
        <f>VLOOKUP($E56,EE$450:EH$461,2,FALSE)*EE56*($K56)+IF($G56&gt;0,($H56/$G56)*EE56,0)*(1-$K56)</f>
        <v>#DIV/0!</v>
      </c>
      <c r="EG56" s="989" t="e">
        <f>VLOOKUP($E56,EE$450:EH$461,3,FALSE)*EE56*($K56)+IF($G56&gt;0,($I56/$G56)*EE56,0)*(1-$K56)</f>
        <v>#DIV/0!</v>
      </c>
      <c r="EH56" s="989" t="e">
        <f>VLOOKUP($E56,EE$450:EH$461,4,FALSE)*EE56*($K56)+(EE56-EF56-EG56)*(1-$K56)</f>
        <v>#DIV/0!</v>
      </c>
      <c r="EI56" s="990"/>
      <c r="EM56" s="988" t="e">
        <f>(EM$29+EM$33+EM$37)*$L56</f>
        <v>#DIV/0!</v>
      </c>
      <c r="EN56" s="989" t="e">
        <f>VLOOKUP($E56,EM$450:EP$461,2,FALSE)*EM56*($K56)+IF($G56&gt;0,($H56/$G56)*EM56,0)*(1-$K56)</f>
        <v>#DIV/0!</v>
      </c>
      <c r="EO56" s="989" t="e">
        <f>VLOOKUP($E56,EM$450:EP$461,3,FALSE)*EM56*($K56)+IF($G56&gt;0,($I56/$G56)*EM56,0)*(1-$K56)</f>
        <v>#DIV/0!</v>
      </c>
      <c r="EP56" s="989" t="e">
        <f>VLOOKUP($E56,EM$450:EP$461,4,FALSE)*EM56*($K56)+(EM56-EN56-EO56)*(1-$K56)</f>
        <v>#DIV/0!</v>
      </c>
      <c r="EQ56" s="990"/>
      <c r="EU56" s="988" t="e">
        <f>(EU$29+EU$33+EU$37)*$L56</f>
        <v>#DIV/0!</v>
      </c>
      <c r="EV56" s="989" t="e">
        <f>VLOOKUP($E56,EU$450:EX$461,2,FALSE)*EU56*($K56)+IF($G56&gt;0,($H56/$G56)*EU56,0)*(1-$K56)</f>
        <v>#DIV/0!</v>
      </c>
      <c r="EW56" s="989" t="e">
        <f>VLOOKUP($E56,EU$450:EX$461,3,FALSE)*EU56*($K56)+IF($G56&gt;0,($I56/$G56)*EU56,0)*(1-$K56)</f>
        <v>#DIV/0!</v>
      </c>
      <c r="EX56" s="989" t="e">
        <f>VLOOKUP($E56,EU$450:EX$461,4,FALSE)*EU56*($K56)+(EU56-EV56-EW56)*(1-$K56)</f>
        <v>#DIV/0!</v>
      </c>
      <c r="EY56" s="990"/>
      <c r="FC56" s="988" t="e">
        <f>(FC$29+FC$33+FC$37)*$L56</f>
        <v>#DIV/0!</v>
      </c>
      <c r="FD56" s="989" t="e">
        <f>VLOOKUP($E56,FC$450:FF$461,2,FALSE)*FC56*($K56)+IF($G56&gt;0,($H56/$G56)*FC56,0)*(1-$K56)</f>
        <v>#DIV/0!</v>
      </c>
      <c r="FE56" s="989" t="e">
        <f>VLOOKUP($E56,FC$450:FF$461,3,FALSE)*FC56*($K56)+IF($G56&gt;0,($I56/$G56)*FC56,0)*(1-$K56)</f>
        <v>#DIV/0!</v>
      </c>
      <c r="FF56" s="989" t="e">
        <f>VLOOKUP($E56,FC$450:FF$461,4,FALSE)*FC56*($K56)+(FC56-FD56-FE56)*(1-$K56)</f>
        <v>#DIV/0!</v>
      </c>
      <c r="FG56" s="990"/>
      <c r="FK56" s="988" t="e">
        <f>(FK$29+FK$33+FK$37)*$L56</f>
        <v>#DIV/0!</v>
      </c>
      <c r="FL56" s="989" t="e">
        <f>VLOOKUP($E56,FK$450:FN$461,2,FALSE)*FK56*($K56)+IF($G56&gt;0,($H56/$G56)*FK56,0)*(1-$K56)</f>
        <v>#DIV/0!</v>
      </c>
      <c r="FM56" s="989" t="e">
        <f>VLOOKUP($E56,FK$450:FN$461,3,FALSE)*FK56*($K56)+IF($G56&gt;0,($I56/$G56)*FK56,0)*(1-$K56)</f>
        <v>#DIV/0!</v>
      </c>
      <c r="FN56" s="989" t="e">
        <f>VLOOKUP($E56,FK$450:FN$461,4,FALSE)*FK56*($K56)+(FK56-FL56-FM56)*(1-$K56)</f>
        <v>#DIV/0!</v>
      </c>
      <c r="FO56" s="990"/>
    </row>
    <row r="57" spans="1:171">
      <c r="A57" s="786"/>
      <c r="B57" s="10" t="s">
        <v>397</v>
      </c>
      <c r="C57" s="1957" t="s">
        <v>398</v>
      </c>
      <c r="D57" s="764">
        <v>399.1</v>
      </c>
      <c r="E57" s="778" t="str">
        <f>'Sch 1- Rate Base '!E57</f>
        <v>PTD</v>
      </c>
      <c r="F57" s="765"/>
      <c r="G57" s="182">
        <f>'Sch 1- Rate Base '!G57</f>
        <v>0</v>
      </c>
      <c r="H57" s="182">
        <f>'Sch 1- Rate Base '!H57</f>
        <v>0</v>
      </c>
      <c r="I57" s="182">
        <f>'Sch 1- Rate Base '!I57</f>
        <v>0</v>
      </c>
      <c r="J57" s="183">
        <f>'Sch 1- Rate Base '!J57</f>
        <v>0</v>
      </c>
      <c r="K57" s="777">
        <f t="shared" si="21"/>
        <v>1</v>
      </c>
      <c r="L57" s="995" t="e">
        <f>$G57/($G$29+$G$33+$G$37)</f>
        <v>#DIV/0!</v>
      </c>
      <c r="M57" s="996" t="e">
        <f>SUM(L44:L57)</f>
        <v>#DIV/0!</v>
      </c>
      <c r="O57" s="988" t="e">
        <f>(O$29+O$33+O$37)*$L57</f>
        <v>#DIV/0!</v>
      </c>
      <c r="P57" s="989" t="e">
        <f>VLOOKUP($E57,O$450:R$461,2,FALSE)*O57*($K57)+IF($G57&gt;0,($H57/$G57)*O57,0)*(1-$K57)</f>
        <v>#DIV/0!</v>
      </c>
      <c r="Q57" s="989" t="e">
        <f>VLOOKUP($E57,O$450:R$461,3,FALSE)*O57*($K57)+IF($G57&gt;0,($I57/$G57)*O57,0)*(1-$K57)</f>
        <v>#DIV/0!</v>
      </c>
      <c r="R57" s="989" t="e">
        <f>VLOOKUP($E57,O$450:R$461,4,FALSE)*O57*($K57)+(O57-P57-Q57)*(1-$K57)</f>
        <v>#DIV/0!</v>
      </c>
      <c r="S57" s="990"/>
      <c r="W57" s="988" t="e">
        <f>(W$29+W$33+W$37)*$L57</f>
        <v>#DIV/0!</v>
      </c>
      <c r="X57" s="989" t="e">
        <f>VLOOKUP($E57,W$450:Z$461,2,FALSE)*W57*($K57)+IF($G57&gt;0,($H57/$G57)*W57,0)*(1-$K57)</f>
        <v>#DIV/0!</v>
      </c>
      <c r="Y57" s="989" t="e">
        <f>VLOOKUP($E57,W$450:Z$461,3,FALSE)*W57*($K57)+IF($G57&gt;0,($I57/$G57)*W57,0)*(1-$K57)</f>
        <v>#DIV/0!</v>
      </c>
      <c r="Z57" s="989" t="e">
        <f>VLOOKUP($E57,W$450:Z$461,4,FALSE)*W57*($K57)+(W57-X57-Y57)*(1-$K57)</f>
        <v>#DIV/0!</v>
      </c>
      <c r="AA57" s="990"/>
      <c r="AE57" s="988" t="e">
        <f>(AE$29+AE$33+AE$37)*$L57</f>
        <v>#DIV/0!</v>
      </c>
      <c r="AF57" s="989" t="e">
        <f>VLOOKUP($E57,AE$450:AH$461,2,FALSE)*AE57*($K57)+IF($G57&gt;0,($H57/$G57)*AE57,0)*(1-$K57)</f>
        <v>#DIV/0!</v>
      </c>
      <c r="AG57" s="989" t="e">
        <f>VLOOKUP($E57,AE$450:AH$461,3,FALSE)*AE57*($K57)+IF($G57&gt;0,($I57/$G57)*AE57,0)*(1-$K57)</f>
        <v>#DIV/0!</v>
      </c>
      <c r="AH57" s="989" t="e">
        <f>VLOOKUP($E57,AE$450:AH$461,4,FALSE)*AE57*($K57)+(AE57-AF57-AG57)*(1-$K57)</f>
        <v>#DIV/0!</v>
      </c>
      <c r="AI57" s="990"/>
      <c r="AM57" s="988" t="e">
        <f>(AM$29+AM$33+AM$37)*$L57</f>
        <v>#DIV/0!</v>
      </c>
      <c r="AN57" s="989" t="e">
        <f>VLOOKUP($E57,AM$450:AP$461,2,FALSE)*AM57*($K57)+IF($G57&gt;0,($H57/$G57)*AM57,0)*(1-$K57)</f>
        <v>#DIV/0!</v>
      </c>
      <c r="AO57" s="989" t="e">
        <f>VLOOKUP($E57,AM$450:AP$461,3,FALSE)*AM57*($K57)+IF($G57&gt;0,($I57/$G57)*AM57,0)*(1-$K57)</f>
        <v>#DIV/0!</v>
      </c>
      <c r="AP57" s="989" t="e">
        <f>VLOOKUP($E57,AM$450:AP$461,4,FALSE)*AM57*($K57)+(AM57-AN57-AO57)*(1-$K57)</f>
        <v>#DIV/0!</v>
      </c>
      <c r="AQ57" s="990"/>
      <c r="AU57" s="988" t="e">
        <f>(AU$29+AU$33+AU$37)*$L57</f>
        <v>#DIV/0!</v>
      </c>
      <c r="AV57" s="989" t="e">
        <f>VLOOKUP($E57,AU$450:AX$461,2,FALSE)*AU57*($K57)+IF($G57&gt;0,($H57/$G57)*AU57,0)*(1-$K57)</f>
        <v>#DIV/0!</v>
      </c>
      <c r="AW57" s="989" t="e">
        <f>VLOOKUP($E57,AU$450:AX$461,3,FALSE)*AU57*($K57)+IF($G57&gt;0,($I57/$G57)*AU57,0)*(1-$K57)</f>
        <v>#DIV/0!</v>
      </c>
      <c r="AX57" s="989" t="e">
        <f>VLOOKUP($E57,AU$450:AX$461,4,FALSE)*AU57*($K57)+(AU57-AV57-AW57)*(1-$K57)</f>
        <v>#DIV/0!</v>
      </c>
      <c r="AY57" s="990"/>
      <c r="BC57" s="988" t="e">
        <f>(BC$29+BC$33+BC$37)*$L57</f>
        <v>#DIV/0!</v>
      </c>
      <c r="BD57" s="989" t="e">
        <f>VLOOKUP($E57,BC$450:BF$461,2,FALSE)*BC57*($K57)+IF($G57&gt;0,($H57/$G57)*BC57,0)*(1-$K57)</f>
        <v>#DIV/0!</v>
      </c>
      <c r="BE57" s="989" t="e">
        <f>VLOOKUP($E57,BC$450:BF$461,3,FALSE)*BC57*($K57)+IF($G57&gt;0,($I57/$G57)*BC57,0)*(1-$K57)</f>
        <v>#DIV/0!</v>
      </c>
      <c r="BF57" s="989" t="e">
        <f>VLOOKUP($E57,BC$450:BF$461,4,FALSE)*BC57*($K57)+(BC57-BD57-BE57)*(1-$K57)</f>
        <v>#DIV/0!</v>
      </c>
      <c r="BG57" s="990"/>
      <c r="BK57" s="988" t="e">
        <f>(BK$29+BK$33+BK$37)*$L57</f>
        <v>#DIV/0!</v>
      </c>
      <c r="BL57" s="989" t="e">
        <f>VLOOKUP($E57,BK$450:BN$461,2,FALSE)*BK57*($K57)+IF($G57&gt;0,($H57/$G57)*BK57,0)*(1-$K57)</f>
        <v>#DIV/0!</v>
      </c>
      <c r="BM57" s="989" t="e">
        <f>VLOOKUP($E57,BK$450:BN$461,3,FALSE)*BK57*($K57)+IF($G57&gt;0,($I57/$G57)*BK57,0)*(1-$K57)</f>
        <v>#DIV/0!</v>
      </c>
      <c r="BN57" s="989" t="e">
        <f>VLOOKUP($E57,BK$450:BN$461,4,FALSE)*BK57*($K57)+(BK57-BL57-BM57)*(1-$K57)</f>
        <v>#DIV/0!</v>
      </c>
      <c r="BO57" s="990"/>
      <c r="BS57" s="988" t="e">
        <f>(BS$29+BS$33+BS$37)*$L57</f>
        <v>#DIV/0!</v>
      </c>
      <c r="BT57" s="989" t="e">
        <f>VLOOKUP($E57,BS$450:BV$461,2,FALSE)*BS57*($K57)+IF($G57&gt;0,($H57/$G57)*BS57,0)*(1-$K57)</f>
        <v>#DIV/0!</v>
      </c>
      <c r="BU57" s="989" t="e">
        <f>VLOOKUP($E57,BS$450:BV$461,3,FALSE)*BS57*($K57)+IF($G57&gt;0,($I57/$G57)*BS57,0)*(1-$K57)</f>
        <v>#DIV/0!</v>
      </c>
      <c r="BV57" s="989" t="e">
        <f>VLOOKUP($E57,BS$450:BV$461,4,FALSE)*BS57*($K57)+(BS57-BT57-BU57)*(1-$K57)</f>
        <v>#DIV/0!</v>
      </c>
      <c r="BW57" s="990"/>
      <c r="CA57" s="988" t="e">
        <f>(CA$29+CA$33+CA$37)*$L57</f>
        <v>#DIV/0!</v>
      </c>
      <c r="CB57" s="989" t="e">
        <f>VLOOKUP($E57,CA$450:CD$461,2,FALSE)*CA57*($K57)+IF($G57&gt;0,($H57/$G57)*CA57,0)*(1-$K57)</f>
        <v>#DIV/0!</v>
      </c>
      <c r="CC57" s="989" t="e">
        <f>VLOOKUP($E57,CA$450:CD$461,3,FALSE)*CA57*($K57)+IF($G57&gt;0,($I57/$G57)*CA57,0)*(1-$K57)</f>
        <v>#DIV/0!</v>
      </c>
      <c r="CD57" s="989" t="e">
        <f>VLOOKUP($E57,CA$450:CD$461,4,FALSE)*CA57*($K57)+(CA57-CB57-CC57)*(1-$K57)</f>
        <v>#DIV/0!</v>
      </c>
      <c r="CE57" s="990"/>
      <c r="CI57" s="988" t="e">
        <f>(CI$29+CI$33+CI$37)*$L57</f>
        <v>#DIV/0!</v>
      </c>
      <c r="CJ57" s="989" t="e">
        <f>VLOOKUP($E57,CI$450:CL$461,2,FALSE)*CI57*($K57)+IF($G57&gt;0,($H57/$G57)*CI57,0)*(1-$K57)</f>
        <v>#DIV/0!</v>
      </c>
      <c r="CK57" s="989" t="e">
        <f>VLOOKUP($E57,CI$450:CL$461,3,FALSE)*CI57*($K57)+IF($G57&gt;0,($I57/$G57)*CI57,0)*(1-$K57)</f>
        <v>#DIV/0!</v>
      </c>
      <c r="CL57" s="989" t="e">
        <f>VLOOKUP($E57,CI$450:CL$461,4,FALSE)*CI57*($K57)+(CI57-CJ57-CK57)*(1-$K57)</f>
        <v>#DIV/0!</v>
      </c>
      <c r="CM57" s="990"/>
      <c r="CQ57" s="988" t="e">
        <f>(CQ$29+CQ$33+CQ$37)*$L57</f>
        <v>#DIV/0!</v>
      </c>
      <c r="CR57" s="989" t="e">
        <f>VLOOKUP($E57,CQ$450:CT$461,2,FALSE)*CQ57*($K57)+IF($G57&gt;0,($H57/$G57)*CQ57,0)*(1-$K57)</f>
        <v>#DIV/0!</v>
      </c>
      <c r="CS57" s="989" t="e">
        <f>VLOOKUP($E57,CQ$450:CT$461,3,FALSE)*CQ57*($K57)+IF($G57&gt;0,($I57/$G57)*CQ57,0)*(1-$K57)</f>
        <v>#DIV/0!</v>
      </c>
      <c r="CT57" s="989" t="e">
        <f>VLOOKUP($E57,CQ$450:CT$461,4,FALSE)*CQ57*($K57)+(CQ57-CR57-CS57)*(1-$K57)</f>
        <v>#DIV/0!</v>
      </c>
      <c r="CU57" s="990"/>
      <c r="CY57" s="988" t="e">
        <f>(CY$29+CY$33+CY$37)*$L57</f>
        <v>#DIV/0!</v>
      </c>
      <c r="CZ57" s="989" t="e">
        <f>VLOOKUP($E57,CY$450:DB$461,2,FALSE)*CY57*($K57)+IF($G57&gt;0,($H57/$G57)*CY57,0)*(1-$K57)</f>
        <v>#DIV/0!</v>
      </c>
      <c r="DA57" s="989" t="e">
        <f>VLOOKUP($E57,CY$450:DB$461,3,FALSE)*CY57*($K57)+IF($G57&gt;0,($I57/$G57)*CY57,0)*(1-$K57)</f>
        <v>#DIV/0!</v>
      </c>
      <c r="DB57" s="989" t="e">
        <f>VLOOKUP($E57,CY$450:DB$461,4,FALSE)*CY57*($K57)+(CY57-CZ57-DA57)*(1-$K57)</f>
        <v>#DIV/0!</v>
      </c>
      <c r="DC57" s="990"/>
      <c r="DG57" s="988" t="e">
        <f>(DG$29+DG$33+DG$37)*$L57</f>
        <v>#DIV/0!</v>
      </c>
      <c r="DH57" s="989" t="e">
        <f>VLOOKUP($E57,DG$450:DJ$461,2,FALSE)*DG57*($K57)+IF($G57&gt;0,($H57/$G57)*DG57,0)*(1-$K57)</f>
        <v>#DIV/0!</v>
      </c>
      <c r="DI57" s="989" t="e">
        <f>VLOOKUP($E57,DG$450:DJ$461,3,FALSE)*DG57*($K57)+IF($G57&gt;0,($I57/$G57)*DG57,0)*(1-$K57)</f>
        <v>#DIV/0!</v>
      </c>
      <c r="DJ57" s="989" t="e">
        <f>VLOOKUP($E57,DG$450:DJ$461,4,FALSE)*DG57*($K57)+(DG57-DH57-DI57)*(1-$K57)</f>
        <v>#DIV/0!</v>
      </c>
      <c r="DK57" s="990"/>
      <c r="DO57" s="988" t="e">
        <f>(DO$29+DO$33+DO$37)*$L57</f>
        <v>#DIV/0!</v>
      </c>
      <c r="DP57" s="989" t="e">
        <f>VLOOKUP($E57,DO$450:DR$461,2,FALSE)*DO57*($K57)+IF($G57&gt;0,($H57/$G57)*DO57,0)*(1-$K57)</f>
        <v>#DIV/0!</v>
      </c>
      <c r="DQ57" s="989" t="e">
        <f>VLOOKUP($E57,DO$450:DR$461,3,FALSE)*DO57*($K57)+IF($G57&gt;0,($I57/$G57)*DO57,0)*(1-$K57)</f>
        <v>#DIV/0!</v>
      </c>
      <c r="DR57" s="989" t="e">
        <f>VLOOKUP($E57,DO$450:DR$461,4,FALSE)*DO57*($K57)+(DO57-DP57-DQ57)*(1-$K57)</f>
        <v>#DIV/0!</v>
      </c>
      <c r="DS57" s="990"/>
      <c r="DW57" s="988" t="e">
        <f>(DW$29+DW$33+DW$37)*$L57</f>
        <v>#DIV/0!</v>
      </c>
      <c r="DX57" s="989" t="e">
        <f>VLOOKUP($E57,DW$450:DZ$461,2,FALSE)*DW57*($K57)+IF($G57&gt;0,($H57/$G57)*DW57,0)*(1-$K57)</f>
        <v>#DIV/0!</v>
      </c>
      <c r="DY57" s="989" t="e">
        <f>VLOOKUP($E57,DW$450:DZ$461,3,FALSE)*DW57*($K57)+IF($G57&gt;0,($I57/$G57)*DW57,0)*(1-$K57)</f>
        <v>#DIV/0!</v>
      </c>
      <c r="DZ57" s="989" t="e">
        <f>VLOOKUP($E57,DW$450:DZ$461,4,FALSE)*DW57*($K57)+(DW57-DX57-DY57)*(1-$K57)</f>
        <v>#DIV/0!</v>
      </c>
      <c r="EA57" s="990"/>
      <c r="EE57" s="988" t="e">
        <f>(EE$29+EE$33+EE$37)*$L57</f>
        <v>#DIV/0!</v>
      </c>
      <c r="EF57" s="989" t="e">
        <f>VLOOKUP($E57,EE$450:EH$461,2,FALSE)*EE57*($K57)+IF($G57&gt;0,($H57/$G57)*EE57,0)*(1-$K57)</f>
        <v>#DIV/0!</v>
      </c>
      <c r="EG57" s="989" t="e">
        <f>VLOOKUP($E57,EE$450:EH$461,3,FALSE)*EE57*($K57)+IF($G57&gt;0,($I57/$G57)*EE57,0)*(1-$K57)</f>
        <v>#DIV/0!</v>
      </c>
      <c r="EH57" s="989" t="e">
        <f>VLOOKUP($E57,EE$450:EH$461,4,FALSE)*EE57*($K57)+(EE57-EF57-EG57)*(1-$K57)</f>
        <v>#DIV/0!</v>
      </c>
      <c r="EI57" s="990"/>
      <c r="EM57" s="988" t="e">
        <f>(EM$29+EM$33+EM$37)*$L57</f>
        <v>#DIV/0!</v>
      </c>
      <c r="EN57" s="989" t="e">
        <f>VLOOKUP($E57,EM$450:EP$461,2,FALSE)*EM57*($K57)+IF($G57&gt;0,($H57/$G57)*EM57,0)*(1-$K57)</f>
        <v>#DIV/0!</v>
      </c>
      <c r="EO57" s="989" t="e">
        <f>VLOOKUP($E57,EM$450:EP$461,3,FALSE)*EM57*($K57)+IF($G57&gt;0,($I57/$G57)*EM57,0)*(1-$K57)</f>
        <v>#DIV/0!</v>
      </c>
      <c r="EP57" s="989" t="e">
        <f>VLOOKUP($E57,EM$450:EP$461,4,FALSE)*EM57*($K57)+(EM57-EN57-EO57)*(1-$K57)</f>
        <v>#DIV/0!</v>
      </c>
      <c r="EQ57" s="990"/>
      <c r="EU57" s="988" t="e">
        <f>(EU$29+EU$33+EU$37)*$L57</f>
        <v>#DIV/0!</v>
      </c>
      <c r="EV57" s="989" t="e">
        <f>VLOOKUP($E57,EU$450:EX$461,2,FALSE)*EU57*($K57)+IF($G57&gt;0,($H57/$G57)*EU57,0)*(1-$K57)</f>
        <v>#DIV/0!</v>
      </c>
      <c r="EW57" s="989" t="e">
        <f>VLOOKUP($E57,EU$450:EX$461,3,FALSE)*EU57*($K57)+IF($G57&gt;0,($I57/$G57)*EU57,0)*(1-$K57)</f>
        <v>#DIV/0!</v>
      </c>
      <c r="EX57" s="989" t="e">
        <f>VLOOKUP($E57,EU$450:EX$461,4,FALSE)*EU57*($K57)+(EU57-EV57-EW57)*(1-$K57)</f>
        <v>#DIV/0!</v>
      </c>
      <c r="EY57" s="990"/>
      <c r="FC57" s="988" t="e">
        <f>(FC$29+FC$33+FC$37)*$L57</f>
        <v>#DIV/0!</v>
      </c>
      <c r="FD57" s="989" t="e">
        <f>VLOOKUP($E57,FC$450:FF$461,2,FALSE)*FC57*($K57)+IF($G57&gt;0,($H57/$G57)*FC57,0)*(1-$K57)</f>
        <v>#DIV/0!</v>
      </c>
      <c r="FE57" s="989" t="e">
        <f>VLOOKUP($E57,FC$450:FF$461,3,FALSE)*FC57*($K57)+IF($G57&gt;0,($I57/$G57)*FC57,0)*(1-$K57)</f>
        <v>#DIV/0!</v>
      </c>
      <c r="FF57" s="989" t="e">
        <f>VLOOKUP($E57,FC$450:FF$461,4,FALSE)*FC57*($K57)+(FC57-FD57-FE57)*(1-$K57)</f>
        <v>#DIV/0!</v>
      </c>
      <c r="FG57" s="990"/>
      <c r="FK57" s="988" t="e">
        <f>(FK$29+FK$33+FK$37)*$L57</f>
        <v>#DIV/0!</v>
      </c>
      <c r="FL57" s="989" t="e">
        <f>VLOOKUP($E57,FK$450:FN$461,2,FALSE)*FK57*($K57)+IF($G57&gt;0,($H57/$G57)*FK57,0)*(1-$K57)</f>
        <v>#DIV/0!</v>
      </c>
      <c r="FM57" s="989" t="e">
        <f>VLOOKUP($E57,FK$450:FN$461,3,FALSE)*FK57*($K57)+IF($G57&gt;0,($I57/$G57)*FK57,0)*(1-$K57)</f>
        <v>#DIV/0!</v>
      </c>
      <c r="FN57" s="989" t="e">
        <f>VLOOKUP($E57,FK$450:FN$461,4,FALSE)*FK57*($K57)+(FK57-FL57-FM57)*(1-$K57)</f>
        <v>#DIV/0!</v>
      </c>
      <c r="FO57" s="990"/>
    </row>
    <row r="58" spans="1:171">
      <c r="A58" s="160"/>
      <c r="B58" s="10"/>
      <c r="C58" s="1733"/>
      <c r="D58" s="196"/>
      <c r="E58" s="196"/>
      <c r="F58" s="196"/>
      <c r="G58" s="795"/>
      <c r="H58" s="198"/>
      <c r="I58" s="198"/>
      <c r="J58" s="200"/>
      <c r="K58" s="777"/>
      <c r="S58" s="990"/>
      <c r="AA58" s="990"/>
      <c r="AI58" s="990"/>
      <c r="AQ58" s="990"/>
      <c r="AY58" s="990"/>
      <c r="BG58" s="990"/>
      <c r="BO58" s="990"/>
      <c r="BW58" s="990"/>
      <c r="CE58" s="990"/>
      <c r="CM58" s="990"/>
      <c r="CU58" s="990"/>
      <c r="DC58" s="990"/>
      <c r="DK58" s="990"/>
      <c r="DS58" s="990"/>
      <c r="EA58" s="990"/>
      <c r="EI58" s="990"/>
      <c r="EQ58" s="990"/>
      <c r="EY58" s="990"/>
      <c r="FG58" s="990"/>
      <c r="FO58" s="990"/>
    </row>
    <row r="59" spans="1:171">
      <c r="A59" s="209" t="s">
        <v>135</v>
      </c>
      <c r="B59" s="64"/>
      <c r="C59" s="1961"/>
      <c r="D59" s="789"/>
      <c r="E59" s="789"/>
      <c r="F59" s="790"/>
      <c r="G59" s="779">
        <f>SUM(G44:G58)</f>
        <v>0</v>
      </c>
      <c r="H59" s="779">
        <f>SUM(H44:H58)</f>
        <v>0</v>
      </c>
      <c r="I59" s="779">
        <f>SUM(I44:I58)</f>
        <v>0</v>
      </c>
      <c r="J59" s="1211">
        <f>SUM(J44:J58)</f>
        <v>0</v>
      </c>
      <c r="K59" s="777"/>
      <c r="O59" s="994" t="e">
        <f>SUM(O44:O58)</f>
        <v>#DIV/0!</v>
      </c>
      <c r="P59" s="994" t="e">
        <f>SUM(P44:P58)</f>
        <v>#DIV/0!</v>
      </c>
      <c r="Q59" s="994" t="e">
        <f>SUM(Q44:Q58)</f>
        <v>#DIV/0!</v>
      </c>
      <c r="R59" s="994" t="e">
        <f>SUM(R44:R58)</f>
        <v>#DIV/0!</v>
      </c>
      <c r="S59" s="946"/>
      <c r="W59" s="994" t="e">
        <f>SUM(W44:W58)</f>
        <v>#DIV/0!</v>
      </c>
      <c r="X59" s="994" t="e">
        <f>SUM(X44:X58)</f>
        <v>#DIV/0!</v>
      </c>
      <c r="Y59" s="994" t="e">
        <f>SUM(Y44:Y58)</f>
        <v>#DIV/0!</v>
      </c>
      <c r="Z59" s="994" t="e">
        <f>SUM(Z44:Z58)</f>
        <v>#DIV/0!</v>
      </c>
      <c r="AA59" s="946"/>
      <c r="AE59" s="994" t="e">
        <f>SUM(AE44:AE58)</f>
        <v>#DIV/0!</v>
      </c>
      <c r="AF59" s="994" t="e">
        <f>SUM(AF44:AF58)</f>
        <v>#DIV/0!</v>
      </c>
      <c r="AG59" s="994" t="e">
        <f>SUM(AG44:AG58)</f>
        <v>#DIV/0!</v>
      </c>
      <c r="AH59" s="994" t="e">
        <f>SUM(AH44:AH58)</f>
        <v>#DIV/0!</v>
      </c>
      <c r="AI59" s="946"/>
      <c r="AM59" s="994" t="e">
        <f>SUM(AM44:AM58)</f>
        <v>#DIV/0!</v>
      </c>
      <c r="AN59" s="994" t="e">
        <f>SUM(AN44:AN58)</f>
        <v>#DIV/0!</v>
      </c>
      <c r="AO59" s="994" t="e">
        <f>SUM(AO44:AO58)</f>
        <v>#DIV/0!</v>
      </c>
      <c r="AP59" s="994" t="e">
        <f>SUM(AP44:AP58)</f>
        <v>#DIV/0!</v>
      </c>
      <c r="AQ59" s="946"/>
      <c r="AU59" s="994" t="e">
        <f>SUM(AU44:AU58)</f>
        <v>#DIV/0!</v>
      </c>
      <c r="AV59" s="994" t="e">
        <f>SUM(AV44:AV58)</f>
        <v>#DIV/0!</v>
      </c>
      <c r="AW59" s="994" t="e">
        <f>SUM(AW44:AW58)</f>
        <v>#DIV/0!</v>
      </c>
      <c r="AX59" s="994" t="e">
        <f>SUM(AX44:AX58)</f>
        <v>#DIV/0!</v>
      </c>
      <c r="AY59" s="946"/>
      <c r="BC59" s="994" t="e">
        <f>SUM(BC44:BC58)</f>
        <v>#DIV/0!</v>
      </c>
      <c r="BD59" s="994" t="e">
        <f>SUM(BD44:BD58)</f>
        <v>#DIV/0!</v>
      </c>
      <c r="BE59" s="994" t="e">
        <f>SUM(BE44:BE58)</f>
        <v>#DIV/0!</v>
      </c>
      <c r="BF59" s="994" t="e">
        <f>SUM(BF44:BF58)</f>
        <v>#DIV/0!</v>
      </c>
      <c r="BG59" s="946"/>
      <c r="BK59" s="994" t="e">
        <f>SUM(BK44:BK58)</f>
        <v>#DIV/0!</v>
      </c>
      <c r="BL59" s="994" t="e">
        <f>SUM(BL44:BL58)</f>
        <v>#DIV/0!</v>
      </c>
      <c r="BM59" s="994" t="e">
        <f>SUM(BM44:BM58)</f>
        <v>#DIV/0!</v>
      </c>
      <c r="BN59" s="994" t="e">
        <f>SUM(BN44:BN58)</f>
        <v>#DIV/0!</v>
      </c>
      <c r="BO59" s="946"/>
      <c r="BS59" s="994" t="e">
        <f>SUM(BS44:BS58)</f>
        <v>#DIV/0!</v>
      </c>
      <c r="BT59" s="994" t="e">
        <f>SUM(BT44:BT58)</f>
        <v>#DIV/0!</v>
      </c>
      <c r="BU59" s="994" t="e">
        <f>SUM(BU44:BU58)</f>
        <v>#DIV/0!</v>
      </c>
      <c r="BV59" s="994" t="e">
        <f>SUM(BV44:BV58)</f>
        <v>#DIV/0!</v>
      </c>
      <c r="BW59" s="946"/>
      <c r="CA59" s="994" t="e">
        <f>SUM(CA44:CA58)</f>
        <v>#DIV/0!</v>
      </c>
      <c r="CB59" s="994" t="e">
        <f>SUM(CB44:CB58)</f>
        <v>#DIV/0!</v>
      </c>
      <c r="CC59" s="994" t="e">
        <f>SUM(CC44:CC58)</f>
        <v>#DIV/0!</v>
      </c>
      <c r="CD59" s="994" t="e">
        <f>SUM(CD44:CD58)</f>
        <v>#DIV/0!</v>
      </c>
      <c r="CE59" s="946"/>
      <c r="CI59" s="994" t="e">
        <f>SUM(CI44:CI58)</f>
        <v>#DIV/0!</v>
      </c>
      <c r="CJ59" s="994" t="e">
        <f>SUM(CJ44:CJ58)</f>
        <v>#DIV/0!</v>
      </c>
      <c r="CK59" s="994" t="e">
        <f>SUM(CK44:CK58)</f>
        <v>#DIV/0!</v>
      </c>
      <c r="CL59" s="994" t="e">
        <f>SUM(CL44:CL58)</f>
        <v>#DIV/0!</v>
      </c>
      <c r="CM59" s="946"/>
      <c r="CQ59" s="994" t="e">
        <f>SUM(CQ44:CQ58)</f>
        <v>#DIV/0!</v>
      </c>
      <c r="CR59" s="994" t="e">
        <f>SUM(CR44:CR58)</f>
        <v>#DIV/0!</v>
      </c>
      <c r="CS59" s="994" t="e">
        <f>SUM(CS44:CS58)</f>
        <v>#DIV/0!</v>
      </c>
      <c r="CT59" s="994" t="e">
        <f>SUM(CT44:CT58)</f>
        <v>#DIV/0!</v>
      </c>
      <c r="CU59" s="946"/>
      <c r="CY59" s="994" t="e">
        <f>SUM(CY44:CY58)</f>
        <v>#DIV/0!</v>
      </c>
      <c r="CZ59" s="994" t="e">
        <f>SUM(CZ44:CZ58)</f>
        <v>#DIV/0!</v>
      </c>
      <c r="DA59" s="994" t="e">
        <f>SUM(DA44:DA58)</f>
        <v>#DIV/0!</v>
      </c>
      <c r="DB59" s="994" t="e">
        <f>SUM(DB44:DB58)</f>
        <v>#DIV/0!</v>
      </c>
      <c r="DC59" s="946"/>
      <c r="DG59" s="994" t="e">
        <f>SUM(DG44:DG58)</f>
        <v>#DIV/0!</v>
      </c>
      <c r="DH59" s="994" t="e">
        <f>SUM(DH44:DH58)</f>
        <v>#DIV/0!</v>
      </c>
      <c r="DI59" s="994" t="e">
        <f>SUM(DI44:DI58)</f>
        <v>#DIV/0!</v>
      </c>
      <c r="DJ59" s="994" t="e">
        <f>SUM(DJ44:DJ58)</f>
        <v>#DIV/0!</v>
      </c>
      <c r="DK59" s="946"/>
      <c r="DO59" s="994" t="e">
        <f>SUM(DO44:DO58)</f>
        <v>#DIV/0!</v>
      </c>
      <c r="DP59" s="994" t="e">
        <f>SUM(DP44:DP58)</f>
        <v>#DIV/0!</v>
      </c>
      <c r="DQ59" s="994" t="e">
        <f>SUM(DQ44:DQ58)</f>
        <v>#DIV/0!</v>
      </c>
      <c r="DR59" s="994" t="e">
        <f>SUM(DR44:DR58)</f>
        <v>#DIV/0!</v>
      </c>
      <c r="DS59" s="946"/>
      <c r="DW59" s="994" t="e">
        <f>SUM(DW44:DW58)</f>
        <v>#DIV/0!</v>
      </c>
      <c r="DX59" s="994" t="e">
        <f>SUM(DX44:DX58)</f>
        <v>#DIV/0!</v>
      </c>
      <c r="DY59" s="994" t="e">
        <f>SUM(DY44:DY58)</f>
        <v>#DIV/0!</v>
      </c>
      <c r="DZ59" s="994" t="e">
        <f>SUM(DZ44:DZ58)</f>
        <v>#DIV/0!</v>
      </c>
      <c r="EA59" s="946"/>
      <c r="EE59" s="994" t="e">
        <f>SUM(EE44:EE58)</f>
        <v>#DIV/0!</v>
      </c>
      <c r="EF59" s="994" t="e">
        <f>SUM(EF44:EF58)</f>
        <v>#DIV/0!</v>
      </c>
      <c r="EG59" s="994" t="e">
        <f>SUM(EG44:EG58)</f>
        <v>#DIV/0!</v>
      </c>
      <c r="EH59" s="994" t="e">
        <f>SUM(EH44:EH58)</f>
        <v>#DIV/0!</v>
      </c>
      <c r="EI59" s="946"/>
      <c r="EM59" s="994" t="e">
        <f>SUM(EM44:EM58)</f>
        <v>#DIV/0!</v>
      </c>
      <c r="EN59" s="994" t="e">
        <f>SUM(EN44:EN58)</f>
        <v>#DIV/0!</v>
      </c>
      <c r="EO59" s="994" t="e">
        <f>SUM(EO44:EO58)</f>
        <v>#DIV/0!</v>
      </c>
      <c r="EP59" s="994" t="e">
        <f>SUM(EP44:EP58)</f>
        <v>#DIV/0!</v>
      </c>
      <c r="EQ59" s="946"/>
      <c r="EU59" s="994" t="e">
        <f>SUM(EU44:EU58)</f>
        <v>#DIV/0!</v>
      </c>
      <c r="EV59" s="994" t="e">
        <f>SUM(EV44:EV58)</f>
        <v>#DIV/0!</v>
      </c>
      <c r="EW59" s="994" t="e">
        <f>SUM(EW44:EW58)</f>
        <v>#DIV/0!</v>
      </c>
      <c r="EX59" s="994" t="e">
        <f>SUM(EX44:EX58)</f>
        <v>#DIV/0!</v>
      </c>
      <c r="EY59" s="946"/>
      <c r="FC59" s="994" t="e">
        <f>SUM(FC44:FC58)</f>
        <v>#DIV/0!</v>
      </c>
      <c r="FD59" s="994" t="e">
        <f>SUM(FD44:FD58)</f>
        <v>#DIV/0!</v>
      </c>
      <c r="FE59" s="994" t="e">
        <f>SUM(FE44:FE58)</f>
        <v>#DIV/0!</v>
      </c>
      <c r="FF59" s="994" t="e">
        <f>SUM(FF44:FF58)</f>
        <v>#DIV/0!</v>
      </c>
      <c r="FG59" s="946"/>
      <c r="FK59" s="994" t="e">
        <f>SUM(FK44:FK58)</f>
        <v>#DIV/0!</v>
      </c>
      <c r="FL59" s="994" t="e">
        <f>SUM(FL44:FL58)</f>
        <v>#DIV/0!</v>
      </c>
      <c r="FM59" s="994" t="e">
        <f>SUM(FM44:FM58)</f>
        <v>#DIV/0!</v>
      </c>
      <c r="FN59" s="994" t="e">
        <f>SUM(FN44:FN58)</f>
        <v>#DIV/0!</v>
      </c>
      <c r="FO59" s="946"/>
    </row>
    <row r="60" spans="1:171">
      <c r="A60" s="796"/>
      <c r="B60" s="64"/>
      <c r="C60" s="1733"/>
      <c r="D60" s="55"/>
      <c r="E60" s="64"/>
      <c r="F60" s="64"/>
      <c r="G60" s="221"/>
      <c r="H60" s="221"/>
      <c r="I60" s="221"/>
      <c r="J60" s="222"/>
      <c r="K60" s="777"/>
      <c r="O60" s="952"/>
      <c r="P60" s="952"/>
      <c r="Q60" s="952"/>
      <c r="R60" s="952"/>
      <c r="S60" s="946"/>
      <c r="W60" s="952"/>
      <c r="X60" s="952"/>
      <c r="Y60" s="952"/>
      <c r="Z60" s="952"/>
      <c r="AA60" s="946"/>
      <c r="AE60" s="952"/>
      <c r="AF60" s="952"/>
      <c r="AG60" s="952"/>
      <c r="AH60" s="952"/>
      <c r="AI60" s="946"/>
      <c r="AM60" s="952"/>
      <c r="AN60" s="952"/>
      <c r="AO60" s="952"/>
      <c r="AP60" s="952"/>
      <c r="AQ60" s="946"/>
      <c r="AU60" s="952"/>
      <c r="AV60" s="952"/>
      <c r="AW60" s="952"/>
      <c r="AX60" s="952"/>
      <c r="AY60" s="946"/>
      <c r="BC60" s="952"/>
      <c r="BD60" s="952"/>
      <c r="BE60" s="952"/>
      <c r="BF60" s="952"/>
      <c r="BG60" s="946"/>
      <c r="BK60" s="952"/>
      <c r="BL60" s="952"/>
      <c r="BM60" s="952"/>
      <c r="BN60" s="952"/>
      <c r="BO60" s="946"/>
      <c r="BS60" s="952"/>
      <c r="BT60" s="952"/>
      <c r="BU60" s="952"/>
      <c r="BV60" s="952"/>
      <c r="BW60" s="946"/>
      <c r="CA60" s="952"/>
      <c r="CB60" s="952"/>
      <c r="CC60" s="952"/>
      <c r="CD60" s="952"/>
      <c r="CE60" s="946"/>
      <c r="CI60" s="952"/>
      <c r="CJ60" s="952"/>
      <c r="CK60" s="952"/>
      <c r="CL60" s="952"/>
      <c r="CM60" s="946"/>
      <c r="CQ60" s="952"/>
      <c r="CR60" s="952"/>
      <c r="CS60" s="952"/>
      <c r="CT60" s="952"/>
      <c r="CU60" s="946"/>
      <c r="CY60" s="952"/>
      <c r="CZ60" s="952"/>
      <c r="DA60" s="952"/>
      <c r="DB60" s="952"/>
      <c r="DC60" s="946"/>
      <c r="DG60" s="952"/>
      <c r="DH60" s="952"/>
      <c r="DI60" s="952"/>
      <c r="DJ60" s="952"/>
      <c r="DK60" s="946"/>
      <c r="DO60" s="952"/>
      <c r="DP60" s="952"/>
      <c r="DQ60" s="952"/>
      <c r="DR60" s="952"/>
      <c r="DS60" s="946"/>
      <c r="DW60" s="952"/>
      <c r="DX60" s="952"/>
      <c r="DY60" s="952"/>
      <c r="DZ60" s="952"/>
      <c r="EA60" s="946"/>
      <c r="EE60" s="952"/>
      <c r="EF60" s="952"/>
      <c r="EG60" s="952"/>
      <c r="EH60" s="952"/>
      <c r="EI60" s="946"/>
      <c r="EM60" s="952"/>
      <c r="EN60" s="952"/>
      <c r="EO60" s="952"/>
      <c r="EP60" s="952"/>
      <c r="EQ60" s="946"/>
      <c r="EU60" s="952"/>
      <c r="EV60" s="952"/>
      <c r="EW60" s="952"/>
      <c r="EX60" s="952"/>
      <c r="EY60" s="946"/>
      <c r="FC60" s="952"/>
      <c r="FD60" s="952"/>
      <c r="FE60" s="952"/>
      <c r="FF60" s="952"/>
      <c r="FG60" s="946"/>
      <c r="FK60" s="952"/>
      <c r="FL60" s="952"/>
      <c r="FM60" s="952"/>
      <c r="FN60" s="952"/>
      <c r="FO60" s="946"/>
    </row>
    <row r="61" spans="1:171">
      <c r="A61" s="209" t="s">
        <v>136</v>
      </c>
      <c r="B61" s="64"/>
      <c r="C61" s="1961"/>
      <c r="D61" s="789"/>
      <c r="E61" s="789"/>
      <c r="F61" s="790"/>
      <c r="G61" s="797">
        <f>G19+G29+G33+G37+G59</f>
        <v>0</v>
      </c>
      <c r="H61" s="797">
        <f>H19+H29+H33+H37+H59</f>
        <v>0</v>
      </c>
      <c r="I61" s="797">
        <f>I19+I29+I33+I37+I59</f>
        <v>0</v>
      </c>
      <c r="J61" s="1216">
        <f>J19+J29+J33+J37+J59</f>
        <v>0</v>
      </c>
      <c r="K61" s="777"/>
      <c r="O61" s="994" t="e">
        <f>O19+O29+O33+O37+O59</f>
        <v>#DIV/0!</v>
      </c>
      <c r="P61" s="994" t="e">
        <f>P19+P29+P33+P37+P59</f>
        <v>#DIV/0!</v>
      </c>
      <c r="Q61" s="994" t="e">
        <f>Q19+Q29+Q33+Q37+Q59</f>
        <v>#DIV/0!</v>
      </c>
      <c r="R61" s="994" t="e">
        <f>R19+R29+R33+R37+R59</f>
        <v>#DIV/0!</v>
      </c>
      <c r="S61" s="946"/>
      <c r="W61" s="994" t="e">
        <f>W19+W29+W33+W37+W59</f>
        <v>#DIV/0!</v>
      </c>
      <c r="X61" s="994" t="e">
        <f>X19+X29+X33+X37+X59</f>
        <v>#DIV/0!</v>
      </c>
      <c r="Y61" s="994" t="e">
        <f>Y19+Y29+Y33+Y37+Y59</f>
        <v>#DIV/0!</v>
      </c>
      <c r="Z61" s="994" t="e">
        <f>Z19+Z29+Z33+Z37+Z59</f>
        <v>#DIV/0!</v>
      </c>
      <c r="AA61" s="946"/>
      <c r="AE61" s="994" t="e">
        <f>AE19+AE29+AE33+AE37+AE59</f>
        <v>#DIV/0!</v>
      </c>
      <c r="AF61" s="994" t="e">
        <f>AF19+AF29+AF33+AF37+AF59</f>
        <v>#DIV/0!</v>
      </c>
      <c r="AG61" s="994" t="e">
        <f>AG19+AG29+AG33+AG37+AG59</f>
        <v>#DIV/0!</v>
      </c>
      <c r="AH61" s="994" t="e">
        <f>AH19+AH29+AH33+AH37+AH59</f>
        <v>#DIV/0!</v>
      </c>
      <c r="AI61" s="946"/>
      <c r="AM61" s="994" t="e">
        <f>AM19+AM29+AM33+AM37+AM59</f>
        <v>#DIV/0!</v>
      </c>
      <c r="AN61" s="994" t="e">
        <f>AN19+AN29+AN33+AN37+AN59</f>
        <v>#DIV/0!</v>
      </c>
      <c r="AO61" s="994" t="e">
        <f>AO19+AO29+AO33+AO37+AO59</f>
        <v>#DIV/0!</v>
      </c>
      <c r="AP61" s="994" t="e">
        <f>AP19+AP29+AP33+AP37+AP59</f>
        <v>#DIV/0!</v>
      </c>
      <c r="AQ61" s="946"/>
      <c r="AU61" s="994" t="e">
        <f>AU19+AU29+AU33+AU37+AU59</f>
        <v>#DIV/0!</v>
      </c>
      <c r="AV61" s="994" t="e">
        <f>AV19+AV29+AV33+AV37+AV59</f>
        <v>#DIV/0!</v>
      </c>
      <c r="AW61" s="994" t="e">
        <f>AW19+AW29+AW33+AW37+AW59</f>
        <v>#DIV/0!</v>
      </c>
      <c r="AX61" s="994" t="e">
        <f>AX19+AX29+AX33+AX37+AX59</f>
        <v>#DIV/0!</v>
      </c>
      <c r="AY61" s="946"/>
      <c r="BC61" s="994" t="e">
        <f>BC19+BC29+BC33+BC37+BC59</f>
        <v>#DIV/0!</v>
      </c>
      <c r="BD61" s="994" t="e">
        <f>BD19+BD29+BD33+BD37+BD59</f>
        <v>#DIV/0!</v>
      </c>
      <c r="BE61" s="994" t="e">
        <f>BE19+BE29+BE33+BE37+BE59</f>
        <v>#DIV/0!</v>
      </c>
      <c r="BF61" s="994" t="e">
        <f>BF19+BF29+BF33+BF37+BF59</f>
        <v>#DIV/0!</v>
      </c>
      <c r="BG61" s="946"/>
      <c r="BK61" s="994" t="e">
        <f>BK19+BK29+BK33+BK37+BK59</f>
        <v>#DIV/0!</v>
      </c>
      <c r="BL61" s="994" t="e">
        <f>BL19+BL29+BL33+BL37+BL59</f>
        <v>#DIV/0!</v>
      </c>
      <c r="BM61" s="994" t="e">
        <f>BM19+BM29+BM33+BM37+BM59</f>
        <v>#DIV/0!</v>
      </c>
      <c r="BN61" s="994" t="e">
        <f>BN19+BN29+BN33+BN37+BN59</f>
        <v>#DIV/0!</v>
      </c>
      <c r="BO61" s="946"/>
      <c r="BS61" s="994" t="e">
        <f>BS19+BS29+BS33+BS37+BS59</f>
        <v>#DIV/0!</v>
      </c>
      <c r="BT61" s="994" t="e">
        <f>BT19+BT29+BT33+BT37+BT59</f>
        <v>#DIV/0!</v>
      </c>
      <c r="BU61" s="994" t="e">
        <f>BU19+BU29+BU33+BU37+BU59</f>
        <v>#DIV/0!</v>
      </c>
      <c r="BV61" s="994" t="e">
        <f>BV19+BV29+BV33+BV37+BV59</f>
        <v>#DIV/0!</v>
      </c>
      <c r="BW61" s="946"/>
      <c r="CA61" s="994" t="e">
        <f>CA19+CA29+CA33+CA37+CA59</f>
        <v>#DIV/0!</v>
      </c>
      <c r="CB61" s="994" t="e">
        <f>CB19+CB29+CB33+CB37+CB59</f>
        <v>#DIV/0!</v>
      </c>
      <c r="CC61" s="994" t="e">
        <f>CC19+CC29+CC33+CC37+CC59</f>
        <v>#DIV/0!</v>
      </c>
      <c r="CD61" s="994" t="e">
        <f>CD19+CD29+CD33+CD37+CD59</f>
        <v>#DIV/0!</v>
      </c>
      <c r="CE61" s="946"/>
      <c r="CI61" s="994" t="e">
        <f>CI19+CI29+CI33+CI37+CI59</f>
        <v>#DIV/0!</v>
      </c>
      <c r="CJ61" s="994" t="e">
        <f>CJ19+CJ29+CJ33+CJ37+CJ59</f>
        <v>#DIV/0!</v>
      </c>
      <c r="CK61" s="994" t="e">
        <f>CK19+CK29+CK33+CK37+CK59</f>
        <v>#DIV/0!</v>
      </c>
      <c r="CL61" s="994" t="e">
        <f>CL19+CL29+CL33+CL37+CL59</f>
        <v>#DIV/0!</v>
      </c>
      <c r="CM61" s="946"/>
      <c r="CQ61" s="994" t="e">
        <f>CQ19+CQ29+CQ33+CQ37+CQ59</f>
        <v>#DIV/0!</v>
      </c>
      <c r="CR61" s="994" t="e">
        <f>CR19+CR29+CR33+CR37+CR59</f>
        <v>#DIV/0!</v>
      </c>
      <c r="CS61" s="994" t="e">
        <f>CS19+CS29+CS33+CS37+CS59</f>
        <v>#DIV/0!</v>
      </c>
      <c r="CT61" s="994" t="e">
        <f>CT19+CT29+CT33+CT37+CT59</f>
        <v>#DIV/0!</v>
      </c>
      <c r="CU61" s="946"/>
      <c r="CY61" s="994" t="e">
        <f>CY19+CY29+CY33+CY37+CY59</f>
        <v>#DIV/0!</v>
      </c>
      <c r="CZ61" s="994" t="e">
        <f>CZ19+CZ29+CZ33+CZ37+CZ59</f>
        <v>#DIV/0!</v>
      </c>
      <c r="DA61" s="994" t="e">
        <f>DA19+DA29+DA33+DA37+DA59</f>
        <v>#DIV/0!</v>
      </c>
      <c r="DB61" s="994" t="e">
        <f>DB19+DB29+DB33+DB37+DB59</f>
        <v>#DIV/0!</v>
      </c>
      <c r="DC61" s="946"/>
      <c r="DG61" s="994" t="e">
        <f>DG19+DG29+DG33+DG37+DG59</f>
        <v>#DIV/0!</v>
      </c>
      <c r="DH61" s="994" t="e">
        <f>DH19+DH29+DH33+DH37+DH59</f>
        <v>#DIV/0!</v>
      </c>
      <c r="DI61" s="994" t="e">
        <f>DI19+DI29+DI33+DI37+DI59</f>
        <v>#DIV/0!</v>
      </c>
      <c r="DJ61" s="994" t="e">
        <f>DJ19+DJ29+DJ33+DJ37+DJ59</f>
        <v>#DIV/0!</v>
      </c>
      <c r="DK61" s="946"/>
      <c r="DO61" s="994" t="e">
        <f>DO19+DO29+DO33+DO37+DO59</f>
        <v>#DIV/0!</v>
      </c>
      <c r="DP61" s="994" t="e">
        <f>DP19+DP29+DP33+DP37+DP59</f>
        <v>#DIV/0!</v>
      </c>
      <c r="DQ61" s="994" t="e">
        <f>DQ19+DQ29+DQ33+DQ37+DQ59</f>
        <v>#DIV/0!</v>
      </c>
      <c r="DR61" s="994" t="e">
        <f>DR19+DR29+DR33+DR37+DR59</f>
        <v>#DIV/0!</v>
      </c>
      <c r="DS61" s="946"/>
      <c r="DW61" s="994" t="e">
        <f>DW19+DW29+DW33+DW37+DW59</f>
        <v>#DIV/0!</v>
      </c>
      <c r="DX61" s="994" t="e">
        <f>DX19+DX29+DX33+DX37+DX59</f>
        <v>#DIV/0!</v>
      </c>
      <c r="DY61" s="994" t="e">
        <f>DY19+DY29+DY33+DY37+DY59</f>
        <v>#DIV/0!</v>
      </c>
      <c r="DZ61" s="994" t="e">
        <f>DZ19+DZ29+DZ33+DZ37+DZ59</f>
        <v>#DIV/0!</v>
      </c>
      <c r="EA61" s="946"/>
      <c r="EE61" s="994" t="e">
        <f>EE19+EE29+EE33+EE37+EE59</f>
        <v>#DIV/0!</v>
      </c>
      <c r="EF61" s="994" t="e">
        <f>EF19+EF29+EF33+EF37+EF59</f>
        <v>#DIV/0!</v>
      </c>
      <c r="EG61" s="994" t="e">
        <f>EG19+EG29+EG33+EG37+EG59</f>
        <v>#DIV/0!</v>
      </c>
      <c r="EH61" s="994" t="e">
        <f>EH19+EH29+EH33+EH37+EH59</f>
        <v>#DIV/0!</v>
      </c>
      <c r="EI61" s="946"/>
      <c r="EM61" s="994" t="e">
        <f>EM19+EM29+EM33+EM37+EM59</f>
        <v>#DIV/0!</v>
      </c>
      <c r="EN61" s="994" t="e">
        <f>EN19+EN29+EN33+EN37+EN59</f>
        <v>#DIV/0!</v>
      </c>
      <c r="EO61" s="994" t="e">
        <f>EO19+EO29+EO33+EO37+EO59</f>
        <v>#DIV/0!</v>
      </c>
      <c r="EP61" s="994" t="e">
        <f>EP19+EP29+EP33+EP37+EP59</f>
        <v>#DIV/0!</v>
      </c>
      <c r="EQ61" s="946"/>
      <c r="EU61" s="994" t="e">
        <f>EU19+EU29+EU33+EU37+EU59</f>
        <v>#DIV/0!</v>
      </c>
      <c r="EV61" s="994" t="e">
        <f>EV19+EV29+EV33+EV37+EV59</f>
        <v>#DIV/0!</v>
      </c>
      <c r="EW61" s="994" t="e">
        <f>EW19+EW29+EW33+EW37+EW59</f>
        <v>#DIV/0!</v>
      </c>
      <c r="EX61" s="994" t="e">
        <f>EX19+EX29+EX33+EX37+EX59</f>
        <v>#DIV/0!</v>
      </c>
      <c r="EY61" s="946"/>
      <c r="FC61" s="994" t="e">
        <f>FC19+FC29+FC33+FC37+FC59</f>
        <v>#DIV/0!</v>
      </c>
      <c r="FD61" s="994" t="e">
        <f>FD19+FD29+FD33+FD37+FD59</f>
        <v>#DIV/0!</v>
      </c>
      <c r="FE61" s="994" t="e">
        <f>FE19+FE29+FE33+FE37+FE59</f>
        <v>#DIV/0!</v>
      </c>
      <c r="FF61" s="994" t="e">
        <f>FF19+FF29+FF33+FF37+FF59</f>
        <v>#DIV/0!</v>
      </c>
      <c r="FG61" s="946"/>
      <c r="FK61" s="994" t="e">
        <f>FK19+FK29+FK33+FK37+FK59</f>
        <v>#DIV/0!</v>
      </c>
      <c r="FL61" s="994" t="e">
        <f>FL19+FL29+FL33+FL37+FL59</f>
        <v>#DIV/0!</v>
      </c>
      <c r="FM61" s="994" t="e">
        <f>FM19+FM29+FM33+FM37+FM59</f>
        <v>#DIV/0!</v>
      </c>
      <c r="FN61" s="994" t="e">
        <f>FN19+FN29+FN33+FN37+FN59</f>
        <v>#DIV/0!</v>
      </c>
      <c r="FO61" s="946"/>
    </row>
    <row r="62" spans="1:171">
      <c r="A62" s="213" t="s">
        <v>395</v>
      </c>
      <c r="B62" s="64"/>
      <c r="C62" s="1733"/>
      <c r="D62" s="55"/>
      <c r="E62" s="64"/>
      <c r="F62" s="64"/>
      <c r="G62" s="221"/>
      <c r="H62" s="221"/>
      <c r="I62" s="221"/>
      <c r="J62" s="222"/>
      <c r="K62" s="777"/>
      <c r="S62" s="990"/>
      <c r="AA62" s="990"/>
      <c r="AI62" s="990"/>
      <c r="AQ62" s="990"/>
      <c r="AY62" s="990"/>
      <c r="BG62" s="990"/>
      <c r="BO62" s="990"/>
      <c r="BW62" s="990"/>
      <c r="CE62" s="990"/>
      <c r="CM62" s="990"/>
      <c r="CU62" s="990"/>
      <c r="DC62" s="990"/>
      <c r="DK62" s="990"/>
      <c r="DS62" s="990"/>
      <c r="EA62" s="990"/>
      <c r="EI62" s="990"/>
      <c r="EQ62" s="990"/>
      <c r="EY62" s="990"/>
      <c r="FG62" s="990"/>
      <c r="FO62" s="990"/>
    </row>
    <row r="63" spans="1:171">
      <c r="A63" s="199"/>
      <c r="B63" s="220"/>
      <c r="C63" s="1733"/>
      <c r="D63" s="55"/>
      <c r="E63" s="55"/>
      <c r="F63" s="55"/>
      <c r="G63" s="221"/>
      <c r="H63" s="221"/>
      <c r="I63" s="221"/>
      <c r="J63" s="222"/>
      <c r="K63" s="777"/>
      <c r="S63" s="990"/>
      <c r="AA63" s="990"/>
      <c r="AI63" s="990"/>
      <c r="AQ63" s="990"/>
      <c r="AY63" s="990"/>
      <c r="BG63" s="990"/>
      <c r="BO63" s="990"/>
      <c r="BW63" s="990"/>
      <c r="CE63" s="990"/>
      <c r="CM63" s="990"/>
      <c r="CU63" s="990"/>
      <c r="DC63" s="990"/>
      <c r="DK63" s="990"/>
      <c r="DS63" s="990"/>
      <c r="EA63" s="990"/>
      <c r="EI63" s="990"/>
      <c r="EQ63" s="990"/>
      <c r="EY63" s="990"/>
      <c r="FG63" s="990"/>
      <c r="FO63" s="990"/>
    </row>
    <row r="64" spans="1:171">
      <c r="A64" s="199" t="s">
        <v>429</v>
      </c>
      <c r="B64" s="220"/>
      <c r="C64" s="1733"/>
      <c r="D64" s="55"/>
      <c r="E64" s="55"/>
      <c r="F64" s="55"/>
      <c r="G64" s="784"/>
      <c r="H64" s="784"/>
      <c r="I64" s="784"/>
      <c r="J64" s="785"/>
      <c r="K64" s="777"/>
      <c r="S64" s="990"/>
      <c r="AA64" s="990"/>
      <c r="AI64" s="990"/>
      <c r="AQ64" s="990"/>
      <c r="AY64" s="990"/>
      <c r="BG64" s="990"/>
      <c r="BO64" s="990"/>
      <c r="BW64" s="990"/>
      <c r="CE64" s="990"/>
      <c r="CM64" s="990"/>
      <c r="CU64" s="990"/>
      <c r="DC64" s="990"/>
      <c r="DK64" s="990"/>
      <c r="DS64" s="990"/>
      <c r="EA64" s="990"/>
      <c r="EI64" s="990"/>
      <c r="EQ64" s="990"/>
      <c r="EY64" s="990"/>
      <c r="FG64" s="990"/>
      <c r="FO64" s="990"/>
    </row>
    <row r="65" spans="1:171">
      <c r="A65" s="199" t="s">
        <v>561</v>
      </c>
      <c r="B65" s="220"/>
      <c r="C65" s="1733"/>
      <c r="D65" s="55"/>
      <c r="E65" s="55"/>
      <c r="F65" s="55"/>
      <c r="G65" s="784"/>
      <c r="H65" s="784"/>
      <c r="I65" s="784"/>
      <c r="J65" s="785"/>
      <c r="K65" s="777"/>
      <c r="S65" s="990"/>
      <c r="AA65" s="990"/>
      <c r="AI65" s="990"/>
      <c r="AQ65" s="990"/>
      <c r="AY65" s="990"/>
      <c r="BG65" s="990"/>
      <c r="BO65" s="990"/>
      <c r="BW65" s="990"/>
      <c r="CE65" s="990"/>
      <c r="CM65" s="990"/>
      <c r="CU65" s="990"/>
      <c r="DC65" s="990"/>
      <c r="DK65" s="990"/>
      <c r="DS65" s="990"/>
      <c r="EA65" s="990"/>
      <c r="EI65" s="990"/>
      <c r="EQ65" s="990"/>
      <c r="EY65" s="990"/>
      <c r="FG65" s="990"/>
      <c r="FO65" s="990"/>
    </row>
    <row r="66" spans="1:171">
      <c r="A66" s="786"/>
      <c r="B66" s="787" t="s">
        <v>88</v>
      </c>
      <c r="C66" s="1963">
        <v>219</v>
      </c>
      <c r="D66" s="764">
        <v>108</v>
      </c>
      <c r="E66" s="778" t="str">
        <f>'Sch 1- Rate Base '!E66</f>
        <v>PROD</v>
      </c>
      <c r="F66" s="765"/>
      <c r="G66" s="182">
        <f>'Sch 1- Rate Base '!G66</f>
        <v>0</v>
      </c>
      <c r="H66" s="182">
        <f>'Sch 1- Rate Base '!H66</f>
        <v>0</v>
      </c>
      <c r="I66" s="182">
        <f>'Sch 1- Rate Base '!I66</f>
        <v>0</v>
      </c>
      <c r="J66" s="183">
        <f>'Sch 1- Rate Base '!J66</f>
        <v>0</v>
      </c>
      <c r="K66" s="777">
        <f t="shared" ref="K66:K83" si="43">IF($E66="DIRECT",0,1)</f>
        <v>1</v>
      </c>
      <c r="O66" s="988">
        <f t="shared" ref="O66:O83" si="44">$G66</f>
        <v>0</v>
      </c>
      <c r="P66" s="989">
        <f>VLOOKUP($E66,O$450:R$461,2,FALSE)*O66*($K66)+IF($G66&gt;0,($H66/$G66)*O66,0)*(1-$K66)</f>
        <v>0</v>
      </c>
      <c r="Q66" s="989">
        <f>VLOOKUP($E66,O$450:R$461,3,FALSE)*O66*($K66)+IF($G66&gt;0,($I66/$G66)*O66,0)*(1-$K66)</f>
        <v>0</v>
      </c>
      <c r="R66" s="989">
        <f>VLOOKUP($E66,O$450:R$461,4,FALSE)*O66*($K66)+(O66-P66-Q66)*(1-$K66)</f>
        <v>0</v>
      </c>
      <c r="S66" s="990"/>
      <c r="W66" s="988">
        <f t="shared" ref="W66:W83" si="45">$G66</f>
        <v>0</v>
      </c>
      <c r="X66" s="989">
        <f>VLOOKUP($E66,W$450:Z$461,2,FALSE)*W66*($K66)+IF($G66&gt;0,($H66/$G66)*W66,0)*(1-$K66)</f>
        <v>0</v>
      </c>
      <c r="Y66" s="989">
        <f>VLOOKUP($E66,W$450:Z$461,3,FALSE)*W66*($K66)+IF($G66&gt;0,($I66/$G66)*W66,0)*(1-$K66)</f>
        <v>0</v>
      </c>
      <c r="Z66" s="989">
        <f>VLOOKUP($E66,W$450:Z$461,4,FALSE)*W66*($K66)+(W66-X66-Y66)*(1-$K66)</f>
        <v>0</v>
      </c>
      <c r="AA66" s="990"/>
      <c r="AE66" s="988">
        <f t="shared" ref="AE66:AE83" si="46">$G66</f>
        <v>0</v>
      </c>
      <c r="AF66" s="989">
        <f>VLOOKUP($E66,AE$450:AH$461,2,FALSE)*AE66*($K66)+IF($G66&gt;0,($H66/$G66)*AE66,0)*(1-$K66)</f>
        <v>0</v>
      </c>
      <c r="AG66" s="989">
        <f>VLOOKUP($E66,AE$450:AH$461,3,FALSE)*AE66*($K66)+IF($G66&gt;0,($I66/$G66)*AE66,0)*(1-$K66)</f>
        <v>0</v>
      </c>
      <c r="AH66" s="989">
        <f>VLOOKUP($E66,AE$450:AH$461,4,FALSE)*AE66*($K66)+(AE66-AF66-AG66)*(1-$K66)</f>
        <v>0</v>
      </c>
      <c r="AI66" s="990"/>
      <c r="AM66" s="988">
        <f t="shared" ref="AM66:AM83" si="47">$G66</f>
        <v>0</v>
      </c>
      <c r="AN66" s="989">
        <f>VLOOKUP($E66,AM$450:AP$461,2,FALSE)*AM66*($K66)+IF($G66&gt;0,($H66/$G66)*AM66,0)*(1-$K66)</f>
        <v>0</v>
      </c>
      <c r="AO66" s="989">
        <f>VLOOKUP($E66,AM$450:AP$461,3,FALSE)*AM66*($K66)+IF($G66&gt;0,($I66/$G66)*AM66,0)*(1-$K66)</f>
        <v>0</v>
      </c>
      <c r="AP66" s="989">
        <f>VLOOKUP($E66,AM$450:AP$461,4,FALSE)*AM66*($K66)+(AM66-AN66-AO66)*(1-$K66)</f>
        <v>0</v>
      </c>
      <c r="AQ66" s="990"/>
      <c r="AU66" s="988">
        <f t="shared" ref="AU66:AU83" si="48">$G66</f>
        <v>0</v>
      </c>
      <c r="AV66" s="989">
        <f>VLOOKUP($E66,AU$450:AX$461,2,FALSE)*AU66*($K66)+IF($G66&gt;0,($H66/$G66)*AU66,0)*(1-$K66)</f>
        <v>0</v>
      </c>
      <c r="AW66" s="989">
        <f>VLOOKUP($E66,AU$450:AX$461,3,FALSE)*AU66*($K66)+IF($G66&gt;0,($I66/$G66)*AU66,0)*(1-$K66)</f>
        <v>0</v>
      </c>
      <c r="AX66" s="989">
        <f>VLOOKUP($E66,AU$450:AX$461,4,FALSE)*AU66*($K66)+(AU66-AV66-AW66)*(1-$K66)</f>
        <v>0</v>
      </c>
      <c r="AY66" s="990"/>
      <c r="BC66" s="988">
        <f t="shared" ref="BC66:BC83" si="49">$G66</f>
        <v>0</v>
      </c>
      <c r="BD66" s="989">
        <f>VLOOKUP($E66,BC$450:BF$461,2,FALSE)*BC66*($K66)+IF($G66&gt;0,($H66/$G66)*BC66,0)*(1-$K66)</f>
        <v>0</v>
      </c>
      <c r="BE66" s="989">
        <f>VLOOKUP($E66,BC$450:BF$461,3,FALSE)*BC66*($K66)+IF($G66&gt;0,($I66/$G66)*BC66,0)*(1-$K66)</f>
        <v>0</v>
      </c>
      <c r="BF66" s="989">
        <f>VLOOKUP($E66,BC$450:BF$461,4,FALSE)*BC66*($K66)+(BC66-BD66-BE66)*(1-$K66)</f>
        <v>0</v>
      </c>
      <c r="BG66" s="990"/>
      <c r="BK66" s="988">
        <f t="shared" ref="BK66:BK83" si="50">$G66</f>
        <v>0</v>
      </c>
      <c r="BL66" s="989">
        <f>VLOOKUP($E66,BK$450:BN$461,2,FALSE)*BK66*($K66)+IF($G66&gt;0,($H66/$G66)*BK66,0)*(1-$K66)</f>
        <v>0</v>
      </c>
      <c r="BM66" s="989">
        <f>VLOOKUP($E66,BK$450:BN$461,3,FALSE)*BK66*($K66)+IF($G66&gt;0,($I66/$G66)*BK66,0)*(1-$K66)</f>
        <v>0</v>
      </c>
      <c r="BN66" s="989">
        <f>VLOOKUP($E66,BK$450:BN$461,4,FALSE)*BK66*($K66)+(BK66-BL66-BM66)*(1-$K66)</f>
        <v>0</v>
      </c>
      <c r="BO66" s="990"/>
      <c r="BS66" s="988">
        <f t="shared" ref="BS66:BS83" si="51">$G66</f>
        <v>0</v>
      </c>
      <c r="BT66" s="989">
        <f>VLOOKUP($E66,BS$450:BV$461,2,FALSE)*BS66*($K66)+IF($G66&gt;0,($H66/$G66)*BS66,0)*(1-$K66)</f>
        <v>0</v>
      </c>
      <c r="BU66" s="989">
        <f>VLOOKUP($E66,BS$450:BV$461,3,FALSE)*BS66*($K66)+IF($G66&gt;0,($I66/$G66)*BS66,0)*(1-$K66)</f>
        <v>0</v>
      </c>
      <c r="BV66" s="989">
        <f>VLOOKUP($E66,BS$450:BV$461,4,FALSE)*BS66*($K66)+(BS66-BT66-BU66)*(1-$K66)</f>
        <v>0</v>
      </c>
      <c r="BW66" s="990"/>
      <c r="CA66" s="988">
        <f t="shared" ref="CA66:CA83" si="52">$G66</f>
        <v>0</v>
      </c>
      <c r="CB66" s="989">
        <f>VLOOKUP($E66,CA$450:CD$461,2,FALSE)*CA66*($K66)+IF($G66&gt;0,($H66/$G66)*CA66,0)*(1-$K66)</f>
        <v>0</v>
      </c>
      <c r="CC66" s="989">
        <f>VLOOKUP($E66,CA$450:CD$461,3,FALSE)*CA66*($K66)+IF($G66&gt;0,($I66/$G66)*CA66,0)*(1-$K66)</f>
        <v>0</v>
      </c>
      <c r="CD66" s="989">
        <f>VLOOKUP($E66,CA$450:CD$461,4,FALSE)*CA66*($K66)+(CA66-CB66-CC66)*(1-$K66)</f>
        <v>0</v>
      </c>
      <c r="CE66" s="990"/>
      <c r="CI66" s="988">
        <f t="shared" ref="CI66:CI83" si="53">$G66</f>
        <v>0</v>
      </c>
      <c r="CJ66" s="989">
        <f>VLOOKUP($E66,CI$450:CL$461,2,FALSE)*CI66*($K66)+IF($G66&gt;0,($H66/$G66)*CI66,0)*(1-$K66)</f>
        <v>0</v>
      </c>
      <c r="CK66" s="989">
        <f>VLOOKUP($E66,CI$450:CL$461,3,FALSE)*CI66*($K66)+IF($G66&gt;0,($I66/$G66)*CI66,0)*(1-$K66)</f>
        <v>0</v>
      </c>
      <c r="CL66" s="989">
        <f>VLOOKUP($E66,CI$450:CL$461,4,FALSE)*CI66*($K66)+(CI66-CJ66-CK66)*(1-$K66)</f>
        <v>0</v>
      </c>
      <c r="CM66" s="990"/>
      <c r="CQ66" s="988">
        <f t="shared" ref="CQ66:CQ83" si="54">$G66</f>
        <v>0</v>
      </c>
      <c r="CR66" s="989">
        <f>VLOOKUP($E66,CQ$450:CT$461,2,FALSE)*CQ66*($K66)+IF($G66&gt;0,($H66/$G66)*CQ66,0)*(1-$K66)</f>
        <v>0</v>
      </c>
      <c r="CS66" s="989">
        <f>VLOOKUP($E66,CQ$450:CT$461,3,FALSE)*CQ66*($K66)+IF($G66&gt;0,($I66/$G66)*CQ66,0)*(1-$K66)</f>
        <v>0</v>
      </c>
      <c r="CT66" s="989">
        <f>VLOOKUP($E66,CQ$450:CT$461,4,FALSE)*CQ66*($K66)+(CQ66-CR66-CS66)*(1-$K66)</f>
        <v>0</v>
      </c>
      <c r="CU66" s="990"/>
      <c r="CY66" s="988">
        <f t="shared" ref="CY66:CY83" si="55">$G66</f>
        <v>0</v>
      </c>
      <c r="CZ66" s="989">
        <f>VLOOKUP($E66,CY$450:DB$461,2,FALSE)*CY66*($K66)+IF($G66&gt;0,($H66/$G66)*CY66,0)*(1-$K66)</f>
        <v>0</v>
      </c>
      <c r="DA66" s="989">
        <f>VLOOKUP($E66,CY$450:DB$461,3,FALSE)*CY66*($K66)+IF($G66&gt;0,($I66/$G66)*CY66,0)*(1-$K66)</f>
        <v>0</v>
      </c>
      <c r="DB66" s="989">
        <f>VLOOKUP($E66,CY$450:DB$461,4,FALSE)*CY66*($K66)+(CY66-CZ66-DA66)*(1-$K66)</f>
        <v>0</v>
      </c>
      <c r="DC66" s="990"/>
      <c r="DG66" s="988">
        <f t="shared" ref="DG66:DG83" si="56">$G66</f>
        <v>0</v>
      </c>
      <c r="DH66" s="989">
        <f>VLOOKUP($E66,DG$450:DJ$461,2,FALSE)*DG66*($K66)+IF($G66&gt;0,($H66/$G66)*DG66,0)*(1-$K66)</f>
        <v>0</v>
      </c>
      <c r="DI66" s="989">
        <f>VLOOKUP($E66,DG$450:DJ$461,3,FALSE)*DG66*($K66)+IF($G66&gt;0,($I66/$G66)*DG66,0)*(1-$K66)</f>
        <v>0</v>
      </c>
      <c r="DJ66" s="989">
        <f>VLOOKUP($E66,DG$450:DJ$461,4,FALSE)*DG66*($K66)+(DG66-DH66-DI66)*(1-$K66)</f>
        <v>0</v>
      </c>
      <c r="DK66" s="990"/>
      <c r="DO66" s="988">
        <f t="shared" ref="DO66:DO83" si="57">$G66</f>
        <v>0</v>
      </c>
      <c r="DP66" s="989">
        <f>VLOOKUP($E66,DO$450:DR$461,2,FALSE)*DO66*($K66)+IF($G66&gt;0,($H66/$G66)*DO66,0)*(1-$K66)</f>
        <v>0</v>
      </c>
      <c r="DQ66" s="989">
        <f>VLOOKUP($E66,DO$450:DR$461,3,FALSE)*DO66*($K66)+IF($G66&gt;0,($I66/$G66)*DO66,0)*(1-$K66)</f>
        <v>0</v>
      </c>
      <c r="DR66" s="989">
        <f>VLOOKUP($E66,DO$450:DR$461,4,FALSE)*DO66*($K66)+(DO66-DP66-DQ66)*(1-$K66)</f>
        <v>0</v>
      </c>
      <c r="DS66" s="990"/>
      <c r="DW66" s="988">
        <f t="shared" ref="DW66:DW83" si="58">$G66</f>
        <v>0</v>
      </c>
      <c r="DX66" s="989">
        <f>VLOOKUP($E66,DW$450:DZ$461,2,FALSE)*DW66*($K66)+IF($G66&gt;0,($H66/$G66)*DW66,0)*(1-$K66)</f>
        <v>0</v>
      </c>
      <c r="DY66" s="989">
        <f>VLOOKUP($E66,DW$450:DZ$461,3,FALSE)*DW66*($K66)+IF($G66&gt;0,($I66/$G66)*DW66,0)*(1-$K66)</f>
        <v>0</v>
      </c>
      <c r="DZ66" s="989">
        <f>VLOOKUP($E66,DW$450:DZ$461,4,FALSE)*DW66*($K66)+(DW66-DX66-DY66)*(1-$K66)</f>
        <v>0</v>
      </c>
      <c r="EA66" s="990"/>
      <c r="EE66" s="988">
        <f t="shared" ref="EE66:EE83" si="59">$G66</f>
        <v>0</v>
      </c>
      <c r="EF66" s="989">
        <f>VLOOKUP($E66,EE$450:EH$461,2,FALSE)*EE66*($K66)+IF($G66&gt;0,($H66/$G66)*EE66,0)*(1-$K66)</f>
        <v>0</v>
      </c>
      <c r="EG66" s="989">
        <f>VLOOKUP($E66,EE$450:EH$461,3,FALSE)*EE66*($K66)+IF($G66&gt;0,($I66/$G66)*EE66,0)*(1-$K66)</f>
        <v>0</v>
      </c>
      <c r="EH66" s="989">
        <f>VLOOKUP($E66,EE$450:EH$461,4,FALSE)*EE66*($K66)+(EE66-EF66-EG66)*(1-$K66)</f>
        <v>0</v>
      </c>
      <c r="EI66" s="990"/>
      <c r="EM66" s="988">
        <f t="shared" ref="EM66:EM83" si="60">$G66</f>
        <v>0</v>
      </c>
      <c r="EN66" s="989">
        <f>VLOOKUP($E66,EM$450:EP$461,2,FALSE)*EM66*($K66)+IF($G66&gt;0,($H66/$G66)*EM66,0)*(1-$K66)</f>
        <v>0</v>
      </c>
      <c r="EO66" s="989">
        <f>VLOOKUP($E66,EM$450:EP$461,3,FALSE)*EM66*($K66)+IF($G66&gt;0,($I66/$G66)*EM66,0)*(1-$K66)</f>
        <v>0</v>
      </c>
      <c r="EP66" s="989">
        <f>VLOOKUP($E66,EM$450:EP$461,4,FALSE)*EM66*($K66)+(EM66-EN66-EO66)*(1-$K66)</f>
        <v>0</v>
      </c>
      <c r="EQ66" s="990"/>
      <c r="EU66" s="988">
        <f t="shared" ref="EU66:EU83" si="61">$G66</f>
        <v>0</v>
      </c>
      <c r="EV66" s="989">
        <f>VLOOKUP($E66,EU$450:EX$461,2,FALSE)*EU66*($K66)+IF($G66&gt;0,($H66/$G66)*EU66,0)*(1-$K66)</f>
        <v>0</v>
      </c>
      <c r="EW66" s="989">
        <f>VLOOKUP($E66,EU$450:EX$461,3,FALSE)*EU66*($K66)+IF($G66&gt;0,($I66/$G66)*EU66,0)*(1-$K66)</f>
        <v>0</v>
      </c>
      <c r="EX66" s="989">
        <f>VLOOKUP($E66,EU$450:EX$461,4,FALSE)*EU66*($K66)+(EU66-EV66-EW66)*(1-$K66)</f>
        <v>0</v>
      </c>
      <c r="EY66" s="990"/>
      <c r="FC66" s="988">
        <f t="shared" ref="FC66:FC83" si="62">$G66</f>
        <v>0</v>
      </c>
      <c r="FD66" s="989">
        <f>VLOOKUP($E66,FC$450:FF$461,2,FALSE)*FC66*($K66)+IF($G66&gt;0,($H66/$G66)*FC66,0)*(1-$K66)</f>
        <v>0</v>
      </c>
      <c r="FE66" s="989">
        <f>VLOOKUP($E66,FC$450:FF$461,3,FALSE)*FC66*($K66)+IF($G66&gt;0,($I66/$G66)*FC66,0)*(1-$K66)</f>
        <v>0</v>
      </c>
      <c r="FF66" s="989">
        <f>VLOOKUP($E66,FC$450:FF$461,4,FALSE)*FC66*($K66)+(FC66-FD66-FE66)*(1-$K66)</f>
        <v>0</v>
      </c>
      <c r="FG66" s="990"/>
      <c r="FK66" s="988">
        <f t="shared" ref="FK66:FK83" si="63">$G66</f>
        <v>0</v>
      </c>
      <c r="FL66" s="989">
        <f>VLOOKUP($E66,FK$450:FN$461,2,FALSE)*FK66*($K66)+IF($G66&gt;0,($H66/$G66)*FK66,0)*(1-$K66)</f>
        <v>0</v>
      </c>
      <c r="FM66" s="989">
        <f>VLOOKUP($E66,FK$450:FN$461,3,FALSE)*FK66*($K66)+IF($G66&gt;0,($I66/$G66)*FK66,0)*(1-$K66)</f>
        <v>0</v>
      </c>
      <c r="FN66" s="989">
        <f>VLOOKUP($E66,FK$450:FN$461,4,FALSE)*FK66*($K66)+(FK66-FL66-FM66)*(1-$K66)</f>
        <v>0</v>
      </c>
      <c r="FO66" s="990"/>
    </row>
    <row r="67" spans="1:171">
      <c r="A67" s="786"/>
      <c r="B67" s="787" t="s">
        <v>89</v>
      </c>
      <c r="C67" s="1963">
        <v>219</v>
      </c>
      <c r="D67" s="764">
        <v>108</v>
      </c>
      <c r="E67" s="778" t="str">
        <f>'Sch 1- Rate Base '!E67</f>
        <v>PROD</v>
      </c>
      <c r="F67" s="765"/>
      <c r="G67" s="182">
        <f>'Sch 1- Rate Base '!G67</f>
        <v>0</v>
      </c>
      <c r="H67" s="182">
        <f>'Sch 1- Rate Base '!H67</f>
        <v>0</v>
      </c>
      <c r="I67" s="182">
        <f>'Sch 1- Rate Base '!I67</f>
        <v>0</v>
      </c>
      <c r="J67" s="183">
        <f>'Sch 1- Rate Base '!J67</f>
        <v>0</v>
      </c>
      <c r="K67" s="777">
        <f t="shared" si="43"/>
        <v>1</v>
      </c>
      <c r="O67" s="988">
        <f t="shared" si="44"/>
        <v>0</v>
      </c>
      <c r="P67" s="989">
        <f>VLOOKUP($E67,O$450:R$461,2,FALSE)*O67*($K67)+IF($G67&gt;0,($H67/$G67)*O67,0)*(1-$K67)</f>
        <v>0</v>
      </c>
      <c r="Q67" s="989">
        <f>VLOOKUP($E67,O$450:R$461,3,FALSE)*O67*($K67)+IF($G67&gt;0,($I67/$G67)*O67,0)*(1-$K67)</f>
        <v>0</v>
      </c>
      <c r="R67" s="989">
        <f>VLOOKUP($E67,O$450:R$461,4,FALSE)*O67*($K67)+(O67-P67-Q67)*(1-$K67)</f>
        <v>0</v>
      </c>
      <c r="S67" s="990"/>
      <c r="W67" s="988">
        <f t="shared" si="45"/>
        <v>0</v>
      </c>
      <c r="X67" s="989">
        <f>VLOOKUP($E67,W$450:Z$461,2,FALSE)*W67*($K67)+IF($G67&gt;0,($H67/$G67)*W67,0)*(1-$K67)</f>
        <v>0</v>
      </c>
      <c r="Y67" s="989">
        <f>VLOOKUP($E67,W$450:Z$461,3,FALSE)*W67*($K67)+IF($G67&gt;0,($I67/$G67)*W67,0)*(1-$K67)</f>
        <v>0</v>
      </c>
      <c r="Z67" s="989">
        <f>VLOOKUP($E67,W$450:Z$461,4,FALSE)*W67*($K67)+(W67-X67-Y67)*(1-$K67)</f>
        <v>0</v>
      </c>
      <c r="AA67" s="990"/>
      <c r="AE67" s="988">
        <f t="shared" si="46"/>
        <v>0</v>
      </c>
      <c r="AF67" s="989">
        <f>VLOOKUP($E67,AE$450:AH$461,2,FALSE)*AE67*($K67)+IF($G67&gt;0,($H67/$G67)*AE67,0)*(1-$K67)</f>
        <v>0</v>
      </c>
      <c r="AG67" s="989">
        <f>VLOOKUP($E67,AE$450:AH$461,3,FALSE)*AE67*($K67)+IF($G67&gt;0,($I67/$G67)*AE67,0)*(1-$K67)</f>
        <v>0</v>
      </c>
      <c r="AH67" s="989">
        <f>VLOOKUP($E67,AE$450:AH$461,4,FALSE)*AE67*($K67)+(AE67-AF67-AG67)*(1-$K67)</f>
        <v>0</v>
      </c>
      <c r="AI67" s="990"/>
      <c r="AM67" s="988">
        <f t="shared" si="47"/>
        <v>0</v>
      </c>
      <c r="AN67" s="989">
        <f>VLOOKUP($E67,AM$450:AP$461,2,FALSE)*AM67*($K67)+IF($G67&gt;0,($H67/$G67)*AM67,0)*(1-$K67)</f>
        <v>0</v>
      </c>
      <c r="AO67" s="989">
        <f>VLOOKUP($E67,AM$450:AP$461,3,FALSE)*AM67*($K67)+IF($G67&gt;0,($I67/$G67)*AM67,0)*(1-$K67)</f>
        <v>0</v>
      </c>
      <c r="AP67" s="989">
        <f>VLOOKUP($E67,AM$450:AP$461,4,FALSE)*AM67*($K67)+(AM67-AN67-AO67)*(1-$K67)</f>
        <v>0</v>
      </c>
      <c r="AQ67" s="990"/>
      <c r="AU67" s="988">
        <f t="shared" si="48"/>
        <v>0</v>
      </c>
      <c r="AV67" s="989">
        <f>VLOOKUP($E67,AU$450:AX$461,2,FALSE)*AU67*($K67)+IF($G67&gt;0,($H67/$G67)*AU67,0)*(1-$K67)</f>
        <v>0</v>
      </c>
      <c r="AW67" s="989">
        <f>VLOOKUP($E67,AU$450:AX$461,3,FALSE)*AU67*($K67)+IF($G67&gt;0,($I67/$G67)*AU67,0)*(1-$K67)</f>
        <v>0</v>
      </c>
      <c r="AX67" s="989">
        <f>VLOOKUP($E67,AU$450:AX$461,4,FALSE)*AU67*($K67)+(AU67-AV67-AW67)*(1-$K67)</f>
        <v>0</v>
      </c>
      <c r="AY67" s="990"/>
      <c r="BC67" s="988">
        <f t="shared" si="49"/>
        <v>0</v>
      </c>
      <c r="BD67" s="989">
        <f>VLOOKUP($E67,BC$450:BF$461,2,FALSE)*BC67*($K67)+IF($G67&gt;0,($H67/$G67)*BC67,0)*(1-$K67)</f>
        <v>0</v>
      </c>
      <c r="BE67" s="989">
        <f>VLOOKUP($E67,BC$450:BF$461,3,FALSE)*BC67*($K67)+IF($G67&gt;0,($I67/$G67)*BC67,0)*(1-$K67)</f>
        <v>0</v>
      </c>
      <c r="BF67" s="989">
        <f>VLOOKUP($E67,BC$450:BF$461,4,FALSE)*BC67*($K67)+(BC67-BD67-BE67)*(1-$K67)</f>
        <v>0</v>
      </c>
      <c r="BG67" s="990"/>
      <c r="BK67" s="988">
        <f t="shared" si="50"/>
        <v>0</v>
      </c>
      <c r="BL67" s="989">
        <f>VLOOKUP($E67,BK$450:BN$461,2,FALSE)*BK67*($K67)+IF($G67&gt;0,($H67/$G67)*BK67,0)*(1-$K67)</f>
        <v>0</v>
      </c>
      <c r="BM67" s="989">
        <f>VLOOKUP($E67,BK$450:BN$461,3,FALSE)*BK67*($K67)+IF($G67&gt;0,($I67/$G67)*BK67,0)*(1-$K67)</f>
        <v>0</v>
      </c>
      <c r="BN67" s="989">
        <f>VLOOKUP($E67,BK$450:BN$461,4,FALSE)*BK67*($K67)+(BK67-BL67-BM67)*(1-$K67)</f>
        <v>0</v>
      </c>
      <c r="BO67" s="990"/>
      <c r="BS67" s="988">
        <f t="shared" si="51"/>
        <v>0</v>
      </c>
      <c r="BT67" s="989">
        <f>VLOOKUP($E67,BS$450:BV$461,2,FALSE)*BS67*($K67)+IF($G67&gt;0,($H67/$G67)*BS67,0)*(1-$K67)</f>
        <v>0</v>
      </c>
      <c r="BU67" s="989">
        <f>VLOOKUP($E67,BS$450:BV$461,3,FALSE)*BS67*($K67)+IF($G67&gt;0,($I67/$G67)*BS67,0)*(1-$K67)</f>
        <v>0</v>
      </c>
      <c r="BV67" s="989">
        <f>VLOOKUP($E67,BS$450:BV$461,4,FALSE)*BS67*($K67)+(BS67-BT67-BU67)*(1-$K67)</f>
        <v>0</v>
      </c>
      <c r="BW67" s="990"/>
      <c r="CA67" s="988">
        <f t="shared" si="52"/>
        <v>0</v>
      </c>
      <c r="CB67" s="989">
        <f>VLOOKUP($E67,CA$450:CD$461,2,FALSE)*CA67*($K67)+IF($G67&gt;0,($H67/$G67)*CA67,0)*(1-$K67)</f>
        <v>0</v>
      </c>
      <c r="CC67" s="989">
        <f>VLOOKUP($E67,CA$450:CD$461,3,FALSE)*CA67*($K67)+IF($G67&gt;0,($I67/$G67)*CA67,0)*(1-$K67)</f>
        <v>0</v>
      </c>
      <c r="CD67" s="989">
        <f>VLOOKUP($E67,CA$450:CD$461,4,FALSE)*CA67*($K67)+(CA67-CB67-CC67)*(1-$K67)</f>
        <v>0</v>
      </c>
      <c r="CE67" s="990"/>
      <c r="CI67" s="988">
        <f t="shared" si="53"/>
        <v>0</v>
      </c>
      <c r="CJ67" s="989">
        <f>VLOOKUP($E67,CI$450:CL$461,2,FALSE)*CI67*($K67)+IF($G67&gt;0,($H67/$G67)*CI67,0)*(1-$K67)</f>
        <v>0</v>
      </c>
      <c r="CK67" s="989">
        <f>VLOOKUP($E67,CI$450:CL$461,3,FALSE)*CI67*($K67)+IF($G67&gt;0,($I67/$G67)*CI67,0)*(1-$K67)</f>
        <v>0</v>
      </c>
      <c r="CL67" s="989">
        <f>VLOOKUP($E67,CI$450:CL$461,4,FALSE)*CI67*($K67)+(CI67-CJ67-CK67)*(1-$K67)</f>
        <v>0</v>
      </c>
      <c r="CM67" s="990"/>
      <c r="CQ67" s="988">
        <f t="shared" si="54"/>
        <v>0</v>
      </c>
      <c r="CR67" s="989">
        <f>VLOOKUP($E67,CQ$450:CT$461,2,FALSE)*CQ67*($K67)+IF($G67&gt;0,($H67/$G67)*CQ67,0)*(1-$K67)</f>
        <v>0</v>
      </c>
      <c r="CS67" s="989">
        <f>VLOOKUP($E67,CQ$450:CT$461,3,FALSE)*CQ67*($K67)+IF($G67&gt;0,($I67/$G67)*CQ67,0)*(1-$K67)</f>
        <v>0</v>
      </c>
      <c r="CT67" s="989">
        <f>VLOOKUP($E67,CQ$450:CT$461,4,FALSE)*CQ67*($K67)+(CQ67-CR67-CS67)*(1-$K67)</f>
        <v>0</v>
      </c>
      <c r="CU67" s="990"/>
      <c r="CY67" s="988">
        <f t="shared" si="55"/>
        <v>0</v>
      </c>
      <c r="CZ67" s="989">
        <f>VLOOKUP($E67,CY$450:DB$461,2,FALSE)*CY67*($K67)+IF($G67&gt;0,($H67/$G67)*CY67,0)*(1-$K67)</f>
        <v>0</v>
      </c>
      <c r="DA67" s="989">
        <f>VLOOKUP($E67,CY$450:DB$461,3,FALSE)*CY67*($K67)+IF($G67&gt;0,($I67/$G67)*CY67,0)*(1-$K67)</f>
        <v>0</v>
      </c>
      <c r="DB67" s="989">
        <f>VLOOKUP($E67,CY$450:DB$461,4,FALSE)*CY67*($K67)+(CY67-CZ67-DA67)*(1-$K67)</f>
        <v>0</v>
      </c>
      <c r="DC67" s="990"/>
      <c r="DG67" s="988">
        <f t="shared" si="56"/>
        <v>0</v>
      </c>
      <c r="DH67" s="989">
        <f>VLOOKUP($E67,DG$450:DJ$461,2,FALSE)*DG67*($K67)+IF($G67&gt;0,($H67/$G67)*DG67,0)*(1-$K67)</f>
        <v>0</v>
      </c>
      <c r="DI67" s="989">
        <f>VLOOKUP($E67,DG$450:DJ$461,3,FALSE)*DG67*($K67)+IF($G67&gt;0,($I67/$G67)*DG67,0)*(1-$K67)</f>
        <v>0</v>
      </c>
      <c r="DJ67" s="989">
        <f>VLOOKUP($E67,DG$450:DJ$461,4,FALSE)*DG67*($K67)+(DG67-DH67-DI67)*(1-$K67)</f>
        <v>0</v>
      </c>
      <c r="DK67" s="990"/>
      <c r="DO67" s="988">
        <f t="shared" si="57"/>
        <v>0</v>
      </c>
      <c r="DP67" s="989">
        <f>VLOOKUP($E67,DO$450:DR$461,2,FALSE)*DO67*($K67)+IF($G67&gt;0,($H67/$G67)*DO67,0)*(1-$K67)</f>
        <v>0</v>
      </c>
      <c r="DQ67" s="989">
        <f>VLOOKUP($E67,DO$450:DR$461,3,FALSE)*DO67*($K67)+IF($G67&gt;0,($I67/$G67)*DO67,0)*(1-$K67)</f>
        <v>0</v>
      </c>
      <c r="DR67" s="989">
        <f>VLOOKUP($E67,DO$450:DR$461,4,FALSE)*DO67*($K67)+(DO67-DP67-DQ67)*(1-$K67)</f>
        <v>0</v>
      </c>
      <c r="DS67" s="990"/>
      <c r="DW67" s="988">
        <f t="shared" si="58"/>
        <v>0</v>
      </c>
      <c r="DX67" s="989">
        <f>VLOOKUP($E67,DW$450:DZ$461,2,FALSE)*DW67*($K67)+IF($G67&gt;0,($H67/$G67)*DW67,0)*(1-$K67)</f>
        <v>0</v>
      </c>
      <c r="DY67" s="989">
        <f>VLOOKUP($E67,DW$450:DZ$461,3,FALSE)*DW67*($K67)+IF($G67&gt;0,($I67/$G67)*DW67,0)*(1-$K67)</f>
        <v>0</v>
      </c>
      <c r="DZ67" s="989">
        <f>VLOOKUP($E67,DW$450:DZ$461,4,FALSE)*DW67*($K67)+(DW67-DX67-DY67)*(1-$K67)</f>
        <v>0</v>
      </c>
      <c r="EA67" s="990"/>
      <c r="EE67" s="988">
        <f t="shared" si="59"/>
        <v>0</v>
      </c>
      <c r="EF67" s="989">
        <f>VLOOKUP($E67,EE$450:EH$461,2,FALSE)*EE67*($K67)+IF($G67&gt;0,($H67/$G67)*EE67,0)*(1-$K67)</f>
        <v>0</v>
      </c>
      <c r="EG67" s="989">
        <f>VLOOKUP($E67,EE$450:EH$461,3,FALSE)*EE67*($K67)+IF($G67&gt;0,($I67/$G67)*EE67,0)*(1-$K67)</f>
        <v>0</v>
      </c>
      <c r="EH67" s="989">
        <f>VLOOKUP($E67,EE$450:EH$461,4,FALSE)*EE67*($K67)+(EE67-EF67-EG67)*(1-$K67)</f>
        <v>0</v>
      </c>
      <c r="EI67" s="990"/>
      <c r="EM67" s="988">
        <f t="shared" si="60"/>
        <v>0</v>
      </c>
      <c r="EN67" s="989">
        <f>VLOOKUP($E67,EM$450:EP$461,2,FALSE)*EM67*($K67)+IF($G67&gt;0,($H67/$G67)*EM67,0)*(1-$K67)</f>
        <v>0</v>
      </c>
      <c r="EO67" s="989">
        <f>VLOOKUP($E67,EM$450:EP$461,3,FALSE)*EM67*($K67)+IF($G67&gt;0,($I67/$G67)*EM67,0)*(1-$K67)</f>
        <v>0</v>
      </c>
      <c r="EP67" s="989">
        <f>VLOOKUP($E67,EM$450:EP$461,4,FALSE)*EM67*($K67)+(EM67-EN67-EO67)*(1-$K67)</f>
        <v>0</v>
      </c>
      <c r="EQ67" s="990"/>
      <c r="EU67" s="988">
        <f t="shared" si="61"/>
        <v>0</v>
      </c>
      <c r="EV67" s="989">
        <f>VLOOKUP($E67,EU$450:EX$461,2,FALSE)*EU67*($K67)+IF($G67&gt;0,($H67/$G67)*EU67,0)*(1-$K67)</f>
        <v>0</v>
      </c>
      <c r="EW67" s="989">
        <f>VLOOKUP($E67,EU$450:EX$461,3,FALSE)*EU67*($K67)+IF($G67&gt;0,($I67/$G67)*EU67,0)*(1-$K67)</f>
        <v>0</v>
      </c>
      <c r="EX67" s="989">
        <f>VLOOKUP($E67,EU$450:EX$461,4,FALSE)*EU67*($K67)+(EU67-EV67-EW67)*(1-$K67)</f>
        <v>0</v>
      </c>
      <c r="EY67" s="990"/>
      <c r="FC67" s="988">
        <f t="shared" si="62"/>
        <v>0</v>
      </c>
      <c r="FD67" s="989">
        <f>VLOOKUP($E67,FC$450:FF$461,2,FALSE)*FC67*($K67)+IF($G67&gt;0,($H67/$G67)*FC67,0)*(1-$K67)</f>
        <v>0</v>
      </c>
      <c r="FE67" s="989">
        <f>VLOOKUP($E67,FC$450:FF$461,3,FALSE)*FC67*($K67)+IF($G67&gt;0,($I67/$G67)*FC67,0)*(1-$K67)</f>
        <v>0</v>
      </c>
      <c r="FF67" s="989">
        <f>VLOOKUP($E67,FC$450:FF$461,4,FALSE)*FC67*($K67)+(FC67-FD67-FE67)*(1-$K67)</f>
        <v>0</v>
      </c>
      <c r="FG67" s="990"/>
      <c r="FK67" s="988">
        <f t="shared" si="63"/>
        <v>0</v>
      </c>
      <c r="FL67" s="989">
        <f>VLOOKUP($E67,FK$450:FN$461,2,FALSE)*FK67*($K67)+IF($G67&gt;0,($H67/$G67)*FK67,0)*(1-$K67)</f>
        <v>0</v>
      </c>
      <c r="FM67" s="989">
        <f>VLOOKUP($E67,FK$450:FN$461,3,FALSE)*FK67*($K67)+IF($G67&gt;0,($I67/$G67)*FK67,0)*(1-$K67)</f>
        <v>0</v>
      </c>
      <c r="FN67" s="989">
        <f>VLOOKUP($E67,FK$450:FN$461,4,FALSE)*FK67*($K67)+(FK67-FL67-FM67)*(1-$K67)</f>
        <v>0</v>
      </c>
      <c r="FO67" s="990"/>
    </row>
    <row r="68" spans="1:171">
      <c r="A68" s="786"/>
      <c r="B68" s="787" t="s">
        <v>305</v>
      </c>
      <c r="C68" s="1963">
        <v>219</v>
      </c>
      <c r="D68" s="764">
        <v>108</v>
      </c>
      <c r="E68" s="778" t="str">
        <f>'Sch 1- Rate Base '!E68</f>
        <v>PROD</v>
      </c>
      <c r="F68" s="765"/>
      <c r="G68" s="182">
        <f>'Sch 1- Rate Base '!G68</f>
        <v>0</v>
      </c>
      <c r="H68" s="182">
        <f>'Sch 1- Rate Base '!H68</f>
        <v>0</v>
      </c>
      <c r="I68" s="182">
        <f>'Sch 1- Rate Base '!I68</f>
        <v>0</v>
      </c>
      <c r="J68" s="183">
        <f>'Sch 1- Rate Base '!J68</f>
        <v>0</v>
      </c>
      <c r="K68" s="777">
        <f t="shared" si="43"/>
        <v>1</v>
      </c>
      <c r="O68" s="988">
        <f t="shared" si="44"/>
        <v>0</v>
      </c>
      <c r="P68" s="989">
        <f>VLOOKUP($E68,O$450:R$461,2,FALSE)*O68*($K68)+IF($G68&gt;0,($H68/$G68)*O68,0)*(1-$K68)</f>
        <v>0</v>
      </c>
      <c r="Q68" s="989">
        <f>VLOOKUP($E68,O$450:R$461,3,FALSE)*O68*($K68)+IF($G68&gt;0,($I68/$G68)*O68,0)*(1-$K68)</f>
        <v>0</v>
      </c>
      <c r="R68" s="989">
        <f>VLOOKUP($E68,O$450:R$461,4,FALSE)*O68*($K68)+(O68-P68-Q68)*(1-$K68)</f>
        <v>0</v>
      </c>
      <c r="S68" s="990"/>
      <c r="W68" s="988">
        <f t="shared" si="45"/>
        <v>0</v>
      </c>
      <c r="X68" s="989">
        <f>VLOOKUP($E68,W$450:Z$461,2,FALSE)*W68*($K68)+IF($G68&gt;0,($H68/$G68)*W68,0)*(1-$K68)</f>
        <v>0</v>
      </c>
      <c r="Y68" s="989">
        <f>VLOOKUP($E68,W$450:Z$461,3,FALSE)*W68*($K68)+IF($G68&gt;0,($I68/$G68)*W68,0)*(1-$K68)</f>
        <v>0</v>
      </c>
      <c r="Z68" s="989">
        <f>VLOOKUP($E68,W$450:Z$461,4,FALSE)*W68*($K68)+(W68-X68-Y68)*(1-$K68)</f>
        <v>0</v>
      </c>
      <c r="AA68" s="990"/>
      <c r="AE68" s="988">
        <f t="shared" si="46"/>
        <v>0</v>
      </c>
      <c r="AF68" s="989">
        <f>VLOOKUP($E68,AE$450:AH$461,2,FALSE)*AE68*($K68)+IF($G68&gt;0,($H68/$G68)*AE68,0)*(1-$K68)</f>
        <v>0</v>
      </c>
      <c r="AG68" s="989">
        <f>VLOOKUP($E68,AE$450:AH$461,3,FALSE)*AE68*($K68)+IF($G68&gt;0,($I68/$G68)*AE68,0)*(1-$K68)</f>
        <v>0</v>
      </c>
      <c r="AH68" s="989">
        <f>VLOOKUP($E68,AE$450:AH$461,4,FALSE)*AE68*($K68)+(AE68-AF68-AG68)*(1-$K68)</f>
        <v>0</v>
      </c>
      <c r="AI68" s="990"/>
      <c r="AM68" s="988">
        <f t="shared" si="47"/>
        <v>0</v>
      </c>
      <c r="AN68" s="989">
        <f>VLOOKUP($E68,AM$450:AP$461,2,FALSE)*AM68*($K68)+IF($G68&gt;0,($H68/$G68)*AM68,0)*(1-$K68)</f>
        <v>0</v>
      </c>
      <c r="AO68" s="989">
        <f>VLOOKUP($E68,AM$450:AP$461,3,FALSE)*AM68*($K68)+IF($G68&gt;0,($I68/$G68)*AM68,0)*(1-$K68)</f>
        <v>0</v>
      </c>
      <c r="AP68" s="989">
        <f>VLOOKUP($E68,AM$450:AP$461,4,FALSE)*AM68*($K68)+(AM68-AN68-AO68)*(1-$K68)</f>
        <v>0</v>
      </c>
      <c r="AQ68" s="990"/>
      <c r="AU68" s="988">
        <f t="shared" si="48"/>
        <v>0</v>
      </c>
      <c r="AV68" s="989">
        <f>VLOOKUP($E68,AU$450:AX$461,2,FALSE)*AU68*($K68)+IF($G68&gt;0,($H68/$G68)*AU68,0)*(1-$K68)</f>
        <v>0</v>
      </c>
      <c r="AW68" s="989">
        <f>VLOOKUP($E68,AU$450:AX$461,3,FALSE)*AU68*($K68)+IF($G68&gt;0,($I68/$G68)*AU68,0)*(1-$K68)</f>
        <v>0</v>
      </c>
      <c r="AX68" s="989">
        <f>VLOOKUP($E68,AU$450:AX$461,4,FALSE)*AU68*($K68)+(AU68-AV68-AW68)*(1-$K68)</f>
        <v>0</v>
      </c>
      <c r="AY68" s="990"/>
      <c r="BC68" s="988">
        <f t="shared" si="49"/>
        <v>0</v>
      </c>
      <c r="BD68" s="989">
        <f>VLOOKUP($E68,BC$450:BF$461,2,FALSE)*BC68*($K68)+IF($G68&gt;0,($H68/$G68)*BC68,0)*(1-$K68)</f>
        <v>0</v>
      </c>
      <c r="BE68" s="989">
        <f>VLOOKUP($E68,BC$450:BF$461,3,FALSE)*BC68*($K68)+IF($G68&gt;0,($I68/$G68)*BC68,0)*(1-$K68)</f>
        <v>0</v>
      </c>
      <c r="BF68" s="989">
        <f>VLOOKUP($E68,BC$450:BF$461,4,FALSE)*BC68*($K68)+(BC68-BD68-BE68)*(1-$K68)</f>
        <v>0</v>
      </c>
      <c r="BG68" s="990"/>
      <c r="BK68" s="988">
        <f t="shared" si="50"/>
        <v>0</v>
      </c>
      <c r="BL68" s="989">
        <f>VLOOKUP($E68,BK$450:BN$461,2,FALSE)*BK68*($K68)+IF($G68&gt;0,($H68/$G68)*BK68,0)*(1-$K68)</f>
        <v>0</v>
      </c>
      <c r="BM68" s="989">
        <f>VLOOKUP($E68,BK$450:BN$461,3,FALSE)*BK68*($K68)+IF($G68&gt;0,($I68/$G68)*BK68,0)*(1-$K68)</f>
        <v>0</v>
      </c>
      <c r="BN68" s="989">
        <f>VLOOKUP($E68,BK$450:BN$461,4,FALSE)*BK68*($K68)+(BK68-BL68-BM68)*(1-$K68)</f>
        <v>0</v>
      </c>
      <c r="BO68" s="990"/>
      <c r="BS68" s="988">
        <f t="shared" si="51"/>
        <v>0</v>
      </c>
      <c r="BT68" s="989">
        <f>VLOOKUP($E68,BS$450:BV$461,2,FALSE)*BS68*($K68)+IF($G68&gt;0,($H68/$G68)*BS68,0)*(1-$K68)</f>
        <v>0</v>
      </c>
      <c r="BU68" s="989">
        <f>VLOOKUP($E68,BS$450:BV$461,3,FALSE)*BS68*($K68)+IF($G68&gt;0,($I68/$G68)*BS68,0)*(1-$K68)</f>
        <v>0</v>
      </c>
      <c r="BV68" s="989">
        <f>VLOOKUP($E68,BS$450:BV$461,4,FALSE)*BS68*($K68)+(BS68-BT68-BU68)*(1-$K68)</f>
        <v>0</v>
      </c>
      <c r="BW68" s="990"/>
      <c r="CA68" s="988">
        <f t="shared" si="52"/>
        <v>0</v>
      </c>
      <c r="CB68" s="989">
        <f>VLOOKUP($E68,CA$450:CD$461,2,FALSE)*CA68*($K68)+IF($G68&gt;0,($H68/$G68)*CA68,0)*(1-$K68)</f>
        <v>0</v>
      </c>
      <c r="CC68" s="989">
        <f>VLOOKUP($E68,CA$450:CD$461,3,FALSE)*CA68*($K68)+IF($G68&gt;0,($I68/$G68)*CA68,0)*(1-$K68)</f>
        <v>0</v>
      </c>
      <c r="CD68" s="989">
        <f>VLOOKUP($E68,CA$450:CD$461,4,FALSE)*CA68*($K68)+(CA68-CB68-CC68)*(1-$K68)</f>
        <v>0</v>
      </c>
      <c r="CE68" s="990"/>
      <c r="CI68" s="988">
        <f t="shared" si="53"/>
        <v>0</v>
      </c>
      <c r="CJ68" s="989">
        <f>VLOOKUP($E68,CI$450:CL$461,2,FALSE)*CI68*($K68)+IF($G68&gt;0,($H68/$G68)*CI68,0)*(1-$K68)</f>
        <v>0</v>
      </c>
      <c r="CK68" s="989">
        <f>VLOOKUP($E68,CI$450:CL$461,3,FALSE)*CI68*($K68)+IF($G68&gt;0,($I68/$G68)*CI68,0)*(1-$K68)</f>
        <v>0</v>
      </c>
      <c r="CL68" s="989">
        <f>VLOOKUP($E68,CI$450:CL$461,4,FALSE)*CI68*($K68)+(CI68-CJ68-CK68)*(1-$K68)</f>
        <v>0</v>
      </c>
      <c r="CM68" s="990"/>
      <c r="CQ68" s="988">
        <f t="shared" si="54"/>
        <v>0</v>
      </c>
      <c r="CR68" s="989">
        <f>VLOOKUP($E68,CQ$450:CT$461,2,FALSE)*CQ68*($K68)+IF($G68&gt;0,($H68/$G68)*CQ68,0)*(1-$K68)</f>
        <v>0</v>
      </c>
      <c r="CS68" s="989">
        <f>VLOOKUP($E68,CQ$450:CT$461,3,FALSE)*CQ68*($K68)+IF($G68&gt;0,($I68/$G68)*CQ68,0)*(1-$K68)</f>
        <v>0</v>
      </c>
      <c r="CT68" s="989">
        <f>VLOOKUP($E68,CQ$450:CT$461,4,FALSE)*CQ68*($K68)+(CQ68-CR68-CS68)*(1-$K68)</f>
        <v>0</v>
      </c>
      <c r="CU68" s="990"/>
      <c r="CY68" s="988">
        <f t="shared" si="55"/>
        <v>0</v>
      </c>
      <c r="CZ68" s="989">
        <f>VLOOKUP($E68,CY$450:DB$461,2,FALSE)*CY68*($K68)+IF($G68&gt;0,($H68/$G68)*CY68,0)*(1-$K68)</f>
        <v>0</v>
      </c>
      <c r="DA68" s="989">
        <f>VLOOKUP($E68,CY$450:DB$461,3,FALSE)*CY68*($K68)+IF($G68&gt;0,($I68/$G68)*CY68,0)*(1-$K68)</f>
        <v>0</v>
      </c>
      <c r="DB68" s="989">
        <f>VLOOKUP($E68,CY$450:DB$461,4,FALSE)*CY68*($K68)+(CY68-CZ68-DA68)*(1-$K68)</f>
        <v>0</v>
      </c>
      <c r="DC68" s="990"/>
      <c r="DG68" s="988">
        <f t="shared" si="56"/>
        <v>0</v>
      </c>
      <c r="DH68" s="989">
        <f>VLOOKUP($E68,DG$450:DJ$461,2,FALSE)*DG68*($K68)+IF($G68&gt;0,($H68/$G68)*DG68,0)*(1-$K68)</f>
        <v>0</v>
      </c>
      <c r="DI68" s="989">
        <f>VLOOKUP($E68,DG$450:DJ$461,3,FALSE)*DG68*($K68)+IF($G68&gt;0,($I68/$G68)*DG68,0)*(1-$K68)</f>
        <v>0</v>
      </c>
      <c r="DJ68" s="989">
        <f>VLOOKUP($E68,DG$450:DJ$461,4,FALSE)*DG68*($K68)+(DG68-DH68-DI68)*(1-$K68)</f>
        <v>0</v>
      </c>
      <c r="DK68" s="990"/>
      <c r="DO68" s="988">
        <f t="shared" si="57"/>
        <v>0</v>
      </c>
      <c r="DP68" s="989">
        <f>VLOOKUP($E68,DO$450:DR$461,2,FALSE)*DO68*($K68)+IF($G68&gt;0,($H68/$G68)*DO68,0)*(1-$K68)</f>
        <v>0</v>
      </c>
      <c r="DQ68" s="989">
        <f>VLOOKUP($E68,DO$450:DR$461,3,FALSE)*DO68*($K68)+IF($G68&gt;0,($I68/$G68)*DO68,0)*(1-$K68)</f>
        <v>0</v>
      </c>
      <c r="DR68" s="989">
        <f>VLOOKUP($E68,DO$450:DR$461,4,FALSE)*DO68*($K68)+(DO68-DP68-DQ68)*(1-$K68)</f>
        <v>0</v>
      </c>
      <c r="DS68" s="990"/>
      <c r="DW68" s="988">
        <f t="shared" si="58"/>
        <v>0</v>
      </c>
      <c r="DX68" s="989">
        <f>VLOOKUP($E68,DW$450:DZ$461,2,FALSE)*DW68*($K68)+IF($G68&gt;0,($H68/$G68)*DW68,0)*(1-$K68)</f>
        <v>0</v>
      </c>
      <c r="DY68" s="989">
        <f>VLOOKUP($E68,DW$450:DZ$461,3,FALSE)*DW68*($K68)+IF($G68&gt;0,($I68/$G68)*DW68,0)*(1-$K68)</f>
        <v>0</v>
      </c>
      <c r="DZ68" s="989">
        <f>VLOOKUP($E68,DW$450:DZ$461,4,FALSE)*DW68*($K68)+(DW68-DX68-DY68)*(1-$K68)</f>
        <v>0</v>
      </c>
      <c r="EA68" s="990"/>
      <c r="EE68" s="988">
        <f t="shared" si="59"/>
        <v>0</v>
      </c>
      <c r="EF68" s="989">
        <f>VLOOKUP($E68,EE$450:EH$461,2,FALSE)*EE68*($K68)+IF($G68&gt;0,($H68/$G68)*EE68,0)*(1-$K68)</f>
        <v>0</v>
      </c>
      <c r="EG68" s="989">
        <f>VLOOKUP($E68,EE$450:EH$461,3,FALSE)*EE68*($K68)+IF($G68&gt;0,($I68/$G68)*EE68,0)*(1-$K68)</f>
        <v>0</v>
      </c>
      <c r="EH68" s="989">
        <f>VLOOKUP($E68,EE$450:EH$461,4,FALSE)*EE68*($K68)+(EE68-EF68-EG68)*(1-$K68)</f>
        <v>0</v>
      </c>
      <c r="EI68" s="990"/>
      <c r="EM68" s="988">
        <f t="shared" si="60"/>
        <v>0</v>
      </c>
      <c r="EN68" s="989">
        <f>VLOOKUP($E68,EM$450:EP$461,2,FALSE)*EM68*($K68)+IF($G68&gt;0,($H68/$G68)*EM68,0)*(1-$K68)</f>
        <v>0</v>
      </c>
      <c r="EO68" s="989">
        <f>VLOOKUP($E68,EM$450:EP$461,3,FALSE)*EM68*($K68)+IF($G68&gt;0,($I68/$G68)*EM68,0)*(1-$K68)</f>
        <v>0</v>
      </c>
      <c r="EP68" s="989">
        <f>VLOOKUP($E68,EM$450:EP$461,4,FALSE)*EM68*($K68)+(EM68-EN68-EO68)*(1-$K68)</f>
        <v>0</v>
      </c>
      <c r="EQ68" s="990"/>
      <c r="EU68" s="988">
        <f t="shared" si="61"/>
        <v>0</v>
      </c>
      <c r="EV68" s="989">
        <f>VLOOKUP($E68,EU$450:EX$461,2,FALSE)*EU68*($K68)+IF($G68&gt;0,($H68/$G68)*EU68,0)*(1-$K68)</f>
        <v>0</v>
      </c>
      <c r="EW68" s="989">
        <f>VLOOKUP($E68,EU$450:EX$461,3,FALSE)*EU68*($K68)+IF($G68&gt;0,($I68/$G68)*EU68,0)*(1-$K68)</f>
        <v>0</v>
      </c>
      <c r="EX68" s="989">
        <f>VLOOKUP($E68,EU$450:EX$461,4,FALSE)*EU68*($K68)+(EU68-EV68-EW68)*(1-$K68)</f>
        <v>0</v>
      </c>
      <c r="EY68" s="990"/>
      <c r="FC68" s="988">
        <f t="shared" si="62"/>
        <v>0</v>
      </c>
      <c r="FD68" s="989">
        <f>VLOOKUP($E68,FC$450:FF$461,2,FALSE)*FC68*($K68)+IF($G68&gt;0,($H68/$G68)*FC68,0)*(1-$K68)</f>
        <v>0</v>
      </c>
      <c r="FE68" s="989">
        <f>VLOOKUP($E68,FC$450:FF$461,3,FALSE)*FC68*($K68)+IF($G68&gt;0,($I68/$G68)*FC68,0)*(1-$K68)</f>
        <v>0</v>
      </c>
      <c r="FF68" s="989">
        <f>VLOOKUP($E68,FC$450:FF$461,4,FALSE)*FC68*($K68)+(FC68-FD68-FE68)*(1-$K68)</f>
        <v>0</v>
      </c>
      <c r="FG68" s="990"/>
      <c r="FK68" s="988">
        <f t="shared" si="63"/>
        <v>0</v>
      </c>
      <c r="FL68" s="989">
        <f>VLOOKUP($E68,FK$450:FN$461,2,FALSE)*FK68*($K68)+IF($G68&gt;0,($H68/$G68)*FK68,0)*(1-$K68)</f>
        <v>0</v>
      </c>
      <c r="FM68" s="989">
        <f>VLOOKUP($E68,FK$450:FN$461,3,FALSE)*FK68*($K68)+IF($G68&gt;0,($I68/$G68)*FK68,0)*(1-$K68)</f>
        <v>0</v>
      </c>
      <c r="FN68" s="989">
        <f>VLOOKUP($E68,FK$450:FN$461,4,FALSE)*FK68*($K68)+(FK68-FL68-FM68)*(1-$K68)</f>
        <v>0</v>
      </c>
      <c r="FO68" s="990"/>
    </row>
    <row r="69" spans="1:171">
      <c r="A69" s="786"/>
      <c r="B69" s="220" t="s">
        <v>789</v>
      </c>
      <c r="C69" s="1957"/>
      <c r="D69" s="764" t="s">
        <v>792</v>
      </c>
      <c r="E69" s="778" t="str">
        <f>'Sch 1- Rate Base '!E69</f>
        <v>PROD</v>
      </c>
      <c r="F69" s="765"/>
      <c r="G69" s="182">
        <f>'Sch 1- Rate Base '!G69</f>
        <v>0</v>
      </c>
      <c r="H69" s="182">
        <f>'Sch 1- Rate Base '!H69</f>
        <v>0</v>
      </c>
      <c r="I69" s="182">
        <f>'Sch 1- Rate Base '!I69</f>
        <v>0</v>
      </c>
      <c r="J69" s="183">
        <f>'Sch 1- Rate Base '!J69</f>
        <v>0</v>
      </c>
      <c r="K69" s="777"/>
      <c r="O69" s="988">
        <f t="shared" si="44"/>
        <v>0</v>
      </c>
      <c r="P69" s="989">
        <f>VLOOKUP($E69,O$450:R$461,2,FALSE)*O69*($K69)+IF($G69&gt;0,($H69/$G69)*O69,0)*(1-$K69)</f>
        <v>0</v>
      </c>
      <c r="Q69" s="989">
        <f>VLOOKUP($E69,O$450:R$461,3,FALSE)*O69*($K69)+IF($G69&gt;0,($I69/$G69)*O69,0)*(1-$K69)</f>
        <v>0</v>
      </c>
      <c r="R69" s="989">
        <f>VLOOKUP($E69,O$450:R$461,4,FALSE)*O69*($K69)+(O69-P69-Q69)*(1-$K69)</f>
        <v>0</v>
      </c>
      <c r="S69" s="990"/>
      <c r="W69" s="988">
        <f t="shared" si="45"/>
        <v>0</v>
      </c>
      <c r="X69" s="989">
        <f>VLOOKUP($E69,W$450:Z$461,2,FALSE)*W69*($K69)+IF($G69&gt;0,($H69/$G69)*W69,0)*(1-$K69)</f>
        <v>0</v>
      </c>
      <c r="Y69" s="989">
        <f>VLOOKUP($E69,W$450:Z$461,3,FALSE)*W69*($K69)+IF($G69&gt;0,($I69/$G69)*W69,0)*(1-$K69)</f>
        <v>0</v>
      </c>
      <c r="Z69" s="989">
        <f>VLOOKUP($E69,W$450:Z$461,4,FALSE)*W69*($K69)+(W69-X69-Y69)*(1-$K69)</f>
        <v>0</v>
      </c>
      <c r="AA69" s="990"/>
      <c r="AE69" s="988">
        <f t="shared" si="46"/>
        <v>0</v>
      </c>
      <c r="AF69" s="989">
        <f>VLOOKUP($E69,AE$450:AH$461,2,FALSE)*AE69*($K69)+IF($G69&gt;0,($H69/$G69)*AE69,0)*(1-$K69)</f>
        <v>0</v>
      </c>
      <c r="AG69" s="989">
        <f>VLOOKUP($E69,AE$450:AH$461,3,FALSE)*AE69*($K69)+IF($G69&gt;0,($I69/$G69)*AE69,0)*(1-$K69)</f>
        <v>0</v>
      </c>
      <c r="AH69" s="989">
        <f>VLOOKUP($E69,AE$450:AH$461,4,FALSE)*AE69*($K69)+(AE69-AF69-AG69)*(1-$K69)</f>
        <v>0</v>
      </c>
      <c r="AI69" s="990"/>
      <c r="AM69" s="988">
        <f t="shared" si="47"/>
        <v>0</v>
      </c>
      <c r="AN69" s="989">
        <f>VLOOKUP($E69,AM$450:AP$461,2,FALSE)*AM69*($K69)+IF($G69&gt;0,($H69/$G69)*AM69,0)*(1-$K69)</f>
        <v>0</v>
      </c>
      <c r="AO69" s="989">
        <f>VLOOKUP($E69,AM$450:AP$461,3,FALSE)*AM69*($K69)+IF($G69&gt;0,($I69/$G69)*AM69,0)*(1-$K69)</f>
        <v>0</v>
      </c>
      <c r="AP69" s="989">
        <f>VLOOKUP($E69,AM$450:AP$461,4,FALSE)*AM69*($K69)+(AM69-AN69-AO69)*(1-$K69)</f>
        <v>0</v>
      </c>
      <c r="AQ69" s="990"/>
      <c r="AU69" s="988">
        <f t="shared" si="48"/>
        <v>0</v>
      </c>
      <c r="AV69" s="989">
        <f>VLOOKUP($E69,AU$450:AX$461,2,FALSE)*AU69*($K69)+IF($G69&gt;0,($H69/$G69)*AU69,0)*(1-$K69)</f>
        <v>0</v>
      </c>
      <c r="AW69" s="989">
        <f>VLOOKUP($E69,AU$450:AX$461,3,FALSE)*AU69*($K69)+IF($G69&gt;0,($I69/$G69)*AU69,0)*(1-$K69)</f>
        <v>0</v>
      </c>
      <c r="AX69" s="989">
        <f>VLOOKUP($E69,AU$450:AX$461,4,FALSE)*AU69*($K69)+(AU69-AV69-AW69)*(1-$K69)</f>
        <v>0</v>
      </c>
      <c r="AY69" s="990"/>
      <c r="BC69" s="988">
        <f t="shared" si="49"/>
        <v>0</v>
      </c>
      <c r="BD69" s="989">
        <f>VLOOKUP($E69,BC$450:BF$461,2,FALSE)*BC69*($K69)+IF($G69&gt;0,($H69/$G69)*BC69,0)*(1-$K69)</f>
        <v>0</v>
      </c>
      <c r="BE69" s="989">
        <f>VLOOKUP($E69,BC$450:BF$461,3,FALSE)*BC69*($K69)+IF($G69&gt;0,($I69/$G69)*BC69,0)*(1-$K69)</f>
        <v>0</v>
      </c>
      <c r="BF69" s="989">
        <f>VLOOKUP($E69,BC$450:BF$461,4,FALSE)*BC69*($K69)+(BC69-BD69-BE69)*(1-$K69)</f>
        <v>0</v>
      </c>
      <c r="BG69" s="990"/>
      <c r="BK69" s="988">
        <f t="shared" si="50"/>
        <v>0</v>
      </c>
      <c r="BL69" s="989">
        <f>VLOOKUP($E69,BK$450:BN$461,2,FALSE)*BK69*($K69)+IF($G69&gt;0,($H69/$G69)*BK69,0)*(1-$K69)</f>
        <v>0</v>
      </c>
      <c r="BM69" s="989">
        <f>VLOOKUP($E69,BK$450:BN$461,3,FALSE)*BK69*($K69)+IF($G69&gt;0,($I69/$G69)*BK69,0)*(1-$K69)</f>
        <v>0</v>
      </c>
      <c r="BN69" s="989">
        <f>VLOOKUP($E69,BK$450:BN$461,4,FALSE)*BK69*($K69)+(BK69-BL69-BM69)*(1-$K69)</f>
        <v>0</v>
      </c>
      <c r="BO69" s="990"/>
      <c r="BS69" s="988">
        <f t="shared" si="51"/>
        <v>0</v>
      </c>
      <c r="BT69" s="989">
        <f>VLOOKUP($E69,BS$450:BV$461,2,FALSE)*BS69*($K69)+IF($G69&gt;0,($H69/$G69)*BS69,0)*(1-$K69)</f>
        <v>0</v>
      </c>
      <c r="BU69" s="989">
        <f>VLOOKUP($E69,BS$450:BV$461,3,FALSE)*BS69*($K69)+IF($G69&gt;0,($I69/$G69)*BS69,0)*(1-$K69)</f>
        <v>0</v>
      </c>
      <c r="BV69" s="989">
        <f>VLOOKUP($E69,BS$450:BV$461,4,FALSE)*BS69*($K69)+(BS69-BT69-BU69)*(1-$K69)</f>
        <v>0</v>
      </c>
      <c r="BW69" s="990"/>
      <c r="CA69" s="988">
        <f t="shared" si="52"/>
        <v>0</v>
      </c>
      <c r="CB69" s="989">
        <f>VLOOKUP($E69,CA$450:CD$461,2,FALSE)*CA69*($K69)+IF($G69&gt;0,($H69/$G69)*CA69,0)*(1-$K69)</f>
        <v>0</v>
      </c>
      <c r="CC69" s="989">
        <f>VLOOKUP($E69,CA$450:CD$461,3,FALSE)*CA69*($K69)+IF($G69&gt;0,($I69/$G69)*CA69,0)*(1-$K69)</f>
        <v>0</v>
      </c>
      <c r="CD69" s="989">
        <f>VLOOKUP($E69,CA$450:CD$461,4,FALSE)*CA69*($K69)+(CA69-CB69-CC69)*(1-$K69)</f>
        <v>0</v>
      </c>
      <c r="CE69" s="990"/>
      <c r="CI69" s="988">
        <f t="shared" si="53"/>
        <v>0</v>
      </c>
      <c r="CJ69" s="989">
        <f>VLOOKUP($E69,CI$450:CL$461,2,FALSE)*CI69*($K69)+IF($G69&gt;0,($H69/$G69)*CI69,0)*(1-$K69)</f>
        <v>0</v>
      </c>
      <c r="CK69" s="989">
        <f>VLOOKUP($E69,CI$450:CL$461,3,FALSE)*CI69*($K69)+IF($G69&gt;0,($I69/$G69)*CI69,0)*(1-$K69)</f>
        <v>0</v>
      </c>
      <c r="CL69" s="989">
        <f>VLOOKUP($E69,CI$450:CL$461,4,FALSE)*CI69*($K69)+(CI69-CJ69-CK69)*(1-$K69)</f>
        <v>0</v>
      </c>
      <c r="CM69" s="990"/>
      <c r="CQ69" s="988">
        <f t="shared" si="54"/>
        <v>0</v>
      </c>
      <c r="CR69" s="989">
        <f>VLOOKUP($E69,CQ$450:CT$461,2,FALSE)*CQ69*($K69)+IF($G69&gt;0,($H69/$G69)*CQ69,0)*(1-$K69)</f>
        <v>0</v>
      </c>
      <c r="CS69" s="989">
        <f>VLOOKUP($E69,CQ$450:CT$461,3,FALSE)*CQ69*($K69)+IF($G69&gt;0,($I69/$G69)*CQ69,0)*(1-$K69)</f>
        <v>0</v>
      </c>
      <c r="CT69" s="989">
        <f>VLOOKUP($E69,CQ$450:CT$461,4,FALSE)*CQ69*($K69)+(CQ69-CR69-CS69)*(1-$K69)</f>
        <v>0</v>
      </c>
      <c r="CU69" s="990"/>
      <c r="CY69" s="988">
        <f t="shared" si="55"/>
        <v>0</v>
      </c>
      <c r="CZ69" s="989">
        <f>VLOOKUP($E69,CY$450:DB$461,2,FALSE)*CY69*($K69)+IF($G69&gt;0,($H69/$G69)*CY69,0)*(1-$K69)</f>
        <v>0</v>
      </c>
      <c r="DA69" s="989">
        <f>VLOOKUP($E69,CY$450:DB$461,3,FALSE)*CY69*($K69)+IF($G69&gt;0,($I69/$G69)*CY69,0)*(1-$K69)</f>
        <v>0</v>
      </c>
      <c r="DB69" s="989">
        <f>VLOOKUP($E69,CY$450:DB$461,4,FALSE)*CY69*($K69)+(CY69-CZ69-DA69)*(1-$K69)</f>
        <v>0</v>
      </c>
      <c r="DC69" s="990"/>
      <c r="DG69" s="988">
        <f t="shared" si="56"/>
        <v>0</v>
      </c>
      <c r="DH69" s="989">
        <f>VLOOKUP($E69,DG$450:DJ$461,2,FALSE)*DG69*($K69)+IF($G69&gt;0,($H69/$G69)*DG69,0)*(1-$K69)</f>
        <v>0</v>
      </c>
      <c r="DI69" s="989">
        <f>VLOOKUP($E69,DG$450:DJ$461,3,FALSE)*DG69*($K69)+IF($G69&gt;0,($I69/$G69)*DG69,0)*(1-$K69)</f>
        <v>0</v>
      </c>
      <c r="DJ69" s="989">
        <f>VLOOKUP($E69,DG$450:DJ$461,4,FALSE)*DG69*($K69)+(DG69-DH69-DI69)*(1-$K69)</f>
        <v>0</v>
      </c>
      <c r="DK69" s="990"/>
      <c r="DO69" s="988">
        <f t="shared" si="57"/>
        <v>0</v>
      </c>
      <c r="DP69" s="989">
        <f>VLOOKUP($E69,DO$450:DR$461,2,FALSE)*DO69*($K69)+IF($G69&gt;0,($H69/$G69)*DO69,0)*(1-$K69)</f>
        <v>0</v>
      </c>
      <c r="DQ69" s="989">
        <f>VLOOKUP($E69,DO$450:DR$461,3,FALSE)*DO69*($K69)+IF($G69&gt;0,($I69/$G69)*DO69,0)*(1-$K69)</f>
        <v>0</v>
      </c>
      <c r="DR69" s="989">
        <f>VLOOKUP($E69,DO$450:DR$461,4,FALSE)*DO69*($K69)+(DO69-DP69-DQ69)*(1-$K69)</f>
        <v>0</v>
      </c>
      <c r="DS69" s="990"/>
      <c r="DW69" s="988">
        <f t="shared" si="58"/>
        <v>0</v>
      </c>
      <c r="DX69" s="989">
        <f>VLOOKUP($E69,DW$450:DZ$461,2,FALSE)*DW69*($K69)+IF($G69&gt;0,($H69/$G69)*DW69,0)*(1-$K69)</f>
        <v>0</v>
      </c>
      <c r="DY69" s="989">
        <f>VLOOKUP($E69,DW$450:DZ$461,3,FALSE)*DW69*($K69)+IF($G69&gt;0,($I69/$G69)*DW69,0)*(1-$K69)</f>
        <v>0</v>
      </c>
      <c r="DZ69" s="989">
        <f>VLOOKUP($E69,DW$450:DZ$461,4,FALSE)*DW69*($K69)+(DW69-DX69-DY69)*(1-$K69)</f>
        <v>0</v>
      </c>
      <c r="EA69" s="990"/>
      <c r="EE69" s="988">
        <f t="shared" si="59"/>
        <v>0</v>
      </c>
      <c r="EF69" s="989">
        <f>VLOOKUP($E69,EE$450:EH$461,2,FALSE)*EE69*($K69)+IF($G69&gt;0,($H69/$G69)*EE69,0)*(1-$K69)</f>
        <v>0</v>
      </c>
      <c r="EG69" s="989">
        <f>VLOOKUP($E69,EE$450:EH$461,3,FALSE)*EE69*($K69)+IF($G69&gt;0,($I69/$G69)*EE69,0)*(1-$K69)</f>
        <v>0</v>
      </c>
      <c r="EH69" s="989">
        <f>VLOOKUP($E69,EE$450:EH$461,4,FALSE)*EE69*($K69)+(EE69-EF69-EG69)*(1-$K69)</f>
        <v>0</v>
      </c>
      <c r="EI69" s="990"/>
      <c r="EM69" s="988">
        <f t="shared" si="60"/>
        <v>0</v>
      </c>
      <c r="EN69" s="989">
        <f>VLOOKUP($E69,EM$450:EP$461,2,FALSE)*EM69*($K69)+IF($G69&gt;0,($H69/$G69)*EM69,0)*(1-$K69)</f>
        <v>0</v>
      </c>
      <c r="EO69" s="989">
        <f>VLOOKUP($E69,EM$450:EP$461,3,FALSE)*EM69*($K69)+IF($G69&gt;0,($I69/$G69)*EM69,0)*(1-$K69)</f>
        <v>0</v>
      </c>
      <c r="EP69" s="989">
        <f>VLOOKUP($E69,EM$450:EP$461,4,FALSE)*EM69*($K69)+(EM69-EN69-EO69)*(1-$K69)</f>
        <v>0</v>
      </c>
      <c r="EQ69" s="990"/>
      <c r="EU69" s="988">
        <f t="shared" si="61"/>
        <v>0</v>
      </c>
      <c r="EV69" s="989">
        <f>VLOOKUP($E69,EU$450:EX$461,2,FALSE)*EU69*($K69)+IF($G69&gt;0,($H69/$G69)*EU69,0)*(1-$K69)</f>
        <v>0</v>
      </c>
      <c r="EW69" s="989">
        <f>VLOOKUP($E69,EU$450:EX$461,3,FALSE)*EU69*($K69)+IF($G69&gt;0,($I69/$G69)*EU69,0)*(1-$K69)</f>
        <v>0</v>
      </c>
      <c r="EX69" s="989">
        <f>VLOOKUP($E69,EU$450:EX$461,4,FALSE)*EU69*($K69)+(EU69-EV69-EW69)*(1-$K69)</f>
        <v>0</v>
      </c>
      <c r="EY69" s="990"/>
      <c r="FC69" s="988">
        <f t="shared" si="62"/>
        <v>0</v>
      </c>
      <c r="FD69" s="989">
        <f>VLOOKUP($E69,FC$450:FF$461,2,FALSE)*FC69*($K69)+IF($G69&gt;0,($H69/$G69)*FC69,0)*(1-$K69)</f>
        <v>0</v>
      </c>
      <c r="FE69" s="989">
        <f>VLOOKUP($E69,FC$450:FF$461,3,FALSE)*FC69*($K69)+IF($G69&gt;0,($I69/$G69)*FC69,0)*(1-$K69)</f>
        <v>0</v>
      </c>
      <c r="FF69" s="989">
        <f>VLOOKUP($E69,FC$450:FF$461,4,FALSE)*FC69*($K69)+(FC69-FD69-FE69)*(1-$K69)</f>
        <v>0</v>
      </c>
      <c r="FG69" s="990"/>
      <c r="FK69" s="988">
        <f t="shared" si="63"/>
        <v>0</v>
      </c>
      <c r="FL69" s="989">
        <f>VLOOKUP($E69,FK$450:FN$461,2,FALSE)*FK69*($K69)+IF($G69&gt;0,($H69/$G69)*FK69,0)*(1-$K69)</f>
        <v>0</v>
      </c>
      <c r="FM69" s="989">
        <f>VLOOKUP($E69,FK$450:FN$461,3,FALSE)*FK69*($K69)+IF($G69&gt;0,($I69/$G69)*FK69,0)*(1-$K69)</f>
        <v>0</v>
      </c>
      <c r="FN69" s="989">
        <f>VLOOKUP($E69,FK$450:FN$461,4,FALSE)*FK69*($K69)+(FK69-FL69-FM69)*(1-$K69)</f>
        <v>0</v>
      </c>
      <c r="FO69" s="990"/>
    </row>
    <row r="70" spans="1:171">
      <c r="A70" s="786"/>
      <c r="B70" s="220" t="s">
        <v>790</v>
      </c>
      <c r="C70" s="1957"/>
      <c r="D70" s="764" t="s">
        <v>793</v>
      </c>
      <c r="E70" s="778" t="str">
        <f>'Sch 1- Rate Base '!E70</f>
        <v>PROD</v>
      </c>
      <c r="F70" s="765"/>
      <c r="G70" s="182">
        <f>'Sch 1- Rate Base '!G70</f>
        <v>0</v>
      </c>
      <c r="H70" s="182">
        <f>'Sch 1- Rate Base '!H70</f>
        <v>0</v>
      </c>
      <c r="I70" s="182">
        <f>'Sch 1- Rate Base '!I70</f>
        <v>0</v>
      </c>
      <c r="J70" s="183">
        <f>'Sch 1- Rate Base '!J70</f>
        <v>0</v>
      </c>
      <c r="K70" s="777"/>
      <c r="O70" s="988">
        <f t="shared" si="44"/>
        <v>0</v>
      </c>
      <c r="P70" s="989">
        <f>VLOOKUP($E70,O$450:R$461,2,FALSE)*O70*($K70)+IF($G70&gt;0,($H70/$G70)*O70,0)*(1-$K70)</f>
        <v>0</v>
      </c>
      <c r="Q70" s="989">
        <f>VLOOKUP($E70,O$450:R$461,3,FALSE)*O70*($K70)+IF($G70&gt;0,($I70/$G70)*O70,0)*(1-$K70)</f>
        <v>0</v>
      </c>
      <c r="R70" s="989">
        <f>VLOOKUP($E70,O$450:R$461,4,FALSE)*O70*($K70)+(O70-P70-Q70)*(1-$K70)</f>
        <v>0</v>
      </c>
      <c r="S70" s="990"/>
      <c r="W70" s="988">
        <f t="shared" si="45"/>
        <v>0</v>
      </c>
      <c r="X70" s="989">
        <f>VLOOKUP($E70,W$450:Z$461,2,FALSE)*W70*($K70)+IF($G70&gt;0,($H70/$G70)*W70,0)*(1-$K70)</f>
        <v>0</v>
      </c>
      <c r="Y70" s="989">
        <f>VLOOKUP($E70,W$450:Z$461,3,FALSE)*W70*($K70)+IF($G70&gt;0,($I70/$G70)*W70,0)*(1-$K70)</f>
        <v>0</v>
      </c>
      <c r="Z70" s="989">
        <f>VLOOKUP($E70,W$450:Z$461,4,FALSE)*W70*($K70)+(W70-X70-Y70)*(1-$K70)</f>
        <v>0</v>
      </c>
      <c r="AA70" s="990"/>
      <c r="AE70" s="988">
        <f t="shared" si="46"/>
        <v>0</v>
      </c>
      <c r="AF70" s="989">
        <f>VLOOKUP($E70,AE$450:AH$461,2,FALSE)*AE70*($K70)+IF($G70&gt;0,($H70/$G70)*AE70,0)*(1-$K70)</f>
        <v>0</v>
      </c>
      <c r="AG70" s="989">
        <f>VLOOKUP($E70,AE$450:AH$461,3,FALSE)*AE70*($K70)+IF($G70&gt;0,($I70/$G70)*AE70,0)*(1-$K70)</f>
        <v>0</v>
      </c>
      <c r="AH70" s="989">
        <f>VLOOKUP($E70,AE$450:AH$461,4,FALSE)*AE70*($K70)+(AE70-AF70-AG70)*(1-$K70)</f>
        <v>0</v>
      </c>
      <c r="AI70" s="990"/>
      <c r="AM70" s="988">
        <f t="shared" si="47"/>
        <v>0</v>
      </c>
      <c r="AN70" s="989">
        <f>VLOOKUP($E70,AM$450:AP$461,2,FALSE)*AM70*($K70)+IF($G70&gt;0,($H70/$G70)*AM70,0)*(1-$K70)</f>
        <v>0</v>
      </c>
      <c r="AO70" s="989">
        <f>VLOOKUP($E70,AM$450:AP$461,3,FALSE)*AM70*($K70)+IF($G70&gt;0,($I70/$G70)*AM70,0)*(1-$K70)</f>
        <v>0</v>
      </c>
      <c r="AP70" s="989">
        <f>VLOOKUP($E70,AM$450:AP$461,4,FALSE)*AM70*($K70)+(AM70-AN70-AO70)*(1-$K70)</f>
        <v>0</v>
      </c>
      <c r="AQ70" s="990"/>
      <c r="AU70" s="988">
        <f t="shared" si="48"/>
        <v>0</v>
      </c>
      <c r="AV70" s="989">
        <f>VLOOKUP($E70,AU$450:AX$461,2,FALSE)*AU70*($K70)+IF($G70&gt;0,($H70/$G70)*AU70,0)*(1-$K70)</f>
        <v>0</v>
      </c>
      <c r="AW70" s="989">
        <f>VLOOKUP($E70,AU$450:AX$461,3,FALSE)*AU70*($K70)+IF($G70&gt;0,($I70/$G70)*AU70,0)*(1-$K70)</f>
        <v>0</v>
      </c>
      <c r="AX70" s="989">
        <f>VLOOKUP($E70,AU$450:AX$461,4,FALSE)*AU70*($K70)+(AU70-AV70-AW70)*(1-$K70)</f>
        <v>0</v>
      </c>
      <c r="AY70" s="990"/>
      <c r="BC70" s="988">
        <f t="shared" si="49"/>
        <v>0</v>
      </c>
      <c r="BD70" s="989">
        <f>VLOOKUP($E70,BC$450:BF$461,2,FALSE)*BC70*($K70)+IF($G70&gt;0,($H70/$G70)*BC70,0)*(1-$K70)</f>
        <v>0</v>
      </c>
      <c r="BE70" s="989">
        <f>VLOOKUP($E70,BC$450:BF$461,3,FALSE)*BC70*($K70)+IF($G70&gt;0,($I70/$G70)*BC70,0)*(1-$K70)</f>
        <v>0</v>
      </c>
      <c r="BF70" s="989">
        <f>VLOOKUP($E70,BC$450:BF$461,4,FALSE)*BC70*($K70)+(BC70-BD70-BE70)*(1-$K70)</f>
        <v>0</v>
      </c>
      <c r="BG70" s="990"/>
      <c r="BK70" s="988">
        <f t="shared" si="50"/>
        <v>0</v>
      </c>
      <c r="BL70" s="989">
        <f>VLOOKUP($E70,BK$450:BN$461,2,FALSE)*BK70*($K70)+IF($G70&gt;0,($H70/$G70)*BK70,0)*(1-$K70)</f>
        <v>0</v>
      </c>
      <c r="BM70" s="989">
        <f>VLOOKUP($E70,BK$450:BN$461,3,FALSE)*BK70*($K70)+IF($G70&gt;0,($I70/$G70)*BK70,0)*(1-$K70)</f>
        <v>0</v>
      </c>
      <c r="BN70" s="989">
        <f>VLOOKUP($E70,BK$450:BN$461,4,FALSE)*BK70*($K70)+(BK70-BL70-BM70)*(1-$K70)</f>
        <v>0</v>
      </c>
      <c r="BO70" s="990"/>
      <c r="BS70" s="988">
        <f t="shared" si="51"/>
        <v>0</v>
      </c>
      <c r="BT70" s="989">
        <f>VLOOKUP($E70,BS$450:BV$461,2,FALSE)*BS70*($K70)+IF($G70&gt;0,($H70/$G70)*BS70,0)*(1-$K70)</f>
        <v>0</v>
      </c>
      <c r="BU70" s="989">
        <f>VLOOKUP($E70,BS$450:BV$461,3,FALSE)*BS70*($K70)+IF($G70&gt;0,($I70/$G70)*BS70,0)*(1-$K70)</f>
        <v>0</v>
      </c>
      <c r="BV70" s="989">
        <f>VLOOKUP($E70,BS$450:BV$461,4,FALSE)*BS70*($K70)+(BS70-BT70-BU70)*(1-$K70)</f>
        <v>0</v>
      </c>
      <c r="BW70" s="990"/>
      <c r="CA70" s="988">
        <f t="shared" si="52"/>
        <v>0</v>
      </c>
      <c r="CB70" s="989">
        <f>VLOOKUP($E70,CA$450:CD$461,2,FALSE)*CA70*($K70)+IF($G70&gt;0,($H70/$G70)*CA70,0)*(1-$K70)</f>
        <v>0</v>
      </c>
      <c r="CC70" s="989">
        <f>VLOOKUP($E70,CA$450:CD$461,3,FALSE)*CA70*($K70)+IF($G70&gt;0,($I70/$G70)*CA70,0)*(1-$K70)</f>
        <v>0</v>
      </c>
      <c r="CD70" s="989">
        <f>VLOOKUP($E70,CA$450:CD$461,4,FALSE)*CA70*($K70)+(CA70-CB70-CC70)*(1-$K70)</f>
        <v>0</v>
      </c>
      <c r="CE70" s="990"/>
      <c r="CI70" s="988">
        <f t="shared" si="53"/>
        <v>0</v>
      </c>
      <c r="CJ70" s="989">
        <f>VLOOKUP($E70,CI$450:CL$461,2,FALSE)*CI70*($K70)+IF($G70&gt;0,($H70/$G70)*CI70,0)*(1-$K70)</f>
        <v>0</v>
      </c>
      <c r="CK70" s="989">
        <f>VLOOKUP($E70,CI$450:CL$461,3,FALSE)*CI70*($K70)+IF($G70&gt;0,($I70/$G70)*CI70,0)*(1-$K70)</f>
        <v>0</v>
      </c>
      <c r="CL70" s="989">
        <f>VLOOKUP($E70,CI$450:CL$461,4,FALSE)*CI70*($K70)+(CI70-CJ70-CK70)*(1-$K70)</f>
        <v>0</v>
      </c>
      <c r="CM70" s="990"/>
      <c r="CQ70" s="988">
        <f t="shared" si="54"/>
        <v>0</v>
      </c>
      <c r="CR70" s="989">
        <f>VLOOKUP($E70,CQ$450:CT$461,2,FALSE)*CQ70*($K70)+IF($G70&gt;0,($H70/$G70)*CQ70,0)*(1-$K70)</f>
        <v>0</v>
      </c>
      <c r="CS70" s="989">
        <f>VLOOKUP($E70,CQ$450:CT$461,3,FALSE)*CQ70*($K70)+IF($G70&gt;0,($I70/$G70)*CQ70,0)*(1-$K70)</f>
        <v>0</v>
      </c>
      <c r="CT70" s="989">
        <f>VLOOKUP($E70,CQ$450:CT$461,4,FALSE)*CQ70*($K70)+(CQ70-CR70-CS70)*(1-$K70)</f>
        <v>0</v>
      </c>
      <c r="CU70" s="990"/>
      <c r="CY70" s="988">
        <f t="shared" si="55"/>
        <v>0</v>
      </c>
      <c r="CZ70" s="989">
        <f>VLOOKUP($E70,CY$450:DB$461,2,FALSE)*CY70*($K70)+IF($G70&gt;0,($H70/$G70)*CY70,0)*(1-$K70)</f>
        <v>0</v>
      </c>
      <c r="DA70" s="989">
        <f>VLOOKUP($E70,CY$450:DB$461,3,FALSE)*CY70*($K70)+IF($G70&gt;0,($I70/$G70)*CY70,0)*(1-$K70)</f>
        <v>0</v>
      </c>
      <c r="DB70" s="989">
        <f>VLOOKUP($E70,CY$450:DB$461,4,FALSE)*CY70*($K70)+(CY70-CZ70-DA70)*(1-$K70)</f>
        <v>0</v>
      </c>
      <c r="DC70" s="990"/>
      <c r="DG70" s="988">
        <f t="shared" si="56"/>
        <v>0</v>
      </c>
      <c r="DH70" s="989">
        <f>VLOOKUP($E70,DG$450:DJ$461,2,FALSE)*DG70*($K70)+IF($G70&gt;0,($H70/$G70)*DG70,0)*(1-$K70)</f>
        <v>0</v>
      </c>
      <c r="DI70" s="989">
        <f>VLOOKUP($E70,DG$450:DJ$461,3,FALSE)*DG70*($K70)+IF($G70&gt;0,($I70/$G70)*DG70,0)*(1-$K70)</f>
        <v>0</v>
      </c>
      <c r="DJ70" s="989">
        <f>VLOOKUP($E70,DG$450:DJ$461,4,FALSE)*DG70*($K70)+(DG70-DH70-DI70)*(1-$K70)</f>
        <v>0</v>
      </c>
      <c r="DK70" s="990"/>
      <c r="DO70" s="988">
        <f t="shared" si="57"/>
        <v>0</v>
      </c>
      <c r="DP70" s="989">
        <f>VLOOKUP($E70,DO$450:DR$461,2,FALSE)*DO70*($K70)+IF($G70&gt;0,($H70/$G70)*DO70,0)*(1-$K70)</f>
        <v>0</v>
      </c>
      <c r="DQ70" s="989">
        <f>VLOOKUP($E70,DO$450:DR$461,3,FALSE)*DO70*($K70)+IF($G70&gt;0,($I70/$G70)*DO70,0)*(1-$K70)</f>
        <v>0</v>
      </c>
      <c r="DR70" s="989">
        <f>VLOOKUP($E70,DO$450:DR$461,4,FALSE)*DO70*($K70)+(DO70-DP70-DQ70)*(1-$K70)</f>
        <v>0</v>
      </c>
      <c r="DS70" s="990"/>
      <c r="DW70" s="988">
        <f t="shared" si="58"/>
        <v>0</v>
      </c>
      <c r="DX70" s="989">
        <f>VLOOKUP($E70,DW$450:DZ$461,2,FALSE)*DW70*($K70)+IF($G70&gt;0,($H70/$G70)*DW70,0)*(1-$K70)</f>
        <v>0</v>
      </c>
      <c r="DY70" s="989">
        <f>VLOOKUP($E70,DW$450:DZ$461,3,FALSE)*DW70*($K70)+IF($G70&gt;0,($I70/$G70)*DW70,0)*(1-$K70)</f>
        <v>0</v>
      </c>
      <c r="DZ70" s="989">
        <f>VLOOKUP($E70,DW$450:DZ$461,4,FALSE)*DW70*($K70)+(DW70-DX70-DY70)*(1-$K70)</f>
        <v>0</v>
      </c>
      <c r="EA70" s="990"/>
      <c r="EE70" s="988">
        <f t="shared" si="59"/>
        <v>0</v>
      </c>
      <c r="EF70" s="989">
        <f>VLOOKUP($E70,EE$450:EH$461,2,FALSE)*EE70*($K70)+IF($G70&gt;0,($H70/$G70)*EE70,0)*(1-$K70)</f>
        <v>0</v>
      </c>
      <c r="EG70" s="989">
        <f>VLOOKUP($E70,EE$450:EH$461,3,FALSE)*EE70*($K70)+IF($G70&gt;0,($I70/$G70)*EE70,0)*(1-$K70)</f>
        <v>0</v>
      </c>
      <c r="EH70" s="989">
        <f>VLOOKUP($E70,EE$450:EH$461,4,FALSE)*EE70*($K70)+(EE70-EF70-EG70)*(1-$K70)</f>
        <v>0</v>
      </c>
      <c r="EI70" s="990"/>
      <c r="EM70" s="988">
        <f t="shared" si="60"/>
        <v>0</v>
      </c>
      <c r="EN70" s="989">
        <f>VLOOKUP($E70,EM$450:EP$461,2,FALSE)*EM70*($K70)+IF($G70&gt;0,($H70/$G70)*EM70,0)*(1-$K70)</f>
        <v>0</v>
      </c>
      <c r="EO70" s="989">
        <f>VLOOKUP($E70,EM$450:EP$461,3,FALSE)*EM70*($K70)+IF($G70&gt;0,($I70/$G70)*EM70,0)*(1-$K70)</f>
        <v>0</v>
      </c>
      <c r="EP70" s="989">
        <f>VLOOKUP($E70,EM$450:EP$461,4,FALSE)*EM70*($K70)+(EM70-EN70-EO70)*(1-$K70)</f>
        <v>0</v>
      </c>
      <c r="EQ70" s="990"/>
      <c r="EU70" s="988">
        <f t="shared" si="61"/>
        <v>0</v>
      </c>
      <c r="EV70" s="989">
        <f>VLOOKUP($E70,EU$450:EX$461,2,FALSE)*EU70*($K70)+IF($G70&gt;0,($H70/$G70)*EU70,0)*(1-$K70)</f>
        <v>0</v>
      </c>
      <c r="EW70" s="989">
        <f>VLOOKUP($E70,EU$450:EX$461,3,FALSE)*EU70*($K70)+IF($G70&gt;0,($I70/$G70)*EU70,0)*(1-$K70)</f>
        <v>0</v>
      </c>
      <c r="EX70" s="989">
        <f>VLOOKUP($E70,EU$450:EX$461,4,FALSE)*EU70*($K70)+(EU70-EV70-EW70)*(1-$K70)</f>
        <v>0</v>
      </c>
      <c r="EY70" s="990"/>
      <c r="FC70" s="988">
        <f t="shared" si="62"/>
        <v>0</v>
      </c>
      <c r="FD70" s="989">
        <f>VLOOKUP($E70,FC$450:FF$461,2,FALSE)*FC70*($K70)+IF($G70&gt;0,($H70/$G70)*FC70,0)*(1-$K70)</f>
        <v>0</v>
      </c>
      <c r="FE70" s="989">
        <f>VLOOKUP($E70,FC$450:FF$461,3,FALSE)*FC70*($K70)+IF($G70&gt;0,($I70/$G70)*FC70,0)*(1-$K70)</f>
        <v>0</v>
      </c>
      <c r="FF70" s="989">
        <f>VLOOKUP($E70,FC$450:FF$461,4,FALSE)*FC70*($K70)+(FC70-FD70-FE70)*(1-$K70)</f>
        <v>0</v>
      </c>
      <c r="FG70" s="990"/>
      <c r="FK70" s="988">
        <f t="shared" si="63"/>
        <v>0</v>
      </c>
      <c r="FL70" s="989">
        <f>VLOOKUP($E70,FK$450:FN$461,2,FALSE)*FK70*($K70)+IF($G70&gt;0,($H70/$G70)*FK70,0)*(1-$K70)</f>
        <v>0</v>
      </c>
      <c r="FM70" s="989">
        <f>VLOOKUP($E70,FK$450:FN$461,3,FALSE)*FK70*($K70)+IF($G70&gt;0,($I70/$G70)*FK70,0)*(1-$K70)</f>
        <v>0</v>
      </c>
      <c r="FN70" s="989">
        <f>VLOOKUP($E70,FK$450:FN$461,4,FALSE)*FK70*($K70)+(FK70-FL70-FM70)*(1-$K70)</f>
        <v>0</v>
      </c>
      <c r="FO70" s="990"/>
    </row>
    <row r="71" spans="1:171">
      <c r="A71" s="786"/>
      <c r="B71" s="220" t="s">
        <v>791</v>
      </c>
      <c r="C71" s="1957"/>
      <c r="D71" s="764" t="s">
        <v>794</v>
      </c>
      <c r="E71" s="778" t="str">
        <f>'Sch 1- Rate Base '!E71</f>
        <v>PROD</v>
      </c>
      <c r="F71" s="765"/>
      <c r="G71" s="182">
        <f>'Sch 1- Rate Base '!G71</f>
        <v>0</v>
      </c>
      <c r="H71" s="182">
        <f>'Sch 1- Rate Base '!H71</f>
        <v>0</v>
      </c>
      <c r="I71" s="182">
        <f>'Sch 1- Rate Base '!I71</f>
        <v>0</v>
      </c>
      <c r="J71" s="183">
        <f>'Sch 1- Rate Base '!J71</f>
        <v>0</v>
      </c>
      <c r="K71" s="777"/>
      <c r="O71" s="988">
        <f t="shared" si="44"/>
        <v>0</v>
      </c>
      <c r="P71" s="989">
        <f>VLOOKUP($E71,O$450:R$461,2,FALSE)*O71*($K71)+IF($G71&gt;0,($H71/$G71)*O71,0)*(1-$K71)</f>
        <v>0</v>
      </c>
      <c r="Q71" s="989">
        <f>VLOOKUP($E71,O$450:R$461,3,FALSE)*O71*($K71)+IF($G71&gt;0,($I71/$G71)*O71,0)*(1-$K71)</f>
        <v>0</v>
      </c>
      <c r="R71" s="989">
        <f>VLOOKUP($E71,O$450:R$461,4,FALSE)*O71*($K71)+(O71-P71-Q71)*(1-$K71)</f>
        <v>0</v>
      </c>
      <c r="S71" s="990"/>
      <c r="W71" s="988">
        <f t="shared" si="45"/>
        <v>0</v>
      </c>
      <c r="X71" s="989">
        <f>VLOOKUP($E71,W$450:Z$461,2,FALSE)*W71*($K71)+IF($G71&gt;0,($H71/$G71)*W71,0)*(1-$K71)</f>
        <v>0</v>
      </c>
      <c r="Y71" s="989">
        <f>VLOOKUP($E71,W$450:Z$461,3,FALSE)*W71*($K71)+IF($G71&gt;0,($I71/$G71)*W71,0)*(1-$K71)</f>
        <v>0</v>
      </c>
      <c r="Z71" s="989">
        <f>VLOOKUP($E71,W$450:Z$461,4,FALSE)*W71*($K71)+(W71-X71-Y71)*(1-$K71)</f>
        <v>0</v>
      </c>
      <c r="AA71" s="990"/>
      <c r="AE71" s="988">
        <f t="shared" si="46"/>
        <v>0</v>
      </c>
      <c r="AF71" s="989">
        <f>VLOOKUP($E71,AE$450:AH$461,2,FALSE)*AE71*($K71)+IF($G71&gt;0,($H71/$G71)*AE71,0)*(1-$K71)</f>
        <v>0</v>
      </c>
      <c r="AG71" s="989">
        <f>VLOOKUP($E71,AE$450:AH$461,3,FALSE)*AE71*($K71)+IF($G71&gt;0,($I71/$G71)*AE71,0)*(1-$K71)</f>
        <v>0</v>
      </c>
      <c r="AH71" s="989">
        <f>VLOOKUP($E71,AE$450:AH$461,4,FALSE)*AE71*($K71)+(AE71-AF71-AG71)*(1-$K71)</f>
        <v>0</v>
      </c>
      <c r="AI71" s="990"/>
      <c r="AM71" s="988">
        <f t="shared" si="47"/>
        <v>0</v>
      </c>
      <c r="AN71" s="989">
        <f>VLOOKUP($E71,AM$450:AP$461,2,FALSE)*AM71*($K71)+IF($G71&gt;0,($H71/$G71)*AM71,0)*(1-$K71)</f>
        <v>0</v>
      </c>
      <c r="AO71" s="989">
        <f>VLOOKUP($E71,AM$450:AP$461,3,FALSE)*AM71*($K71)+IF($G71&gt;0,($I71/$G71)*AM71,0)*(1-$K71)</f>
        <v>0</v>
      </c>
      <c r="AP71" s="989">
        <f>VLOOKUP($E71,AM$450:AP$461,4,FALSE)*AM71*($K71)+(AM71-AN71-AO71)*(1-$K71)</f>
        <v>0</v>
      </c>
      <c r="AQ71" s="990"/>
      <c r="AU71" s="988">
        <f t="shared" si="48"/>
        <v>0</v>
      </c>
      <c r="AV71" s="989">
        <f>VLOOKUP($E71,AU$450:AX$461,2,FALSE)*AU71*($K71)+IF($G71&gt;0,($H71/$G71)*AU71,0)*(1-$K71)</f>
        <v>0</v>
      </c>
      <c r="AW71" s="989">
        <f>VLOOKUP($E71,AU$450:AX$461,3,FALSE)*AU71*($K71)+IF($G71&gt;0,($I71/$G71)*AU71,0)*(1-$K71)</f>
        <v>0</v>
      </c>
      <c r="AX71" s="989">
        <f>VLOOKUP($E71,AU$450:AX$461,4,FALSE)*AU71*($K71)+(AU71-AV71-AW71)*(1-$K71)</f>
        <v>0</v>
      </c>
      <c r="AY71" s="990"/>
      <c r="BC71" s="988">
        <f t="shared" si="49"/>
        <v>0</v>
      </c>
      <c r="BD71" s="989">
        <f>VLOOKUP($E71,BC$450:BF$461,2,FALSE)*BC71*($K71)+IF($G71&gt;0,($H71/$G71)*BC71,0)*(1-$K71)</f>
        <v>0</v>
      </c>
      <c r="BE71" s="989">
        <f>VLOOKUP($E71,BC$450:BF$461,3,FALSE)*BC71*($K71)+IF($G71&gt;0,($I71/$G71)*BC71,0)*(1-$K71)</f>
        <v>0</v>
      </c>
      <c r="BF71" s="989">
        <f>VLOOKUP($E71,BC$450:BF$461,4,FALSE)*BC71*($K71)+(BC71-BD71-BE71)*(1-$K71)</f>
        <v>0</v>
      </c>
      <c r="BG71" s="990"/>
      <c r="BK71" s="988">
        <f t="shared" si="50"/>
        <v>0</v>
      </c>
      <c r="BL71" s="989">
        <f>VLOOKUP($E71,BK$450:BN$461,2,FALSE)*BK71*($K71)+IF($G71&gt;0,($H71/$G71)*BK71,0)*(1-$K71)</f>
        <v>0</v>
      </c>
      <c r="BM71" s="989">
        <f>VLOOKUP($E71,BK$450:BN$461,3,FALSE)*BK71*($K71)+IF($G71&gt;0,($I71/$G71)*BK71,0)*(1-$K71)</f>
        <v>0</v>
      </c>
      <c r="BN71" s="989">
        <f>VLOOKUP($E71,BK$450:BN$461,4,FALSE)*BK71*($K71)+(BK71-BL71-BM71)*(1-$K71)</f>
        <v>0</v>
      </c>
      <c r="BO71" s="990"/>
      <c r="BS71" s="988">
        <f t="shared" si="51"/>
        <v>0</v>
      </c>
      <c r="BT71" s="989">
        <f>VLOOKUP($E71,BS$450:BV$461,2,FALSE)*BS71*($K71)+IF($G71&gt;0,($H71/$G71)*BS71,0)*(1-$K71)</f>
        <v>0</v>
      </c>
      <c r="BU71" s="989">
        <f>VLOOKUP($E71,BS$450:BV$461,3,FALSE)*BS71*($K71)+IF($G71&gt;0,($I71/$G71)*BS71,0)*(1-$K71)</f>
        <v>0</v>
      </c>
      <c r="BV71" s="989">
        <f>VLOOKUP($E71,BS$450:BV$461,4,FALSE)*BS71*($K71)+(BS71-BT71-BU71)*(1-$K71)</f>
        <v>0</v>
      </c>
      <c r="BW71" s="990"/>
      <c r="CA71" s="988">
        <f t="shared" si="52"/>
        <v>0</v>
      </c>
      <c r="CB71" s="989">
        <f>VLOOKUP($E71,CA$450:CD$461,2,FALSE)*CA71*($K71)+IF($G71&gt;0,($H71/$G71)*CA71,0)*(1-$K71)</f>
        <v>0</v>
      </c>
      <c r="CC71" s="989">
        <f>VLOOKUP($E71,CA$450:CD$461,3,FALSE)*CA71*($K71)+IF($G71&gt;0,($I71/$G71)*CA71,0)*(1-$K71)</f>
        <v>0</v>
      </c>
      <c r="CD71" s="989">
        <f>VLOOKUP($E71,CA$450:CD$461,4,FALSE)*CA71*($K71)+(CA71-CB71-CC71)*(1-$K71)</f>
        <v>0</v>
      </c>
      <c r="CE71" s="990"/>
      <c r="CI71" s="988">
        <f t="shared" si="53"/>
        <v>0</v>
      </c>
      <c r="CJ71" s="989">
        <f>VLOOKUP($E71,CI$450:CL$461,2,FALSE)*CI71*($K71)+IF($G71&gt;0,($H71/$G71)*CI71,0)*(1-$K71)</f>
        <v>0</v>
      </c>
      <c r="CK71" s="989">
        <f>VLOOKUP($E71,CI$450:CL$461,3,FALSE)*CI71*($K71)+IF($G71&gt;0,($I71/$G71)*CI71,0)*(1-$K71)</f>
        <v>0</v>
      </c>
      <c r="CL71" s="989">
        <f>VLOOKUP($E71,CI$450:CL$461,4,FALSE)*CI71*($K71)+(CI71-CJ71-CK71)*(1-$K71)</f>
        <v>0</v>
      </c>
      <c r="CM71" s="990"/>
      <c r="CQ71" s="988">
        <f t="shared" si="54"/>
        <v>0</v>
      </c>
      <c r="CR71" s="989">
        <f>VLOOKUP($E71,CQ$450:CT$461,2,FALSE)*CQ71*($K71)+IF($G71&gt;0,($H71/$G71)*CQ71,0)*(1-$K71)</f>
        <v>0</v>
      </c>
      <c r="CS71" s="989">
        <f>VLOOKUP($E71,CQ$450:CT$461,3,FALSE)*CQ71*($K71)+IF($G71&gt;0,($I71/$G71)*CQ71,0)*(1-$K71)</f>
        <v>0</v>
      </c>
      <c r="CT71" s="989">
        <f>VLOOKUP($E71,CQ$450:CT$461,4,FALSE)*CQ71*($K71)+(CQ71-CR71-CS71)*(1-$K71)</f>
        <v>0</v>
      </c>
      <c r="CU71" s="990"/>
      <c r="CY71" s="988">
        <f t="shared" si="55"/>
        <v>0</v>
      </c>
      <c r="CZ71" s="989">
        <f>VLOOKUP($E71,CY$450:DB$461,2,FALSE)*CY71*($K71)+IF($G71&gt;0,($H71/$G71)*CY71,0)*(1-$K71)</f>
        <v>0</v>
      </c>
      <c r="DA71" s="989">
        <f>VLOOKUP($E71,CY$450:DB$461,3,FALSE)*CY71*($K71)+IF($G71&gt;0,($I71/$G71)*CY71,0)*(1-$K71)</f>
        <v>0</v>
      </c>
      <c r="DB71" s="989">
        <f>VLOOKUP($E71,CY$450:DB$461,4,FALSE)*CY71*($K71)+(CY71-CZ71-DA71)*(1-$K71)</f>
        <v>0</v>
      </c>
      <c r="DC71" s="990"/>
      <c r="DG71" s="988">
        <f t="shared" si="56"/>
        <v>0</v>
      </c>
      <c r="DH71" s="989">
        <f>VLOOKUP($E71,DG$450:DJ$461,2,FALSE)*DG71*($K71)+IF($G71&gt;0,($H71/$G71)*DG71,0)*(1-$K71)</f>
        <v>0</v>
      </c>
      <c r="DI71" s="989">
        <f>VLOOKUP($E71,DG$450:DJ$461,3,FALSE)*DG71*($K71)+IF($G71&gt;0,($I71/$G71)*DG71,0)*(1-$K71)</f>
        <v>0</v>
      </c>
      <c r="DJ71" s="989">
        <f>VLOOKUP($E71,DG$450:DJ$461,4,FALSE)*DG71*($K71)+(DG71-DH71-DI71)*(1-$K71)</f>
        <v>0</v>
      </c>
      <c r="DK71" s="990"/>
      <c r="DO71" s="988">
        <f t="shared" si="57"/>
        <v>0</v>
      </c>
      <c r="DP71" s="989">
        <f>VLOOKUP($E71,DO$450:DR$461,2,FALSE)*DO71*($K71)+IF($G71&gt;0,($H71/$G71)*DO71,0)*(1-$K71)</f>
        <v>0</v>
      </c>
      <c r="DQ71" s="989">
        <f>VLOOKUP($E71,DO$450:DR$461,3,FALSE)*DO71*($K71)+IF($G71&gt;0,($I71/$G71)*DO71,0)*(1-$K71)</f>
        <v>0</v>
      </c>
      <c r="DR71" s="989">
        <f>VLOOKUP($E71,DO$450:DR$461,4,FALSE)*DO71*($K71)+(DO71-DP71-DQ71)*(1-$K71)</f>
        <v>0</v>
      </c>
      <c r="DS71" s="990"/>
      <c r="DW71" s="988">
        <f t="shared" si="58"/>
        <v>0</v>
      </c>
      <c r="DX71" s="989">
        <f>VLOOKUP($E71,DW$450:DZ$461,2,FALSE)*DW71*($K71)+IF($G71&gt;0,($H71/$G71)*DW71,0)*(1-$K71)</f>
        <v>0</v>
      </c>
      <c r="DY71" s="989">
        <f>VLOOKUP($E71,DW$450:DZ$461,3,FALSE)*DW71*($K71)+IF($G71&gt;0,($I71/$G71)*DW71,0)*(1-$K71)</f>
        <v>0</v>
      </c>
      <c r="DZ71" s="989">
        <f>VLOOKUP($E71,DW$450:DZ$461,4,FALSE)*DW71*($K71)+(DW71-DX71-DY71)*(1-$K71)</f>
        <v>0</v>
      </c>
      <c r="EA71" s="990"/>
      <c r="EE71" s="988">
        <f t="shared" si="59"/>
        <v>0</v>
      </c>
      <c r="EF71" s="989">
        <f>VLOOKUP($E71,EE$450:EH$461,2,FALSE)*EE71*($K71)+IF($G71&gt;0,($H71/$G71)*EE71,0)*(1-$K71)</f>
        <v>0</v>
      </c>
      <c r="EG71" s="989">
        <f>VLOOKUP($E71,EE$450:EH$461,3,FALSE)*EE71*($K71)+IF($G71&gt;0,($I71/$G71)*EE71,0)*(1-$K71)</f>
        <v>0</v>
      </c>
      <c r="EH71" s="989">
        <f>VLOOKUP($E71,EE$450:EH$461,4,FALSE)*EE71*($K71)+(EE71-EF71-EG71)*(1-$K71)</f>
        <v>0</v>
      </c>
      <c r="EI71" s="990"/>
      <c r="EM71" s="988">
        <f t="shared" si="60"/>
        <v>0</v>
      </c>
      <c r="EN71" s="989">
        <f>VLOOKUP($E71,EM$450:EP$461,2,FALSE)*EM71*($K71)+IF($G71&gt;0,($H71/$G71)*EM71,0)*(1-$K71)</f>
        <v>0</v>
      </c>
      <c r="EO71" s="989">
        <f>VLOOKUP($E71,EM$450:EP$461,3,FALSE)*EM71*($K71)+IF($G71&gt;0,($I71/$G71)*EM71,0)*(1-$K71)</f>
        <v>0</v>
      </c>
      <c r="EP71" s="989">
        <f>VLOOKUP($E71,EM$450:EP$461,4,FALSE)*EM71*($K71)+(EM71-EN71-EO71)*(1-$K71)</f>
        <v>0</v>
      </c>
      <c r="EQ71" s="990"/>
      <c r="EU71" s="988">
        <f t="shared" si="61"/>
        <v>0</v>
      </c>
      <c r="EV71" s="989">
        <f>VLOOKUP($E71,EU$450:EX$461,2,FALSE)*EU71*($K71)+IF($G71&gt;0,($H71/$G71)*EU71,0)*(1-$K71)</f>
        <v>0</v>
      </c>
      <c r="EW71" s="989">
        <f>VLOOKUP($E71,EU$450:EX$461,3,FALSE)*EU71*($K71)+IF($G71&gt;0,($I71/$G71)*EU71,0)*(1-$K71)</f>
        <v>0</v>
      </c>
      <c r="EX71" s="989">
        <f>VLOOKUP($E71,EU$450:EX$461,4,FALSE)*EU71*($K71)+(EU71-EV71-EW71)*(1-$K71)</f>
        <v>0</v>
      </c>
      <c r="EY71" s="990"/>
      <c r="FC71" s="988">
        <f t="shared" si="62"/>
        <v>0</v>
      </c>
      <c r="FD71" s="989">
        <f>VLOOKUP($E71,FC$450:FF$461,2,FALSE)*FC71*($K71)+IF($G71&gt;0,($H71/$G71)*FC71,0)*(1-$K71)</f>
        <v>0</v>
      </c>
      <c r="FE71" s="989">
        <f>VLOOKUP($E71,FC$450:FF$461,3,FALSE)*FC71*($K71)+IF($G71&gt;0,($I71/$G71)*FC71,0)*(1-$K71)</f>
        <v>0</v>
      </c>
      <c r="FF71" s="989">
        <f>VLOOKUP($E71,FC$450:FF$461,4,FALSE)*FC71*($K71)+(FC71-FD71-FE71)*(1-$K71)</f>
        <v>0</v>
      </c>
      <c r="FG71" s="990"/>
      <c r="FK71" s="988">
        <f t="shared" si="63"/>
        <v>0</v>
      </c>
      <c r="FL71" s="989">
        <f>VLOOKUP($E71,FK$450:FN$461,2,FALSE)*FK71*($K71)+IF($G71&gt;0,($H71/$G71)*FK71,0)*(1-$K71)</f>
        <v>0</v>
      </c>
      <c r="FM71" s="989">
        <f>VLOOKUP($E71,FK$450:FN$461,3,FALSE)*FK71*($K71)+IF($G71&gt;0,($I71/$G71)*FK71,0)*(1-$K71)</f>
        <v>0</v>
      </c>
      <c r="FN71" s="989">
        <f>VLOOKUP($E71,FK$450:FN$461,4,FALSE)*FK71*($K71)+(FK71-FL71-FM71)*(1-$K71)</f>
        <v>0</v>
      </c>
      <c r="FO71" s="990"/>
    </row>
    <row r="72" spans="1:171">
      <c r="A72" s="786"/>
      <c r="B72" s="787" t="s">
        <v>137</v>
      </c>
      <c r="C72" s="1963">
        <v>219</v>
      </c>
      <c r="D72" s="764">
        <v>108</v>
      </c>
      <c r="E72" s="778" t="str">
        <f>'Sch 1- Rate Base '!E72</f>
        <v>PROD</v>
      </c>
      <c r="F72" s="765"/>
      <c r="G72" s="182">
        <f>'Sch 1- Rate Base '!G72</f>
        <v>0</v>
      </c>
      <c r="H72" s="182">
        <f>'Sch 1- Rate Base '!H72</f>
        <v>0</v>
      </c>
      <c r="I72" s="182">
        <f>'Sch 1- Rate Base '!I72</f>
        <v>0</v>
      </c>
      <c r="J72" s="183">
        <f>'Sch 1- Rate Base '!J72</f>
        <v>0</v>
      </c>
      <c r="K72" s="777">
        <f t="shared" si="43"/>
        <v>1</v>
      </c>
      <c r="O72" s="988">
        <f t="shared" si="44"/>
        <v>0</v>
      </c>
      <c r="P72" s="989">
        <f>VLOOKUP($E72,O$450:R$461,2,FALSE)*O72*($K72)+IF($G72&gt;0,($H72/$G72)*O72,0)*(1-$K72)</f>
        <v>0</v>
      </c>
      <c r="Q72" s="989">
        <f>VLOOKUP($E72,O$450:R$461,3,FALSE)*O72*($K72)+IF($G72&gt;0,($I72/$G72)*O72,0)*(1-$K72)</f>
        <v>0</v>
      </c>
      <c r="R72" s="989">
        <f>VLOOKUP($E72,O$450:R$461,4,FALSE)*O72*($K72)+(O72-P72-Q72)*(1-$K72)</f>
        <v>0</v>
      </c>
      <c r="S72" s="990"/>
      <c r="W72" s="988">
        <f t="shared" si="45"/>
        <v>0</v>
      </c>
      <c r="X72" s="989">
        <f>VLOOKUP($E72,W$450:Z$461,2,FALSE)*W72*($K72)+IF($G72&gt;0,($H72/$G72)*W72,0)*(1-$K72)</f>
        <v>0</v>
      </c>
      <c r="Y72" s="989">
        <f>VLOOKUP($E72,W$450:Z$461,3,FALSE)*W72*($K72)+IF($G72&gt;0,($I72/$G72)*W72,0)*(1-$K72)</f>
        <v>0</v>
      </c>
      <c r="Z72" s="989">
        <f>VLOOKUP($E72,W$450:Z$461,4,FALSE)*W72*($K72)+(W72-X72-Y72)*(1-$K72)</f>
        <v>0</v>
      </c>
      <c r="AA72" s="990"/>
      <c r="AE72" s="988">
        <f t="shared" si="46"/>
        <v>0</v>
      </c>
      <c r="AF72" s="989">
        <f>VLOOKUP($E72,AE$450:AH$461,2,FALSE)*AE72*($K72)+IF($G72&gt;0,($H72/$G72)*AE72,0)*(1-$K72)</f>
        <v>0</v>
      </c>
      <c r="AG72" s="989">
        <f>VLOOKUP($E72,AE$450:AH$461,3,FALSE)*AE72*($K72)+IF($G72&gt;0,($I72/$G72)*AE72,0)*(1-$K72)</f>
        <v>0</v>
      </c>
      <c r="AH72" s="989">
        <f>VLOOKUP($E72,AE$450:AH$461,4,FALSE)*AE72*($K72)+(AE72-AF72-AG72)*(1-$K72)</f>
        <v>0</v>
      </c>
      <c r="AI72" s="990"/>
      <c r="AM72" s="988">
        <f t="shared" si="47"/>
        <v>0</v>
      </c>
      <c r="AN72" s="989">
        <f>VLOOKUP($E72,AM$450:AP$461,2,FALSE)*AM72*($K72)+IF($G72&gt;0,($H72/$G72)*AM72,0)*(1-$K72)</f>
        <v>0</v>
      </c>
      <c r="AO72" s="989">
        <f>VLOOKUP($E72,AM$450:AP$461,3,FALSE)*AM72*($K72)+IF($G72&gt;0,($I72/$G72)*AM72,0)*(1-$K72)</f>
        <v>0</v>
      </c>
      <c r="AP72" s="989">
        <f>VLOOKUP($E72,AM$450:AP$461,4,FALSE)*AM72*($K72)+(AM72-AN72-AO72)*(1-$K72)</f>
        <v>0</v>
      </c>
      <c r="AQ72" s="990"/>
      <c r="AU72" s="988">
        <f t="shared" si="48"/>
        <v>0</v>
      </c>
      <c r="AV72" s="989">
        <f>VLOOKUP($E72,AU$450:AX$461,2,FALSE)*AU72*($K72)+IF($G72&gt;0,($H72/$G72)*AU72,0)*(1-$K72)</f>
        <v>0</v>
      </c>
      <c r="AW72" s="989">
        <f>VLOOKUP($E72,AU$450:AX$461,3,FALSE)*AU72*($K72)+IF($G72&gt;0,($I72/$G72)*AU72,0)*(1-$K72)</f>
        <v>0</v>
      </c>
      <c r="AX72" s="989">
        <f>VLOOKUP($E72,AU$450:AX$461,4,FALSE)*AU72*($K72)+(AU72-AV72-AW72)*(1-$K72)</f>
        <v>0</v>
      </c>
      <c r="AY72" s="990"/>
      <c r="BC72" s="988">
        <f t="shared" si="49"/>
        <v>0</v>
      </c>
      <c r="BD72" s="989">
        <f>VLOOKUP($E72,BC$450:BF$461,2,FALSE)*BC72*($K72)+IF($G72&gt;0,($H72/$G72)*BC72,0)*(1-$K72)</f>
        <v>0</v>
      </c>
      <c r="BE72" s="989">
        <f>VLOOKUP($E72,BC$450:BF$461,3,FALSE)*BC72*($K72)+IF($G72&gt;0,($I72/$G72)*BC72,0)*(1-$K72)</f>
        <v>0</v>
      </c>
      <c r="BF72" s="989">
        <f>VLOOKUP($E72,BC$450:BF$461,4,FALSE)*BC72*($K72)+(BC72-BD72-BE72)*(1-$K72)</f>
        <v>0</v>
      </c>
      <c r="BG72" s="990"/>
      <c r="BK72" s="988">
        <f t="shared" si="50"/>
        <v>0</v>
      </c>
      <c r="BL72" s="989">
        <f>VLOOKUP($E72,BK$450:BN$461,2,FALSE)*BK72*($K72)+IF($G72&gt;0,($H72/$G72)*BK72,0)*(1-$K72)</f>
        <v>0</v>
      </c>
      <c r="BM72" s="989">
        <f>VLOOKUP($E72,BK$450:BN$461,3,FALSE)*BK72*($K72)+IF($G72&gt;0,($I72/$G72)*BK72,0)*(1-$K72)</f>
        <v>0</v>
      </c>
      <c r="BN72" s="989">
        <f>VLOOKUP($E72,BK$450:BN$461,4,FALSE)*BK72*($K72)+(BK72-BL72-BM72)*(1-$K72)</f>
        <v>0</v>
      </c>
      <c r="BO72" s="990"/>
      <c r="BS72" s="988">
        <f t="shared" si="51"/>
        <v>0</v>
      </c>
      <c r="BT72" s="989">
        <f>VLOOKUP($E72,BS$450:BV$461,2,FALSE)*BS72*($K72)+IF($G72&gt;0,($H72/$G72)*BS72,0)*(1-$K72)</f>
        <v>0</v>
      </c>
      <c r="BU72" s="989">
        <f>VLOOKUP($E72,BS$450:BV$461,3,FALSE)*BS72*($K72)+IF($G72&gt;0,($I72/$G72)*BS72,0)*(1-$K72)</f>
        <v>0</v>
      </c>
      <c r="BV72" s="989">
        <f>VLOOKUP($E72,BS$450:BV$461,4,FALSE)*BS72*($K72)+(BS72-BT72-BU72)*(1-$K72)</f>
        <v>0</v>
      </c>
      <c r="BW72" s="990"/>
      <c r="CA72" s="988">
        <f t="shared" si="52"/>
        <v>0</v>
      </c>
      <c r="CB72" s="989">
        <f>VLOOKUP($E72,CA$450:CD$461,2,FALSE)*CA72*($K72)+IF($G72&gt;0,($H72/$G72)*CA72,0)*(1-$K72)</f>
        <v>0</v>
      </c>
      <c r="CC72" s="989">
        <f>VLOOKUP($E72,CA$450:CD$461,3,FALSE)*CA72*($K72)+IF($G72&gt;0,($I72/$G72)*CA72,0)*(1-$K72)</f>
        <v>0</v>
      </c>
      <c r="CD72" s="989">
        <f>VLOOKUP($E72,CA$450:CD$461,4,FALSE)*CA72*($K72)+(CA72-CB72-CC72)*(1-$K72)</f>
        <v>0</v>
      </c>
      <c r="CE72" s="990"/>
      <c r="CI72" s="988">
        <f t="shared" si="53"/>
        <v>0</v>
      </c>
      <c r="CJ72" s="989">
        <f>VLOOKUP($E72,CI$450:CL$461,2,FALSE)*CI72*($K72)+IF($G72&gt;0,($H72/$G72)*CI72,0)*(1-$K72)</f>
        <v>0</v>
      </c>
      <c r="CK72" s="989">
        <f>VLOOKUP($E72,CI$450:CL$461,3,FALSE)*CI72*($K72)+IF($G72&gt;0,($I72/$G72)*CI72,0)*(1-$K72)</f>
        <v>0</v>
      </c>
      <c r="CL72" s="989">
        <f>VLOOKUP($E72,CI$450:CL$461,4,FALSE)*CI72*($K72)+(CI72-CJ72-CK72)*(1-$K72)</f>
        <v>0</v>
      </c>
      <c r="CM72" s="990"/>
      <c r="CQ72" s="988">
        <f t="shared" si="54"/>
        <v>0</v>
      </c>
      <c r="CR72" s="989">
        <f>VLOOKUP($E72,CQ$450:CT$461,2,FALSE)*CQ72*($K72)+IF($G72&gt;0,($H72/$G72)*CQ72,0)*(1-$K72)</f>
        <v>0</v>
      </c>
      <c r="CS72" s="989">
        <f>VLOOKUP($E72,CQ$450:CT$461,3,FALSE)*CQ72*($K72)+IF($G72&gt;0,($I72/$G72)*CQ72,0)*(1-$K72)</f>
        <v>0</v>
      </c>
      <c r="CT72" s="989">
        <f>VLOOKUP($E72,CQ$450:CT$461,4,FALSE)*CQ72*($K72)+(CQ72-CR72-CS72)*(1-$K72)</f>
        <v>0</v>
      </c>
      <c r="CU72" s="990"/>
      <c r="CY72" s="988">
        <f t="shared" si="55"/>
        <v>0</v>
      </c>
      <c r="CZ72" s="989">
        <f>VLOOKUP($E72,CY$450:DB$461,2,FALSE)*CY72*($K72)+IF($G72&gt;0,($H72/$G72)*CY72,0)*(1-$K72)</f>
        <v>0</v>
      </c>
      <c r="DA72" s="989">
        <f>VLOOKUP($E72,CY$450:DB$461,3,FALSE)*CY72*($K72)+IF($G72&gt;0,($I72/$G72)*CY72,0)*(1-$K72)</f>
        <v>0</v>
      </c>
      <c r="DB72" s="989">
        <f>VLOOKUP($E72,CY$450:DB$461,4,FALSE)*CY72*($K72)+(CY72-CZ72-DA72)*(1-$K72)</f>
        <v>0</v>
      </c>
      <c r="DC72" s="990"/>
      <c r="DG72" s="988">
        <f t="shared" si="56"/>
        <v>0</v>
      </c>
      <c r="DH72" s="989">
        <f>VLOOKUP($E72,DG$450:DJ$461,2,FALSE)*DG72*($K72)+IF($G72&gt;0,($H72/$G72)*DG72,0)*(1-$K72)</f>
        <v>0</v>
      </c>
      <c r="DI72" s="989">
        <f>VLOOKUP($E72,DG$450:DJ$461,3,FALSE)*DG72*($K72)+IF($G72&gt;0,($I72/$G72)*DG72,0)*(1-$K72)</f>
        <v>0</v>
      </c>
      <c r="DJ72" s="989">
        <f>VLOOKUP($E72,DG$450:DJ$461,4,FALSE)*DG72*($K72)+(DG72-DH72-DI72)*(1-$K72)</f>
        <v>0</v>
      </c>
      <c r="DK72" s="990"/>
      <c r="DO72" s="988">
        <f t="shared" si="57"/>
        <v>0</v>
      </c>
      <c r="DP72" s="989">
        <f>VLOOKUP($E72,DO$450:DR$461,2,FALSE)*DO72*($K72)+IF($G72&gt;0,($H72/$G72)*DO72,0)*(1-$K72)</f>
        <v>0</v>
      </c>
      <c r="DQ72" s="989">
        <f>VLOOKUP($E72,DO$450:DR$461,3,FALSE)*DO72*($K72)+IF($G72&gt;0,($I72/$G72)*DO72,0)*(1-$K72)</f>
        <v>0</v>
      </c>
      <c r="DR72" s="989">
        <f>VLOOKUP($E72,DO$450:DR$461,4,FALSE)*DO72*($K72)+(DO72-DP72-DQ72)*(1-$K72)</f>
        <v>0</v>
      </c>
      <c r="DS72" s="990"/>
      <c r="DW72" s="988">
        <f t="shared" si="58"/>
        <v>0</v>
      </c>
      <c r="DX72" s="989">
        <f>VLOOKUP($E72,DW$450:DZ$461,2,FALSE)*DW72*($K72)+IF($G72&gt;0,($H72/$G72)*DW72,0)*(1-$K72)</f>
        <v>0</v>
      </c>
      <c r="DY72" s="989">
        <f>VLOOKUP($E72,DW$450:DZ$461,3,FALSE)*DW72*($K72)+IF($G72&gt;0,($I72/$G72)*DW72,0)*(1-$K72)</f>
        <v>0</v>
      </c>
      <c r="DZ72" s="989">
        <f>VLOOKUP($E72,DW$450:DZ$461,4,FALSE)*DW72*($K72)+(DW72-DX72-DY72)*(1-$K72)</f>
        <v>0</v>
      </c>
      <c r="EA72" s="990"/>
      <c r="EE72" s="988">
        <f t="shared" si="59"/>
        <v>0</v>
      </c>
      <c r="EF72" s="989">
        <f>VLOOKUP($E72,EE$450:EH$461,2,FALSE)*EE72*($K72)+IF($G72&gt;0,($H72/$G72)*EE72,0)*(1-$K72)</f>
        <v>0</v>
      </c>
      <c r="EG72" s="989">
        <f>VLOOKUP($E72,EE$450:EH$461,3,FALSE)*EE72*($K72)+IF($G72&gt;0,($I72/$G72)*EE72,0)*(1-$K72)</f>
        <v>0</v>
      </c>
      <c r="EH72" s="989">
        <f>VLOOKUP($E72,EE$450:EH$461,4,FALSE)*EE72*($K72)+(EE72-EF72-EG72)*(1-$K72)</f>
        <v>0</v>
      </c>
      <c r="EI72" s="990"/>
      <c r="EM72" s="988">
        <f t="shared" si="60"/>
        <v>0</v>
      </c>
      <c r="EN72" s="989">
        <f>VLOOKUP($E72,EM$450:EP$461,2,FALSE)*EM72*($K72)+IF($G72&gt;0,($H72/$G72)*EM72,0)*(1-$K72)</f>
        <v>0</v>
      </c>
      <c r="EO72" s="989">
        <f>VLOOKUP($E72,EM$450:EP$461,3,FALSE)*EM72*($K72)+IF($G72&gt;0,($I72/$G72)*EM72,0)*(1-$K72)</f>
        <v>0</v>
      </c>
      <c r="EP72" s="989">
        <f>VLOOKUP($E72,EM$450:EP$461,4,FALSE)*EM72*($K72)+(EM72-EN72-EO72)*(1-$K72)</f>
        <v>0</v>
      </c>
      <c r="EQ72" s="990"/>
      <c r="EU72" s="988">
        <f t="shared" si="61"/>
        <v>0</v>
      </c>
      <c r="EV72" s="989">
        <f>VLOOKUP($E72,EU$450:EX$461,2,FALSE)*EU72*($K72)+IF($G72&gt;0,($H72/$G72)*EU72,0)*(1-$K72)</f>
        <v>0</v>
      </c>
      <c r="EW72" s="989">
        <f>VLOOKUP($E72,EU$450:EX$461,3,FALSE)*EU72*($K72)+IF($G72&gt;0,($I72/$G72)*EU72,0)*(1-$K72)</f>
        <v>0</v>
      </c>
      <c r="EX72" s="989">
        <f>VLOOKUP($E72,EU$450:EX$461,4,FALSE)*EU72*($K72)+(EU72-EV72-EW72)*(1-$K72)</f>
        <v>0</v>
      </c>
      <c r="EY72" s="990"/>
      <c r="FC72" s="988">
        <f t="shared" si="62"/>
        <v>0</v>
      </c>
      <c r="FD72" s="989">
        <f>VLOOKUP($E72,FC$450:FF$461,2,FALSE)*FC72*($K72)+IF($G72&gt;0,($H72/$G72)*FC72,0)*(1-$K72)</f>
        <v>0</v>
      </c>
      <c r="FE72" s="989">
        <f>VLOOKUP($E72,FC$450:FF$461,3,FALSE)*FC72*($K72)+IF($G72&gt;0,($I72/$G72)*FC72,0)*(1-$K72)</f>
        <v>0</v>
      </c>
      <c r="FF72" s="989">
        <f>VLOOKUP($E72,FC$450:FF$461,4,FALSE)*FC72*($K72)+(FC72-FD72-FE72)*(1-$K72)</f>
        <v>0</v>
      </c>
      <c r="FG72" s="990"/>
      <c r="FK72" s="988">
        <f t="shared" si="63"/>
        <v>0</v>
      </c>
      <c r="FL72" s="989">
        <f>VLOOKUP($E72,FK$450:FN$461,2,FALSE)*FK72*($K72)+IF($G72&gt;0,($H72/$G72)*FK72,0)*(1-$K72)</f>
        <v>0</v>
      </c>
      <c r="FM72" s="989">
        <f>VLOOKUP($E72,FK$450:FN$461,3,FALSE)*FK72*($K72)+IF($G72&gt;0,($I72/$G72)*FK72,0)*(1-$K72)</f>
        <v>0</v>
      </c>
      <c r="FN72" s="989">
        <f>VLOOKUP($E72,FK$450:FN$461,4,FALSE)*FK72*($K72)+(FK72-FL72-FM72)*(1-$K72)</f>
        <v>0</v>
      </c>
      <c r="FO72" s="990"/>
    </row>
    <row r="73" spans="1:171">
      <c r="A73" s="786"/>
      <c r="B73" s="787" t="s">
        <v>853</v>
      </c>
      <c r="C73" s="1963">
        <v>219</v>
      </c>
      <c r="D73" s="764">
        <v>108</v>
      </c>
      <c r="E73" s="778" t="str">
        <f>'Sch 1- Rate Base '!E73</f>
        <v>TRANS</v>
      </c>
      <c r="F73" s="765"/>
      <c r="G73" s="182">
        <f>'Sch 1- Rate Base '!G73</f>
        <v>0</v>
      </c>
      <c r="H73" s="182">
        <f>'Sch 1- Rate Base '!H73</f>
        <v>0</v>
      </c>
      <c r="I73" s="182">
        <f>'Sch 1- Rate Base '!I73</f>
        <v>0</v>
      </c>
      <c r="J73" s="183">
        <f>'Sch 1- Rate Base '!J73</f>
        <v>0</v>
      </c>
      <c r="K73" s="777">
        <f t="shared" si="43"/>
        <v>1</v>
      </c>
      <c r="O73" s="988">
        <f t="shared" si="44"/>
        <v>0</v>
      </c>
      <c r="P73" s="989">
        <f>VLOOKUP($E73,O$450:R$461,2,FALSE)*O73*($K73)+IF($G73&gt;0,($H73/$G73)*O73,0)*(1-$K73)</f>
        <v>0</v>
      </c>
      <c r="Q73" s="989">
        <f>VLOOKUP($E73,O$450:R$461,3,FALSE)*O73*($K73)+IF($G73&gt;0,($I73/$G73)*O73,0)*(1-$K73)</f>
        <v>0</v>
      </c>
      <c r="R73" s="989">
        <f>VLOOKUP($E73,O$450:R$461,4,FALSE)*O73*($K73)+(O73-P73-Q73)*(1-$K73)</f>
        <v>0</v>
      </c>
      <c r="S73" s="990"/>
      <c r="W73" s="988">
        <f t="shared" si="45"/>
        <v>0</v>
      </c>
      <c r="X73" s="989">
        <f>VLOOKUP($E73,W$450:Z$461,2,FALSE)*W73*($K73)+IF($G73&gt;0,($H73/$G73)*W73,0)*(1-$K73)</f>
        <v>0</v>
      </c>
      <c r="Y73" s="989">
        <f>VLOOKUP($E73,W$450:Z$461,3,FALSE)*W73*($K73)+IF($G73&gt;0,($I73/$G73)*W73,0)*(1-$K73)</f>
        <v>0</v>
      </c>
      <c r="Z73" s="989">
        <f>VLOOKUP($E73,W$450:Z$461,4,FALSE)*W73*($K73)+(W73-X73-Y73)*(1-$K73)</f>
        <v>0</v>
      </c>
      <c r="AA73" s="990"/>
      <c r="AE73" s="988">
        <f t="shared" si="46"/>
        <v>0</v>
      </c>
      <c r="AF73" s="989">
        <f>VLOOKUP($E73,AE$450:AH$461,2,FALSE)*AE73*($K73)+IF($G73&gt;0,($H73/$G73)*AE73,0)*(1-$K73)</f>
        <v>0</v>
      </c>
      <c r="AG73" s="989">
        <f>VLOOKUP($E73,AE$450:AH$461,3,FALSE)*AE73*($K73)+IF($G73&gt;0,($I73/$G73)*AE73,0)*(1-$K73)</f>
        <v>0</v>
      </c>
      <c r="AH73" s="989">
        <f>VLOOKUP($E73,AE$450:AH$461,4,FALSE)*AE73*($K73)+(AE73-AF73-AG73)*(1-$K73)</f>
        <v>0</v>
      </c>
      <c r="AI73" s="990"/>
      <c r="AM73" s="988">
        <f t="shared" si="47"/>
        <v>0</v>
      </c>
      <c r="AN73" s="989">
        <f>VLOOKUP($E73,AM$450:AP$461,2,FALSE)*AM73*($K73)+IF($G73&gt;0,($H73/$G73)*AM73,0)*(1-$K73)</f>
        <v>0</v>
      </c>
      <c r="AO73" s="989">
        <f>VLOOKUP($E73,AM$450:AP$461,3,FALSE)*AM73*($K73)+IF($G73&gt;0,($I73/$G73)*AM73,0)*(1-$K73)</f>
        <v>0</v>
      </c>
      <c r="AP73" s="989">
        <f>VLOOKUP($E73,AM$450:AP$461,4,FALSE)*AM73*($K73)+(AM73-AN73-AO73)*(1-$K73)</f>
        <v>0</v>
      </c>
      <c r="AQ73" s="990"/>
      <c r="AU73" s="988">
        <f t="shared" si="48"/>
        <v>0</v>
      </c>
      <c r="AV73" s="989">
        <f>VLOOKUP($E73,AU$450:AX$461,2,FALSE)*AU73*($K73)+IF($G73&gt;0,($H73/$G73)*AU73,0)*(1-$K73)</f>
        <v>0</v>
      </c>
      <c r="AW73" s="989">
        <f>VLOOKUP($E73,AU$450:AX$461,3,FALSE)*AU73*($K73)+IF($G73&gt;0,($I73/$G73)*AU73,0)*(1-$K73)</f>
        <v>0</v>
      </c>
      <c r="AX73" s="989">
        <f>VLOOKUP($E73,AU$450:AX$461,4,FALSE)*AU73*($K73)+(AU73-AV73-AW73)*(1-$K73)</f>
        <v>0</v>
      </c>
      <c r="AY73" s="990"/>
      <c r="BC73" s="988">
        <f t="shared" si="49"/>
        <v>0</v>
      </c>
      <c r="BD73" s="989">
        <f>VLOOKUP($E73,BC$450:BF$461,2,FALSE)*BC73*($K73)+IF($G73&gt;0,($H73/$G73)*BC73,0)*(1-$K73)</f>
        <v>0</v>
      </c>
      <c r="BE73" s="989">
        <f>VLOOKUP($E73,BC$450:BF$461,3,FALSE)*BC73*($K73)+IF($G73&gt;0,($I73/$G73)*BC73,0)*(1-$K73)</f>
        <v>0</v>
      </c>
      <c r="BF73" s="989">
        <f>VLOOKUP($E73,BC$450:BF$461,4,FALSE)*BC73*($K73)+(BC73-BD73-BE73)*(1-$K73)</f>
        <v>0</v>
      </c>
      <c r="BG73" s="990"/>
      <c r="BK73" s="988">
        <f t="shared" si="50"/>
        <v>0</v>
      </c>
      <c r="BL73" s="989">
        <f>VLOOKUP($E73,BK$450:BN$461,2,FALSE)*BK73*($K73)+IF($G73&gt;0,($H73/$G73)*BK73,0)*(1-$K73)</f>
        <v>0</v>
      </c>
      <c r="BM73" s="989">
        <f>VLOOKUP($E73,BK$450:BN$461,3,FALSE)*BK73*($K73)+IF($G73&gt;0,($I73/$G73)*BK73,0)*(1-$K73)</f>
        <v>0</v>
      </c>
      <c r="BN73" s="989">
        <f>VLOOKUP($E73,BK$450:BN$461,4,FALSE)*BK73*($K73)+(BK73-BL73-BM73)*(1-$K73)</f>
        <v>0</v>
      </c>
      <c r="BO73" s="990"/>
      <c r="BS73" s="988">
        <f t="shared" si="51"/>
        <v>0</v>
      </c>
      <c r="BT73" s="989">
        <f>VLOOKUP($E73,BS$450:BV$461,2,FALSE)*BS73*($K73)+IF($G73&gt;0,($H73/$G73)*BS73,0)*(1-$K73)</f>
        <v>0</v>
      </c>
      <c r="BU73" s="989">
        <f>VLOOKUP($E73,BS$450:BV$461,3,FALSE)*BS73*($K73)+IF($G73&gt;0,($I73/$G73)*BS73,0)*(1-$K73)</f>
        <v>0</v>
      </c>
      <c r="BV73" s="989">
        <f>VLOOKUP($E73,BS$450:BV$461,4,FALSE)*BS73*($K73)+(BS73-BT73-BU73)*(1-$K73)</f>
        <v>0</v>
      </c>
      <c r="BW73" s="990"/>
      <c r="CA73" s="988">
        <f t="shared" si="52"/>
        <v>0</v>
      </c>
      <c r="CB73" s="989">
        <f>VLOOKUP($E73,CA$450:CD$461,2,FALSE)*CA73*($K73)+IF($G73&gt;0,($H73/$G73)*CA73,0)*(1-$K73)</f>
        <v>0</v>
      </c>
      <c r="CC73" s="989">
        <f>VLOOKUP($E73,CA$450:CD$461,3,FALSE)*CA73*($K73)+IF($G73&gt;0,($I73/$G73)*CA73,0)*(1-$K73)</f>
        <v>0</v>
      </c>
      <c r="CD73" s="989">
        <f>VLOOKUP($E73,CA$450:CD$461,4,FALSE)*CA73*($K73)+(CA73-CB73-CC73)*(1-$K73)</f>
        <v>0</v>
      </c>
      <c r="CE73" s="990"/>
      <c r="CI73" s="988">
        <f t="shared" si="53"/>
        <v>0</v>
      </c>
      <c r="CJ73" s="989">
        <f>VLOOKUP($E73,CI$450:CL$461,2,FALSE)*CI73*($K73)+IF($G73&gt;0,($H73/$G73)*CI73,0)*(1-$K73)</f>
        <v>0</v>
      </c>
      <c r="CK73" s="989">
        <f>VLOOKUP($E73,CI$450:CL$461,3,FALSE)*CI73*($K73)+IF($G73&gt;0,($I73/$G73)*CI73,0)*(1-$K73)</f>
        <v>0</v>
      </c>
      <c r="CL73" s="989">
        <f>VLOOKUP($E73,CI$450:CL$461,4,FALSE)*CI73*($K73)+(CI73-CJ73-CK73)*(1-$K73)</f>
        <v>0</v>
      </c>
      <c r="CM73" s="990"/>
      <c r="CQ73" s="988">
        <f t="shared" si="54"/>
        <v>0</v>
      </c>
      <c r="CR73" s="989">
        <f>VLOOKUP($E73,CQ$450:CT$461,2,FALSE)*CQ73*($K73)+IF($G73&gt;0,($H73/$G73)*CQ73,0)*(1-$K73)</f>
        <v>0</v>
      </c>
      <c r="CS73" s="989">
        <f>VLOOKUP($E73,CQ$450:CT$461,3,FALSE)*CQ73*($K73)+IF($G73&gt;0,($I73/$G73)*CQ73,0)*(1-$K73)</f>
        <v>0</v>
      </c>
      <c r="CT73" s="989">
        <f>VLOOKUP($E73,CQ$450:CT$461,4,FALSE)*CQ73*($K73)+(CQ73-CR73-CS73)*(1-$K73)</f>
        <v>0</v>
      </c>
      <c r="CU73" s="990"/>
      <c r="CY73" s="988">
        <f t="shared" si="55"/>
        <v>0</v>
      </c>
      <c r="CZ73" s="989">
        <f>VLOOKUP($E73,CY$450:DB$461,2,FALSE)*CY73*($K73)+IF($G73&gt;0,($H73/$G73)*CY73,0)*(1-$K73)</f>
        <v>0</v>
      </c>
      <c r="DA73" s="989">
        <f>VLOOKUP($E73,CY$450:DB$461,3,FALSE)*CY73*($K73)+IF($G73&gt;0,($I73/$G73)*CY73,0)*(1-$K73)</f>
        <v>0</v>
      </c>
      <c r="DB73" s="989">
        <f>VLOOKUP($E73,CY$450:DB$461,4,FALSE)*CY73*($K73)+(CY73-CZ73-DA73)*(1-$K73)</f>
        <v>0</v>
      </c>
      <c r="DC73" s="990"/>
      <c r="DG73" s="988">
        <f t="shared" si="56"/>
        <v>0</v>
      </c>
      <c r="DH73" s="989">
        <f>VLOOKUP($E73,DG$450:DJ$461,2,FALSE)*DG73*($K73)+IF($G73&gt;0,($H73/$G73)*DG73,0)*(1-$K73)</f>
        <v>0</v>
      </c>
      <c r="DI73" s="989">
        <f>VLOOKUP($E73,DG$450:DJ$461,3,FALSE)*DG73*($K73)+IF($G73&gt;0,($I73/$G73)*DG73,0)*(1-$K73)</f>
        <v>0</v>
      </c>
      <c r="DJ73" s="989">
        <f>VLOOKUP($E73,DG$450:DJ$461,4,FALSE)*DG73*($K73)+(DG73-DH73-DI73)*(1-$K73)</f>
        <v>0</v>
      </c>
      <c r="DK73" s="990"/>
      <c r="DO73" s="988">
        <f t="shared" si="57"/>
        <v>0</v>
      </c>
      <c r="DP73" s="989">
        <f>VLOOKUP($E73,DO$450:DR$461,2,FALSE)*DO73*($K73)+IF($G73&gt;0,($H73/$G73)*DO73,0)*(1-$K73)</f>
        <v>0</v>
      </c>
      <c r="DQ73" s="989">
        <f>VLOOKUP($E73,DO$450:DR$461,3,FALSE)*DO73*($K73)+IF($G73&gt;0,($I73/$G73)*DO73,0)*(1-$K73)</f>
        <v>0</v>
      </c>
      <c r="DR73" s="989">
        <f>VLOOKUP($E73,DO$450:DR$461,4,FALSE)*DO73*($K73)+(DO73-DP73-DQ73)*(1-$K73)</f>
        <v>0</v>
      </c>
      <c r="DS73" s="990"/>
      <c r="DW73" s="988">
        <f t="shared" si="58"/>
        <v>0</v>
      </c>
      <c r="DX73" s="989">
        <f>VLOOKUP($E73,DW$450:DZ$461,2,FALSE)*DW73*($K73)+IF($G73&gt;0,($H73/$G73)*DW73,0)*(1-$K73)</f>
        <v>0</v>
      </c>
      <c r="DY73" s="989">
        <f>VLOOKUP($E73,DW$450:DZ$461,3,FALSE)*DW73*($K73)+IF($G73&gt;0,($I73/$G73)*DW73,0)*(1-$K73)</f>
        <v>0</v>
      </c>
      <c r="DZ73" s="989">
        <f>VLOOKUP($E73,DW$450:DZ$461,4,FALSE)*DW73*($K73)+(DW73-DX73-DY73)*(1-$K73)</f>
        <v>0</v>
      </c>
      <c r="EA73" s="990"/>
      <c r="EE73" s="988">
        <f t="shared" si="59"/>
        <v>0</v>
      </c>
      <c r="EF73" s="989">
        <f>VLOOKUP($E73,EE$450:EH$461,2,FALSE)*EE73*($K73)+IF($G73&gt;0,($H73/$G73)*EE73,0)*(1-$K73)</f>
        <v>0</v>
      </c>
      <c r="EG73" s="989">
        <f>VLOOKUP($E73,EE$450:EH$461,3,FALSE)*EE73*($K73)+IF($G73&gt;0,($I73/$G73)*EE73,0)*(1-$K73)</f>
        <v>0</v>
      </c>
      <c r="EH73" s="989">
        <f>VLOOKUP($E73,EE$450:EH$461,4,FALSE)*EE73*($K73)+(EE73-EF73-EG73)*(1-$K73)</f>
        <v>0</v>
      </c>
      <c r="EI73" s="990"/>
      <c r="EM73" s="988">
        <f t="shared" si="60"/>
        <v>0</v>
      </c>
      <c r="EN73" s="989">
        <f>VLOOKUP($E73,EM$450:EP$461,2,FALSE)*EM73*($K73)+IF($G73&gt;0,($H73/$G73)*EM73,0)*(1-$K73)</f>
        <v>0</v>
      </c>
      <c r="EO73" s="989">
        <f>VLOOKUP($E73,EM$450:EP$461,3,FALSE)*EM73*($K73)+IF($G73&gt;0,($I73/$G73)*EM73,0)*(1-$K73)</f>
        <v>0</v>
      </c>
      <c r="EP73" s="989">
        <f>VLOOKUP($E73,EM$450:EP$461,4,FALSE)*EM73*($K73)+(EM73-EN73-EO73)*(1-$K73)</f>
        <v>0</v>
      </c>
      <c r="EQ73" s="990"/>
      <c r="EU73" s="988">
        <f t="shared" si="61"/>
        <v>0</v>
      </c>
      <c r="EV73" s="989">
        <f>VLOOKUP($E73,EU$450:EX$461,2,FALSE)*EU73*($K73)+IF($G73&gt;0,($H73/$G73)*EU73,0)*(1-$K73)</f>
        <v>0</v>
      </c>
      <c r="EW73" s="989">
        <f>VLOOKUP($E73,EU$450:EX$461,3,FALSE)*EU73*($K73)+IF($G73&gt;0,($I73/$G73)*EU73,0)*(1-$K73)</f>
        <v>0</v>
      </c>
      <c r="EX73" s="989">
        <f>VLOOKUP($E73,EU$450:EX$461,4,FALSE)*EU73*($K73)+(EU73-EV73-EW73)*(1-$K73)</f>
        <v>0</v>
      </c>
      <c r="EY73" s="990"/>
      <c r="FC73" s="988">
        <f t="shared" si="62"/>
        <v>0</v>
      </c>
      <c r="FD73" s="989">
        <f>VLOOKUP($E73,FC$450:FF$461,2,FALSE)*FC73*($K73)+IF($G73&gt;0,($H73/$G73)*FC73,0)*(1-$K73)</f>
        <v>0</v>
      </c>
      <c r="FE73" s="989">
        <f>VLOOKUP($E73,FC$450:FF$461,3,FALSE)*FC73*($K73)+IF($G73&gt;0,($I73/$G73)*FC73,0)*(1-$K73)</f>
        <v>0</v>
      </c>
      <c r="FF73" s="989">
        <f>VLOOKUP($E73,FC$450:FF$461,4,FALSE)*FC73*($K73)+(FC73-FD73-FE73)*(1-$K73)</f>
        <v>0</v>
      </c>
      <c r="FG73" s="990"/>
      <c r="FK73" s="988">
        <f t="shared" si="63"/>
        <v>0</v>
      </c>
      <c r="FL73" s="989">
        <f>VLOOKUP($E73,FK$450:FN$461,2,FALSE)*FK73*($K73)+IF($G73&gt;0,($H73/$G73)*FK73,0)*(1-$K73)</f>
        <v>0</v>
      </c>
      <c r="FM73" s="989">
        <f>VLOOKUP($E73,FK$450:FN$461,3,FALSE)*FK73*($K73)+IF($G73&gt;0,($I73/$G73)*FK73,0)*(1-$K73)</f>
        <v>0</v>
      </c>
      <c r="FN73" s="989">
        <f>VLOOKUP($E73,FK$450:FN$461,4,FALSE)*FK73*($K73)+(FK73-FL73-FM73)*(1-$K73)</f>
        <v>0</v>
      </c>
      <c r="FO73" s="990"/>
    </row>
    <row r="74" spans="1:171">
      <c r="A74" s="786"/>
      <c r="B74" s="787" t="s">
        <v>425</v>
      </c>
      <c r="C74" s="1963">
        <v>219</v>
      </c>
      <c r="D74" s="764">
        <v>108</v>
      </c>
      <c r="E74" s="778" t="str">
        <f>'Sch 1- Rate Base '!E74</f>
        <v>DIST</v>
      </c>
      <c r="F74" s="765"/>
      <c r="G74" s="182">
        <f>'Sch 1- Rate Base '!G74</f>
        <v>0</v>
      </c>
      <c r="H74" s="182">
        <f>'Sch 1- Rate Base '!H74</f>
        <v>0</v>
      </c>
      <c r="I74" s="182">
        <f>'Sch 1- Rate Base '!I74</f>
        <v>0</v>
      </c>
      <c r="J74" s="183">
        <f>'Sch 1- Rate Base '!J74</f>
        <v>0</v>
      </c>
      <c r="K74" s="777">
        <f t="shared" si="43"/>
        <v>1</v>
      </c>
      <c r="O74" s="988">
        <f t="shared" si="44"/>
        <v>0</v>
      </c>
      <c r="P74" s="989">
        <f>VLOOKUP($E74,O$450:R$461,2,FALSE)*O74*($K74)+IF($G74&gt;0,($H74/$G74)*O74,0)*(1-$K74)</f>
        <v>0</v>
      </c>
      <c r="Q74" s="989">
        <f>VLOOKUP($E74,O$450:R$461,3,FALSE)*O74*($K74)+IF($G74&gt;0,($I74/$G74)*O74,0)*(1-$K74)</f>
        <v>0</v>
      </c>
      <c r="R74" s="989">
        <f>VLOOKUP($E74,O$450:R$461,4,FALSE)*O74*($K74)+(O74-P74-Q74)*(1-$K74)</f>
        <v>0</v>
      </c>
      <c r="S74" s="990"/>
      <c r="W74" s="988">
        <f t="shared" si="45"/>
        <v>0</v>
      </c>
      <c r="X74" s="989">
        <f>VLOOKUP($E74,W$450:Z$461,2,FALSE)*W74*($K74)+IF($G74&gt;0,($H74/$G74)*W74,0)*(1-$K74)</f>
        <v>0</v>
      </c>
      <c r="Y74" s="989">
        <f>VLOOKUP($E74,W$450:Z$461,3,FALSE)*W74*($K74)+IF($G74&gt;0,($I74/$G74)*W74,0)*(1-$K74)</f>
        <v>0</v>
      </c>
      <c r="Z74" s="989">
        <f>VLOOKUP($E74,W$450:Z$461,4,FALSE)*W74*($K74)+(W74-X74-Y74)*(1-$K74)</f>
        <v>0</v>
      </c>
      <c r="AA74" s="990"/>
      <c r="AE74" s="988">
        <f t="shared" si="46"/>
        <v>0</v>
      </c>
      <c r="AF74" s="989">
        <f>VLOOKUP($E74,AE$450:AH$461,2,FALSE)*AE74*($K74)+IF($G74&gt;0,($H74/$G74)*AE74,0)*(1-$K74)</f>
        <v>0</v>
      </c>
      <c r="AG74" s="989">
        <f>VLOOKUP($E74,AE$450:AH$461,3,FALSE)*AE74*($K74)+IF($G74&gt;0,($I74/$G74)*AE74,0)*(1-$K74)</f>
        <v>0</v>
      </c>
      <c r="AH74" s="989">
        <f>VLOOKUP($E74,AE$450:AH$461,4,FALSE)*AE74*($K74)+(AE74-AF74-AG74)*(1-$K74)</f>
        <v>0</v>
      </c>
      <c r="AI74" s="990"/>
      <c r="AM74" s="988">
        <f t="shared" si="47"/>
        <v>0</v>
      </c>
      <c r="AN74" s="989">
        <f>VLOOKUP($E74,AM$450:AP$461,2,FALSE)*AM74*($K74)+IF($G74&gt;0,($H74/$G74)*AM74,0)*(1-$K74)</f>
        <v>0</v>
      </c>
      <c r="AO74" s="989">
        <f>VLOOKUP($E74,AM$450:AP$461,3,FALSE)*AM74*($K74)+IF($G74&gt;0,($I74/$G74)*AM74,0)*(1-$K74)</f>
        <v>0</v>
      </c>
      <c r="AP74" s="989">
        <f>VLOOKUP($E74,AM$450:AP$461,4,FALSE)*AM74*($K74)+(AM74-AN74-AO74)*(1-$K74)</f>
        <v>0</v>
      </c>
      <c r="AQ74" s="990"/>
      <c r="AU74" s="988">
        <f t="shared" si="48"/>
        <v>0</v>
      </c>
      <c r="AV74" s="989">
        <f>VLOOKUP($E74,AU$450:AX$461,2,FALSE)*AU74*($K74)+IF($G74&gt;0,($H74/$G74)*AU74,0)*(1-$K74)</f>
        <v>0</v>
      </c>
      <c r="AW74" s="989">
        <f>VLOOKUP($E74,AU$450:AX$461,3,FALSE)*AU74*($K74)+IF($G74&gt;0,($I74/$G74)*AU74,0)*(1-$K74)</f>
        <v>0</v>
      </c>
      <c r="AX74" s="989">
        <f>VLOOKUP($E74,AU$450:AX$461,4,FALSE)*AU74*($K74)+(AU74-AV74-AW74)*(1-$K74)</f>
        <v>0</v>
      </c>
      <c r="AY74" s="990"/>
      <c r="BC74" s="988">
        <f t="shared" si="49"/>
        <v>0</v>
      </c>
      <c r="BD74" s="989">
        <f>VLOOKUP($E74,BC$450:BF$461,2,FALSE)*BC74*($K74)+IF($G74&gt;0,($H74/$G74)*BC74,0)*(1-$K74)</f>
        <v>0</v>
      </c>
      <c r="BE74" s="989">
        <f>VLOOKUP($E74,BC$450:BF$461,3,FALSE)*BC74*($K74)+IF($G74&gt;0,($I74/$G74)*BC74,0)*(1-$K74)</f>
        <v>0</v>
      </c>
      <c r="BF74" s="989">
        <f>VLOOKUP($E74,BC$450:BF$461,4,FALSE)*BC74*($K74)+(BC74-BD74-BE74)*(1-$K74)</f>
        <v>0</v>
      </c>
      <c r="BG74" s="990"/>
      <c r="BK74" s="988">
        <f t="shared" si="50"/>
        <v>0</v>
      </c>
      <c r="BL74" s="989">
        <f>VLOOKUP($E74,BK$450:BN$461,2,FALSE)*BK74*($K74)+IF($G74&gt;0,($H74/$G74)*BK74,0)*(1-$K74)</f>
        <v>0</v>
      </c>
      <c r="BM74" s="989">
        <f>VLOOKUP($E74,BK$450:BN$461,3,FALSE)*BK74*($K74)+IF($G74&gt;0,($I74/$G74)*BK74,0)*(1-$K74)</f>
        <v>0</v>
      </c>
      <c r="BN74" s="989">
        <f>VLOOKUP($E74,BK$450:BN$461,4,FALSE)*BK74*($K74)+(BK74-BL74-BM74)*(1-$K74)</f>
        <v>0</v>
      </c>
      <c r="BO74" s="990"/>
      <c r="BS74" s="988">
        <f t="shared" si="51"/>
        <v>0</v>
      </c>
      <c r="BT74" s="989">
        <f>VLOOKUP($E74,BS$450:BV$461,2,FALSE)*BS74*($K74)+IF($G74&gt;0,($H74/$G74)*BS74,0)*(1-$K74)</f>
        <v>0</v>
      </c>
      <c r="BU74" s="989">
        <f>VLOOKUP($E74,BS$450:BV$461,3,FALSE)*BS74*($K74)+IF($G74&gt;0,($I74/$G74)*BS74,0)*(1-$K74)</f>
        <v>0</v>
      </c>
      <c r="BV74" s="989">
        <f>VLOOKUP($E74,BS$450:BV$461,4,FALSE)*BS74*($K74)+(BS74-BT74-BU74)*(1-$K74)</f>
        <v>0</v>
      </c>
      <c r="BW74" s="990"/>
      <c r="CA74" s="988">
        <f t="shared" si="52"/>
        <v>0</v>
      </c>
      <c r="CB74" s="989">
        <f>VLOOKUP($E74,CA$450:CD$461,2,FALSE)*CA74*($K74)+IF($G74&gt;0,($H74/$G74)*CA74,0)*(1-$K74)</f>
        <v>0</v>
      </c>
      <c r="CC74" s="989">
        <f>VLOOKUP($E74,CA$450:CD$461,3,FALSE)*CA74*($K74)+IF($G74&gt;0,($I74/$G74)*CA74,0)*(1-$K74)</f>
        <v>0</v>
      </c>
      <c r="CD74" s="989">
        <f>VLOOKUP($E74,CA$450:CD$461,4,FALSE)*CA74*($K74)+(CA74-CB74-CC74)*(1-$K74)</f>
        <v>0</v>
      </c>
      <c r="CE74" s="990"/>
      <c r="CI74" s="988">
        <f t="shared" si="53"/>
        <v>0</v>
      </c>
      <c r="CJ74" s="989">
        <f>VLOOKUP($E74,CI$450:CL$461,2,FALSE)*CI74*($K74)+IF($G74&gt;0,($H74/$G74)*CI74,0)*(1-$K74)</f>
        <v>0</v>
      </c>
      <c r="CK74" s="989">
        <f>VLOOKUP($E74,CI$450:CL$461,3,FALSE)*CI74*($K74)+IF($G74&gt;0,($I74/$G74)*CI74,0)*(1-$K74)</f>
        <v>0</v>
      </c>
      <c r="CL74" s="989">
        <f>VLOOKUP($E74,CI$450:CL$461,4,FALSE)*CI74*($K74)+(CI74-CJ74-CK74)*(1-$K74)</f>
        <v>0</v>
      </c>
      <c r="CM74" s="990"/>
      <c r="CQ74" s="988">
        <f t="shared" si="54"/>
        <v>0</v>
      </c>
      <c r="CR74" s="989">
        <f>VLOOKUP($E74,CQ$450:CT$461,2,FALSE)*CQ74*($K74)+IF($G74&gt;0,($H74/$G74)*CQ74,0)*(1-$K74)</f>
        <v>0</v>
      </c>
      <c r="CS74" s="989">
        <f>VLOOKUP($E74,CQ$450:CT$461,3,FALSE)*CQ74*($K74)+IF($G74&gt;0,($I74/$G74)*CQ74,0)*(1-$K74)</f>
        <v>0</v>
      </c>
      <c r="CT74" s="989">
        <f>VLOOKUP($E74,CQ$450:CT$461,4,FALSE)*CQ74*($K74)+(CQ74-CR74-CS74)*(1-$K74)</f>
        <v>0</v>
      </c>
      <c r="CU74" s="990"/>
      <c r="CY74" s="988">
        <f t="shared" si="55"/>
        <v>0</v>
      </c>
      <c r="CZ74" s="989">
        <f>VLOOKUP($E74,CY$450:DB$461,2,FALSE)*CY74*($K74)+IF($G74&gt;0,($H74/$G74)*CY74,0)*(1-$K74)</f>
        <v>0</v>
      </c>
      <c r="DA74" s="989">
        <f>VLOOKUP($E74,CY$450:DB$461,3,FALSE)*CY74*($K74)+IF($G74&gt;0,($I74/$G74)*CY74,0)*(1-$K74)</f>
        <v>0</v>
      </c>
      <c r="DB74" s="989">
        <f>VLOOKUP($E74,CY$450:DB$461,4,FALSE)*CY74*($K74)+(CY74-CZ74-DA74)*(1-$K74)</f>
        <v>0</v>
      </c>
      <c r="DC74" s="990"/>
      <c r="DG74" s="988">
        <f t="shared" si="56"/>
        <v>0</v>
      </c>
      <c r="DH74" s="989">
        <f>VLOOKUP($E74,DG$450:DJ$461,2,FALSE)*DG74*($K74)+IF($G74&gt;0,($H74/$G74)*DG74,0)*(1-$K74)</f>
        <v>0</v>
      </c>
      <c r="DI74" s="989">
        <f>VLOOKUP($E74,DG$450:DJ$461,3,FALSE)*DG74*($K74)+IF($G74&gt;0,($I74/$G74)*DG74,0)*(1-$K74)</f>
        <v>0</v>
      </c>
      <c r="DJ74" s="989">
        <f>VLOOKUP($E74,DG$450:DJ$461,4,FALSE)*DG74*($K74)+(DG74-DH74-DI74)*(1-$K74)</f>
        <v>0</v>
      </c>
      <c r="DK74" s="990"/>
      <c r="DO74" s="988">
        <f t="shared" si="57"/>
        <v>0</v>
      </c>
      <c r="DP74" s="989">
        <f>VLOOKUP($E74,DO$450:DR$461,2,FALSE)*DO74*($K74)+IF($G74&gt;0,($H74/$G74)*DO74,0)*(1-$K74)</f>
        <v>0</v>
      </c>
      <c r="DQ74" s="989">
        <f>VLOOKUP($E74,DO$450:DR$461,3,FALSE)*DO74*($K74)+IF($G74&gt;0,($I74/$G74)*DO74,0)*(1-$K74)</f>
        <v>0</v>
      </c>
      <c r="DR74" s="989">
        <f>VLOOKUP($E74,DO$450:DR$461,4,FALSE)*DO74*($K74)+(DO74-DP74-DQ74)*(1-$K74)</f>
        <v>0</v>
      </c>
      <c r="DS74" s="990"/>
      <c r="DW74" s="988">
        <f t="shared" si="58"/>
        <v>0</v>
      </c>
      <c r="DX74" s="989">
        <f>VLOOKUP($E74,DW$450:DZ$461,2,FALSE)*DW74*($K74)+IF($G74&gt;0,($H74/$G74)*DW74,0)*(1-$K74)</f>
        <v>0</v>
      </c>
      <c r="DY74" s="989">
        <f>VLOOKUP($E74,DW$450:DZ$461,3,FALSE)*DW74*($K74)+IF($G74&gt;0,($I74/$G74)*DW74,0)*(1-$K74)</f>
        <v>0</v>
      </c>
      <c r="DZ74" s="989">
        <f>VLOOKUP($E74,DW$450:DZ$461,4,FALSE)*DW74*($K74)+(DW74-DX74-DY74)*(1-$K74)</f>
        <v>0</v>
      </c>
      <c r="EA74" s="990"/>
      <c r="EE74" s="988">
        <f t="shared" si="59"/>
        <v>0</v>
      </c>
      <c r="EF74" s="989">
        <f>VLOOKUP($E74,EE$450:EH$461,2,FALSE)*EE74*($K74)+IF($G74&gt;0,($H74/$G74)*EE74,0)*(1-$K74)</f>
        <v>0</v>
      </c>
      <c r="EG74" s="989">
        <f>VLOOKUP($E74,EE$450:EH$461,3,FALSE)*EE74*($K74)+IF($G74&gt;0,($I74/$G74)*EE74,0)*(1-$K74)</f>
        <v>0</v>
      </c>
      <c r="EH74" s="989">
        <f>VLOOKUP($E74,EE$450:EH$461,4,FALSE)*EE74*($K74)+(EE74-EF74-EG74)*(1-$K74)</f>
        <v>0</v>
      </c>
      <c r="EI74" s="990"/>
      <c r="EM74" s="988">
        <f t="shared" si="60"/>
        <v>0</v>
      </c>
      <c r="EN74" s="989">
        <f>VLOOKUP($E74,EM$450:EP$461,2,FALSE)*EM74*($K74)+IF($G74&gt;0,($H74/$G74)*EM74,0)*(1-$K74)</f>
        <v>0</v>
      </c>
      <c r="EO74" s="989">
        <f>VLOOKUP($E74,EM$450:EP$461,3,FALSE)*EM74*($K74)+IF($G74&gt;0,($I74/$G74)*EM74,0)*(1-$K74)</f>
        <v>0</v>
      </c>
      <c r="EP74" s="989">
        <f>VLOOKUP($E74,EM$450:EP$461,4,FALSE)*EM74*($K74)+(EM74-EN74-EO74)*(1-$K74)</f>
        <v>0</v>
      </c>
      <c r="EQ74" s="990"/>
      <c r="EU74" s="988">
        <f t="shared" si="61"/>
        <v>0</v>
      </c>
      <c r="EV74" s="989">
        <f>VLOOKUP($E74,EU$450:EX$461,2,FALSE)*EU74*($K74)+IF($G74&gt;0,($H74/$G74)*EU74,0)*(1-$K74)</f>
        <v>0</v>
      </c>
      <c r="EW74" s="989">
        <f>VLOOKUP($E74,EU$450:EX$461,3,FALSE)*EU74*($K74)+IF($G74&gt;0,($I74/$G74)*EU74,0)*(1-$K74)</f>
        <v>0</v>
      </c>
      <c r="EX74" s="989">
        <f>VLOOKUP($E74,EU$450:EX$461,4,FALSE)*EU74*($K74)+(EU74-EV74-EW74)*(1-$K74)</f>
        <v>0</v>
      </c>
      <c r="EY74" s="990"/>
      <c r="FC74" s="988">
        <f t="shared" si="62"/>
        <v>0</v>
      </c>
      <c r="FD74" s="989">
        <f>VLOOKUP($E74,FC$450:FF$461,2,FALSE)*FC74*($K74)+IF($G74&gt;0,($H74/$G74)*FC74,0)*(1-$K74)</f>
        <v>0</v>
      </c>
      <c r="FE74" s="989">
        <f>VLOOKUP($E74,FC$450:FF$461,3,FALSE)*FC74*($K74)+IF($G74&gt;0,($I74/$G74)*FC74,0)*(1-$K74)</f>
        <v>0</v>
      </c>
      <c r="FF74" s="989">
        <f>VLOOKUP($E74,FC$450:FF$461,4,FALSE)*FC74*($K74)+(FC74-FD74-FE74)*(1-$K74)</f>
        <v>0</v>
      </c>
      <c r="FG74" s="990"/>
      <c r="FK74" s="988">
        <f t="shared" si="63"/>
        <v>0</v>
      </c>
      <c r="FL74" s="989">
        <f>VLOOKUP($E74,FK$450:FN$461,2,FALSE)*FK74*($K74)+IF($G74&gt;0,($H74/$G74)*FK74,0)*(1-$K74)</f>
        <v>0</v>
      </c>
      <c r="FM74" s="989">
        <f>VLOOKUP($E74,FK$450:FN$461,3,FALSE)*FK74*($K74)+IF($G74&gt;0,($I74/$G74)*FK74,0)*(1-$K74)</f>
        <v>0</v>
      </c>
      <c r="FN74" s="989">
        <f>VLOOKUP($E74,FK$450:FN$461,4,FALSE)*FK74*($K74)+(FK74-FL74-FM74)*(1-$K74)</f>
        <v>0</v>
      </c>
      <c r="FO74" s="990"/>
    </row>
    <row r="75" spans="1:171">
      <c r="A75" s="786"/>
      <c r="B75" s="787" t="s">
        <v>92</v>
      </c>
      <c r="C75" s="1963">
        <v>219</v>
      </c>
      <c r="D75" s="764">
        <v>108</v>
      </c>
      <c r="E75" s="778" t="str">
        <f>'Sch 1- Rate Base '!E75</f>
        <v>GP</v>
      </c>
      <c r="F75" s="765"/>
      <c r="G75" s="182">
        <f>'Sch 1- Rate Base '!G75</f>
        <v>0</v>
      </c>
      <c r="H75" s="182">
        <f>'Sch 1- Rate Base '!H75</f>
        <v>0</v>
      </c>
      <c r="I75" s="182">
        <f>'Sch 1- Rate Base '!I75</f>
        <v>0</v>
      </c>
      <c r="J75" s="183">
        <f>'Sch 1- Rate Base '!J75</f>
        <v>0</v>
      </c>
      <c r="K75" s="777">
        <f t="shared" si="43"/>
        <v>1</v>
      </c>
      <c r="O75" s="988">
        <f t="shared" si="44"/>
        <v>0</v>
      </c>
      <c r="P75" s="989" t="e">
        <f>VLOOKUP($E75,O$450:R$461,2,FALSE)*O75*($K75)+IF($G75&gt;0,($H75/$G75)*O75,0)*(1-$K75)</f>
        <v>#DIV/0!</v>
      </c>
      <c r="Q75" s="989" t="e">
        <f>VLOOKUP($E75,O$450:R$461,3,FALSE)*O75*($K75)+IF($G75&gt;0,($I75/$G75)*O75,0)*(1-$K75)</f>
        <v>#DIV/0!</v>
      </c>
      <c r="R75" s="989" t="e">
        <f>VLOOKUP($E75,O$450:R$461,4,FALSE)*O75*($K75)+(O75-P75-Q75)*(1-$K75)</f>
        <v>#DIV/0!</v>
      </c>
      <c r="S75" s="990"/>
      <c r="W75" s="988">
        <f t="shared" si="45"/>
        <v>0</v>
      </c>
      <c r="X75" s="989" t="e">
        <f>VLOOKUP($E75,W$450:Z$461,2,FALSE)*W75*($K75)+IF($G75&gt;0,($H75/$G75)*W75,0)*(1-$K75)</f>
        <v>#DIV/0!</v>
      </c>
      <c r="Y75" s="989" t="e">
        <f>VLOOKUP($E75,W$450:Z$461,3,FALSE)*W75*($K75)+IF($G75&gt;0,($I75/$G75)*W75,0)*(1-$K75)</f>
        <v>#DIV/0!</v>
      </c>
      <c r="Z75" s="989" t="e">
        <f>VLOOKUP($E75,W$450:Z$461,4,FALSE)*W75*($K75)+(W75-X75-Y75)*(1-$K75)</f>
        <v>#DIV/0!</v>
      </c>
      <c r="AA75" s="990"/>
      <c r="AE75" s="988">
        <f t="shared" si="46"/>
        <v>0</v>
      </c>
      <c r="AF75" s="989" t="e">
        <f>VLOOKUP($E75,AE$450:AH$461,2,FALSE)*AE75*($K75)+IF($G75&gt;0,($H75/$G75)*AE75,0)*(1-$K75)</f>
        <v>#DIV/0!</v>
      </c>
      <c r="AG75" s="989" t="e">
        <f>VLOOKUP($E75,AE$450:AH$461,3,FALSE)*AE75*($K75)+IF($G75&gt;0,($I75/$G75)*AE75,0)*(1-$K75)</f>
        <v>#DIV/0!</v>
      </c>
      <c r="AH75" s="989" t="e">
        <f>VLOOKUP($E75,AE$450:AH$461,4,FALSE)*AE75*($K75)+(AE75-AF75-AG75)*(1-$K75)</f>
        <v>#DIV/0!</v>
      </c>
      <c r="AI75" s="990"/>
      <c r="AM75" s="988">
        <f t="shared" si="47"/>
        <v>0</v>
      </c>
      <c r="AN75" s="989" t="e">
        <f>VLOOKUP($E75,AM$450:AP$461,2,FALSE)*AM75*($K75)+IF($G75&gt;0,($H75/$G75)*AM75,0)*(1-$K75)</f>
        <v>#DIV/0!</v>
      </c>
      <c r="AO75" s="989" t="e">
        <f>VLOOKUP($E75,AM$450:AP$461,3,FALSE)*AM75*($K75)+IF($G75&gt;0,($I75/$G75)*AM75,0)*(1-$K75)</f>
        <v>#DIV/0!</v>
      </c>
      <c r="AP75" s="989" t="e">
        <f>VLOOKUP($E75,AM$450:AP$461,4,FALSE)*AM75*($K75)+(AM75-AN75-AO75)*(1-$K75)</f>
        <v>#DIV/0!</v>
      </c>
      <c r="AQ75" s="990"/>
      <c r="AU75" s="988">
        <f t="shared" si="48"/>
        <v>0</v>
      </c>
      <c r="AV75" s="989" t="e">
        <f>VLOOKUP($E75,AU$450:AX$461,2,FALSE)*AU75*($K75)+IF($G75&gt;0,($H75/$G75)*AU75,0)*(1-$K75)</f>
        <v>#DIV/0!</v>
      </c>
      <c r="AW75" s="989" t="e">
        <f>VLOOKUP($E75,AU$450:AX$461,3,FALSE)*AU75*($K75)+IF($G75&gt;0,($I75/$G75)*AU75,0)*(1-$K75)</f>
        <v>#DIV/0!</v>
      </c>
      <c r="AX75" s="989" t="e">
        <f>VLOOKUP($E75,AU$450:AX$461,4,FALSE)*AU75*($K75)+(AU75-AV75-AW75)*(1-$K75)</f>
        <v>#DIV/0!</v>
      </c>
      <c r="AY75" s="990"/>
      <c r="BC75" s="988">
        <f t="shared" si="49"/>
        <v>0</v>
      </c>
      <c r="BD75" s="989" t="e">
        <f>VLOOKUP($E75,BC$450:BF$461,2,FALSE)*BC75*($K75)+IF($G75&gt;0,($H75/$G75)*BC75,0)*(1-$K75)</f>
        <v>#DIV/0!</v>
      </c>
      <c r="BE75" s="989" t="e">
        <f>VLOOKUP($E75,BC$450:BF$461,3,FALSE)*BC75*($K75)+IF($G75&gt;0,($I75/$G75)*BC75,0)*(1-$K75)</f>
        <v>#DIV/0!</v>
      </c>
      <c r="BF75" s="989" t="e">
        <f>VLOOKUP($E75,BC$450:BF$461,4,FALSE)*BC75*($K75)+(BC75-BD75-BE75)*(1-$K75)</f>
        <v>#DIV/0!</v>
      </c>
      <c r="BG75" s="990"/>
      <c r="BK75" s="988">
        <f t="shared" si="50"/>
        <v>0</v>
      </c>
      <c r="BL75" s="989" t="e">
        <f>VLOOKUP($E75,BK$450:BN$461,2,FALSE)*BK75*($K75)+IF($G75&gt;0,($H75/$G75)*BK75,0)*(1-$K75)</f>
        <v>#DIV/0!</v>
      </c>
      <c r="BM75" s="989" t="e">
        <f>VLOOKUP($E75,BK$450:BN$461,3,FALSE)*BK75*($K75)+IF($G75&gt;0,($I75/$G75)*BK75,0)*(1-$K75)</f>
        <v>#DIV/0!</v>
      </c>
      <c r="BN75" s="989" t="e">
        <f>VLOOKUP($E75,BK$450:BN$461,4,FALSE)*BK75*($K75)+(BK75-BL75-BM75)*(1-$K75)</f>
        <v>#DIV/0!</v>
      </c>
      <c r="BO75" s="990"/>
      <c r="BS75" s="988">
        <f t="shared" si="51"/>
        <v>0</v>
      </c>
      <c r="BT75" s="989" t="e">
        <f>VLOOKUP($E75,BS$450:BV$461,2,FALSE)*BS75*($K75)+IF($G75&gt;0,($H75/$G75)*BS75,0)*(1-$K75)</f>
        <v>#DIV/0!</v>
      </c>
      <c r="BU75" s="989" t="e">
        <f>VLOOKUP($E75,BS$450:BV$461,3,FALSE)*BS75*($K75)+IF($G75&gt;0,($I75/$G75)*BS75,0)*(1-$K75)</f>
        <v>#DIV/0!</v>
      </c>
      <c r="BV75" s="989" t="e">
        <f>VLOOKUP($E75,BS$450:BV$461,4,FALSE)*BS75*($K75)+(BS75-BT75-BU75)*(1-$K75)</f>
        <v>#DIV/0!</v>
      </c>
      <c r="BW75" s="990"/>
      <c r="CA75" s="988">
        <f t="shared" si="52"/>
        <v>0</v>
      </c>
      <c r="CB75" s="989" t="e">
        <f>VLOOKUP($E75,CA$450:CD$461,2,FALSE)*CA75*($K75)+IF($G75&gt;0,($H75/$G75)*CA75,0)*(1-$K75)</f>
        <v>#DIV/0!</v>
      </c>
      <c r="CC75" s="989" t="e">
        <f>VLOOKUP($E75,CA$450:CD$461,3,FALSE)*CA75*($K75)+IF($G75&gt;0,($I75/$G75)*CA75,0)*(1-$K75)</f>
        <v>#DIV/0!</v>
      </c>
      <c r="CD75" s="989" t="e">
        <f>VLOOKUP($E75,CA$450:CD$461,4,FALSE)*CA75*($K75)+(CA75-CB75-CC75)*(1-$K75)</f>
        <v>#DIV/0!</v>
      </c>
      <c r="CE75" s="990"/>
      <c r="CI75" s="988">
        <f t="shared" si="53"/>
        <v>0</v>
      </c>
      <c r="CJ75" s="989" t="e">
        <f>VLOOKUP($E75,CI$450:CL$461,2,FALSE)*CI75*($K75)+IF($G75&gt;0,($H75/$G75)*CI75,0)*(1-$K75)</f>
        <v>#DIV/0!</v>
      </c>
      <c r="CK75" s="989" t="e">
        <f>VLOOKUP($E75,CI$450:CL$461,3,FALSE)*CI75*($K75)+IF($G75&gt;0,($I75/$G75)*CI75,0)*(1-$K75)</f>
        <v>#DIV/0!</v>
      </c>
      <c r="CL75" s="989" t="e">
        <f>VLOOKUP($E75,CI$450:CL$461,4,FALSE)*CI75*($K75)+(CI75-CJ75-CK75)*(1-$K75)</f>
        <v>#DIV/0!</v>
      </c>
      <c r="CM75" s="990"/>
      <c r="CQ75" s="988">
        <f t="shared" si="54"/>
        <v>0</v>
      </c>
      <c r="CR75" s="989" t="e">
        <f>VLOOKUP($E75,CQ$450:CT$461,2,FALSE)*CQ75*($K75)+IF($G75&gt;0,($H75/$G75)*CQ75,0)*(1-$K75)</f>
        <v>#DIV/0!</v>
      </c>
      <c r="CS75" s="989" t="e">
        <f>VLOOKUP($E75,CQ$450:CT$461,3,FALSE)*CQ75*($K75)+IF($G75&gt;0,($I75/$G75)*CQ75,0)*(1-$K75)</f>
        <v>#DIV/0!</v>
      </c>
      <c r="CT75" s="989" t="e">
        <f>VLOOKUP($E75,CQ$450:CT$461,4,FALSE)*CQ75*($K75)+(CQ75-CR75-CS75)*(1-$K75)</f>
        <v>#DIV/0!</v>
      </c>
      <c r="CU75" s="990"/>
      <c r="CY75" s="988">
        <f t="shared" si="55"/>
        <v>0</v>
      </c>
      <c r="CZ75" s="989" t="e">
        <f>VLOOKUP($E75,CY$450:DB$461,2,FALSE)*CY75*($K75)+IF($G75&gt;0,($H75/$G75)*CY75,0)*(1-$K75)</f>
        <v>#DIV/0!</v>
      </c>
      <c r="DA75" s="989" t="e">
        <f>VLOOKUP($E75,CY$450:DB$461,3,FALSE)*CY75*($K75)+IF($G75&gt;0,($I75/$G75)*CY75,0)*(1-$K75)</f>
        <v>#DIV/0!</v>
      </c>
      <c r="DB75" s="989" t="e">
        <f>VLOOKUP($E75,CY$450:DB$461,4,FALSE)*CY75*($K75)+(CY75-CZ75-DA75)*(1-$K75)</f>
        <v>#DIV/0!</v>
      </c>
      <c r="DC75" s="990"/>
      <c r="DG75" s="988">
        <f t="shared" si="56"/>
        <v>0</v>
      </c>
      <c r="DH75" s="989" t="e">
        <f>VLOOKUP($E75,DG$450:DJ$461,2,FALSE)*DG75*($K75)+IF($G75&gt;0,($H75/$G75)*DG75,0)*(1-$K75)</f>
        <v>#DIV/0!</v>
      </c>
      <c r="DI75" s="989" t="e">
        <f>VLOOKUP($E75,DG$450:DJ$461,3,FALSE)*DG75*($K75)+IF($G75&gt;0,($I75/$G75)*DG75,0)*(1-$K75)</f>
        <v>#DIV/0!</v>
      </c>
      <c r="DJ75" s="989" t="e">
        <f>VLOOKUP($E75,DG$450:DJ$461,4,FALSE)*DG75*($K75)+(DG75-DH75-DI75)*(1-$K75)</f>
        <v>#DIV/0!</v>
      </c>
      <c r="DK75" s="990"/>
      <c r="DO75" s="988">
        <f t="shared" si="57"/>
        <v>0</v>
      </c>
      <c r="DP75" s="989" t="e">
        <f>VLOOKUP($E75,DO$450:DR$461,2,FALSE)*DO75*($K75)+IF($G75&gt;0,($H75/$G75)*DO75,0)*(1-$K75)</f>
        <v>#DIV/0!</v>
      </c>
      <c r="DQ75" s="989" t="e">
        <f>VLOOKUP($E75,DO$450:DR$461,3,FALSE)*DO75*($K75)+IF($G75&gt;0,($I75/$G75)*DO75,0)*(1-$K75)</f>
        <v>#DIV/0!</v>
      </c>
      <c r="DR75" s="989" t="e">
        <f>VLOOKUP($E75,DO$450:DR$461,4,FALSE)*DO75*($K75)+(DO75-DP75-DQ75)*(1-$K75)</f>
        <v>#DIV/0!</v>
      </c>
      <c r="DS75" s="990"/>
      <c r="DW75" s="988">
        <f t="shared" si="58"/>
        <v>0</v>
      </c>
      <c r="DX75" s="989" t="e">
        <f>VLOOKUP($E75,DW$450:DZ$461,2,FALSE)*DW75*($K75)+IF($G75&gt;0,($H75/$G75)*DW75,0)*(1-$K75)</f>
        <v>#DIV/0!</v>
      </c>
      <c r="DY75" s="989" t="e">
        <f>VLOOKUP($E75,DW$450:DZ$461,3,FALSE)*DW75*($K75)+IF($G75&gt;0,($I75/$G75)*DW75,0)*(1-$K75)</f>
        <v>#DIV/0!</v>
      </c>
      <c r="DZ75" s="989" t="e">
        <f>VLOOKUP($E75,DW$450:DZ$461,4,FALSE)*DW75*($K75)+(DW75-DX75-DY75)*(1-$K75)</f>
        <v>#DIV/0!</v>
      </c>
      <c r="EA75" s="990"/>
      <c r="EE75" s="988">
        <f t="shared" si="59"/>
        <v>0</v>
      </c>
      <c r="EF75" s="989" t="e">
        <f>VLOOKUP($E75,EE$450:EH$461,2,FALSE)*EE75*($K75)+IF($G75&gt;0,($H75/$G75)*EE75,0)*(1-$K75)</f>
        <v>#DIV/0!</v>
      </c>
      <c r="EG75" s="989" t="e">
        <f>VLOOKUP($E75,EE$450:EH$461,3,FALSE)*EE75*($K75)+IF($G75&gt;0,($I75/$G75)*EE75,0)*(1-$K75)</f>
        <v>#DIV/0!</v>
      </c>
      <c r="EH75" s="989" t="e">
        <f>VLOOKUP($E75,EE$450:EH$461,4,FALSE)*EE75*($K75)+(EE75-EF75-EG75)*(1-$K75)</f>
        <v>#DIV/0!</v>
      </c>
      <c r="EI75" s="990"/>
      <c r="EM75" s="988">
        <f t="shared" si="60"/>
        <v>0</v>
      </c>
      <c r="EN75" s="989" t="e">
        <f>VLOOKUP($E75,EM$450:EP$461,2,FALSE)*EM75*($K75)+IF($G75&gt;0,($H75/$G75)*EM75,0)*(1-$K75)</f>
        <v>#DIV/0!</v>
      </c>
      <c r="EO75" s="989" t="e">
        <f>VLOOKUP($E75,EM$450:EP$461,3,FALSE)*EM75*($K75)+IF($G75&gt;0,($I75/$G75)*EM75,0)*(1-$K75)</f>
        <v>#DIV/0!</v>
      </c>
      <c r="EP75" s="989" t="e">
        <f>VLOOKUP($E75,EM$450:EP$461,4,FALSE)*EM75*($K75)+(EM75-EN75-EO75)*(1-$K75)</f>
        <v>#DIV/0!</v>
      </c>
      <c r="EQ75" s="990"/>
      <c r="EU75" s="988">
        <f t="shared" si="61"/>
        <v>0</v>
      </c>
      <c r="EV75" s="989" t="e">
        <f>VLOOKUP($E75,EU$450:EX$461,2,FALSE)*EU75*($K75)+IF($G75&gt;0,($H75/$G75)*EU75,0)*(1-$K75)</f>
        <v>#DIV/0!</v>
      </c>
      <c r="EW75" s="989" t="e">
        <f>VLOOKUP($E75,EU$450:EX$461,3,FALSE)*EU75*($K75)+IF($G75&gt;0,($I75/$G75)*EU75,0)*(1-$K75)</f>
        <v>#DIV/0!</v>
      </c>
      <c r="EX75" s="989" t="e">
        <f>VLOOKUP($E75,EU$450:EX$461,4,FALSE)*EU75*($K75)+(EU75-EV75-EW75)*(1-$K75)</f>
        <v>#DIV/0!</v>
      </c>
      <c r="EY75" s="990"/>
      <c r="FC75" s="988">
        <f t="shared" si="62"/>
        <v>0</v>
      </c>
      <c r="FD75" s="989" t="e">
        <f>VLOOKUP($E75,FC$450:FF$461,2,FALSE)*FC75*($K75)+IF($G75&gt;0,($H75/$G75)*FC75,0)*(1-$K75)</f>
        <v>#DIV/0!</v>
      </c>
      <c r="FE75" s="989" t="e">
        <f>VLOOKUP($E75,FC$450:FF$461,3,FALSE)*FC75*($K75)+IF($G75&gt;0,($I75/$G75)*FC75,0)*(1-$K75)</f>
        <v>#DIV/0!</v>
      </c>
      <c r="FF75" s="989" t="e">
        <f>VLOOKUP($E75,FC$450:FF$461,4,FALSE)*FC75*($K75)+(FC75-FD75-FE75)*(1-$K75)</f>
        <v>#DIV/0!</v>
      </c>
      <c r="FG75" s="990"/>
      <c r="FK75" s="988">
        <f t="shared" si="63"/>
        <v>0</v>
      </c>
      <c r="FL75" s="989" t="e">
        <f>VLOOKUP($E75,FK$450:FN$461,2,FALSE)*FK75*($K75)+IF($G75&gt;0,($H75/$G75)*FK75,0)*(1-$K75)</f>
        <v>#DIV/0!</v>
      </c>
      <c r="FM75" s="989" t="e">
        <f>VLOOKUP($E75,FK$450:FN$461,3,FALSE)*FK75*($K75)+IF($G75&gt;0,($I75/$G75)*FK75,0)*(1-$K75)</f>
        <v>#DIV/0!</v>
      </c>
      <c r="FN75" s="989" t="e">
        <f>VLOOKUP($E75,FK$450:FN$461,4,FALSE)*FK75*($K75)+(FK75-FL75-FM75)*(1-$K75)</f>
        <v>#DIV/0!</v>
      </c>
      <c r="FO75" s="990"/>
    </row>
    <row r="76" spans="1:171">
      <c r="A76" s="786"/>
      <c r="B76" s="787" t="s">
        <v>349</v>
      </c>
      <c r="C76" s="1963">
        <v>219</v>
      </c>
      <c r="D76" s="764">
        <v>111</v>
      </c>
      <c r="E76" s="778" t="str">
        <f>'Sch 1- Rate Base '!E76</f>
        <v>DIST</v>
      </c>
      <c r="F76" s="765"/>
      <c r="G76" s="182">
        <f>'Sch 1- Rate Base '!G76</f>
        <v>0</v>
      </c>
      <c r="H76" s="182">
        <f>'Sch 1- Rate Base '!H76</f>
        <v>0</v>
      </c>
      <c r="I76" s="182">
        <f>'Sch 1- Rate Base '!I76</f>
        <v>0</v>
      </c>
      <c r="J76" s="183">
        <f>'Sch 1- Rate Base '!J76</f>
        <v>0</v>
      </c>
      <c r="K76" s="777">
        <f t="shared" si="43"/>
        <v>1</v>
      </c>
      <c r="O76" s="988">
        <f t="shared" si="44"/>
        <v>0</v>
      </c>
      <c r="P76" s="989">
        <f>VLOOKUP($E76,O$450:R$461,2,FALSE)*O76*($K76)+IF($G76&gt;0,($H76/$G76)*O76,0)*(1-$K76)</f>
        <v>0</v>
      </c>
      <c r="Q76" s="989">
        <f>VLOOKUP($E76,O$450:R$461,3,FALSE)*O76*($K76)+IF($G76&gt;0,($I76/$G76)*O76,0)*(1-$K76)</f>
        <v>0</v>
      </c>
      <c r="R76" s="989">
        <f>VLOOKUP($E76,O$450:R$461,4,FALSE)*O76*($K76)+(O76-P76-Q76)*(1-$K76)</f>
        <v>0</v>
      </c>
      <c r="S76" s="990"/>
      <c r="W76" s="988">
        <f t="shared" si="45"/>
        <v>0</v>
      </c>
      <c r="X76" s="989">
        <f>VLOOKUP($E76,W$450:Z$461,2,FALSE)*W76*($K76)+IF($G76&gt;0,($H76/$G76)*W76,0)*(1-$K76)</f>
        <v>0</v>
      </c>
      <c r="Y76" s="989">
        <f>VLOOKUP($E76,W$450:Z$461,3,FALSE)*W76*($K76)+IF($G76&gt;0,($I76/$G76)*W76,0)*(1-$K76)</f>
        <v>0</v>
      </c>
      <c r="Z76" s="989">
        <f>VLOOKUP($E76,W$450:Z$461,4,FALSE)*W76*($K76)+(W76-X76-Y76)*(1-$K76)</f>
        <v>0</v>
      </c>
      <c r="AA76" s="990"/>
      <c r="AE76" s="988">
        <f t="shared" si="46"/>
        <v>0</v>
      </c>
      <c r="AF76" s="989">
        <f>VLOOKUP($E76,AE$450:AH$461,2,FALSE)*AE76*($K76)+IF($G76&gt;0,($H76/$G76)*AE76,0)*(1-$K76)</f>
        <v>0</v>
      </c>
      <c r="AG76" s="989">
        <f>VLOOKUP($E76,AE$450:AH$461,3,FALSE)*AE76*($K76)+IF($G76&gt;0,($I76/$G76)*AE76,0)*(1-$K76)</f>
        <v>0</v>
      </c>
      <c r="AH76" s="989">
        <f>VLOOKUP($E76,AE$450:AH$461,4,FALSE)*AE76*($K76)+(AE76-AF76-AG76)*(1-$K76)</f>
        <v>0</v>
      </c>
      <c r="AI76" s="990"/>
      <c r="AM76" s="988">
        <f t="shared" si="47"/>
        <v>0</v>
      </c>
      <c r="AN76" s="989">
        <f>VLOOKUP($E76,AM$450:AP$461,2,FALSE)*AM76*($K76)+IF($G76&gt;0,($H76/$G76)*AM76,0)*(1-$K76)</f>
        <v>0</v>
      </c>
      <c r="AO76" s="989">
        <f>VLOOKUP($E76,AM$450:AP$461,3,FALSE)*AM76*($K76)+IF($G76&gt;0,($I76/$G76)*AM76,0)*(1-$K76)</f>
        <v>0</v>
      </c>
      <c r="AP76" s="989">
        <f>VLOOKUP($E76,AM$450:AP$461,4,FALSE)*AM76*($K76)+(AM76-AN76-AO76)*(1-$K76)</f>
        <v>0</v>
      </c>
      <c r="AQ76" s="990"/>
      <c r="AU76" s="988">
        <f t="shared" si="48"/>
        <v>0</v>
      </c>
      <c r="AV76" s="989">
        <f>VLOOKUP($E76,AU$450:AX$461,2,FALSE)*AU76*($K76)+IF($G76&gt;0,($H76/$G76)*AU76,0)*(1-$K76)</f>
        <v>0</v>
      </c>
      <c r="AW76" s="989">
        <f>VLOOKUP($E76,AU$450:AX$461,3,FALSE)*AU76*($K76)+IF($G76&gt;0,($I76/$G76)*AU76,0)*(1-$K76)</f>
        <v>0</v>
      </c>
      <c r="AX76" s="989">
        <f>VLOOKUP($E76,AU$450:AX$461,4,FALSE)*AU76*($K76)+(AU76-AV76-AW76)*(1-$K76)</f>
        <v>0</v>
      </c>
      <c r="AY76" s="990"/>
      <c r="BC76" s="988">
        <f t="shared" si="49"/>
        <v>0</v>
      </c>
      <c r="BD76" s="989">
        <f>VLOOKUP($E76,BC$450:BF$461,2,FALSE)*BC76*($K76)+IF($G76&gt;0,($H76/$G76)*BC76,0)*(1-$K76)</f>
        <v>0</v>
      </c>
      <c r="BE76" s="989">
        <f>VLOOKUP($E76,BC$450:BF$461,3,FALSE)*BC76*($K76)+IF($G76&gt;0,($I76/$G76)*BC76,0)*(1-$K76)</f>
        <v>0</v>
      </c>
      <c r="BF76" s="989">
        <f>VLOOKUP($E76,BC$450:BF$461,4,FALSE)*BC76*($K76)+(BC76-BD76-BE76)*(1-$K76)</f>
        <v>0</v>
      </c>
      <c r="BG76" s="990"/>
      <c r="BK76" s="988">
        <f t="shared" si="50"/>
        <v>0</v>
      </c>
      <c r="BL76" s="989">
        <f>VLOOKUP($E76,BK$450:BN$461,2,FALSE)*BK76*($K76)+IF($G76&gt;0,($H76/$G76)*BK76,0)*(1-$K76)</f>
        <v>0</v>
      </c>
      <c r="BM76" s="989">
        <f>VLOOKUP($E76,BK$450:BN$461,3,FALSE)*BK76*($K76)+IF($G76&gt;0,($I76/$G76)*BK76,0)*(1-$K76)</f>
        <v>0</v>
      </c>
      <c r="BN76" s="989">
        <f>VLOOKUP($E76,BK$450:BN$461,4,FALSE)*BK76*($K76)+(BK76-BL76-BM76)*(1-$K76)</f>
        <v>0</v>
      </c>
      <c r="BO76" s="990"/>
      <c r="BS76" s="988">
        <f t="shared" si="51"/>
        <v>0</v>
      </c>
      <c r="BT76" s="989">
        <f>VLOOKUP($E76,BS$450:BV$461,2,FALSE)*BS76*($K76)+IF($G76&gt;0,($H76/$G76)*BS76,0)*(1-$K76)</f>
        <v>0</v>
      </c>
      <c r="BU76" s="989">
        <f>VLOOKUP($E76,BS$450:BV$461,3,FALSE)*BS76*($K76)+IF($G76&gt;0,($I76/$G76)*BS76,0)*(1-$K76)</f>
        <v>0</v>
      </c>
      <c r="BV76" s="989">
        <f>VLOOKUP($E76,BS$450:BV$461,4,FALSE)*BS76*($K76)+(BS76-BT76-BU76)*(1-$K76)</f>
        <v>0</v>
      </c>
      <c r="BW76" s="990"/>
      <c r="CA76" s="988">
        <f t="shared" si="52"/>
        <v>0</v>
      </c>
      <c r="CB76" s="989">
        <f>VLOOKUP($E76,CA$450:CD$461,2,FALSE)*CA76*($K76)+IF($G76&gt;0,($H76/$G76)*CA76,0)*(1-$K76)</f>
        <v>0</v>
      </c>
      <c r="CC76" s="989">
        <f>VLOOKUP($E76,CA$450:CD$461,3,FALSE)*CA76*($K76)+IF($G76&gt;0,($I76/$G76)*CA76,0)*(1-$K76)</f>
        <v>0</v>
      </c>
      <c r="CD76" s="989">
        <f>VLOOKUP($E76,CA$450:CD$461,4,FALSE)*CA76*($K76)+(CA76-CB76-CC76)*(1-$K76)</f>
        <v>0</v>
      </c>
      <c r="CE76" s="990"/>
      <c r="CI76" s="988">
        <f t="shared" si="53"/>
        <v>0</v>
      </c>
      <c r="CJ76" s="989">
        <f>VLOOKUP($E76,CI$450:CL$461,2,FALSE)*CI76*($K76)+IF($G76&gt;0,($H76/$G76)*CI76,0)*(1-$K76)</f>
        <v>0</v>
      </c>
      <c r="CK76" s="989">
        <f>VLOOKUP($E76,CI$450:CL$461,3,FALSE)*CI76*($K76)+IF($G76&gt;0,($I76/$G76)*CI76,0)*(1-$K76)</f>
        <v>0</v>
      </c>
      <c r="CL76" s="989">
        <f>VLOOKUP($E76,CI$450:CL$461,4,FALSE)*CI76*($K76)+(CI76-CJ76-CK76)*(1-$K76)</f>
        <v>0</v>
      </c>
      <c r="CM76" s="990"/>
      <c r="CQ76" s="988">
        <f t="shared" si="54"/>
        <v>0</v>
      </c>
      <c r="CR76" s="989">
        <f>VLOOKUP($E76,CQ$450:CT$461,2,FALSE)*CQ76*($K76)+IF($G76&gt;0,($H76/$G76)*CQ76,0)*(1-$K76)</f>
        <v>0</v>
      </c>
      <c r="CS76" s="989">
        <f>VLOOKUP($E76,CQ$450:CT$461,3,FALSE)*CQ76*($K76)+IF($G76&gt;0,($I76/$G76)*CQ76,0)*(1-$K76)</f>
        <v>0</v>
      </c>
      <c r="CT76" s="989">
        <f>VLOOKUP($E76,CQ$450:CT$461,4,FALSE)*CQ76*($K76)+(CQ76-CR76-CS76)*(1-$K76)</f>
        <v>0</v>
      </c>
      <c r="CU76" s="990"/>
      <c r="CY76" s="988">
        <f t="shared" si="55"/>
        <v>0</v>
      </c>
      <c r="CZ76" s="989">
        <f>VLOOKUP($E76,CY$450:DB$461,2,FALSE)*CY76*($K76)+IF($G76&gt;0,($H76/$G76)*CY76,0)*(1-$K76)</f>
        <v>0</v>
      </c>
      <c r="DA76" s="989">
        <f>VLOOKUP($E76,CY$450:DB$461,3,FALSE)*CY76*($K76)+IF($G76&gt;0,($I76/$G76)*CY76,0)*(1-$K76)</f>
        <v>0</v>
      </c>
      <c r="DB76" s="989">
        <f>VLOOKUP($E76,CY$450:DB$461,4,FALSE)*CY76*($K76)+(CY76-CZ76-DA76)*(1-$K76)</f>
        <v>0</v>
      </c>
      <c r="DC76" s="990"/>
      <c r="DG76" s="988">
        <f t="shared" si="56"/>
        <v>0</v>
      </c>
      <c r="DH76" s="989">
        <f>VLOOKUP($E76,DG$450:DJ$461,2,FALSE)*DG76*($K76)+IF($G76&gt;0,($H76/$G76)*DG76,0)*(1-$K76)</f>
        <v>0</v>
      </c>
      <c r="DI76" s="989">
        <f>VLOOKUP($E76,DG$450:DJ$461,3,FALSE)*DG76*($K76)+IF($G76&gt;0,($I76/$G76)*DG76,0)*(1-$K76)</f>
        <v>0</v>
      </c>
      <c r="DJ76" s="989">
        <f>VLOOKUP($E76,DG$450:DJ$461,4,FALSE)*DG76*($K76)+(DG76-DH76-DI76)*(1-$K76)</f>
        <v>0</v>
      </c>
      <c r="DK76" s="990"/>
      <c r="DO76" s="988">
        <f t="shared" si="57"/>
        <v>0</v>
      </c>
      <c r="DP76" s="989">
        <f>VLOOKUP($E76,DO$450:DR$461,2,FALSE)*DO76*($K76)+IF($G76&gt;0,($H76/$G76)*DO76,0)*(1-$K76)</f>
        <v>0</v>
      </c>
      <c r="DQ76" s="989">
        <f>VLOOKUP($E76,DO$450:DR$461,3,FALSE)*DO76*($K76)+IF($G76&gt;0,($I76/$G76)*DO76,0)*(1-$K76)</f>
        <v>0</v>
      </c>
      <c r="DR76" s="989">
        <f>VLOOKUP($E76,DO$450:DR$461,4,FALSE)*DO76*($K76)+(DO76-DP76-DQ76)*(1-$K76)</f>
        <v>0</v>
      </c>
      <c r="DS76" s="990"/>
      <c r="DW76" s="988">
        <f t="shared" si="58"/>
        <v>0</v>
      </c>
      <c r="DX76" s="989">
        <f>VLOOKUP($E76,DW$450:DZ$461,2,FALSE)*DW76*($K76)+IF($G76&gt;0,($H76/$G76)*DW76,0)*(1-$K76)</f>
        <v>0</v>
      </c>
      <c r="DY76" s="989">
        <f>VLOOKUP($E76,DW$450:DZ$461,3,FALSE)*DW76*($K76)+IF($G76&gt;0,($I76/$G76)*DW76,0)*(1-$K76)</f>
        <v>0</v>
      </c>
      <c r="DZ76" s="989">
        <f>VLOOKUP($E76,DW$450:DZ$461,4,FALSE)*DW76*($K76)+(DW76-DX76-DY76)*(1-$K76)</f>
        <v>0</v>
      </c>
      <c r="EA76" s="990"/>
      <c r="EE76" s="988">
        <f t="shared" si="59"/>
        <v>0</v>
      </c>
      <c r="EF76" s="989">
        <f>VLOOKUP($E76,EE$450:EH$461,2,FALSE)*EE76*($K76)+IF($G76&gt;0,($H76/$G76)*EE76,0)*(1-$K76)</f>
        <v>0</v>
      </c>
      <c r="EG76" s="989">
        <f>VLOOKUP($E76,EE$450:EH$461,3,FALSE)*EE76*($K76)+IF($G76&gt;0,($I76/$G76)*EE76,0)*(1-$K76)</f>
        <v>0</v>
      </c>
      <c r="EH76" s="989">
        <f>VLOOKUP($E76,EE$450:EH$461,4,FALSE)*EE76*($K76)+(EE76-EF76-EG76)*(1-$K76)</f>
        <v>0</v>
      </c>
      <c r="EI76" s="990"/>
      <c r="EM76" s="988">
        <f t="shared" si="60"/>
        <v>0</v>
      </c>
      <c r="EN76" s="989">
        <f>VLOOKUP($E76,EM$450:EP$461,2,FALSE)*EM76*($K76)+IF($G76&gt;0,($H76/$G76)*EM76,0)*(1-$K76)</f>
        <v>0</v>
      </c>
      <c r="EO76" s="989">
        <f>VLOOKUP($E76,EM$450:EP$461,3,FALSE)*EM76*($K76)+IF($G76&gt;0,($I76/$G76)*EM76,0)*(1-$K76)</f>
        <v>0</v>
      </c>
      <c r="EP76" s="989">
        <f>VLOOKUP($E76,EM$450:EP$461,4,FALSE)*EM76*($K76)+(EM76-EN76-EO76)*(1-$K76)</f>
        <v>0</v>
      </c>
      <c r="EQ76" s="990"/>
      <c r="EU76" s="988">
        <f t="shared" si="61"/>
        <v>0</v>
      </c>
      <c r="EV76" s="989">
        <f>VLOOKUP($E76,EU$450:EX$461,2,FALSE)*EU76*($K76)+IF($G76&gt;0,($H76/$G76)*EU76,0)*(1-$K76)</f>
        <v>0</v>
      </c>
      <c r="EW76" s="989">
        <f>VLOOKUP($E76,EU$450:EX$461,3,FALSE)*EU76*($K76)+IF($G76&gt;0,($I76/$G76)*EU76,0)*(1-$K76)</f>
        <v>0</v>
      </c>
      <c r="EX76" s="989">
        <f>VLOOKUP($E76,EU$450:EX$461,4,FALSE)*EU76*($K76)+(EU76-EV76-EW76)*(1-$K76)</f>
        <v>0</v>
      </c>
      <c r="EY76" s="990"/>
      <c r="FC76" s="988">
        <f t="shared" si="62"/>
        <v>0</v>
      </c>
      <c r="FD76" s="989">
        <f>VLOOKUP($E76,FC$450:FF$461,2,FALSE)*FC76*($K76)+IF($G76&gt;0,($H76/$G76)*FC76,0)*(1-$K76)</f>
        <v>0</v>
      </c>
      <c r="FE76" s="989">
        <f>VLOOKUP($E76,FC$450:FF$461,3,FALSE)*FC76*($K76)+IF($G76&gt;0,($I76/$G76)*FC76,0)*(1-$K76)</f>
        <v>0</v>
      </c>
      <c r="FF76" s="989">
        <f>VLOOKUP($E76,FC$450:FF$461,4,FALSE)*FC76*($K76)+(FC76-FD76-FE76)*(1-$K76)</f>
        <v>0</v>
      </c>
      <c r="FG76" s="990"/>
      <c r="FK76" s="988">
        <f t="shared" si="63"/>
        <v>0</v>
      </c>
      <c r="FL76" s="989">
        <f>VLOOKUP($E76,FK$450:FN$461,2,FALSE)*FK76*($K76)+IF($G76&gt;0,($H76/$G76)*FK76,0)*(1-$K76)</f>
        <v>0</v>
      </c>
      <c r="FM76" s="989">
        <f>VLOOKUP($E76,FK$450:FN$461,3,FALSE)*FK76*($K76)+IF($G76&gt;0,($I76/$G76)*FK76,0)*(1-$K76)</f>
        <v>0</v>
      </c>
      <c r="FN76" s="989">
        <f>VLOOKUP($E76,FK$450:FN$461,4,FALSE)*FK76*($K76)+(FK76-FL76-FM76)*(1-$K76)</f>
        <v>0</v>
      </c>
      <c r="FO76" s="990"/>
    </row>
    <row r="77" spans="1:171">
      <c r="A77" s="786"/>
      <c r="B77" s="787" t="s">
        <v>350</v>
      </c>
      <c r="C77" s="1963">
        <v>219</v>
      </c>
      <c r="D77" s="764">
        <v>111</v>
      </c>
      <c r="E77" s="778" t="str">
        <f>'Sch 1- Rate Base '!E77</f>
        <v>DIRECT</v>
      </c>
      <c r="F77" s="765"/>
      <c r="G77" s="182">
        <f>'Sch 1- Rate Base '!G77</f>
        <v>0</v>
      </c>
      <c r="H77" s="182">
        <f>'Sch 1- Rate Base '!H77</f>
        <v>0</v>
      </c>
      <c r="I77" s="182">
        <f>'Sch 1- Rate Base '!I77</f>
        <v>0</v>
      </c>
      <c r="J77" s="183">
        <f>'Sch 1- Rate Base '!J77</f>
        <v>0</v>
      </c>
      <c r="K77" s="777">
        <f t="shared" si="43"/>
        <v>0</v>
      </c>
      <c r="O77" s="988">
        <f t="shared" si="44"/>
        <v>0</v>
      </c>
      <c r="P77" s="989">
        <f>VLOOKUP($E77,O$450:R$461,2,FALSE)*O77*($K77)+IF($G77&gt;0,($H77/$G77)*O77,0)*(1-$K77)</f>
        <v>0</v>
      </c>
      <c r="Q77" s="989">
        <f>VLOOKUP($E77,O$450:R$461,3,FALSE)*O77*($K77)+IF($G77&gt;0,($I77/$G77)*O77,0)*(1-$K77)</f>
        <v>0</v>
      </c>
      <c r="R77" s="989">
        <f>VLOOKUP($E77,O$450:R$461,4,FALSE)*O77*($K77)+(O77-P77-Q77)*(1-$K77)</f>
        <v>0</v>
      </c>
      <c r="S77" s="990"/>
      <c r="W77" s="988">
        <f t="shared" si="45"/>
        <v>0</v>
      </c>
      <c r="X77" s="989">
        <f>VLOOKUP($E77,W$450:Z$461,2,FALSE)*W77*($K77)+IF($G77&gt;0,($H77/$G77)*W77,0)*(1-$K77)</f>
        <v>0</v>
      </c>
      <c r="Y77" s="989">
        <f>VLOOKUP($E77,W$450:Z$461,3,FALSE)*W77*($K77)+IF($G77&gt;0,($I77/$G77)*W77,0)*(1-$K77)</f>
        <v>0</v>
      </c>
      <c r="Z77" s="989">
        <f>VLOOKUP($E77,W$450:Z$461,4,FALSE)*W77*($K77)+(W77-X77-Y77)*(1-$K77)</f>
        <v>0</v>
      </c>
      <c r="AA77" s="990"/>
      <c r="AE77" s="988">
        <f t="shared" si="46"/>
        <v>0</v>
      </c>
      <c r="AF77" s="989">
        <f>VLOOKUP($E77,AE$450:AH$461,2,FALSE)*AE77*($K77)+IF($G77&gt;0,($H77/$G77)*AE77,0)*(1-$K77)</f>
        <v>0</v>
      </c>
      <c r="AG77" s="989">
        <f>VLOOKUP($E77,AE$450:AH$461,3,FALSE)*AE77*($K77)+IF($G77&gt;0,($I77/$G77)*AE77,0)*(1-$K77)</f>
        <v>0</v>
      </c>
      <c r="AH77" s="989">
        <f>VLOOKUP($E77,AE$450:AH$461,4,FALSE)*AE77*($K77)+(AE77-AF77-AG77)*(1-$K77)</f>
        <v>0</v>
      </c>
      <c r="AI77" s="990"/>
      <c r="AM77" s="988">
        <f t="shared" si="47"/>
        <v>0</v>
      </c>
      <c r="AN77" s="989">
        <f>VLOOKUP($E77,AM$450:AP$461,2,FALSE)*AM77*($K77)+IF($G77&gt;0,($H77/$G77)*AM77,0)*(1-$K77)</f>
        <v>0</v>
      </c>
      <c r="AO77" s="989">
        <f>VLOOKUP($E77,AM$450:AP$461,3,FALSE)*AM77*($K77)+IF($G77&gt;0,($I77/$G77)*AM77,0)*(1-$K77)</f>
        <v>0</v>
      </c>
      <c r="AP77" s="989">
        <f>VLOOKUP($E77,AM$450:AP$461,4,FALSE)*AM77*($K77)+(AM77-AN77-AO77)*(1-$K77)</f>
        <v>0</v>
      </c>
      <c r="AQ77" s="990"/>
      <c r="AU77" s="988">
        <f t="shared" si="48"/>
        <v>0</v>
      </c>
      <c r="AV77" s="989">
        <f>VLOOKUP($E77,AU$450:AX$461,2,FALSE)*AU77*($K77)+IF($G77&gt;0,($H77/$G77)*AU77,0)*(1-$K77)</f>
        <v>0</v>
      </c>
      <c r="AW77" s="989">
        <f>VLOOKUP($E77,AU$450:AX$461,3,FALSE)*AU77*($K77)+IF($G77&gt;0,($I77/$G77)*AU77,0)*(1-$K77)</f>
        <v>0</v>
      </c>
      <c r="AX77" s="989">
        <f>VLOOKUP($E77,AU$450:AX$461,4,FALSE)*AU77*($K77)+(AU77-AV77-AW77)*(1-$K77)</f>
        <v>0</v>
      </c>
      <c r="AY77" s="990"/>
      <c r="BC77" s="988">
        <f t="shared" si="49"/>
        <v>0</v>
      </c>
      <c r="BD77" s="989">
        <f>VLOOKUP($E77,BC$450:BF$461,2,FALSE)*BC77*($K77)+IF($G77&gt;0,($H77/$G77)*BC77,0)*(1-$K77)</f>
        <v>0</v>
      </c>
      <c r="BE77" s="989">
        <f>VLOOKUP($E77,BC$450:BF$461,3,FALSE)*BC77*($K77)+IF($G77&gt;0,($I77/$G77)*BC77,0)*(1-$K77)</f>
        <v>0</v>
      </c>
      <c r="BF77" s="989">
        <f>VLOOKUP($E77,BC$450:BF$461,4,FALSE)*BC77*($K77)+(BC77-BD77-BE77)*(1-$K77)</f>
        <v>0</v>
      </c>
      <c r="BG77" s="990"/>
      <c r="BK77" s="988">
        <f t="shared" si="50"/>
        <v>0</v>
      </c>
      <c r="BL77" s="989">
        <f>VLOOKUP($E77,BK$450:BN$461,2,FALSE)*BK77*($K77)+IF($G77&gt;0,($H77/$G77)*BK77,0)*(1-$K77)</f>
        <v>0</v>
      </c>
      <c r="BM77" s="989">
        <f>VLOOKUP($E77,BK$450:BN$461,3,FALSE)*BK77*($K77)+IF($G77&gt;0,($I77/$G77)*BK77,0)*(1-$K77)</f>
        <v>0</v>
      </c>
      <c r="BN77" s="989">
        <f>VLOOKUP($E77,BK$450:BN$461,4,FALSE)*BK77*($K77)+(BK77-BL77-BM77)*(1-$K77)</f>
        <v>0</v>
      </c>
      <c r="BO77" s="990"/>
      <c r="BS77" s="988">
        <f t="shared" si="51"/>
        <v>0</v>
      </c>
      <c r="BT77" s="989">
        <f>VLOOKUP($E77,BS$450:BV$461,2,FALSE)*BS77*($K77)+IF($G77&gt;0,($H77/$G77)*BS77,0)*(1-$K77)</f>
        <v>0</v>
      </c>
      <c r="BU77" s="989">
        <f>VLOOKUP($E77,BS$450:BV$461,3,FALSE)*BS77*($K77)+IF($G77&gt;0,($I77/$G77)*BS77,0)*(1-$K77)</f>
        <v>0</v>
      </c>
      <c r="BV77" s="989">
        <f>VLOOKUP($E77,BS$450:BV$461,4,FALSE)*BS77*($K77)+(BS77-BT77-BU77)*(1-$K77)</f>
        <v>0</v>
      </c>
      <c r="BW77" s="990"/>
      <c r="CA77" s="988">
        <f t="shared" si="52"/>
        <v>0</v>
      </c>
      <c r="CB77" s="989">
        <f>VLOOKUP($E77,CA$450:CD$461,2,FALSE)*CA77*($K77)+IF($G77&gt;0,($H77/$G77)*CA77,0)*(1-$K77)</f>
        <v>0</v>
      </c>
      <c r="CC77" s="989">
        <f>VLOOKUP($E77,CA$450:CD$461,3,FALSE)*CA77*($K77)+IF($G77&gt;0,($I77/$G77)*CA77,0)*(1-$K77)</f>
        <v>0</v>
      </c>
      <c r="CD77" s="989">
        <f>VLOOKUP($E77,CA$450:CD$461,4,FALSE)*CA77*($K77)+(CA77-CB77-CC77)*(1-$K77)</f>
        <v>0</v>
      </c>
      <c r="CE77" s="990"/>
      <c r="CI77" s="988">
        <f t="shared" si="53"/>
        <v>0</v>
      </c>
      <c r="CJ77" s="989">
        <f>VLOOKUP($E77,CI$450:CL$461,2,FALSE)*CI77*($K77)+IF($G77&gt;0,($H77/$G77)*CI77,0)*(1-$K77)</f>
        <v>0</v>
      </c>
      <c r="CK77" s="989">
        <f>VLOOKUP($E77,CI$450:CL$461,3,FALSE)*CI77*($K77)+IF($G77&gt;0,($I77/$G77)*CI77,0)*(1-$K77)</f>
        <v>0</v>
      </c>
      <c r="CL77" s="989">
        <f>VLOOKUP($E77,CI$450:CL$461,4,FALSE)*CI77*($K77)+(CI77-CJ77-CK77)*(1-$K77)</f>
        <v>0</v>
      </c>
      <c r="CM77" s="990"/>
      <c r="CQ77" s="988">
        <f t="shared" si="54"/>
        <v>0</v>
      </c>
      <c r="CR77" s="989">
        <f>VLOOKUP($E77,CQ$450:CT$461,2,FALSE)*CQ77*($K77)+IF($G77&gt;0,($H77/$G77)*CQ77,0)*(1-$K77)</f>
        <v>0</v>
      </c>
      <c r="CS77" s="989">
        <f>VLOOKUP($E77,CQ$450:CT$461,3,FALSE)*CQ77*($K77)+IF($G77&gt;0,($I77/$G77)*CQ77,0)*(1-$K77)</f>
        <v>0</v>
      </c>
      <c r="CT77" s="989">
        <f>VLOOKUP($E77,CQ$450:CT$461,4,FALSE)*CQ77*($K77)+(CQ77-CR77-CS77)*(1-$K77)</f>
        <v>0</v>
      </c>
      <c r="CU77" s="990"/>
      <c r="CY77" s="988">
        <f t="shared" si="55"/>
        <v>0</v>
      </c>
      <c r="CZ77" s="989">
        <f>VLOOKUP($E77,CY$450:DB$461,2,FALSE)*CY77*($K77)+IF($G77&gt;0,($H77/$G77)*CY77,0)*(1-$K77)</f>
        <v>0</v>
      </c>
      <c r="DA77" s="989">
        <f>VLOOKUP($E77,CY$450:DB$461,3,FALSE)*CY77*($K77)+IF($G77&gt;0,($I77/$G77)*CY77,0)*(1-$K77)</f>
        <v>0</v>
      </c>
      <c r="DB77" s="989">
        <f>VLOOKUP($E77,CY$450:DB$461,4,FALSE)*CY77*($K77)+(CY77-CZ77-DA77)*(1-$K77)</f>
        <v>0</v>
      </c>
      <c r="DC77" s="990"/>
      <c r="DG77" s="988">
        <f t="shared" si="56"/>
        <v>0</v>
      </c>
      <c r="DH77" s="989">
        <f>VLOOKUP($E77,DG$450:DJ$461,2,FALSE)*DG77*($K77)+IF($G77&gt;0,($H77/$G77)*DG77,0)*(1-$K77)</f>
        <v>0</v>
      </c>
      <c r="DI77" s="989">
        <f>VLOOKUP($E77,DG$450:DJ$461,3,FALSE)*DG77*($K77)+IF($G77&gt;0,($I77/$G77)*DG77,0)*(1-$K77)</f>
        <v>0</v>
      </c>
      <c r="DJ77" s="989">
        <f>VLOOKUP($E77,DG$450:DJ$461,4,FALSE)*DG77*($K77)+(DG77-DH77-DI77)*(1-$K77)</f>
        <v>0</v>
      </c>
      <c r="DK77" s="990"/>
      <c r="DO77" s="988">
        <f t="shared" si="57"/>
        <v>0</v>
      </c>
      <c r="DP77" s="989">
        <f>VLOOKUP($E77,DO$450:DR$461,2,FALSE)*DO77*($K77)+IF($G77&gt;0,($H77/$G77)*DO77,0)*(1-$K77)</f>
        <v>0</v>
      </c>
      <c r="DQ77" s="989">
        <f>VLOOKUP($E77,DO$450:DR$461,3,FALSE)*DO77*($K77)+IF($G77&gt;0,($I77/$G77)*DO77,0)*(1-$K77)</f>
        <v>0</v>
      </c>
      <c r="DR77" s="989">
        <f>VLOOKUP($E77,DO$450:DR$461,4,FALSE)*DO77*($K77)+(DO77-DP77-DQ77)*(1-$K77)</f>
        <v>0</v>
      </c>
      <c r="DS77" s="990"/>
      <c r="DW77" s="988">
        <f t="shared" si="58"/>
        <v>0</v>
      </c>
      <c r="DX77" s="989">
        <f>VLOOKUP($E77,DW$450:DZ$461,2,FALSE)*DW77*($K77)+IF($G77&gt;0,($H77/$G77)*DW77,0)*(1-$K77)</f>
        <v>0</v>
      </c>
      <c r="DY77" s="989">
        <f>VLOOKUP($E77,DW$450:DZ$461,3,FALSE)*DW77*($K77)+IF($G77&gt;0,($I77/$G77)*DW77,0)*(1-$K77)</f>
        <v>0</v>
      </c>
      <c r="DZ77" s="989">
        <f>VLOOKUP($E77,DW$450:DZ$461,4,FALSE)*DW77*($K77)+(DW77-DX77-DY77)*(1-$K77)</f>
        <v>0</v>
      </c>
      <c r="EA77" s="990"/>
      <c r="EE77" s="988">
        <f t="shared" si="59"/>
        <v>0</v>
      </c>
      <c r="EF77" s="989">
        <f>VLOOKUP($E77,EE$450:EH$461,2,FALSE)*EE77*($K77)+IF($G77&gt;0,($H77/$G77)*EE77,0)*(1-$K77)</f>
        <v>0</v>
      </c>
      <c r="EG77" s="989">
        <f>VLOOKUP($E77,EE$450:EH$461,3,FALSE)*EE77*($K77)+IF($G77&gt;0,($I77/$G77)*EE77,0)*(1-$K77)</f>
        <v>0</v>
      </c>
      <c r="EH77" s="989">
        <f>VLOOKUP($E77,EE$450:EH$461,4,FALSE)*EE77*($K77)+(EE77-EF77-EG77)*(1-$K77)</f>
        <v>0</v>
      </c>
      <c r="EI77" s="990"/>
      <c r="EM77" s="988">
        <f t="shared" si="60"/>
        <v>0</v>
      </c>
      <c r="EN77" s="989">
        <f>VLOOKUP($E77,EM$450:EP$461,2,FALSE)*EM77*($K77)+IF($G77&gt;0,($H77/$G77)*EM77,0)*(1-$K77)</f>
        <v>0</v>
      </c>
      <c r="EO77" s="989">
        <f>VLOOKUP($E77,EM$450:EP$461,3,FALSE)*EM77*($K77)+IF($G77&gt;0,($I77/$G77)*EM77,0)*(1-$K77)</f>
        <v>0</v>
      </c>
      <c r="EP77" s="989">
        <f>VLOOKUP($E77,EM$450:EP$461,4,FALSE)*EM77*($K77)+(EM77-EN77-EO77)*(1-$K77)</f>
        <v>0</v>
      </c>
      <c r="EQ77" s="990"/>
      <c r="EU77" s="988">
        <f t="shared" si="61"/>
        <v>0</v>
      </c>
      <c r="EV77" s="989">
        <f>VLOOKUP($E77,EU$450:EX$461,2,FALSE)*EU77*($K77)+IF($G77&gt;0,($H77/$G77)*EU77,0)*(1-$K77)</f>
        <v>0</v>
      </c>
      <c r="EW77" s="989">
        <f>VLOOKUP($E77,EU$450:EX$461,3,FALSE)*EU77*($K77)+IF($G77&gt;0,($I77/$G77)*EU77,0)*(1-$K77)</f>
        <v>0</v>
      </c>
      <c r="EX77" s="989">
        <f>VLOOKUP($E77,EU$450:EX$461,4,FALSE)*EU77*($K77)+(EU77-EV77-EW77)*(1-$K77)</f>
        <v>0</v>
      </c>
      <c r="EY77" s="990"/>
      <c r="FC77" s="988">
        <f t="shared" si="62"/>
        <v>0</v>
      </c>
      <c r="FD77" s="989">
        <f>VLOOKUP($E77,FC$450:FF$461,2,FALSE)*FC77*($K77)+IF($G77&gt;0,($H77/$G77)*FC77,0)*(1-$K77)</f>
        <v>0</v>
      </c>
      <c r="FE77" s="989">
        <f>VLOOKUP($E77,FC$450:FF$461,3,FALSE)*FC77*($K77)+IF($G77&gt;0,($I77/$G77)*FC77,0)*(1-$K77)</f>
        <v>0</v>
      </c>
      <c r="FF77" s="989">
        <f>VLOOKUP($E77,FC$450:FF$461,4,FALSE)*FC77*($K77)+(FC77-FD77-FE77)*(1-$K77)</f>
        <v>0</v>
      </c>
      <c r="FG77" s="990"/>
      <c r="FK77" s="988">
        <f t="shared" si="63"/>
        <v>0</v>
      </c>
      <c r="FL77" s="989">
        <f>VLOOKUP($E77,FK$450:FN$461,2,FALSE)*FK77*($K77)+IF($G77&gt;0,($H77/$G77)*FK77,0)*(1-$K77)</f>
        <v>0</v>
      </c>
      <c r="FM77" s="989">
        <f>VLOOKUP($E77,FK$450:FN$461,3,FALSE)*FK77*($K77)+IF($G77&gt;0,($I77/$G77)*FK77,0)*(1-$K77)</f>
        <v>0</v>
      </c>
      <c r="FN77" s="989">
        <f>VLOOKUP($E77,FK$450:FN$461,4,FALSE)*FK77*($K77)+(FK77-FL77-FM77)*(1-$K77)</f>
        <v>0</v>
      </c>
      <c r="FO77" s="990"/>
    </row>
    <row r="78" spans="1:171">
      <c r="A78" s="786"/>
      <c r="B78" s="787" t="s">
        <v>378</v>
      </c>
      <c r="C78" s="1963">
        <v>219</v>
      </c>
      <c r="D78" s="764">
        <v>111</v>
      </c>
      <c r="E78" s="778" t="str">
        <f>'Sch 1- Rate Base '!E78</f>
        <v>DIRECT</v>
      </c>
      <c r="F78" s="765"/>
      <c r="G78" s="182">
        <f>'Sch 1- Rate Base '!G78</f>
        <v>0</v>
      </c>
      <c r="H78" s="182">
        <f>'Sch 1- Rate Base '!H78</f>
        <v>0</v>
      </c>
      <c r="I78" s="182">
        <f>'Sch 1- Rate Base '!I78</f>
        <v>0</v>
      </c>
      <c r="J78" s="183">
        <f>'Sch 1- Rate Base '!J78</f>
        <v>0</v>
      </c>
      <c r="K78" s="777">
        <f t="shared" si="43"/>
        <v>0</v>
      </c>
      <c r="O78" s="988">
        <f t="shared" si="44"/>
        <v>0</v>
      </c>
      <c r="P78" s="989">
        <f>VLOOKUP($E78,O$450:R$461,2,FALSE)*O78*($K78)+IF($G78&gt;0,($H78/$G78)*O78,0)*(1-$K78)</f>
        <v>0</v>
      </c>
      <c r="Q78" s="989">
        <f>VLOOKUP($E78,O$450:R$461,3,FALSE)*O78*($K78)+IF($G78&gt;0,($I78/$G78)*O78,0)*(1-$K78)</f>
        <v>0</v>
      </c>
      <c r="R78" s="989">
        <f>VLOOKUP($E78,O$450:R$461,4,FALSE)*O78*($K78)+(O78-P78-Q78)*(1-$K78)</f>
        <v>0</v>
      </c>
      <c r="S78" s="990"/>
      <c r="W78" s="988">
        <f t="shared" si="45"/>
        <v>0</v>
      </c>
      <c r="X78" s="989">
        <f>VLOOKUP($E78,W$450:Z$461,2,FALSE)*W78*($K78)+IF($G78&gt;0,($H78/$G78)*W78,0)*(1-$K78)</f>
        <v>0</v>
      </c>
      <c r="Y78" s="989">
        <f>VLOOKUP($E78,W$450:Z$461,3,FALSE)*W78*($K78)+IF($G78&gt;0,($I78/$G78)*W78,0)*(1-$K78)</f>
        <v>0</v>
      </c>
      <c r="Z78" s="989">
        <f>VLOOKUP($E78,W$450:Z$461,4,FALSE)*W78*($K78)+(W78-X78-Y78)*(1-$K78)</f>
        <v>0</v>
      </c>
      <c r="AA78" s="990"/>
      <c r="AE78" s="988">
        <f t="shared" si="46"/>
        <v>0</v>
      </c>
      <c r="AF78" s="989">
        <f>VLOOKUP($E78,AE$450:AH$461,2,FALSE)*AE78*($K78)+IF($G78&gt;0,($H78/$G78)*AE78,0)*(1-$K78)</f>
        <v>0</v>
      </c>
      <c r="AG78" s="989">
        <f>VLOOKUP($E78,AE$450:AH$461,3,FALSE)*AE78*($K78)+IF($G78&gt;0,($I78/$G78)*AE78,0)*(1-$K78)</f>
        <v>0</v>
      </c>
      <c r="AH78" s="989">
        <f>VLOOKUP($E78,AE$450:AH$461,4,FALSE)*AE78*($K78)+(AE78-AF78-AG78)*(1-$K78)</f>
        <v>0</v>
      </c>
      <c r="AI78" s="990"/>
      <c r="AM78" s="988">
        <f t="shared" si="47"/>
        <v>0</v>
      </c>
      <c r="AN78" s="989">
        <f>VLOOKUP($E78,AM$450:AP$461,2,FALSE)*AM78*($K78)+IF($G78&gt;0,($H78/$G78)*AM78,0)*(1-$K78)</f>
        <v>0</v>
      </c>
      <c r="AO78" s="989">
        <f>VLOOKUP($E78,AM$450:AP$461,3,FALSE)*AM78*($K78)+IF($G78&gt;0,($I78/$G78)*AM78,0)*(1-$K78)</f>
        <v>0</v>
      </c>
      <c r="AP78" s="989">
        <f>VLOOKUP($E78,AM$450:AP$461,4,FALSE)*AM78*($K78)+(AM78-AN78-AO78)*(1-$K78)</f>
        <v>0</v>
      </c>
      <c r="AQ78" s="990"/>
      <c r="AU78" s="988">
        <f t="shared" si="48"/>
        <v>0</v>
      </c>
      <c r="AV78" s="989">
        <f>VLOOKUP($E78,AU$450:AX$461,2,FALSE)*AU78*($K78)+IF($G78&gt;0,($H78/$G78)*AU78,0)*(1-$K78)</f>
        <v>0</v>
      </c>
      <c r="AW78" s="989">
        <f>VLOOKUP($E78,AU$450:AX$461,3,FALSE)*AU78*($K78)+IF($G78&gt;0,($I78/$G78)*AU78,0)*(1-$K78)</f>
        <v>0</v>
      </c>
      <c r="AX78" s="989">
        <f>VLOOKUP($E78,AU$450:AX$461,4,FALSE)*AU78*($K78)+(AU78-AV78-AW78)*(1-$K78)</f>
        <v>0</v>
      </c>
      <c r="AY78" s="990"/>
      <c r="BC78" s="988">
        <f t="shared" si="49"/>
        <v>0</v>
      </c>
      <c r="BD78" s="989">
        <f>VLOOKUP($E78,BC$450:BF$461,2,FALSE)*BC78*($K78)+IF($G78&gt;0,($H78/$G78)*BC78,0)*(1-$K78)</f>
        <v>0</v>
      </c>
      <c r="BE78" s="989">
        <f>VLOOKUP($E78,BC$450:BF$461,3,FALSE)*BC78*($K78)+IF($G78&gt;0,($I78/$G78)*BC78,0)*(1-$K78)</f>
        <v>0</v>
      </c>
      <c r="BF78" s="989">
        <f>VLOOKUP($E78,BC$450:BF$461,4,FALSE)*BC78*($K78)+(BC78-BD78-BE78)*(1-$K78)</f>
        <v>0</v>
      </c>
      <c r="BG78" s="990"/>
      <c r="BK78" s="988">
        <f t="shared" si="50"/>
        <v>0</v>
      </c>
      <c r="BL78" s="989">
        <f>VLOOKUP($E78,BK$450:BN$461,2,FALSE)*BK78*($K78)+IF($G78&gt;0,($H78/$G78)*BK78,0)*(1-$K78)</f>
        <v>0</v>
      </c>
      <c r="BM78" s="989">
        <f>VLOOKUP($E78,BK$450:BN$461,3,FALSE)*BK78*($K78)+IF($G78&gt;0,($I78/$G78)*BK78,0)*(1-$K78)</f>
        <v>0</v>
      </c>
      <c r="BN78" s="989">
        <f>VLOOKUP($E78,BK$450:BN$461,4,FALSE)*BK78*($K78)+(BK78-BL78-BM78)*(1-$K78)</f>
        <v>0</v>
      </c>
      <c r="BO78" s="990"/>
      <c r="BS78" s="988">
        <f t="shared" si="51"/>
        <v>0</v>
      </c>
      <c r="BT78" s="989">
        <f>VLOOKUP($E78,BS$450:BV$461,2,FALSE)*BS78*($K78)+IF($G78&gt;0,($H78/$G78)*BS78,0)*(1-$K78)</f>
        <v>0</v>
      </c>
      <c r="BU78" s="989">
        <f>VLOOKUP($E78,BS$450:BV$461,3,FALSE)*BS78*($K78)+IF($G78&gt;0,($I78/$G78)*BS78,0)*(1-$K78)</f>
        <v>0</v>
      </c>
      <c r="BV78" s="989">
        <f>VLOOKUP($E78,BS$450:BV$461,4,FALSE)*BS78*($K78)+(BS78-BT78-BU78)*(1-$K78)</f>
        <v>0</v>
      </c>
      <c r="BW78" s="990"/>
      <c r="CA78" s="988">
        <f t="shared" si="52"/>
        <v>0</v>
      </c>
      <c r="CB78" s="989">
        <f>VLOOKUP($E78,CA$450:CD$461,2,FALSE)*CA78*($K78)+IF($G78&gt;0,($H78/$G78)*CA78,0)*(1-$K78)</f>
        <v>0</v>
      </c>
      <c r="CC78" s="989">
        <f>VLOOKUP($E78,CA$450:CD$461,3,FALSE)*CA78*($K78)+IF($G78&gt;0,($I78/$G78)*CA78,0)*(1-$K78)</f>
        <v>0</v>
      </c>
      <c r="CD78" s="989">
        <f>VLOOKUP($E78,CA$450:CD$461,4,FALSE)*CA78*($K78)+(CA78-CB78-CC78)*(1-$K78)</f>
        <v>0</v>
      </c>
      <c r="CE78" s="990"/>
      <c r="CI78" s="988">
        <f t="shared" si="53"/>
        <v>0</v>
      </c>
      <c r="CJ78" s="989">
        <f>VLOOKUP($E78,CI$450:CL$461,2,FALSE)*CI78*($K78)+IF($G78&gt;0,($H78/$G78)*CI78,0)*(1-$K78)</f>
        <v>0</v>
      </c>
      <c r="CK78" s="989">
        <f>VLOOKUP($E78,CI$450:CL$461,3,FALSE)*CI78*($K78)+IF($G78&gt;0,($I78/$G78)*CI78,0)*(1-$K78)</f>
        <v>0</v>
      </c>
      <c r="CL78" s="989">
        <f>VLOOKUP($E78,CI$450:CL$461,4,FALSE)*CI78*($K78)+(CI78-CJ78-CK78)*(1-$K78)</f>
        <v>0</v>
      </c>
      <c r="CM78" s="990"/>
      <c r="CQ78" s="988">
        <f t="shared" si="54"/>
        <v>0</v>
      </c>
      <c r="CR78" s="989">
        <f>VLOOKUP($E78,CQ$450:CT$461,2,FALSE)*CQ78*($K78)+IF($G78&gt;0,($H78/$G78)*CQ78,0)*(1-$K78)</f>
        <v>0</v>
      </c>
      <c r="CS78" s="989">
        <f>VLOOKUP($E78,CQ$450:CT$461,3,FALSE)*CQ78*($K78)+IF($G78&gt;0,($I78/$G78)*CQ78,0)*(1-$K78)</f>
        <v>0</v>
      </c>
      <c r="CT78" s="989">
        <f>VLOOKUP($E78,CQ$450:CT$461,4,FALSE)*CQ78*($K78)+(CQ78-CR78-CS78)*(1-$K78)</f>
        <v>0</v>
      </c>
      <c r="CU78" s="990"/>
      <c r="CY78" s="988">
        <f t="shared" si="55"/>
        <v>0</v>
      </c>
      <c r="CZ78" s="989">
        <f>VLOOKUP($E78,CY$450:DB$461,2,FALSE)*CY78*($K78)+IF($G78&gt;0,($H78/$G78)*CY78,0)*(1-$K78)</f>
        <v>0</v>
      </c>
      <c r="DA78" s="989">
        <f>VLOOKUP($E78,CY$450:DB$461,3,FALSE)*CY78*($K78)+IF($G78&gt;0,($I78/$G78)*CY78,0)*(1-$K78)</f>
        <v>0</v>
      </c>
      <c r="DB78" s="989">
        <f>VLOOKUP($E78,CY$450:DB$461,4,FALSE)*CY78*($K78)+(CY78-CZ78-DA78)*(1-$K78)</f>
        <v>0</v>
      </c>
      <c r="DC78" s="990"/>
      <c r="DG78" s="988">
        <f t="shared" si="56"/>
        <v>0</v>
      </c>
      <c r="DH78" s="989">
        <f>VLOOKUP($E78,DG$450:DJ$461,2,FALSE)*DG78*($K78)+IF($G78&gt;0,($H78/$G78)*DG78,0)*(1-$K78)</f>
        <v>0</v>
      </c>
      <c r="DI78" s="989">
        <f>VLOOKUP($E78,DG$450:DJ$461,3,FALSE)*DG78*($K78)+IF($G78&gt;0,($I78/$G78)*DG78,0)*(1-$K78)</f>
        <v>0</v>
      </c>
      <c r="DJ78" s="989">
        <f>VLOOKUP($E78,DG$450:DJ$461,4,FALSE)*DG78*($K78)+(DG78-DH78-DI78)*(1-$K78)</f>
        <v>0</v>
      </c>
      <c r="DK78" s="990"/>
      <c r="DO78" s="988">
        <f t="shared" si="57"/>
        <v>0</v>
      </c>
      <c r="DP78" s="989">
        <f>VLOOKUP($E78,DO$450:DR$461,2,FALSE)*DO78*($K78)+IF($G78&gt;0,($H78/$G78)*DO78,0)*(1-$K78)</f>
        <v>0</v>
      </c>
      <c r="DQ78" s="989">
        <f>VLOOKUP($E78,DO$450:DR$461,3,FALSE)*DO78*($K78)+IF($G78&gt;0,($I78/$G78)*DO78,0)*(1-$K78)</f>
        <v>0</v>
      </c>
      <c r="DR78" s="989">
        <f>VLOOKUP($E78,DO$450:DR$461,4,FALSE)*DO78*($K78)+(DO78-DP78-DQ78)*(1-$K78)</f>
        <v>0</v>
      </c>
      <c r="DS78" s="990"/>
      <c r="DW78" s="988">
        <f t="shared" si="58"/>
        <v>0</v>
      </c>
      <c r="DX78" s="989">
        <f>VLOOKUP($E78,DW$450:DZ$461,2,FALSE)*DW78*($K78)+IF($G78&gt;0,($H78/$G78)*DW78,0)*(1-$K78)</f>
        <v>0</v>
      </c>
      <c r="DY78" s="989">
        <f>VLOOKUP($E78,DW$450:DZ$461,3,FALSE)*DW78*($K78)+IF($G78&gt;0,($I78/$G78)*DW78,0)*(1-$K78)</f>
        <v>0</v>
      </c>
      <c r="DZ78" s="989">
        <f>VLOOKUP($E78,DW$450:DZ$461,4,FALSE)*DW78*($K78)+(DW78-DX78-DY78)*(1-$K78)</f>
        <v>0</v>
      </c>
      <c r="EA78" s="990"/>
      <c r="EE78" s="988">
        <f t="shared" si="59"/>
        <v>0</v>
      </c>
      <c r="EF78" s="989">
        <f>VLOOKUP($E78,EE$450:EH$461,2,FALSE)*EE78*($K78)+IF($G78&gt;0,($H78/$G78)*EE78,0)*(1-$K78)</f>
        <v>0</v>
      </c>
      <c r="EG78" s="989">
        <f>VLOOKUP($E78,EE$450:EH$461,3,FALSE)*EE78*($K78)+IF($G78&gt;0,($I78/$G78)*EE78,0)*(1-$K78)</f>
        <v>0</v>
      </c>
      <c r="EH78" s="989">
        <f>VLOOKUP($E78,EE$450:EH$461,4,FALSE)*EE78*($K78)+(EE78-EF78-EG78)*(1-$K78)</f>
        <v>0</v>
      </c>
      <c r="EI78" s="990"/>
      <c r="EM78" s="988">
        <f t="shared" si="60"/>
        <v>0</v>
      </c>
      <c r="EN78" s="989">
        <f>VLOOKUP($E78,EM$450:EP$461,2,FALSE)*EM78*($K78)+IF($G78&gt;0,($H78/$G78)*EM78,0)*(1-$K78)</f>
        <v>0</v>
      </c>
      <c r="EO78" s="989">
        <f>VLOOKUP($E78,EM$450:EP$461,3,FALSE)*EM78*($K78)+IF($G78&gt;0,($I78/$G78)*EM78,0)*(1-$K78)</f>
        <v>0</v>
      </c>
      <c r="EP78" s="989">
        <f>VLOOKUP($E78,EM$450:EP$461,4,FALSE)*EM78*($K78)+(EM78-EN78-EO78)*(1-$K78)</f>
        <v>0</v>
      </c>
      <c r="EQ78" s="990"/>
      <c r="EU78" s="988">
        <f t="shared" si="61"/>
        <v>0</v>
      </c>
      <c r="EV78" s="989">
        <f>VLOOKUP($E78,EU$450:EX$461,2,FALSE)*EU78*($K78)+IF($G78&gt;0,($H78/$G78)*EU78,0)*(1-$K78)</f>
        <v>0</v>
      </c>
      <c r="EW78" s="989">
        <f>VLOOKUP($E78,EU$450:EX$461,3,FALSE)*EU78*($K78)+IF($G78&gt;0,($I78/$G78)*EU78,0)*(1-$K78)</f>
        <v>0</v>
      </c>
      <c r="EX78" s="989">
        <f>VLOOKUP($E78,EU$450:EX$461,4,FALSE)*EU78*($K78)+(EU78-EV78-EW78)*(1-$K78)</f>
        <v>0</v>
      </c>
      <c r="EY78" s="990"/>
      <c r="FC78" s="988">
        <f t="shared" si="62"/>
        <v>0</v>
      </c>
      <c r="FD78" s="989">
        <f>VLOOKUP($E78,FC$450:FF$461,2,FALSE)*FC78*($K78)+IF($G78&gt;0,($H78/$G78)*FC78,0)*(1-$K78)</f>
        <v>0</v>
      </c>
      <c r="FE78" s="989">
        <f>VLOOKUP($E78,FC$450:FF$461,3,FALSE)*FC78*($K78)+IF($G78&gt;0,($I78/$G78)*FC78,0)*(1-$K78)</f>
        <v>0</v>
      </c>
      <c r="FF78" s="989">
        <f>VLOOKUP($E78,FC$450:FF$461,4,FALSE)*FC78*($K78)+(FC78-FD78-FE78)*(1-$K78)</f>
        <v>0</v>
      </c>
      <c r="FG78" s="990"/>
      <c r="FK78" s="988">
        <f t="shared" si="63"/>
        <v>0</v>
      </c>
      <c r="FL78" s="989">
        <f>VLOOKUP($E78,FK$450:FN$461,2,FALSE)*FK78*($K78)+IF($G78&gt;0,($H78/$G78)*FK78,0)*(1-$K78)</f>
        <v>0</v>
      </c>
      <c r="FM78" s="989">
        <f>VLOOKUP($E78,FK$450:FN$461,3,FALSE)*FK78*($K78)+IF($G78&gt;0,($I78/$G78)*FK78,0)*(1-$K78)</f>
        <v>0</v>
      </c>
      <c r="FN78" s="989">
        <f>VLOOKUP($E78,FK$450:FN$461,4,FALSE)*FK78*($K78)+(FK78-FL78-FM78)*(1-$K78)</f>
        <v>0</v>
      </c>
      <c r="FO78" s="990"/>
    </row>
    <row r="79" spans="1:171">
      <c r="A79" s="786"/>
      <c r="B79" s="787" t="s">
        <v>28</v>
      </c>
      <c r="C79" s="1963">
        <v>219</v>
      </c>
      <c r="D79" s="764">
        <v>111</v>
      </c>
      <c r="E79" s="778" t="str">
        <f>'Sch 1- Rate Base '!E79</f>
        <v>DIST</v>
      </c>
      <c r="F79" s="765"/>
      <c r="G79" s="182">
        <f>'Sch 1- Rate Base '!G79</f>
        <v>0</v>
      </c>
      <c r="H79" s="182">
        <f>'Sch 1- Rate Base '!H79</f>
        <v>0</v>
      </c>
      <c r="I79" s="182">
        <f>'Sch 1- Rate Base '!I79</f>
        <v>0</v>
      </c>
      <c r="J79" s="183">
        <f>'Sch 1- Rate Base '!J79</f>
        <v>0</v>
      </c>
      <c r="K79" s="777">
        <f t="shared" si="43"/>
        <v>1</v>
      </c>
      <c r="O79" s="988">
        <f t="shared" si="44"/>
        <v>0</v>
      </c>
      <c r="P79" s="989">
        <f>VLOOKUP($E79,O$450:R$461,2,FALSE)*O79*($K79)+IF($G79&gt;0,($H79/$G79)*O79,0)*(1-$K79)</f>
        <v>0</v>
      </c>
      <c r="Q79" s="989">
        <f>VLOOKUP($E79,O$450:R$461,3,FALSE)*O79*($K79)+IF($G79&gt;0,($I79/$G79)*O79,0)*(1-$K79)</f>
        <v>0</v>
      </c>
      <c r="R79" s="989">
        <f>VLOOKUP($E79,O$450:R$461,4,FALSE)*O79*($K79)+(O79-P79-Q79)*(1-$K79)</f>
        <v>0</v>
      </c>
      <c r="S79" s="990"/>
      <c r="W79" s="988">
        <f t="shared" si="45"/>
        <v>0</v>
      </c>
      <c r="X79" s="989">
        <f>VLOOKUP($E79,W$450:Z$461,2,FALSE)*W79*($K79)+IF($G79&gt;0,($H79/$G79)*W79,0)*(1-$K79)</f>
        <v>0</v>
      </c>
      <c r="Y79" s="989">
        <f>VLOOKUP($E79,W$450:Z$461,3,FALSE)*W79*($K79)+IF($G79&gt;0,($I79/$G79)*W79,0)*(1-$K79)</f>
        <v>0</v>
      </c>
      <c r="Z79" s="989">
        <f>VLOOKUP($E79,W$450:Z$461,4,FALSE)*W79*($K79)+(W79-X79-Y79)*(1-$K79)</f>
        <v>0</v>
      </c>
      <c r="AA79" s="990"/>
      <c r="AE79" s="988">
        <f t="shared" si="46"/>
        <v>0</v>
      </c>
      <c r="AF79" s="989">
        <f>VLOOKUP($E79,AE$450:AH$461,2,FALSE)*AE79*($K79)+IF($G79&gt;0,($H79/$G79)*AE79,0)*(1-$K79)</f>
        <v>0</v>
      </c>
      <c r="AG79" s="989">
        <f>VLOOKUP($E79,AE$450:AH$461,3,FALSE)*AE79*($K79)+IF($G79&gt;0,($I79/$G79)*AE79,0)*(1-$K79)</f>
        <v>0</v>
      </c>
      <c r="AH79" s="989">
        <f>VLOOKUP($E79,AE$450:AH$461,4,FALSE)*AE79*($K79)+(AE79-AF79-AG79)*(1-$K79)</f>
        <v>0</v>
      </c>
      <c r="AI79" s="990"/>
      <c r="AM79" s="988">
        <f t="shared" si="47"/>
        <v>0</v>
      </c>
      <c r="AN79" s="989">
        <f>VLOOKUP($E79,AM$450:AP$461,2,FALSE)*AM79*($K79)+IF($G79&gt;0,($H79/$G79)*AM79,0)*(1-$K79)</f>
        <v>0</v>
      </c>
      <c r="AO79" s="989">
        <f>VLOOKUP($E79,AM$450:AP$461,3,FALSE)*AM79*($K79)+IF($G79&gt;0,($I79/$G79)*AM79,0)*(1-$K79)</f>
        <v>0</v>
      </c>
      <c r="AP79" s="989">
        <f>VLOOKUP($E79,AM$450:AP$461,4,FALSE)*AM79*($K79)+(AM79-AN79-AO79)*(1-$K79)</f>
        <v>0</v>
      </c>
      <c r="AQ79" s="990"/>
      <c r="AU79" s="988">
        <f t="shared" si="48"/>
        <v>0</v>
      </c>
      <c r="AV79" s="989">
        <f>VLOOKUP($E79,AU$450:AX$461,2,FALSE)*AU79*($K79)+IF($G79&gt;0,($H79/$G79)*AU79,0)*(1-$K79)</f>
        <v>0</v>
      </c>
      <c r="AW79" s="989">
        <f>VLOOKUP($E79,AU$450:AX$461,3,FALSE)*AU79*($K79)+IF($G79&gt;0,($I79/$G79)*AU79,0)*(1-$K79)</f>
        <v>0</v>
      </c>
      <c r="AX79" s="989">
        <f>VLOOKUP($E79,AU$450:AX$461,4,FALSE)*AU79*($K79)+(AU79-AV79-AW79)*(1-$K79)</f>
        <v>0</v>
      </c>
      <c r="AY79" s="990"/>
      <c r="BC79" s="988">
        <f t="shared" si="49"/>
        <v>0</v>
      </c>
      <c r="BD79" s="989">
        <f>VLOOKUP($E79,BC$450:BF$461,2,FALSE)*BC79*($K79)+IF($G79&gt;0,($H79/$G79)*BC79,0)*(1-$K79)</f>
        <v>0</v>
      </c>
      <c r="BE79" s="989">
        <f>VLOOKUP($E79,BC$450:BF$461,3,FALSE)*BC79*($K79)+IF($G79&gt;0,($I79/$G79)*BC79,0)*(1-$K79)</f>
        <v>0</v>
      </c>
      <c r="BF79" s="989">
        <f>VLOOKUP($E79,BC$450:BF$461,4,FALSE)*BC79*($K79)+(BC79-BD79-BE79)*(1-$K79)</f>
        <v>0</v>
      </c>
      <c r="BG79" s="990"/>
      <c r="BK79" s="988">
        <f t="shared" si="50"/>
        <v>0</v>
      </c>
      <c r="BL79" s="989">
        <f>VLOOKUP($E79,BK$450:BN$461,2,FALSE)*BK79*($K79)+IF($G79&gt;0,($H79/$G79)*BK79,0)*(1-$K79)</f>
        <v>0</v>
      </c>
      <c r="BM79" s="989">
        <f>VLOOKUP($E79,BK$450:BN$461,3,FALSE)*BK79*($K79)+IF($G79&gt;0,($I79/$G79)*BK79,0)*(1-$K79)</f>
        <v>0</v>
      </c>
      <c r="BN79" s="989">
        <f>VLOOKUP($E79,BK$450:BN$461,4,FALSE)*BK79*($K79)+(BK79-BL79-BM79)*(1-$K79)</f>
        <v>0</v>
      </c>
      <c r="BO79" s="990"/>
      <c r="BS79" s="988">
        <f t="shared" si="51"/>
        <v>0</v>
      </c>
      <c r="BT79" s="989">
        <f>VLOOKUP($E79,BS$450:BV$461,2,FALSE)*BS79*($K79)+IF($G79&gt;0,($H79/$G79)*BS79,0)*(1-$K79)</f>
        <v>0</v>
      </c>
      <c r="BU79" s="989">
        <f>VLOOKUP($E79,BS$450:BV$461,3,FALSE)*BS79*($K79)+IF($G79&gt;0,($I79/$G79)*BS79,0)*(1-$K79)</f>
        <v>0</v>
      </c>
      <c r="BV79" s="989">
        <f>VLOOKUP($E79,BS$450:BV$461,4,FALSE)*BS79*($K79)+(BS79-BT79-BU79)*(1-$K79)</f>
        <v>0</v>
      </c>
      <c r="BW79" s="990"/>
      <c r="CA79" s="988">
        <f t="shared" si="52"/>
        <v>0</v>
      </c>
      <c r="CB79" s="989">
        <f>VLOOKUP($E79,CA$450:CD$461,2,FALSE)*CA79*($K79)+IF($G79&gt;0,($H79/$G79)*CA79,0)*(1-$K79)</f>
        <v>0</v>
      </c>
      <c r="CC79" s="989">
        <f>VLOOKUP($E79,CA$450:CD$461,3,FALSE)*CA79*($K79)+IF($G79&gt;0,($I79/$G79)*CA79,0)*(1-$K79)</f>
        <v>0</v>
      </c>
      <c r="CD79" s="989">
        <f>VLOOKUP($E79,CA$450:CD$461,4,FALSE)*CA79*($K79)+(CA79-CB79-CC79)*(1-$K79)</f>
        <v>0</v>
      </c>
      <c r="CE79" s="990"/>
      <c r="CI79" s="988">
        <f t="shared" si="53"/>
        <v>0</v>
      </c>
      <c r="CJ79" s="989">
        <f>VLOOKUP($E79,CI$450:CL$461,2,FALSE)*CI79*($K79)+IF($G79&gt;0,($H79/$G79)*CI79,0)*(1-$K79)</f>
        <v>0</v>
      </c>
      <c r="CK79" s="989">
        <f>VLOOKUP($E79,CI$450:CL$461,3,FALSE)*CI79*($K79)+IF($G79&gt;0,($I79/$G79)*CI79,0)*(1-$K79)</f>
        <v>0</v>
      </c>
      <c r="CL79" s="989">
        <f>VLOOKUP($E79,CI$450:CL$461,4,FALSE)*CI79*($K79)+(CI79-CJ79-CK79)*(1-$K79)</f>
        <v>0</v>
      </c>
      <c r="CM79" s="990"/>
      <c r="CQ79" s="988">
        <f t="shared" si="54"/>
        <v>0</v>
      </c>
      <c r="CR79" s="989">
        <f>VLOOKUP($E79,CQ$450:CT$461,2,FALSE)*CQ79*($K79)+IF($G79&gt;0,($H79/$G79)*CQ79,0)*(1-$K79)</f>
        <v>0</v>
      </c>
      <c r="CS79" s="989">
        <f>VLOOKUP($E79,CQ$450:CT$461,3,FALSE)*CQ79*($K79)+IF($G79&gt;0,($I79/$G79)*CQ79,0)*(1-$K79)</f>
        <v>0</v>
      </c>
      <c r="CT79" s="989">
        <f>VLOOKUP($E79,CQ$450:CT$461,4,FALSE)*CQ79*($K79)+(CQ79-CR79-CS79)*(1-$K79)</f>
        <v>0</v>
      </c>
      <c r="CU79" s="990"/>
      <c r="CY79" s="988">
        <f t="shared" si="55"/>
        <v>0</v>
      </c>
      <c r="CZ79" s="989">
        <f>VLOOKUP($E79,CY$450:DB$461,2,FALSE)*CY79*($K79)+IF($G79&gt;0,($H79/$G79)*CY79,0)*(1-$K79)</f>
        <v>0</v>
      </c>
      <c r="DA79" s="989">
        <f>VLOOKUP($E79,CY$450:DB$461,3,FALSE)*CY79*($K79)+IF($G79&gt;0,($I79/$G79)*CY79,0)*(1-$K79)</f>
        <v>0</v>
      </c>
      <c r="DB79" s="989">
        <f>VLOOKUP($E79,CY$450:DB$461,4,FALSE)*CY79*($K79)+(CY79-CZ79-DA79)*(1-$K79)</f>
        <v>0</v>
      </c>
      <c r="DC79" s="990"/>
      <c r="DG79" s="988">
        <f t="shared" si="56"/>
        <v>0</v>
      </c>
      <c r="DH79" s="989">
        <f>VLOOKUP($E79,DG$450:DJ$461,2,FALSE)*DG79*($K79)+IF($G79&gt;0,($H79/$G79)*DG79,0)*(1-$K79)</f>
        <v>0</v>
      </c>
      <c r="DI79" s="989">
        <f>VLOOKUP($E79,DG$450:DJ$461,3,FALSE)*DG79*($K79)+IF($G79&gt;0,($I79/$G79)*DG79,0)*(1-$K79)</f>
        <v>0</v>
      </c>
      <c r="DJ79" s="989">
        <f>VLOOKUP($E79,DG$450:DJ$461,4,FALSE)*DG79*($K79)+(DG79-DH79-DI79)*(1-$K79)</f>
        <v>0</v>
      </c>
      <c r="DK79" s="990"/>
      <c r="DO79" s="988">
        <f t="shared" si="57"/>
        <v>0</v>
      </c>
      <c r="DP79" s="989">
        <f>VLOOKUP($E79,DO$450:DR$461,2,FALSE)*DO79*($K79)+IF($G79&gt;0,($H79/$G79)*DO79,0)*(1-$K79)</f>
        <v>0</v>
      </c>
      <c r="DQ79" s="989">
        <f>VLOOKUP($E79,DO$450:DR$461,3,FALSE)*DO79*($K79)+IF($G79&gt;0,($I79/$G79)*DO79,0)*(1-$K79)</f>
        <v>0</v>
      </c>
      <c r="DR79" s="989">
        <f>VLOOKUP($E79,DO$450:DR$461,4,FALSE)*DO79*($K79)+(DO79-DP79-DQ79)*(1-$K79)</f>
        <v>0</v>
      </c>
      <c r="DS79" s="990"/>
      <c r="DW79" s="988">
        <f t="shared" si="58"/>
        <v>0</v>
      </c>
      <c r="DX79" s="989">
        <f>VLOOKUP($E79,DW$450:DZ$461,2,FALSE)*DW79*($K79)+IF($G79&gt;0,($H79/$G79)*DW79,0)*(1-$K79)</f>
        <v>0</v>
      </c>
      <c r="DY79" s="989">
        <f>VLOOKUP($E79,DW$450:DZ$461,3,FALSE)*DW79*($K79)+IF($G79&gt;0,($I79/$G79)*DW79,0)*(1-$K79)</f>
        <v>0</v>
      </c>
      <c r="DZ79" s="989">
        <f>VLOOKUP($E79,DW$450:DZ$461,4,FALSE)*DW79*($K79)+(DW79-DX79-DY79)*(1-$K79)</f>
        <v>0</v>
      </c>
      <c r="EA79" s="990"/>
      <c r="EE79" s="988">
        <f t="shared" si="59"/>
        <v>0</v>
      </c>
      <c r="EF79" s="989">
        <f>VLOOKUP($E79,EE$450:EH$461,2,FALSE)*EE79*($K79)+IF($G79&gt;0,($H79/$G79)*EE79,0)*(1-$K79)</f>
        <v>0</v>
      </c>
      <c r="EG79" s="989">
        <f>VLOOKUP($E79,EE$450:EH$461,3,FALSE)*EE79*($K79)+IF($G79&gt;0,($I79/$G79)*EE79,0)*(1-$K79)</f>
        <v>0</v>
      </c>
      <c r="EH79" s="989">
        <f>VLOOKUP($E79,EE$450:EH$461,4,FALSE)*EE79*($K79)+(EE79-EF79-EG79)*(1-$K79)</f>
        <v>0</v>
      </c>
      <c r="EI79" s="990"/>
      <c r="EM79" s="988">
        <f t="shared" si="60"/>
        <v>0</v>
      </c>
      <c r="EN79" s="989">
        <f>VLOOKUP($E79,EM$450:EP$461,2,FALSE)*EM79*($K79)+IF($G79&gt;0,($H79/$G79)*EM79,0)*(1-$K79)</f>
        <v>0</v>
      </c>
      <c r="EO79" s="989">
        <f>VLOOKUP($E79,EM$450:EP$461,3,FALSE)*EM79*($K79)+IF($G79&gt;0,($I79/$G79)*EM79,0)*(1-$K79)</f>
        <v>0</v>
      </c>
      <c r="EP79" s="989">
        <f>VLOOKUP($E79,EM$450:EP$461,4,FALSE)*EM79*($K79)+(EM79-EN79-EO79)*(1-$K79)</f>
        <v>0</v>
      </c>
      <c r="EQ79" s="990"/>
      <c r="EU79" s="988">
        <f t="shared" si="61"/>
        <v>0</v>
      </c>
      <c r="EV79" s="989">
        <f>VLOOKUP($E79,EU$450:EX$461,2,FALSE)*EU79*($K79)+IF($G79&gt;0,($H79/$G79)*EU79,0)*(1-$K79)</f>
        <v>0</v>
      </c>
      <c r="EW79" s="989">
        <f>VLOOKUP($E79,EU$450:EX$461,3,FALSE)*EU79*($K79)+IF($G79&gt;0,($I79/$G79)*EU79,0)*(1-$K79)</f>
        <v>0</v>
      </c>
      <c r="EX79" s="989">
        <f>VLOOKUP($E79,EU$450:EX$461,4,FALSE)*EU79*($K79)+(EU79-EV79-EW79)*(1-$K79)</f>
        <v>0</v>
      </c>
      <c r="EY79" s="990"/>
      <c r="FC79" s="988">
        <f t="shared" si="62"/>
        <v>0</v>
      </c>
      <c r="FD79" s="989">
        <f>VLOOKUP($E79,FC$450:FF$461,2,FALSE)*FC79*($K79)+IF($G79&gt;0,($H79/$G79)*FC79,0)*(1-$K79)</f>
        <v>0</v>
      </c>
      <c r="FE79" s="989">
        <f>VLOOKUP($E79,FC$450:FF$461,3,FALSE)*FC79*($K79)+IF($G79&gt;0,($I79/$G79)*FC79,0)*(1-$K79)</f>
        <v>0</v>
      </c>
      <c r="FF79" s="989">
        <f>VLOOKUP($E79,FC$450:FF$461,4,FALSE)*FC79*($K79)+(FC79-FD79-FE79)*(1-$K79)</f>
        <v>0</v>
      </c>
      <c r="FG79" s="990"/>
      <c r="FK79" s="988">
        <f t="shared" si="63"/>
        <v>0</v>
      </c>
      <c r="FL79" s="989">
        <f>VLOOKUP($E79,FK$450:FN$461,2,FALSE)*FK79*($K79)+IF($G79&gt;0,($H79/$G79)*FK79,0)*(1-$K79)</f>
        <v>0</v>
      </c>
      <c r="FM79" s="989">
        <f>VLOOKUP($E79,FK$450:FN$461,3,FALSE)*FK79*($K79)+IF($G79&gt;0,($I79/$G79)*FK79,0)*(1-$K79)</f>
        <v>0</v>
      </c>
      <c r="FN79" s="989">
        <f>VLOOKUP($E79,FK$450:FN$461,4,FALSE)*FK79*($K79)+(FK79-FL79-FM79)*(1-$K79)</f>
        <v>0</v>
      </c>
      <c r="FO79" s="990"/>
    </row>
    <row r="80" spans="1:171">
      <c r="A80" s="786"/>
      <c r="B80" s="787" t="s">
        <v>29</v>
      </c>
      <c r="C80" s="1963">
        <v>219</v>
      </c>
      <c r="D80" s="764">
        <v>108</v>
      </c>
      <c r="E80" s="778" t="str">
        <f>'Sch 1- Rate Base '!E80</f>
        <v>DIRECT</v>
      </c>
      <c r="F80" s="765"/>
      <c r="G80" s="182">
        <f>'Sch 1- Rate Base '!G80</f>
        <v>0</v>
      </c>
      <c r="H80" s="182">
        <f>'Sch 1- Rate Base '!H80</f>
        <v>0</v>
      </c>
      <c r="I80" s="182">
        <f>'Sch 1- Rate Base '!I80</f>
        <v>0</v>
      </c>
      <c r="J80" s="183">
        <f>'Sch 1- Rate Base '!J80</f>
        <v>0</v>
      </c>
      <c r="K80" s="777">
        <f t="shared" si="43"/>
        <v>0</v>
      </c>
      <c r="O80" s="988">
        <f t="shared" si="44"/>
        <v>0</v>
      </c>
      <c r="P80" s="989">
        <f>VLOOKUP($E80,O$450:R$461,2,FALSE)*O80*($K80)+IF($G80&gt;0,($H80/$G80)*O80,0)*(1-$K80)</f>
        <v>0</v>
      </c>
      <c r="Q80" s="989">
        <f>VLOOKUP($E80,O$450:R$461,3,FALSE)*O80*($K80)+IF($G80&gt;0,($I80/$G80)*O80,0)*(1-$K80)</f>
        <v>0</v>
      </c>
      <c r="R80" s="989">
        <f>VLOOKUP($E80,O$450:R$461,4,FALSE)*O80*($K80)+(O80-P80-Q80)*(1-$K80)</f>
        <v>0</v>
      </c>
      <c r="S80" s="990"/>
      <c r="W80" s="988">
        <f t="shared" si="45"/>
        <v>0</v>
      </c>
      <c r="X80" s="989">
        <f>VLOOKUP($E80,W$450:Z$461,2,FALSE)*W80*($K80)+IF($G80&gt;0,($H80/$G80)*W80,0)*(1-$K80)</f>
        <v>0</v>
      </c>
      <c r="Y80" s="989">
        <f>VLOOKUP($E80,W$450:Z$461,3,FALSE)*W80*($K80)+IF($G80&gt;0,($I80/$G80)*W80,0)*(1-$K80)</f>
        <v>0</v>
      </c>
      <c r="Z80" s="989">
        <f>VLOOKUP($E80,W$450:Z$461,4,FALSE)*W80*($K80)+(W80-X80-Y80)*(1-$K80)</f>
        <v>0</v>
      </c>
      <c r="AA80" s="990"/>
      <c r="AE80" s="988">
        <f t="shared" si="46"/>
        <v>0</v>
      </c>
      <c r="AF80" s="989">
        <f>VLOOKUP($E80,AE$450:AH$461,2,FALSE)*AE80*($K80)+IF($G80&gt;0,($H80/$G80)*AE80,0)*(1-$K80)</f>
        <v>0</v>
      </c>
      <c r="AG80" s="989">
        <f>VLOOKUP($E80,AE$450:AH$461,3,FALSE)*AE80*($K80)+IF($G80&gt;0,($I80/$G80)*AE80,0)*(1-$K80)</f>
        <v>0</v>
      </c>
      <c r="AH80" s="989">
        <f>VLOOKUP($E80,AE$450:AH$461,4,FALSE)*AE80*($K80)+(AE80-AF80-AG80)*(1-$K80)</f>
        <v>0</v>
      </c>
      <c r="AI80" s="990"/>
      <c r="AM80" s="988">
        <f t="shared" si="47"/>
        <v>0</v>
      </c>
      <c r="AN80" s="989">
        <f>VLOOKUP($E80,AM$450:AP$461,2,FALSE)*AM80*($K80)+IF($G80&gt;0,($H80/$G80)*AM80,0)*(1-$K80)</f>
        <v>0</v>
      </c>
      <c r="AO80" s="989">
        <f>VLOOKUP($E80,AM$450:AP$461,3,FALSE)*AM80*($K80)+IF($G80&gt;0,($I80/$G80)*AM80,0)*(1-$K80)</f>
        <v>0</v>
      </c>
      <c r="AP80" s="989">
        <f>VLOOKUP($E80,AM$450:AP$461,4,FALSE)*AM80*($K80)+(AM80-AN80-AO80)*(1-$K80)</f>
        <v>0</v>
      </c>
      <c r="AQ80" s="990"/>
      <c r="AU80" s="988">
        <f t="shared" si="48"/>
        <v>0</v>
      </c>
      <c r="AV80" s="989">
        <f>VLOOKUP($E80,AU$450:AX$461,2,FALSE)*AU80*($K80)+IF($G80&gt;0,($H80/$G80)*AU80,0)*(1-$K80)</f>
        <v>0</v>
      </c>
      <c r="AW80" s="989">
        <f>VLOOKUP($E80,AU$450:AX$461,3,FALSE)*AU80*($K80)+IF($G80&gt;0,($I80/$G80)*AU80,0)*(1-$K80)</f>
        <v>0</v>
      </c>
      <c r="AX80" s="989">
        <f>VLOOKUP($E80,AU$450:AX$461,4,FALSE)*AU80*($K80)+(AU80-AV80-AW80)*(1-$K80)</f>
        <v>0</v>
      </c>
      <c r="AY80" s="990"/>
      <c r="BC80" s="988">
        <f t="shared" si="49"/>
        <v>0</v>
      </c>
      <c r="BD80" s="989">
        <f>VLOOKUP($E80,BC$450:BF$461,2,FALSE)*BC80*($K80)+IF($G80&gt;0,($H80/$G80)*BC80,0)*(1-$K80)</f>
        <v>0</v>
      </c>
      <c r="BE80" s="989">
        <f>VLOOKUP($E80,BC$450:BF$461,3,FALSE)*BC80*($K80)+IF($G80&gt;0,($I80/$G80)*BC80,0)*(1-$K80)</f>
        <v>0</v>
      </c>
      <c r="BF80" s="989">
        <f>VLOOKUP($E80,BC$450:BF$461,4,FALSE)*BC80*($K80)+(BC80-BD80-BE80)*(1-$K80)</f>
        <v>0</v>
      </c>
      <c r="BG80" s="990"/>
      <c r="BK80" s="988">
        <f t="shared" si="50"/>
        <v>0</v>
      </c>
      <c r="BL80" s="989">
        <f>VLOOKUP($E80,BK$450:BN$461,2,FALSE)*BK80*($K80)+IF($G80&gt;0,($H80/$G80)*BK80,0)*(1-$K80)</f>
        <v>0</v>
      </c>
      <c r="BM80" s="989">
        <f>VLOOKUP($E80,BK$450:BN$461,3,FALSE)*BK80*($K80)+IF($G80&gt;0,($I80/$G80)*BK80,0)*(1-$K80)</f>
        <v>0</v>
      </c>
      <c r="BN80" s="989">
        <f>VLOOKUP($E80,BK$450:BN$461,4,FALSE)*BK80*($K80)+(BK80-BL80-BM80)*(1-$K80)</f>
        <v>0</v>
      </c>
      <c r="BO80" s="990"/>
      <c r="BS80" s="988">
        <f t="shared" si="51"/>
        <v>0</v>
      </c>
      <c r="BT80" s="989">
        <f>VLOOKUP($E80,BS$450:BV$461,2,FALSE)*BS80*($K80)+IF($G80&gt;0,($H80/$G80)*BS80,0)*(1-$K80)</f>
        <v>0</v>
      </c>
      <c r="BU80" s="989">
        <f>VLOOKUP($E80,BS$450:BV$461,3,FALSE)*BS80*($K80)+IF($G80&gt;0,($I80/$G80)*BS80,0)*(1-$K80)</f>
        <v>0</v>
      </c>
      <c r="BV80" s="989">
        <f>VLOOKUP($E80,BS$450:BV$461,4,FALSE)*BS80*($K80)+(BS80-BT80-BU80)*(1-$K80)</f>
        <v>0</v>
      </c>
      <c r="BW80" s="990"/>
      <c r="CA80" s="988">
        <f t="shared" si="52"/>
        <v>0</v>
      </c>
      <c r="CB80" s="989">
        <f>VLOOKUP($E80,CA$450:CD$461,2,FALSE)*CA80*($K80)+IF($G80&gt;0,($H80/$G80)*CA80,0)*(1-$K80)</f>
        <v>0</v>
      </c>
      <c r="CC80" s="989">
        <f>VLOOKUP($E80,CA$450:CD$461,3,FALSE)*CA80*($K80)+IF($G80&gt;0,($I80/$G80)*CA80,0)*(1-$K80)</f>
        <v>0</v>
      </c>
      <c r="CD80" s="989">
        <f>VLOOKUP($E80,CA$450:CD$461,4,FALSE)*CA80*($K80)+(CA80-CB80-CC80)*(1-$K80)</f>
        <v>0</v>
      </c>
      <c r="CE80" s="990"/>
      <c r="CI80" s="988">
        <f t="shared" si="53"/>
        <v>0</v>
      </c>
      <c r="CJ80" s="989">
        <f>VLOOKUP($E80,CI$450:CL$461,2,FALSE)*CI80*($K80)+IF($G80&gt;0,($H80/$G80)*CI80,0)*(1-$K80)</f>
        <v>0</v>
      </c>
      <c r="CK80" s="989">
        <f>VLOOKUP($E80,CI$450:CL$461,3,FALSE)*CI80*($K80)+IF($G80&gt;0,($I80/$G80)*CI80,0)*(1-$K80)</f>
        <v>0</v>
      </c>
      <c r="CL80" s="989">
        <f>VLOOKUP($E80,CI$450:CL$461,4,FALSE)*CI80*($K80)+(CI80-CJ80-CK80)*(1-$K80)</f>
        <v>0</v>
      </c>
      <c r="CM80" s="990"/>
      <c r="CQ80" s="988">
        <f t="shared" si="54"/>
        <v>0</v>
      </c>
      <c r="CR80" s="989">
        <f>VLOOKUP($E80,CQ$450:CT$461,2,FALSE)*CQ80*($K80)+IF($G80&gt;0,($H80/$G80)*CQ80,0)*(1-$K80)</f>
        <v>0</v>
      </c>
      <c r="CS80" s="989">
        <f>VLOOKUP($E80,CQ$450:CT$461,3,FALSE)*CQ80*($K80)+IF($G80&gt;0,($I80/$G80)*CQ80,0)*(1-$K80)</f>
        <v>0</v>
      </c>
      <c r="CT80" s="989">
        <f>VLOOKUP($E80,CQ$450:CT$461,4,FALSE)*CQ80*($K80)+(CQ80-CR80-CS80)*(1-$K80)</f>
        <v>0</v>
      </c>
      <c r="CU80" s="990"/>
      <c r="CY80" s="988">
        <f t="shared" si="55"/>
        <v>0</v>
      </c>
      <c r="CZ80" s="989">
        <f>VLOOKUP($E80,CY$450:DB$461,2,FALSE)*CY80*($K80)+IF($G80&gt;0,($H80/$G80)*CY80,0)*(1-$K80)</f>
        <v>0</v>
      </c>
      <c r="DA80" s="989">
        <f>VLOOKUP($E80,CY$450:DB$461,3,FALSE)*CY80*($K80)+IF($G80&gt;0,($I80/$G80)*CY80,0)*(1-$K80)</f>
        <v>0</v>
      </c>
      <c r="DB80" s="989">
        <f>VLOOKUP($E80,CY$450:DB$461,4,FALSE)*CY80*($K80)+(CY80-CZ80-DA80)*(1-$K80)</f>
        <v>0</v>
      </c>
      <c r="DC80" s="990"/>
      <c r="DG80" s="988">
        <f t="shared" si="56"/>
        <v>0</v>
      </c>
      <c r="DH80" s="989">
        <f>VLOOKUP($E80,DG$450:DJ$461,2,FALSE)*DG80*($K80)+IF($G80&gt;0,($H80/$G80)*DG80,0)*(1-$K80)</f>
        <v>0</v>
      </c>
      <c r="DI80" s="989">
        <f>VLOOKUP($E80,DG$450:DJ$461,3,FALSE)*DG80*($K80)+IF($G80&gt;0,($I80/$G80)*DG80,0)*(1-$K80)</f>
        <v>0</v>
      </c>
      <c r="DJ80" s="989">
        <f>VLOOKUP($E80,DG$450:DJ$461,4,FALSE)*DG80*($K80)+(DG80-DH80-DI80)*(1-$K80)</f>
        <v>0</v>
      </c>
      <c r="DK80" s="990"/>
      <c r="DO80" s="988">
        <f t="shared" si="57"/>
        <v>0</v>
      </c>
      <c r="DP80" s="989">
        <f>VLOOKUP($E80,DO$450:DR$461,2,FALSE)*DO80*($K80)+IF($G80&gt;0,($H80/$G80)*DO80,0)*(1-$K80)</f>
        <v>0</v>
      </c>
      <c r="DQ80" s="989">
        <f>VLOOKUP($E80,DO$450:DR$461,3,FALSE)*DO80*($K80)+IF($G80&gt;0,($I80/$G80)*DO80,0)*(1-$K80)</f>
        <v>0</v>
      </c>
      <c r="DR80" s="989">
        <f>VLOOKUP($E80,DO$450:DR$461,4,FALSE)*DO80*($K80)+(DO80-DP80-DQ80)*(1-$K80)</f>
        <v>0</v>
      </c>
      <c r="DS80" s="990"/>
      <c r="DW80" s="988">
        <f t="shared" si="58"/>
        <v>0</v>
      </c>
      <c r="DX80" s="989">
        <f>VLOOKUP($E80,DW$450:DZ$461,2,FALSE)*DW80*($K80)+IF($G80&gt;0,($H80/$G80)*DW80,0)*(1-$K80)</f>
        <v>0</v>
      </c>
      <c r="DY80" s="989">
        <f>VLOOKUP($E80,DW$450:DZ$461,3,FALSE)*DW80*($K80)+IF($G80&gt;0,($I80/$G80)*DW80,0)*(1-$K80)</f>
        <v>0</v>
      </c>
      <c r="DZ80" s="989">
        <f>VLOOKUP($E80,DW$450:DZ$461,4,FALSE)*DW80*($K80)+(DW80-DX80-DY80)*(1-$K80)</f>
        <v>0</v>
      </c>
      <c r="EA80" s="990"/>
      <c r="EE80" s="988">
        <f t="shared" si="59"/>
        <v>0</v>
      </c>
      <c r="EF80" s="989">
        <f>VLOOKUP($E80,EE$450:EH$461,2,FALSE)*EE80*($K80)+IF($G80&gt;0,($H80/$G80)*EE80,0)*(1-$K80)</f>
        <v>0</v>
      </c>
      <c r="EG80" s="989">
        <f>VLOOKUP($E80,EE$450:EH$461,3,FALSE)*EE80*($K80)+IF($G80&gt;0,($I80/$G80)*EE80,0)*(1-$K80)</f>
        <v>0</v>
      </c>
      <c r="EH80" s="989">
        <f>VLOOKUP($E80,EE$450:EH$461,4,FALSE)*EE80*($K80)+(EE80-EF80-EG80)*(1-$K80)</f>
        <v>0</v>
      </c>
      <c r="EI80" s="990"/>
      <c r="EM80" s="988">
        <f t="shared" si="60"/>
        <v>0</v>
      </c>
      <c r="EN80" s="989">
        <f>VLOOKUP($E80,EM$450:EP$461,2,FALSE)*EM80*($K80)+IF($G80&gt;0,($H80/$G80)*EM80,0)*(1-$K80)</f>
        <v>0</v>
      </c>
      <c r="EO80" s="989">
        <f>VLOOKUP($E80,EM$450:EP$461,3,FALSE)*EM80*($K80)+IF($G80&gt;0,($I80/$G80)*EM80,0)*(1-$K80)</f>
        <v>0</v>
      </c>
      <c r="EP80" s="989">
        <f>VLOOKUP($E80,EM$450:EP$461,4,FALSE)*EM80*($K80)+(EM80-EN80-EO80)*(1-$K80)</f>
        <v>0</v>
      </c>
      <c r="EQ80" s="990"/>
      <c r="EU80" s="988">
        <f t="shared" si="61"/>
        <v>0</v>
      </c>
      <c r="EV80" s="989">
        <f>VLOOKUP($E80,EU$450:EX$461,2,FALSE)*EU80*($K80)+IF($G80&gt;0,($H80/$G80)*EU80,0)*(1-$K80)</f>
        <v>0</v>
      </c>
      <c r="EW80" s="989">
        <f>VLOOKUP($E80,EU$450:EX$461,3,FALSE)*EU80*($K80)+IF($G80&gt;0,($I80/$G80)*EU80,0)*(1-$K80)</f>
        <v>0</v>
      </c>
      <c r="EX80" s="989">
        <f>VLOOKUP($E80,EU$450:EX$461,4,FALSE)*EU80*($K80)+(EU80-EV80-EW80)*(1-$K80)</f>
        <v>0</v>
      </c>
      <c r="EY80" s="990"/>
      <c r="FC80" s="988">
        <f t="shared" si="62"/>
        <v>0</v>
      </c>
      <c r="FD80" s="989">
        <f>VLOOKUP($E80,FC$450:FF$461,2,FALSE)*FC80*($K80)+IF($G80&gt;0,($H80/$G80)*FC80,0)*(1-$K80)</f>
        <v>0</v>
      </c>
      <c r="FE80" s="989">
        <f>VLOOKUP($E80,FC$450:FF$461,3,FALSE)*FC80*($K80)+IF($G80&gt;0,($I80/$G80)*FC80,0)*(1-$K80)</f>
        <v>0</v>
      </c>
      <c r="FF80" s="989">
        <f>VLOOKUP($E80,FC$450:FF$461,4,FALSE)*FC80*($K80)+(FC80-FD80-FE80)*(1-$K80)</f>
        <v>0</v>
      </c>
      <c r="FG80" s="990"/>
      <c r="FK80" s="988">
        <f t="shared" si="63"/>
        <v>0</v>
      </c>
      <c r="FL80" s="989">
        <f>VLOOKUP($E80,FK$450:FN$461,2,FALSE)*FK80*($K80)+IF($G80&gt;0,($H80/$G80)*FK80,0)*(1-$K80)</f>
        <v>0</v>
      </c>
      <c r="FM80" s="989">
        <f>VLOOKUP($E80,FK$450:FN$461,3,FALSE)*FK80*($K80)+IF($G80&gt;0,($I80/$G80)*FK80,0)*(1-$K80)</f>
        <v>0</v>
      </c>
      <c r="FN80" s="989">
        <f>VLOOKUP($E80,FK$450:FN$461,4,FALSE)*FK80*($K80)+(FK80-FL80-FM80)*(1-$K80)</f>
        <v>0</v>
      </c>
      <c r="FO80" s="990"/>
    </row>
    <row r="81" spans="1:171">
      <c r="A81" s="786"/>
      <c r="B81" s="787" t="s">
        <v>854</v>
      </c>
      <c r="C81" s="1963" t="s">
        <v>69</v>
      </c>
      <c r="D81" s="764">
        <v>108</v>
      </c>
      <c r="E81" s="778" t="str">
        <f>'Sch 1- Rate Base '!E81</f>
        <v>DIRECT</v>
      </c>
      <c r="F81" s="765"/>
      <c r="G81" s="182">
        <f>'Sch 1- Rate Base '!G81</f>
        <v>0</v>
      </c>
      <c r="H81" s="182">
        <f>'Sch 1- Rate Base '!H81</f>
        <v>0</v>
      </c>
      <c r="I81" s="182">
        <f>'Sch 1- Rate Base '!I81</f>
        <v>0</v>
      </c>
      <c r="J81" s="183">
        <f>'Sch 1- Rate Base '!J81</f>
        <v>0</v>
      </c>
      <c r="K81" s="777">
        <f t="shared" si="43"/>
        <v>0</v>
      </c>
      <c r="O81" s="988">
        <f t="shared" si="44"/>
        <v>0</v>
      </c>
      <c r="P81" s="989">
        <f>VLOOKUP($E81,O$450:R$461,2,FALSE)*O81*($K81)+IF($G81&gt;0,($H81/$G81)*O81,0)*(1-$K81)</f>
        <v>0</v>
      </c>
      <c r="Q81" s="989">
        <f>VLOOKUP($E81,O$450:R$461,3,FALSE)*O81*($K81)+IF($G81&gt;0,($I81/$G81)*O81,0)*(1-$K81)</f>
        <v>0</v>
      </c>
      <c r="R81" s="989">
        <f>VLOOKUP($E81,O$450:R$461,4,FALSE)*O81*($K81)+(O81-P81-Q81)*(1-$K81)</f>
        <v>0</v>
      </c>
      <c r="S81" s="990"/>
      <c r="W81" s="988">
        <f t="shared" si="45"/>
        <v>0</v>
      </c>
      <c r="X81" s="989">
        <f>VLOOKUP($E81,W$450:Z$461,2,FALSE)*W81*($K81)+IF($G81&gt;0,($H81/$G81)*W81,0)*(1-$K81)</f>
        <v>0</v>
      </c>
      <c r="Y81" s="989">
        <f>VLOOKUP($E81,W$450:Z$461,3,FALSE)*W81*($K81)+IF($G81&gt;0,($I81/$G81)*W81,0)*(1-$K81)</f>
        <v>0</v>
      </c>
      <c r="Z81" s="989">
        <f>VLOOKUP($E81,W$450:Z$461,4,FALSE)*W81*($K81)+(W81-X81-Y81)*(1-$K81)</f>
        <v>0</v>
      </c>
      <c r="AA81" s="990"/>
      <c r="AE81" s="988">
        <f t="shared" si="46"/>
        <v>0</v>
      </c>
      <c r="AF81" s="989">
        <f>VLOOKUP($E81,AE$450:AH$461,2,FALSE)*AE81*($K81)+IF($G81&gt;0,($H81/$G81)*AE81,0)*(1-$K81)</f>
        <v>0</v>
      </c>
      <c r="AG81" s="989">
        <f>VLOOKUP($E81,AE$450:AH$461,3,FALSE)*AE81*($K81)+IF($G81&gt;0,($I81/$G81)*AE81,0)*(1-$K81)</f>
        <v>0</v>
      </c>
      <c r="AH81" s="989">
        <f>VLOOKUP($E81,AE$450:AH$461,4,FALSE)*AE81*($K81)+(AE81-AF81-AG81)*(1-$K81)</f>
        <v>0</v>
      </c>
      <c r="AI81" s="990"/>
      <c r="AM81" s="988">
        <f t="shared" si="47"/>
        <v>0</v>
      </c>
      <c r="AN81" s="989">
        <f>VLOOKUP($E81,AM$450:AP$461,2,FALSE)*AM81*($K81)+IF($G81&gt;0,($H81/$G81)*AM81,0)*(1-$K81)</f>
        <v>0</v>
      </c>
      <c r="AO81" s="989">
        <f>VLOOKUP($E81,AM$450:AP$461,3,FALSE)*AM81*($K81)+IF($G81&gt;0,($I81/$G81)*AM81,0)*(1-$K81)</f>
        <v>0</v>
      </c>
      <c r="AP81" s="989">
        <f>VLOOKUP($E81,AM$450:AP$461,4,FALSE)*AM81*($K81)+(AM81-AN81-AO81)*(1-$K81)</f>
        <v>0</v>
      </c>
      <c r="AQ81" s="990"/>
      <c r="AU81" s="988">
        <f t="shared" si="48"/>
        <v>0</v>
      </c>
      <c r="AV81" s="989">
        <f>VLOOKUP($E81,AU$450:AX$461,2,FALSE)*AU81*($K81)+IF($G81&gt;0,($H81/$G81)*AU81,0)*(1-$K81)</f>
        <v>0</v>
      </c>
      <c r="AW81" s="989">
        <f>VLOOKUP($E81,AU$450:AX$461,3,FALSE)*AU81*($K81)+IF($G81&gt;0,($I81/$G81)*AU81,0)*(1-$K81)</f>
        <v>0</v>
      </c>
      <c r="AX81" s="989">
        <f>VLOOKUP($E81,AU$450:AX$461,4,FALSE)*AU81*($K81)+(AU81-AV81-AW81)*(1-$K81)</f>
        <v>0</v>
      </c>
      <c r="AY81" s="990"/>
      <c r="BC81" s="988">
        <f t="shared" si="49"/>
        <v>0</v>
      </c>
      <c r="BD81" s="989">
        <f>VLOOKUP($E81,BC$450:BF$461,2,FALSE)*BC81*($K81)+IF($G81&gt;0,($H81/$G81)*BC81,0)*(1-$K81)</f>
        <v>0</v>
      </c>
      <c r="BE81" s="989">
        <f>VLOOKUP($E81,BC$450:BF$461,3,FALSE)*BC81*($K81)+IF($G81&gt;0,($I81/$G81)*BC81,0)*(1-$K81)</f>
        <v>0</v>
      </c>
      <c r="BF81" s="989">
        <f>VLOOKUP($E81,BC$450:BF$461,4,FALSE)*BC81*($K81)+(BC81-BD81-BE81)*(1-$K81)</f>
        <v>0</v>
      </c>
      <c r="BG81" s="990"/>
      <c r="BK81" s="988">
        <f t="shared" si="50"/>
        <v>0</v>
      </c>
      <c r="BL81" s="989">
        <f>VLOOKUP($E81,BK$450:BN$461,2,FALSE)*BK81*($K81)+IF($G81&gt;0,($H81/$G81)*BK81,0)*(1-$K81)</f>
        <v>0</v>
      </c>
      <c r="BM81" s="989">
        <f>VLOOKUP($E81,BK$450:BN$461,3,FALSE)*BK81*($K81)+IF($G81&gt;0,($I81/$G81)*BK81,0)*(1-$K81)</f>
        <v>0</v>
      </c>
      <c r="BN81" s="989">
        <f>VLOOKUP($E81,BK$450:BN$461,4,FALSE)*BK81*($K81)+(BK81-BL81-BM81)*(1-$K81)</f>
        <v>0</v>
      </c>
      <c r="BO81" s="990"/>
      <c r="BS81" s="988">
        <f t="shared" si="51"/>
        <v>0</v>
      </c>
      <c r="BT81" s="989">
        <f>VLOOKUP($E81,BS$450:BV$461,2,FALSE)*BS81*($K81)+IF($G81&gt;0,($H81/$G81)*BS81,0)*(1-$K81)</f>
        <v>0</v>
      </c>
      <c r="BU81" s="989">
        <f>VLOOKUP($E81,BS$450:BV$461,3,FALSE)*BS81*($K81)+IF($G81&gt;0,($I81/$G81)*BS81,0)*(1-$K81)</f>
        <v>0</v>
      </c>
      <c r="BV81" s="989">
        <f>VLOOKUP($E81,BS$450:BV$461,4,FALSE)*BS81*($K81)+(BS81-BT81-BU81)*(1-$K81)</f>
        <v>0</v>
      </c>
      <c r="BW81" s="990"/>
      <c r="CA81" s="988">
        <f t="shared" si="52"/>
        <v>0</v>
      </c>
      <c r="CB81" s="989">
        <f>VLOOKUP($E81,CA$450:CD$461,2,FALSE)*CA81*($K81)+IF($G81&gt;0,($H81/$G81)*CA81,0)*(1-$K81)</f>
        <v>0</v>
      </c>
      <c r="CC81" s="989">
        <f>VLOOKUP($E81,CA$450:CD$461,3,FALSE)*CA81*($K81)+IF($G81&gt;0,($I81/$G81)*CA81,0)*(1-$K81)</f>
        <v>0</v>
      </c>
      <c r="CD81" s="989">
        <f>VLOOKUP($E81,CA$450:CD$461,4,FALSE)*CA81*($K81)+(CA81-CB81-CC81)*(1-$K81)</f>
        <v>0</v>
      </c>
      <c r="CE81" s="990"/>
      <c r="CI81" s="988">
        <f t="shared" si="53"/>
        <v>0</v>
      </c>
      <c r="CJ81" s="989">
        <f>VLOOKUP($E81,CI$450:CL$461,2,FALSE)*CI81*($K81)+IF($G81&gt;0,($H81/$G81)*CI81,0)*(1-$K81)</f>
        <v>0</v>
      </c>
      <c r="CK81" s="989">
        <f>VLOOKUP($E81,CI$450:CL$461,3,FALSE)*CI81*($K81)+IF($G81&gt;0,($I81/$G81)*CI81,0)*(1-$K81)</f>
        <v>0</v>
      </c>
      <c r="CL81" s="989">
        <f>VLOOKUP($E81,CI$450:CL$461,4,FALSE)*CI81*($K81)+(CI81-CJ81-CK81)*(1-$K81)</f>
        <v>0</v>
      </c>
      <c r="CM81" s="990"/>
      <c r="CQ81" s="988">
        <f t="shared" si="54"/>
        <v>0</v>
      </c>
      <c r="CR81" s="989">
        <f>VLOOKUP($E81,CQ$450:CT$461,2,FALSE)*CQ81*($K81)+IF($G81&gt;0,($H81/$G81)*CQ81,0)*(1-$K81)</f>
        <v>0</v>
      </c>
      <c r="CS81" s="989">
        <f>VLOOKUP($E81,CQ$450:CT$461,3,FALSE)*CQ81*($K81)+IF($G81&gt;0,($I81/$G81)*CQ81,0)*(1-$K81)</f>
        <v>0</v>
      </c>
      <c r="CT81" s="989">
        <f>VLOOKUP($E81,CQ$450:CT$461,4,FALSE)*CQ81*($K81)+(CQ81-CR81-CS81)*(1-$K81)</f>
        <v>0</v>
      </c>
      <c r="CU81" s="990"/>
      <c r="CY81" s="988">
        <f t="shared" si="55"/>
        <v>0</v>
      </c>
      <c r="CZ81" s="989">
        <f>VLOOKUP($E81,CY$450:DB$461,2,FALSE)*CY81*($K81)+IF($G81&gt;0,($H81/$G81)*CY81,0)*(1-$K81)</f>
        <v>0</v>
      </c>
      <c r="DA81" s="989">
        <f>VLOOKUP($E81,CY$450:DB$461,3,FALSE)*CY81*($K81)+IF($G81&gt;0,($I81/$G81)*CY81,0)*(1-$K81)</f>
        <v>0</v>
      </c>
      <c r="DB81" s="989">
        <f>VLOOKUP($E81,CY$450:DB$461,4,FALSE)*CY81*($K81)+(CY81-CZ81-DA81)*(1-$K81)</f>
        <v>0</v>
      </c>
      <c r="DC81" s="990"/>
      <c r="DG81" s="988">
        <f t="shared" si="56"/>
        <v>0</v>
      </c>
      <c r="DH81" s="989">
        <f>VLOOKUP($E81,DG$450:DJ$461,2,FALSE)*DG81*($K81)+IF($G81&gt;0,($H81/$G81)*DG81,0)*(1-$K81)</f>
        <v>0</v>
      </c>
      <c r="DI81" s="989">
        <f>VLOOKUP($E81,DG$450:DJ$461,3,FALSE)*DG81*($K81)+IF($G81&gt;0,($I81/$G81)*DG81,0)*(1-$K81)</f>
        <v>0</v>
      </c>
      <c r="DJ81" s="989">
        <f>VLOOKUP($E81,DG$450:DJ$461,4,FALSE)*DG81*($K81)+(DG81-DH81-DI81)*(1-$K81)</f>
        <v>0</v>
      </c>
      <c r="DK81" s="990"/>
      <c r="DO81" s="988">
        <f t="shared" si="57"/>
        <v>0</v>
      </c>
      <c r="DP81" s="989">
        <f>VLOOKUP($E81,DO$450:DR$461,2,FALSE)*DO81*($K81)+IF($G81&gt;0,($H81/$G81)*DO81,0)*(1-$K81)</f>
        <v>0</v>
      </c>
      <c r="DQ81" s="989">
        <f>VLOOKUP($E81,DO$450:DR$461,3,FALSE)*DO81*($K81)+IF($G81&gt;0,($I81/$G81)*DO81,0)*(1-$K81)</f>
        <v>0</v>
      </c>
      <c r="DR81" s="989">
        <f>VLOOKUP($E81,DO$450:DR$461,4,FALSE)*DO81*($K81)+(DO81-DP81-DQ81)*(1-$K81)</f>
        <v>0</v>
      </c>
      <c r="DS81" s="990"/>
      <c r="DW81" s="988">
        <f t="shared" si="58"/>
        <v>0</v>
      </c>
      <c r="DX81" s="989">
        <f>VLOOKUP($E81,DW$450:DZ$461,2,FALSE)*DW81*($K81)+IF($G81&gt;0,($H81/$G81)*DW81,0)*(1-$K81)</f>
        <v>0</v>
      </c>
      <c r="DY81" s="989">
        <f>VLOOKUP($E81,DW$450:DZ$461,3,FALSE)*DW81*($K81)+IF($G81&gt;0,($I81/$G81)*DW81,0)*(1-$K81)</f>
        <v>0</v>
      </c>
      <c r="DZ81" s="989">
        <f>VLOOKUP($E81,DW$450:DZ$461,4,FALSE)*DW81*($K81)+(DW81-DX81-DY81)*(1-$K81)</f>
        <v>0</v>
      </c>
      <c r="EA81" s="990"/>
      <c r="EE81" s="988">
        <f t="shared" si="59"/>
        <v>0</v>
      </c>
      <c r="EF81" s="989">
        <f>VLOOKUP($E81,EE$450:EH$461,2,FALSE)*EE81*($K81)+IF($G81&gt;0,($H81/$G81)*EE81,0)*(1-$K81)</f>
        <v>0</v>
      </c>
      <c r="EG81" s="989">
        <f>VLOOKUP($E81,EE$450:EH$461,3,FALSE)*EE81*($K81)+IF($G81&gt;0,($I81/$G81)*EE81,0)*(1-$K81)</f>
        <v>0</v>
      </c>
      <c r="EH81" s="989">
        <f>VLOOKUP($E81,EE$450:EH$461,4,FALSE)*EE81*($K81)+(EE81-EF81-EG81)*(1-$K81)</f>
        <v>0</v>
      </c>
      <c r="EI81" s="990"/>
      <c r="EM81" s="988">
        <f t="shared" si="60"/>
        <v>0</v>
      </c>
      <c r="EN81" s="989">
        <f>VLOOKUP($E81,EM$450:EP$461,2,FALSE)*EM81*($K81)+IF($G81&gt;0,($H81/$G81)*EM81,0)*(1-$K81)</f>
        <v>0</v>
      </c>
      <c r="EO81" s="989">
        <f>VLOOKUP($E81,EM$450:EP$461,3,FALSE)*EM81*($K81)+IF($G81&gt;0,($I81/$G81)*EM81,0)*(1-$K81)</f>
        <v>0</v>
      </c>
      <c r="EP81" s="989">
        <f>VLOOKUP($E81,EM$450:EP$461,4,FALSE)*EM81*($K81)+(EM81-EN81-EO81)*(1-$K81)</f>
        <v>0</v>
      </c>
      <c r="EQ81" s="990"/>
      <c r="EU81" s="988">
        <f t="shared" si="61"/>
        <v>0</v>
      </c>
      <c r="EV81" s="989">
        <f>VLOOKUP($E81,EU$450:EX$461,2,FALSE)*EU81*($K81)+IF($G81&gt;0,($H81/$G81)*EU81,0)*(1-$K81)</f>
        <v>0</v>
      </c>
      <c r="EW81" s="989">
        <f>VLOOKUP($E81,EU$450:EX$461,3,FALSE)*EU81*($K81)+IF($G81&gt;0,($I81/$G81)*EU81,0)*(1-$K81)</f>
        <v>0</v>
      </c>
      <c r="EX81" s="989">
        <f>VLOOKUP($E81,EU$450:EX$461,4,FALSE)*EU81*($K81)+(EU81-EV81-EW81)*(1-$K81)</f>
        <v>0</v>
      </c>
      <c r="EY81" s="990"/>
      <c r="FC81" s="988">
        <f t="shared" si="62"/>
        <v>0</v>
      </c>
      <c r="FD81" s="989">
        <f>VLOOKUP($E81,FC$450:FF$461,2,FALSE)*FC81*($K81)+IF($G81&gt;0,($H81/$G81)*FC81,0)*(1-$K81)</f>
        <v>0</v>
      </c>
      <c r="FE81" s="989">
        <f>VLOOKUP($E81,FC$450:FF$461,3,FALSE)*FC81*($K81)+IF($G81&gt;0,($I81/$G81)*FC81,0)*(1-$K81)</f>
        <v>0</v>
      </c>
      <c r="FF81" s="989">
        <f>VLOOKUP($E81,FC$450:FF$461,4,FALSE)*FC81*($K81)+(FC81-FD81-FE81)*(1-$K81)</f>
        <v>0</v>
      </c>
      <c r="FG81" s="990"/>
      <c r="FK81" s="988">
        <f t="shared" si="63"/>
        <v>0</v>
      </c>
      <c r="FL81" s="989">
        <f>VLOOKUP($E81,FK$450:FN$461,2,FALSE)*FK81*($K81)+IF($G81&gt;0,($H81/$G81)*FK81,0)*(1-$K81)</f>
        <v>0</v>
      </c>
      <c r="FM81" s="989">
        <f>VLOOKUP($E81,FK$450:FN$461,3,FALSE)*FK81*($K81)+IF($G81&gt;0,($I81/$G81)*FK81,0)*(1-$K81)</f>
        <v>0</v>
      </c>
      <c r="FN81" s="989">
        <f>VLOOKUP($E81,FK$450:FN$461,4,FALSE)*FK81*($K81)+(FK81-FL81-FM81)*(1-$K81)</f>
        <v>0</v>
      </c>
      <c r="FO81" s="990"/>
    </row>
    <row r="82" spans="1:171">
      <c r="A82" s="786"/>
      <c r="B82" s="787" t="s">
        <v>855</v>
      </c>
      <c r="C82" s="1963" t="s">
        <v>69</v>
      </c>
      <c r="D82" s="764">
        <v>108</v>
      </c>
      <c r="E82" s="778" t="str">
        <f>'Sch 1- Rate Base '!E82</f>
        <v>DIRECT</v>
      </c>
      <c r="F82" s="765"/>
      <c r="G82" s="182">
        <f>'Sch 1- Rate Base '!G82</f>
        <v>0</v>
      </c>
      <c r="H82" s="182">
        <f>'Sch 1- Rate Base '!H82</f>
        <v>0</v>
      </c>
      <c r="I82" s="182">
        <f>'Sch 1- Rate Base '!I82</f>
        <v>0</v>
      </c>
      <c r="J82" s="183">
        <f>'Sch 1- Rate Base '!J82</f>
        <v>0</v>
      </c>
      <c r="K82" s="777">
        <f t="shared" si="43"/>
        <v>0</v>
      </c>
      <c r="O82" s="988">
        <f t="shared" si="44"/>
        <v>0</v>
      </c>
      <c r="P82" s="989">
        <f>VLOOKUP($E82,O$450:R$461,2,FALSE)*O82*($K82)+IF($G82&gt;0,($H82/$G82)*O82,0)*(1-$K82)</f>
        <v>0</v>
      </c>
      <c r="Q82" s="989">
        <f>VLOOKUP($E82,O$450:R$461,3,FALSE)*O82*($K82)+IF($G82&gt;0,($I82/$G82)*O82,0)*(1-$K82)</f>
        <v>0</v>
      </c>
      <c r="R82" s="989">
        <f>VLOOKUP($E82,O$450:R$461,4,FALSE)*O82*($K82)+(O82-P82-Q82)*(1-$K82)</f>
        <v>0</v>
      </c>
      <c r="S82" s="990"/>
      <c r="W82" s="988">
        <f t="shared" si="45"/>
        <v>0</v>
      </c>
      <c r="X82" s="989">
        <f>VLOOKUP($E82,W$450:Z$461,2,FALSE)*W82*($K82)+IF($G82&gt;0,($H82/$G82)*W82,0)*(1-$K82)</f>
        <v>0</v>
      </c>
      <c r="Y82" s="989">
        <f>VLOOKUP($E82,W$450:Z$461,3,FALSE)*W82*($K82)+IF($G82&gt;0,($I82/$G82)*W82,0)*(1-$K82)</f>
        <v>0</v>
      </c>
      <c r="Z82" s="989">
        <f>VLOOKUP($E82,W$450:Z$461,4,FALSE)*W82*($K82)+(W82-X82-Y82)*(1-$K82)</f>
        <v>0</v>
      </c>
      <c r="AA82" s="990"/>
      <c r="AE82" s="988">
        <f t="shared" si="46"/>
        <v>0</v>
      </c>
      <c r="AF82" s="989">
        <f>VLOOKUP($E82,AE$450:AH$461,2,FALSE)*AE82*($K82)+IF($G82&gt;0,($H82/$G82)*AE82,0)*(1-$K82)</f>
        <v>0</v>
      </c>
      <c r="AG82" s="989">
        <f>VLOOKUP($E82,AE$450:AH$461,3,FALSE)*AE82*($K82)+IF($G82&gt;0,($I82/$G82)*AE82,0)*(1-$K82)</f>
        <v>0</v>
      </c>
      <c r="AH82" s="989">
        <f>VLOOKUP($E82,AE$450:AH$461,4,FALSE)*AE82*($K82)+(AE82-AF82-AG82)*(1-$K82)</f>
        <v>0</v>
      </c>
      <c r="AI82" s="990"/>
      <c r="AM82" s="988">
        <f t="shared" si="47"/>
        <v>0</v>
      </c>
      <c r="AN82" s="989">
        <f>VLOOKUP($E82,AM$450:AP$461,2,FALSE)*AM82*($K82)+IF($G82&gt;0,($H82/$G82)*AM82,0)*(1-$K82)</f>
        <v>0</v>
      </c>
      <c r="AO82" s="989">
        <f>VLOOKUP($E82,AM$450:AP$461,3,FALSE)*AM82*($K82)+IF($G82&gt;0,($I82/$G82)*AM82,0)*(1-$K82)</f>
        <v>0</v>
      </c>
      <c r="AP82" s="989">
        <f>VLOOKUP($E82,AM$450:AP$461,4,FALSE)*AM82*($K82)+(AM82-AN82-AO82)*(1-$K82)</f>
        <v>0</v>
      </c>
      <c r="AQ82" s="990"/>
      <c r="AU82" s="988">
        <f t="shared" si="48"/>
        <v>0</v>
      </c>
      <c r="AV82" s="989">
        <f>VLOOKUP($E82,AU$450:AX$461,2,FALSE)*AU82*($K82)+IF($G82&gt;0,($H82/$G82)*AU82,0)*(1-$K82)</f>
        <v>0</v>
      </c>
      <c r="AW82" s="989">
        <f>VLOOKUP($E82,AU$450:AX$461,3,FALSE)*AU82*($K82)+IF($G82&gt;0,($I82/$G82)*AU82,0)*(1-$K82)</f>
        <v>0</v>
      </c>
      <c r="AX82" s="989">
        <f>VLOOKUP($E82,AU$450:AX$461,4,FALSE)*AU82*($K82)+(AU82-AV82-AW82)*(1-$K82)</f>
        <v>0</v>
      </c>
      <c r="AY82" s="990"/>
      <c r="BC82" s="988">
        <f t="shared" si="49"/>
        <v>0</v>
      </c>
      <c r="BD82" s="989">
        <f>VLOOKUP($E82,BC$450:BF$461,2,FALSE)*BC82*($K82)+IF($G82&gt;0,($H82/$G82)*BC82,0)*(1-$K82)</f>
        <v>0</v>
      </c>
      <c r="BE82" s="989">
        <f>VLOOKUP($E82,BC$450:BF$461,3,FALSE)*BC82*($K82)+IF($G82&gt;0,($I82/$G82)*BC82,0)*(1-$K82)</f>
        <v>0</v>
      </c>
      <c r="BF82" s="989">
        <f>VLOOKUP($E82,BC$450:BF$461,4,FALSE)*BC82*($K82)+(BC82-BD82-BE82)*(1-$K82)</f>
        <v>0</v>
      </c>
      <c r="BG82" s="990"/>
      <c r="BK82" s="988">
        <f t="shared" si="50"/>
        <v>0</v>
      </c>
      <c r="BL82" s="989">
        <f>VLOOKUP($E82,BK$450:BN$461,2,FALSE)*BK82*($K82)+IF($G82&gt;0,($H82/$G82)*BK82,0)*(1-$K82)</f>
        <v>0</v>
      </c>
      <c r="BM82" s="989">
        <f>VLOOKUP($E82,BK$450:BN$461,3,FALSE)*BK82*($K82)+IF($G82&gt;0,($I82/$G82)*BK82,0)*(1-$K82)</f>
        <v>0</v>
      </c>
      <c r="BN82" s="989">
        <f>VLOOKUP($E82,BK$450:BN$461,4,FALSE)*BK82*($K82)+(BK82-BL82-BM82)*(1-$K82)</f>
        <v>0</v>
      </c>
      <c r="BO82" s="990"/>
      <c r="BS82" s="988">
        <f t="shared" si="51"/>
        <v>0</v>
      </c>
      <c r="BT82" s="989">
        <f>VLOOKUP($E82,BS$450:BV$461,2,FALSE)*BS82*($K82)+IF($G82&gt;0,($H82/$G82)*BS82,0)*(1-$K82)</f>
        <v>0</v>
      </c>
      <c r="BU82" s="989">
        <f>VLOOKUP($E82,BS$450:BV$461,3,FALSE)*BS82*($K82)+IF($G82&gt;0,($I82/$G82)*BS82,0)*(1-$K82)</f>
        <v>0</v>
      </c>
      <c r="BV82" s="989">
        <f>VLOOKUP($E82,BS$450:BV$461,4,FALSE)*BS82*($K82)+(BS82-BT82-BU82)*(1-$K82)</f>
        <v>0</v>
      </c>
      <c r="BW82" s="990"/>
      <c r="CA82" s="988">
        <f t="shared" si="52"/>
        <v>0</v>
      </c>
      <c r="CB82" s="989">
        <f>VLOOKUP($E82,CA$450:CD$461,2,FALSE)*CA82*($K82)+IF($G82&gt;0,($H82/$G82)*CA82,0)*(1-$K82)</f>
        <v>0</v>
      </c>
      <c r="CC82" s="989">
        <f>VLOOKUP($E82,CA$450:CD$461,3,FALSE)*CA82*($K82)+IF($G82&gt;0,($I82/$G82)*CA82,0)*(1-$K82)</f>
        <v>0</v>
      </c>
      <c r="CD82" s="989">
        <f>VLOOKUP($E82,CA$450:CD$461,4,FALSE)*CA82*($K82)+(CA82-CB82-CC82)*(1-$K82)</f>
        <v>0</v>
      </c>
      <c r="CE82" s="990"/>
      <c r="CI82" s="988">
        <f t="shared" si="53"/>
        <v>0</v>
      </c>
      <c r="CJ82" s="989">
        <f>VLOOKUP($E82,CI$450:CL$461,2,FALSE)*CI82*($K82)+IF($G82&gt;0,($H82/$G82)*CI82,0)*(1-$K82)</f>
        <v>0</v>
      </c>
      <c r="CK82" s="989">
        <f>VLOOKUP($E82,CI$450:CL$461,3,FALSE)*CI82*($K82)+IF($G82&gt;0,($I82/$G82)*CI82,0)*(1-$K82)</f>
        <v>0</v>
      </c>
      <c r="CL82" s="989">
        <f>VLOOKUP($E82,CI$450:CL$461,4,FALSE)*CI82*($K82)+(CI82-CJ82-CK82)*(1-$K82)</f>
        <v>0</v>
      </c>
      <c r="CM82" s="990"/>
      <c r="CQ82" s="988">
        <f t="shared" si="54"/>
        <v>0</v>
      </c>
      <c r="CR82" s="989">
        <f>VLOOKUP($E82,CQ$450:CT$461,2,FALSE)*CQ82*($K82)+IF($G82&gt;0,($H82/$G82)*CQ82,0)*(1-$K82)</f>
        <v>0</v>
      </c>
      <c r="CS82" s="989">
        <f>VLOOKUP($E82,CQ$450:CT$461,3,FALSE)*CQ82*($K82)+IF($G82&gt;0,($I82/$G82)*CQ82,0)*(1-$K82)</f>
        <v>0</v>
      </c>
      <c r="CT82" s="989">
        <f>VLOOKUP($E82,CQ$450:CT$461,4,FALSE)*CQ82*($K82)+(CQ82-CR82-CS82)*(1-$K82)</f>
        <v>0</v>
      </c>
      <c r="CU82" s="990"/>
      <c r="CY82" s="988">
        <f t="shared" si="55"/>
        <v>0</v>
      </c>
      <c r="CZ82" s="989">
        <f>VLOOKUP($E82,CY$450:DB$461,2,FALSE)*CY82*($K82)+IF($G82&gt;0,($H82/$G82)*CY82,0)*(1-$K82)</f>
        <v>0</v>
      </c>
      <c r="DA82" s="989">
        <f>VLOOKUP($E82,CY$450:DB$461,3,FALSE)*CY82*($K82)+IF($G82&gt;0,($I82/$G82)*CY82,0)*(1-$K82)</f>
        <v>0</v>
      </c>
      <c r="DB82" s="989">
        <f>VLOOKUP($E82,CY$450:DB$461,4,FALSE)*CY82*($K82)+(CY82-CZ82-DA82)*(1-$K82)</f>
        <v>0</v>
      </c>
      <c r="DC82" s="990"/>
      <c r="DG82" s="988">
        <f t="shared" si="56"/>
        <v>0</v>
      </c>
      <c r="DH82" s="989">
        <f>VLOOKUP($E82,DG$450:DJ$461,2,FALSE)*DG82*($K82)+IF($G82&gt;0,($H82/$G82)*DG82,0)*(1-$K82)</f>
        <v>0</v>
      </c>
      <c r="DI82" s="989">
        <f>VLOOKUP($E82,DG$450:DJ$461,3,FALSE)*DG82*($K82)+IF($G82&gt;0,($I82/$G82)*DG82,0)*(1-$K82)</f>
        <v>0</v>
      </c>
      <c r="DJ82" s="989">
        <f>VLOOKUP($E82,DG$450:DJ$461,4,FALSE)*DG82*($K82)+(DG82-DH82-DI82)*(1-$K82)</f>
        <v>0</v>
      </c>
      <c r="DK82" s="990"/>
      <c r="DO82" s="988">
        <f t="shared" si="57"/>
        <v>0</v>
      </c>
      <c r="DP82" s="989">
        <f>VLOOKUP($E82,DO$450:DR$461,2,FALSE)*DO82*($K82)+IF($G82&gt;0,($H82/$G82)*DO82,0)*(1-$K82)</f>
        <v>0</v>
      </c>
      <c r="DQ82" s="989">
        <f>VLOOKUP($E82,DO$450:DR$461,3,FALSE)*DO82*($K82)+IF($G82&gt;0,($I82/$G82)*DO82,0)*(1-$K82)</f>
        <v>0</v>
      </c>
      <c r="DR82" s="989">
        <f>VLOOKUP($E82,DO$450:DR$461,4,FALSE)*DO82*($K82)+(DO82-DP82-DQ82)*(1-$K82)</f>
        <v>0</v>
      </c>
      <c r="DS82" s="990"/>
      <c r="DW82" s="988">
        <f t="shared" si="58"/>
        <v>0</v>
      </c>
      <c r="DX82" s="989">
        <f>VLOOKUP($E82,DW$450:DZ$461,2,FALSE)*DW82*($K82)+IF($G82&gt;0,($H82/$G82)*DW82,0)*(1-$K82)</f>
        <v>0</v>
      </c>
      <c r="DY82" s="989">
        <f>VLOOKUP($E82,DW$450:DZ$461,3,FALSE)*DW82*($K82)+IF($G82&gt;0,($I82/$G82)*DW82,0)*(1-$K82)</f>
        <v>0</v>
      </c>
      <c r="DZ82" s="989">
        <f>VLOOKUP($E82,DW$450:DZ$461,4,FALSE)*DW82*($K82)+(DW82-DX82-DY82)*(1-$K82)</f>
        <v>0</v>
      </c>
      <c r="EA82" s="990"/>
      <c r="EE82" s="988">
        <f t="shared" si="59"/>
        <v>0</v>
      </c>
      <c r="EF82" s="989">
        <f>VLOOKUP($E82,EE$450:EH$461,2,FALSE)*EE82*($K82)+IF($G82&gt;0,($H82/$G82)*EE82,0)*(1-$K82)</f>
        <v>0</v>
      </c>
      <c r="EG82" s="989">
        <f>VLOOKUP($E82,EE$450:EH$461,3,FALSE)*EE82*($K82)+IF($G82&gt;0,($I82/$G82)*EE82,0)*(1-$K82)</f>
        <v>0</v>
      </c>
      <c r="EH82" s="989">
        <f>VLOOKUP($E82,EE$450:EH$461,4,FALSE)*EE82*($K82)+(EE82-EF82-EG82)*(1-$K82)</f>
        <v>0</v>
      </c>
      <c r="EI82" s="990"/>
      <c r="EM82" s="988">
        <f t="shared" si="60"/>
        <v>0</v>
      </c>
      <c r="EN82" s="989">
        <f>VLOOKUP($E82,EM$450:EP$461,2,FALSE)*EM82*($K82)+IF($G82&gt;0,($H82/$G82)*EM82,0)*(1-$K82)</f>
        <v>0</v>
      </c>
      <c r="EO82" s="989">
        <f>VLOOKUP($E82,EM$450:EP$461,3,FALSE)*EM82*($K82)+IF($G82&gt;0,($I82/$G82)*EM82,0)*(1-$K82)</f>
        <v>0</v>
      </c>
      <c r="EP82" s="989">
        <f>VLOOKUP($E82,EM$450:EP$461,4,FALSE)*EM82*($K82)+(EM82-EN82-EO82)*(1-$K82)</f>
        <v>0</v>
      </c>
      <c r="EQ82" s="990"/>
      <c r="EU82" s="988">
        <f t="shared" si="61"/>
        <v>0</v>
      </c>
      <c r="EV82" s="989">
        <f>VLOOKUP($E82,EU$450:EX$461,2,FALSE)*EU82*($K82)+IF($G82&gt;0,($H82/$G82)*EU82,0)*(1-$K82)</f>
        <v>0</v>
      </c>
      <c r="EW82" s="989">
        <f>VLOOKUP($E82,EU$450:EX$461,3,FALSE)*EU82*($K82)+IF($G82&gt;0,($I82/$G82)*EU82,0)*(1-$K82)</f>
        <v>0</v>
      </c>
      <c r="EX82" s="989">
        <f>VLOOKUP($E82,EU$450:EX$461,4,FALSE)*EU82*($K82)+(EU82-EV82-EW82)*(1-$K82)</f>
        <v>0</v>
      </c>
      <c r="EY82" s="990"/>
      <c r="FC82" s="988">
        <f t="shared" si="62"/>
        <v>0</v>
      </c>
      <c r="FD82" s="989">
        <f>VLOOKUP($E82,FC$450:FF$461,2,FALSE)*FC82*($K82)+IF($G82&gt;0,($H82/$G82)*FC82,0)*(1-$K82)</f>
        <v>0</v>
      </c>
      <c r="FE82" s="989">
        <f>VLOOKUP($E82,FC$450:FF$461,3,FALSE)*FC82*($K82)+IF($G82&gt;0,($I82/$G82)*FC82,0)*(1-$K82)</f>
        <v>0</v>
      </c>
      <c r="FF82" s="989">
        <f>VLOOKUP($E82,FC$450:FF$461,4,FALSE)*FC82*($K82)+(FC82-FD82-FE82)*(1-$K82)</f>
        <v>0</v>
      </c>
      <c r="FG82" s="990"/>
      <c r="FK82" s="988">
        <f t="shared" si="63"/>
        <v>0</v>
      </c>
      <c r="FL82" s="989">
        <f>VLOOKUP($E82,FK$450:FN$461,2,FALSE)*FK82*($K82)+IF($G82&gt;0,($H82/$G82)*FK82,0)*(1-$K82)</f>
        <v>0</v>
      </c>
      <c r="FM82" s="989">
        <f>VLOOKUP($E82,FK$450:FN$461,3,FALSE)*FK82*($K82)+IF($G82&gt;0,($I82/$G82)*FK82,0)*(1-$K82)</f>
        <v>0</v>
      </c>
      <c r="FN82" s="989">
        <f>VLOOKUP($E82,FK$450:FN$461,4,FALSE)*FK82*($K82)+(FK82-FL82-FM82)*(1-$K82)</f>
        <v>0</v>
      </c>
      <c r="FO82" s="990"/>
    </row>
    <row r="83" spans="1:171">
      <c r="A83" s="786"/>
      <c r="B83" s="787" t="s">
        <v>499</v>
      </c>
      <c r="C83" s="1963" t="s">
        <v>69</v>
      </c>
      <c r="D83" s="764">
        <v>115</v>
      </c>
      <c r="E83" s="778" t="str">
        <f>'Sch 1- Rate Base '!E83</f>
        <v>DIRECT</v>
      </c>
      <c r="F83" s="765"/>
      <c r="G83" s="182">
        <f>'Sch 1- Rate Base '!G83</f>
        <v>0</v>
      </c>
      <c r="H83" s="182">
        <f>'Sch 1- Rate Base '!H83</f>
        <v>0</v>
      </c>
      <c r="I83" s="182">
        <f>'Sch 1- Rate Base '!I83</f>
        <v>0</v>
      </c>
      <c r="J83" s="183">
        <f>'Sch 1- Rate Base '!J83</f>
        <v>0</v>
      </c>
      <c r="K83" s="777">
        <f t="shared" si="43"/>
        <v>0</v>
      </c>
      <c r="O83" s="988">
        <f t="shared" si="44"/>
        <v>0</v>
      </c>
      <c r="P83" s="989">
        <f>VLOOKUP($E83,O$450:R$461,2,FALSE)*O83*($K83)+IF($G83&gt;0,($H83/$G83)*O83,0)*(1-$K83)</f>
        <v>0</v>
      </c>
      <c r="Q83" s="989">
        <f>VLOOKUP($E83,O$450:R$461,3,FALSE)*O83*($K83)+IF($G83&gt;0,($I83/$G83)*O83,0)*(1-$K83)</f>
        <v>0</v>
      </c>
      <c r="R83" s="989">
        <f>VLOOKUP($E83,O$450:R$461,4,FALSE)*O83*($K83)+(O83-P83-Q83)*(1-$K83)</f>
        <v>0</v>
      </c>
      <c r="S83" s="990"/>
      <c r="W83" s="988">
        <f t="shared" si="45"/>
        <v>0</v>
      </c>
      <c r="X83" s="989">
        <f>VLOOKUP($E83,W$450:Z$461,2,FALSE)*W83*($K83)+IF($G83&gt;0,($H83/$G83)*W83,0)*(1-$K83)</f>
        <v>0</v>
      </c>
      <c r="Y83" s="989">
        <f>VLOOKUP($E83,W$450:Z$461,3,FALSE)*W83*($K83)+IF($G83&gt;0,($I83/$G83)*W83,0)*(1-$K83)</f>
        <v>0</v>
      </c>
      <c r="Z83" s="989">
        <f>VLOOKUP($E83,W$450:Z$461,4,FALSE)*W83*($K83)+(W83-X83-Y83)*(1-$K83)</f>
        <v>0</v>
      </c>
      <c r="AA83" s="990"/>
      <c r="AE83" s="988">
        <f t="shared" si="46"/>
        <v>0</v>
      </c>
      <c r="AF83" s="989">
        <f>VLOOKUP($E83,AE$450:AH$461,2,FALSE)*AE83*($K83)+IF($G83&gt;0,($H83/$G83)*AE83,0)*(1-$K83)</f>
        <v>0</v>
      </c>
      <c r="AG83" s="989">
        <f>VLOOKUP($E83,AE$450:AH$461,3,FALSE)*AE83*($K83)+IF($G83&gt;0,($I83/$G83)*AE83,0)*(1-$K83)</f>
        <v>0</v>
      </c>
      <c r="AH83" s="989">
        <f>VLOOKUP($E83,AE$450:AH$461,4,FALSE)*AE83*($K83)+(AE83-AF83-AG83)*(1-$K83)</f>
        <v>0</v>
      </c>
      <c r="AI83" s="990"/>
      <c r="AM83" s="988">
        <f t="shared" si="47"/>
        <v>0</v>
      </c>
      <c r="AN83" s="989">
        <f>VLOOKUP($E83,AM$450:AP$461,2,FALSE)*AM83*($K83)+IF($G83&gt;0,($H83/$G83)*AM83,0)*(1-$K83)</f>
        <v>0</v>
      </c>
      <c r="AO83" s="989">
        <f>VLOOKUP($E83,AM$450:AP$461,3,FALSE)*AM83*($K83)+IF($G83&gt;0,($I83/$G83)*AM83,0)*(1-$K83)</f>
        <v>0</v>
      </c>
      <c r="AP83" s="989">
        <f>VLOOKUP($E83,AM$450:AP$461,4,FALSE)*AM83*($K83)+(AM83-AN83-AO83)*(1-$K83)</f>
        <v>0</v>
      </c>
      <c r="AQ83" s="990"/>
      <c r="AU83" s="988">
        <f t="shared" si="48"/>
        <v>0</v>
      </c>
      <c r="AV83" s="989">
        <f>VLOOKUP($E83,AU$450:AX$461,2,FALSE)*AU83*($K83)+IF($G83&gt;0,($H83/$G83)*AU83,0)*(1-$K83)</f>
        <v>0</v>
      </c>
      <c r="AW83" s="989">
        <f>VLOOKUP($E83,AU$450:AX$461,3,FALSE)*AU83*($K83)+IF($G83&gt;0,($I83/$G83)*AU83,0)*(1-$K83)</f>
        <v>0</v>
      </c>
      <c r="AX83" s="989">
        <f>VLOOKUP($E83,AU$450:AX$461,4,FALSE)*AU83*($K83)+(AU83-AV83-AW83)*(1-$K83)</f>
        <v>0</v>
      </c>
      <c r="AY83" s="990"/>
      <c r="BC83" s="988">
        <f t="shared" si="49"/>
        <v>0</v>
      </c>
      <c r="BD83" s="989">
        <f>VLOOKUP($E83,BC$450:BF$461,2,FALSE)*BC83*($K83)+IF($G83&gt;0,($H83/$G83)*BC83,0)*(1-$K83)</f>
        <v>0</v>
      </c>
      <c r="BE83" s="989">
        <f>VLOOKUP($E83,BC$450:BF$461,3,FALSE)*BC83*($K83)+IF($G83&gt;0,($I83/$G83)*BC83,0)*(1-$K83)</f>
        <v>0</v>
      </c>
      <c r="BF83" s="989">
        <f>VLOOKUP($E83,BC$450:BF$461,4,FALSE)*BC83*($K83)+(BC83-BD83-BE83)*(1-$K83)</f>
        <v>0</v>
      </c>
      <c r="BG83" s="990"/>
      <c r="BK83" s="988">
        <f t="shared" si="50"/>
        <v>0</v>
      </c>
      <c r="BL83" s="989">
        <f>VLOOKUP($E83,BK$450:BN$461,2,FALSE)*BK83*($K83)+IF($G83&gt;0,($H83/$G83)*BK83,0)*(1-$K83)</f>
        <v>0</v>
      </c>
      <c r="BM83" s="989">
        <f>VLOOKUP($E83,BK$450:BN$461,3,FALSE)*BK83*($K83)+IF($G83&gt;0,($I83/$G83)*BK83,0)*(1-$K83)</f>
        <v>0</v>
      </c>
      <c r="BN83" s="989">
        <f>VLOOKUP($E83,BK$450:BN$461,4,FALSE)*BK83*($K83)+(BK83-BL83-BM83)*(1-$K83)</f>
        <v>0</v>
      </c>
      <c r="BO83" s="990"/>
      <c r="BS83" s="988">
        <f t="shared" si="51"/>
        <v>0</v>
      </c>
      <c r="BT83" s="989">
        <f>VLOOKUP($E83,BS$450:BV$461,2,FALSE)*BS83*($K83)+IF($G83&gt;0,($H83/$G83)*BS83,0)*(1-$K83)</f>
        <v>0</v>
      </c>
      <c r="BU83" s="989">
        <f>VLOOKUP($E83,BS$450:BV$461,3,FALSE)*BS83*($K83)+IF($G83&gt;0,($I83/$G83)*BS83,0)*(1-$K83)</f>
        <v>0</v>
      </c>
      <c r="BV83" s="989">
        <f>VLOOKUP($E83,BS$450:BV$461,4,FALSE)*BS83*($K83)+(BS83-BT83-BU83)*(1-$K83)</f>
        <v>0</v>
      </c>
      <c r="BW83" s="990"/>
      <c r="CA83" s="988">
        <f t="shared" si="52"/>
        <v>0</v>
      </c>
      <c r="CB83" s="989">
        <f>VLOOKUP($E83,CA$450:CD$461,2,FALSE)*CA83*($K83)+IF($G83&gt;0,($H83/$G83)*CA83,0)*(1-$K83)</f>
        <v>0</v>
      </c>
      <c r="CC83" s="989">
        <f>VLOOKUP($E83,CA$450:CD$461,3,FALSE)*CA83*($K83)+IF($G83&gt;0,($I83/$G83)*CA83,0)*(1-$K83)</f>
        <v>0</v>
      </c>
      <c r="CD83" s="989">
        <f>VLOOKUP($E83,CA$450:CD$461,4,FALSE)*CA83*($K83)+(CA83-CB83-CC83)*(1-$K83)</f>
        <v>0</v>
      </c>
      <c r="CE83" s="990"/>
      <c r="CI83" s="988">
        <f t="shared" si="53"/>
        <v>0</v>
      </c>
      <c r="CJ83" s="989">
        <f>VLOOKUP($E83,CI$450:CL$461,2,FALSE)*CI83*($K83)+IF($G83&gt;0,($H83/$G83)*CI83,0)*(1-$K83)</f>
        <v>0</v>
      </c>
      <c r="CK83" s="989">
        <f>VLOOKUP($E83,CI$450:CL$461,3,FALSE)*CI83*($K83)+IF($G83&gt;0,($I83/$G83)*CI83,0)*(1-$K83)</f>
        <v>0</v>
      </c>
      <c r="CL83" s="989">
        <f>VLOOKUP($E83,CI$450:CL$461,4,FALSE)*CI83*($K83)+(CI83-CJ83-CK83)*(1-$K83)</f>
        <v>0</v>
      </c>
      <c r="CM83" s="990"/>
      <c r="CQ83" s="988">
        <f t="shared" si="54"/>
        <v>0</v>
      </c>
      <c r="CR83" s="989">
        <f>VLOOKUP($E83,CQ$450:CT$461,2,FALSE)*CQ83*($K83)+IF($G83&gt;0,($H83/$G83)*CQ83,0)*(1-$K83)</f>
        <v>0</v>
      </c>
      <c r="CS83" s="989">
        <f>VLOOKUP($E83,CQ$450:CT$461,3,FALSE)*CQ83*($K83)+IF($G83&gt;0,($I83/$G83)*CQ83,0)*(1-$K83)</f>
        <v>0</v>
      </c>
      <c r="CT83" s="989">
        <f>VLOOKUP($E83,CQ$450:CT$461,4,FALSE)*CQ83*($K83)+(CQ83-CR83-CS83)*(1-$K83)</f>
        <v>0</v>
      </c>
      <c r="CU83" s="990"/>
      <c r="CY83" s="988">
        <f t="shared" si="55"/>
        <v>0</v>
      </c>
      <c r="CZ83" s="989">
        <f>VLOOKUP($E83,CY$450:DB$461,2,FALSE)*CY83*($K83)+IF($G83&gt;0,($H83/$G83)*CY83,0)*(1-$K83)</f>
        <v>0</v>
      </c>
      <c r="DA83" s="989">
        <f>VLOOKUP($E83,CY$450:DB$461,3,FALSE)*CY83*($K83)+IF($G83&gt;0,($I83/$G83)*CY83,0)*(1-$K83)</f>
        <v>0</v>
      </c>
      <c r="DB83" s="989">
        <f>VLOOKUP($E83,CY$450:DB$461,4,FALSE)*CY83*($K83)+(CY83-CZ83-DA83)*(1-$K83)</f>
        <v>0</v>
      </c>
      <c r="DC83" s="990"/>
      <c r="DG83" s="988">
        <f t="shared" si="56"/>
        <v>0</v>
      </c>
      <c r="DH83" s="989">
        <f>VLOOKUP($E83,DG$450:DJ$461,2,FALSE)*DG83*($K83)+IF($G83&gt;0,($H83/$G83)*DG83,0)*(1-$K83)</f>
        <v>0</v>
      </c>
      <c r="DI83" s="989">
        <f>VLOOKUP($E83,DG$450:DJ$461,3,FALSE)*DG83*($K83)+IF($G83&gt;0,($I83/$G83)*DG83,0)*(1-$K83)</f>
        <v>0</v>
      </c>
      <c r="DJ83" s="989">
        <f>VLOOKUP($E83,DG$450:DJ$461,4,FALSE)*DG83*($K83)+(DG83-DH83-DI83)*(1-$K83)</f>
        <v>0</v>
      </c>
      <c r="DK83" s="990"/>
      <c r="DO83" s="988">
        <f t="shared" si="57"/>
        <v>0</v>
      </c>
      <c r="DP83" s="989">
        <f>VLOOKUP($E83,DO$450:DR$461,2,FALSE)*DO83*($K83)+IF($G83&gt;0,($H83/$G83)*DO83,0)*(1-$K83)</f>
        <v>0</v>
      </c>
      <c r="DQ83" s="989">
        <f>VLOOKUP($E83,DO$450:DR$461,3,FALSE)*DO83*($K83)+IF($G83&gt;0,($I83/$G83)*DO83,0)*(1-$K83)</f>
        <v>0</v>
      </c>
      <c r="DR83" s="989">
        <f>VLOOKUP($E83,DO$450:DR$461,4,FALSE)*DO83*($K83)+(DO83-DP83-DQ83)*(1-$K83)</f>
        <v>0</v>
      </c>
      <c r="DS83" s="990"/>
      <c r="DW83" s="988">
        <f t="shared" si="58"/>
        <v>0</v>
      </c>
      <c r="DX83" s="989">
        <f>VLOOKUP($E83,DW$450:DZ$461,2,FALSE)*DW83*($K83)+IF($G83&gt;0,($H83/$G83)*DW83,0)*(1-$K83)</f>
        <v>0</v>
      </c>
      <c r="DY83" s="989">
        <f>VLOOKUP($E83,DW$450:DZ$461,3,FALSE)*DW83*($K83)+IF($G83&gt;0,($I83/$G83)*DW83,0)*(1-$K83)</f>
        <v>0</v>
      </c>
      <c r="DZ83" s="989">
        <f>VLOOKUP($E83,DW$450:DZ$461,4,FALSE)*DW83*($K83)+(DW83-DX83-DY83)*(1-$K83)</f>
        <v>0</v>
      </c>
      <c r="EA83" s="990"/>
      <c r="EE83" s="988">
        <f t="shared" si="59"/>
        <v>0</v>
      </c>
      <c r="EF83" s="989">
        <f>VLOOKUP($E83,EE$450:EH$461,2,FALSE)*EE83*($K83)+IF($G83&gt;0,($H83/$G83)*EE83,0)*(1-$K83)</f>
        <v>0</v>
      </c>
      <c r="EG83" s="989">
        <f>VLOOKUP($E83,EE$450:EH$461,3,FALSE)*EE83*($K83)+IF($G83&gt;0,($I83/$G83)*EE83,0)*(1-$K83)</f>
        <v>0</v>
      </c>
      <c r="EH83" s="989">
        <f>VLOOKUP($E83,EE$450:EH$461,4,FALSE)*EE83*($K83)+(EE83-EF83-EG83)*(1-$K83)</f>
        <v>0</v>
      </c>
      <c r="EI83" s="990"/>
      <c r="EM83" s="988">
        <f t="shared" si="60"/>
        <v>0</v>
      </c>
      <c r="EN83" s="989">
        <f>VLOOKUP($E83,EM$450:EP$461,2,FALSE)*EM83*($K83)+IF($G83&gt;0,($H83/$G83)*EM83,0)*(1-$K83)</f>
        <v>0</v>
      </c>
      <c r="EO83" s="989">
        <f>VLOOKUP($E83,EM$450:EP$461,3,FALSE)*EM83*($K83)+IF($G83&gt;0,($I83/$G83)*EM83,0)*(1-$K83)</f>
        <v>0</v>
      </c>
      <c r="EP83" s="989">
        <f>VLOOKUP($E83,EM$450:EP$461,4,FALSE)*EM83*($K83)+(EM83-EN83-EO83)*(1-$K83)</f>
        <v>0</v>
      </c>
      <c r="EQ83" s="990"/>
      <c r="EU83" s="988">
        <f t="shared" si="61"/>
        <v>0</v>
      </c>
      <c r="EV83" s="989">
        <f>VLOOKUP($E83,EU$450:EX$461,2,FALSE)*EU83*($K83)+IF($G83&gt;0,($H83/$G83)*EU83,0)*(1-$K83)</f>
        <v>0</v>
      </c>
      <c r="EW83" s="989">
        <f>VLOOKUP($E83,EU$450:EX$461,3,FALSE)*EU83*($K83)+IF($G83&gt;0,($I83/$G83)*EU83,0)*(1-$K83)</f>
        <v>0</v>
      </c>
      <c r="EX83" s="989">
        <f>VLOOKUP($E83,EU$450:EX$461,4,FALSE)*EU83*($K83)+(EU83-EV83-EW83)*(1-$K83)</f>
        <v>0</v>
      </c>
      <c r="EY83" s="990"/>
      <c r="FC83" s="988">
        <f t="shared" si="62"/>
        <v>0</v>
      </c>
      <c r="FD83" s="989">
        <f>VLOOKUP($E83,FC$450:FF$461,2,FALSE)*FC83*($K83)+IF($G83&gt;0,($H83/$G83)*FC83,0)*(1-$K83)</f>
        <v>0</v>
      </c>
      <c r="FE83" s="989">
        <f>VLOOKUP($E83,FC$450:FF$461,3,FALSE)*FC83*($K83)+IF($G83&gt;0,($I83/$G83)*FC83,0)*(1-$K83)</f>
        <v>0</v>
      </c>
      <c r="FF83" s="989">
        <f>VLOOKUP($E83,FC$450:FF$461,4,FALSE)*FC83*($K83)+(FC83-FD83-FE83)*(1-$K83)</f>
        <v>0</v>
      </c>
      <c r="FG83" s="990"/>
      <c r="FK83" s="988">
        <f t="shared" si="63"/>
        <v>0</v>
      </c>
      <c r="FL83" s="989">
        <f>VLOOKUP($E83,FK$450:FN$461,2,FALSE)*FK83*($K83)+IF($G83&gt;0,($H83/$G83)*FK83,0)*(1-$K83)</f>
        <v>0</v>
      </c>
      <c r="FM83" s="989">
        <f>VLOOKUP($E83,FK$450:FN$461,3,FALSE)*FK83*($K83)+IF($G83&gt;0,($I83/$G83)*FK83,0)*(1-$K83)</f>
        <v>0</v>
      </c>
      <c r="FN83" s="989">
        <f>VLOOKUP($E83,FK$450:FN$461,4,FALSE)*FK83*($K83)+(FK83-FL83-FM83)*(1-$K83)</f>
        <v>0</v>
      </c>
      <c r="FO83" s="990"/>
    </row>
    <row r="84" spans="1:171">
      <c r="A84" s="799"/>
      <c r="B84" s="787"/>
      <c r="C84" s="1733"/>
      <c r="D84" s="196"/>
      <c r="E84" s="196"/>
      <c r="F84" s="196"/>
      <c r="G84" s="791"/>
      <c r="H84" s="198"/>
      <c r="I84" s="198"/>
      <c r="J84" s="200"/>
      <c r="K84" s="777"/>
      <c r="S84" s="990"/>
      <c r="AA84" s="990"/>
      <c r="AI84" s="990"/>
      <c r="AQ84" s="990"/>
      <c r="AY84" s="990"/>
      <c r="BG84" s="990"/>
      <c r="BO84" s="990"/>
      <c r="BW84" s="990"/>
      <c r="CE84" s="990"/>
      <c r="CM84" s="990"/>
      <c r="CU84" s="990"/>
      <c r="DC84" s="990"/>
      <c r="DK84" s="990"/>
      <c r="DS84" s="990"/>
      <c r="EA84" s="990"/>
      <c r="EI84" s="990"/>
      <c r="EQ84" s="990"/>
      <c r="EY84" s="990"/>
      <c r="FG84" s="990"/>
      <c r="FO84" s="990"/>
    </row>
    <row r="85" spans="1:171">
      <c r="A85" s="209" t="s">
        <v>220</v>
      </c>
      <c r="B85" s="64"/>
      <c r="C85" s="1961"/>
      <c r="D85" s="789"/>
      <c r="E85" s="789"/>
      <c r="F85" s="790"/>
      <c r="G85" s="797">
        <f>'Sch 1- Rate Base '!G85</f>
        <v>0</v>
      </c>
      <c r="H85" s="797">
        <f>'Sch 1- Rate Base '!H85</f>
        <v>0</v>
      </c>
      <c r="I85" s="797">
        <f>'Sch 1- Rate Base '!I85</f>
        <v>0</v>
      </c>
      <c r="J85" s="797">
        <f>'Sch 1- Rate Base '!J85</f>
        <v>0</v>
      </c>
      <c r="K85" s="777"/>
      <c r="O85" s="992">
        <f>SUM(O66:O83)</f>
        <v>0</v>
      </c>
      <c r="P85" s="992" t="e">
        <f>SUM(P66:P83)</f>
        <v>#DIV/0!</v>
      </c>
      <c r="Q85" s="992" t="e">
        <f>SUM(Q66:Q83)</f>
        <v>#DIV/0!</v>
      </c>
      <c r="R85" s="992" t="e">
        <f>SUM(R66:R83)</f>
        <v>#DIV/0!</v>
      </c>
      <c r="S85" s="990"/>
      <c r="W85" s="992">
        <f>SUM(W66:W83)</f>
        <v>0</v>
      </c>
      <c r="X85" s="992" t="e">
        <f>SUM(X66:X83)</f>
        <v>#DIV/0!</v>
      </c>
      <c r="Y85" s="992" t="e">
        <f>SUM(Y66:Y83)</f>
        <v>#DIV/0!</v>
      </c>
      <c r="Z85" s="992" t="e">
        <f>SUM(Z66:Z83)</f>
        <v>#DIV/0!</v>
      </c>
      <c r="AA85" s="990"/>
      <c r="AE85" s="992">
        <f>SUM(AE66:AE83)</f>
        <v>0</v>
      </c>
      <c r="AF85" s="992" t="e">
        <f>SUM(AF66:AF83)</f>
        <v>#DIV/0!</v>
      </c>
      <c r="AG85" s="992" t="e">
        <f>SUM(AG66:AG83)</f>
        <v>#DIV/0!</v>
      </c>
      <c r="AH85" s="992" t="e">
        <f>SUM(AH66:AH83)</f>
        <v>#DIV/0!</v>
      </c>
      <c r="AI85" s="990"/>
      <c r="AM85" s="992">
        <f>SUM(AM66:AM83)</f>
        <v>0</v>
      </c>
      <c r="AN85" s="992" t="e">
        <f>SUM(AN66:AN83)</f>
        <v>#DIV/0!</v>
      </c>
      <c r="AO85" s="992" t="e">
        <f>SUM(AO66:AO83)</f>
        <v>#DIV/0!</v>
      </c>
      <c r="AP85" s="992" t="e">
        <f>SUM(AP66:AP83)</f>
        <v>#DIV/0!</v>
      </c>
      <c r="AQ85" s="990"/>
      <c r="AU85" s="992">
        <f>SUM(AU66:AU83)</f>
        <v>0</v>
      </c>
      <c r="AV85" s="992" t="e">
        <f>SUM(AV66:AV83)</f>
        <v>#DIV/0!</v>
      </c>
      <c r="AW85" s="992" t="e">
        <f>SUM(AW66:AW83)</f>
        <v>#DIV/0!</v>
      </c>
      <c r="AX85" s="992" t="e">
        <f>SUM(AX66:AX83)</f>
        <v>#DIV/0!</v>
      </c>
      <c r="AY85" s="990"/>
      <c r="BC85" s="992">
        <f>SUM(BC66:BC83)</f>
        <v>0</v>
      </c>
      <c r="BD85" s="992" t="e">
        <f>SUM(BD66:BD83)</f>
        <v>#DIV/0!</v>
      </c>
      <c r="BE85" s="992" t="e">
        <f>SUM(BE66:BE83)</f>
        <v>#DIV/0!</v>
      </c>
      <c r="BF85" s="992" t="e">
        <f>SUM(BF66:BF83)</f>
        <v>#DIV/0!</v>
      </c>
      <c r="BG85" s="990"/>
      <c r="BK85" s="992">
        <f>SUM(BK66:BK83)</f>
        <v>0</v>
      </c>
      <c r="BL85" s="992" t="e">
        <f>SUM(BL66:BL83)</f>
        <v>#DIV/0!</v>
      </c>
      <c r="BM85" s="992" t="e">
        <f>SUM(BM66:BM83)</f>
        <v>#DIV/0!</v>
      </c>
      <c r="BN85" s="992" t="e">
        <f>SUM(BN66:BN83)</f>
        <v>#DIV/0!</v>
      </c>
      <c r="BO85" s="990"/>
      <c r="BS85" s="992">
        <f>SUM(BS66:BS83)</f>
        <v>0</v>
      </c>
      <c r="BT85" s="992" t="e">
        <f>SUM(BT66:BT83)</f>
        <v>#DIV/0!</v>
      </c>
      <c r="BU85" s="992" t="e">
        <f>SUM(BU66:BU83)</f>
        <v>#DIV/0!</v>
      </c>
      <c r="BV85" s="992" t="e">
        <f>SUM(BV66:BV83)</f>
        <v>#DIV/0!</v>
      </c>
      <c r="BW85" s="990"/>
      <c r="CA85" s="992">
        <f>SUM(CA66:CA83)</f>
        <v>0</v>
      </c>
      <c r="CB85" s="992" t="e">
        <f>SUM(CB66:CB83)</f>
        <v>#DIV/0!</v>
      </c>
      <c r="CC85" s="992" t="e">
        <f>SUM(CC66:CC83)</f>
        <v>#DIV/0!</v>
      </c>
      <c r="CD85" s="992" t="e">
        <f>SUM(CD66:CD83)</f>
        <v>#DIV/0!</v>
      </c>
      <c r="CE85" s="990"/>
      <c r="CI85" s="992">
        <f>SUM(CI66:CI83)</f>
        <v>0</v>
      </c>
      <c r="CJ85" s="992" t="e">
        <f>SUM(CJ66:CJ83)</f>
        <v>#DIV/0!</v>
      </c>
      <c r="CK85" s="992" t="e">
        <f>SUM(CK66:CK83)</f>
        <v>#DIV/0!</v>
      </c>
      <c r="CL85" s="992" t="e">
        <f>SUM(CL66:CL83)</f>
        <v>#DIV/0!</v>
      </c>
      <c r="CM85" s="990"/>
      <c r="CQ85" s="992">
        <f>SUM(CQ66:CQ83)</f>
        <v>0</v>
      </c>
      <c r="CR85" s="992" t="e">
        <f>SUM(CR66:CR83)</f>
        <v>#DIV/0!</v>
      </c>
      <c r="CS85" s="992" t="e">
        <f>SUM(CS66:CS83)</f>
        <v>#DIV/0!</v>
      </c>
      <c r="CT85" s="992" t="e">
        <f>SUM(CT66:CT83)</f>
        <v>#DIV/0!</v>
      </c>
      <c r="CU85" s="990"/>
      <c r="CY85" s="992">
        <f>SUM(CY66:CY83)</f>
        <v>0</v>
      </c>
      <c r="CZ85" s="992" t="e">
        <f>SUM(CZ66:CZ83)</f>
        <v>#DIV/0!</v>
      </c>
      <c r="DA85" s="992" t="e">
        <f>SUM(DA66:DA83)</f>
        <v>#DIV/0!</v>
      </c>
      <c r="DB85" s="992" t="e">
        <f>SUM(DB66:DB83)</f>
        <v>#DIV/0!</v>
      </c>
      <c r="DC85" s="990"/>
      <c r="DG85" s="992">
        <f>SUM(DG66:DG83)</f>
        <v>0</v>
      </c>
      <c r="DH85" s="992" t="e">
        <f>SUM(DH66:DH83)</f>
        <v>#DIV/0!</v>
      </c>
      <c r="DI85" s="992" t="e">
        <f>SUM(DI66:DI83)</f>
        <v>#DIV/0!</v>
      </c>
      <c r="DJ85" s="992" t="e">
        <f>SUM(DJ66:DJ83)</f>
        <v>#DIV/0!</v>
      </c>
      <c r="DK85" s="990"/>
      <c r="DO85" s="992">
        <f>SUM(DO66:DO83)</f>
        <v>0</v>
      </c>
      <c r="DP85" s="992" t="e">
        <f>SUM(DP66:DP83)</f>
        <v>#DIV/0!</v>
      </c>
      <c r="DQ85" s="992" t="e">
        <f>SUM(DQ66:DQ83)</f>
        <v>#DIV/0!</v>
      </c>
      <c r="DR85" s="992" t="e">
        <f>SUM(DR66:DR83)</f>
        <v>#DIV/0!</v>
      </c>
      <c r="DS85" s="990"/>
      <c r="DW85" s="992">
        <f>SUM(DW66:DW83)</f>
        <v>0</v>
      </c>
      <c r="DX85" s="992" t="e">
        <f>SUM(DX66:DX83)</f>
        <v>#DIV/0!</v>
      </c>
      <c r="DY85" s="992" t="e">
        <f>SUM(DY66:DY83)</f>
        <v>#DIV/0!</v>
      </c>
      <c r="DZ85" s="992" t="e">
        <f>SUM(DZ66:DZ83)</f>
        <v>#DIV/0!</v>
      </c>
      <c r="EA85" s="990"/>
      <c r="EE85" s="992">
        <f>SUM(EE66:EE83)</f>
        <v>0</v>
      </c>
      <c r="EF85" s="992" t="e">
        <f>SUM(EF66:EF83)</f>
        <v>#DIV/0!</v>
      </c>
      <c r="EG85" s="992" t="e">
        <f>SUM(EG66:EG83)</f>
        <v>#DIV/0!</v>
      </c>
      <c r="EH85" s="992" t="e">
        <f>SUM(EH66:EH83)</f>
        <v>#DIV/0!</v>
      </c>
      <c r="EI85" s="990"/>
      <c r="EM85" s="992">
        <f>SUM(EM66:EM83)</f>
        <v>0</v>
      </c>
      <c r="EN85" s="992" t="e">
        <f>SUM(EN66:EN83)</f>
        <v>#DIV/0!</v>
      </c>
      <c r="EO85" s="992" t="e">
        <f>SUM(EO66:EO83)</f>
        <v>#DIV/0!</v>
      </c>
      <c r="EP85" s="992" t="e">
        <f>SUM(EP66:EP83)</f>
        <v>#DIV/0!</v>
      </c>
      <c r="EQ85" s="990"/>
      <c r="EU85" s="992">
        <f>SUM(EU66:EU83)</f>
        <v>0</v>
      </c>
      <c r="EV85" s="992" t="e">
        <f>SUM(EV66:EV83)</f>
        <v>#DIV/0!</v>
      </c>
      <c r="EW85" s="992" t="e">
        <f>SUM(EW66:EW83)</f>
        <v>#DIV/0!</v>
      </c>
      <c r="EX85" s="992" t="e">
        <f>SUM(EX66:EX83)</f>
        <v>#DIV/0!</v>
      </c>
      <c r="EY85" s="990"/>
      <c r="FC85" s="992">
        <f>SUM(FC66:FC83)</f>
        <v>0</v>
      </c>
      <c r="FD85" s="992" t="e">
        <f>SUM(FD66:FD83)</f>
        <v>#DIV/0!</v>
      </c>
      <c r="FE85" s="992" t="e">
        <f>SUM(FE66:FE83)</f>
        <v>#DIV/0!</v>
      </c>
      <c r="FF85" s="992" t="e">
        <f>SUM(FF66:FF83)</f>
        <v>#DIV/0!</v>
      </c>
      <c r="FG85" s="990"/>
      <c r="FK85" s="992">
        <f>SUM(FK66:FK83)</f>
        <v>0</v>
      </c>
      <c r="FL85" s="992" t="e">
        <f>SUM(FL66:FL83)</f>
        <v>#DIV/0!</v>
      </c>
      <c r="FM85" s="992" t="e">
        <f>SUM(FM66:FM83)</f>
        <v>#DIV/0!</v>
      </c>
      <c r="FN85" s="992" t="e">
        <f>SUM(FN66:FN83)</f>
        <v>#DIV/0!</v>
      </c>
      <c r="FO85" s="990"/>
    </row>
    <row r="86" spans="1:171">
      <c r="A86" s="799"/>
      <c r="B86" s="800"/>
      <c r="C86" s="1733"/>
      <c r="D86" s="196"/>
      <c r="E86" s="196"/>
      <c r="F86" s="196"/>
      <c r="G86" s="801"/>
      <c r="H86" s="801"/>
      <c r="I86" s="801"/>
      <c r="J86" s="802"/>
      <c r="K86" s="777"/>
      <c r="O86" s="952"/>
      <c r="P86" s="952"/>
      <c r="Q86" s="952"/>
      <c r="R86" s="952"/>
      <c r="S86" s="946"/>
      <c r="W86" s="952"/>
      <c r="X86" s="952"/>
      <c r="Y86" s="952"/>
      <c r="Z86" s="952"/>
      <c r="AA86" s="946"/>
      <c r="AE86" s="952"/>
      <c r="AF86" s="952"/>
      <c r="AG86" s="952"/>
      <c r="AH86" s="952"/>
      <c r="AI86" s="946"/>
      <c r="AM86" s="952"/>
      <c r="AN86" s="952"/>
      <c r="AO86" s="952"/>
      <c r="AP86" s="952"/>
      <c r="AQ86" s="946"/>
      <c r="AU86" s="952"/>
      <c r="AV86" s="952"/>
      <c r="AW86" s="952"/>
      <c r="AX86" s="952"/>
      <c r="AY86" s="946"/>
      <c r="BC86" s="952"/>
      <c r="BD86" s="952"/>
      <c r="BE86" s="952"/>
      <c r="BF86" s="952"/>
      <c r="BG86" s="946"/>
      <c r="BK86" s="952"/>
      <c r="BL86" s="952"/>
      <c r="BM86" s="952"/>
      <c r="BN86" s="952"/>
      <c r="BO86" s="946"/>
      <c r="BS86" s="952"/>
      <c r="BT86" s="952"/>
      <c r="BU86" s="952"/>
      <c r="BV86" s="952"/>
      <c r="BW86" s="946"/>
      <c r="CA86" s="952"/>
      <c r="CB86" s="952"/>
      <c r="CC86" s="952"/>
      <c r="CD86" s="952"/>
      <c r="CE86" s="946"/>
      <c r="CI86" s="952"/>
      <c r="CJ86" s="952"/>
      <c r="CK86" s="952"/>
      <c r="CL86" s="952"/>
      <c r="CM86" s="946"/>
      <c r="CQ86" s="952"/>
      <c r="CR86" s="952"/>
      <c r="CS86" s="952"/>
      <c r="CT86" s="952"/>
      <c r="CU86" s="946"/>
      <c r="CY86" s="952"/>
      <c r="CZ86" s="952"/>
      <c r="DA86" s="952"/>
      <c r="DB86" s="952"/>
      <c r="DC86" s="946"/>
      <c r="DG86" s="952"/>
      <c r="DH86" s="952"/>
      <c r="DI86" s="952"/>
      <c r="DJ86" s="952"/>
      <c r="DK86" s="946"/>
      <c r="DO86" s="952"/>
      <c r="DP86" s="952"/>
      <c r="DQ86" s="952"/>
      <c r="DR86" s="952"/>
      <c r="DS86" s="946"/>
      <c r="DW86" s="952"/>
      <c r="DX86" s="952"/>
      <c r="DY86" s="952"/>
      <c r="DZ86" s="952"/>
      <c r="EA86" s="946"/>
      <c r="EE86" s="952"/>
      <c r="EF86" s="952"/>
      <c r="EG86" s="952"/>
      <c r="EH86" s="952"/>
      <c r="EI86" s="946"/>
      <c r="EM86" s="952"/>
      <c r="EN86" s="952"/>
      <c r="EO86" s="952"/>
      <c r="EP86" s="952"/>
      <c r="EQ86" s="946"/>
      <c r="EU86" s="952"/>
      <c r="EV86" s="952"/>
      <c r="EW86" s="952"/>
      <c r="EX86" s="952"/>
      <c r="EY86" s="946"/>
      <c r="FC86" s="952"/>
      <c r="FD86" s="952"/>
      <c r="FE86" s="952"/>
      <c r="FF86" s="952"/>
      <c r="FG86" s="946"/>
      <c r="FK86" s="952"/>
      <c r="FL86" s="952"/>
      <c r="FM86" s="952"/>
      <c r="FN86" s="952"/>
      <c r="FO86" s="946"/>
    </row>
    <row r="87" spans="1:171">
      <c r="A87" s="209" t="s">
        <v>430</v>
      </c>
      <c r="B87" s="64"/>
      <c r="C87" s="1961"/>
      <c r="D87" s="789"/>
      <c r="E87" s="789"/>
      <c r="F87" s="790"/>
      <c r="G87" s="797">
        <f>'Sch 1- Rate Base '!G87</f>
        <v>0</v>
      </c>
      <c r="H87" s="797">
        <f>'Sch 1- Rate Base '!H87</f>
        <v>0</v>
      </c>
      <c r="I87" s="797">
        <f>'Sch 1- Rate Base '!I87</f>
        <v>0</v>
      </c>
      <c r="J87" s="797">
        <f>'Sch 1- Rate Base '!J87</f>
        <v>0</v>
      </c>
      <c r="K87" s="777"/>
      <c r="O87" s="997" t="e">
        <f>O61-O85</f>
        <v>#DIV/0!</v>
      </c>
      <c r="P87" s="997" t="e">
        <f>P61-P85</f>
        <v>#DIV/0!</v>
      </c>
      <c r="Q87" s="997" t="e">
        <f>Q61-Q85</f>
        <v>#DIV/0!</v>
      </c>
      <c r="R87" s="997" t="e">
        <f>R61-R85</f>
        <v>#DIV/0!</v>
      </c>
      <c r="S87" s="946"/>
      <c r="W87" s="997" t="e">
        <f>W61-W85</f>
        <v>#DIV/0!</v>
      </c>
      <c r="X87" s="997" t="e">
        <f>X61-X85</f>
        <v>#DIV/0!</v>
      </c>
      <c r="Y87" s="997" t="e">
        <f>Y61-Y85</f>
        <v>#DIV/0!</v>
      </c>
      <c r="Z87" s="997" t="e">
        <f>Z61-Z85</f>
        <v>#DIV/0!</v>
      </c>
      <c r="AA87" s="946"/>
      <c r="AE87" s="997" t="e">
        <f>AE61-AE85</f>
        <v>#DIV/0!</v>
      </c>
      <c r="AF87" s="997" t="e">
        <f>AF61-AF85</f>
        <v>#DIV/0!</v>
      </c>
      <c r="AG87" s="997" t="e">
        <f>AG61-AG85</f>
        <v>#DIV/0!</v>
      </c>
      <c r="AH87" s="997" t="e">
        <f>AH61-AH85</f>
        <v>#DIV/0!</v>
      </c>
      <c r="AI87" s="946"/>
      <c r="AM87" s="997" t="e">
        <f>AM61-AM85</f>
        <v>#DIV/0!</v>
      </c>
      <c r="AN87" s="997" t="e">
        <f>AN61-AN85</f>
        <v>#DIV/0!</v>
      </c>
      <c r="AO87" s="997" t="e">
        <f>AO61-AO85</f>
        <v>#DIV/0!</v>
      </c>
      <c r="AP87" s="997" t="e">
        <f>AP61-AP85</f>
        <v>#DIV/0!</v>
      </c>
      <c r="AQ87" s="946"/>
      <c r="AU87" s="997" t="e">
        <f>AU61-AU85</f>
        <v>#DIV/0!</v>
      </c>
      <c r="AV87" s="997" t="e">
        <f>AV61-AV85</f>
        <v>#DIV/0!</v>
      </c>
      <c r="AW87" s="997" t="e">
        <f>AW61-AW85</f>
        <v>#DIV/0!</v>
      </c>
      <c r="AX87" s="997" t="e">
        <f>AX61-AX85</f>
        <v>#DIV/0!</v>
      </c>
      <c r="AY87" s="946"/>
      <c r="BC87" s="997" t="e">
        <f>BC61-BC85</f>
        <v>#DIV/0!</v>
      </c>
      <c r="BD87" s="997" t="e">
        <f>BD61-BD85</f>
        <v>#DIV/0!</v>
      </c>
      <c r="BE87" s="997" t="e">
        <f>BE61-BE85</f>
        <v>#DIV/0!</v>
      </c>
      <c r="BF87" s="997" t="e">
        <f>BF61-BF85</f>
        <v>#DIV/0!</v>
      </c>
      <c r="BG87" s="946"/>
      <c r="BK87" s="997" t="e">
        <f>BK61-BK85</f>
        <v>#DIV/0!</v>
      </c>
      <c r="BL87" s="997" t="e">
        <f>BL61-BL85</f>
        <v>#DIV/0!</v>
      </c>
      <c r="BM87" s="997" t="e">
        <f>BM61-BM85</f>
        <v>#DIV/0!</v>
      </c>
      <c r="BN87" s="997" t="e">
        <f>BN61-BN85</f>
        <v>#DIV/0!</v>
      </c>
      <c r="BO87" s="946"/>
      <c r="BS87" s="997" t="e">
        <f>BS61-BS85</f>
        <v>#DIV/0!</v>
      </c>
      <c r="BT87" s="997" t="e">
        <f>BT61-BT85</f>
        <v>#DIV/0!</v>
      </c>
      <c r="BU87" s="997" t="e">
        <f>BU61-BU85</f>
        <v>#DIV/0!</v>
      </c>
      <c r="BV87" s="997" t="e">
        <f>BV61-BV85</f>
        <v>#DIV/0!</v>
      </c>
      <c r="BW87" s="946"/>
      <c r="CA87" s="997" t="e">
        <f>CA61-CA85</f>
        <v>#DIV/0!</v>
      </c>
      <c r="CB87" s="997" t="e">
        <f>CB61-CB85</f>
        <v>#DIV/0!</v>
      </c>
      <c r="CC87" s="997" t="e">
        <f>CC61-CC85</f>
        <v>#DIV/0!</v>
      </c>
      <c r="CD87" s="997" t="e">
        <f>CD61-CD85</f>
        <v>#DIV/0!</v>
      </c>
      <c r="CE87" s="946"/>
      <c r="CI87" s="997" t="e">
        <f>CI61-CI85</f>
        <v>#DIV/0!</v>
      </c>
      <c r="CJ87" s="997" t="e">
        <f>CJ61-CJ85</f>
        <v>#DIV/0!</v>
      </c>
      <c r="CK87" s="997" t="e">
        <f>CK61-CK85</f>
        <v>#DIV/0!</v>
      </c>
      <c r="CL87" s="997" t="e">
        <f>CL61-CL85</f>
        <v>#DIV/0!</v>
      </c>
      <c r="CM87" s="946"/>
      <c r="CQ87" s="997" t="e">
        <f>CQ61-CQ85</f>
        <v>#DIV/0!</v>
      </c>
      <c r="CR87" s="997" t="e">
        <f>CR61-CR85</f>
        <v>#DIV/0!</v>
      </c>
      <c r="CS87" s="997" t="e">
        <f>CS61-CS85</f>
        <v>#DIV/0!</v>
      </c>
      <c r="CT87" s="997" t="e">
        <f>CT61-CT85</f>
        <v>#DIV/0!</v>
      </c>
      <c r="CU87" s="946"/>
      <c r="CY87" s="997" t="e">
        <f>CY61-CY85</f>
        <v>#DIV/0!</v>
      </c>
      <c r="CZ87" s="997" t="e">
        <f>CZ61-CZ85</f>
        <v>#DIV/0!</v>
      </c>
      <c r="DA87" s="997" t="e">
        <f>DA61-DA85</f>
        <v>#DIV/0!</v>
      </c>
      <c r="DB87" s="997" t="e">
        <f>DB61-DB85</f>
        <v>#DIV/0!</v>
      </c>
      <c r="DC87" s="946"/>
      <c r="DG87" s="997" t="e">
        <f>DG61-DG85</f>
        <v>#DIV/0!</v>
      </c>
      <c r="DH87" s="997" t="e">
        <f>DH61-DH85</f>
        <v>#DIV/0!</v>
      </c>
      <c r="DI87" s="997" t="e">
        <f>DI61-DI85</f>
        <v>#DIV/0!</v>
      </c>
      <c r="DJ87" s="997" t="e">
        <f>DJ61-DJ85</f>
        <v>#DIV/0!</v>
      </c>
      <c r="DK87" s="946"/>
      <c r="DO87" s="997" t="e">
        <f>DO61-DO85</f>
        <v>#DIV/0!</v>
      </c>
      <c r="DP87" s="997" t="e">
        <f>DP61-DP85</f>
        <v>#DIV/0!</v>
      </c>
      <c r="DQ87" s="997" t="e">
        <f>DQ61-DQ85</f>
        <v>#DIV/0!</v>
      </c>
      <c r="DR87" s="997" t="e">
        <f>DR61-DR85</f>
        <v>#DIV/0!</v>
      </c>
      <c r="DS87" s="946"/>
      <c r="DW87" s="997" t="e">
        <f>DW61-DW85</f>
        <v>#DIV/0!</v>
      </c>
      <c r="DX87" s="997" t="e">
        <f>DX61-DX85</f>
        <v>#DIV/0!</v>
      </c>
      <c r="DY87" s="997" t="e">
        <f>DY61-DY85</f>
        <v>#DIV/0!</v>
      </c>
      <c r="DZ87" s="997" t="e">
        <f>DZ61-DZ85</f>
        <v>#DIV/0!</v>
      </c>
      <c r="EA87" s="946"/>
      <c r="EE87" s="997" t="e">
        <f>EE61-EE85</f>
        <v>#DIV/0!</v>
      </c>
      <c r="EF87" s="997" t="e">
        <f>EF61-EF85</f>
        <v>#DIV/0!</v>
      </c>
      <c r="EG87" s="997" t="e">
        <f>EG61-EG85</f>
        <v>#DIV/0!</v>
      </c>
      <c r="EH87" s="997" t="e">
        <f>EH61-EH85</f>
        <v>#DIV/0!</v>
      </c>
      <c r="EI87" s="946"/>
      <c r="EM87" s="997" t="e">
        <f>EM61-EM85</f>
        <v>#DIV/0!</v>
      </c>
      <c r="EN87" s="997" t="e">
        <f>EN61-EN85</f>
        <v>#DIV/0!</v>
      </c>
      <c r="EO87" s="997" t="e">
        <f>EO61-EO85</f>
        <v>#DIV/0!</v>
      </c>
      <c r="EP87" s="997" t="e">
        <f>EP61-EP85</f>
        <v>#DIV/0!</v>
      </c>
      <c r="EQ87" s="946"/>
      <c r="EU87" s="997" t="e">
        <f>EU61-EU85</f>
        <v>#DIV/0!</v>
      </c>
      <c r="EV87" s="997" t="e">
        <f>EV61-EV85</f>
        <v>#DIV/0!</v>
      </c>
      <c r="EW87" s="997" t="e">
        <f>EW61-EW85</f>
        <v>#DIV/0!</v>
      </c>
      <c r="EX87" s="997" t="e">
        <f>EX61-EX85</f>
        <v>#DIV/0!</v>
      </c>
      <c r="EY87" s="946"/>
      <c r="FC87" s="997" t="e">
        <f>FC61-FC85</f>
        <v>#DIV/0!</v>
      </c>
      <c r="FD87" s="997" t="e">
        <f>FD61-FD85</f>
        <v>#DIV/0!</v>
      </c>
      <c r="FE87" s="997" t="e">
        <f>FE61-FE85</f>
        <v>#DIV/0!</v>
      </c>
      <c r="FF87" s="997" t="e">
        <f>FF61-FF85</f>
        <v>#DIV/0!</v>
      </c>
      <c r="FG87" s="946"/>
      <c r="FK87" s="997" t="e">
        <f>FK61-FK85</f>
        <v>#DIV/0!</v>
      </c>
      <c r="FL87" s="997" t="e">
        <f>FL61-FL85</f>
        <v>#DIV/0!</v>
      </c>
      <c r="FM87" s="997" t="e">
        <f>FM61-FM85</f>
        <v>#DIV/0!</v>
      </c>
      <c r="FN87" s="997" t="e">
        <f>FN61-FN85</f>
        <v>#DIV/0!</v>
      </c>
      <c r="FO87" s="946"/>
    </row>
    <row r="88" spans="1:171">
      <c r="A88" s="213" t="s">
        <v>84</v>
      </c>
      <c r="B88" s="64"/>
      <c r="C88" s="1733"/>
      <c r="D88" s="55"/>
      <c r="E88" s="803"/>
      <c r="F88" s="803"/>
      <c r="G88" s="784"/>
      <c r="H88" s="784"/>
      <c r="I88" s="784"/>
      <c r="J88" s="222"/>
      <c r="K88" s="777"/>
      <c r="O88" s="952"/>
      <c r="P88" s="952"/>
      <c r="Q88" s="952"/>
      <c r="R88" s="952"/>
      <c r="S88" s="946"/>
      <c r="W88" s="952"/>
      <c r="X88" s="952"/>
      <c r="Y88" s="952"/>
      <c r="Z88" s="952"/>
      <c r="AA88" s="946"/>
      <c r="AE88" s="952"/>
      <c r="AF88" s="952"/>
      <c r="AG88" s="952"/>
      <c r="AH88" s="952"/>
      <c r="AI88" s="946"/>
      <c r="AM88" s="952"/>
      <c r="AN88" s="952"/>
      <c r="AO88" s="952"/>
      <c r="AP88" s="952"/>
      <c r="AQ88" s="946"/>
      <c r="AU88" s="952"/>
      <c r="AV88" s="952"/>
      <c r="AW88" s="952"/>
      <c r="AX88" s="952"/>
      <c r="AY88" s="946"/>
      <c r="BC88" s="952"/>
      <c r="BD88" s="952"/>
      <c r="BE88" s="952"/>
      <c r="BF88" s="952"/>
      <c r="BG88" s="946"/>
      <c r="BK88" s="952"/>
      <c r="BL88" s="952"/>
      <c r="BM88" s="952"/>
      <c r="BN88" s="952"/>
      <c r="BO88" s="946"/>
      <c r="BS88" s="952"/>
      <c r="BT88" s="952"/>
      <c r="BU88" s="952"/>
      <c r="BV88" s="952"/>
      <c r="BW88" s="946"/>
      <c r="CA88" s="952"/>
      <c r="CB88" s="952"/>
      <c r="CC88" s="952"/>
      <c r="CD88" s="952"/>
      <c r="CE88" s="946"/>
      <c r="CI88" s="952"/>
      <c r="CJ88" s="952"/>
      <c r="CK88" s="952"/>
      <c r="CL88" s="952"/>
      <c r="CM88" s="946"/>
      <c r="CQ88" s="952"/>
      <c r="CR88" s="952"/>
      <c r="CS88" s="952"/>
      <c r="CT88" s="952"/>
      <c r="CU88" s="946"/>
      <c r="CY88" s="952"/>
      <c r="CZ88" s="952"/>
      <c r="DA88" s="952"/>
      <c r="DB88" s="952"/>
      <c r="DC88" s="946"/>
      <c r="DG88" s="952"/>
      <c r="DH88" s="952"/>
      <c r="DI88" s="952"/>
      <c r="DJ88" s="952"/>
      <c r="DK88" s="946"/>
      <c r="DO88" s="952"/>
      <c r="DP88" s="952"/>
      <c r="DQ88" s="952"/>
      <c r="DR88" s="952"/>
      <c r="DS88" s="946"/>
      <c r="DW88" s="952"/>
      <c r="DX88" s="952"/>
      <c r="DY88" s="952"/>
      <c r="DZ88" s="952"/>
      <c r="EA88" s="946"/>
      <c r="EE88" s="952"/>
      <c r="EF88" s="952"/>
      <c r="EG88" s="952"/>
      <c r="EH88" s="952"/>
      <c r="EI88" s="946"/>
      <c r="EM88" s="952"/>
      <c r="EN88" s="952"/>
      <c r="EO88" s="952"/>
      <c r="EP88" s="952"/>
      <c r="EQ88" s="946"/>
      <c r="EU88" s="952"/>
      <c r="EV88" s="952"/>
      <c r="EW88" s="952"/>
      <c r="EX88" s="952"/>
      <c r="EY88" s="946"/>
      <c r="FC88" s="952"/>
      <c r="FD88" s="952"/>
      <c r="FE88" s="952"/>
      <c r="FF88" s="952"/>
      <c r="FG88" s="946"/>
      <c r="FK88" s="952"/>
      <c r="FL88" s="952"/>
      <c r="FM88" s="952"/>
      <c r="FN88" s="952"/>
      <c r="FO88" s="946"/>
    </row>
    <row r="89" spans="1:171" ht="16.5" thickBot="1">
      <c r="A89" s="804"/>
      <c r="B89" s="805"/>
      <c r="C89" s="1964"/>
      <c r="D89" s="806"/>
      <c r="E89" s="807"/>
      <c r="F89" s="807"/>
      <c r="G89" s="808"/>
      <c r="H89" s="808"/>
      <c r="I89" s="808"/>
      <c r="J89" s="809"/>
      <c r="K89" s="777"/>
      <c r="O89" s="952"/>
      <c r="P89" s="952"/>
      <c r="Q89" s="952"/>
      <c r="R89" s="952"/>
      <c r="S89" s="946"/>
      <c r="W89" s="952"/>
      <c r="X89" s="952"/>
      <c r="Y89" s="952"/>
      <c r="Z89" s="952"/>
      <c r="AA89" s="946"/>
      <c r="AE89" s="952"/>
      <c r="AF89" s="952"/>
      <c r="AG89" s="952"/>
      <c r="AH89" s="952"/>
      <c r="AI89" s="946"/>
      <c r="AM89" s="952"/>
      <c r="AN89" s="952"/>
      <c r="AO89" s="952"/>
      <c r="AP89" s="952"/>
      <c r="AQ89" s="946"/>
      <c r="AU89" s="952"/>
      <c r="AV89" s="952"/>
      <c r="AW89" s="952"/>
      <c r="AX89" s="952"/>
      <c r="AY89" s="946"/>
      <c r="BC89" s="952"/>
      <c r="BD89" s="952"/>
      <c r="BE89" s="952"/>
      <c r="BF89" s="952"/>
      <c r="BG89" s="946"/>
      <c r="BK89" s="952"/>
      <c r="BL89" s="952"/>
      <c r="BM89" s="952"/>
      <c r="BN89" s="952"/>
      <c r="BO89" s="946"/>
      <c r="BS89" s="952"/>
      <c r="BT89" s="952"/>
      <c r="BU89" s="952"/>
      <c r="BV89" s="952"/>
      <c r="BW89" s="946"/>
      <c r="CA89" s="952"/>
      <c r="CB89" s="952"/>
      <c r="CC89" s="952"/>
      <c r="CD89" s="952"/>
      <c r="CE89" s="946"/>
      <c r="CI89" s="952"/>
      <c r="CJ89" s="952"/>
      <c r="CK89" s="952"/>
      <c r="CL89" s="952"/>
      <c r="CM89" s="946"/>
      <c r="CQ89" s="952"/>
      <c r="CR89" s="952"/>
      <c r="CS89" s="952"/>
      <c r="CT89" s="952"/>
      <c r="CU89" s="946"/>
      <c r="CY89" s="952"/>
      <c r="CZ89" s="952"/>
      <c r="DA89" s="952"/>
      <c r="DB89" s="952"/>
      <c r="DC89" s="946"/>
      <c r="DG89" s="952"/>
      <c r="DH89" s="952"/>
      <c r="DI89" s="952"/>
      <c r="DJ89" s="952"/>
      <c r="DK89" s="946"/>
      <c r="DO89" s="952"/>
      <c r="DP89" s="952"/>
      <c r="DQ89" s="952"/>
      <c r="DR89" s="952"/>
      <c r="DS89" s="946"/>
      <c r="DW89" s="952"/>
      <c r="DX89" s="952"/>
      <c r="DY89" s="952"/>
      <c r="DZ89" s="952"/>
      <c r="EA89" s="946"/>
      <c r="EE89" s="952"/>
      <c r="EF89" s="952"/>
      <c r="EG89" s="952"/>
      <c r="EH89" s="952"/>
      <c r="EI89" s="946"/>
      <c r="EM89" s="952"/>
      <c r="EN89" s="952"/>
      <c r="EO89" s="952"/>
      <c r="EP89" s="952"/>
      <c r="EQ89" s="946"/>
      <c r="EU89" s="952"/>
      <c r="EV89" s="952"/>
      <c r="EW89" s="952"/>
      <c r="EX89" s="952"/>
      <c r="EY89" s="946"/>
      <c r="FC89" s="952"/>
      <c r="FD89" s="952"/>
      <c r="FE89" s="952"/>
      <c r="FF89" s="952"/>
      <c r="FG89" s="946"/>
      <c r="FK89" s="952"/>
      <c r="FL89" s="952"/>
      <c r="FM89" s="952"/>
      <c r="FN89" s="952"/>
      <c r="FO89" s="946"/>
    </row>
    <row r="90" spans="1:171" ht="16.5" thickTop="1">
      <c r="A90" s="160" t="s">
        <v>76</v>
      </c>
      <c r="B90" s="64"/>
      <c r="C90" s="1733"/>
      <c r="D90" s="55"/>
      <c r="E90" s="803"/>
      <c r="F90" s="803"/>
      <c r="G90" s="784"/>
      <c r="H90" s="784"/>
      <c r="I90" s="784"/>
      <c r="J90" s="222"/>
      <c r="K90" s="777"/>
      <c r="O90" s="952"/>
      <c r="P90" s="952"/>
      <c r="Q90" s="952"/>
      <c r="R90" s="952"/>
      <c r="S90" s="946"/>
      <c r="W90" s="952"/>
      <c r="X90" s="952"/>
      <c r="Y90" s="952"/>
      <c r="Z90" s="952"/>
      <c r="AA90" s="946"/>
      <c r="AE90" s="952"/>
      <c r="AF90" s="952"/>
      <c r="AG90" s="952"/>
      <c r="AH90" s="952"/>
      <c r="AI90" s="946"/>
      <c r="AM90" s="952"/>
      <c r="AN90" s="952"/>
      <c r="AO90" s="952"/>
      <c r="AP90" s="952"/>
      <c r="AQ90" s="946"/>
      <c r="AU90" s="952"/>
      <c r="AV90" s="952"/>
      <c r="AW90" s="952"/>
      <c r="AX90" s="952"/>
      <c r="AY90" s="946"/>
      <c r="BC90" s="952"/>
      <c r="BD90" s="952"/>
      <c r="BE90" s="952"/>
      <c r="BF90" s="952"/>
      <c r="BG90" s="946"/>
      <c r="BK90" s="952"/>
      <c r="BL90" s="952"/>
      <c r="BM90" s="952"/>
      <c r="BN90" s="952"/>
      <c r="BO90" s="946"/>
      <c r="BS90" s="952"/>
      <c r="BT90" s="952"/>
      <c r="BU90" s="952"/>
      <c r="BV90" s="952"/>
      <c r="BW90" s="946"/>
      <c r="CA90" s="952"/>
      <c r="CB90" s="952"/>
      <c r="CC90" s="952"/>
      <c r="CD90" s="952"/>
      <c r="CE90" s="946"/>
      <c r="CI90" s="952"/>
      <c r="CJ90" s="952"/>
      <c r="CK90" s="952"/>
      <c r="CL90" s="952"/>
      <c r="CM90" s="946"/>
      <c r="CQ90" s="952"/>
      <c r="CR90" s="952"/>
      <c r="CS90" s="952"/>
      <c r="CT90" s="952"/>
      <c r="CU90" s="946"/>
      <c r="CY90" s="952"/>
      <c r="CZ90" s="952"/>
      <c r="DA90" s="952"/>
      <c r="DB90" s="952"/>
      <c r="DC90" s="946"/>
      <c r="DG90" s="952"/>
      <c r="DH90" s="952"/>
      <c r="DI90" s="952"/>
      <c r="DJ90" s="952"/>
      <c r="DK90" s="946"/>
      <c r="DO90" s="952"/>
      <c r="DP90" s="952"/>
      <c r="DQ90" s="952"/>
      <c r="DR90" s="952"/>
      <c r="DS90" s="946"/>
      <c r="DW90" s="952"/>
      <c r="DX90" s="952"/>
      <c r="DY90" s="952"/>
      <c r="DZ90" s="952"/>
      <c r="EA90" s="946"/>
      <c r="EE90" s="952"/>
      <c r="EF90" s="952"/>
      <c r="EG90" s="952"/>
      <c r="EH90" s="952"/>
      <c r="EI90" s="946"/>
      <c r="EM90" s="952"/>
      <c r="EN90" s="952"/>
      <c r="EO90" s="952"/>
      <c r="EP90" s="952"/>
      <c r="EQ90" s="946"/>
      <c r="EU90" s="952"/>
      <c r="EV90" s="952"/>
      <c r="EW90" s="952"/>
      <c r="EX90" s="952"/>
      <c r="EY90" s="946"/>
      <c r="FC90" s="952"/>
      <c r="FD90" s="952"/>
      <c r="FE90" s="952"/>
      <c r="FF90" s="952"/>
      <c r="FG90" s="946"/>
      <c r="FK90" s="952"/>
      <c r="FL90" s="952"/>
      <c r="FM90" s="952"/>
      <c r="FN90" s="952"/>
      <c r="FO90" s="946"/>
    </row>
    <row r="91" spans="1:171">
      <c r="A91" s="160"/>
      <c r="B91" s="64"/>
      <c r="C91" s="1733"/>
      <c r="D91" s="55"/>
      <c r="E91" s="803"/>
      <c r="F91" s="803"/>
      <c r="G91" s="762"/>
      <c r="H91" s="762"/>
      <c r="I91" s="762"/>
      <c r="J91" s="810"/>
      <c r="K91" s="777"/>
      <c r="O91" s="952"/>
      <c r="P91" s="952"/>
      <c r="Q91" s="952"/>
      <c r="R91" s="952"/>
      <c r="S91" s="946"/>
      <c r="W91" s="952"/>
      <c r="X91" s="952"/>
      <c r="Y91" s="952"/>
      <c r="Z91" s="952"/>
      <c r="AA91" s="946"/>
      <c r="AE91" s="952"/>
      <c r="AF91" s="952"/>
      <c r="AG91" s="952"/>
      <c r="AH91" s="952"/>
      <c r="AI91" s="946"/>
      <c r="AM91" s="952"/>
      <c r="AN91" s="952"/>
      <c r="AO91" s="952"/>
      <c r="AP91" s="952"/>
      <c r="AQ91" s="946"/>
      <c r="AU91" s="952"/>
      <c r="AV91" s="952"/>
      <c r="AW91" s="952"/>
      <c r="AX91" s="952"/>
      <c r="AY91" s="946"/>
      <c r="BC91" s="952"/>
      <c r="BD91" s="952"/>
      <c r="BE91" s="952"/>
      <c r="BF91" s="952"/>
      <c r="BG91" s="946"/>
      <c r="BK91" s="952"/>
      <c r="BL91" s="952"/>
      <c r="BM91" s="952"/>
      <c r="BN91" s="952"/>
      <c r="BO91" s="946"/>
      <c r="BS91" s="952"/>
      <c r="BT91" s="952"/>
      <c r="BU91" s="952"/>
      <c r="BV91" s="952"/>
      <c r="BW91" s="946"/>
      <c r="CA91" s="952"/>
      <c r="CB91" s="952"/>
      <c r="CC91" s="952"/>
      <c r="CD91" s="952"/>
      <c r="CE91" s="946"/>
      <c r="CI91" s="952"/>
      <c r="CJ91" s="952"/>
      <c r="CK91" s="952"/>
      <c r="CL91" s="952"/>
      <c r="CM91" s="946"/>
      <c r="CQ91" s="952"/>
      <c r="CR91" s="952"/>
      <c r="CS91" s="952"/>
      <c r="CT91" s="952"/>
      <c r="CU91" s="946"/>
      <c r="CY91" s="952"/>
      <c r="CZ91" s="952"/>
      <c r="DA91" s="952"/>
      <c r="DB91" s="952"/>
      <c r="DC91" s="946"/>
      <c r="DG91" s="952"/>
      <c r="DH91" s="952"/>
      <c r="DI91" s="952"/>
      <c r="DJ91" s="952"/>
      <c r="DK91" s="946"/>
      <c r="DO91" s="952"/>
      <c r="DP91" s="952"/>
      <c r="DQ91" s="952"/>
      <c r="DR91" s="952"/>
      <c r="DS91" s="946"/>
      <c r="DW91" s="952"/>
      <c r="DX91" s="952"/>
      <c r="DY91" s="952"/>
      <c r="DZ91" s="952"/>
      <c r="EA91" s="946"/>
      <c r="EE91" s="952"/>
      <c r="EF91" s="952"/>
      <c r="EG91" s="952"/>
      <c r="EH91" s="952"/>
      <c r="EI91" s="946"/>
      <c r="EM91" s="952"/>
      <c r="EN91" s="952"/>
      <c r="EO91" s="952"/>
      <c r="EP91" s="952"/>
      <c r="EQ91" s="946"/>
      <c r="EU91" s="952"/>
      <c r="EV91" s="952"/>
      <c r="EW91" s="952"/>
      <c r="EX91" s="952"/>
      <c r="EY91" s="946"/>
      <c r="FC91" s="952"/>
      <c r="FD91" s="952"/>
      <c r="FE91" s="952"/>
      <c r="FF91" s="952"/>
      <c r="FG91" s="946"/>
      <c r="FK91" s="952"/>
      <c r="FL91" s="952"/>
      <c r="FM91" s="952"/>
      <c r="FN91" s="952"/>
      <c r="FO91" s="946"/>
    </row>
    <row r="92" spans="1:171">
      <c r="A92" s="1188" t="s">
        <v>856</v>
      </c>
      <c r="B92" s="811"/>
      <c r="C92" s="1963" t="s">
        <v>562</v>
      </c>
      <c r="D92" s="764"/>
      <c r="E92" s="1868"/>
      <c r="F92" s="765"/>
      <c r="G92" s="182">
        <f>'Sch 1- Rate Base '!G92</f>
        <v>0</v>
      </c>
      <c r="H92" s="182">
        <f>'Sch 1- Rate Base '!H92</f>
        <v>0</v>
      </c>
      <c r="I92" s="182">
        <f>'Sch 1- Rate Base '!I92</f>
        <v>0</v>
      </c>
      <c r="J92" s="183">
        <f>'Sch 1- Rate Base '!J92</f>
        <v>0</v>
      </c>
      <c r="K92" s="777"/>
      <c r="O92" s="998" t="e">
        <f>(O200+O206+O211+O219+O239-(O181+O185+O192+O196+O199+$G$93))/8</f>
        <v>#DIV/0!</v>
      </c>
      <c r="P92" s="998" t="e">
        <f>(P200+P206+P211+P219+P239-(P181+P185+P192+P196+P199+$G$93))/8</f>
        <v>#DIV/0!</v>
      </c>
      <c r="Q92" s="998" t="e">
        <f>(Q200+Q206+Q211+Q219+Q239-(Q181+Q185+Q192+Q196+Q199+$G$93))/8</f>
        <v>#DIV/0!</v>
      </c>
      <c r="R92" s="998" t="e">
        <f>(R200+R206+R211+R219+R239-(R181+R185+R192+R196+R199+$G$93))/8</f>
        <v>#DIV/0!</v>
      </c>
      <c r="S92" s="946"/>
      <c r="W92" s="998" t="e">
        <f>(W200+W206+W211+W219+W239-(W181+W185+W192+W196+W199+$G$93))/8</f>
        <v>#DIV/0!</v>
      </c>
      <c r="X92" s="998" t="e">
        <f>(X200+X206+X211+X219+X239-(X181+X185+X192+X196+X199+$G$93))/8</f>
        <v>#DIV/0!</v>
      </c>
      <c r="Y92" s="998" t="e">
        <f>(Y200+Y206+Y211+Y219+Y239-(Y181+Y185+Y192+Y196+Y199+$G$93))/8</f>
        <v>#DIV/0!</v>
      </c>
      <c r="Z92" s="998" t="e">
        <f>(Z200+Z206+Z211+Z219+Z239-(Z181+Z185+Z192+Z196+Z199+$G$93))/8</f>
        <v>#DIV/0!</v>
      </c>
      <c r="AA92" s="946"/>
      <c r="AE92" s="998" t="e">
        <f>(AE200+AE206+AE211+AE219+AE239-(AE181+AE185+AE192+AE196+AE199+$G$93))/8</f>
        <v>#DIV/0!</v>
      </c>
      <c r="AF92" s="998" t="e">
        <f>(AF200+AF206+AF211+AF219+AF239-(AF181+AF185+AF192+AF196+AF199+$G$93))/8</f>
        <v>#DIV/0!</v>
      </c>
      <c r="AG92" s="998" t="e">
        <f>(AG200+AG206+AG211+AG219+AG239-(AG181+AG185+AG192+AG196+AG199+$G$93))/8</f>
        <v>#DIV/0!</v>
      </c>
      <c r="AH92" s="998" t="e">
        <f>(AH200+AH206+AH211+AH219+AH239-(AH181+AH185+AH192+AH196+AH199+$G$93))/8</f>
        <v>#DIV/0!</v>
      </c>
      <c r="AI92" s="946"/>
      <c r="AM92" s="998" t="e">
        <f>(AM200+AM206+AM211+AM219+AM239-(AM181+AM185+AM192+AM196+AM199+$G$93))/8</f>
        <v>#DIV/0!</v>
      </c>
      <c r="AN92" s="998" t="e">
        <f>(AN200+AN206+AN211+AN219+AN239-(AN181+AN185+AN192+AN196+AN199+$G$93))/8</f>
        <v>#DIV/0!</v>
      </c>
      <c r="AO92" s="998" t="e">
        <f>(AO200+AO206+AO211+AO219+AO239-(AO181+AO185+AO192+AO196+AO199+$G$93))/8</f>
        <v>#DIV/0!</v>
      </c>
      <c r="AP92" s="998" t="e">
        <f>(AP200+AP206+AP211+AP219+AP239-(AP181+AP185+AP192+AP196+AP199+$G$93))/8</f>
        <v>#DIV/0!</v>
      </c>
      <c r="AQ92" s="946"/>
      <c r="AU92" s="998" t="e">
        <f>(AU200+AU206+AU211+AU219+AU239-(AU181+AU185+AU192+AU196+AU199+$G$93))/8</f>
        <v>#DIV/0!</v>
      </c>
      <c r="AV92" s="998" t="e">
        <f>(AV200+AV206+AV211+AV219+AV239-(AV181+AV185+AV192+AV196+AV199+$G$93))/8</f>
        <v>#DIV/0!</v>
      </c>
      <c r="AW92" s="998" t="e">
        <f>(AW200+AW206+AW211+AW219+AW239-(AW181+AW185+AW192+AW196+AW199+$G$93))/8</f>
        <v>#DIV/0!</v>
      </c>
      <c r="AX92" s="998" t="e">
        <f>(AX200+AX206+AX211+AX219+AX239-(AX181+AX185+AX192+AX196+AX199+$G$93))/8</f>
        <v>#DIV/0!</v>
      </c>
      <c r="AY92" s="946"/>
      <c r="BC92" s="998" t="e">
        <f>(BC200+BC206+BC211+BC219+BC239-(BC181+BC185+BC192+BC196+BC199+$G$93))/8</f>
        <v>#DIV/0!</v>
      </c>
      <c r="BD92" s="998" t="e">
        <f>(BD200+BD206+BD211+BD219+BD239-(BD181+BD185+BD192+BD196+BD199+$G$93))/8</f>
        <v>#DIV/0!</v>
      </c>
      <c r="BE92" s="998" t="e">
        <f>(BE200+BE206+BE211+BE219+BE239-(BE181+BE185+BE192+BE196+BE199+$G$93))/8</f>
        <v>#DIV/0!</v>
      </c>
      <c r="BF92" s="998" t="e">
        <f>(BF200+BF206+BF211+BF219+BF239-(BF181+BF185+BF192+BF196+BF199+$G$93))/8</f>
        <v>#DIV/0!</v>
      </c>
      <c r="BG92" s="946"/>
      <c r="BK92" s="998" t="e">
        <f>(BK200+BK206+BK211+BK219+BK239-(BK181+BK185+BK192+BK196+BK199+$G$93))/8</f>
        <v>#DIV/0!</v>
      </c>
      <c r="BL92" s="998" t="e">
        <f>(BL200+BL206+BL211+BL219+BL239-(BL181+BL185+BL192+BL196+BL199+$G$93))/8</f>
        <v>#DIV/0!</v>
      </c>
      <c r="BM92" s="998" t="e">
        <f>(BM200+BM206+BM211+BM219+BM239-(BM181+BM185+BM192+BM196+BM199+$G$93))/8</f>
        <v>#DIV/0!</v>
      </c>
      <c r="BN92" s="998" t="e">
        <f>(BN200+BN206+BN211+BN219+BN239-(BN181+BN185+BN192+BN196+BN199+$G$93))/8</f>
        <v>#DIV/0!</v>
      </c>
      <c r="BO92" s="946"/>
      <c r="BS92" s="998" t="e">
        <f>(BS200+BS206+BS211+BS219+BS239-(BS181+BS185+BS192+BS196+BS199+$G$93))/8</f>
        <v>#DIV/0!</v>
      </c>
      <c r="BT92" s="998" t="e">
        <f>(BT200+BT206+BT211+BT219+BT239-(BT181+BT185+BT192+BT196+BT199+$G$93))/8</f>
        <v>#DIV/0!</v>
      </c>
      <c r="BU92" s="998" t="e">
        <f>(BU200+BU206+BU211+BU219+BU239-(BU181+BU185+BU192+BU196+BU199+$G$93))/8</f>
        <v>#DIV/0!</v>
      </c>
      <c r="BV92" s="998" t="e">
        <f>(BV200+BV206+BV211+BV219+BV239-(BV181+BV185+BV192+BV196+BV199+$G$93))/8</f>
        <v>#DIV/0!</v>
      </c>
      <c r="BW92" s="946"/>
      <c r="CA92" s="998" t="e">
        <f>(CA200+CA206+CA211+CA219+CA239-(CA181+CA185+CA192+CA196+CA199+$G$93))/8</f>
        <v>#DIV/0!</v>
      </c>
      <c r="CB92" s="998" t="e">
        <f>(CB200+CB206+CB211+CB219+CB239-(CB181+CB185+CB192+CB196+CB199+$G$93))/8</f>
        <v>#DIV/0!</v>
      </c>
      <c r="CC92" s="998" t="e">
        <f>(CC200+CC206+CC211+CC219+CC239-(CC181+CC185+CC192+CC196+CC199+$G$93))/8</f>
        <v>#DIV/0!</v>
      </c>
      <c r="CD92" s="998" t="e">
        <f>(CD200+CD206+CD211+CD219+CD239-(CD181+CD185+CD192+CD196+CD199+$G$93))/8</f>
        <v>#DIV/0!</v>
      </c>
      <c r="CE92" s="946"/>
      <c r="CI92" s="998" t="e">
        <f>(CI200+CI206+CI211+CI219+CI239-(CI181+CI185+CI192+CI196+CI199+$G$93))/8</f>
        <v>#DIV/0!</v>
      </c>
      <c r="CJ92" s="998" t="e">
        <f>(CJ200+CJ206+CJ211+CJ219+CJ239-(CJ181+CJ185+CJ192+CJ196+CJ199+$G$93))/8</f>
        <v>#DIV/0!</v>
      </c>
      <c r="CK92" s="998" t="e">
        <f>(CK200+CK206+CK211+CK219+CK239-(CK181+CK185+CK192+CK196+CK199+$G$93))/8</f>
        <v>#DIV/0!</v>
      </c>
      <c r="CL92" s="998" t="e">
        <f>(CL200+CL206+CL211+CL219+CL239-(CL181+CL185+CL192+CL196+CL199+$G$93))/8</f>
        <v>#DIV/0!</v>
      </c>
      <c r="CM92" s="946"/>
      <c r="CQ92" s="998" t="e">
        <f>(CQ200+CQ206+CQ211+CQ219+CQ239-(CQ181+CQ185+CQ192+CQ196+CQ199+$G$93))/8</f>
        <v>#DIV/0!</v>
      </c>
      <c r="CR92" s="998" t="e">
        <f>(CR200+CR206+CR211+CR219+CR239-(CR181+CR185+CR192+CR196+CR199+$G$93))/8</f>
        <v>#DIV/0!</v>
      </c>
      <c r="CS92" s="998" t="e">
        <f>(CS200+CS206+CS211+CS219+CS239-(CS181+CS185+CS192+CS196+CS199+$G$93))/8</f>
        <v>#DIV/0!</v>
      </c>
      <c r="CT92" s="998" t="e">
        <f>(CT200+CT206+CT211+CT219+CT239-(CT181+CT185+CT192+CT196+CT199+$G$93))/8</f>
        <v>#DIV/0!</v>
      </c>
      <c r="CU92" s="946"/>
      <c r="CY92" s="998" t="e">
        <f>(CY200+CY206+CY211+CY219+CY239-(CY181+CY185+CY192+CY196+CY199+$G$93))/8</f>
        <v>#DIV/0!</v>
      </c>
      <c r="CZ92" s="998" t="e">
        <f>(CZ200+CZ206+CZ211+CZ219+CZ239-(CZ181+CZ185+CZ192+CZ196+CZ199+$G$93))/8</f>
        <v>#DIV/0!</v>
      </c>
      <c r="DA92" s="998" t="e">
        <f>(DA200+DA206+DA211+DA219+DA239-(DA181+DA185+DA192+DA196+DA199+$G$93))/8</f>
        <v>#DIV/0!</v>
      </c>
      <c r="DB92" s="998" t="e">
        <f>(DB200+DB206+DB211+DB219+DB239-(DB181+DB185+DB192+DB196+DB199+$G$93))/8</f>
        <v>#DIV/0!</v>
      </c>
      <c r="DC92" s="946"/>
      <c r="DG92" s="998" t="e">
        <f>(DG200+DG206+DG211+DG219+DG239-(DG181+DG185+DG192+DG196+DG199+$G$93))/8</f>
        <v>#DIV/0!</v>
      </c>
      <c r="DH92" s="998" t="e">
        <f>(DH200+DH206+DH211+DH219+DH239-(DH181+DH185+DH192+DH196+DH199+$G$93))/8</f>
        <v>#DIV/0!</v>
      </c>
      <c r="DI92" s="998" t="e">
        <f>(DI200+DI206+DI211+DI219+DI239-(DI181+DI185+DI192+DI196+DI199+$G$93))/8</f>
        <v>#DIV/0!</v>
      </c>
      <c r="DJ92" s="998" t="e">
        <f>(DJ200+DJ206+DJ211+DJ219+DJ239-(DJ181+DJ185+DJ192+DJ196+DJ199+$G$93))/8</f>
        <v>#DIV/0!</v>
      </c>
      <c r="DK92" s="946"/>
      <c r="DO92" s="998" t="e">
        <f>(DO200+DO206+DO211+DO219+DO239-(DO181+DO185+DO192+DO196+DO199+$G$93))/8</f>
        <v>#DIV/0!</v>
      </c>
      <c r="DP92" s="998" t="e">
        <f>(DP200+DP206+DP211+DP219+DP239-(DP181+DP185+DP192+DP196+DP199+$G$93))/8</f>
        <v>#DIV/0!</v>
      </c>
      <c r="DQ92" s="998" t="e">
        <f>(DQ200+DQ206+DQ211+DQ219+DQ239-(DQ181+DQ185+DQ192+DQ196+DQ199+$G$93))/8</f>
        <v>#DIV/0!</v>
      </c>
      <c r="DR92" s="998" t="e">
        <f>(DR200+DR206+DR211+DR219+DR239-(DR181+DR185+DR192+DR196+DR199+$G$93))/8</f>
        <v>#DIV/0!</v>
      </c>
      <c r="DS92" s="946"/>
      <c r="DW92" s="998" t="e">
        <f>(DW200+DW206+DW211+DW219+DW239-(DW181+DW185+DW192+DW196+DW199+$G$93))/8</f>
        <v>#DIV/0!</v>
      </c>
      <c r="DX92" s="998" t="e">
        <f>(DX200+DX206+DX211+DX219+DX239-(DX181+DX185+DX192+DX196+DX199+$G$93))/8</f>
        <v>#DIV/0!</v>
      </c>
      <c r="DY92" s="998" t="e">
        <f>(DY200+DY206+DY211+DY219+DY239-(DY181+DY185+DY192+DY196+DY199+$G$93))/8</f>
        <v>#DIV/0!</v>
      </c>
      <c r="DZ92" s="998" t="e">
        <f>(DZ200+DZ206+DZ211+DZ219+DZ239-(DZ181+DZ185+DZ192+DZ196+DZ199+$G$93))/8</f>
        <v>#DIV/0!</v>
      </c>
      <c r="EA92" s="946"/>
      <c r="EE92" s="998" t="e">
        <f>(EE200+EE206+EE211+EE219+EE239-(EE181+EE185+EE192+EE196+EE199+$G$93))/8</f>
        <v>#DIV/0!</v>
      </c>
      <c r="EF92" s="998" t="e">
        <f>(EF200+EF206+EF211+EF219+EF239-(EF181+EF185+EF192+EF196+EF199+$G$93))/8</f>
        <v>#DIV/0!</v>
      </c>
      <c r="EG92" s="998" t="e">
        <f>(EG200+EG206+EG211+EG219+EG239-(EG181+EG185+EG192+EG196+EG199+$G$93))/8</f>
        <v>#DIV/0!</v>
      </c>
      <c r="EH92" s="998" t="e">
        <f>(EH200+EH206+EH211+EH219+EH239-(EH181+EH185+EH192+EH196+EH199+$G$93))/8</f>
        <v>#DIV/0!</v>
      </c>
      <c r="EI92" s="946"/>
      <c r="EM92" s="998" t="e">
        <f>(EM200+EM206+EM211+EM219+EM239-(EM181+EM185+EM192+EM196+EM199+$G$93))/8</f>
        <v>#DIV/0!</v>
      </c>
      <c r="EN92" s="998" t="e">
        <f>(EN200+EN206+EN211+EN219+EN239-(EN181+EN185+EN192+EN196+EN199+$G$93))/8</f>
        <v>#DIV/0!</v>
      </c>
      <c r="EO92" s="998" t="e">
        <f>(EO200+EO206+EO211+EO219+EO239-(EO181+EO185+EO192+EO196+EO199+$G$93))/8</f>
        <v>#DIV/0!</v>
      </c>
      <c r="EP92" s="998" t="e">
        <f>(EP200+EP206+EP211+EP219+EP239-(EP181+EP185+EP192+EP196+EP199+$G$93))/8</f>
        <v>#DIV/0!</v>
      </c>
      <c r="EQ92" s="946"/>
      <c r="EU92" s="998" t="e">
        <f>(EU200+EU206+EU211+EU219+EU239-(EU181+EU185+EU192+EU196+EU199+$G$93))/8</f>
        <v>#DIV/0!</v>
      </c>
      <c r="EV92" s="998" t="e">
        <f>(EV200+EV206+EV211+EV219+EV239-(EV181+EV185+EV192+EV196+EV199+$G$93))/8</f>
        <v>#DIV/0!</v>
      </c>
      <c r="EW92" s="998" t="e">
        <f>(EW200+EW206+EW211+EW219+EW239-(EW181+EW185+EW192+EW196+EW199+$G$93))/8</f>
        <v>#DIV/0!</v>
      </c>
      <c r="EX92" s="998" t="e">
        <f>(EX200+EX206+EX211+EX219+EX239-(EX181+EX185+EX192+EX196+EX199+$G$93))/8</f>
        <v>#DIV/0!</v>
      </c>
      <c r="EY92" s="946"/>
      <c r="FC92" s="998" t="e">
        <f>(FC200+FC206+FC211+FC219+FC239-(FC181+FC185+FC192+FC196+FC199+$G$93))/8</f>
        <v>#DIV/0!</v>
      </c>
      <c r="FD92" s="998" t="e">
        <f>(FD200+FD206+FD211+FD219+FD239-(FD181+FD185+FD192+FD196+FD199+$G$93))/8</f>
        <v>#DIV/0!</v>
      </c>
      <c r="FE92" s="998" t="e">
        <f>(FE200+FE206+FE211+FE219+FE239-(FE181+FE185+FE192+FE196+FE199+$G$93))/8</f>
        <v>#DIV/0!</v>
      </c>
      <c r="FF92" s="998" t="e">
        <f>(FF200+FF206+FF211+FF219+FF239-(FF181+FF185+FF192+FF196+FF199+$G$93))/8</f>
        <v>#DIV/0!</v>
      </c>
      <c r="FG92" s="946"/>
      <c r="FK92" s="998" t="e">
        <f>(FK200+FK206+FK211+FK219+FK239-(FK181+FK185+FK192+FK196+FK199+$G$93))/8</f>
        <v>#DIV/0!</v>
      </c>
      <c r="FL92" s="998" t="e">
        <f>(FL200+FL206+FL211+FL219+FL239-(FL181+FL185+FL192+FL196+FL199+$G$93))/8</f>
        <v>#DIV/0!</v>
      </c>
      <c r="FM92" s="998" t="e">
        <f>(FM200+FM206+FM211+FM219+FM239-(FM181+FM185+FM192+FM196+FM199+$G$93))/8</f>
        <v>#DIV/0!</v>
      </c>
      <c r="FN92" s="998" t="e">
        <f>(FN200+FN206+FN211+FN219+FN239-(FN181+FN185+FN192+FN196+FN199+$G$93))/8</f>
        <v>#DIV/0!</v>
      </c>
      <c r="FO92" s="946"/>
    </row>
    <row r="93" spans="1:171">
      <c r="A93" s="786"/>
      <c r="B93" s="10"/>
      <c r="C93" s="1733"/>
      <c r="D93" s="1371" t="s">
        <v>666</v>
      </c>
      <c r="E93" s="1421"/>
      <c r="F93" s="196"/>
      <c r="G93" s="1422">
        <f>'Sch 1A - Cash Working Capital'!$G$30</f>
        <v>0</v>
      </c>
      <c r="H93" s="1422">
        <f>'Sch 1A - Cash Working Capital'!$H$30</f>
        <v>0</v>
      </c>
      <c r="I93" s="812"/>
      <c r="J93" s="813"/>
      <c r="K93" s="777"/>
      <c r="S93" s="946"/>
      <c r="AA93" s="946"/>
      <c r="AI93" s="946"/>
      <c r="AQ93" s="946"/>
      <c r="AY93" s="946"/>
      <c r="BG93" s="946"/>
      <c r="BO93" s="946"/>
      <c r="BW93" s="946"/>
      <c r="CE93" s="946"/>
      <c r="CM93" s="946"/>
      <c r="CU93" s="946"/>
      <c r="DC93" s="946"/>
      <c r="DK93" s="946"/>
      <c r="DS93" s="946"/>
      <c r="EA93" s="946"/>
      <c r="EI93" s="946"/>
      <c r="EQ93" s="946"/>
      <c r="EY93" s="946"/>
      <c r="FG93" s="946"/>
      <c r="FO93" s="946"/>
    </row>
    <row r="94" spans="1:171">
      <c r="A94" s="267" t="s">
        <v>263</v>
      </c>
      <c r="B94" s="79"/>
      <c r="C94" s="1965"/>
      <c r="D94" s="196"/>
      <c r="E94" s="196"/>
      <c r="F94" s="196"/>
      <c r="G94" s="815"/>
      <c r="H94" s="816"/>
      <c r="I94" s="816"/>
      <c r="J94" s="817"/>
      <c r="K94" s="777"/>
      <c r="S94" s="946"/>
      <c r="AA94" s="946"/>
      <c r="AI94" s="946"/>
      <c r="AQ94" s="946"/>
      <c r="AY94" s="946"/>
      <c r="BG94" s="946"/>
      <c r="BO94" s="946"/>
      <c r="BW94" s="946"/>
      <c r="CE94" s="946"/>
      <c r="CM94" s="946"/>
      <c r="CU94" s="946"/>
      <c r="DC94" s="946"/>
      <c r="DK94" s="946"/>
      <c r="DS94" s="946"/>
      <c r="EA94" s="946"/>
      <c r="EI94" s="946"/>
      <c r="EQ94" s="946"/>
      <c r="EY94" s="946"/>
      <c r="FG94" s="946"/>
      <c r="FO94" s="946"/>
    </row>
    <row r="95" spans="1:171">
      <c r="A95" s="818"/>
      <c r="B95" s="10" t="s">
        <v>388</v>
      </c>
      <c r="C95" s="1963" t="s">
        <v>69</v>
      </c>
      <c r="D95" s="764">
        <v>105</v>
      </c>
      <c r="E95" s="778" t="str">
        <f>'Sch 1- Rate Base '!E95</f>
        <v>DIST</v>
      </c>
      <c r="F95" s="765"/>
      <c r="G95" s="182">
        <f>'Sch 1- Rate Base '!G95</f>
        <v>0</v>
      </c>
      <c r="H95" s="182">
        <f>'Sch 1- Rate Base '!H95</f>
        <v>0</v>
      </c>
      <c r="I95" s="182">
        <f>'Sch 1- Rate Base '!I95</f>
        <v>0</v>
      </c>
      <c r="J95" s="183">
        <f>'Sch 1- Rate Base '!J95</f>
        <v>0</v>
      </c>
      <c r="K95" s="777">
        <f t="shared" ref="K95:K100" si="64">IF($E95="DIRECT",0,1)</f>
        <v>1</v>
      </c>
      <c r="O95" s="988">
        <f t="shared" ref="O95:O100" si="65">$G95</f>
        <v>0</v>
      </c>
      <c r="P95" s="989">
        <f>VLOOKUP($E95,O$450:R$461,2,FALSE)*O95*($K95)+IF($G95&gt;0,($H95/$G95)*O95,0)*(1-$K95)</f>
        <v>0</v>
      </c>
      <c r="Q95" s="989">
        <f>VLOOKUP($E95,O$450:R$461,3,FALSE)*O95*($K95)+IF($G95&gt;0,($I95/$G95)*O95,0)*(1-$K95)</f>
        <v>0</v>
      </c>
      <c r="R95" s="989">
        <f>VLOOKUP($E95,O$450:R$461,4,FALSE)*O95*($K95)+(O95-P95-Q95)*(1-$K95)</f>
        <v>0</v>
      </c>
      <c r="S95" s="990"/>
      <c r="W95" s="988">
        <f t="shared" ref="W95:W100" si="66">$G95</f>
        <v>0</v>
      </c>
      <c r="X95" s="989">
        <f>VLOOKUP($E95,W$450:Z$461,2,FALSE)*W95*($K95)+IF($G95&gt;0,($H95/$G95)*W95,0)*(1-$K95)</f>
        <v>0</v>
      </c>
      <c r="Y95" s="989">
        <f>VLOOKUP($E95,W$450:Z$461,3,FALSE)*W95*($K95)+IF($G95&gt;0,($I95/$G95)*W95,0)*(1-$K95)</f>
        <v>0</v>
      </c>
      <c r="Z95" s="989">
        <f>VLOOKUP($E95,W$450:Z$461,4,FALSE)*W95*($K95)+(W95-X95-Y95)*(1-$K95)</f>
        <v>0</v>
      </c>
      <c r="AA95" s="990"/>
      <c r="AE95" s="988">
        <f t="shared" ref="AE95:AE100" si="67">$G95</f>
        <v>0</v>
      </c>
      <c r="AF95" s="989">
        <f>VLOOKUP($E95,AE$450:AH$461,2,FALSE)*AE95*($K95)+IF($G95&gt;0,($H95/$G95)*AE95,0)*(1-$K95)</f>
        <v>0</v>
      </c>
      <c r="AG95" s="989">
        <f>VLOOKUP($E95,AE$450:AH$461,3,FALSE)*AE95*($K95)+IF($G95&gt;0,($I95/$G95)*AE95,0)*(1-$K95)</f>
        <v>0</v>
      </c>
      <c r="AH95" s="989">
        <f>VLOOKUP($E95,AE$450:AH$461,4,FALSE)*AE95*($K95)+(AE95-AF95-AG95)*(1-$K95)</f>
        <v>0</v>
      </c>
      <c r="AI95" s="990"/>
      <c r="AM95" s="988">
        <f t="shared" ref="AM95:AM100" si="68">$G95</f>
        <v>0</v>
      </c>
      <c r="AN95" s="989">
        <f>VLOOKUP($E95,AM$450:AP$461,2,FALSE)*AM95*($K95)+IF($G95&gt;0,($H95/$G95)*AM95,0)*(1-$K95)</f>
        <v>0</v>
      </c>
      <c r="AO95" s="989">
        <f>VLOOKUP($E95,AM$450:AP$461,3,FALSE)*AM95*($K95)+IF($G95&gt;0,($I95/$G95)*AM95,0)*(1-$K95)</f>
        <v>0</v>
      </c>
      <c r="AP95" s="989">
        <f>VLOOKUP($E95,AM$450:AP$461,4,FALSE)*AM95*($K95)+(AM95-AN95-AO95)*(1-$K95)</f>
        <v>0</v>
      </c>
      <c r="AQ95" s="990"/>
      <c r="AU95" s="988">
        <f t="shared" ref="AU95:AU100" si="69">$G95</f>
        <v>0</v>
      </c>
      <c r="AV95" s="989">
        <f>VLOOKUP($E95,AU$450:AX$461,2,FALSE)*AU95*($K95)+IF($G95&gt;0,($H95/$G95)*AU95,0)*(1-$K95)</f>
        <v>0</v>
      </c>
      <c r="AW95" s="989">
        <f>VLOOKUP($E95,AU$450:AX$461,3,FALSE)*AU95*($K95)+IF($G95&gt;0,($I95/$G95)*AU95,0)*(1-$K95)</f>
        <v>0</v>
      </c>
      <c r="AX95" s="989">
        <f>VLOOKUP($E95,AU$450:AX$461,4,FALSE)*AU95*($K95)+(AU95-AV95-AW95)*(1-$K95)</f>
        <v>0</v>
      </c>
      <c r="AY95" s="990"/>
      <c r="BC95" s="988">
        <f t="shared" ref="BC95:BC100" si="70">$G95</f>
        <v>0</v>
      </c>
      <c r="BD95" s="989">
        <f>VLOOKUP($E95,BC$450:BF$461,2,FALSE)*BC95*($K95)+IF($G95&gt;0,($H95/$G95)*BC95,0)*(1-$K95)</f>
        <v>0</v>
      </c>
      <c r="BE95" s="989">
        <f>VLOOKUP($E95,BC$450:BF$461,3,FALSE)*BC95*($K95)+IF($G95&gt;0,($I95/$G95)*BC95,0)*(1-$K95)</f>
        <v>0</v>
      </c>
      <c r="BF95" s="989">
        <f>VLOOKUP($E95,BC$450:BF$461,4,FALSE)*BC95*($K95)+(BC95-BD95-BE95)*(1-$K95)</f>
        <v>0</v>
      </c>
      <c r="BG95" s="990"/>
      <c r="BK95" s="988">
        <f t="shared" ref="BK95:BK100" si="71">$G95</f>
        <v>0</v>
      </c>
      <c r="BL95" s="989">
        <f>VLOOKUP($E95,BK$450:BN$461,2,FALSE)*BK95*($K95)+IF($G95&gt;0,($H95/$G95)*BK95,0)*(1-$K95)</f>
        <v>0</v>
      </c>
      <c r="BM95" s="989">
        <f>VLOOKUP($E95,BK$450:BN$461,3,FALSE)*BK95*($K95)+IF($G95&gt;0,($I95/$G95)*BK95,0)*(1-$K95)</f>
        <v>0</v>
      </c>
      <c r="BN95" s="989">
        <f>VLOOKUP($E95,BK$450:BN$461,4,FALSE)*BK95*($K95)+(BK95-BL95-BM95)*(1-$K95)</f>
        <v>0</v>
      </c>
      <c r="BO95" s="990"/>
      <c r="BS95" s="988">
        <f t="shared" ref="BS95:BS100" si="72">$G95</f>
        <v>0</v>
      </c>
      <c r="BT95" s="989">
        <f>VLOOKUP($E95,BS$450:BV$461,2,FALSE)*BS95*($K95)+IF($G95&gt;0,($H95/$G95)*BS95,0)*(1-$K95)</f>
        <v>0</v>
      </c>
      <c r="BU95" s="989">
        <f>VLOOKUP($E95,BS$450:BV$461,3,FALSE)*BS95*($K95)+IF($G95&gt;0,($I95/$G95)*BS95,0)*(1-$K95)</f>
        <v>0</v>
      </c>
      <c r="BV95" s="989">
        <f>VLOOKUP($E95,BS$450:BV$461,4,FALSE)*BS95*($K95)+(BS95-BT95-BU95)*(1-$K95)</f>
        <v>0</v>
      </c>
      <c r="BW95" s="990"/>
      <c r="CA95" s="988">
        <f t="shared" ref="CA95:CA100" si="73">$G95</f>
        <v>0</v>
      </c>
      <c r="CB95" s="989">
        <f>VLOOKUP($E95,CA$450:CD$461,2,FALSE)*CA95*($K95)+IF($G95&gt;0,($H95/$G95)*CA95,0)*(1-$K95)</f>
        <v>0</v>
      </c>
      <c r="CC95" s="989">
        <f>VLOOKUP($E95,CA$450:CD$461,3,FALSE)*CA95*($K95)+IF($G95&gt;0,($I95/$G95)*CA95,0)*(1-$K95)</f>
        <v>0</v>
      </c>
      <c r="CD95" s="989">
        <f>VLOOKUP($E95,CA$450:CD$461,4,FALSE)*CA95*($K95)+(CA95-CB95-CC95)*(1-$K95)</f>
        <v>0</v>
      </c>
      <c r="CE95" s="990"/>
      <c r="CI95" s="988">
        <f t="shared" ref="CI95:CI100" si="74">$G95</f>
        <v>0</v>
      </c>
      <c r="CJ95" s="989">
        <f>VLOOKUP($E95,CI$450:CL$461,2,FALSE)*CI95*($K95)+IF($G95&gt;0,($H95/$G95)*CI95,0)*(1-$K95)</f>
        <v>0</v>
      </c>
      <c r="CK95" s="989">
        <f>VLOOKUP($E95,CI$450:CL$461,3,FALSE)*CI95*($K95)+IF($G95&gt;0,($I95/$G95)*CI95,0)*(1-$K95)</f>
        <v>0</v>
      </c>
      <c r="CL95" s="989">
        <f>VLOOKUP($E95,CI$450:CL$461,4,FALSE)*CI95*($K95)+(CI95-CJ95-CK95)*(1-$K95)</f>
        <v>0</v>
      </c>
      <c r="CM95" s="990"/>
      <c r="CQ95" s="988">
        <f t="shared" ref="CQ95:CQ100" si="75">$G95</f>
        <v>0</v>
      </c>
      <c r="CR95" s="989">
        <f>VLOOKUP($E95,CQ$450:CT$461,2,FALSE)*CQ95*($K95)+IF($G95&gt;0,($H95/$G95)*CQ95,0)*(1-$K95)</f>
        <v>0</v>
      </c>
      <c r="CS95" s="989">
        <f>VLOOKUP($E95,CQ$450:CT$461,3,FALSE)*CQ95*($K95)+IF($G95&gt;0,($I95/$G95)*CQ95,0)*(1-$K95)</f>
        <v>0</v>
      </c>
      <c r="CT95" s="989">
        <f>VLOOKUP($E95,CQ$450:CT$461,4,FALSE)*CQ95*($K95)+(CQ95-CR95-CS95)*(1-$K95)</f>
        <v>0</v>
      </c>
      <c r="CU95" s="990"/>
      <c r="CY95" s="988">
        <f t="shared" ref="CY95:CY100" si="76">$G95</f>
        <v>0</v>
      </c>
      <c r="CZ95" s="989">
        <f>VLOOKUP($E95,CY$450:DB$461,2,FALSE)*CY95*($K95)+IF($G95&gt;0,($H95/$G95)*CY95,0)*(1-$K95)</f>
        <v>0</v>
      </c>
      <c r="DA95" s="989">
        <f>VLOOKUP($E95,CY$450:DB$461,3,FALSE)*CY95*($K95)+IF($G95&gt;0,($I95/$G95)*CY95,0)*(1-$K95)</f>
        <v>0</v>
      </c>
      <c r="DB95" s="989">
        <f>VLOOKUP($E95,CY$450:DB$461,4,FALSE)*CY95*($K95)+(CY95-CZ95-DA95)*(1-$K95)</f>
        <v>0</v>
      </c>
      <c r="DC95" s="990"/>
      <c r="DG95" s="988">
        <f t="shared" ref="DG95:DG100" si="77">$G95</f>
        <v>0</v>
      </c>
      <c r="DH95" s="989">
        <f>VLOOKUP($E95,DG$450:DJ$461,2,FALSE)*DG95*($K95)+IF($G95&gt;0,($H95/$G95)*DG95,0)*(1-$K95)</f>
        <v>0</v>
      </c>
      <c r="DI95" s="989">
        <f>VLOOKUP($E95,DG$450:DJ$461,3,FALSE)*DG95*($K95)+IF($G95&gt;0,($I95/$G95)*DG95,0)*(1-$K95)</f>
        <v>0</v>
      </c>
      <c r="DJ95" s="989">
        <f>VLOOKUP($E95,DG$450:DJ$461,4,FALSE)*DG95*($K95)+(DG95-DH95-DI95)*(1-$K95)</f>
        <v>0</v>
      </c>
      <c r="DK95" s="990"/>
      <c r="DO95" s="988">
        <f t="shared" ref="DO95:DO100" si="78">$G95</f>
        <v>0</v>
      </c>
      <c r="DP95" s="989">
        <f>VLOOKUP($E95,DO$450:DR$461,2,FALSE)*DO95*($K95)+IF($G95&gt;0,($H95/$G95)*DO95,0)*(1-$K95)</f>
        <v>0</v>
      </c>
      <c r="DQ95" s="989">
        <f>VLOOKUP($E95,DO$450:DR$461,3,FALSE)*DO95*($K95)+IF($G95&gt;0,($I95/$G95)*DO95,0)*(1-$K95)</f>
        <v>0</v>
      </c>
      <c r="DR95" s="989">
        <f>VLOOKUP($E95,DO$450:DR$461,4,FALSE)*DO95*($K95)+(DO95-DP95-DQ95)*(1-$K95)</f>
        <v>0</v>
      </c>
      <c r="DS95" s="990"/>
      <c r="DW95" s="988">
        <f t="shared" ref="DW95:DW100" si="79">$G95</f>
        <v>0</v>
      </c>
      <c r="DX95" s="989">
        <f>VLOOKUP($E95,DW$450:DZ$461,2,FALSE)*DW95*($K95)+IF($G95&gt;0,($H95/$G95)*DW95,0)*(1-$K95)</f>
        <v>0</v>
      </c>
      <c r="DY95" s="989">
        <f>VLOOKUP($E95,DW$450:DZ$461,3,FALSE)*DW95*($K95)+IF($G95&gt;0,($I95/$G95)*DW95,0)*(1-$K95)</f>
        <v>0</v>
      </c>
      <c r="DZ95" s="989">
        <f>VLOOKUP($E95,DW$450:DZ$461,4,FALSE)*DW95*($K95)+(DW95-DX95-DY95)*(1-$K95)</f>
        <v>0</v>
      </c>
      <c r="EA95" s="990"/>
      <c r="EE95" s="988">
        <f t="shared" ref="EE95:EE100" si="80">$G95</f>
        <v>0</v>
      </c>
      <c r="EF95" s="989">
        <f>VLOOKUP($E95,EE$450:EH$461,2,FALSE)*EE95*($K95)+IF($G95&gt;0,($H95/$G95)*EE95,0)*(1-$K95)</f>
        <v>0</v>
      </c>
      <c r="EG95" s="989">
        <f>VLOOKUP($E95,EE$450:EH$461,3,FALSE)*EE95*($K95)+IF($G95&gt;0,($I95/$G95)*EE95,0)*(1-$K95)</f>
        <v>0</v>
      </c>
      <c r="EH95" s="989">
        <f>VLOOKUP($E95,EE$450:EH$461,4,FALSE)*EE95*($K95)+(EE95-EF95-EG95)*(1-$K95)</f>
        <v>0</v>
      </c>
      <c r="EI95" s="990"/>
      <c r="EM95" s="988">
        <f t="shared" ref="EM95:EM100" si="81">$G95</f>
        <v>0</v>
      </c>
      <c r="EN95" s="989">
        <f>VLOOKUP($E95,EM$450:EP$461,2,FALSE)*EM95*($K95)+IF($G95&gt;0,($H95/$G95)*EM95,0)*(1-$K95)</f>
        <v>0</v>
      </c>
      <c r="EO95" s="989">
        <f>VLOOKUP($E95,EM$450:EP$461,3,FALSE)*EM95*($K95)+IF($G95&gt;0,($I95/$G95)*EM95,0)*(1-$K95)</f>
        <v>0</v>
      </c>
      <c r="EP95" s="989">
        <f>VLOOKUP($E95,EM$450:EP$461,4,FALSE)*EM95*($K95)+(EM95-EN95-EO95)*(1-$K95)</f>
        <v>0</v>
      </c>
      <c r="EQ95" s="990"/>
      <c r="EU95" s="988">
        <f t="shared" ref="EU95:EU100" si="82">$G95</f>
        <v>0</v>
      </c>
      <c r="EV95" s="989">
        <f>VLOOKUP($E95,EU$450:EX$461,2,FALSE)*EU95*($K95)+IF($G95&gt;0,($H95/$G95)*EU95,0)*(1-$K95)</f>
        <v>0</v>
      </c>
      <c r="EW95" s="989">
        <f>VLOOKUP($E95,EU$450:EX$461,3,FALSE)*EU95*($K95)+IF($G95&gt;0,($I95/$G95)*EU95,0)*(1-$K95)</f>
        <v>0</v>
      </c>
      <c r="EX95" s="989">
        <f>VLOOKUP($E95,EU$450:EX$461,4,FALSE)*EU95*($K95)+(EU95-EV95-EW95)*(1-$K95)</f>
        <v>0</v>
      </c>
      <c r="EY95" s="990"/>
      <c r="FC95" s="988">
        <f t="shared" ref="FC95:FC100" si="83">$G95</f>
        <v>0</v>
      </c>
      <c r="FD95" s="989">
        <f>VLOOKUP($E95,FC$450:FF$461,2,FALSE)*FC95*($K95)+IF($G95&gt;0,($H95/$G95)*FC95,0)*(1-$K95)</f>
        <v>0</v>
      </c>
      <c r="FE95" s="989">
        <f>VLOOKUP($E95,FC$450:FF$461,3,FALSE)*FC95*($K95)+IF($G95&gt;0,($I95/$G95)*FC95,0)*(1-$K95)</f>
        <v>0</v>
      </c>
      <c r="FF95" s="989">
        <f>VLOOKUP($E95,FC$450:FF$461,4,FALSE)*FC95*($K95)+(FC95-FD95-FE95)*(1-$K95)</f>
        <v>0</v>
      </c>
      <c r="FG95" s="990"/>
      <c r="FK95" s="988">
        <f t="shared" ref="FK95:FK100" si="84">$G95</f>
        <v>0</v>
      </c>
      <c r="FL95" s="989">
        <f>VLOOKUP($E95,FK$450:FN$461,2,FALSE)*FK95*($K95)+IF($G95&gt;0,($H95/$G95)*FK95,0)*(1-$K95)</f>
        <v>0</v>
      </c>
      <c r="FM95" s="989">
        <f>VLOOKUP($E95,FK$450:FN$461,3,FALSE)*FK95*($K95)+IF($G95&gt;0,($I95/$G95)*FK95,0)*(1-$K95)</f>
        <v>0</v>
      </c>
      <c r="FN95" s="989">
        <f>VLOOKUP($E95,FK$450:FN$461,4,FALSE)*FK95*($K95)+(FK95-FL95-FM95)*(1-$K95)</f>
        <v>0</v>
      </c>
      <c r="FO95" s="990"/>
    </row>
    <row r="96" spans="1:171">
      <c r="A96" s="818"/>
      <c r="B96" s="10" t="s">
        <v>77</v>
      </c>
      <c r="C96" s="1963" t="s">
        <v>69</v>
      </c>
      <c r="D96" s="764">
        <v>106</v>
      </c>
      <c r="E96" s="778" t="str">
        <f>'Sch 1- Rate Base '!E96</f>
        <v>PTD</v>
      </c>
      <c r="F96" s="765"/>
      <c r="G96" s="182">
        <f>'Sch 1- Rate Base '!G96</f>
        <v>0</v>
      </c>
      <c r="H96" s="182">
        <f>'Sch 1- Rate Base '!H96</f>
        <v>0</v>
      </c>
      <c r="I96" s="182">
        <f>'Sch 1- Rate Base '!I96</f>
        <v>0</v>
      </c>
      <c r="J96" s="183">
        <f>'Sch 1- Rate Base '!J96</f>
        <v>0</v>
      </c>
      <c r="K96" s="777">
        <f t="shared" si="64"/>
        <v>1</v>
      </c>
      <c r="O96" s="988">
        <f t="shared" si="65"/>
        <v>0</v>
      </c>
      <c r="P96" s="989">
        <f>VLOOKUP($E96,O$450:R$461,2,FALSE)*O96*($K96)+IF($G96&gt;0,($H96/$G96)*O96,0)*(1-$K96)</f>
        <v>0</v>
      </c>
      <c r="Q96" s="989">
        <f>VLOOKUP($E96,O$450:R$461,3,FALSE)*O96*($K96)+IF($G96&gt;0,($I96/$G96)*O96,0)*(1-$K96)</f>
        <v>0</v>
      </c>
      <c r="R96" s="989">
        <f>VLOOKUP($E96,O$450:R$461,4,FALSE)*O96*($K96)+(O96-P96-Q96)*(1-$K96)</f>
        <v>0</v>
      </c>
      <c r="S96" s="990"/>
      <c r="W96" s="988">
        <f t="shared" si="66"/>
        <v>0</v>
      </c>
      <c r="X96" s="989">
        <f>VLOOKUP($E96,W$450:Z$461,2,FALSE)*W96*($K96)+IF($G96&gt;0,($H96/$G96)*W96,0)*(1-$K96)</f>
        <v>0</v>
      </c>
      <c r="Y96" s="989">
        <f>VLOOKUP($E96,W$450:Z$461,3,FALSE)*W96*($K96)+IF($G96&gt;0,($I96/$G96)*W96,0)*(1-$K96)</f>
        <v>0</v>
      </c>
      <c r="Z96" s="989">
        <f>VLOOKUP($E96,W$450:Z$461,4,FALSE)*W96*($K96)+(W96-X96-Y96)*(1-$K96)</f>
        <v>0</v>
      </c>
      <c r="AA96" s="990"/>
      <c r="AE96" s="988">
        <f t="shared" si="67"/>
        <v>0</v>
      </c>
      <c r="AF96" s="989">
        <f>VLOOKUP($E96,AE$450:AH$461,2,FALSE)*AE96*($K96)+IF($G96&gt;0,($H96/$G96)*AE96,0)*(1-$K96)</f>
        <v>0</v>
      </c>
      <c r="AG96" s="989">
        <f>VLOOKUP($E96,AE$450:AH$461,3,FALSE)*AE96*($K96)+IF($G96&gt;0,($I96/$G96)*AE96,0)*(1-$K96)</f>
        <v>0</v>
      </c>
      <c r="AH96" s="989">
        <f>VLOOKUP($E96,AE$450:AH$461,4,FALSE)*AE96*($K96)+(AE96-AF96-AG96)*(1-$K96)</f>
        <v>0</v>
      </c>
      <c r="AI96" s="990"/>
      <c r="AM96" s="988">
        <f t="shared" si="68"/>
        <v>0</v>
      </c>
      <c r="AN96" s="989">
        <f>VLOOKUP($E96,AM$450:AP$461,2,FALSE)*AM96*($K96)+IF($G96&gt;0,($H96/$G96)*AM96,0)*(1-$K96)</f>
        <v>0</v>
      </c>
      <c r="AO96" s="989">
        <f>VLOOKUP($E96,AM$450:AP$461,3,FALSE)*AM96*($K96)+IF($G96&gt;0,($I96/$G96)*AM96,0)*(1-$K96)</f>
        <v>0</v>
      </c>
      <c r="AP96" s="989">
        <f>VLOOKUP($E96,AM$450:AP$461,4,FALSE)*AM96*($K96)+(AM96-AN96-AO96)*(1-$K96)</f>
        <v>0</v>
      </c>
      <c r="AQ96" s="990"/>
      <c r="AU96" s="988">
        <f t="shared" si="69"/>
        <v>0</v>
      </c>
      <c r="AV96" s="989">
        <f>VLOOKUP($E96,AU$450:AX$461,2,FALSE)*AU96*($K96)+IF($G96&gt;0,($H96/$G96)*AU96,0)*(1-$K96)</f>
        <v>0</v>
      </c>
      <c r="AW96" s="989">
        <f>VLOOKUP($E96,AU$450:AX$461,3,FALSE)*AU96*($K96)+IF($G96&gt;0,($I96/$G96)*AU96,0)*(1-$K96)</f>
        <v>0</v>
      </c>
      <c r="AX96" s="989">
        <f>VLOOKUP($E96,AU$450:AX$461,4,FALSE)*AU96*($K96)+(AU96-AV96-AW96)*(1-$K96)</f>
        <v>0</v>
      </c>
      <c r="AY96" s="990"/>
      <c r="BC96" s="988">
        <f t="shared" si="70"/>
        <v>0</v>
      </c>
      <c r="BD96" s="989">
        <f>VLOOKUP($E96,BC$450:BF$461,2,FALSE)*BC96*($K96)+IF($G96&gt;0,($H96/$G96)*BC96,0)*(1-$K96)</f>
        <v>0</v>
      </c>
      <c r="BE96" s="989">
        <f>VLOOKUP($E96,BC$450:BF$461,3,FALSE)*BC96*($K96)+IF($G96&gt;0,($I96/$G96)*BC96,0)*(1-$K96)</f>
        <v>0</v>
      </c>
      <c r="BF96" s="989">
        <f>VLOOKUP($E96,BC$450:BF$461,4,FALSE)*BC96*($K96)+(BC96-BD96-BE96)*(1-$K96)</f>
        <v>0</v>
      </c>
      <c r="BG96" s="990"/>
      <c r="BK96" s="988">
        <f t="shared" si="71"/>
        <v>0</v>
      </c>
      <c r="BL96" s="989">
        <f>VLOOKUP($E96,BK$450:BN$461,2,FALSE)*BK96*($K96)+IF($G96&gt;0,($H96/$G96)*BK96,0)*(1-$K96)</f>
        <v>0</v>
      </c>
      <c r="BM96" s="989">
        <f>VLOOKUP($E96,BK$450:BN$461,3,FALSE)*BK96*($K96)+IF($G96&gt;0,($I96/$G96)*BK96,0)*(1-$K96)</f>
        <v>0</v>
      </c>
      <c r="BN96" s="989">
        <f>VLOOKUP($E96,BK$450:BN$461,4,FALSE)*BK96*($K96)+(BK96-BL96-BM96)*(1-$K96)</f>
        <v>0</v>
      </c>
      <c r="BO96" s="990"/>
      <c r="BS96" s="988">
        <f t="shared" si="72"/>
        <v>0</v>
      </c>
      <c r="BT96" s="989">
        <f>VLOOKUP($E96,BS$450:BV$461,2,FALSE)*BS96*($K96)+IF($G96&gt;0,($H96/$G96)*BS96,0)*(1-$K96)</f>
        <v>0</v>
      </c>
      <c r="BU96" s="989">
        <f>VLOOKUP($E96,BS$450:BV$461,3,FALSE)*BS96*($K96)+IF($G96&gt;0,($I96/$G96)*BS96,0)*(1-$K96)</f>
        <v>0</v>
      </c>
      <c r="BV96" s="989">
        <f>VLOOKUP($E96,BS$450:BV$461,4,FALSE)*BS96*($K96)+(BS96-BT96-BU96)*(1-$K96)</f>
        <v>0</v>
      </c>
      <c r="BW96" s="990"/>
      <c r="CA96" s="988">
        <f t="shared" si="73"/>
        <v>0</v>
      </c>
      <c r="CB96" s="989">
        <f>VLOOKUP($E96,CA$450:CD$461,2,FALSE)*CA96*($K96)+IF($G96&gt;0,($H96/$G96)*CA96,0)*(1-$K96)</f>
        <v>0</v>
      </c>
      <c r="CC96" s="989">
        <f>VLOOKUP($E96,CA$450:CD$461,3,FALSE)*CA96*($K96)+IF($G96&gt;0,($I96/$G96)*CA96,0)*(1-$K96)</f>
        <v>0</v>
      </c>
      <c r="CD96" s="989">
        <f>VLOOKUP($E96,CA$450:CD$461,4,FALSE)*CA96*($K96)+(CA96-CB96-CC96)*(1-$K96)</f>
        <v>0</v>
      </c>
      <c r="CE96" s="990"/>
      <c r="CI96" s="988">
        <f t="shared" si="74"/>
        <v>0</v>
      </c>
      <c r="CJ96" s="989">
        <f>VLOOKUP($E96,CI$450:CL$461,2,FALSE)*CI96*($K96)+IF($G96&gt;0,($H96/$G96)*CI96,0)*(1-$K96)</f>
        <v>0</v>
      </c>
      <c r="CK96" s="989">
        <f>VLOOKUP($E96,CI$450:CL$461,3,FALSE)*CI96*($K96)+IF($G96&gt;0,($I96/$G96)*CI96,0)*(1-$K96)</f>
        <v>0</v>
      </c>
      <c r="CL96" s="989">
        <f>VLOOKUP($E96,CI$450:CL$461,4,FALSE)*CI96*($K96)+(CI96-CJ96-CK96)*(1-$K96)</f>
        <v>0</v>
      </c>
      <c r="CM96" s="990"/>
      <c r="CQ96" s="988">
        <f t="shared" si="75"/>
        <v>0</v>
      </c>
      <c r="CR96" s="989">
        <f>VLOOKUP($E96,CQ$450:CT$461,2,FALSE)*CQ96*($K96)+IF($G96&gt;0,($H96/$G96)*CQ96,0)*(1-$K96)</f>
        <v>0</v>
      </c>
      <c r="CS96" s="989">
        <f>VLOOKUP($E96,CQ$450:CT$461,3,FALSE)*CQ96*($K96)+IF($G96&gt;0,($I96/$G96)*CQ96,0)*(1-$K96)</f>
        <v>0</v>
      </c>
      <c r="CT96" s="989">
        <f>VLOOKUP($E96,CQ$450:CT$461,4,FALSE)*CQ96*($K96)+(CQ96-CR96-CS96)*(1-$K96)</f>
        <v>0</v>
      </c>
      <c r="CU96" s="990"/>
      <c r="CY96" s="988">
        <f t="shared" si="76"/>
        <v>0</v>
      </c>
      <c r="CZ96" s="989">
        <f>VLOOKUP($E96,CY$450:DB$461,2,FALSE)*CY96*($K96)+IF($G96&gt;0,($H96/$G96)*CY96,0)*(1-$K96)</f>
        <v>0</v>
      </c>
      <c r="DA96" s="989">
        <f>VLOOKUP($E96,CY$450:DB$461,3,FALSE)*CY96*($K96)+IF($G96&gt;0,($I96/$G96)*CY96,0)*(1-$K96)</f>
        <v>0</v>
      </c>
      <c r="DB96" s="989">
        <f>VLOOKUP($E96,CY$450:DB$461,4,FALSE)*CY96*($K96)+(CY96-CZ96-DA96)*(1-$K96)</f>
        <v>0</v>
      </c>
      <c r="DC96" s="990"/>
      <c r="DG96" s="988">
        <f t="shared" si="77"/>
        <v>0</v>
      </c>
      <c r="DH96" s="989">
        <f>VLOOKUP($E96,DG$450:DJ$461,2,FALSE)*DG96*($K96)+IF($G96&gt;0,($H96/$G96)*DG96,0)*(1-$K96)</f>
        <v>0</v>
      </c>
      <c r="DI96" s="989">
        <f>VLOOKUP($E96,DG$450:DJ$461,3,FALSE)*DG96*($K96)+IF($G96&gt;0,($I96/$G96)*DG96,0)*(1-$K96)</f>
        <v>0</v>
      </c>
      <c r="DJ96" s="989">
        <f>VLOOKUP($E96,DG$450:DJ$461,4,FALSE)*DG96*($K96)+(DG96-DH96-DI96)*(1-$K96)</f>
        <v>0</v>
      </c>
      <c r="DK96" s="990"/>
      <c r="DO96" s="988">
        <f t="shared" si="78"/>
        <v>0</v>
      </c>
      <c r="DP96" s="989">
        <f>VLOOKUP($E96,DO$450:DR$461,2,FALSE)*DO96*($K96)+IF($G96&gt;0,($H96/$G96)*DO96,0)*(1-$K96)</f>
        <v>0</v>
      </c>
      <c r="DQ96" s="989">
        <f>VLOOKUP($E96,DO$450:DR$461,3,FALSE)*DO96*($K96)+IF($G96&gt;0,($I96/$G96)*DO96,0)*(1-$K96)</f>
        <v>0</v>
      </c>
      <c r="DR96" s="989">
        <f>VLOOKUP($E96,DO$450:DR$461,4,FALSE)*DO96*($K96)+(DO96-DP96-DQ96)*(1-$K96)</f>
        <v>0</v>
      </c>
      <c r="DS96" s="990"/>
      <c r="DW96" s="988">
        <f t="shared" si="79"/>
        <v>0</v>
      </c>
      <c r="DX96" s="989">
        <f>VLOOKUP($E96,DW$450:DZ$461,2,FALSE)*DW96*($K96)+IF($G96&gt;0,($H96/$G96)*DW96,0)*(1-$K96)</f>
        <v>0</v>
      </c>
      <c r="DY96" s="989">
        <f>VLOOKUP($E96,DW$450:DZ$461,3,FALSE)*DW96*($K96)+IF($G96&gt;0,($I96/$G96)*DW96,0)*(1-$K96)</f>
        <v>0</v>
      </c>
      <c r="DZ96" s="989">
        <f>VLOOKUP($E96,DW$450:DZ$461,4,FALSE)*DW96*($K96)+(DW96-DX96-DY96)*(1-$K96)</f>
        <v>0</v>
      </c>
      <c r="EA96" s="990"/>
      <c r="EE96" s="988">
        <f t="shared" si="80"/>
        <v>0</v>
      </c>
      <c r="EF96" s="989">
        <f>VLOOKUP($E96,EE$450:EH$461,2,FALSE)*EE96*($K96)+IF($G96&gt;0,($H96/$G96)*EE96,0)*(1-$K96)</f>
        <v>0</v>
      </c>
      <c r="EG96" s="989">
        <f>VLOOKUP($E96,EE$450:EH$461,3,FALSE)*EE96*($K96)+IF($G96&gt;0,($I96/$G96)*EE96,0)*(1-$K96)</f>
        <v>0</v>
      </c>
      <c r="EH96" s="989">
        <f>VLOOKUP($E96,EE$450:EH$461,4,FALSE)*EE96*($K96)+(EE96-EF96-EG96)*(1-$K96)</f>
        <v>0</v>
      </c>
      <c r="EI96" s="990"/>
      <c r="EM96" s="988">
        <f t="shared" si="81"/>
        <v>0</v>
      </c>
      <c r="EN96" s="989">
        <f>VLOOKUP($E96,EM$450:EP$461,2,FALSE)*EM96*($K96)+IF($G96&gt;0,($H96/$G96)*EM96,0)*(1-$K96)</f>
        <v>0</v>
      </c>
      <c r="EO96" s="989">
        <f>VLOOKUP($E96,EM$450:EP$461,3,FALSE)*EM96*($K96)+IF($G96&gt;0,($I96/$G96)*EM96,0)*(1-$K96)</f>
        <v>0</v>
      </c>
      <c r="EP96" s="989">
        <f>VLOOKUP($E96,EM$450:EP$461,4,FALSE)*EM96*($K96)+(EM96-EN96-EO96)*(1-$K96)</f>
        <v>0</v>
      </c>
      <c r="EQ96" s="990"/>
      <c r="EU96" s="988">
        <f t="shared" si="82"/>
        <v>0</v>
      </c>
      <c r="EV96" s="989">
        <f>VLOOKUP($E96,EU$450:EX$461,2,FALSE)*EU96*($K96)+IF($G96&gt;0,($H96/$G96)*EU96,0)*(1-$K96)</f>
        <v>0</v>
      </c>
      <c r="EW96" s="989">
        <f>VLOOKUP($E96,EU$450:EX$461,3,FALSE)*EU96*($K96)+IF($G96&gt;0,($I96/$G96)*EU96,0)*(1-$K96)</f>
        <v>0</v>
      </c>
      <c r="EX96" s="989">
        <f>VLOOKUP($E96,EU$450:EX$461,4,FALSE)*EU96*($K96)+(EU96-EV96-EW96)*(1-$K96)</f>
        <v>0</v>
      </c>
      <c r="EY96" s="990"/>
      <c r="FC96" s="988">
        <f t="shared" si="83"/>
        <v>0</v>
      </c>
      <c r="FD96" s="989">
        <f>VLOOKUP($E96,FC$450:FF$461,2,FALSE)*FC96*($K96)+IF($G96&gt;0,($H96/$G96)*FC96,0)*(1-$K96)</f>
        <v>0</v>
      </c>
      <c r="FE96" s="989">
        <f>VLOOKUP($E96,FC$450:FF$461,3,FALSE)*FC96*($K96)+IF($G96&gt;0,($I96/$G96)*FC96,0)*(1-$K96)</f>
        <v>0</v>
      </c>
      <c r="FF96" s="989">
        <f>VLOOKUP($E96,FC$450:FF$461,4,FALSE)*FC96*($K96)+(FC96-FD96-FE96)*(1-$K96)</f>
        <v>0</v>
      </c>
      <c r="FG96" s="990"/>
      <c r="FK96" s="988">
        <f t="shared" si="84"/>
        <v>0</v>
      </c>
      <c r="FL96" s="989">
        <f>VLOOKUP($E96,FK$450:FN$461,2,FALSE)*FK96*($K96)+IF($G96&gt;0,($H96/$G96)*FK96,0)*(1-$K96)</f>
        <v>0</v>
      </c>
      <c r="FM96" s="989">
        <f>VLOOKUP($E96,FK$450:FN$461,3,FALSE)*FK96*($K96)+IF($G96&gt;0,($I96/$G96)*FK96,0)*(1-$K96)</f>
        <v>0</v>
      </c>
      <c r="FN96" s="989">
        <f>VLOOKUP($E96,FK$450:FN$461,4,FALSE)*FK96*($K96)+(FK96-FL96-FM96)*(1-$K96)</f>
        <v>0</v>
      </c>
      <c r="FO96" s="990"/>
    </row>
    <row r="97" spans="1:171">
      <c r="A97" s="818"/>
      <c r="B97" s="64" t="s">
        <v>431</v>
      </c>
      <c r="C97" s="1963" t="s">
        <v>766</v>
      </c>
      <c r="D97" s="764" t="s">
        <v>248</v>
      </c>
      <c r="E97" s="778" t="str">
        <f>'Sch 1- Rate Base '!E97</f>
        <v>PROD</v>
      </c>
      <c r="F97" s="765"/>
      <c r="G97" s="182">
        <f>'Sch 1- Rate Base '!G97</f>
        <v>0</v>
      </c>
      <c r="H97" s="182">
        <f>'Sch 1- Rate Base '!H97</f>
        <v>0</v>
      </c>
      <c r="I97" s="182">
        <f>'Sch 1- Rate Base '!I97</f>
        <v>0</v>
      </c>
      <c r="J97" s="183">
        <f>'Sch 1- Rate Base '!J97</f>
        <v>0</v>
      </c>
      <c r="K97" s="777">
        <f t="shared" si="64"/>
        <v>1</v>
      </c>
      <c r="O97" s="988">
        <f t="shared" si="65"/>
        <v>0</v>
      </c>
      <c r="P97" s="989">
        <f>VLOOKUP($E97,O$450:R$461,2,FALSE)*O97*($K97)+IF($G97&gt;0,($H97/$G97)*O97,0)*(1-$K97)</f>
        <v>0</v>
      </c>
      <c r="Q97" s="989">
        <f>VLOOKUP($E97,O$450:R$461,3,FALSE)*O97*($K97)+IF($G97&gt;0,($I97/$G97)*O97,0)*(1-$K97)</f>
        <v>0</v>
      </c>
      <c r="R97" s="989">
        <f>VLOOKUP($E97,O$450:R$461,4,FALSE)*O97*($K97)+(O97-P97-Q97)*(1-$K97)</f>
        <v>0</v>
      </c>
      <c r="S97" s="990"/>
      <c r="W97" s="988">
        <f t="shared" si="66"/>
        <v>0</v>
      </c>
      <c r="X97" s="989">
        <f>VLOOKUP($E97,W$450:Z$461,2,FALSE)*W97*($K97)+IF($G97&gt;0,($H97/$G97)*W97,0)*(1-$K97)</f>
        <v>0</v>
      </c>
      <c r="Y97" s="989">
        <f>VLOOKUP($E97,W$450:Z$461,3,FALSE)*W97*($K97)+IF($G97&gt;0,($I97/$G97)*W97,0)*(1-$K97)</f>
        <v>0</v>
      </c>
      <c r="Z97" s="989">
        <f>VLOOKUP($E97,W$450:Z$461,4,FALSE)*W97*($K97)+(W97-X97-Y97)*(1-$K97)</f>
        <v>0</v>
      </c>
      <c r="AA97" s="990"/>
      <c r="AE97" s="988">
        <f t="shared" si="67"/>
        <v>0</v>
      </c>
      <c r="AF97" s="989">
        <f>VLOOKUP($E97,AE$450:AH$461,2,FALSE)*AE97*($K97)+IF($G97&gt;0,($H97/$G97)*AE97,0)*(1-$K97)</f>
        <v>0</v>
      </c>
      <c r="AG97" s="989">
        <f>VLOOKUP($E97,AE$450:AH$461,3,FALSE)*AE97*($K97)+IF($G97&gt;0,($I97/$G97)*AE97,0)*(1-$K97)</f>
        <v>0</v>
      </c>
      <c r="AH97" s="989">
        <f>VLOOKUP($E97,AE$450:AH$461,4,FALSE)*AE97*($K97)+(AE97-AF97-AG97)*(1-$K97)</f>
        <v>0</v>
      </c>
      <c r="AI97" s="990"/>
      <c r="AM97" s="988">
        <f t="shared" si="68"/>
        <v>0</v>
      </c>
      <c r="AN97" s="989">
        <f>VLOOKUP($E97,AM$450:AP$461,2,FALSE)*AM97*($K97)+IF($G97&gt;0,($H97/$G97)*AM97,0)*(1-$K97)</f>
        <v>0</v>
      </c>
      <c r="AO97" s="989">
        <f>VLOOKUP($E97,AM$450:AP$461,3,FALSE)*AM97*($K97)+IF($G97&gt;0,($I97/$G97)*AM97,0)*(1-$K97)</f>
        <v>0</v>
      </c>
      <c r="AP97" s="989">
        <f>VLOOKUP($E97,AM$450:AP$461,4,FALSE)*AM97*($K97)+(AM97-AN97-AO97)*(1-$K97)</f>
        <v>0</v>
      </c>
      <c r="AQ97" s="990"/>
      <c r="AU97" s="988">
        <f t="shared" si="69"/>
        <v>0</v>
      </c>
      <c r="AV97" s="989">
        <f>VLOOKUP($E97,AU$450:AX$461,2,FALSE)*AU97*($K97)+IF($G97&gt;0,($H97/$G97)*AU97,0)*(1-$K97)</f>
        <v>0</v>
      </c>
      <c r="AW97" s="989">
        <f>VLOOKUP($E97,AU$450:AX$461,3,FALSE)*AU97*($K97)+IF($G97&gt;0,($I97/$G97)*AU97,0)*(1-$K97)</f>
        <v>0</v>
      </c>
      <c r="AX97" s="989">
        <f>VLOOKUP($E97,AU$450:AX$461,4,FALSE)*AU97*($K97)+(AU97-AV97-AW97)*(1-$K97)</f>
        <v>0</v>
      </c>
      <c r="AY97" s="990"/>
      <c r="BC97" s="988">
        <f t="shared" si="70"/>
        <v>0</v>
      </c>
      <c r="BD97" s="989">
        <f>VLOOKUP($E97,BC$450:BF$461,2,FALSE)*BC97*($K97)+IF($G97&gt;0,($H97/$G97)*BC97,0)*(1-$K97)</f>
        <v>0</v>
      </c>
      <c r="BE97" s="989">
        <f>VLOOKUP($E97,BC$450:BF$461,3,FALSE)*BC97*($K97)+IF($G97&gt;0,($I97/$G97)*BC97,0)*(1-$K97)</f>
        <v>0</v>
      </c>
      <c r="BF97" s="989">
        <f>VLOOKUP($E97,BC$450:BF$461,4,FALSE)*BC97*($K97)+(BC97-BD97-BE97)*(1-$K97)</f>
        <v>0</v>
      </c>
      <c r="BG97" s="990"/>
      <c r="BK97" s="988">
        <f t="shared" si="71"/>
        <v>0</v>
      </c>
      <c r="BL97" s="989">
        <f>VLOOKUP($E97,BK$450:BN$461,2,FALSE)*BK97*($K97)+IF($G97&gt;0,($H97/$G97)*BK97,0)*(1-$K97)</f>
        <v>0</v>
      </c>
      <c r="BM97" s="989">
        <f>VLOOKUP($E97,BK$450:BN$461,3,FALSE)*BK97*($K97)+IF($G97&gt;0,($I97/$G97)*BK97,0)*(1-$K97)</f>
        <v>0</v>
      </c>
      <c r="BN97" s="989">
        <f>VLOOKUP($E97,BK$450:BN$461,4,FALSE)*BK97*($K97)+(BK97-BL97-BM97)*(1-$K97)</f>
        <v>0</v>
      </c>
      <c r="BO97" s="990"/>
      <c r="BS97" s="988">
        <f t="shared" si="72"/>
        <v>0</v>
      </c>
      <c r="BT97" s="989">
        <f>VLOOKUP($E97,BS$450:BV$461,2,FALSE)*BS97*($K97)+IF($G97&gt;0,($H97/$G97)*BS97,0)*(1-$K97)</f>
        <v>0</v>
      </c>
      <c r="BU97" s="989">
        <f>VLOOKUP($E97,BS$450:BV$461,3,FALSE)*BS97*($K97)+IF($G97&gt;0,($I97/$G97)*BS97,0)*(1-$K97)</f>
        <v>0</v>
      </c>
      <c r="BV97" s="989">
        <f>VLOOKUP($E97,BS$450:BV$461,4,FALSE)*BS97*($K97)+(BS97-BT97-BU97)*(1-$K97)</f>
        <v>0</v>
      </c>
      <c r="BW97" s="990"/>
      <c r="CA97" s="988">
        <f t="shared" si="73"/>
        <v>0</v>
      </c>
      <c r="CB97" s="989">
        <f>VLOOKUP($E97,CA$450:CD$461,2,FALSE)*CA97*($K97)+IF($G97&gt;0,($H97/$G97)*CA97,0)*(1-$K97)</f>
        <v>0</v>
      </c>
      <c r="CC97" s="989">
        <f>VLOOKUP($E97,CA$450:CD$461,3,FALSE)*CA97*($K97)+IF($G97&gt;0,($I97/$G97)*CA97,0)*(1-$K97)</f>
        <v>0</v>
      </c>
      <c r="CD97" s="989">
        <f>VLOOKUP($E97,CA$450:CD$461,4,FALSE)*CA97*($K97)+(CA97-CB97-CC97)*(1-$K97)</f>
        <v>0</v>
      </c>
      <c r="CE97" s="990"/>
      <c r="CI97" s="988">
        <f t="shared" si="74"/>
        <v>0</v>
      </c>
      <c r="CJ97" s="989">
        <f>VLOOKUP($E97,CI$450:CL$461,2,FALSE)*CI97*($K97)+IF($G97&gt;0,($H97/$G97)*CI97,0)*(1-$K97)</f>
        <v>0</v>
      </c>
      <c r="CK97" s="989">
        <f>VLOOKUP($E97,CI$450:CL$461,3,FALSE)*CI97*($K97)+IF($G97&gt;0,($I97/$G97)*CI97,0)*(1-$K97)</f>
        <v>0</v>
      </c>
      <c r="CL97" s="989">
        <f>VLOOKUP($E97,CI$450:CL$461,4,FALSE)*CI97*($K97)+(CI97-CJ97-CK97)*(1-$K97)</f>
        <v>0</v>
      </c>
      <c r="CM97" s="990"/>
      <c r="CQ97" s="988">
        <f t="shared" si="75"/>
        <v>0</v>
      </c>
      <c r="CR97" s="989">
        <f>VLOOKUP($E97,CQ$450:CT$461,2,FALSE)*CQ97*($K97)+IF($G97&gt;0,($H97/$G97)*CQ97,0)*(1-$K97)</f>
        <v>0</v>
      </c>
      <c r="CS97" s="989">
        <f>VLOOKUP($E97,CQ$450:CT$461,3,FALSE)*CQ97*($K97)+IF($G97&gt;0,($I97/$G97)*CQ97,0)*(1-$K97)</f>
        <v>0</v>
      </c>
      <c r="CT97" s="989">
        <f>VLOOKUP($E97,CQ$450:CT$461,4,FALSE)*CQ97*($K97)+(CQ97-CR97-CS97)*(1-$K97)</f>
        <v>0</v>
      </c>
      <c r="CU97" s="990"/>
      <c r="CY97" s="988">
        <f t="shared" si="76"/>
        <v>0</v>
      </c>
      <c r="CZ97" s="989">
        <f>VLOOKUP($E97,CY$450:DB$461,2,FALSE)*CY97*($K97)+IF($G97&gt;0,($H97/$G97)*CY97,0)*(1-$K97)</f>
        <v>0</v>
      </c>
      <c r="DA97" s="989">
        <f>VLOOKUP($E97,CY$450:DB$461,3,FALSE)*CY97*($K97)+IF($G97&gt;0,($I97/$G97)*CY97,0)*(1-$K97)</f>
        <v>0</v>
      </c>
      <c r="DB97" s="989">
        <f>VLOOKUP($E97,CY$450:DB$461,4,FALSE)*CY97*($K97)+(CY97-CZ97-DA97)*(1-$K97)</f>
        <v>0</v>
      </c>
      <c r="DC97" s="990"/>
      <c r="DG97" s="988">
        <f t="shared" si="77"/>
        <v>0</v>
      </c>
      <c r="DH97" s="989">
        <f>VLOOKUP($E97,DG$450:DJ$461,2,FALSE)*DG97*($K97)+IF($G97&gt;0,($H97/$G97)*DG97,0)*(1-$K97)</f>
        <v>0</v>
      </c>
      <c r="DI97" s="989">
        <f>VLOOKUP($E97,DG$450:DJ$461,3,FALSE)*DG97*($K97)+IF($G97&gt;0,($I97/$G97)*DG97,0)*(1-$K97)</f>
        <v>0</v>
      </c>
      <c r="DJ97" s="989">
        <f>VLOOKUP($E97,DG$450:DJ$461,4,FALSE)*DG97*($K97)+(DG97-DH97-DI97)*(1-$K97)</f>
        <v>0</v>
      </c>
      <c r="DK97" s="990"/>
      <c r="DO97" s="988">
        <f t="shared" si="78"/>
        <v>0</v>
      </c>
      <c r="DP97" s="989">
        <f>VLOOKUP($E97,DO$450:DR$461,2,FALSE)*DO97*($K97)+IF($G97&gt;0,($H97/$G97)*DO97,0)*(1-$K97)</f>
        <v>0</v>
      </c>
      <c r="DQ97" s="989">
        <f>VLOOKUP($E97,DO$450:DR$461,3,FALSE)*DO97*($K97)+IF($G97&gt;0,($I97/$G97)*DO97,0)*(1-$K97)</f>
        <v>0</v>
      </c>
      <c r="DR97" s="989">
        <f>VLOOKUP($E97,DO$450:DR$461,4,FALSE)*DO97*($K97)+(DO97-DP97-DQ97)*(1-$K97)</f>
        <v>0</v>
      </c>
      <c r="DS97" s="990"/>
      <c r="DW97" s="988">
        <f t="shared" si="79"/>
        <v>0</v>
      </c>
      <c r="DX97" s="989">
        <f>VLOOKUP($E97,DW$450:DZ$461,2,FALSE)*DW97*($K97)+IF($G97&gt;0,($H97/$G97)*DW97,0)*(1-$K97)</f>
        <v>0</v>
      </c>
      <c r="DY97" s="989">
        <f>VLOOKUP($E97,DW$450:DZ$461,3,FALSE)*DW97*($K97)+IF($G97&gt;0,($I97/$G97)*DW97,0)*(1-$K97)</f>
        <v>0</v>
      </c>
      <c r="DZ97" s="989">
        <f>VLOOKUP($E97,DW$450:DZ$461,4,FALSE)*DW97*($K97)+(DW97-DX97-DY97)*(1-$K97)</f>
        <v>0</v>
      </c>
      <c r="EA97" s="990"/>
      <c r="EE97" s="988">
        <f t="shared" si="80"/>
        <v>0</v>
      </c>
      <c r="EF97" s="989">
        <f>VLOOKUP($E97,EE$450:EH$461,2,FALSE)*EE97*($K97)+IF($G97&gt;0,($H97/$G97)*EE97,0)*(1-$K97)</f>
        <v>0</v>
      </c>
      <c r="EG97" s="989">
        <f>VLOOKUP($E97,EE$450:EH$461,3,FALSE)*EE97*($K97)+IF($G97&gt;0,($I97/$G97)*EE97,0)*(1-$K97)</f>
        <v>0</v>
      </c>
      <c r="EH97" s="989">
        <f>VLOOKUP($E97,EE$450:EH$461,4,FALSE)*EE97*($K97)+(EE97-EF97-EG97)*(1-$K97)</f>
        <v>0</v>
      </c>
      <c r="EI97" s="990"/>
      <c r="EM97" s="988">
        <f t="shared" si="81"/>
        <v>0</v>
      </c>
      <c r="EN97" s="989">
        <f>VLOOKUP($E97,EM$450:EP$461,2,FALSE)*EM97*($K97)+IF($G97&gt;0,($H97/$G97)*EM97,0)*(1-$K97)</f>
        <v>0</v>
      </c>
      <c r="EO97" s="989">
        <f>VLOOKUP($E97,EM$450:EP$461,3,FALSE)*EM97*($K97)+IF($G97&gt;0,($I97/$G97)*EM97,0)*(1-$K97)</f>
        <v>0</v>
      </c>
      <c r="EP97" s="989">
        <f>VLOOKUP($E97,EM$450:EP$461,4,FALSE)*EM97*($K97)+(EM97-EN97-EO97)*(1-$K97)</f>
        <v>0</v>
      </c>
      <c r="EQ97" s="990"/>
      <c r="EU97" s="988">
        <f t="shared" si="82"/>
        <v>0</v>
      </c>
      <c r="EV97" s="989">
        <f>VLOOKUP($E97,EU$450:EX$461,2,FALSE)*EU97*($K97)+IF($G97&gt;0,($H97/$G97)*EU97,0)*(1-$K97)</f>
        <v>0</v>
      </c>
      <c r="EW97" s="989">
        <f>VLOOKUP($E97,EU$450:EX$461,3,FALSE)*EU97*($K97)+IF($G97&gt;0,($I97/$G97)*EU97,0)*(1-$K97)</f>
        <v>0</v>
      </c>
      <c r="EX97" s="989">
        <f>VLOOKUP($E97,EU$450:EX$461,4,FALSE)*EU97*($K97)+(EU97-EV97-EW97)*(1-$K97)</f>
        <v>0</v>
      </c>
      <c r="EY97" s="990"/>
      <c r="FC97" s="988">
        <f t="shared" si="83"/>
        <v>0</v>
      </c>
      <c r="FD97" s="989">
        <f>VLOOKUP($E97,FC$450:FF$461,2,FALSE)*FC97*($K97)+IF($G97&gt;0,($H97/$G97)*FC97,0)*(1-$K97)</f>
        <v>0</v>
      </c>
      <c r="FE97" s="989">
        <f>VLOOKUP($E97,FC$450:FF$461,3,FALSE)*FC97*($K97)+IF($G97&gt;0,($I97/$G97)*FC97,0)*(1-$K97)</f>
        <v>0</v>
      </c>
      <c r="FF97" s="989">
        <f>VLOOKUP($E97,FC$450:FF$461,4,FALSE)*FC97*($K97)+(FC97-FD97-FE97)*(1-$K97)</f>
        <v>0</v>
      </c>
      <c r="FG97" s="990"/>
      <c r="FK97" s="988">
        <f t="shared" si="84"/>
        <v>0</v>
      </c>
      <c r="FL97" s="989">
        <f>VLOOKUP($E97,FK$450:FN$461,2,FALSE)*FK97*($K97)+IF($G97&gt;0,($H97/$G97)*FK97,0)*(1-$K97)</f>
        <v>0</v>
      </c>
      <c r="FM97" s="989">
        <f>VLOOKUP($E97,FK$450:FN$461,3,FALSE)*FK97*($K97)+IF($G97&gt;0,($I97/$G97)*FK97,0)*(1-$K97)</f>
        <v>0</v>
      </c>
      <c r="FN97" s="989">
        <f>VLOOKUP($E97,FK$450:FN$461,4,FALSE)*FK97*($K97)+(FK97-FL97-FM97)*(1-$K97)</f>
        <v>0</v>
      </c>
      <c r="FO97" s="990"/>
    </row>
    <row r="98" spans="1:171">
      <c r="A98" s="818"/>
      <c r="B98" s="10" t="s">
        <v>80</v>
      </c>
      <c r="C98" s="1963" t="s">
        <v>69</v>
      </c>
      <c r="D98" s="764" t="s">
        <v>249</v>
      </c>
      <c r="E98" s="778" t="str">
        <f>'Sch 1- Rate Base '!E98</f>
        <v>DIST</v>
      </c>
      <c r="F98" s="765"/>
      <c r="G98" s="182">
        <f>'Sch 1- Rate Base '!G98</f>
        <v>0</v>
      </c>
      <c r="H98" s="182">
        <f>'Sch 1- Rate Base '!H98</f>
        <v>0</v>
      </c>
      <c r="I98" s="182">
        <f>'Sch 1- Rate Base '!I98</f>
        <v>0</v>
      </c>
      <c r="J98" s="183">
        <f>'Sch 1- Rate Base '!J98</f>
        <v>0</v>
      </c>
      <c r="K98" s="777">
        <f t="shared" si="64"/>
        <v>1</v>
      </c>
      <c r="O98" s="988">
        <f t="shared" si="65"/>
        <v>0</v>
      </c>
      <c r="P98" s="989">
        <f>VLOOKUP($E98,O$450:R$461,2,FALSE)*O98*($K98)+IF($G98&gt;0,($H98/$G98)*O98,0)*(1-$K98)</f>
        <v>0</v>
      </c>
      <c r="Q98" s="989">
        <f>VLOOKUP($E98,O$450:R$461,3,FALSE)*O98*($K98)+IF($G98&gt;0,($I98/$G98)*O98,0)*(1-$K98)</f>
        <v>0</v>
      </c>
      <c r="R98" s="989">
        <f>VLOOKUP($E98,O$450:R$461,4,FALSE)*O98*($K98)+(O98-P98-Q98)*(1-$K98)</f>
        <v>0</v>
      </c>
      <c r="S98" s="990"/>
      <c r="W98" s="988">
        <f t="shared" si="66"/>
        <v>0</v>
      </c>
      <c r="X98" s="989">
        <f>VLOOKUP($E98,W$450:Z$461,2,FALSE)*W98*($K98)+IF($G98&gt;0,($H98/$G98)*W98,0)*(1-$K98)</f>
        <v>0</v>
      </c>
      <c r="Y98" s="989">
        <f>VLOOKUP($E98,W$450:Z$461,3,FALSE)*W98*($K98)+IF($G98&gt;0,($I98/$G98)*W98,0)*(1-$K98)</f>
        <v>0</v>
      </c>
      <c r="Z98" s="989">
        <f>VLOOKUP($E98,W$450:Z$461,4,FALSE)*W98*($K98)+(W98-X98-Y98)*(1-$K98)</f>
        <v>0</v>
      </c>
      <c r="AA98" s="990"/>
      <c r="AE98" s="988">
        <f t="shared" si="67"/>
        <v>0</v>
      </c>
      <c r="AF98" s="989">
        <f>VLOOKUP($E98,AE$450:AH$461,2,FALSE)*AE98*($K98)+IF($G98&gt;0,($H98/$G98)*AE98,0)*(1-$K98)</f>
        <v>0</v>
      </c>
      <c r="AG98" s="989">
        <f>VLOOKUP($E98,AE$450:AH$461,3,FALSE)*AE98*($K98)+IF($G98&gt;0,($I98/$G98)*AE98,0)*(1-$K98)</f>
        <v>0</v>
      </c>
      <c r="AH98" s="989">
        <f>VLOOKUP($E98,AE$450:AH$461,4,FALSE)*AE98*($K98)+(AE98-AF98-AG98)*(1-$K98)</f>
        <v>0</v>
      </c>
      <c r="AI98" s="990"/>
      <c r="AM98" s="988">
        <f t="shared" si="68"/>
        <v>0</v>
      </c>
      <c r="AN98" s="989">
        <f>VLOOKUP($E98,AM$450:AP$461,2,FALSE)*AM98*($K98)+IF($G98&gt;0,($H98/$G98)*AM98,0)*(1-$K98)</f>
        <v>0</v>
      </c>
      <c r="AO98" s="989">
        <f>VLOOKUP($E98,AM$450:AP$461,3,FALSE)*AM98*($K98)+IF($G98&gt;0,($I98/$G98)*AM98,0)*(1-$K98)</f>
        <v>0</v>
      </c>
      <c r="AP98" s="989">
        <f>VLOOKUP($E98,AM$450:AP$461,4,FALSE)*AM98*($K98)+(AM98-AN98-AO98)*(1-$K98)</f>
        <v>0</v>
      </c>
      <c r="AQ98" s="990"/>
      <c r="AU98" s="988">
        <f t="shared" si="69"/>
        <v>0</v>
      </c>
      <c r="AV98" s="989">
        <f>VLOOKUP($E98,AU$450:AX$461,2,FALSE)*AU98*($K98)+IF($G98&gt;0,($H98/$G98)*AU98,0)*(1-$K98)</f>
        <v>0</v>
      </c>
      <c r="AW98" s="989">
        <f>VLOOKUP($E98,AU$450:AX$461,3,FALSE)*AU98*($K98)+IF($G98&gt;0,($I98/$G98)*AU98,0)*(1-$K98)</f>
        <v>0</v>
      </c>
      <c r="AX98" s="989">
        <f>VLOOKUP($E98,AU$450:AX$461,4,FALSE)*AU98*($K98)+(AU98-AV98-AW98)*(1-$K98)</f>
        <v>0</v>
      </c>
      <c r="AY98" s="990"/>
      <c r="BC98" s="988">
        <f t="shared" si="70"/>
        <v>0</v>
      </c>
      <c r="BD98" s="989">
        <f>VLOOKUP($E98,BC$450:BF$461,2,FALSE)*BC98*($K98)+IF($G98&gt;0,($H98/$G98)*BC98,0)*(1-$K98)</f>
        <v>0</v>
      </c>
      <c r="BE98" s="989">
        <f>VLOOKUP($E98,BC$450:BF$461,3,FALSE)*BC98*($K98)+IF($G98&gt;0,($I98/$G98)*BC98,0)*(1-$K98)</f>
        <v>0</v>
      </c>
      <c r="BF98" s="989">
        <f>VLOOKUP($E98,BC$450:BF$461,4,FALSE)*BC98*($K98)+(BC98-BD98-BE98)*(1-$K98)</f>
        <v>0</v>
      </c>
      <c r="BG98" s="990"/>
      <c r="BK98" s="988">
        <f t="shared" si="71"/>
        <v>0</v>
      </c>
      <c r="BL98" s="989">
        <f>VLOOKUP($E98,BK$450:BN$461,2,FALSE)*BK98*($K98)+IF($G98&gt;0,($H98/$G98)*BK98,0)*(1-$K98)</f>
        <v>0</v>
      </c>
      <c r="BM98" s="989">
        <f>VLOOKUP($E98,BK$450:BN$461,3,FALSE)*BK98*($K98)+IF($G98&gt;0,($I98/$G98)*BK98,0)*(1-$K98)</f>
        <v>0</v>
      </c>
      <c r="BN98" s="989">
        <f>VLOOKUP($E98,BK$450:BN$461,4,FALSE)*BK98*($K98)+(BK98-BL98-BM98)*(1-$K98)</f>
        <v>0</v>
      </c>
      <c r="BO98" s="990"/>
      <c r="BS98" s="988">
        <f t="shared" si="72"/>
        <v>0</v>
      </c>
      <c r="BT98" s="989">
        <f>VLOOKUP($E98,BS$450:BV$461,2,FALSE)*BS98*($K98)+IF($G98&gt;0,($H98/$G98)*BS98,0)*(1-$K98)</f>
        <v>0</v>
      </c>
      <c r="BU98" s="989">
        <f>VLOOKUP($E98,BS$450:BV$461,3,FALSE)*BS98*($K98)+IF($G98&gt;0,($I98/$G98)*BS98,0)*(1-$K98)</f>
        <v>0</v>
      </c>
      <c r="BV98" s="989">
        <f>VLOOKUP($E98,BS$450:BV$461,4,FALSE)*BS98*($K98)+(BS98-BT98-BU98)*(1-$K98)</f>
        <v>0</v>
      </c>
      <c r="BW98" s="990"/>
      <c r="CA98" s="988">
        <f t="shared" si="73"/>
        <v>0</v>
      </c>
      <c r="CB98" s="989">
        <f>VLOOKUP($E98,CA$450:CD$461,2,FALSE)*CA98*($K98)+IF($G98&gt;0,($H98/$G98)*CA98,0)*(1-$K98)</f>
        <v>0</v>
      </c>
      <c r="CC98" s="989">
        <f>VLOOKUP($E98,CA$450:CD$461,3,FALSE)*CA98*($K98)+IF($G98&gt;0,($I98/$G98)*CA98,0)*(1-$K98)</f>
        <v>0</v>
      </c>
      <c r="CD98" s="989">
        <f>VLOOKUP($E98,CA$450:CD$461,4,FALSE)*CA98*($K98)+(CA98-CB98-CC98)*(1-$K98)</f>
        <v>0</v>
      </c>
      <c r="CE98" s="990"/>
      <c r="CI98" s="988">
        <f t="shared" si="74"/>
        <v>0</v>
      </c>
      <c r="CJ98" s="989">
        <f>VLOOKUP($E98,CI$450:CL$461,2,FALSE)*CI98*($K98)+IF($G98&gt;0,($H98/$G98)*CI98,0)*(1-$K98)</f>
        <v>0</v>
      </c>
      <c r="CK98" s="989">
        <f>VLOOKUP($E98,CI$450:CL$461,3,FALSE)*CI98*($K98)+IF($G98&gt;0,($I98/$G98)*CI98,0)*(1-$K98)</f>
        <v>0</v>
      </c>
      <c r="CL98" s="989">
        <f>VLOOKUP($E98,CI$450:CL$461,4,FALSE)*CI98*($K98)+(CI98-CJ98-CK98)*(1-$K98)</f>
        <v>0</v>
      </c>
      <c r="CM98" s="990"/>
      <c r="CQ98" s="988">
        <f t="shared" si="75"/>
        <v>0</v>
      </c>
      <c r="CR98" s="989">
        <f>VLOOKUP($E98,CQ$450:CT$461,2,FALSE)*CQ98*($K98)+IF($G98&gt;0,($H98/$G98)*CQ98,0)*(1-$K98)</f>
        <v>0</v>
      </c>
      <c r="CS98" s="989">
        <f>VLOOKUP($E98,CQ$450:CT$461,3,FALSE)*CQ98*($K98)+IF($G98&gt;0,($I98/$G98)*CQ98,0)*(1-$K98)</f>
        <v>0</v>
      </c>
      <c r="CT98" s="989">
        <f>VLOOKUP($E98,CQ$450:CT$461,4,FALSE)*CQ98*($K98)+(CQ98-CR98-CS98)*(1-$K98)</f>
        <v>0</v>
      </c>
      <c r="CU98" s="990"/>
      <c r="CY98" s="988">
        <f t="shared" si="76"/>
        <v>0</v>
      </c>
      <c r="CZ98" s="989">
        <f>VLOOKUP($E98,CY$450:DB$461,2,FALSE)*CY98*($K98)+IF($G98&gt;0,($H98/$G98)*CY98,0)*(1-$K98)</f>
        <v>0</v>
      </c>
      <c r="DA98" s="989">
        <f>VLOOKUP($E98,CY$450:DB$461,3,FALSE)*CY98*($K98)+IF($G98&gt;0,($I98/$G98)*CY98,0)*(1-$K98)</f>
        <v>0</v>
      </c>
      <c r="DB98" s="989">
        <f>VLOOKUP($E98,CY$450:DB$461,4,FALSE)*CY98*($K98)+(CY98-CZ98-DA98)*(1-$K98)</f>
        <v>0</v>
      </c>
      <c r="DC98" s="990"/>
      <c r="DG98" s="988">
        <f t="shared" si="77"/>
        <v>0</v>
      </c>
      <c r="DH98" s="989">
        <f>VLOOKUP($E98,DG$450:DJ$461,2,FALSE)*DG98*($K98)+IF($G98&gt;0,($H98/$G98)*DG98,0)*(1-$K98)</f>
        <v>0</v>
      </c>
      <c r="DI98" s="989">
        <f>VLOOKUP($E98,DG$450:DJ$461,3,FALSE)*DG98*($K98)+IF($G98&gt;0,($I98/$G98)*DG98,0)*(1-$K98)</f>
        <v>0</v>
      </c>
      <c r="DJ98" s="989">
        <f>VLOOKUP($E98,DG$450:DJ$461,4,FALSE)*DG98*($K98)+(DG98-DH98-DI98)*(1-$K98)</f>
        <v>0</v>
      </c>
      <c r="DK98" s="990"/>
      <c r="DO98" s="988">
        <f t="shared" si="78"/>
        <v>0</v>
      </c>
      <c r="DP98" s="989">
        <f>VLOOKUP($E98,DO$450:DR$461,2,FALSE)*DO98*($K98)+IF($G98&gt;0,($H98/$G98)*DO98,0)*(1-$K98)</f>
        <v>0</v>
      </c>
      <c r="DQ98" s="989">
        <f>VLOOKUP($E98,DO$450:DR$461,3,FALSE)*DO98*($K98)+IF($G98&gt;0,($I98/$G98)*DO98,0)*(1-$K98)</f>
        <v>0</v>
      </c>
      <c r="DR98" s="989">
        <f>VLOOKUP($E98,DO$450:DR$461,4,FALSE)*DO98*($K98)+(DO98-DP98-DQ98)*(1-$K98)</f>
        <v>0</v>
      </c>
      <c r="DS98" s="990"/>
      <c r="DW98" s="988">
        <f t="shared" si="79"/>
        <v>0</v>
      </c>
      <c r="DX98" s="989">
        <f>VLOOKUP($E98,DW$450:DZ$461,2,FALSE)*DW98*($K98)+IF($G98&gt;0,($H98/$G98)*DW98,0)*(1-$K98)</f>
        <v>0</v>
      </c>
      <c r="DY98" s="989">
        <f>VLOOKUP($E98,DW$450:DZ$461,3,FALSE)*DW98*($K98)+IF($G98&gt;0,($I98/$G98)*DW98,0)*(1-$K98)</f>
        <v>0</v>
      </c>
      <c r="DZ98" s="989">
        <f>VLOOKUP($E98,DW$450:DZ$461,4,FALSE)*DW98*($K98)+(DW98-DX98-DY98)*(1-$K98)</f>
        <v>0</v>
      </c>
      <c r="EA98" s="990"/>
      <c r="EE98" s="988">
        <f t="shared" si="80"/>
        <v>0</v>
      </c>
      <c r="EF98" s="989">
        <f>VLOOKUP($E98,EE$450:EH$461,2,FALSE)*EE98*($K98)+IF($G98&gt;0,($H98/$G98)*EE98,0)*(1-$K98)</f>
        <v>0</v>
      </c>
      <c r="EG98" s="989">
        <f>VLOOKUP($E98,EE$450:EH$461,3,FALSE)*EE98*($K98)+IF($G98&gt;0,($I98/$G98)*EE98,0)*(1-$K98)</f>
        <v>0</v>
      </c>
      <c r="EH98" s="989">
        <f>VLOOKUP($E98,EE$450:EH$461,4,FALSE)*EE98*($K98)+(EE98-EF98-EG98)*(1-$K98)</f>
        <v>0</v>
      </c>
      <c r="EI98" s="990"/>
      <c r="EM98" s="988">
        <f t="shared" si="81"/>
        <v>0</v>
      </c>
      <c r="EN98" s="989">
        <f>VLOOKUP($E98,EM$450:EP$461,2,FALSE)*EM98*($K98)+IF($G98&gt;0,($H98/$G98)*EM98,0)*(1-$K98)</f>
        <v>0</v>
      </c>
      <c r="EO98" s="989">
        <f>VLOOKUP($E98,EM$450:EP$461,3,FALSE)*EM98*($K98)+IF($G98&gt;0,($I98/$G98)*EM98,0)*(1-$K98)</f>
        <v>0</v>
      </c>
      <c r="EP98" s="989">
        <f>VLOOKUP($E98,EM$450:EP$461,4,FALSE)*EM98*($K98)+(EM98-EN98-EO98)*(1-$K98)</f>
        <v>0</v>
      </c>
      <c r="EQ98" s="990"/>
      <c r="EU98" s="988">
        <f t="shared" si="82"/>
        <v>0</v>
      </c>
      <c r="EV98" s="989">
        <f>VLOOKUP($E98,EU$450:EX$461,2,FALSE)*EU98*($K98)+IF($G98&gt;0,($H98/$G98)*EU98,0)*(1-$K98)</f>
        <v>0</v>
      </c>
      <c r="EW98" s="989">
        <f>VLOOKUP($E98,EU$450:EX$461,3,FALSE)*EU98*($K98)+IF($G98&gt;0,($I98/$G98)*EU98,0)*(1-$K98)</f>
        <v>0</v>
      </c>
      <c r="EX98" s="989">
        <f>VLOOKUP($E98,EU$450:EX$461,4,FALSE)*EU98*($K98)+(EU98-EV98-EW98)*(1-$K98)</f>
        <v>0</v>
      </c>
      <c r="EY98" s="990"/>
      <c r="FC98" s="988">
        <f t="shared" si="83"/>
        <v>0</v>
      </c>
      <c r="FD98" s="989">
        <f>VLOOKUP($E98,FC$450:FF$461,2,FALSE)*FC98*($K98)+IF($G98&gt;0,($H98/$G98)*FC98,0)*(1-$K98)</f>
        <v>0</v>
      </c>
      <c r="FE98" s="989">
        <f>VLOOKUP($E98,FC$450:FF$461,3,FALSE)*FC98*($K98)+IF($G98&gt;0,($I98/$G98)*FC98,0)*(1-$K98)</f>
        <v>0</v>
      </c>
      <c r="FF98" s="989">
        <f>VLOOKUP($E98,FC$450:FF$461,4,FALSE)*FC98*($K98)+(FC98-FD98-FE98)*(1-$K98)</f>
        <v>0</v>
      </c>
      <c r="FG98" s="990"/>
      <c r="FK98" s="988">
        <f t="shared" si="84"/>
        <v>0</v>
      </c>
      <c r="FL98" s="989">
        <f>VLOOKUP($E98,FK$450:FN$461,2,FALSE)*FK98*($K98)+IF($G98&gt;0,($H98/$G98)*FK98,0)*(1-$K98)</f>
        <v>0</v>
      </c>
      <c r="FM98" s="989">
        <f>VLOOKUP($E98,FK$450:FN$461,3,FALSE)*FK98*($K98)+IF($G98&gt;0,($I98/$G98)*FK98,0)*(1-$K98)</f>
        <v>0</v>
      </c>
      <c r="FN98" s="989">
        <f>VLOOKUP($E98,FK$450:FN$461,4,FALSE)*FK98*($K98)+(FK98-FL98-FM98)*(1-$K98)</f>
        <v>0</v>
      </c>
      <c r="FO98" s="990"/>
    </row>
    <row r="99" spans="1:171">
      <c r="A99" s="818"/>
      <c r="B99" s="10" t="s">
        <v>221</v>
      </c>
      <c r="C99" s="1963" t="s">
        <v>222</v>
      </c>
      <c r="D99" s="764"/>
      <c r="E99" s="778" t="str">
        <f>'Sch 1- Rate Base '!E99</f>
        <v>DIRECT</v>
      </c>
      <c r="F99" s="765"/>
      <c r="G99" s="182">
        <f>'Sch 1- Rate Base '!G99</f>
        <v>0</v>
      </c>
      <c r="H99" s="182">
        <f>'Sch 1- Rate Base '!H99</f>
        <v>0</v>
      </c>
      <c r="I99" s="182">
        <f>'Sch 1- Rate Base '!I99</f>
        <v>0</v>
      </c>
      <c r="J99" s="183">
        <f>'Sch 1- Rate Base '!J99</f>
        <v>0</v>
      </c>
      <c r="K99" s="777">
        <f t="shared" si="64"/>
        <v>0</v>
      </c>
      <c r="O99" s="988">
        <f t="shared" si="65"/>
        <v>0</v>
      </c>
      <c r="P99" s="989">
        <f>VLOOKUP($E99,O$450:R$461,2,FALSE)*O99*($K99)+IF($G99&gt;0,($H99/$G99)*O99,0)*(1-$K99)</f>
        <v>0</v>
      </c>
      <c r="Q99" s="989">
        <f>VLOOKUP($E99,O$450:R$461,3,FALSE)*O99*($K99)+IF($G99&gt;0,($I99/$G99)*O99,0)*(1-$K99)</f>
        <v>0</v>
      </c>
      <c r="R99" s="989">
        <f>VLOOKUP($E99,O$450:R$461,4,FALSE)*O99*($K99)+(O99-P99-Q99)*(1-$K99)</f>
        <v>0</v>
      </c>
      <c r="S99" s="990"/>
      <c r="W99" s="988">
        <f t="shared" si="66"/>
        <v>0</v>
      </c>
      <c r="X99" s="989">
        <f>VLOOKUP($E99,W$450:Z$461,2,FALSE)*W99*($K99)+IF($G99&gt;0,($H99/$G99)*W99,0)*(1-$K99)</f>
        <v>0</v>
      </c>
      <c r="Y99" s="989">
        <f>VLOOKUP($E99,W$450:Z$461,3,FALSE)*W99*($K99)+IF($G99&gt;0,($I99/$G99)*W99,0)*(1-$K99)</f>
        <v>0</v>
      </c>
      <c r="Z99" s="989">
        <f>VLOOKUP($E99,W$450:Z$461,4,FALSE)*W99*($K99)+(W99-X99-Y99)*(1-$K99)</f>
        <v>0</v>
      </c>
      <c r="AA99" s="990"/>
      <c r="AE99" s="988">
        <f t="shared" si="67"/>
        <v>0</v>
      </c>
      <c r="AF99" s="989">
        <f>VLOOKUP($E99,AE$450:AH$461,2,FALSE)*AE99*($K99)+IF($G99&gt;0,($H99/$G99)*AE99,0)*(1-$K99)</f>
        <v>0</v>
      </c>
      <c r="AG99" s="989">
        <f>VLOOKUP($E99,AE$450:AH$461,3,FALSE)*AE99*($K99)+IF($G99&gt;0,($I99/$G99)*AE99,0)*(1-$K99)</f>
        <v>0</v>
      </c>
      <c r="AH99" s="989">
        <f>VLOOKUP($E99,AE$450:AH$461,4,FALSE)*AE99*($K99)+(AE99-AF99-AG99)*(1-$K99)</f>
        <v>0</v>
      </c>
      <c r="AI99" s="990"/>
      <c r="AM99" s="988">
        <f t="shared" si="68"/>
        <v>0</v>
      </c>
      <c r="AN99" s="989">
        <f>VLOOKUP($E99,AM$450:AP$461,2,FALSE)*AM99*($K99)+IF($G99&gt;0,($H99/$G99)*AM99,0)*(1-$K99)</f>
        <v>0</v>
      </c>
      <c r="AO99" s="989">
        <f>VLOOKUP($E99,AM$450:AP$461,3,FALSE)*AM99*($K99)+IF($G99&gt;0,($I99/$G99)*AM99,0)*(1-$K99)</f>
        <v>0</v>
      </c>
      <c r="AP99" s="989">
        <f>VLOOKUP($E99,AM$450:AP$461,4,FALSE)*AM99*($K99)+(AM99-AN99-AO99)*(1-$K99)</f>
        <v>0</v>
      </c>
      <c r="AQ99" s="990"/>
      <c r="AU99" s="988">
        <f t="shared" si="69"/>
        <v>0</v>
      </c>
      <c r="AV99" s="989">
        <f>VLOOKUP($E99,AU$450:AX$461,2,FALSE)*AU99*($K99)+IF($G99&gt;0,($H99/$G99)*AU99,0)*(1-$K99)</f>
        <v>0</v>
      </c>
      <c r="AW99" s="989">
        <f>VLOOKUP($E99,AU$450:AX$461,3,FALSE)*AU99*($K99)+IF($G99&gt;0,($I99/$G99)*AU99,0)*(1-$K99)</f>
        <v>0</v>
      </c>
      <c r="AX99" s="989">
        <f>VLOOKUP($E99,AU$450:AX$461,4,FALSE)*AU99*($K99)+(AU99-AV99-AW99)*(1-$K99)</f>
        <v>0</v>
      </c>
      <c r="AY99" s="990"/>
      <c r="BC99" s="988">
        <f t="shared" si="70"/>
        <v>0</v>
      </c>
      <c r="BD99" s="989">
        <f>VLOOKUP($E99,BC$450:BF$461,2,FALSE)*BC99*($K99)+IF($G99&gt;0,($H99/$G99)*BC99,0)*(1-$K99)</f>
        <v>0</v>
      </c>
      <c r="BE99" s="989">
        <f>VLOOKUP($E99,BC$450:BF$461,3,FALSE)*BC99*($K99)+IF($G99&gt;0,($I99/$G99)*BC99,0)*(1-$K99)</f>
        <v>0</v>
      </c>
      <c r="BF99" s="989">
        <f>VLOOKUP($E99,BC$450:BF$461,4,FALSE)*BC99*($K99)+(BC99-BD99-BE99)*(1-$K99)</f>
        <v>0</v>
      </c>
      <c r="BG99" s="990"/>
      <c r="BK99" s="988">
        <f t="shared" si="71"/>
        <v>0</v>
      </c>
      <c r="BL99" s="989">
        <f>VLOOKUP($E99,BK$450:BN$461,2,FALSE)*BK99*($K99)+IF($G99&gt;0,($H99/$G99)*BK99,0)*(1-$K99)</f>
        <v>0</v>
      </c>
      <c r="BM99" s="989">
        <f>VLOOKUP($E99,BK$450:BN$461,3,FALSE)*BK99*($K99)+IF($G99&gt;0,($I99/$G99)*BK99,0)*(1-$K99)</f>
        <v>0</v>
      </c>
      <c r="BN99" s="989">
        <f>VLOOKUP($E99,BK$450:BN$461,4,FALSE)*BK99*($K99)+(BK99-BL99-BM99)*(1-$K99)</f>
        <v>0</v>
      </c>
      <c r="BO99" s="990"/>
      <c r="BS99" s="988">
        <f t="shared" si="72"/>
        <v>0</v>
      </c>
      <c r="BT99" s="989">
        <f>VLOOKUP($E99,BS$450:BV$461,2,FALSE)*BS99*($K99)+IF($G99&gt;0,($H99/$G99)*BS99,0)*(1-$K99)</f>
        <v>0</v>
      </c>
      <c r="BU99" s="989">
        <f>VLOOKUP($E99,BS$450:BV$461,3,FALSE)*BS99*($K99)+IF($G99&gt;0,($I99/$G99)*BS99,0)*(1-$K99)</f>
        <v>0</v>
      </c>
      <c r="BV99" s="989">
        <f>VLOOKUP($E99,BS$450:BV$461,4,FALSE)*BS99*($K99)+(BS99-BT99-BU99)*(1-$K99)</f>
        <v>0</v>
      </c>
      <c r="BW99" s="990"/>
      <c r="CA99" s="988">
        <f t="shared" si="73"/>
        <v>0</v>
      </c>
      <c r="CB99" s="989">
        <f>VLOOKUP($E99,CA$450:CD$461,2,FALSE)*CA99*($K99)+IF($G99&gt;0,($H99/$G99)*CA99,0)*(1-$K99)</f>
        <v>0</v>
      </c>
      <c r="CC99" s="989">
        <f>VLOOKUP($E99,CA$450:CD$461,3,FALSE)*CA99*($K99)+IF($G99&gt;0,($I99/$G99)*CA99,0)*(1-$K99)</f>
        <v>0</v>
      </c>
      <c r="CD99" s="989">
        <f>VLOOKUP($E99,CA$450:CD$461,4,FALSE)*CA99*($K99)+(CA99-CB99-CC99)*(1-$K99)</f>
        <v>0</v>
      </c>
      <c r="CE99" s="990"/>
      <c r="CI99" s="988">
        <f t="shared" si="74"/>
        <v>0</v>
      </c>
      <c r="CJ99" s="989">
        <f>VLOOKUP($E99,CI$450:CL$461,2,FALSE)*CI99*($K99)+IF($G99&gt;0,($H99/$G99)*CI99,0)*(1-$K99)</f>
        <v>0</v>
      </c>
      <c r="CK99" s="989">
        <f>VLOOKUP($E99,CI$450:CL$461,3,FALSE)*CI99*($K99)+IF($G99&gt;0,($I99/$G99)*CI99,0)*(1-$K99)</f>
        <v>0</v>
      </c>
      <c r="CL99" s="989">
        <f>VLOOKUP($E99,CI$450:CL$461,4,FALSE)*CI99*($K99)+(CI99-CJ99-CK99)*(1-$K99)</f>
        <v>0</v>
      </c>
      <c r="CM99" s="990"/>
      <c r="CQ99" s="988">
        <f t="shared" si="75"/>
        <v>0</v>
      </c>
      <c r="CR99" s="989">
        <f>VLOOKUP($E99,CQ$450:CT$461,2,FALSE)*CQ99*($K99)+IF($G99&gt;0,($H99/$G99)*CQ99,0)*(1-$K99)</f>
        <v>0</v>
      </c>
      <c r="CS99" s="989">
        <f>VLOOKUP($E99,CQ$450:CT$461,3,FALSE)*CQ99*($K99)+IF($G99&gt;0,($I99/$G99)*CQ99,0)*(1-$K99)</f>
        <v>0</v>
      </c>
      <c r="CT99" s="989">
        <f>VLOOKUP($E99,CQ$450:CT$461,4,FALSE)*CQ99*($K99)+(CQ99-CR99-CS99)*(1-$K99)</f>
        <v>0</v>
      </c>
      <c r="CU99" s="990"/>
      <c r="CY99" s="988">
        <f t="shared" si="76"/>
        <v>0</v>
      </c>
      <c r="CZ99" s="989">
        <f>VLOOKUP($E99,CY$450:DB$461,2,FALSE)*CY99*($K99)+IF($G99&gt;0,($H99/$G99)*CY99,0)*(1-$K99)</f>
        <v>0</v>
      </c>
      <c r="DA99" s="989">
        <f>VLOOKUP($E99,CY$450:DB$461,3,FALSE)*CY99*($K99)+IF($G99&gt;0,($I99/$G99)*CY99,0)*(1-$K99)</f>
        <v>0</v>
      </c>
      <c r="DB99" s="989">
        <f>VLOOKUP($E99,CY$450:DB$461,4,FALSE)*CY99*($K99)+(CY99-CZ99-DA99)*(1-$K99)</f>
        <v>0</v>
      </c>
      <c r="DC99" s="990"/>
      <c r="DG99" s="988">
        <f t="shared" si="77"/>
        <v>0</v>
      </c>
      <c r="DH99" s="989">
        <f>VLOOKUP($E99,DG$450:DJ$461,2,FALSE)*DG99*($K99)+IF($G99&gt;0,($H99/$G99)*DG99,0)*(1-$K99)</f>
        <v>0</v>
      </c>
      <c r="DI99" s="989">
        <f>VLOOKUP($E99,DG$450:DJ$461,3,FALSE)*DG99*($K99)+IF($G99&gt;0,($I99/$G99)*DG99,0)*(1-$K99)</f>
        <v>0</v>
      </c>
      <c r="DJ99" s="989">
        <f>VLOOKUP($E99,DG$450:DJ$461,4,FALSE)*DG99*($K99)+(DG99-DH99-DI99)*(1-$K99)</f>
        <v>0</v>
      </c>
      <c r="DK99" s="990"/>
      <c r="DO99" s="988">
        <f t="shared" si="78"/>
        <v>0</v>
      </c>
      <c r="DP99" s="989">
        <f>VLOOKUP($E99,DO$450:DR$461,2,FALSE)*DO99*($K99)+IF($G99&gt;0,($H99/$G99)*DO99,0)*(1-$K99)</f>
        <v>0</v>
      </c>
      <c r="DQ99" s="989">
        <f>VLOOKUP($E99,DO$450:DR$461,3,FALSE)*DO99*($K99)+IF($G99&gt;0,($I99/$G99)*DO99,0)*(1-$K99)</f>
        <v>0</v>
      </c>
      <c r="DR99" s="989">
        <f>VLOOKUP($E99,DO$450:DR$461,4,FALSE)*DO99*($K99)+(DO99-DP99-DQ99)*(1-$K99)</f>
        <v>0</v>
      </c>
      <c r="DS99" s="990"/>
      <c r="DW99" s="988">
        <f t="shared" si="79"/>
        <v>0</v>
      </c>
      <c r="DX99" s="989">
        <f>VLOOKUP($E99,DW$450:DZ$461,2,FALSE)*DW99*($K99)+IF($G99&gt;0,($H99/$G99)*DW99,0)*(1-$K99)</f>
        <v>0</v>
      </c>
      <c r="DY99" s="989">
        <f>VLOOKUP($E99,DW$450:DZ$461,3,FALSE)*DW99*($K99)+IF($G99&gt;0,($I99/$G99)*DW99,0)*(1-$K99)</f>
        <v>0</v>
      </c>
      <c r="DZ99" s="989">
        <f>VLOOKUP($E99,DW$450:DZ$461,4,FALSE)*DW99*($K99)+(DW99-DX99-DY99)*(1-$K99)</f>
        <v>0</v>
      </c>
      <c r="EA99" s="990"/>
      <c r="EE99" s="988">
        <f t="shared" si="80"/>
        <v>0</v>
      </c>
      <c r="EF99" s="989">
        <f>VLOOKUP($E99,EE$450:EH$461,2,FALSE)*EE99*($K99)+IF($G99&gt;0,($H99/$G99)*EE99,0)*(1-$K99)</f>
        <v>0</v>
      </c>
      <c r="EG99" s="989">
        <f>VLOOKUP($E99,EE$450:EH$461,3,FALSE)*EE99*($K99)+IF($G99&gt;0,($I99/$G99)*EE99,0)*(1-$K99)</f>
        <v>0</v>
      </c>
      <c r="EH99" s="989">
        <f>VLOOKUP($E99,EE$450:EH$461,4,FALSE)*EE99*($K99)+(EE99-EF99-EG99)*(1-$K99)</f>
        <v>0</v>
      </c>
      <c r="EI99" s="990"/>
      <c r="EM99" s="988">
        <f t="shared" si="81"/>
        <v>0</v>
      </c>
      <c r="EN99" s="989">
        <f>VLOOKUP($E99,EM$450:EP$461,2,FALSE)*EM99*($K99)+IF($G99&gt;0,($H99/$G99)*EM99,0)*(1-$K99)</f>
        <v>0</v>
      </c>
      <c r="EO99" s="989">
        <f>VLOOKUP($E99,EM$450:EP$461,3,FALSE)*EM99*($K99)+IF($G99&gt;0,($I99/$G99)*EM99,0)*(1-$K99)</f>
        <v>0</v>
      </c>
      <c r="EP99" s="989">
        <f>VLOOKUP($E99,EM$450:EP$461,4,FALSE)*EM99*($K99)+(EM99-EN99-EO99)*(1-$K99)</f>
        <v>0</v>
      </c>
      <c r="EQ99" s="990"/>
      <c r="EU99" s="988">
        <f t="shared" si="82"/>
        <v>0</v>
      </c>
      <c r="EV99" s="989">
        <f>VLOOKUP($E99,EU$450:EX$461,2,FALSE)*EU99*($K99)+IF($G99&gt;0,($H99/$G99)*EU99,0)*(1-$K99)</f>
        <v>0</v>
      </c>
      <c r="EW99" s="989">
        <f>VLOOKUP($E99,EU$450:EX$461,3,FALSE)*EU99*($K99)+IF($G99&gt;0,($I99/$G99)*EU99,0)*(1-$K99)</f>
        <v>0</v>
      </c>
      <c r="EX99" s="989">
        <f>VLOOKUP($E99,EU$450:EX$461,4,FALSE)*EU99*($K99)+(EU99-EV99-EW99)*(1-$K99)</f>
        <v>0</v>
      </c>
      <c r="EY99" s="990"/>
      <c r="FC99" s="988">
        <f t="shared" si="83"/>
        <v>0</v>
      </c>
      <c r="FD99" s="989">
        <f>VLOOKUP($E99,FC$450:FF$461,2,FALSE)*FC99*($K99)+IF($G99&gt;0,($H99/$G99)*FC99,0)*(1-$K99)</f>
        <v>0</v>
      </c>
      <c r="FE99" s="989">
        <f>VLOOKUP($E99,FC$450:FF$461,3,FALSE)*FC99*($K99)+IF($G99&gt;0,($I99/$G99)*FC99,0)*(1-$K99)</f>
        <v>0</v>
      </c>
      <c r="FF99" s="989">
        <f>VLOOKUP($E99,FC$450:FF$461,4,FALSE)*FC99*($K99)+(FC99-FD99-FE99)*(1-$K99)</f>
        <v>0</v>
      </c>
      <c r="FG99" s="990"/>
      <c r="FK99" s="988">
        <f t="shared" si="84"/>
        <v>0</v>
      </c>
      <c r="FL99" s="989">
        <f>VLOOKUP($E99,FK$450:FN$461,2,FALSE)*FK99*($K99)+IF($G99&gt;0,($H99/$G99)*FK99,0)*(1-$K99)</f>
        <v>0</v>
      </c>
      <c r="FM99" s="989">
        <f>VLOOKUP($E99,FK$450:FN$461,3,FALSE)*FK99*($K99)+IF($G99&gt;0,($I99/$G99)*FK99,0)*(1-$K99)</f>
        <v>0</v>
      </c>
      <c r="FN99" s="989">
        <f>VLOOKUP($E99,FK$450:FN$461,4,FALSE)*FK99*($K99)+(FK99-FL99-FM99)*(1-$K99)</f>
        <v>0</v>
      </c>
      <c r="FO99" s="990"/>
    </row>
    <row r="100" spans="1:171">
      <c r="A100" s="818"/>
      <c r="B100" s="10" t="s">
        <v>71</v>
      </c>
      <c r="C100" s="1963" t="s">
        <v>69</v>
      </c>
      <c r="D100" s="764">
        <v>114</v>
      </c>
      <c r="E100" s="778" t="str">
        <f>'Sch 1- Rate Base '!E100</f>
        <v>DIRECT</v>
      </c>
      <c r="F100" s="765"/>
      <c r="G100" s="182">
        <f>'Sch 1- Rate Base '!G100</f>
        <v>0</v>
      </c>
      <c r="H100" s="182">
        <f>'Sch 1- Rate Base '!H100</f>
        <v>0</v>
      </c>
      <c r="I100" s="182">
        <f>'Sch 1- Rate Base '!I100</f>
        <v>0</v>
      </c>
      <c r="J100" s="183">
        <f>'Sch 1- Rate Base '!J100</f>
        <v>0</v>
      </c>
      <c r="K100" s="777">
        <f t="shared" si="64"/>
        <v>0</v>
      </c>
      <c r="O100" s="988">
        <f t="shared" si="65"/>
        <v>0</v>
      </c>
      <c r="P100" s="989">
        <f>VLOOKUP($E100,O$450:R$461,2,FALSE)*O100*($K100)+IF($G100&gt;0,($H100/$G100)*O100,0)*(1-$K100)</f>
        <v>0</v>
      </c>
      <c r="Q100" s="989">
        <f>VLOOKUP($E100,O$450:R$461,3,FALSE)*O100*($K100)+IF($G100&gt;0,($I100/$G100)*O100,0)*(1-$K100)</f>
        <v>0</v>
      </c>
      <c r="R100" s="989">
        <f>VLOOKUP($E100,O$450:R$461,4,FALSE)*O100*($K100)+(O100-P100-Q100)*(1-$K100)</f>
        <v>0</v>
      </c>
      <c r="S100" s="990"/>
      <c r="W100" s="988">
        <f t="shared" si="66"/>
        <v>0</v>
      </c>
      <c r="X100" s="989">
        <f>VLOOKUP($E100,W$450:Z$461,2,FALSE)*W100*($K100)+IF($G100&gt;0,($H100/$G100)*W100,0)*(1-$K100)</f>
        <v>0</v>
      </c>
      <c r="Y100" s="989">
        <f>VLOOKUP($E100,W$450:Z$461,3,FALSE)*W100*($K100)+IF($G100&gt;0,($I100/$G100)*W100,0)*(1-$K100)</f>
        <v>0</v>
      </c>
      <c r="Z100" s="989">
        <f>VLOOKUP($E100,W$450:Z$461,4,FALSE)*W100*($K100)+(W100-X100-Y100)*(1-$K100)</f>
        <v>0</v>
      </c>
      <c r="AA100" s="990"/>
      <c r="AE100" s="988">
        <f t="shared" si="67"/>
        <v>0</v>
      </c>
      <c r="AF100" s="989">
        <f>VLOOKUP($E100,AE$450:AH$461,2,FALSE)*AE100*($K100)+IF($G100&gt;0,($H100/$G100)*AE100,0)*(1-$K100)</f>
        <v>0</v>
      </c>
      <c r="AG100" s="989">
        <f>VLOOKUP($E100,AE$450:AH$461,3,FALSE)*AE100*($K100)+IF($G100&gt;0,($I100/$G100)*AE100,0)*(1-$K100)</f>
        <v>0</v>
      </c>
      <c r="AH100" s="989">
        <f>VLOOKUP($E100,AE$450:AH$461,4,FALSE)*AE100*($K100)+(AE100-AF100-AG100)*(1-$K100)</f>
        <v>0</v>
      </c>
      <c r="AI100" s="990"/>
      <c r="AM100" s="988">
        <f t="shared" si="68"/>
        <v>0</v>
      </c>
      <c r="AN100" s="989">
        <f>VLOOKUP($E100,AM$450:AP$461,2,FALSE)*AM100*($K100)+IF($G100&gt;0,($H100/$G100)*AM100,0)*(1-$K100)</f>
        <v>0</v>
      </c>
      <c r="AO100" s="989">
        <f>VLOOKUP($E100,AM$450:AP$461,3,FALSE)*AM100*($K100)+IF($G100&gt;0,($I100/$G100)*AM100,0)*(1-$K100)</f>
        <v>0</v>
      </c>
      <c r="AP100" s="989">
        <f>VLOOKUP($E100,AM$450:AP$461,4,FALSE)*AM100*($K100)+(AM100-AN100-AO100)*(1-$K100)</f>
        <v>0</v>
      </c>
      <c r="AQ100" s="990"/>
      <c r="AU100" s="988">
        <f t="shared" si="69"/>
        <v>0</v>
      </c>
      <c r="AV100" s="989">
        <f>VLOOKUP($E100,AU$450:AX$461,2,FALSE)*AU100*($K100)+IF($G100&gt;0,($H100/$G100)*AU100,0)*(1-$K100)</f>
        <v>0</v>
      </c>
      <c r="AW100" s="989">
        <f>VLOOKUP($E100,AU$450:AX$461,3,FALSE)*AU100*($K100)+IF($G100&gt;0,($I100/$G100)*AU100,0)*(1-$K100)</f>
        <v>0</v>
      </c>
      <c r="AX100" s="989">
        <f>VLOOKUP($E100,AU$450:AX$461,4,FALSE)*AU100*($K100)+(AU100-AV100-AW100)*(1-$K100)</f>
        <v>0</v>
      </c>
      <c r="AY100" s="990"/>
      <c r="BC100" s="988">
        <f t="shared" si="70"/>
        <v>0</v>
      </c>
      <c r="BD100" s="989">
        <f>VLOOKUP($E100,BC$450:BF$461,2,FALSE)*BC100*($K100)+IF($G100&gt;0,($H100/$G100)*BC100,0)*(1-$K100)</f>
        <v>0</v>
      </c>
      <c r="BE100" s="989">
        <f>VLOOKUP($E100,BC$450:BF$461,3,FALSE)*BC100*($K100)+IF($G100&gt;0,($I100/$G100)*BC100,0)*(1-$K100)</f>
        <v>0</v>
      </c>
      <c r="BF100" s="989">
        <f>VLOOKUP($E100,BC$450:BF$461,4,FALSE)*BC100*($K100)+(BC100-BD100-BE100)*(1-$K100)</f>
        <v>0</v>
      </c>
      <c r="BG100" s="990"/>
      <c r="BK100" s="988">
        <f t="shared" si="71"/>
        <v>0</v>
      </c>
      <c r="BL100" s="989">
        <f>VLOOKUP($E100,BK$450:BN$461,2,FALSE)*BK100*($K100)+IF($G100&gt;0,($H100/$G100)*BK100,0)*(1-$K100)</f>
        <v>0</v>
      </c>
      <c r="BM100" s="989">
        <f>VLOOKUP($E100,BK$450:BN$461,3,FALSE)*BK100*($K100)+IF($G100&gt;0,($I100/$G100)*BK100,0)*(1-$K100)</f>
        <v>0</v>
      </c>
      <c r="BN100" s="989">
        <f>VLOOKUP($E100,BK$450:BN$461,4,FALSE)*BK100*($K100)+(BK100-BL100-BM100)*(1-$K100)</f>
        <v>0</v>
      </c>
      <c r="BO100" s="990"/>
      <c r="BS100" s="988">
        <f t="shared" si="72"/>
        <v>0</v>
      </c>
      <c r="BT100" s="989">
        <f>VLOOKUP($E100,BS$450:BV$461,2,FALSE)*BS100*($K100)+IF($G100&gt;0,($H100/$G100)*BS100,0)*(1-$K100)</f>
        <v>0</v>
      </c>
      <c r="BU100" s="989">
        <f>VLOOKUP($E100,BS$450:BV$461,3,FALSE)*BS100*($K100)+IF($G100&gt;0,($I100/$G100)*BS100,0)*(1-$K100)</f>
        <v>0</v>
      </c>
      <c r="BV100" s="989">
        <f>VLOOKUP($E100,BS$450:BV$461,4,FALSE)*BS100*($K100)+(BS100-BT100-BU100)*(1-$K100)</f>
        <v>0</v>
      </c>
      <c r="BW100" s="990"/>
      <c r="CA100" s="988">
        <f t="shared" si="73"/>
        <v>0</v>
      </c>
      <c r="CB100" s="989">
        <f>VLOOKUP($E100,CA$450:CD$461,2,FALSE)*CA100*($K100)+IF($G100&gt;0,($H100/$G100)*CA100,0)*(1-$K100)</f>
        <v>0</v>
      </c>
      <c r="CC100" s="989">
        <f>VLOOKUP($E100,CA$450:CD$461,3,FALSE)*CA100*($K100)+IF($G100&gt;0,($I100/$G100)*CA100,0)*(1-$K100)</f>
        <v>0</v>
      </c>
      <c r="CD100" s="989">
        <f>VLOOKUP($E100,CA$450:CD$461,4,FALSE)*CA100*($K100)+(CA100-CB100-CC100)*(1-$K100)</f>
        <v>0</v>
      </c>
      <c r="CE100" s="990"/>
      <c r="CI100" s="988">
        <f t="shared" si="74"/>
        <v>0</v>
      </c>
      <c r="CJ100" s="989">
        <f>VLOOKUP($E100,CI$450:CL$461,2,FALSE)*CI100*($K100)+IF($G100&gt;0,($H100/$G100)*CI100,0)*(1-$K100)</f>
        <v>0</v>
      </c>
      <c r="CK100" s="989">
        <f>VLOOKUP($E100,CI$450:CL$461,3,FALSE)*CI100*($K100)+IF($G100&gt;0,($I100/$G100)*CI100,0)*(1-$K100)</f>
        <v>0</v>
      </c>
      <c r="CL100" s="989">
        <f>VLOOKUP($E100,CI$450:CL$461,4,FALSE)*CI100*($K100)+(CI100-CJ100-CK100)*(1-$K100)</f>
        <v>0</v>
      </c>
      <c r="CM100" s="990"/>
      <c r="CQ100" s="988">
        <f t="shared" si="75"/>
        <v>0</v>
      </c>
      <c r="CR100" s="989">
        <f>VLOOKUP($E100,CQ$450:CT$461,2,FALSE)*CQ100*($K100)+IF($G100&gt;0,($H100/$G100)*CQ100,0)*(1-$K100)</f>
        <v>0</v>
      </c>
      <c r="CS100" s="989">
        <f>VLOOKUP($E100,CQ$450:CT$461,3,FALSE)*CQ100*($K100)+IF($G100&gt;0,($I100/$G100)*CQ100,0)*(1-$K100)</f>
        <v>0</v>
      </c>
      <c r="CT100" s="989">
        <f>VLOOKUP($E100,CQ$450:CT$461,4,FALSE)*CQ100*($K100)+(CQ100-CR100-CS100)*(1-$K100)</f>
        <v>0</v>
      </c>
      <c r="CU100" s="990"/>
      <c r="CY100" s="988">
        <f t="shared" si="76"/>
        <v>0</v>
      </c>
      <c r="CZ100" s="989">
        <f>VLOOKUP($E100,CY$450:DB$461,2,FALSE)*CY100*($K100)+IF($G100&gt;0,($H100/$G100)*CY100,0)*(1-$K100)</f>
        <v>0</v>
      </c>
      <c r="DA100" s="989">
        <f>VLOOKUP($E100,CY$450:DB$461,3,FALSE)*CY100*($K100)+IF($G100&gt;0,($I100/$G100)*CY100,0)*(1-$K100)</f>
        <v>0</v>
      </c>
      <c r="DB100" s="989">
        <f>VLOOKUP($E100,CY$450:DB$461,4,FALSE)*CY100*($K100)+(CY100-CZ100-DA100)*(1-$K100)</f>
        <v>0</v>
      </c>
      <c r="DC100" s="990"/>
      <c r="DG100" s="988">
        <f t="shared" si="77"/>
        <v>0</v>
      </c>
      <c r="DH100" s="989">
        <f>VLOOKUP($E100,DG$450:DJ$461,2,FALSE)*DG100*($K100)+IF($G100&gt;0,($H100/$G100)*DG100,0)*(1-$K100)</f>
        <v>0</v>
      </c>
      <c r="DI100" s="989">
        <f>VLOOKUP($E100,DG$450:DJ$461,3,FALSE)*DG100*($K100)+IF($G100&gt;0,($I100/$G100)*DG100,0)*(1-$K100)</f>
        <v>0</v>
      </c>
      <c r="DJ100" s="989">
        <f>VLOOKUP($E100,DG$450:DJ$461,4,FALSE)*DG100*($K100)+(DG100-DH100-DI100)*(1-$K100)</f>
        <v>0</v>
      </c>
      <c r="DK100" s="990"/>
      <c r="DO100" s="988">
        <f t="shared" si="78"/>
        <v>0</v>
      </c>
      <c r="DP100" s="989">
        <f>VLOOKUP($E100,DO$450:DR$461,2,FALSE)*DO100*($K100)+IF($G100&gt;0,($H100/$G100)*DO100,0)*(1-$K100)</f>
        <v>0</v>
      </c>
      <c r="DQ100" s="989">
        <f>VLOOKUP($E100,DO$450:DR$461,3,FALSE)*DO100*($K100)+IF($G100&gt;0,($I100/$G100)*DO100,0)*(1-$K100)</f>
        <v>0</v>
      </c>
      <c r="DR100" s="989">
        <f>VLOOKUP($E100,DO$450:DR$461,4,FALSE)*DO100*($K100)+(DO100-DP100-DQ100)*(1-$K100)</f>
        <v>0</v>
      </c>
      <c r="DS100" s="990"/>
      <c r="DW100" s="988">
        <f t="shared" si="79"/>
        <v>0</v>
      </c>
      <c r="DX100" s="989">
        <f>VLOOKUP($E100,DW$450:DZ$461,2,FALSE)*DW100*($K100)+IF($G100&gt;0,($H100/$G100)*DW100,0)*(1-$K100)</f>
        <v>0</v>
      </c>
      <c r="DY100" s="989">
        <f>VLOOKUP($E100,DW$450:DZ$461,3,FALSE)*DW100*($K100)+IF($G100&gt;0,($I100/$G100)*DW100,0)*(1-$K100)</f>
        <v>0</v>
      </c>
      <c r="DZ100" s="989">
        <f>VLOOKUP($E100,DW$450:DZ$461,4,FALSE)*DW100*($K100)+(DW100-DX100-DY100)*(1-$K100)</f>
        <v>0</v>
      </c>
      <c r="EA100" s="990"/>
      <c r="EE100" s="988">
        <f t="shared" si="80"/>
        <v>0</v>
      </c>
      <c r="EF100" s="989">
        <f>VLOOKUP($E100,EE$450:EH$461,2,FALSE)*EE100*($K100)+IF($G100&gt;0,($H100/$G100)*EE100,0)*(1-$K100)</f>
        <v>0</v>
      </c>
      <c r="EG100" s="989">
        <f>VLOOKUP($E100,EE$450:EH$461,3,FALSE)*EE100*($K100)+IF($G100&gt;0,($I100/$G100)*EE100,0)*(1-$K100)</f>
        <v>0</v>
      </c>
      <c r="EH100" s="989">
        <f>VLOOKUP($E100,EE$450:EH$461,4,FALSE)*EE100*($K100)+(EE100-EF100-EG100)*(1-$K100)</f>
        <v>0</v>
      </c>
      <c r="EI100" s="990"/>
      <c r="EM100" s="988">
        <f t="shared" si="81"/>
        <v>0</v>
      </c>
      <c r="EN100" s="989">
        <f>VLOOKUP($E100,EM$450:EP$461,2,FALSE)*EM100*($K100)+IF($G100&gt;0,($H100/$G100)*EM100,0)*(1-$K100)</f>
        <v>0</v>
      </c>
      <c r="EO100" s="989">
        <f>VLOOKUP($E100,EM$450:EP$461,3,FALSE)*EM100*($K100)+IF($G100&gt;0,($I100/$G100)*EM100,0)*(1-$K100)</f>
        <v>0</v>
      </c>
      <c r="EP100" s="989">
        <f>VLOOKUP($E100,EM$450:EP$461,4,FALSE)*EM100*($K100)+(EM100-EN100-EO100)*(1-$K100)</f>
        <v>0</v>
      </c>
      <c r="EQ100" s="990"/>
      <c r="EU100" s="988">
        <f t="shared" si="82"/>
        <v>0</v>
      </c>
      <c r="EV100" s="989">
        <f>VLOOKUP($E100,EU$450:EX$461,2,FALSE)*EU100*($K100)+IF($G100&gt;0,($H100/$G100)*EU100,0)*(1-$K100)</f>
        <v>0</v>
      </c>
      <c r="EW100" s="989">
        <f>VLOOKUP($E100,EU$450:EX$461,3,FALSE)*EU100*($K100)+IF($G100&gt;0,($I100/$G100)*EU100,0)*(1-$K100)</f>
        <v>0</v>
      </c>
      <c r="EX100" s="989">
        <f>VLOOKUP($E100,EU$450:EX$461,4,FALSE)*EU100*($K100)+(EU100-EV100-EW100)*(1-$K100)</f>
        <v>0</v>
      </c>
      <c r="EY100" s="990"/>
      <c r="FC100" s="988">
        <f t="shared" si="83"/>
        <v>0</v>
      </c>
      <c r="FD100" s="989">
        <f>VLOOKUP($E100,FC$450:FF$461,2,FALSE)*FC100*($K100)+IF($G100&gt;0,($H100/$G100)*FC100,0)*(1-$K100)</f>
        <v>0</v>
      </c>
      <c r="FE100" s="989">
        <f>VLOOKUP($E100,FC$450:FF$461,3,FALSE)*FC100*($K100)+IF($G100&gt;0,($I100/$G100)*FC100,0)*(1-$K100)</f>
        <v>0</v>
      </c>
      <c r="FF100" s="989">
        <f>VLOOKUP($E100,FC$450:FF$461,4,FALSE)*FC100*($K100)+(FC100-FD100-FE100)*(1-$K100)</f>
        <v>0</v>
      </c>
      <c r="FG100" s="990"/>
      <c r="FK100" s="988">
        <f t="shared" si="84"/>
        <v>0</v>
      </c>
      <c r="FL100" s="989">
        <f>VLOOKUP($E100,FK$450:FN$461,2,FALSE)*FK100*($K100)+IF($G100&gt;0,($H100/$G100)*FK100,0)*(1-$K100)</f>
        <v>0</v>
      </c>
      <c r="FM100" s="989">
        <f>VLOOKUP($E100,FK$450:FN$461,3,FALSE)*FK100*($K100)+IF($G100&gt;0,($I100/$G100)*FK100,0)*(1-$K100)</f>
        <v>0</v>
      </c>
      <c r="FN100" s="989">
        <f>VLOOKUP($E100,FK$450:FN$461,4,FALSE)*FK100*($K100)+(FK100-FL100-FM100)*(1-$K100)</f>
        <v>0</v>
      </c>
      <c r="FO100" s="990"/>
    </row>
    <row r="101" spans="1:171">
      <c r="A101" s="818"/>
      <c r="B101" s="738" t="s">
        <v>104</v>
      </c>
      <c r="C101" s="1961"/>
      <c r="D101" s="789"/>
      <c r="E101" s="789"/>
      <c r="F101" s="790"/>
      <c r="G101" s="797">
        <f>SUM(G95:G100)</f>
        <v>0</v>
      </c>
      <c r="H101" s="797">
        <f>SUM(H95:H100)</f>
        <v>0</v>
      </c>
      <c r="I101" s="797">
        <f>SUM(I95:I100)</f>
        <v>0</v>
      </c>
      <c r="J101" s="1216">
        <f>SUM(J95:J100)</f>
        <v>0</v>
      </c>
      <c r="K101" s="777"/>
      <c r="O101" s="998">
        <f>SUM(O95:O100)</f>
        <v>0</v>
      </c>
      <c r="P101" s="998">
        <f>SUM(P95:P100)</f>
        <v>0</v>
      </c>
      <c r="Q101" s="998">
        <f>SUM(Q95:Q100)</f>
        <v>0</v>
      </c>
      <c r="R101" s="998">
        <f>SUM(R95:R100)</f>
        <v>0</v>
      </c>
      <c r="S101" s="990"/>
      <c r="W101" s="998">
        <f>SUM(W95:W100)</f>
        <v>0</v>
      </c>
      <c r="X101" s="998">
        <f>SUM(X95:X100)</f>
        <v>0</v>
      </c>
      <c r="Y101" s="998">
        <f>SUM(Y95:Y100)</f>
        <v>0</v>
      </c>
      <c r="Z101" s="998">
        <f>SUM(Z95:Z100)</f>
        <v>0</v>
      </c>
      <c r="AA101" s="990"/>
      <c r="AE101" s="998">
        <f>SUM(AE95:AE100)</f>
        <v>0</v>
      </c>
      <c r="AF101" s="998">
        <f>SUM(AF95:AF100)</f>
        <v>0</v>
      </c>
      <c r="AG101" s="998">
        <f>SUM(AG95:AG100)</f>
        <v>0</v>
      </c>
      <c r="AH101" s="998">
        <f>SUM(AH95:AH100)</f>
        <v>0</v>
      </c>
      <c r="AI101" s="990"/>
      <c r="AM101" s="998">
        <f>SUM(AM95:AM100)</f>
        <v>0</v>
      </c>
      <c r="AN101" s="998">
        <f>SUM(AN95:AN100)</f>
        <v>0</v>
      </c>
      <c r="AO101" s="998">
        <f>SUM(AO95:AO100)</f>
        <v>0</v>
      </c>
      <c r="AP101" s="998">
        <f>SUM(AP95:AP100)</f>
        <v>0</v>
      </c>
      <c r="AQ101" s="990"/>
      <c r="AU101" s="998">
        <f>SUM(AU95:AU100)</f>
        <v>0</v>
      </c>
      <c r="AV101" s="998">
        <f>SUM(AV95:AV100)</f>
        <v>0</v>
      </c>
      <c r="AW101" s="998">
        <f>SUM(AW95:AW100)</f>
        <v>0</v>
      </c>
      <c r="AX101" s="998">
        <f>SUM(AX95:AX100)</f>
        <v>0</v>
      </c>
      <c r="AY101" s="990"/>
      <c r="BC101" s="998">
        <f>SUM(BC95:BC100)</f>
        <v>0</v>
      </c>
      <c r="BD101" s="998">
        <f>SUM(BD95:BD100)</f>
        <v>0</v>
      </c>
      <c r="BE101" s="998">
        <f>SUM(BE95:BE100)</f>
        <v>0</v>
      </c>
      <c r="BF101" s="998">
        <f>SUM(BF95:BF100)</f>
        <v>0</v>
      </c>
      <c r="BG101" s="990"/>
      <c r="BK101" s="998">
        <f>SUM(BK95:BK100)</f>
        <v>0</v>
      </c>
      <c r="BL101" s="998">
        <f>SUM(BL95:BL100)</f>
        <v>0</v>
      </c>
      <c r="BM101" s="998">
        <f>SUM(BM95:BM100)</f>
        <v>0</v>
      </c>
      <c r="BN101" s="998">
        <f>SUM(BN95:BN100)</f>
        <v>0</v>
      </c>
      <c r="BO101" s="990"/>
      <c r="BS101" s="998">
        <f>SUM(BS95:BS100)</f>
        <v>0</v>
      </c>
      <c r="BT101" s="998">
        <f>SUM(BT95:BT100)</f>
        <v>0</v>
      </c>
      <c r="BU101" s="998">
        <f>SUM(BU95:BU100)</f>
        <v>0</v>
      </c>
      <c r="BV101" s="998">
        <f>SUM(BV95:BV100)</f>
        <v>0</v>
      </c>
      <c r="BW101" s="990"/>
      <c r="CA101" s="998">
        <f>SUM(CA95:CA100)</f>
        <v>0</v>
      </c>
      <c r="CB101" s="998">
        <f>SUM(CB95:CB100)</f>
        <v>0</v>
      </c>
      <c r="CC101" s="998">
        <f>SUM(CC95:CC100)</f>
        <v>0</v>
      </c>
      <c r="CD101" s="998">
        <f>SUM(CD95:CD100)</f>
        <v>0</v>
      </c>
      <c r="CE101" s="990"/>
      <c r="CI101" s="998">
        <f>SUM(CI95:CI100)</f>
        <v>0</v>
      </c>
      <c r="CJ101" s="998">
        <f>SUM(CJ95:CJ100)</f>
        <v>0</v>
      </c>
      <c r="CK101" s="998">
        <f>SUM(CK95:CK100)</f>
        <v>0</v>
      </c>
      <c r="CL101" s="998">
        <f>SUM(CL95:CL100)</f>
        <v>0</v>
      </c>
      <c r="CM101" s="990"/>
      <c r="CQ101" s="998">
        <f>SUM(CQ95:CQ100)</f>
        <v>0</v>
      </c>
      <c r="CR101" s="998">
        <f>SUM(CR95:CR100)</f>
        <v>0</v>
      </c>
      <c r="CS101" s="998">
        <f>SUM(CS95:CS100)</f>
        <v>0</v>
      </c>
      <c r="CT101" s="998">
        <f>SUM(CT95:CT100)</f>
        <v>0</v>
      </c>
      <c r="CU101" s="990"/>
      <c r="CY101" s="998">
        <f>SUM(CY95:CY100)</f>
        <v>0</v>
      </c>
      <c r="CZ101" s="998">
        <f>SUM(CZ95:CZ100)</f>
        <v>0</v>
      </c>
      <c r="DA101" s="998">
        <f>SUM(DA95:DA100)</f>
        <v>0</v>
      </c>
      <c r="DB101" s="998">
        <f>SUM(DB95:DB100)</f>
        <v>0</v>
      </c>
      <c r="DC101" s="990"/>
      <c r="DG101" s="998">
        <f>SUM(DG95:DG100)</f>
        <v>0</v>
      </c>
      <c r="DH101" s="998">
        <f>SUM(DH95:DH100)</f>
        <v>0</v>
      </c>
      <c r="DI101" s="998">
        <f>SUM(DI95:DI100)</f>
        <v>0</v>
      </c>
      <c r="DJ101" s="998">
        <f>SUM(DJ95:DJ100)</f>
        <v>0</v>
      </c>
      <c r="DK101" s="990"/>
      <c r="DO101" s="998">
        <f>SUM(DO95:DO100)</f>
        <v>0</v>
      </c>
      <c r="DP101" s="998">
        <f>SUM(DP95:DP100)</f>
        <v>0</v>
      </c>
      <c r="DQ101" s="998">
        <f>SUM(DQ95:DQ100)</f>
        <v>0</v>
      </c>
      <c r="DR101" s="998">
        <f>SUM(DR95:DR100)</f>
        <v>0</v>
      </c>
      <c r="DS101" s="990"/>
      <c r="DW101" s="998">
        <f>SUM(DW95:DW100)</f>
        <v>0</v>
      </c>
      <c r="DX101" s="998">
        <f>SUM(DX95:DX100)</f>
        <v>0</v>
      </c>
      <c r="DY101" s="998">
        <f>SUM(DY95:DY100)</f>
        <v>0</v>
      </c>
      <c r="DZ101" s="998">
        <f>SUM(DZ95:DZ100)</f>
        <v>0</v>
      </c>
      <c r="EA101" s="990"/>
      <c r="EE101" s="998">
        <f>SUM(EE95:EE100)</f>
        <v>0</v>
      </c>
      <c r="EF101" s="998">
        <f>SUM(EF95:EF100)</f>
        <v>0</v>
      </c>
      <c r="EG101" s="998">
        <f>SUM(EG95:EG100)</f>
        <v>0</v>
      </c>
      <c r="EH101" s="998">
        <f>SUM(EH95:EH100)</f>
        <v>0</v>
      </c>
      <c r="EI101" s="990"/>
      <c r="EM101" s="998">
        <f>SUM(EM95:EM100)</f>
        <v>0</v>
      </c>
      <c r="EN101" s="998">
        <f>SUM(EN95:EN100)</f>
        <v>0</v>
      </c>
      <c r="EO101" s="998">
        <f>SUM(EO95:EO100)</f>
        <v>0</v>
      </c>
      <c r="EP101" s="998">
        <f>SUM(EP95:EP100)</f>
        <v>0</v>
      </c>
      <c r="EQ101" s="990"/>
      <c r="EU101" s="998">
        <f>SUM(EU95:EU100)</f>
        <v>0</v>
      </c>
      <c r="EV101" s="998">
        <f>SUM(EV95:EV100)</f>
        <v>0</v>
      </c>
      <c r="EW101" s="998">
        <f>SUM(EW95:EW100)</f>
        <v>0</v>
      </c>
      <c r="EX101" s="998">
        <f>SUM(EX95:EX100)</f>
        <v>0</v>
      </c>
      <c r="EY101" s="990"/>
      <c r="FC101" s="998">
        <f>SUM(FC95:FC100)</f>
        <v>0</v>
      </c>
      <c r="FD101" s="998">
        <f>SUM(FD95:FD100)</f>
        <v>0</v>
      </c>
      <c r="FE101" s="998">
        <f>SUM(FE95:FE100)</f>
        <v>0</v>
      </c>
      <c r="FF101" s="998">
        <f>SUM(FF95:FF100)</f>
        <v>0</v>
      </c>
      <c r="FG101" s="990"/>
      <c r="FK101" s="998">
        <f>SUM(FK95:FK100)</f>
        <v>0</v>
      </c>
      <c r="FL101" s="998">
        <f>SUM(FL95:FL100)</f>
        <v>0</v>
      </c>
      <c r="FM101" s="998">
        <f>SUM(FM95:FM100)</f>
        <v>0</v>
      </c>
      <c r="FN101" s="998">
        <f>SUM(FN95:FN100)</f>
        <v>0</v>
      </c>
      <c r="FO101" s="990"/>
    </row>
    <row r="102" spans="1:171">
      <c r="A102" s="818"/>
      <c r="B102" s="738"/>
      <c r="C102" s="1965"/>
      <c r="D102" s="819"/>
      <c r="E102" s="196"/>
      <c r="F102" s="196"/>
      <c r="G102" s="820"/>
      <c r="H102" s="820"/>
      <c r="I102" s="820"/>
      <c r="J102" s="821"/>
      <c r="K102" s="777"/>
      <c r="O102" s="820"/>
      <c r="S102" s="990"/>
      <c r="W102" s="820"/>
      <c r="AA102" s="990"/>
      <c r="AE102" s="820"/>
      <c r="AI102" s="990"/>
      <c r="AM102" s="820"/>
      <c r="AQ102" s="990"/>
      <c r="AU102" s="820"/>
      <c r="AY102" s="990"/>
      <c r="BC102" s="820"/>
      <c r="BG102" s="990"/>
      <c r="BK102" s="820"/>
      <c r="BO102" s="990"/>
      <c r="BS102" s="820"/>
      <c r="BW102" s="990"/>
      <c r="CA102" s="820"/>
      <c r="CE102" s="990"/>
      <c r="CI102" s="820"/>
      <c r="CM102" s="990"/>
      <c r="CQ102" s="820"/>
      <c r="CU102" s="990"/>
      <c r="CY102" s="820"/>
      <c r="DC102" s="990"/>
      <c r="DG102" s="820"/>
      <c r="DK102" s="990"/>
      <c r="DO102" s="820"/>
      <c r="DS102" s="990"/>
      <c r="DW102" s="820"/>
      <c r="EA102" s="990"/>
      <c r="EE102" s="820"/>
      <c r="EI102" s="990"/>
      <c r="EM102" s="820"/>
      <c r="EQ102" s="990"/>
      <c r="EU102" s="820"/>
      <c r="EY102" s="990"/>
      <c r="FC102" s="820"/>
      <c r="FG102" s="990"/>
      <c r="FK102" s="820"/>
      <c r="FO102" s="990"/>
    </row>
    <row r="103" spans="1:171">
      <c r="A103" s="268" t="s">
        <v>264</v>
      </c>
      <c r="B103" s="79"/>
      <c r="C103" s="1965"/>
      <c r="D103" s="196"/>
      <c r="E103" s="196"/>
      <c r="F103" s="196"/>
      <c r="G103" s="822"/>
      <c r="H103" s="822"/>
      <c r="I103" s="822"/>
      <c r="J103" s="823"/>
      <c r="K103" s="777"/>
      <c r="O103" s="952"/>
      <c r="S103" s="990"/>
      <c r="W103" s="952"/>
      <c r="AA103" s="990"/>
      <c r="AE103" s="952"/>
      <c r="AI103" s="990"/>
      <c r="AM103" s="952"/>
      <c r="AQ103" s="990"/>
      <c r="AU103" s="952"/>
      <c r="AY103" s="990"/>
      <c r="BC103" s="952"/>
      <c r="BG103" s="990"/>
      <c r="BK103" s="952"/>
      <c r="BO103" s="990"/>
      <c r="BS103" s="952"/>
      <c r="BW103" s="990"/>
      <c r="CA103" s="952"/>
      <c r="CE103" s="990"/>
      <c r="CI103" s="952"/>
      <c r="CM103" s="990"/>
      <c r="CQ103" s="952"/>
      <c r="CU103" s="990"/>
      <c r="CY103" s="952"/>
      <c r="DC103" s="990"/>
      <c r="DG103" s="952"/>
      <c r="DK103" s="990"/>
      <c r="DO103" s="952"/>
      <c r="DS103" s="990"/>
      <c r="DW103" s="952"/>
      <c r="EA103" s="990"/>
      <c r="EE103" s="952"/>
      <c r="EI103" s="990"/>
      <c r="EM103" s="952"/>
      <c r="EQ103" s="990"/>
      <c r="EU103" s="952"/>
      <c r="EY103" s="990"/>
      <c r="FC103" s="952"/>
      <c r="FG103" s="990"/>
      <c r="FK103" s="952"/>
      <c r="FO103" s="990"/>
    </row>
    <row r="104" spans="1:171">
      <c r="A104" s="786"/>
      <c r="B104" s="787" t="s">
        <v>399</v>
      </c>
      <c r="C104" s="1963" t="s">
        <v>78</v>
      </c>
      <c r="D104" s="764">
        <v>123</v>
      </c>
      <c r="E104" s="778" t="str">
        <f>'Sch 1- Rate Base '!E104</f>
        <v>DIRECT</v>
      </c>
      <c r="F104" s="765"/>
      <c r="G104" s="182">
        <f>'Sch 1- Rate Base '!G104</f>
        <v>0</v>
      </c>
      <c r="H104" s="182">
        <f>'Sch 1- Rate Base '!H104</f>
        <v>0</v>
      </c>
      <c r="I104" s="182">
        <f>'Sch 1- Rate Base '!I104</f>
        <v>0</v>
      </c>
      <c r="J104" s="183">
        <f>'Sch 1- Rate Base '!J104</f>
        <v>0</v>
      </c>
      <c r="K104" s="777">
        <f>IF($E104="DIRECT",0,1)</f>
        <v>0</v>
      </c>
      <c r="O104" s="988">
        <f>$G104</f>
        <v>0</v>
      </c>
      <c r="P104" s="989">
        <f>VLOOKUP($E104,O$450:R$461,2,FALSE)*O104*($K104)+IF($G104&gt;0,($H104/$G104)*O104,0)*(1-$K104)</f>
        <v>0</v>
      </c>
      <c r="Q104" s="989">
        <f>VLOOKUP($E104,O$450:R$461,3,FALSE)*O104*($K104)+IF($G104&gt;0,($I104/$G104)*O104,0)*(1-$K104)</f>
        <v>0</v>
      </c>
      <c r="R104" s="989">
        <f>VLOOKUP($E104,O$450:R$461,4,FALSE)*O104*($K104)+(O104-P104-Q104)*(1-$K104)</f>
        <v>0</v>
      </c>
      <c r="S104" s="990"/>
      <c r="W104" s="988">
        <f>$G104</f>
        <v>0</v>
      </c>
      <c r="X104" s="989">
        <f>VLOOKUP($E104,W$450:Z$461,2,FALSE)*W104*($K104)+IF($G104&gt;0,($H104/$G104)*W104,0)*(1-$K104)</f>
        <v>0</v>
      </c>
      <c r="Y104" s="989">
        <f>VLOOKUP($E104,W$450:Z$461,3,FALSE)*W104*($K104)+IF($G104&gt;0,($I104/$G104)*W104,0)*(1-$K104)</f>
        <v>0</v>
      </c>
      <c r="Z104" s="989">
        <f>VLOOKUP($E104,W$450:Z$461,4,FALSE)*W104*($K104)+(W104-X104-Y104)*(1-$K104)</f>
        <v>0</v>
      </c>
      <c r="AA104" s="990"/>
      <c r="AE104" s="988">
        <f>$G104</f>
        <v>0</v>
      </c>
      <c r="AF104" s="989">
        <f>VLOOKUP($E104,AE$450:AH$461,2,FALSE)*AE104*($K104)+IF($G104&gt;0,($H104/$G104)*AE104,0)*(1-$K104)</f>
        <v>0</v>
      </c>
      <c r="AG104" s="989">
        <f>VLOOKUP($E104,AE$450:AH$461,3,FALSE)*AE104*($K104)+IF($G104&gt;0,($I104/$G104)*AE104,0)*(1-$K104)</f>
        <v>0</v>
      </c>
      <c r="AH104" s="989">
        <f>VLOOKUP($E104,AE$450:AH$461,4,FALSE)*AE104*($K104)+(AE104-AF104-AG104)*(1-$K104)</f>
        <v>0</v>
      </c>
      <c r="AI104" s="990"/>
      <c r="AM104" s="988">
        <f>$G104</f>
        <v>0</v>
      </c>
      <c r="AN104" s="989">
        <f>VLOOKUP($E104,AM$450:AP$461,2,FALSE)*AM104*($K104)+IF($G104&gt;0,($H104/$G104)*AM104,0)*(1-$K104)</f>
        <v>0</v>
      </c>
      <c r="AO104" s="989">
        <f>VLOOKUP($E104,AM$450:AP$461,3,FALSE)*AM104*($K104)+IF($G104&gt;0,($I104/$G104)*AM104,0)*(1-$K104)</f>
        <v>0</v>
      </c>
      <c r="AP104" s="989">
        <f>VLOOKUP($E104,AM$450:AP$461,4,FALSE)*AM104*($K104)+(AM104-AN104-AO104)*(1-$K104)</f>
        <v>0</v>
      </c>
      <c r="AQ104" s="990"/>
      <c r="AU104" s="988">
        <f>$G104</f>
        <v>0</v>
      </c>
      <c r="AV104" s="989">
        <f>VLOOKUP($E104,AU$450:AX$461,2,FALSE)*AU104*($K104)+IF($G104&gt;0,($H104/$G104)*AU104,0)*(1-$K104)</f>
        <v>0</v>
      </c>
      <c r="AW104" s="989">
        <f>VLOOKUP($E104,AU$450:AX$461,3,FALSE)*AU104*($K104)+IF($G104&gt;0,($I104/$G104)*AU104,0)*(1-$K104)</f>
        <v>0</v>
      </c>
      <c r="AX104" s="989">
        <f>VLOOKUP($E104,AU$450:AX$461,4,FALSE)*AU104*($K104)+(AU104-AV104-AW104)*(1-$K104)</f>
        <v>0</v>
      </c>
      <c r="AY104" s="990"/>
      <c r="BC104" s="988">
        <f>$G104</f>
        <v>0</v>
      </c>
      <c r="BD104" s="989">
        <f>VLOOKUP($E104,BC$450:BF$461,2,FALSE)*BC104*($K104)+IF($G104&gt;0,($H104/$G104)*BC104,0)*(1-$K104)</f>
        <v>0</v>
      </c>
      <c r="BE104" s="989">
        <f>VLOOKUP($E104,BC$450:BF$461,3,FALSE)*BC104*($K104)+IF($G104&gt;0,($I104/$G104)*BC104,0)*(1-$K104)</f>
        <v>0</v>
      </c>
      <c r="BF104" s="989">
        <f>VLOOKUP($E104,BC$450:BF$461,4,FALSE)*BC104*($K104)+(BC104-BD104-BE104)*(1-$K104)</f>
        <v>0</v>
      </c>
      <c r="BG104" s="990"/>
      <c r="BK104" s="988">
        <f>$G104</f>
        <v>0</v>
      </c>
      <c r="BL104" s="989">
        <f>VLOOKUP($E104,BK$450:BN$461,2,FALSE)*BK104*($K104)+IF($G104&gt;0,($H104/$G104)*BK104,0)*(1-$K104)</f>
        <v>0</v>
      </c>
      <c r="BM104" s="989">
        <f>VLOOKUP($E104,BK$450:BN$461,3,FALSE)*BK104*($K104)+IF($G104&gt;0,($I104/$G104)*BK104,0)*(1-$K104)</f>
        <v>0</v>
      </c>
      <c r="BN104" s="989">
        <f>VLOOKUP($E104,BK$450:BN$461,4,FALSE)*BK104*($K104)+(BK104-BL104-BM104)*(1-$K104)</f>
        <v>0</v>
      </c>
      <c r="BO104" s="990"/>
      <c r="BS104" s="988">
        <f>$G104</f>
        <v>0</v>
      </c>
      <c r="BT104" s="989">
        <f>VLOOKUP($E104,BS$450:BV$461,2,FALSE)*BS104*($K104)+IF($G104&gt;0,($H104/$G104)*BS104,0)*(1-$K104)</f>
        <v>0</v>
      </c>
      <c r="BU104" s="989">
        <f>VLOOKUP($E104,BS$450:BV$461,3,FALSE)*BS104*($K104)+IF($G104&gt;0,($I104/$G104)*BS104,0)*(1-$K104)</f>
        <v>0</v>
      </c>
      <c r="BV104" s="989">
        <f>VLOOKUP($E104,BS$450:BV$461,4,FALSE)*BS104*($K104)+(BS104-BT104-BU104)*(1-$K104)</f>
        <v>0</v>
      </c>
      <c r="BW104" s="990"/>
      <c r="CA104" s="988">
        <f>$G104</f>
        <v>0</v>
      </c>
      <c r="CB104" s="989">
        <f>VLOOKUP($E104,CA$450:CD$461,2,FALSE)*CA104*($K104)+IF($G104&gt;0,($H104/$G104)*CA104,0)*(1-$K104)</f>
        <v>0</v>
      </c>
      <c r="CC104" s="989">
        <f>VLOOKUP($E104,CA$450:CD$461,3,FALSE)*CA104*($K104)+IF($G104&gt;0,($I104/$G104)*CA104,0)*(1-$K104)</f>
        <v>0</v>
      </c>
      <c r="CD104" s="989">
        <f>VLOOKUP($E104,CA$450:CD$461,4,FALSE)*CA104*($K104)+(CA104-CB104-CC104)*(1-$K104)</f>
        <v>0</v>
      </c>
      <c r="CE104" s="990"/>
      <c r="CI104" s="988">
        <f>$G104</f>
        <v>0</v>
      </c>
      <c r="CJ104" s="989">
        <f>VLOOKUP($E104,CI$450:CL$461,2,FALSE)*CI104*($K104)+IF($G104&gt;0,($H104/$G104)*CI104,0)*(1-$K104)</f>
        <v>0</v>
      </c>
      <c r="CK104" s="989">
        <f>VLOOKUP($E104,CI$450:CL$461,3,FALSE)*CI104*($K104)+IF($G104&gt;0,($I104/$G104)*CI104,0)*(1-$K104)</f>
        <v>0</v>
      </c>
      <c r="CL104" s="989">
        <f>VLOOKUP($E104,CI$450:CL$461,4,FALSE)*CI104*($K104)+(CI104-CJ104-CK104)*(1-$K104)</f>
        <v>0</v>
      </c>
      <c r="CM104" s="990"/>
      <c r="CQ104" s="988">
        <f>$G104</f>
        <v>0</v>
      </c>
      <c r="CR104" s="989">
        <f>VLOOKUP($E104,CQ$450:CT$461,2,FALSE)*CQ104*($K104)+IF($G104&gt;0,($H104/$G104)*CQ104,0)*(1-$K104)</f>
        <v>0</v>
      </c>
      <c r="CS104" s="989">
        <f>VLOOKUP($E104,CQ$450:CT$461,3,FALSE)*CQ104*($K104)+IF($G104&gt;0,($I104/$G104)*CQ104,0)*(1-$K104)</f>
        <v>0</v>
      </c>
      <c r="CT104" s="989">
        <f>VLOOKUP($E104,CQ$450:CT$461,4,FALSE)*CQ104*($K104)+(CQ104-CR104-CS104)*(1-$K104)</f>
        <v>0</v>
      </c>
      <c r="CU104" s="990"/>
      <c r="CY104" s="988">
        <f>$G104</f>
        <v>0</v>
      </c>
      <c r="CZ104" s="989">
        <f>VLOOKUP($E104,CY$450:DB$461,2,FALSE)*CY104*($K104)+IF($G104&gt;0,($H104/$G104)*CY104,0)*(1-$K104)</f>
        <v>0</v>
      </c>
      <c r="DA104" s="989">
        <f>VLOOKUP($E104,CY$450:DB$461,3,FALSE)*CY104*($K104)+IF($G104&gt;0,($I104/$G104)*CY104,0)*(1-$K104)</f>
        <v>0</v>
      </c>
      <c r="DB104" s="989">
        <f>VLOOKUP($E104,CY$450:DB$461,4,FALSE)*CY104*($K104)+(CY104-CZ104-DA104)*(1-$K104)</f>
        <v>0</v>
      </c>
      <c r="DC104" s="990"/>
      <c r="DG104" s="988">
        <f>$G104</f>
        <v>0</v>
      </c>
      <c r="DH104" s="989">
        <f>VLOOKUP($E104,DG$450:DJ$461,2,FALSE)*DG104*($K104)+IF($G104&gt;0,($H104/$G104)*DG104,0)*(1-$K104)</f>
        <v>0</v>
      </c>
      <c r="DI104" s="989">
        <f>VLOOKUP($E104,DG$450:DJ$461,3,FALSE)*DG104*($K104)+IF($G104&gt;0,($I104/$G104)*DG104,0)*(1-$K104)</f>
        <v>0</v>
      </c>
      <c r="DJ104" s="989">
        <f>VLOOKUP($E104,DG$450:DJ$461,4,FALSE)*DG104*($K104)+(DG104-DH104-DI104)*(1-$K104)</f>
        <v>0</v>
      </c>
      <c r="DK104" s="990"/>
      <c r="DO104" s="988">
        <f>$G104</f>
        <v>0</v>
      </c>
      <c r="DP104" s="989">
        <f>VLOOKUP($E104,DO$450:DR$461,2,FALSE)*DO104*($K104)+IF($G104&gt;0,($H104/$G104)*DO104,0)*(1-$K104)</f>
        <v>0</v>
      </c>
      <c r="DQ104" s="989">
        <f>VLOOKUP($E104,DO$450:DR$461,3,FALSE)*DO104*($K104)+IF($G104&gt;0,($I104/$G104)*DO104,0)*(1-$K104)</f>
        <v>0</v>
      </c>
      <c r="DR104" s="989">
        <f>VLOOKUP($E104,DO$450:DR$461,4,FALSE)*DO104*($K104)+(DO104-DP104-DQ104)*(1-$K104)</f>
        <v>0</v>
      </c>
      <c r="DS104" s="990"/>
      <c r="DW104" s="988">
        <f>$G104</f>
        <v>0</v>
      </c>
      <c r="DX104" s="989">
        <f>VLOOKUP($E104,DW$450:DZ$461,2,FALSE)*DW104*($K104)+IF($G104&gt;0,($H104/$G104)*DW104,0)*(1-$K104)</f>
        <v>0</v>
      </c>
      <c r="DY104" s="989">
        <f>VLOOKUP($E104,DW$450:DZ$461,3,FALSE)*DW104*($K104)+IF($G104&gt;0,($I104/$G104)*DW104,0)*(1-$K104)</f>
        <v>0</v>
      </c>
      <c r="DZ104" s="989">
        <f>VLOOKUP($E104,DW$450:DZ$461,4,FALSE)*DW104*($K104)+(DW104-DX104-DY104)*(1-$K104)</f>
        <v>0</v>
      </c>
      <c r="EA104" s="990"/>
      <c r="EE104" s="988">
        <f>$G104</f>
        <v>0</v>
      </c>
      <c r="EF104" s="989">
        <f>VLOOKUP($E104,EE$450:EH$461,2,FALSE)*EE104*($K104)+IF($G104&gt;0,($H104/$G104)*EE104,0)*(1-$K104)</f>
        <v>0</v>
      </c>
      <c r="EG104" s="989">
        <f>VLOOKUP($E104,EE$450:EH$461,3,FALSE)*EE104*($K104)+IF($G104&gt;0,($I104/$G104)*EE104,0)*(1-$K104)</f>
        <v>0</v>
      </c>
      <c r="EH104" s="989">
        <f>VLOOKUP($E104,EE$450:EH$461,4,FALSE)*EE104*($K104)+(EE104-EF104-EG104)*(1-$K104)</f>
        <v>0</v>
      </c>
      <c r="EI104" s="990"/>
      <c r="EM104" s="988">
        <f>$G104</f>
        <v>0</v>
      </c>
      <c r="EN104" s="989">
        <f>VLOOKUP($E104,EM$450:EP$461,2,FALSE)*EM104*($K104)+IF($G104&gt;0,($H104/$G104)*EM104,0)*(1-$K104)</f>
        <v>0</v>
      </c>
      <c r="EO104" s="989">
        <f>VLOOKUP($E104,EM$450:EP$461,3,FALSE)*EM104*($K104)+IF($G104&gt;0,($I104/$G104)*EM104,0)*(1-$K104)</f>
        <v>0</v>
      </c>
      <c r="EP104" s="989">
        <f>VLOOKUP($E104,EM$450:EP$461,4,FALSE)*EM104*($K104)+(EM104-EN104-EO104)*(1-$K104)</f>
        <v>0</v>
      </c>
      <c r="EQ104" s="990"/>
      <c r="EU104" s="988">
        <f>$G104</f>
        <v>0</v>
      </c>
      <c r="EV104" s="989">
        <f>VLOOKUP($E104,EU$450:EX$461,2,FALSE)*EU104*($K104)+IF($G104&gt;0,($H104/$G104)*EU104,0)*(1-$K104)</f>
        <v>0</v>
      </c>
      <c r="EW104" s="989">
        <f>VLOOKUP($E104,EU$450:EX$461,3,FALSE)*EU104*($K104)+IF($G104&gt;0,($I104/$G104)*EU104,0)*(1-$K104)</f>
        <v>0</v>
      </c>
      <c r="EX104" s="989">
        <f>VLOOKUP($E104,EU$450:EX$461,4,FALSE)*EU104*($K104)+(EU104-EV104-EW104)*(1-$K104)</f>
        <v>0</v>
      </c>
      <c r="EY104" s="990"/>
      <c r="FC104" s="988">
        <f>$G104</f>
        <v>0</v>
      </c>
      <c r="FD104" s="989">
        <f>VLOOKUP($E104,FC$450:FF$461,2,FALSE)*FC104*($K104)+IF($G104&gt;0,($H104/$G104)*FC104,0)*(1-$K104)</f>
        <v>0</v>
      </c>
      <c r="FE104" s="989">
        <f>VLOOKUP($E104,FC$450:FF$461,3,FALSE)*FC104*($K104)+IF($G104&gt;0,($I104/$G104)*FC104,0)*(1-$K104)</f>
        <v>0</v>
      </c>
      <c r="FF104" s="989">
        <f>VLOOKUP($E104,FC$450:FF$461,4,FALSE)*FC104*($K104)+(FC104-FD104-FE104)*(1-$K104)</f>
        <v>0</v>
      </c>
      <c r="FG104" s="990"/>
      <c r="FK104" s="988">
        <f>$G104</f>
        <v>0</v>
      </c>
      <c r="FL104" s="989">
        <f>VLOOKUP($E104,FK$450:FN$461,2,FALSE)*FK104*($K104)+IF($G104&gt;0,($H104/$G104)*FK104,0)*(1-$K104)</f>
        <v>0</v>
      </c>
      <c r="FM104" s="989">
        <f>VLOOKUP($E104,FK$450:FN$461,3,FALSE)*FK104*($K104)+IF($G104&gt;0,($I104/$G104)*FK104,0)*(1-$K104)</f>
        <v>0</v>
      </c>
      <c r="FN104" s="989">
        <f>VLOOKUP($E104,FK$450:FN$461,4,FALSE)*FK104*($K104)+(FK104-FL104-FM104)*(1-$K104)</f>
        <v>0</v>
      </c>
      <c r="FO104" s="990"/>
    </row>
    <row r="105" spans="1:171">
      <c r="A105" s="786"/>
      <c r="B105" s="787" t="s">
        <v>840</v>
      </c>
      <c r="C105" s="1963" t="s">
        <v>78</v>
      </c>
      <c r="D105" s="764">
        <v>123.1</v>
      </c>
      <c r="E105" s="778" t="s">
        <v>90</v>
      </c>
      <c r="F105" s="765"/>
      <c r="G105" s="182">
        <f>'Sch 1- Rate Base '!G105</f>
        <v>0</v>
      </c>
      <c r="H105" s="182">
        <f>'Sch 1- Rate Base '!H105</f>
        <v>0</v>
      </c>
      <c r="I105" s="182">
        <f>'Sch 1- Rate Base '!I105</f>
        <v>0</v>
      </c>
      <c r="J105" s="183">
        <f>'Sch 1- Rate Base '!J105</f>
        <v>0</v>
      </c>
      <c r="K105" s="777">
        <f>IF($E105="DIRECT",0,1)</f>
        <v>0</v>
      </c>
      <c r="O105" s="988">
        <f>$G105</f>
        <v>0</v>
      </c>
      <c r="P105" s="989">
        <f>VLOOKUP($E105,O$450:R$461,2,FALSE)*O105*($K105)+IF($G105&gt;0,($H105/$G105)*O105,0)*(1-$K105)</f>
        <v>0</v>
      </c>
      <c r="Q105" s="989">
        <f>VLOOKUP($E105,O$450:R$461,3,FALSE)*O105*($K105)+IF($G105&gt;0,($I105/$G105)*O105,0)*(1-$K105)</f>
        <v>0</v>
      </c>
      <c r="R105" s="989">
        <f>VLOOKUP($E105,O$450:R$461,4,FALSE)*O105*($K105)+(O105-P105-Q105)*(1-$K105)</f>
        <v>0</v>
      </c>
      <c r="S105" s="990"/>
      <c r="W105" s="988">
        <f>$G105</f>
        <v>0</v>
      </c>
      <c r="X105" s="989">
        <f>VLOOKUP($E105,W$450:Z$461,2,FALSE)*W105*($K105)+IF($G105&gt;0,($H105/$G105)*W105,0)*(1-$K105)</f>
        <v>0</v>
      </c>
      <c r="Y105" s="989">
        <f>VLOOKUP($E105,W$450:Z$461,3,FALSE)*W105*($K105)+IF($G105&gt;0,($I105/$G105)*W105,0)*(1-$K105)</f>
        <v>0</v>
      </c>
      <c r="Z105" s="989">
        <f>VLOOKUP($E105,W$450:Z$461,4,FALSE)*W105*($K105)+(W105-X105-Y105)*(1-$K105)</f>
        <v>0</v>
      </c>
      <c r="AA105" s="990"/>
      <c r="AE105" s="988">
        <f>$G105</f>
        <v>0</v>
      </c>
      <c r="AF105" s="989">
        <f>VLOOKUP($E105,AE$450:AH$461,2,FALSE)*AE105*($K105)+IF($G105&gt;0,($H105/$G105)*AE105,0)*(1-$K105)</f>
        <v>0</v>
      </c>
      <c r="AG105" s="989">
        <f>VLOOKUP($E105,AE$450:AH$461,3,FALSE)*AE105*($K105)+IF($G105&gt;0,($I105/$G105)*AE105,0)*(1-$K105)</f>
        <v>0</v>
      </c>
      <c r="AH105" s="989">
        <f>VLOOKUP($E105,AE$450:AH$461,4,FALSE)*AE105*($K105)+(AE105-AF105-AG105)*(1-$K105)</f>
        <v>0</v>
      </c>
      <c r="AI105" s="990"/>
      <c r="AM105" s="988">
        <f>$G105</f>
        <v>0</v>
      </c>
      <c r="AN105" s="989">
        <f>VLOOKUP($E105,AM$450:AP$461,2,FALSE)*AM105*($K105)+IF($G105&gt;0,($H105/$G105)*AM105,0)*(1-$K105)</f>
        <v>0</v>
      </c>
      <c r="AO105" s="989">
        <f>VLOOKUP($E105,AM$450:AP$461,3,FALSE)*AM105*($K105)+IF($G105&gt;0,($I105/$G105)*AM105,0)*(1-$K105)</f>
        <v>0</v>
      </c>
      <c r="AP105" s="989">
        <f>VLOOKUP($E105,AM$450:AP$461,4,FALSE)*AM105*($K105)+(AM105-AN105-AO105)*(1-$K105)</f>
        <v>0</v>
      </c>
      <c r="AQ105" s="990"/>
      <c r="AU105" s="988">
        <f>$G105</f>
        <v>0</v>
      </c>
      <c r="AV105" s="989">
        <f>VLOOKUP($E105,AU$450:AX$461,2,FALSE)*AU105*($K105)+IF($G105&gt;0,($H105/$G105)*AU105,0)*(1-$K105)</f>
        <v>0</v>
      </c>
      <c r="AW105" s="989">
        <f>VLOOKUP($E105,AU$450:AX$461,3,FALSE)*AU105*($K105)+IF($G105&gt;0,($I105/$G105)*AU105,0)*(1-$K105)</f>
        <v>0</v>
      </c>
      <c r="AX105" s="989">
        <f>VLOOKUP($E105,AU$450:AX$461,4,FALSE)*AU105*($K105)+(AU105-AV105-AW105)*(1-$K105)</f>
        <v>0</v>
      </c>
      <c r="AY105" s="990"/>
      <c r="BC105" s="988">
        <f>$G105</f>
        <v>0</v>
      </c>
      <c r="BD105" s="989">
        <f>VLOOKUP($E105,BC$450:BF$461,2,FALSE)*BC105*($K105)+IF($G105&gt;0,($H105/$G105)*BC105,0)*(1-$K105)</f>
        <v>0</v>
      </c>
      <c r="BE105" s="989">
        <f>VLOOKUP($E105,BC$450:BF$461,3,FALSE)*BC105*($K105)+IF($G105&gt;0,($I105/$G105)*BC105,0)*(1-$K105)</f>
        <v>0</v>
      </c>
      <c r="BF105" s="989">
        <f>VLOOKUP($E105,BC$450:BF$461,4,FALSE)*BC105*($K105)+(BC105-BD105-BE105)*(1-$K105)</f>
        <v>0</v>
      </c>
      <c r="BG105" s="990"/>
      <c r="BK105" s="988">
        <f>$G105</f>
        <v>0</v>
      </c>
      <c r="BL105" s="989">
        <f>VLOOKUP($E105,BK$450:BN$461,2,FALSE)*BK105*($K105)+IF($G105&gt;0,($H105/$G105)*BK105,0)*(1-$K105)</f>
        <v>0</v>
      </c>
      <c r="BM105" s="989">
        <f>VLOOKUP($E105,BK$450:BN$461,3,FALSE)*BK105*($K105)+IF($G105&gt;0,($I105/$G105)*BK105,0)*(1-$K105)</f>
        <v>0</v>
      </c>
      <c r="BN105" s="989">
        <f>VLOOKUP($E105,BK$450:BN$461,4,FALSE)*BK105*($K105)+(BK105-BL105-BM105)*(1-$K105)</f>
        <v>0</v>
      </c>
      <c r="BO105" s="990"/>
      <c r="BS105" s="988">
        <f>$G105</f>
        <v>0</v>
      </c>
      <c r="BT105" s="989">
        <f>VLOOKUP($E105,BS$450:BV$461,2,FALSE)*BS105*($K105)+IF($G105&gt;0,($H105/$G105)*BS105,0)*(1-$K105)</f>
        <v>0</v>
      </c>
      <c r="BU105" s="989">
        <f>VLOOKUP($E105,BS$450:BV$461,3,FALSE)*BS105*($K105)+IF($G105&gt;0,($I105/$G105)*BS105,0)*(1-$K105)</f>
        <v>0</v>
      </c>
      <c r="BV105" s="989">
        <f>VLOOKUP($E105,BS$450:BV$461,4,FALSE)*BS105*($K105)+(BS105-BT105-BU105)*(1-$K105)</f>
        <v>0</v>
      </c>
      <c r="BW105" s="990"/>
      <c r="CA105" s="988">
        <f>$G105</f>
        <v>0</v>
      </c>
      <c r="CB105" s="989">
        <f>VLOOKUP($E105,CA$450:CD$461,2,FALSE)*CA105*($K105)+IF($G105&gt;0,($H105/$G105)*CA105,0)*(1-$K105)</f>
        <v>0</v>
      </c>
      <c r="CC105" s="989">
        <f>VLOOKUP($E105,CA$450:CD$461,3,FALSE)*CA105*($K105)+IF($G105&gt;0,($I105/$G105)*CA105,0)*(1-$K105)</f>
        <v>0</v>
      </c>
      <c r="CD105" s="989">
        <f>VLOOKUP($E105,CA$450:CD$461,4,FALSE)*CA105*($K105)+(CA105-CB105-CC105)*(1-$K105)</f>
        <v>0</v>
      </c>
      <c r="CE105" s="990"/>
      <c r="CI105" s="988">
        <f>$G105</f>
        <v>0</v>
      </c>
      <c r="CJ105" s="989">
        <f>VLOOKUP($E105,CI$450:CL$461,2,FALSE)*CI105*($K105)+IF($G105&gt;0,($H105/$G105)*CI105,0)*(1-$K105)</f>
        <v>0</v>
      </c>
      <c r="CK105" s="989">
        <f>VLOOKUP($E105,CI$450:CL$461,3,FALSE)*CI105*($K105)+IF($G105&gt;0,($I105/$G105)*CI105,0)*(1-$K105)</f>
        <v>0</v>
      </c>
      <c r="CL105" s="989">
        <f>VLOOKUP($E105,CI$450:CL$461,4,FALSE)*CI105*($K105)+(CI105-CJ105-CK105)*(1-$K105)</f>
        <v>0</v>
      </c>
      <c r="CM105" s="990"/>
      <c r="CQ105" s="988">
        <f>$G105</f>
        <v>0</v>
      </c>
      <c r="CR105" s="989">
        <f>VLOOKUP($E105,CQ$450:CT$461,2,FALSE)*CQ105*($K105)+IF($G105&gt;0,($H105/$G105)*CQ105,0)*(1-$K105)</f>
        <v>0</v>
      </c>
      <c r="CS105" s="989">
        <f>VLOOKUP($E105,CQ$450:CT$461,3,FALSE)*CQ105*($K105)+IF($G105&gt;0,($I105/$G105)*CQ105,0)*(1-$K105)</f>
        <v>0</v>
      </c>
      <c r="CT105" s="989">
        <f>VLOOKUP($E105,CQ$450:CT$461,4,FALSE)*CQ105*($K105)+(CQ105-CR105-CS105)*(1-$K105)</f>
        <v>0</v>
      </c>
      <c r="CU105" s="990"/>
      <c r="CY105" s="988">
        <f>$G105</f>
        <v>0</v>
      </c>
      <c r="CZ105" s="989">
        <f>VLOOKUP($E105,CY$450:DB$461,2,FALSE)*CY105*($K105)+IF($G105&gt;0,($H105/$G105)*CY105,0)*(1-$K105)</f>
        <v>0</v>
      </c>
      <c r="DA105" s="989">
        <f>VLOOKUP($E105,CY$450:DB$461,3,FALSE)*CY105*($K105)+IF($G105&gt;0,($I105/$G105)*CY105,0)*(1-$K105)</f>
        <v>0</v>
      </c>
      <c r="DB105" s="989">
        <f>VLOOKUP($E105,CY$450:DB$461,4,FALSE)*CY105*($K105)+(CY105-CZ105-DA105)*(1-$K105)</f>
        <v>0</v>
      </c>
      <c r="DC105" s="990"/>
      <c r="DG105" s="988">
        <f>$G105</f>
        <v>0</v>
      </c>
      <c r="DH105" s="989">
        <f>VLOOKUP($E105,DG$450:DJ$461,2,FALSE)*DG105*($K105)+IF($G105&gt;0,($H105/$G105)*DG105,0)*(1-$K105)</f>
        <v>0</v>
      </c>
      <c r="DI105" s="989">
        <f>VLOOKUP($E105,DG$450:DJ$461,3,FALSE)*DG105*($K105)+IF($G105&gt;0,($I105/$G105)*DG105,0)*(1-$K105)</f>
        <v>0</v>
      </c>
      <c r="DJ105" s="989">
        <f>VLOOKUP($E105,DG$450:DJ$461,4,FALSE)*DG105*($K105)+(DG105-DH105-DI105)*(1-$K105)</f>
        <v>0</v>
      </c>
      <c r="DK105" s="990"/>
      <c r="DO105" s="988">
        <f>$G105</f>
        <v>0</v>
      </c>
      <c r="DP105" s="989">
        <f>VLOOKUP($E105,DO$450:DR$461,2,FALSE)*DO105*($K105)+IF($G105&gt;0,($H105/$G105)*DO105,0)*(1-$K105)</f>
        <v>0</v>
      </c>
      <c r="DQ105" s="989">
        <f>VLOOKUP($E105,DO$450:DR$461,3,FALSE)*DO105*($K105)+IF($G105&gt;0,($I105/$G105)*DO105,0)*(1-$K105)</f>
        <v>0</v>
      </c>
      <c r="DR105" s="989">
        <f>VLOOKUP($E105,DO$450:DR$461,4,FALSE)*DO105*($K105)+(DO105-DP105-DQ105)*(1-$K105)</f>
        <v>0</v>
      </c>
      <c r="DS105" s="990"/>
      <c r="DW105" s="988">
        <f>$G105</f>
        <v>0</v>
      </c>
      <c r="DX105" s="989">
        <f>VLOOKUP($E105,DW$450:DZ$461,2,FALSE)*DW105*($K105)+IF($G105&gt;0,($H105/$G105)*DW105,0)*(1-$K105)</f>
        <v>0</v>
      </c>
      <c r="DY105" s="989">
        <f>VLOOKUP($E105,DW$450:DZ$461,3,FALSE)*DW105*($K105)+IF($G105&gt;0,($I105/$G105)*DW105,0)*(1-$K105)</f>
        <v>0</v>
      </c>
      <c r="DZ105" s="989">
        <f>VLOOKUP($E105,DW$450:DZ$461,4,FALSE)*DW105*($K105)+(DW105-DX105-DY105)*(1-$K105)</f>
        <v>0</v>
      </c>
      <c r="EA105" s="990"/>
      <c r="EE105" s="988">
        <f>$G105</f>
        <v>0</v>
      </c>
      <c r="EF105" s="989">
        <f>VLOOKUP($E105,EE$450:EH$461,2,FALSE)*EE105*($K105)+IF($G105&gt;0,($H105/$G105)*EE105,0)*(1-$K105)</f>
        <v>0</v>
      </c>
      <c r="EG105" s="989">
        <f>VLOOKUP($E105,EE$450:EH$461,3,FALSE)*EE105*($K105)+IF($G105&gt;0,($I105/$G105)*EE105,0)*(1-$K105)</f>
        <v>0</v>
      </c>
      <c r="EH105" s="989">
        <f>VLOOKUP($E105,EE$450:EH$461,4,FALSE)*EE105*($K105)+(EE105-EF105-EG105)*(1-$K105)</f>
        <v>0</v>
      </c>
      <c r="EI105" s="990"/>
      <c r="EM105" s="988">
        <f>$G105</f>
        <v>0</v>
      </c>
      <c r="EN105" s="989">
        <f>VLOOKUP($E105,EM$450:EP$461,2,FALSE)*EM105*($K105)+IF($G105&gt;0,($H105/$G105)*EM105,0)*(1-$K105)</f>
        <v>0</v>
      </c>
      <c r="EO105" s="989">
        <f>VLOOKUP($E105,EM$450:EP$461,3,FALSE)*EM105*($K105)+IF($G105&gt;0,($I105/$G105)*EM105,0)*(1-$K105)</f>
        <v>0</v>
      </c>
      <c r="EP105" s="989">
        <f>VLOOKUP($E105,EM$450:EP$461,4,FALSE)*EM105*($K105)+(EM105-EN105-EO105)*(1-$K105)</f>
        <v>0</v>
      </c>
      <c r="EQ105" s="990"/>
      <c r="EU105" s="988">
        <f>$G105</f>
        <v>0</v>
      </c>
      <c r="EV105" s="989">
        <f>VLOOKUP($E105,EU$450:EX$461,2,FALSE)*EU105*($K105)+IF($G105&gt;0,($H105/$G105)*EU105,0)*(1-$K105)</f>
        <v>0</v>
      </c>
      <c r="EW105" s="989">
        <f>VLOOKUP($E105,EU$450:EX$461,3,FALSE)*EU105*($K105)+IF($G105&gt;0,($I105/$G105)*EU105,0)*(1-$K105)</f>
        <v>0</v>
      </c>
      <c r="EX105" s="989">
        <f>VLOOKUP($E105,EU$450:EX$461,4,FALSE)*EU105*($K105)+(EU105-EV105-EW105)*(1-$K105)</f>
        <v>0</v>
      </c>
      <c r="EY105" s="990"/>
      <c r="FC105" s="988">
        <f>$G105</f>
        <v>0</v>
      </c>
      <c r="FD105" s="989">
        <f>VLOOKUP($E105,FC$450:FF$461,2,FALSE)*FC105*($K105)+IF($G105&gt;0,($H105/$G105)*FC105,0)*(1-$K105)</f>
        <v>0</v>
      </c>
      <c r="FE105" s="989">
        <f>VLOOKUP($E105,FC$450:FF$461,3,FALSE)*FC105*($K105)+IF($G105&gt;0,($I105/$G105)*FC105,0)*(1-$K105)</f>
        <v>0</v>
      </c>
      <c r="FF105" s="989">
        <f>VLOOKUP($E105,FC$450:FF$461,4,FALSE)*FC105*($K105)+(FC105-FD105-FE105)*(1-$K105)</f>
        <v>0</v>
      </c>
      <c r="FG105" s="990"/>
      <c r="FK105" s="988">
        <f>$G105</f>
        <v>0</v>
      </c>
      <c r="FL105" s="989">
        <f>VLOOKUP($E105,FK$450:FN$461,2,FALSE)*FK105*($K105)+IF($G105&gt;0,($H105/$G105)*FK105,0)*(1-$K105)</f>
        <v>0</v>
      </c>
      <c r="FM105" s="989">
        <f>VLOOKUP($E105,FK$450:FN$461,3,FALSE)*FK105*($K105)+IF($G105&gt;0,($I105/$G105)*FK105,0)*(1-$K105)</f>
        <v>0</v>
      </c>
      <c r="FN105" s="989">
        <f>VLOOKUP($E105,FK$450:FN$461,4,FALSE)*FK105*($K105)+(FK105-FL105-FM105)*(1-$K105)</f>
        <v>0</v>
      </c>
      <c r="FO105" s="990"/>
    </row>
    <row r="106" spans="1:171">
      <c r="A106" s="786"/>
      <c r="B106" s="10" t="s">
        <v>432</v>
      </c>
      <c r="C106" s="1963" t="s">
        <v>78</v>
      </c>
      <c r="D106" s="764">
        <v>124</v>
      </c>
      <c r="E106" s="778" t="str">
        <f>'Sch 1- Rate Base '!E106</f>
        <v>DIST</v>
      </c>
      <c r="F106" s="765"/>
      <c r="G106" s="182">
        <f>'Sch 1- Rate Base '!G106</f>
        <v>0</v>
      </c>
      <c r="H106" s="182">
        <f>'Sch 1- Rate Base '!H106</f>
        <v>0</v>
      </c>
      <c r="I106" s="182">
        <f>'Sch 1- Rate Base '!I106</f>
        <v>0</v>
      </c>
      <c r="J106" s="183">
        <f>'Sch 1- Rate Base '!J106</f>
        <v>0</v>
      </c>
      <c r="K106" s="777">
        <f>IF($E106="DIRECT",0,1)</f>
        <v>1</v>
      </c>
      <c r="O106" s="988">
        <f>$G106</f>
        <v>0</v>
      </c>
      <c r="P106" s="989">
        <f>VLOOKUP($E106,O$450:R$461,2,FALSE)*O106*($K106)+IF($G106&gt;0,($H106/$G106)*O106,0)*(1-$K106)</f>
        <v>0</v>
      </c>
      <c r="Q106" s="989">
        <f>VLOOKUP($E106,O$450:R$461,3,FALSE)*O106*($K106)+IF($G106&gt;0,($I106/$G106)*O106,0)*(1-$K106)</f>
        <v>0</v>
      </c>
      <c r="R106" s="989">
        <f>VLOOKUP($E106,O$450:R$461,4,FALSE)*O106*($K106)+(O106-P106-Q106)*(1-$K106)</f>
        <v>0</v>
      </c>
      <c r="S106" s="990"/>
      <c r="W106" s="988">
        <f>$G106</f>
        <v>0</v>
      </c>
      <c r="X106" s="989">
        <f>VLOOKUP($E106,W$450:Z$461,2,FALSE)*W106*($K106)+IF($G106&gt;0,($H106/$G106)*W106,0)*(1-$K106)</f>
        <v>0</v>
      </c>
      <c r="Y106" s="989">
        <f>VLOOKUP($E106,W$450:Z$461,3,FALSE)*W106*($K106)+IF($G106&gt;0,($I106/$G106)*W106,0)*(1-$K106)</f>
        <v>0</v>
      </c>
      <c r="Z106" s="989">
        <f>VLOOKUP($E106,W$450:Z$461,4,FALSE)*W106*($K106)+(W106-X106-Y106)*(1-$K106)</f>
        <v>0</v>
      </c>
      <c r="AA106" s="990"/>
      <c r="AE106" s="988">
        <f>$G106</f>
        <v>0</v>
      </c>
      <c r="AF106" s="989">
        <f>VLOOKUP($E106,AE$450:AH$461,2,FALSE)*AE106*($K106)+IF($G106&gt;0,($H106/$G106)*AE106,0)*(1-$K106)</f>
        <v>0</v>
      </c>
      <c r="AG106" s="989">
        <f>VLOOKUP($E106,AE$450:AH$461,3,FALSE)*AE106*($K106)+IF($G106&gt;0,($I106/$G106)*AE106,0)*(1-$K106)</f>
        <v>0</v>
      </c>
      <c r="AH106" s="989">
        <f>VLOOKUP($E106,AE$450:AH$461,4,FALSE)*AE106*($K106)+(AE106-AF106-AG106)*(1-$K106)</f>
        <v>0</v>
      </c>
      <c r="AI106" s="990"/>
      <c r="AM106" s="988">
        <f>$G106</f>
        <v>0</v>
      </c>
      <c r="AN106" s="989">
        <f>VLOOKUP($E106,AM$450:AP$461,2,FALSE)*AM106*($K106)+IF($G106&gt;0,($H106/$G106)*AM106,0)*(1-$K106)</f>
        <v>0</v>
      </c>
      <c r="AO106" s="989">
        <f>VLOOKUP($E106,AM$450:AP$461,3,FALSE)*AM106*($K106)+IF($G106&gt;0,($I106/$G106)*AM106,0)*(1-$K106)</f>
        <v>0</v>
      </c>
      <c r="AP106" s="989">
        <f>VLOOKUP($E106,AM$450:AP$461,4,FALSE)*AM106*($K106)+(AM106-AN106-AO106)*(1-$K106)</f>
        <v>0</v>
      </c>
      <c r="AQ106" s="990"/>
      <c r="AU106" s="988">
        <f>$G106</f>
        <v>0</v>
      </c>
      <c r="AV106" s="989">
        <f>VLOOKUP($E106,AU$450:AX$461,2,FALSE)*AU106*($K106)+IF($G106&gt;0,($H106/$G106)*AU106,0)*(1-$K106)</f>
        <v>0</v>
      </c>
      <c r="AW106" s="989">
        <f>VLOOKUP($E106,AU$450:AX$461,3,FALSE)*AU106*($K106)+IF($G106&gt;0,($I106/$G106)*AU106,0)*(1-$K106)</f>
        <v>0</v>
      </c>
      <c r="AX106" s="989">
        <f>VLOOKUP($E106,AU$450:AX$461,4,FALSE)*AU106*($K106)+(AU106-AV106-AW106)*(1-$K106)</f>
        <v>0</v>
      </c>
      <c r="AY106" s="990"/>
      <c r="BC106" s="988">
        <f>$G106</f>
        <v>0</v>
      </c>
      <c r="BD106" s="989">
        <f>VLOOKUP($E106,BC$450:BF$461,2,FALSE)*BC106*($K106)+IF($G106&gt;0,($H106/$G106)*BC106,0)*(1-$K106)</f>
        <v>0</v>
      </c>
      <c r="BE106" s="989">
        <f>VLOOKUP($E106,BC$450:BF$461,3,FALSE)*BC106*($K106)+IF($G106&gt;0,($I106/$G106)*BC106,0)*(1-$K106)</f>
        <v>0</v>
      </c>
      <c r="BF106" s="989">
        <f>VLOOKUP($E106,BC$450:BF$461,4,FALSE)*BC106*($K106)+(BC106-BD106-BE106)*(1-$K106)</f>
        <v>0</v>
      </c>
      <c r="BG106" s="990"/>
      <c r="BK106" s="988">
        <f>$G106</f>
        <v>0</v>
      </c>
      <c r="BL106" s="989">
        <f>VLOOKUP($E106,BK$450:BN$461,2,FALSE)*BK106*($K106)+IF($G106&gt;0,($H106/$G106)*BK106,0)*(1-$K106)</f>
        <v>0</v>
      </c>
      <c r="BM106" s="989">
        <f>VLOOKUP($E106,BK$450:BN$461,3,FALSE)*BK106*($K106)+IF($G106&gt;0,($I106/$G106)*BK106,0)*(1-$K106)</f>
        <v>0</v>
      </c>
      <c r="BN106" s="989">
        <f>VLOOKUP($E106,BK$450:BN$461,4,FALSE)*BK106*($K106)+(BK106-BL106-BM106)*(1-$K106)</f>
        <v>0</v>
      </c>
      <c r="BO106" s="990"/>
      <c r="BS106" s="988">
        <f>$G106</f>
        <v>0</v>
      </c>
      <c r="BT106" s="989">
        <f>VLOOKUP($E106,BS$450:BV$461,2,FALSE)*BS106*($K106)+IF($G106&gt;0,($H106/$G106)*BS106,0)*(1-$K106)</f>
        <v>0</v>
      </c>
      <c r="BU106" s="989">
        <f>VLOOKUP($E106,BS$450:BV$461,3,FALSE)*BS106*($K106)+IF($G106&gt;0,($I106/$G106)*BS106,0)*(1-$K106)</f>
        <v>0</v>
      </c>
      <c r="BV106" s="989">
        <f>VLOOKUP($E106,BS$450:BV$461,4,FALSE)*BS106*($K106)+(BS106-BT106-BU106)*(1-$K106)</f>
        <v>0</v>
      </c>
      <c r="BW106" s="990"/>
      <c r="CA106" s="988">
        <f>$G106</f>
        <v>0</v>
      </c>
      <c r="CB106" s="989">
        <f>VLOOKUP($E106,CA$450:CD$461,2,FALSE)*CA106*($K106)+IF($G106&gt;0,($H106/$G106)*CA106,0)*(1-$K106)</f>
        <v>0</v>
      </c>
      <c r="CC106" s="989">
        <f>VLOOKUP($E106,CA$450:CD$461,3,FALSE)*CA106*($K106)+IF($G106&gt;0,($I106/$G106)*CA106,0)*(1-$K106)</f>
        <v>0</v>
      </c>
      <c r="CD106" s="989">
        <f>VLOOKUP($E106,CA$450:CD$461,4,FALSE)*CA106*($K106)+(CA106-CB106-CC106)*(1-$K106)</f>
        <v>0</v>
      </c>
      <c r="CE106" s="990"/>
      <c r="CI106" s="988">
        <f>$G106</f>
        <v>0</v>
      </c>
      <c r="CJ106" s="989">
        <f>VLOOKUP($E106,CI$450:CL$461,2,FALSE)*CI106*($K106)+IF($G106&gt;0,($H106/$G106)*CI106,0)*(1-$K106)</f>
        <v>0</v>
      </c>
      <c r="CK106" s="989">
        <f>VLOOKUP($E106,CI$450:CL$461,3,FALSE)*CI106*($K106)+IF($G106&gt;0,($I106/$G106)*CI106,0)*(1-$K106)</f>
        <v>0</v>
      </c>
      <c r="CL106" s="989">
        <f>VLOOKUP($E106,CI$450:CL$461,4,FALSE)*CI106*($K106)+(CI106-CJ106-CK106)*(1-$K106)</f>
        <v>0</v>
      </c>
      <c r="CM106" s="990"/>
      <c r="CQ106" s="988">
        <f>$G106</f>
        <v>0</v>
      </c>
      <c r="CR106" s="989">
        <f>VLOOKUP($E106,CQ$450:CT$461,2,FALSE)*CQ106*($K106)+IF($G106&gt;0,($H106/$G106)*CQ106,0)*(1-$K106)</f>
        <v>0</v>
      </c>
      <c r="CS106" s="989">
        <f>VLOOKUP($E106,CQ$450:CT$461,3,FALSE)*CQ106*($K106)+IF($G106&gt;0,($I106/$G106)*CQ106,0)*(1-$K106)</f>
        <v>0</v>
      </c>
      <c r="CT106" s="989">
        <f>VLOOKUP($E106,CQ$450:CT$461,4,FALSE)*CQ106*($K106)+(CQ106-CR106-CS106)*(1-$K106)</f>
        <v>0</v>
      </c>
      <c r="CU106" s="990"/>
      <c r="CY106" s="988">
        <f>$G106</f>
        <v>0</v>
      </c>
      <c r="CZ106" s="989">
        <f>VLOOKUP($E106,CY$450:DB$461,2,FALSE)*CY106*($K106)+IF($G106&gt;0,($H106/$G106)*CY106,0)*(1-$K106)</f>
        <v>0</v>
      </c>
      <c r="DA106" s="989">
        <f>VLOOKUP($E106,CY$450:DB$461,3,FALSE)*CY106*($K106)+IF($G106&gt;0,($I106/$G106)*CY106,0)*(1-$K106)</f>
        <v>0</v>
      </c>
      <c r="DB106" s="989">
        <f>VLOOKUP($E106,CY$450:DB$461,4,FALSE)*CY106*($K106)+(CY106-CZ106-DA106)*(1-$K106)</f>
        <v>0</v>
      </c>
      <c r="DC106" s="990"/>
      <c r="DG106" s="988">
        <f>$G106</f>
        <v>0</v>
      </c>
      <c r="DH106" s="989">
        <f>VLOOKUP($E106,DG$450:DJ$461,2,FALSE)*DG106*($K106)+IF($G106&gt;0,($H106/$G106)*DG106,0)*(1-$K106)</f>
        <v>0</v>
      </c>
      <c r="DI106" s="989">
        <f>VLOOKUP($E106,DG$450:DJ$461,3,FALSE)*DG106*($K106)+IF($G106&gt;0,($I106/$G106)*DG106,0)*(1-$K106)</f>
        <v>0</v>
      </c>
      <c r="DJ106" s="989">
        <f>VLOOKUP($E106,DG$450:DJ$461,4,FALSE)*DG106*($K106)+(DG106-DH106-DI106)*(1-$K106)</f>
        <v>0</v>
      </c>
      <c r="DK106" s="990"/>
      <c r="DO106" s="988">
        <f>$G106</f>
        <v>0</v>
      </c>
      <c r="DP106" s="989">
        <f>VLOOKUP($E106,DO$450:DR$461,2,FALSE)*DO106*($K106)+IF($G106&gt;0,($H106/$G106)*DO106,0)*(1-$K106)</f>
        <v>0</v>
      </c>
      <c r="DQ106" s="989">
        <f>VLOOKUP($E106,DO$450:DR$461,3,FALSE)*DO106*($K106)+IF($G106&gt;0,($I106/$G106)*DO106,0)*(1-$K106)</f>
        <v>0</v>
      </c>
      <c r="DR106" s="989">
        <f>VLOOKUP($E106,DO$450:DR$461,4,FALSE)*DO106*($K106)+(DO106-DP106-DQ106)*(1-$K106)</f>
        <v>0</v>
      </c>
      <c r="DS106" s="990"/>
      <c r="DW106" s="988">
        <f>$G106</f>
        <v>0</v>
      </c>
      <c r="DX106" s="989">
        <f>VLOOKUP($E106,DW$450:DZ$461,2,FALSE)*DW106*($K106)+IF($G106&gt;0,($H106/$G106)*DW106,0)*(1-$K106)</f>
        <v>0</v>
      </c>
      <c r="DY106" s="989">
        <f>VLOOKUP($E106,DW$450:DZ$461,3,FALSE)*DW106*($K106)+IF($G106&gt;0,($I106/$G106)*DW106,0)*(1-$K106)</f>
        <v>0</v>
      </c>
      <c r="DZ106" s="989">
        <f>VLOOKUP($E106,DW$450:DZ$461,4,FALSE)*DW106*($K106)+(DW106-DX106-DY106)*(1-$K106)</f>
        <v>0</v>
      </c>
      <c r="EA106" s="990"/>
      <c r="EE106" s="988">
        <f>$G106</f>
        <v>0</v>
      </c>
      <c r="EF106" s="989">
        <f>VLOOKUP($E106,EE$450:EH$461,2,FALSE)*EE106*($K106)+IF($G106&gt;0,($H106/$G106)*EE106,0)*(1-$K106)</f>
        <v>0</v>
      </c>
      <c r="EG106" s="989">
        <f>VLOOKUP($E106,EE$450:EH$461,3,FALSE)*EE106*($K106)+IF($G106&gt;0,($I106/$G106)*EE106,0)*(1-$K106)</f>
        <v>0</v>
      </c>
      <c r="EH106" s="989">
        <f>VLOOKUP($E106,EE$450:EH$461,4,FALSE)*EE106*($K106)+(EE106-EF106-EG106)*(1-$K106)</f>
        <v>0</v>
      </c>
      <c r="EI106" s="990"/>
      <c r="EM106" s="988">
        <f>$G106</f>
        <v>0</v>
      </c>
      <c r="EN106" s="989">
        <f>VLOOKUP($E106,EM$450:EP$461,2,FALSE)*EM106*($K106)+IF($G106&gt;0,($H106/$G106)*EM106,0)*(1-$K106)</f>
        <v>0</v>
      </c>
      <c r="EO106" s="989">
        <f>VLOOKUP($E106,EM$450:EP$461,3,FALSE)*EM106*($K106)+IF($G106&gt;0,($I106/$G106)*EM106,0)*(1-$K106)</f>
        <v>0</v>
      </c>
      <c r="EP106" s="989">
        <f>VLOOKUP($E106,EM$450:EP$461,4,FALSE)*EM106*($K106)+(EM106-EN106-EO106)*(1-$K106)</f>
        <v>0</v>
      </c>
      <c r="EQ106" s="990"/>
      <c r="EU106" s="988">
        <f>$G106</f>
        <v>0</v>
      </c>
      <c r="EV106" s="989">
        <f>VLOOKUP($E106,EU$450:EX$461,2,FALSE)*EU106*($K106)+IF($G106&gt;0,($H106/$G106)*EU106,0)*(1-$K106)</f>
        <v>0</v>
      </c>
      <c r="EW106" s="989">
        <f>VLOOKUP($E106,EU$450:EX$461,3,FALSE)*EU106*($K106)+IF($G106&gt;0,($I106/$G106)*EU106,0)*(1-$K106)</f>
        <v>0</v>
      </c>
      <c r="EX106" s="989">
        <f>VLOOKUP($E106,EU$450:EX$461,4,FALSE)*EU106*($K106)+(EU106-EV106-EW106)*(1-$K106)</f>
        <v>0</v>
      </c>
      <c r="EY106" s="990"/>
      <c r="FC106" s="988">
        <f>$G106</f>
        <v>0</v>
      </c>
      <c r="FD106" s="989">
        <f>VLOOKUP($E106,FC$450:FF$461,2,FALSE)*FC106*($K106)+IF($G106&gt;0,($H106/$G106)*FC106,0)*(1-$K106)</f>
        <v>0</v>
      </c>
      <c r="FE106" s="989">
        <f>VLOOKUP($E106,FC$450:FF$461,3,FALSE)*FC106*($K106)+IF($G106&gt;0,($I106/$G106)*FC106,0)*(1-$K106)</f>
        <v>0</v>
      </c>
      <c r="FF106" s="989">
        <f>VLOOKUP($E106,FC$450:FF$461,4,FALSE)*FC106*($K106)+(FC106-FD106-FE106)*(1-$K106)</f>
        <v>0</v>
      </c>
      <c r="FG106" s="990"/>
      <c r="FK106" s="988">
        <f>$G106</f>
        <v>0</v>
      </c>
      <c r="FL106" s="989">
        <f>VLOOKUP($E106,FK$450:FN$461,2,FALSE)*FK106*($K106)+IF($G106&gt;0,($H106/$G106)*FK106,0)*(1-$K106)</f>
        <v>0</v>
      </c>
      <c r="FM106" s="989">
        <f>VLOOKUP($E106,FK$450:FN$461,3,FALSE)*FK106*($K106)+IF($G106&gt;0,($I106/$G106)*FK106,0)*(1-$K106)</f>
        <v>0</v>
      </c>
      <c r="FN106" s="989">
        <f>VLOOKUP($E106,FK$450:FN$461,4,FALSE)*FK106*($K106)+(FK106-FL106-FM106)*(1-$K106)</f>
        <v>0</v>
      </c>
      <c r="FO106" s="990"/>
    </row>
    <row r="107" spans="1:171">
      <c r="A107" s="786"/>
      <c r="B107" s="79" t="s">
        <v>6</v>
      </c>
      <c r="C107" s="1963" t="s">
        <v>78</v>
      </c>
      <c r="D107" s="764">
        <v>175</v>
      </c>
      <c r="E107" s="778" t="str">
        <f>'Sch 1- Rate Base '!E107</f>
        <v>DIST</v>
      </c>
      <c r="F107" s="765"/>
      <c r="G107" s="182">
        <f>'Sch 1- Rate Base '!G107</f>
        <v>0</v>
      </c>
      <c r="H107" s="182">
        <f>'Sch 1- Rate Base '!H107</f>
        <v>0</v>
      </c>
      <c r="I107" s="182">
        <f>'Sch 1- Rate Base '!I107</f>
        <v>0</v>
      </c>
      <c r="J107" s="183">
        <f>'Sch 1- Rate Base '!J107</f>
        <v>0</v>
      </c>
      <c r="K107" s="777">
        <f>IF($E107="DIRECT",0,1)</f>
        <v>1</v>
      </c>
      <c r="O107" s="988">
        <f>$G107</f>
        <v>0</v>
      </c>
      <c r="P107" s="989">
        <f>VLOOKUP($E107,O$450:R$461,2,FALSE)*O107*($K107)+IF($G107&gt;0,($H107/$G107)*O107,0)*(1-$K107)</f>
        <v>0</v>
      </c>
      <c r="Q107" s="989">
        <f>VLOOKUP($E107,O$450:R$461,3,FALSE)*O107*($K107)+IF($G107&gt;0,($I107/$G107)*O107,0)*(1-$K107)</f>
        <v>0</v>
      </c>
      <c r="R107" s="989">
        <f>VLOOKUP($E107,O$450:R$461,4,FALSE)*O107*($K107)+(O107-P107-Q107)*(1-$K107)</f>
        <v>0</v>
      </c>
      <c r="S107" s="990"/>
      <c r="W107" s="988">
        <f>$G107</f>
        <v>0</v>
      </c>
      <c r="X107" s="989">
        <f>VLOOKUP($E107,W$450:Z$461,2,FALSE)*W107*($K107)+IF($G107&gt;0,($H107/$G107)*W107,0)*(1-$K107)</f>
        <v>0</v>
      </c>
      <c r="Y107" s="989">
        <f>VLOOKUP($E107,W$450:Z$461,3,FALSE)*W107*($K107)+IF($G107&gt;0,($I107/$G107)*W107,0)*(1-$K107)</f>
        <v>0</v>
      </c>
      <c r="Z107" s="989">
        <f>VLOOKUP($E107,W$450:Z$461,4,FALSE)*W107*($K107)+(W107-X107-Y107)*(1-$K107)</f>
        <v>0</v>
      </c>
      <c r="AA107" s="990"/>
      <c r="AE107" s="988">
        <f>$G107</f>
        <v>0</v>
      </c>
      <c r="AF107" s="989">
        <f>VLOOKUP($E107,AE$450:AH$461,2,FALSE)*AE107*($K107)+IF($G107&gt;0,($H107/$G107)*AE107,0)*(1-$K107)</f>
        <v>0</v>
      </c>
      <c r="AG107" s="989">
        <f>VLOOKUP($E107,AE$450:AH$461,3,FALSE)*AE107*($K107)+IF($G107&gt;0,($I107/$G107)*AE107,0)*(1-$K107)</f>
        <v>0</v>
      </c>
      <c r="AH107" s="989">
        <f>VLOOKUP($E107,AE$450:AH$461,4,FALSE)*AE107*($K107)+(AE107-AF107-AG107)*(1-$K107)</f>
        <v>0</v>
      </c>
      <c r="AI107" s="990"/>
      <c r="AM107" s="988">
        <f>$G107</f>
        <v>0</v>
      </c>
      <c r="AN107" s="989">
        <f>VLOOKUP($E107,AM$450:AP$461,2,FALSE)*AM107*($K107)+IF($G107&gt;0,($H107/$G107)*AM107,0)*(1-$K107)</f>
        <v>0</v>
      </c>
      <c r="AO107" s="989">
        <f>VLOOKUP($E107,AM$450:AP$461,3,FALSE)*AM107*($K107)+IF($G107&gt;0,($I107/$G107)*AM107,0)*(1-$K107)</f>
        <v>0</v>
      </c>
      <c r="AP107" s="989">
        <f>VLOOKUP($E107,AM$450:AP$461,4,FALSE)*AM107*($K107)+(AM107-AN107-AO107)*(1-$K107)</f>
        <v>0</v>
      </c>
      <c r="AQ107" s="990"/>
      <c r="AU107" s="988">
        <f>$G107</f>
        <v>0</v>
      </c>
      <c r="AV107" s="989">
        <f>VLOOKUP($E107,AU$450:AX$461,2,FALSE)*AU107*($K107)+IF($G107&gt;0,($H107/$G107)*AU107,0)*(1-$K107)</f>
        <v>0</v>
      </c>
      <c r="AW107" s="989">
        <f>VLOOKUP($E107,AU$450:AX$461,3,FALSE)*AU107*($K107)+IF($G107&gt;0,($I107/$G107)*AU107,0)*(1-$K107)</f>
        <v>0</v>
      </c>
      <c r="AX107" s="989">
        <f>VLOOKUP($E107,AU$450:AX$461,4,FALSE)*AU107*($K107)+(AU107-AV107-AW107)*(1-$K107)</f>
        <v>0</v>
      </c>
      <c r="AY107" s="990"/>
      <c r="BC107" s="988">
        <f>$G107</f>
        <v>0</v>
      </c>
      <c r="BD107" s="989">
        <f>VLOOKUP($E107,BC$450:BF$461,2,FALSE)*BC107*($K107)+IF($G107&gt;0,($H107/$G107)*BC107,0)*(1-$K107)</f>
        <v>0</v>
      </c>
      <c r="BE107" s="989">
        <f>VLOOKUP($E107,BC$450:BF$461,3,FALSE)*BC107*($K107)+IF($G107&gt;0,($I107/$G107)*BC107,0)*(1-$K107)</f>
        <v>0</v>
      </c>
      <c r="BF107" s="989">
        <f>VLOOKUP($E107,BC$450:BF$461,4,FALSE)*BC107*($K107)+(BC107-BD107-BE107)*(1-$K107)</f>
        <v>0</v>
      </c>
      <c r="BG107" s="990"/>
      <c r="BK107" s="988">
        <f>$G107</f>
        <v>0</v>
      </c>
      <c r="BL107" s="989">
        <f>VLOOKUP($E107,BK$450:BN$461,2,FALSE)*BK107*($K107)+IF($G107&gt;0,($H107/$G107)*BK107,0)*(1-$K107)</f>
        <v>0</v>
      </c>
      <c r="BM107" s="989">
        <f>VLOOKUP($E107,BK$450:BN$461,3,FALSE)*BK107*($K107)+IF($G107&gt;0,($I107/$G107)*BK107,0)*(1-$K107)</f>
        <v>0</v>
      </c>
      <c r="BN107" s="989">
        <f>VLOOKUP($E107,BK$450:BN$461,4,FALSE)*BK107*($K107)+(BK107-BL107-BM107)*(1-$K107)</f>
        <v>0</v>
      </c>
      <c r="BO107" s="990"/>
      <c r="BS107" s="988">
        <f>$G107</f>
        <v>0</v>
      </c>
      <c r="BT107" s="989">
        <f>VLOOKUP($E107,BS$450:BV$461,2,FALSE)*BS107*($K107)+IF($G107&gt;0,($H107/$G107)*BS107,0)*(1-$K107)</f>
        <v>0</v>
      </c>
      <c r="BU107" s="989">
        <f>VLOOKUP($E107,BS$450:BV$461,3,FALSE)*BS107*($K107)+IF($G107&gt;0,($I107/$G107)*BS107,0)*(1-$K107)</f>
        <v>0</v>
      </c>
      <c r="BV107" s="989">
        <f>VLOOKUP($E107,BS$450:BV$461,4,FALSE)*BS107*($K107)+(BS107-BT107-BU107)*(1-$K107)</f>
        <v>0</v>
      </c>
      <c r="BW107" s="990"/>
      <c r="CA107" s="988">
        <f>$G107</f>
        <v>0</v>
      </c>
      <c r="CB107" s="989">
        <f>VLOOKUP($E107,CA$450:CD$461,2,FALSE)*CA107*($K107)+IF($G107&gt;0,($H107/$G107)*CA107,0)*(1-$K107)</f>
        <v>0</v>
      </c>
      <c r="CC107" s="989">
        <f>VLOOKUP($E107,CA$450:CD$461,3,FALSE)*CA107*($K107)+IF($G107&gt;0,($I107/$G107)*CA107,0)*(1-$K107)</f>
        <v>0</v>
      </c>
      <c r="CD107" s="989">
        <f>VLOOKUP($E107,CA$450:CD$461,4,FALSE)*CA107*($K107)+(CA107-CB107-CC107)*(1-$K107)</f>
        <v>0</v>
      </c>
      <c r="CE107" s="990"/>
      <c r="CI107" s="988">
        <f>$G107</f>
        <v>0</v>
      </c>
      <c r="CJ107" s="989">
        <f>VLOOKUP($E107,CI$450:CL$461,2,FALSE)*CI107*($K107)+IF($G107&gt;0,($H107/$G107)*CI107,0)*(1-$K107)</f>
        <v>0</v>
      </c>
      <c r="CK107" s="989">
        <f>VLOOKUP($E107,CI$450:CL$461,3,FALSE)*CI107*($K107)+IF($G107&gt;0,($I107/$G107)*CI107,0)*(1-$K107)</f>
        <v>0</v>
      </c>
      <c r="CL107" s="989">
        <f>VLOOKUP($E107,CI$450:CL$461,4,FALSE)*CI107*($K107)+(CI107-CJ107-CK107)*(1-$K107)</f>
        <v>0</v>
      </c>
      <c r="CM107" s="990"/>
      <c r="CQ107" s="988">
        <f>$G107</f>
        <v>0</v>
      </c>
      <c r="CR107" s="989">
        <f>VLOOKUP($E107,CQ$450:CT$461,2,FALSE)*CQ107*($K107)+IF($G107&gt;0,($H107/$G107)*CQ107,0)*(1-$K107)</f>
        <v>0</v>
      </c>
      <c r="CS107" s="989">
        <f>VLOOKUP($E107,CQ$450:CT$461,3,FALSE)*CQ107*($K107)+IF($G107&gt;0,($I107/$G107)*CQ107,0)*(1-$K107)</f>
        <v>0</v>
      </c>
      <c r="CT107" s="989">
        <f>VLOOKUP($E107,CQ$450:CT$461,4,FALSE)*CQ107*($K107)+(CQ107-CR107-CS107)*(1-$K107)</f>
        <v>0</v>
      </c>
      <c r="CU107" s="990"/>
      <c r="CY107" s="988">
        <f>$G107</f>
        <v>0</v>
      </c>
      <c r="CZ107" s="989">
        <f>VLOOKUP($E107,CY$450:DB$461,2,FALSE)*CY107*($K107)+IF($G107&gt;0,($H107/$G107)*CY107,0)*(1-$K107)</f>
        <v>0</v>
      </c>
      <c r="DA107" s="989">
        <f>VLOOKUP($E107,CY$450:DB$461,3,FALSE)*CY107*($K107)+IF($G107&gt;0,($I107/$G107)*CY107,0)*(1-$K107)</f>
        <v>0</v>
      </c>
      <c r="DB107" s="989">
        <f>VLOOKUP($E107,CY$450:DB$461,4,FALSE)*CY107*($K107)+(CY107-CZ107-DA107)*(1-$K107)</f>
        <v>0</v>
      </c>
      <c r="DC107" s="990"/>
      <c r="DG107" s="988">
        <f>$G107</f>
        <v>0</v>
      </c>
      <c r="DH107" s="989">
        <f>VLOOKUP($E107,DG$450:DJ$461,2,FALSE)*DG107*($K107)+IF($G107&gt;0,($H107/$G107)*DG107,0)*(1-$K107)</f>
        <v>0</v>
      </c>
      <c r="DI107" s="989">
        <f>VLOOKUP($E107,DG$450:DJ$461,3,FALSE)*DG107*($K107)+IF($G107&gt;0,($I107/$G107)*DG107,0)*(1-$K107)</f>
        <v>0</v>
      </c>
      <c r="DJ107" s="989">
        <f>VLOOKUP($E107,DG$450:DJ$461,4,FALSE)*DG107*($K107)+(DG107-DH107-DI107)*(1-$K107)</f>
        <v>0</v>
      </c>
      <c r="DK107" s="990"/>
      <c r="DO107" s="988">
        <f>$G107</f>
        <v>0</v>
      </c>
      <c r="DP107" s="989">
        <f>VLOOKUP($E107,DO$450:DR$461,2,FALSE)*DO107*($K107)+IF($G107&gt;0,($H107/$G107)*DO107,0)*(1-$K107)</f>
        <v>0</v>
      </c>
      <c r="DQ107" s="989">
        <f>VLOOKUP($E107,DO$450:DR$461,3,FALSE)*DO107*($K107)+IF($G107&gt;0,($I107/$G107)*DO107,0)*(1-$K107)</f>
        <v>0</v>
      </c>
      <c r="DR107" s="989">
        <f>VLOOKUP($E107,DO$450:DR$461,4,FALSE)*DO107*($K107)+(DO107-DP107-DQ107)*(1-$K107)</f>
        <v>0</v>
      </c>
      <c r="DS107" s="990"/>
      <c r="DW107" s="988">
        <f>$G107</f>
        <v>0</v>
      </c>
      <c r="DX107" s="989">
        <f>VLOOKUP($E107,DW$450:DZ$461,2,FALSE)*DW107*($K107)+IF($G107&gt;0,($H107/$G107)*DW107,0)*(1-$K107)</f>
        <v>0</v>
      </c>
      <c r="DY107" s="989">
        <f>VLOOKUP($E107,DW$450:DZ$461,3,FALSE)*DW107*($K107)+IF($G107&gt;0,($I107/$G107)*DW107,0)*(1-$K107)</f>
        <v>0</v>
      </c>
      <c r="DZ107" s="989">
        <f>VLOOKUP($E107,DW$450:DZ$461,4,FALSE)*DW107*($K107)+(DW107-DX107-DY107)*(1-$K107)</f>
        <v>0</v>
      </c>
      <c r="EA107" s="990"/>
      <c r="EE107" s="988">
        <f>$G107</f>
        <v>0</v>
      </c>
      <c r="EF107" s="989">
        <f>VLOOKUP($E107,EE$450:EH$461,2,FALSE)*EE107*($K107)+IF($G107&gt;0,($H107/$G107)*EE107,0)*(1-$K107)</f>
        <v>0</v>
      </c>
      <c r="EG107" s="989">
        <f>VLOOKUP($E107,EE$450:EH$461,3,FALSE)*EE107*($K107)+IF($G107&gt;0,($I107/$G107)*EE107,0)*(1-$K107)</f>
        <v>0</v>
      </c>
      <c r="EH107" s="989">
        <f>VLOOKUP($E107,EE$450:EH$461,4,FALSE)*EE107*($K107)+(EE107-EF107-EG107)*(1-$K107)</f>
        <v>0</v>
      </c>
      <c r="EI107" s="990"/>
      <c r="EM107" s="988">
        <f>$G107</f>
        <v>0</v>
      </c>
      <c r="EN107" s="989">
        <f>VLOOKUP($E107,EM$450:EP$461,2,FALSE)*EM107*($K107)+IF($G107&gt;0,($H107/$G107)*EM107,0)*(1-$K107)</f>
        <v>0</v>
      </c>
      <c r="EO107" s="989">
        <f>VLOOKUP($E107,EM$450:EP$461,3,FALSE)*EM107*($K107)+IF($G107&gt;0,($I107/$G107)*EM107,0)*(1-$K107)</f>
        <v>0</v>
      </c>
      <c r="EP107" s="989">
        <f>VLOOKUP($E107,EM$450:EP$461,4,FALSE)*EM107*($K107)+(EM107-EN107-EO107)*(1-$K107)</f>
        <v>0</v>
      </c>
      <c r="EQ107" s="990"/>
      <c r="EU107" s="988">
        <f>$G107</f>
        <v>0</v>
      </c>
      <c r="EV107" s="989">
        <f>VLOOKUP($E107,EU$450:EX$461,2,FALSE)*EU107*($K107)+IF($G107&gt;0,($H107/$G107)*EU107,0)*(1-$K107)</f>
        <v>0</v>
      </c>
      <c r="EW107" s="989">
        <f>VLOOKUP($E107,EU$450:EX$461,3,FALSE)*EU107*($K107)+IF($G107&gt;0,($I107/$G107)*EU107,0)*(1-$K107)</f>
        <v>0</v>
      </c>
      <c r="EX107" s="989">
        <f>VLOOKUP($E107,EU$450:EX$461,4,FALSE)*EU107*($K107)+(EU107-EV107-EW107)*(1-$K107)</f>
        <v>0</v>
      </c>
      <c r="EY107" s="990"/>
      <c r="FC107" s="988">
        <f>$G107</f>
        <v>0</v>
      </c>
      <c r="FD107" s="989">
        <f>VLOOKUP($E107,FC$450:FF$461,2,FALSE)*FC107*($K107)+IF($G107&gt;0,($H107/$G107)*FC107,0)*(1-$K107)</f>
        <v>0</v>
      </c>
      <c r="FE107" s="989">
        <f>VLOOKUP($E107,FC$450:FF$461,3,FALSE)*FC107*($K107)+IF($G107&gt;0,($I107/$G107)*FC107,0)*(1-$K107)</f>
        <v>0</v>
      </c>
      <c r="FF107" s="989">
        <f>VLOOKUP($E107,FC$450:FF$461,4,FALSE)*FC107*($K107)+(FC107-FD107-FE107)*(1-$K107)</f>
        <v>0</v>
      </c>
      <c r="FG107" s="990"/>
      <c r="FK107" s="988">
        <f>$G107</f>
        <v>0</v>
      </c>
      <c r="FL107" s="989">
        <f>VLOOKUP($E107,FK$450:FN$461,2,FALSE)*FK107*($K107)+IF($G107&gt;0,($H107/$G107)*FK107,0)*(1-$K107)</f>
        <v>0</v>
      </c>
      <c r="FM107" s="989">
        <f>VLOOKUP($E107,FK$450:FN$461,3,FALSE)*FK107*($K107)+IF($G107&gt;0,($I107/$G107)*FK107,0)*(1-$K107)</f>
        <v>0</v>
      </c>
      <c r="FN107" s="989">
        <f>VLOOKUP($E107,FK$450:FN$461,4,FALSE)*FK107*($K107)+(FK107-FL107-FM107)*(1-$K107)</f>
        <v>0</v>
      </c>
      <c r="FO107" s="990"/>
    </row>
    <row r="108" spans="1:171">
      <c r="A108" s="786"/>
      <c r="B108" s="79" t="s">
        <v>351</v>
      </c>
      <c r="C108" s="1963" t="s">
        <v>78</v>
      </c>
      <c r="D108" s="764">
        <v>176</v>
      </c>
      <c r="E108" s="778" t="str">
        <f>'Sch 1- Rate Base '!E108</f>
        <v>DIST</v>
      </c>
      <c r="F108" s="765"/>
      <c r="G108" s="182">
        <f>'Sch 1- Rate Base '!G108</f>
        <v>0</v>
      </c>
      <c r="H108" s="182">
        <f>'Sch 1- Rate Base '!H108</f>
        <v>0</v>
      </c>
      <c r="I108" s="182">
        <f>'Sch 1- Rate Base '!I108</f>
        <v>0</v>
      </c>
      <c r="J108" s="183">
        <f>'Sch 1- Rate Base '!J108</f>
        <v>0</v>
      </c>
      <c r="K108" s="777">
        <f>IF($E108="DIRECT",0,1)</f>
        <v>1</v>
      </c>
      <c r="O108" s="988">
        <f>$G108</f>
        <v>0</v>
      </c>
      <c r="P108" s="989">
        <f>VLOOKUP($E108,O$450:R$461,2,FALSE)*O108*($K108)+IF($G108&gt;0,($H108/$G108)*O108,0)*(1-$K108)</f>
        <v>0</v>
      </c>
      <c r="Q108" s="989">
        <f>VLOOKUP($E108,O$450:R$461,3,FALSE)*O108*($K108)+IF($G108&gt;0,($I108/$G108)*O108,0)*(1-$K108)</f>
        <v>0</v>
      </c>
      <c r="R108" s="989">
        <f>VLOOKUP($E108,O$450:R$461,4,FALSE)*O108*($K108)+(O108-P108-Q108)*(1-$K108)</f>
        <v>0</v>
      </c>
      <c r="S108" s="990"/>
      <c r="W108" s="988">
        <f>$G108</f>
        <v>0</v>
      </c>
      <c r="X108" s="989">
        <f>VLOOKUP($E108,W$450:Z$461,2,FALSE)*W108*($K108)+IF($G108&gt;0,($H108/$G108)*W108,0)*(1-$K108)</f>
        <v>0</v>
      </c>
      <c r="Y108" s="989">
        <f>VLOOKUP($E108,W$450:Z$461,3,FALSE)*W108*($K108)+IF($G108&gt;0,($I108/$G108)*W108,0)*(1-$K108)</f>
        <v>0</v>
      </c>
      <c r="Z108" s="989">
        <f>VLOOKUP($E108,W$450:Z$461,4,FALSE)*W108*($K108)+(W108-X108-Y108)*(1-$K108)</f>
        <v>0</v>
      </c>
      <c r="AA108" s="990"/>
      <c r="AE108" s="988">
        <f>$G108</f>
        <v>0</v>
      </c>
      <c r="AF108" s="989">
        <f>VLOOKUP($E108,AE$450:AH$461,2,FALSE)*AE108*($K108)+IF($G108&gt;0,($H108/$G108)*AE108,0)*(1-$K108)</f>
        <v>0</v>
      </c>
      <c r="AG108" s="989">
        <f>VLOOKUP($E108,AE$450:AH$461,3,FALSE)*AE108*($K108)+IF($G108&gt;0,($I108/$G108)*AE108,0)*(1-$K108)</f>
        <v>0</v>
      </c>
      <c r="AH108" s="989">
        <f>VLOOKUP($E108,AE$450:AH$461,4,FALSE)*AE108*($K108)+(AE108-AF108-AG108)*(1-$K108)</f>
        <v>0</v>
      </c>
      <c r="AI108" s="990"/>
      <c r="AM108" s="988">
        <f>$G108</f>
        <v>0</v>
      </c>
      <c r="AN108" s="989">
        <f>VLOOKUP($E108,AM$450:AP$461,2,FALSE)*AM108*($K108)+IF($G108&gt;0,($H108/$G108)*AM108,0)*(1-$K108)</f>
        <v>0</v>
      </c>
      <c r="AO108" s="989">
        <f>VLOOKUP($E108,AM$450:AP$461,3,FALSE)*AM108*($K108)+IF($G108&gt;0,($I108/$G108)*AM108,0)*(1-$K108)</f>
        <v>0</v>
      </c>
      <c r="AP108" s="989">
        <f>VLOOKUP($E108,AM$450:AP$461,4,FALSE)*AM108*($K108)+(AM108-AN108-AO108)*(1-$K108)</f>
        <v>0</v>
      </c>
      <c r="AQ108" s="990"/>
      <c r="AU108" s="988">
        <f>$G108</f>
        <v>0</v>
      </c>
      <c r="AV108" s="989">
        <f>VLOOKUP($E108,AU$450:AX$461,2,FALSE)*AU108*($K108)+IF($G108&gt;0,($H108/$G108)*AU108,0)*(1-$K108)</f>
        <v>0</v>
      </c>
      <c r="AW108" s="989">
        <f>VLOOKUP($E108,AU$450:AX$461,3,FALSE)*AU108*($K108)+IF($G108&gt;0,($I108/$G108)*AU108,0)*(1-$K108)</f>
        <v>0</v>
      </c>
      <c r="AX108" s="989">
        <f>VLOOKUP($E108,AU$450:AX$461,4,FALSE)*AU108*($K108)+(AU108-AV108-AW108)*(1-$K108)</f>
        <v>0</v>
      </c>
      <c r="AY108" s="990"/>
      <c r="BC108" s="988">
        <f>$G108</f>
        <v>0</v>
      </c>
      <c r="BD108" s="989">
        <f>VLOOKUP($E108,BC$450:BF$461,2,FALSE)*BC108*($K108)+IF($G108&gt;0,($H108/$G108)*BC108,0)*(1-$K108)</f>
        <v>0</v>
      </c>
      <c r="BE108" s="989">
        <f>VLOOKUP($E108,BC$450:BF$461,3,FALSE)*BC108*($K108)+IF($G108&gt;0,($I108/$G108)*BC108,0)*(1-$K108)</f>
        <v>0</v>
      </c>
      <c r="BF108" s="989">
        <f>VLOOKUP($E108,BC$450:BF$461,4,FALSE)*BC108*($K108)+(BC108-BD108-BE108)*(1-$K108)</f>
        <v>0</v>
      </c>
      <c r="BG108" s="990"/>
      <c r="BK108" s="988">
        <f>$G108</f>
        <v>0</v>
      </c>
      <c r="BL108" s="989">
        <f>VLOOKUP($E108,BK$450:BN$461,2,FALSE)*BK108*($K108)+IF($G108&gt;0,($H108/$G108)*BK108,0)*(1-$K108)</f>
        <v>0</v>
      </c>
      <c r="BM108" s="989">
        <f>VLOOKUP($E108,BK$450:BN$461,3,FALSE)*BK108*($K108)+IF($G108&gt;0,($I108/$G108)*BK108,0)*(1-$K108)</f>
        <v>0</v>
      </c>
      <c r="BN108" s="989">
        <f>VLOOKUP($E108,BK$450:BN$461,4,FALSE)*BK108*($K108)+(BK108-BL108-BM108)*(1-$K108)</f>
        <v>0</v>
      </c>
      <c r="BO108" s="990"/>
      <c r="BS108" s="988">
        <f>$G108</f>
        <v>0</v>
      </c>
      <c r="BT108" s="989">
        <f>VLOOKUP($E108,BS$450:BV$461,2,FALSE)*BS108*($K108)+IF($G108&gt;0,($H108/$G108)*BS108,0)*(1-$K108)</f>
        <v>0</v>
      </c>
      <c r="BU108" s="989">
        <f>VLOOKUP($E108,BS$450:BV$461,3,FALSE)*BS108*($K108)+IF($G108&gt;0,($I108/$G108)*BS108,0)*(1-$K108)</f>
        <v>0</v>
      </c>
      <c r="BV108" s="989">
        <f>VLOOKUP($E108,BS$450:BV$461,4,FALSE)*BS108*($K108)+(BS108-BT108-BU108)*(1-$K108)</f>
        <v>0</v>
      </c>
      <c r="BW108" s="990"/>
      <c r="CA108" s="988">
        <f>$G108</f>
        <v>0</v>
      </c>
      <c r="CB108" s="989">
        <f>VLOOKUP($E108,CA$450:CD$461,2,FALSE)*CA108*($K108)+IF($G108&gt;0,($H108/$G108)*CA108,0)*(1-$K108)</f>
        <v>0</v>
      </c>
      <c r="CC108" s="989">
        <f>VLOOKUP($E108,CA$450:CD$461,3,FALSE)*CA108*($K108)+IF($G108&gt;0,($I108/$G108)*CA108,0)*(1-$K108)</f>
        <v>0</v>
      </c>
      <c r="CD108" s="989">
        <f>VLOOKUP($E108,CA$450:CD$461,4,FALSE)*CA108*($K108)+(CA108-CB108-CC108)*(1-$K108)</f>
        <v>0</v>
      </c>
      <c r="CE108" s="990"/>
      <c r="CI108" s="988">
        <f>$G108</f>
        <v>0</v>
      </c>
      <c r="CJ108" s="989">
        <f>VLOOKUP($E108,CI$450:CL$461,2,FALSE)*CI108*($K108)+IF($G108&gt;0,($H108/$G108)*CI108,0)*(1-$K108)</f>
        <v>0</v>
      </c>
      <c r="CK108" s="989">
        <f>VLOOKUP($E108,CI$450:CL$461,3,FALSE)*CI108*($K108)+IF($G108&gt;0,($I108/$G108)*CI108,0)*(1-$K108)</f>
        <v>0</v>
      </c>
      <c r="CL108" s="989">
        <f>VLOOKUP($E108,CI$450:CL$461,4,FALSE)*CI108*($K108)+(CI108-CJ108-CK108)*(1-$K108)</f>
        <v>0</v>
      </c>
      <c r="CM108" s="990"/>
      <c r="CQ108" s="988">
        <f>$G108</f>
        <v>0</v>
      </c>
      <c r="CR108" s="989">
        <f>VLOOKUP($E108,CQ$450:CT$461,2,FALSE)*CQ108*($K108)+IF($G108&gt;0,($H108/$G108)*CQ108,0)*(1-$K108)</f>
        <v>0</v>
      </c>
      <c r="CS108" s="989">
        <f>VLOOKUP($E108,CQ$450:CT$461,3,FALSE)*CQ108*($K108)+IF($G108&gt;0,($I108/$G108)*CQ108,0)*(1-$K108)</f>
        <v>0</v>
      </c>
      <c r="CT108" s="989">
        <f>VLOOKUP($E108,CQ$450:CT$461,4,FALSE)*CQ108*($K108)+(CQ108-CR108-CS108)*(1-$K108)</f>
        <v>0</v>
      </c>
      <c r="CU108" s="990"/>
      <c r="CY108" s="988">
        <f>$G108</f>
        <v>0</v>
      </c>
      <c r="CZ108" s="989">
        <f>VLOOKUP($E108,CY$450:DB$461,2,FALSE)*CY108*($K108)+IF($G108&gt;0,($H108/$G108)*CY108,0)*(1-$K108)</f>
        <v>0</v>
      </c>
      <c r="DA108" s="989">
        <f>VLOOKUP($E108,CY$450:DB$461,3,FALSE)*CY108*($K108)+IF($G108&gt;0,($I108/$G108)*CY108,0)*(1-$K108)</f>
        <v>0</v>
      </c>
      <c r="DB108" s="989">
        <f>VLOOKUP($E108,CY$450:DB$461,4,FALSE)*CY108*($K108)+(CY108-CZ108-DA108)*(1-$K108)</f>
        <v>0</v>
      </c>
      <c r="DC108" s="990"/>
      <c r="DG108" s="988">
        <f>$G108</f>
        <v>0</v>
      </c>
      <c r="DH108" s="989">
        <f>VLOOKUP($E108,DG$450:DJ$461,2,FALSE)*DG108*($K108)+IF($G108&gt;0,($H108/$G108)*DG108,0)*(1-$K108)</f>
        <v>0</v>
      </c>
      <c r="DI108" s="989">
        <f>VLOOKUP($E108,DG$450:DJ$461,3,FALSE)*DG108*($K108)+IF($G108&gt;0,($I108/$G108)*DG108,0)*(1-$K108)</f>
        <v>0</v>
      </c>
      <c r="DJ108" s="989">
        <f>VLOOKUP($E108,DG$450:DJ$461,4,FALSE)*DG108*($K108)+(DG108-DH108-DI108)*(1-$K108)</f>
        <v>0</v>
      </c>
      <c r="DK108" s="990"/>
      <c r="DO108" s="988">
        <f>$G108</f>
        <v>0</v>
      </c>
      <c r="DP108" s="989">
        <f>VLOOKUP($E108,DO$450:DR$461,2,FALSE)*DO108*($K108)+IF($G108&gt;0,($H108/$G108)*DO108,0)*(1-$K108)</f>
        <v>0</v>
      </c>
      <c r="DQ108" s="989">
        <f>VLOOKUP($E108,DO$450:DR$461,3,FALSE)*DO108*($K108)+IF($G108&gt;0,($I108/$G108)*DO108,0)*(1-$K108)</f>
        <v>0</v>
      </c>
      <c r="DR108" s="989">
        <f>VLOOKUP($E108,DO$450:DR$461,4,FALSE)*DO108*($K108)+(DO108-DP108-DQ108)*(1-$K108)</f>
        <v>0</v>
      </c>
      <c r="DS108" s="990"/>
      <c r="DW108" s="988">
        <f>$G108</f>
        <v>0</v>
      </c>
      <c r="DX108" s="989">
        <f>VLOOKUP($E108,DW$450:DZ$461,2,FALSE)*DW108*($K108)+IF($G108&gt;0,($H108/$G108)*DW108,0)*(1-$K108)</f>
        <v>0</v>
      </c>
      <c r="DY108" s="989">
        <f>VLOOKUP($E108,DW$450:DZ$461,3,FALSE)*DW108*($K108)+IF($G108&gt;0,($I108/$G108)*DW108,0)*(1-$K108)</f>
        <v>0</v>
      </c>
      <c r="DZ108" s="989">
        <f>VLOOKUP($E108,DW$450:DZ$461,4,FALSE)*DW108*($K108)+(DW108-DX108-DY108)*(1-$K108)</f>
        <v>0</v>
      </c>
      <c r="EA108" s="990"/>
      <c r="EE108" s="988">
        <f>$G108</f>
        <v>0</v>
      </c>
      <c r="EF108" s="989">
        <f>VLOOKUP($E108,EE$450:EH$461,2,FALSE)*EE108*($K108)+IF($G108&gt;0,($H108/$G108)*EE108,0)*(1-$K108)</f>
        <v>0</v>
      </c>
      <c r="EG108" s="989">
        <f>VLOOKUP($E108,EE$450:EH$461,3,FALSE)*EE108*($K108)+IF($G108&gt;0,($I108/$G108)*EE108,0)*(1-$K108)</f>
        <v>0</v>
      </c>
      <c r="EH108" s="989">
        <f>VLOOKUP($E108,EE$450:EH$461,4,FALSE)*EE108*($K108)+(EE108-EF108-EG108)*(1-$K108)</f>
        <v>0</v>
      </c>
      <c r="EI108" s="990"/>
      <c r="EM108" s="988">
        <f>$G108</f>
        <v>0</v>
      </c>
      <c r="EN108" s="989">
        <f>VLOOKUP($E108,EM$450:EP$461,2,FALSE)*EM108*($K108)+IF($G108&gt;0,($H108/$G108)*EM108,0)*(1-$K108)</f>
        <v>0</v>
      </c>
      <c r="EO108" s="989">
        <f>VLOOKUP($E108,EM$450:EP$461,3,FALSE)*EM108*($K108)+IF($G108&gt;0,($I108/$G108)*EM108,0)*(1-$K108)</f>
        <v>0</v>
      </c>
      <c r="EP108" s="989">
        <f>VLOOKUP($E108,EM$450:EP$461,4,FALSE)*EM108*($K108)+(EM108-EN108-EO108)*(1-$K108)</f>
        <v>0</v>
      </c>
      <c r="EQ108" s="990"/>
      <c r="EU108" s="988">
        <f>$G108</f>
        <v>0</v>
      </c>
      <c r="EV108" s="989">
        <f>VLOOKUP($E108,EU$450:EX$461,2,FALSE)*EU108*($K108)+IF($G108&gt;0,($H108/$G108)*EU108,0)*(1-$K108)</f>
        <v>0</v>
      </c>
      <c r="EW108" s="989">
        <f>VLOOKUP($E108,EU$450:EX$461,3,FALSE)*EU108*($K108)+IF($G108&gt;0,($I108/$G108)*EU108,0)*(1-$K108)</f>
        <v>0</v>
      </c>
      <c r="EX108" s="989">
        <f>VLOOKUP($E108,EU$450:EX$461,4,FALSE)*EU108*($K108)+(EU108-EV108-EW108)*(1-$K108)</f>
        <v>0</v>
      </c>
      <c r="EY108" s="990"/>
      <c r="FC108" s="988">
        <f>$G108</f>
        <v>0</v>
      </c>
      <c r="FD108" s="989">
        <f>VLOOKUP($E108,FC$450:FF$461,2,FALSE)*FC108*($K108)+IF($G108&gt;0,($H108/$G108)*FC108,0)*(1-$K108)</f>
        <v>0</v>
      </c>
      <c r="FE108" s="989">
        <f>VLOOKUP($E108,FC$450:FF$461,3,FALSE)*FC108*($K108)+IF($G108&gt;0,($I108/$G108)*FC108,0)*(1-$K108)</f>
        <v>0</v>
      </c>
      <c r="FF108" s="989">
        <f>VLOOKUP($E108,FC$450:FF$461,4,FALSE)*FC108*($K108)+(FC108-FD108-FE108)*(1-$K108)</f>
        <v>0</v>
      </c>
      <c r="FG108" s="990"/>
      <c r="FK108" s="988">
        <f>$G108</f>
        <v>0</v>
      </c>
      <c r="FL108" s="989">
        <f>VLOOKUP($E108,FK$450:FN$461,2,FALSE)*FK108*($K108)+IF($G108&gt;0,($H108/$G108)*FK108,0)*(1-$K108)</f>
        <v>0</v>
      </c>
      <c r="FM108" s="989">
        <f>VLOOKUP($E108,FK$450:FN$461,3,FALSE)*FK108*($K108)+IF($G108&gt;0,($I108/$G108)*FK108,0)*(1-$K108)</f>
        <v>0</v>
      </c>
      <c r="FN108" s="989">
        <f>VLOOKUP($E108,FK$450:FN$461,4,FALSE)*FK108*($K108)+(FK108-FL108-FM108)*(1-$K108)</f>
        <v>0</v>
      </c>
      <c r="FO108" s="990"/>
    </row>
    <row r="109" spans="1:171">
      <c r="A109" s="786"/>
      <c r="B109" s="738" t="s">
        <v>104</v>
      </c>
      <c r="C109" s="1961"/>
      <c r="D109" s="789"/>
      <c r="E109" s="789"/>
      <c r="F109" s="790"/>
      <c r="G109" s="797">
        <f>SUM(G104:G108)</f>
        <v>0</v>
      </c>
      <c r="H109" s="797">
        <f>SUM(H104:H108)</f>
        <v>0</v>
      </c>
      <c r="I109" s="797">
        <f>SUM(I104:I108)</f>
        <v>0</v>
      </c>
      <c r="J109" s="1216">
        <f>SUM(J104:J108)</f>
        <v>0</v>
      </c>
      <c r="K109" s="777"/>
      <c r="O109" s="999">
        <f>SUM(O104:O108)</f>
        <v>0</v>
      </c>
      <c r="P109" s="999">
        <f>SUM(P104:P108)</f>
        <v>0</v>
      </c>
      <c r="Q109" s="999">
        <f>SUM(Q104:Q108)</f>
        <v>0</v>
      </c>
      <c r="R109" s="999">
        <f>SUM(R104:R108)</f>
        <v>0</v>
      </c>
      <c r="S109" s="990"/>
      <c r="W109" s="999">
        <f>SUM(W104:W108)</f>
        <v>0</v>
      </c>
      <c r="X109" s="999">
        <f>SUM(X104:X108)</f>
        <v>0</v>
      </c>
      <c r="Y109" s="999">
        <f>SUM(Y104:Y108)</f>
        <v>0</v>
      </c>
      <c r="Z109" s="999">
        <f>SUM(Z104:Z108)</f>
        <v>0</v>
      </c>
      <c r="AA109" s="990"/>
      <c r="AE109" s="999">
        <f>SUM(AE104:AE108)</f>
        <v>0</v>
      </c>
      <c r="AF109" s="999">
        <f>SUM(AF104:AF108)</f>
        <v>0</v>
      </c>
      <c r="AG109" s="999">
        <f>SUM(AG104:AG108)</f>
        <v>0</v>
      </c>
      <c r="AH109" s="999">
        <f>SUM(AH104:AH108)</f>
        <v>0</v>
      </c>
      <c r="AI109" s="990"/>
      <c r="AM109" s="999">
        <f>SUM(AM104:AM108)</f>
        <v>0</v>
      </c>
      <c r="AN109" s="999">
        <f>SUM(AN104:AN108)</f>
        <v>0</v>
      </c>
      <c r="AO109" s="999">
        <f>SUM(AO104:AO108)</f>
        <v>0</v>
      </c>
      <c r="AP109" s="999">
        <f>SUM(AP104:AP108)</f>
        <v>0</v>
      </c>
      <c r="AQ109" s="990"/>
      <c r="AU109" s="999">
        <f>SUM(AU104:AU108)</f>
        <v>0</v>
      </c>
      <c r="AV109" s="999">
        <f>SUM(AV104:AV108)</f>
        <v>0</v>
      </c>
      <c r="AW109" s="999">
        <f>SUM(AW104:AW108)</f>
        <v>0</v>
      </c>
      <c r="AX109" s="999">
        <f>SUM(AX104:AX108)</f>
        <v>0</v>
      </c>
      <c r="AY109" s="990"/>
      <c r="BC109" s="999">
        <f>SUM(BC104:BC108)</f>
        <v>0</v>
      </c>
      <c r="BD109" s="999">
        <f>SUM(BD104:BD108)</f>
        <v>0</v>
      </c>
      <c r="BE109" s="999">
        <f>SUM(BE104:BE108)</f>
        <v>0</v>
      </c>
      <c r="BF109" s="999">
        <f>SUM(BF104:BF108)</f>
        <v>0</v>
      </c>
      <c r="BG109" s="990"/>
      <c r="BK109" s="999">
        <f>SUM(BK104:BK108)</f>
        <v>0</v>
      </c>
      <c r="BL109" s="999">
        <f>SUM(BL104:BL108)</f>
        <v>0</v>
      </c>
      <c r="BM109" s="999">
        <f>SUM(BM104:BM108)</f>
        <v>0</v>
      </c>
      <c r="BN109" s="999">
        <f>SUM(BN104:BN108)</f>
        <v>0</v>
      </c>
      <c r="BO109" s="990"/>
      <c r="BS109" s="999">
        <f>SUM(BS104:BS108)</f>
        <v>0</v>
      </c>
      <c r="BT109" s="999">
        <f>SUM(BT104:BT108)</f>
        <v>0</v>
      </c>
      <c r="BU109" s="999">
        <f>SUM(BU104:BU108)</f>
        <v>0</v>
      </c>
      <c r="BV109" s="999">
        <f>SUM(BV104:BV108)</f>
        <v>0</v>
      </c>
      <c r="BW109" s="990"/>
      <c r="CA109" s="999">
        <f>SUM(CA104:CA108)</f>
        <v>0</v>
      </c>
      <c r="CB109" s="999">
        <f>SUM(CB104:CB108)</f>
        <v>0</v>
      </c>
      <c r="CC109" s="999">
        <f>SUM(CC104:CC108)</f>
        <v>0</v>
      </c>
      <c r="CD109" s="999">
        <f>SUM(CD104:CD108)</f>
        <v>0</v>
      </c>
      <c r="CE109" s="990"/>
      <c r="CI109" s="999">
        <f>SUM(CI104:CI108)</f>
        <v>0</v>
      </c>
      <c r="CJ109" s="999">
        <f>SUM(CJ104:CJ108)</f>
        <v>0</v>
      </c>
      <c r="CK109" s="999">
        <f>SUM(CK104:CK108)</f>
        <v>0</v>
      </c>
      <c r="CL109" s="999">
        <f>SUM(CL104:CL108)</f>
        <v>0</v>
      </c>
      <c r="CM109" s="990"/>
      <c r="CQ109" s="999">
        <f>SUM(CQ104:CQ108)</f>
        <v>0</v>
      </c>
      <c r="CR109" s="999">
        <f>SUM(CR104:CR108)</f>
        <v>0</v>
      </c>
      <c r="CS109" s="999">
        <f>SUM(CS104:CS108)</f>
        <v>0</v>
      </c>
      <c r="CT109" s="999">
        <f>SUM(CT104:CT108)</f>
        <v>0</v>
      </c>
      <c r="CU109" s="990"/>
      <c r="CY109" s="999">
        <f>SUM(CY104:CY108)</f>
        <v>0</v>
      </c>
      <c r="CZ109" s="999">
        <f>SUM(CZ104:CZ108)</f>
        <v>0</v>
      </c>
      <c r="DA109" s="999">
        <f>SUM(DA104:DA108)</f>
        <v>0</v>
      </c>
      <c r="DB109" s="999">
        <f>SUM(DB104:DB108)</f>
        <v>0</v>
      </c>
      <c r="DC109" s="990"/>
      <c r="DG109" s="999">
        <f>SUM(DG104:DG108)</f>
        <v>0</v>
      </c>
      <c r="DH109" s="999">
        <f>SUM(DH104:DH108)</f>
        <v>0</v>
      </c>
      <c r="DI109" s="999">
        <f>SUM(DI104:DI108)</f>
        <v>0</v>
      </c>
      <c r="DJ109" s="999">
        <f>SUM(DJ104:DJ108)</f>
        <v>0</v>
      </c>
      <c r="DK109" s="990"/>
      <c r="DO109" s="999">
        <f>SUM(DO104:DO108)</f>
        <v>0</v>
      </c>
      <c r="DP109" s="999">
        <f>SUM(DP104:DP108)</f>
        <v>0</v>
      </c>
      <c r="DQ109" s="999">
        <f>SUM(DQ104:DQ108)</f>
        <v>0</v>
      </c>
      <c r="DR109" s="999">
        <f>SUM(DR104:DR108)</f>
        <v>0</v>
      </c>
      <c r="DS109" s="990"/>
      <c r="DW109" s="999">
        <f>SUM(DW104:DW108)</f>
        <v>0</v>
      </c>
      <c r="DX109" s="999">
        <f>SUM(DX104:DX108)</f>
        <v>0</v>
      </c>
      <c r="DY109" s="999">
        <f>SUM(DY104:DY108)</f>
        <v>0</v>
      </c>
      <c r="DZ109" s="999">
        <f>SUM(DZ104:DZ108)</f>
        <v>0</v>
      </c>
      <c r="EA109" s="990"/>
      <c r="EE109" s="999">
        <f>SUM(EE104:EE108)</f>
        <v>0</v>
      </c>
      <c r="EF109" s="999">
        <f>SUM(EF104:EF108)</f>
        <v>0</v>
      </c>
      <c r="EG109" s="999">
        <f>SUM(EG104:EG108)</f>
        <v>0</v>
      </c>
      <c r="EH109" s="999">
        <f>SUM(EH104:EH108)</f>
        <v>0</v>
      </c>
      <c r="EI109" s="990"/>
      <c r="EM109" s="999">
        <f>SUM(EM104:EM108)</f>
        <v>0</v>
      </c>
      <c r="EN109" s="999">
        <f>SUM(EN104:EN108)</f>
        <v>0</v>
      </c>
      <c r="EO109" s="999">
        <f>SUM(EO104:EO108)</f>
        <v>0</v>
      </c>
      <c r="EP109" s="999">
        <f>SUM(EP104:EP108)</f>
        <v>0</v>
      </c>
      <c r="EQ109" s="990"/>
      <c r="EU109" s="999">
        <f>SUM(EU104:EU108)</f>
        <v>0</v>
      </c>
      <c r="EV109" s="999">
        <f>SUM(EV104:EV108)</f>
        <v>0</v>
      </c>
      <c r="EW109" s="999">
        <f>SUM(EW104:EW108)</f>
        <v>0</v>
      </c>
      <c r="EX109" s="999">
        <f>SUM(EX104:EX108)</f>
        <v>0</v>
      </c>
      <c r="EY109" s="990"/>
      <c r="FC109" s="999">
        <f>SUM(FC104:FC108)</f>
        <v>0</v>
      </c>
      <c r="FD109" s="999">
        <f>SUM(FD104:FD108)</f>
        <v>0</v>
      </c>
      <c r="FE109" s="999">
        <f>SUM(FE104:FE108)</f>
        <v>0</v>
      </c>
      <c r="FF109" s="999">
        <f>SUM(FF104:FF108)</f>
        <v>0</v>
      </c>
      <c r="FG109" s="990"/>
      <c r="FK109" s="999">
        <f>SUM(FK104:FK108)</f>
        <v>0</v>
      </c>
      <c r="FL109" s="999">
        <f>SUM(FL104:FL108)</f>
        <v>0</v>
      </c>
      <c r="FM109" s="999">
        <f>SUM(FM104:FM108)</f>
        <v>0</v>
      </c>
      <c r="FN109" s="999">
        <f>SUM(FN104:FN108)</f>
        <v>0</v>
      </c>
      <c r="FO109" s="990"/>
    </row>
    <row r="110" spans="1:171">
      <c r="A110" s="824"/>
      <c r="B110" s="820"/>
      <c r="C110" s="1966"/>
      <c r="D110" s="820"/>
      <c r="E110" s="820"/>
      <c r="F110" s="820"/>
      <c r="G110" s="820"/>
      <c r="H110" s="820"/>
      <c r="I110" s="820"/>
      <c r="J110" s="821"/>
      <c r="K110" s="777"/>
      <c r="S110" s="990"/>
      <c r="AA110" s="990"/>
      <c r="AI110" s="990"/>
      <c r="AQ110" s="990"/>
      <c r="AY110" s="990"/>
      <c r="BG110" s="990"/>
      <c r="BO110" s="990"/>
      <c r="BW110" s="990"/>
      <c r="CE110" s="990"/>
      <c r="CM110" s="990"/>
      <c r="CU110" s="990"/>
      <c r="DC110" s="990"/>
      <c r="DK110" s="990"/>
      <c r="DS110" s="990"/>
      <c r="EA110" s="990"/>
      <c r="EI110" s="990"/>
      <c r="EQ110" s="990"/>
      <c r="EY110" s="990"/>
      <c r="FG110" s="990"/>
      <c r="FO110" s="990"/>
    </row>
    <row r="111" spans="1:171">
      <c r="A111" s="267" t="s">
        <v>177</v>
      </c>
      <c r="B111" s="79"/>
      <c r="C111" s="1965"/>
      <c r="D111" s="196"/>
      <c r="E111" s="196"/>
      <c r="F111" s="196"/>
      <c r="G111" s="825"/>
      <c r="H111" s="825"/>
      <c r="I111" s="825"/>
      <c r="J111" s="826"/>
      <c r="K111" s="777"/>
      <c r="S111" s="990"/>
      <c r="AA111" s="990"/>
      <c r="AI111" s="990"/>
      <c r="AQ111" s="990"/>
      <c r="AY111" s="990"/>
      <c r="BG111" s="990"/>
      <c r="BO111" s="990"/>
      <c r="BW111" s="990"/>
      <c r="CE111" s="990"/>
      <c r="CM111" s="990"/>
      <c r="CU111" s="990"/>
      <c r="DC111" s="990"/>
      <c r="DK111" s="990"/>
      <c r="DS111" s="990"/>
      <c r="EA111" s="990"/>
      <c r="EI111" s="990"/>
      <c r="EQ111" s="990"/>
      <c r="EY111" s="990"/>
      <c r="FG111" s="990"/>
      <c r="FO111" s="990"/>
    </row>
    <row r="112" spans="1:171">
      <c r="A112" s="1215">
        <v>91000</v>
      </c>
      <c r="B112" s="10" t="s">
        <v>391</v>
      </c>
      <c r="C112" s="1963" t="s">
        <v>78</v>
      </c>
      <c r="D112" s="764">
        <v>151</v>
      </c>
      <c r="E112" s="778" t="str">
        <f>'Sch 1- Rate Base '!E112</f>
        <v>PROD</v>
      </c>
      <c r="F112" s="765"/>
      <c r="G112" s="182">
        <f>'Sch 1- Rate Base '!G112</f>
        <v>0</v>
      </c>
      <c r="H112" s="182">
        <f>'Sch 1- Rate Base '!H112</f>
        <v>0</v>
      </c>
      <c r="I112" s="182">
        <f>'Sch 1- Rate Base '!I112</f>
        <v>0</v>
      </c>
      <c r="J112" s="183">
        <f>'Sch 1- Rate Base '!J112</f>
        <v>0</v>
      </c>
      <c r="K112" s="777">
        <f t="shared" ref="K112:K124" si="85">IF($E112="DIRECT",0,1)</f>
        <v>1</v>
      </c>
      <c r="N112" s="1001">
        <f>VLOOKUP($A112,'New Resources - Individual'!$A$4:$Y$133,N$2,FALSE)*N$1</f>
        <v>0</v>
      </c>
      <c r="O112" s="988">
        <f t="shared" ref="O112:O117" si="86">$G112+N112</f>
        <v>0</v>
      </c>
      <c r="P112" s="989">
        <f>VLOOKUP($E112,O$450:R$461,2,FALSE)*O112*($K112)+IF($G112&gt;0,($H112/$G112)*O112,0)*(1-$K112)</f>
        <v>0</v>
      </c>
      <c r="Q112" s="989">
        <f>VLOOKUP($E112,O$450:R$461,3,FALSE)*O112*($K112)+IF($G112&gt;0,($I112/$G112)*O112,0)*(1-$K112)</f>
        <v>0</v>
      </c>
      <c r="R112" s="989">
        <f>VLOOKUP($E112,O$450:R$461,4,FALSE)*O112*($K112)+(O112-P112-Q112)*(1-$K112)</f>
        <v>0</v>
      </c>
      <c r="S112" s="990"/>
      <c r="V112" s="1001">
        <f>VLOOKUP($A112,'New Resources - Individual'!$A$4:$Y$133,V$2,FALSE)*V$1</f>
        <v>0</v>
      </c>
      <c r="W112" s="988">
        <f t="shared" ref="W112:W117" si="87">$G112+V112</f>
        <v>0</v>
      </c>
      <c r="X112" s="989">
        <f>VLOOKUP($E112,W$450:Z$461,2,FALSE)*W112*($K112)+IF($G112&gt;0,($H112/$G112)*W112,0)*(1-$K112)</f>
        <v>0</v>
      </c>
      <c r="Y112" s="989">
        <f>VLOOKUP($E112,W$450:Z$461,3,FALSE)*W112*($K112)+IF($G112&gt;0,($I112/$G112)*W112,0)*(1-$K112)</f>
        <v>0</v>
      </c>
      <c r="Z112" s="989">
        <f>VLOOKUP($E112,W$450:Z$461,4,FALSE)*W112*($K112)+(W112-X112-Y112)*(1-$K112)</f>
        <v>0</v>
      </c>
      <c r="AA112" s="990"/>
      <c r="AD112" s="1001">
        <f>VLOOKUP($A112,'New Resources - Individual'!$A$4:$Y$133,AD$2,FALSE)*AD$1</f>
        <v>0</v>
      </c>
      <c r="AE112" s="988">
        <f t="shared" ref="AE112:AE117" si="88">$G112+AD112</f>
        <v>0</v>
      </c>
      <c r="AF112" s="989">
        <f>VLOOKUP($E112,AE$450:AH$461,2,FALSE)*AE112*($K112)+IF($G112&gt;0,($H112/$G112)*AE112,0)*(1-$K112)</f>
        <v>0</v>
      </c>
      <c r="AG112" s="989">
        <f>VLOOKUP($E112,AE$450:AH$461,3,FALSE)*AE112*($K112)+IF($G112&gt;0,($I112/$G112)*AE112,0)*(1-$K112)</f>
        <v>0</v>
      </c>
      <c r="AH112" s="989">
        <f>VLOOKUP($E112,AE$450:AH$461,4,FALSE)*AE112*($K112)+(AE112-AF112-AG112)*(1-$K112)</f>
        <v>0</v>
      </c>
      <c r="AI112" s="990"/>
      <c r="AL112" s="1001">
        <f>VLOOKUP($A112,'New Resources - Individual'!$A$4:$Y$133,AL$2,FALSE)*AL$1</f>
        <v>0</v>
      </c>
      <c r="AM112" s="988">
        <f t="shared" ref="AM112:AM117" si="89">$G112+AL112</f>
        <v>0</v>
      </c>
      <c r="AN112" s="989">
        <f>VLOOKUP($E112,AM$450:AP$461,2,FALSE)*AM112*($K112)+IF($G112&gt;0,($H112/$G112)*AM112,0)*(1-$K112)</f>
        <v>0</v>
      </c>
      <c r="AO112" s="989">
        <f>VLOOKUP($E112,AM$450:AP$461,3,FALSE)*AM112*($K112)+IF($G112&gt;0,($I112/$G112)*AM112,0)*(1-$K112)</f>
        <v>0</v>
      </c>
      <c r="AP112" s="989">
        <f>VLOOKUP($E112,AM$450:AP$461,4,FALSE)*AM112*($K112)+(AM112-AN112-AO112)*(1-$K112)</f>
        <v>0</v>
      </c>
      <c r="AQ112" s="990"/>
      <c r="AT112" s="1001">
        <f>VLOOKUP($A112,'New Resources - Individual'!$A$4:$Y$133,AT$2,FALSE)*AT$1</f>
        <v>0</v>
      </c>
      <c r="AU112" s="988">
        <f t="shared" ref="AU112:AU117" si="90">$G112+AT112</f>
        <v>0</v>
      </c>
      <c r="AV112" s="989">
        <f>VLOOKUP($E112,AU$450:AX$461,2,FALSE)*AU112*($K112)+IF($G112&gt;0,($H112/$G112)*AU112,0)*(1-$K112)</f>
        <v>0</v>
      </c>
      <c r="AW112" s="989">
        <f>VLOOKUP($E112,AU$450:AX$461,3,FALSE)*AU112*($K112)+IF($G112&gt;0,($I112/$G112)*AU112,0)*(1-$K112)</f>
        <v>0</v>
      </c>
      <c r="AX112" s="989">
        <f>VLOOKUP($E112,AU$450:AX$461,4,FALSE)*AU112*($K112)+(AU112-AV112-AW112)*(1-$K112)</f>
        <v>0</v>
      </c>
      <c r="AY112" s="990"/>
      <c r="BB112" s="1001">
        <f>VLOOKUP($A112,'New Resources - Individual'!$A$4:$Y$133,BB$2,FALSE)*BB$1</f>
        <v>0</v>
      </c>
      <c r="BC112" s="988">
        <f t="shared" ref="BC112:BC117" si="91">$G112+BB112</f>
        <v>0</v>
      </c>
      <c r="BD112" s="989">
        <f>VLOOKUP($E112,BC$450:BF$461,2,FALSE)*BC112*($K112)+IF($G112&gt;0,($H112/$G112)*BC112,0)*(1-$K112)</f>
        <v>0</v>
      </c>
      <c r="BE112" s="989">
        <f>VLOOKUP($E112,BC$450:BF$461,3,FALSE)*BC112*($K112)+IF($G112&gt;0,($I112/$G112)*BC112,0)*(1-$K112)</f>
        <v>0</v>
      </c>
      <c r="BF112" s="989">
        <f>VLOOKUP($E112,BC$450:BF$461,4,FALSE)*BC112*($K112)+(BC112-BD112-BE112)*(1-$K112)</f>
        <v>0</v>
      </c>
      <c r="BG112" s="990"/>
      <c r="BJ112" s="1001">
        <f>VLOOKUP($A112,'New Resources - Individual'!$A$4:$Y$133,BJ$2,FALSE)*BJ$1</f>
        <v>0</v>
      </c>
      <c r="BK112" s="988">
        <f t="shared" ref="BK112:BK117" si="92">$G112+BJ112</f>
        <v>0</v>
      </c>
      <c r="BL112" s="989">
        <f>VLOOKUP($E112,BK$450:BN$461,2,FALSE)*BK112*($K112)+IF($G112&gt;0,($H112/$G112)*BK112,0)*(1-$K112)</f>
        <v>0</v>
      </c>
      <c r="BM112" s="989">
        <f>VLOOKUP($E112,BK$450:BN$461,3,FALSE)*BK112*($K112)+IF($G112&gt;0,($I112/$G112)*BK112,0)*(1-$K112)</f>
        <v>0</v>
      </c>
      <c r="BN112" s="989">
        <f>VLOOKUP($E112,BK$450:BN$461,4,FALSE)*BK112*($K112)+(BK112-BL112-BM112)*(1-$K112)</f>
        <v>0</v>
      </c>
      <c r="BO112" s="990"/>
      <c r="BR112" s="1001">
        <f>VLOOKUP($A112,'New Resources - Individual'!$A$4:$Y$133,BR$2,FALSE)*BR$1</f>
        <v>0</v>
      </c>
      <c r="BS112" s="988">
        <f t="shared" ref="BS112:BS117" si="93">$G112+BR112</f>
        <v>0</v>
      </c>
      <c r="BT112" s="989">
        <f>VLOOKUP($E112,BS$450:BV$461,2,FALSE)*BS112*($K112)+IF($G112&gt;0,($H112/$G112)*BS112,0)*(1-$K112)</f>
        <v>0</v>
      </c>
      <c r="BU112" s="989">
        <f>VLOOKUP($E112,BS$450:BV$461,3,FALSE)*BS112*($K112)+IF($G112&gt;0,($I112/$G112)*BS112,0)*(1-$K112)</f>
        <v>0</v>
      </c>
      <c r="BV112" s="989">
        <f>VLOOKUP($E112,BS$450:BV$461,4,FALSE)*BS112*($K112)+(BS112-BT112-BU112)*(1-$K112)</f>
        <v>0</v>
      </c>
      <c r="BW112" s="990"/>
      <c r="BZ112" s="1001">
        <f>VLOOKUP($A112,'New Resources - Individual'!$A$4:$Y$133,BZ$2,FALSE)*BZ$1</f>
        <v>0</v>
      </c>
      <c r="CA112" s="988">
        <f t="shared" ref="CA112:CA117" si="94">$G112+BZ112</f>
        <v>0</v>
      </c>
      <c r="CB112" s="989">
        <f>VLOOKUP($E112,CA$450:CD$461,2,FALSE)*CA112*($K112)+IF($G112&gt;0,($H112/$G112)*CA112,0)*(1-$K112)</f>
        <v>0</v>
      </c>
      <c r="CC112" s="989">
        <f>VLOOKUP($E112,CA$450:CD$461,3,FALSE)*CA112*($K112)+IF($G112&gt;0,($I112/$G112)*CA112,0)*(1-$K112)</f>
        <v>0</v>
      </c>
      <c r="CD112" s="989">
        <f>VLOOKUP($E112,CA$450:CD$461,4,FALSE)*CA112*($K112)+(CA112-CB112-CC112)*(1-$K112)</f>
        <v>0</v>
      </c>
      <c r="CE112" s="990"/>
      <c r="CH112" s="1001">
        <f>VLOOKUP($A112,'New Resources - Individual'!$A$4:$Y$133,CH$2,FALSE)*CH$1</f>
        <v>0</v>
      </c>
      <c r="CI112" s="988">
        <f t="shared" ref="CI112:CI117" si="95">$G112+CH112</f>
        <v>0</v>
      </c>
      <c r="CJ112" s="989">
        <f>VLOOKUP($E112,CI$450:CL$461,2,FALSE)*CI112*($K112)+IF($G112&gt;0,($H112/$G112)*CI112,0)*(1-$K112)</f>
        <v>0</v>
      </c>
      <c r="CK112" s="989">
        <f>VLOOKUP($E112,CI$450:CL$461,3,FALSE)*CI112*($K112)+IF($G112&gt;0,($I112/$G112)*CI112,0)*(1-$K112)</f>
        <v>0</v>
      </c>
      <c r="CL112" s="989">
        <f>VLOOKUP($E112,CI$450:CL$461,4,FALSE)*CI112*($K112)+(CI112-CJ112-CK112)*(1-$K112)</f>
        <v>0</v>
      </c>
      <c r="CM112" s="990"/>
      <c r="CP112" s="1001">
        <f>VLOOKUP($A112,'New Resources - Individual'!$A$4:$Y$133,CP$2,FALSE)*CP$1</f>
        <v>0</v>
      </c>
      <c r="CQ112" s="988">
        <f t="shared" ref="CQ112:CQ117" si="96">$G112+CP112</f>
        <v>0</v>
      </c>
      <c r="CR112" s="989">
        <f>VLOOKUP($E112,CQ$450:CT$461,2,FALSE)*CQ112*($K112)+IF($G112&gt;0,($H112/$G112)*CQ112,0)*(1-$K112)</f>
        <v>0</v>
      </c>
      <c r="CS112" s="989">
        <f>VLOOKUP($E112,CQ$450:CT$461,3,FALSE)*CQ112*($K112)+IF($G112&gt;0,($I112/$G112)*CQ112,0)*(1-$K112)</f>
        <v>0</v>
      </c>
      <c r="CT112" s="989">
        <f>VLOOKUP($E112,CQ$450:CT$461,4,FALSE)*CQ112*($K112)+(CQ112-CR112-CS112)*(1-$K112)</f>
        <v>0</v>
      </c>
      <c r="CU112" s="990"/>
      <c r="CX112" s="1001">
        <f>VLOOKUP($A112,'New Resources - Individual'!$A$4:$Y$133,CX$2,FALSE)*CX$1</f>
        <v>0</v>
      </c>
      <c r="CY112" s="988">
        <f t="shared" ref="CY112:CY117" si="97">$G112+CX112</f>
        <v>0</v>
      </c>
      <c r="CZ112" s="989">
        <f>VLOOKUP($E112,CY$450:DB$461,2,FALSE)*CY112*($K112)+IF($G112&gt;0,($H112/$G112)*CY112,0)*(1-$K112)</f>
        <v>0</v>
      </c>
      <c r="DA112" s="989">
        <f>VLOOKUP($E112,CY$450:DB$461,3,FALSE)*CY112*($K112)+IF($G112&gt;0,($I112/$G112)*CY112,0)*(1-$K112)</f>
        <v>0</v>
      </c>
      <c r="DB112" s="989">
        <f>VLOOKUP($E112,CY$450:DB$461,4,FALSE)*CY112*($K112)+(CY112-CZ112-DA112)*(1-$K112)</f>
        <v>0</v>
      </c>
      <c r="DC112" s="990"/>
      <c r="DF112" s="1001">
        <f>VLOOKUP($A112,'New Resources - Individual'!$A$4:$Y$133,DF$2,FALSE)*DF$1</f>
        <v>0</v>
      </c>
      <c r="DG112" s="988">
        <f t="shared" ref="DG112:DG117" si="98">$G112+DF112</f>
        <v>0</v>
      </c>
      <c r="DH112" s="989">
        <f>VLOOKUP($E112,DG$450:DJ$461,2,FALSE)*DG112*($K112)+IF($G112&gt;0,($H112/$G112)*DG112,0)*(1-$K112)</f>
        <v>0</v>
      </c>
      <c r="DI112" s="989">
        <f>VLOOKUP($E112,DG$450:DJ$461,3,FALSE)*DG112*($K112)+IF($G112&gt;0,($I112/$G112)*DG112,0)*(1-$K112)</f>
        <v>0</v>
      </c>
      <c r="DJ112" s="989">
        <f>VLOOKUP($E112,DG$450:DJ$461,4,FALSE)*DG112*($K112)+(DG112-DH112-DI112)*(1-$K112)</f>
        <v>0</v>
      </c>
      <c r="DK112" s="990"/>
      <c r="DN112" s="1001">
        <f>VLOOKUP($A112,'New Resources - Individual'!$A$4:$Y$133,DN$2,FALSE)*DN$1</f>
        <v>0</v>
      </c>
      <c r="DO112" s="988">
        <f t="shared" ref="DO112:DO117" si="99">$G112+DN112</f>
        <v>0</v>
      </c>
      <c r="DP112" s="989">
        <f>VLOOKUP($E112,DO$450:DR$461,2,FALSE)*DO112*($K112)+IF($G112&gt;0,($H112/$G112)*DO112,0)*(1-$K112)</f>
        <v>0</v>
      </c>
      <c r="DQ112" s="989">
        <f>VLOOKUP($E112,DO$450:DR$461,3,FALSE)*DO112*($K112)+IF($G112&gt;0,($I112/$G112)*DO112,0)*(1-$K112)</f>
        <v>0</v>
      </c>
      <c r="DR112" s="989">
        <f>VLOOKUP($E112,DO$450:DR$461,4,FALSE)*DO112*($K112)+(DO112-DP112-DQ112)*(1-$K112)</f>
        <v>0</v>
      </c>
      <c r="DS112" s="990"/>
      <c r="DV112" s="1001">
        <f>VLOOKUP($A112,'New Resources - Individual'!$A$4:$Y$133,DV$2,FALSE)*DV$1</f>
        <v>0</v>
      </c>
      <c r="DW112" s="988">
        <f t="shared" ref="DW112:DW117" si="100">$G112+DV112</f>
        <v>0</v>
      </c>
      <c r="DX112" s="989">
        <f>VLOOKUP($E112,DW$450:DZ$461,2,FALSE)*DW112*($K112)+IF($G112&gt;0,($H112/$G112)*DW112,0)*(1-$K112)</f>
        <v>0</v>
      </c>
      <c r="DY112" s="989">
        <f>VLOOKUP($E112,DW$450:DZ$461,3,FALSE)*DW112*($K112)+IF($G112&gt;0,($I112/$G112)*DW112,0)*(1-$K112)</f>
        <v>0</v>
      </c>
      <c r="DZ112" s="989">
        <f>VLOOKUP($E112,DW$450:DZ$461,4,FALSE)*DW112*($K112)+(DW112-DX112-DY112)*(1-$K112)</f>
        <v>0</v>
      </c>
      <c r="EA112" s="990"/>
      <c r="ED112" s="1001">
        <f>VLOOKUP($A112,'New Resources - Individual'!$A$4:$Y$133,ED$2,FALSE)*ED$1</f>
        <v>0</v>
      </c>
      <c r="EE112" s="988">
        <f t="shared" ref="EE112:EE117" si="101">$G112+ED112</f>
        <v>0</v>
      </c>
      <c r="EF112" s="989">
        <f>VLOOKUP($E112,EE$450:EH$461,2,FALSE)*EE112*($K112)+IF($G112&gt;0,($H112/$G112)*EE112,0)*(1-$K112)</f>
        <v>0</v>
      </c>
      <c r="EG112" s="989">
        <f>VLOOKUP($E112,EE$450:EH$461,3,FALSE)*EE112*($K112)+IF($G112&gt;0,($I112/$G112)*EE112,0)*(1-$K112)</f>
        <v>0</v>
      </c>
      <c r="EH112" s="989">
        <f>VLOOKUP($E112,EE$450:EH$461,4,FALSE)*EE112*($K112)+(EE112-EF112-EG112)*(1-$K112)</f>
        <v>0</v>
      </c>
      <c r="EI112" s="990"/>
      <c r="EL112" s="1001">
        <f>VLOOKUP($A112,'New Resources - Individual'!$A$4:$Y$133,EL$2,FALSE)*EL$1</f>
        <v>0</v>
      </c>
      <c r="EM112" s="988">
        <f t="shared" ref="EM112:EM117" si="102">$G112+EL112</f>
        <v>0</v>
      </c>
      <c r="EN112" s="989">
        <f>VLOOKUP($E112,EM$450:EP$461,2,FALSE)*EM112*($K112)+IF($G112&gt;0,($H112/$G112)*EM112,0)*(1-$K112)</f>
        <v>0</v>
      </c>
      <c r="EO112" s="989">
        <f>VLOOKUP($E112,EM$450:EP$461,3,FALSE)*EM112*($K112)+IF($G112&gt;0,($I112/$G112)*EM112,0)*(1-$K112)</f>
        <v>0</v>
      </c>
      <c r="EP112" s="989">
        <f>VLOOKUP($E112,EM$450:EP$461,4,FALSE)*EM112*($K112)+(EM112-EN112-EO112)*(1-$K112)</f>
        <v>0</v>
      </c>
      <c r="EQ112" s="990"/>
      <c r="ET112" s="1001">
        <f>VLOOKUP($A112,'New Resources - Individual'!$A$4:$Y$133,ET$2,FALSE)*ET$1</f>
        <v>0</v>
      </c>
      <c r="EU112" s="988">
        <f t="shared" ref="EU112:EU117" si="103">$G112+ET112</f>
        <v>0</v>
      </c>
      <c r="EV112" s="989">
        <f>VLOOKUP($E112,EU$450:EX$461,2,FALSE)*EU112*($K112)+IF($G112&gt;0,($H112/$G112)*EU112,0)*(1-$K112)</f>
        <v>0</v>
      </c>
      <c r="EW112" s="989">
        <f>VLOOKUP($E112,EU$450:EX$461,3,FALSE)*EU112*($K112)+IF($G112&gt;0,($I112/$G112)*EU112,0)*(1-$K112)</f>
        <v>0</v>
      </c>
      <c r="EX112" s="989">
        <f>VLOOKUP($E112,EU$450:EX$461,4,FALSE)*EU112*($K112)+(EU112-EV112-EW112)*(1-$K112)</f>
        <v>0</v>
      </c>
      <c r="EY112" s="990"/>
      <c r="FB112" s="1001">
        <f>VLOOKUP($A112,'New Resources - Individual'!$A$4:$Y$133,FB$2,FALSE)*FB$1</f>
        <v>0</v>
      </c>
      <c r="FC112" s="988">
        <f t="shared" ref="FC112:FC117" si="104">$G112+FB112</f>
        <v>0</v>
      </c>
      <c r="FD112" s="989">
        <f>VLOOKUP($E112,FC$450:FF$461,2,FALSE)*FC112*($K112)+IF($G112&gt;0,($H112/$G112)*FC112,0)*(1-$K112)</f>
        <v>0</v>
      </c>
      <c r="FE112" s="989">
        <f>VLOOKUP($E112,FC$450:FF$461,3,FALSE)*FC112*($K112)+IF($G112&gt;0,($I112/$G112)*FC112,0)*(1-$K112)</f>
        <v>0</v>
      </c>
      <c r="FF112" s="989">
        <f>VLOOKUP($E112,FC$450:FF$461,4,FALSE)*FC112*($K112)+(FC112-FD112-FE112)*(1-$K112)</f>
        <v>0</v>
      </c>
      <c r="FG112" s="990"/>
      <c r="FJ112" s="1001">
        <f>VLOOKUP($A112,'New Resources - Individual'!$A$4:$Y$133,FJ$2,FALSE)*FJ$1</f>
        <v>0</v>
      </c>
      <c r="FK112" s="988">
        <f t="shared" ref="FK112:FK117" si="105">$G112+FJ112</f>
        <v>0</v>
      </c>
      <c r="FL112" s="989">
        <f>VLOOKUP($E112,FK$450:FN$461,2,FALSE)*FK112*($K112)+IF($G112&gt;0,($H112/$G112)*FK112,0)*(1-$K112)</f>
        <v>0</v>
      </c>
      <c r="FM112" s="989">
        <f>VLOOKUP($E112,FK$450:FN$461,3,FALSE)*FK112*($K112)+IF($G112&gt;0,($I112/$G112)*FK112,0)*(1-$K112)</f>
        <v>0</v>
      </c>
      <c r="FN112" s="989">
        <f>VLOOKUP($E112,FK$450:FN$461,4,FALSE)*FK112*($K112)+(FK112-FL112-FM112)*(1-$K112)</f>
        <v>0</v>
      </c>
      <c r="FO112" s="990"/>
    </row>
    <row r="113" spans="1:171">
      <c r="A113" s="1217"/>
      <c r="B113" s="79" t="s">
        <v>7</v>
      </c>
      <c r="C113" s="1963" t="s">
        <v>78</v>
      </c>
      <c r="D113" s="764">
        <v>152</v>
      </c>
      <c r="E113" s="778" t="str">
        <f>'Sch 1- Rate Base '!E113</f>
        <v>PROD</v>
      </c>
      <c r="F113" s="765"/>
      <c r="G113" s="182">
        <f>'Sch 1- Rate Base '!G113</f>
        <v>0</v>
      </c>
      <c r="H113" s="182">
        <f>'Sch 1- Rate Base '!H113</f>
        <v>0</v>
      </c>
      <c r="I113" s="182">
        <f>'Sch 1- Rate Base '!I113</f>
        <v>0</v>
      </c>
      <c r="J113" s="183">
        <f>'Sch 1- Rate Base '!J113</f>
        <v>0</v>
      </c>
      <c r="K113" s="777">
        <f t="shared" si="85"/>
        <v>1</v>
      </c>
      <c r="N113" s="988"/>
      <c r="O113" s="988">
        <f t="shared" si="86"/>
        <v>0</v>
      </c>
      <c r="P113" s="989">
        <f>VLOOKUP($E113,O$450:R$461,2,FALSE)*O113*($K113)+IF($G113&gt;0,($H113/$G113)*O113,0)*(1-$K113)</f>
        <v>0</v>
      </c>
      <c r="Q113" s="989">
        <f>VLOOKUP($E113,O$450:R$461,3,FALSE)*O113*($K113)+IF($G113&gt;0,($I113/$G113)*O113,0)*(1-$K113)</f>
        <v>0</v>
      </c>
      <c r="R113" s="989">
        <f>VLOOKUP($E113,O$450:R$461,4,FALSE)*O113*($K113)+(O113-P113-Q113)*(1-$K113)</f>
        <v>0</v>
      </c>
      <c r="S113" s="990"/>
      <c r="V113" s="988"/>
      <c r="W113" s="988">
        <f t="shared" si="87"/>
        <v>0</v>
      </c>
      <c r="X113" s="989">
        <f>VLOOKUP($E113,W$450:Z$461,2,FALSE)*W113*($K113)+IF($G113&gt;0,($H113/$G113)*W113,0)*(1-$K113)</f>
        <v>0</v>
      </c>
      <c r="Y113" s="989">
        <f>VLOOKUP($E113,W$450:Z$461,3,FALSE)*W113*($K113)+IF($G113&gt;0,($I113/$G113)*W113,0)*(1-$K113)</f>
        <v>0</v>
      </c>
      <c r="Z113" s="989">
        <f>VLOOKUP($E113,W$450:Z$461,4,FALSE)*W113*($K113)+(W113-X113-Y113)*(1-$K113)</f>
        <v>0</v>
      </c>
      <c r="AA113" s="990"/>
      <c r="AD113" s="988"/>
      <c r="AE113" s="988">
        <f t="shared" si="88"/>
        <v>0</v>
      </c>
      <c r="AF113" s="989">
        <f>VLOOKUP($E113,AE$450:AH$461,2,FALSE)*AE113*($K113)+IF($G113&gt;0,($H113/$G113)*AE113,0)*(1-$K113)</f>
        <v>0</v>
      </c>
      <c r="AG113" s="989">
        <f>VLOOKUP($E113,AE$450:AH$461,3,FALSE)*AE113*($K113)+IF($G113&gt;0,($I113/$G113)*AE113,0)*(1-$K113)</f>
        <v>0</v>
      </c>
      <c r="AH113" s="989">
        <f>VLOOKUP($E113,AE$450:AH$461,4,FALSE)*AE113*($K113)+(AE113-AF113-AG113)*(1-$K113)</f>
        <v>0</v>
      </c>
      <c r="AI113" s="990"/>
      <c r="AL113" s="988"/>
      <c r="AM113" s="988">
        <f t="shared" si="89"/>
        <v>0</v>
      </c>
      <c r="AN113" s="989">
        <f>VLOOKUP($E113,AM$450:AP$461,2,FALSE)*AM113*($K113)+IF($G113&gt;0,($H113/$G113)*AM113,0)*(1-$K113)</f>
        <v>0</v>
      </c>
      <c r="AO113" s="989">
        <f>VLOOKUP($E113,AM$450:AP$461,3,FALSE)*AM113*($K113)+IF($G113&gt;0,($I113/$G113)*AM113,0)*(1-$K113)</f>
        <v>0</v>
      </c>
      <c r="AP113" s="989">
        <f>VLOOKUP($E113,AM$450:AP$461,4,FALSE)*AM113*($K113)+(AM113-AN113-AO113)*(1-$K113)</f>
        <v>0</v>
      </c>
      <c r="AQ113" s="990"/>
      <c r="AT113" s="988"/>
      <c r="AU113" s="988">
        <f t="shared" si="90"/>
        <v>0</v>
      </c>
      <c r="AV113" s="989">
        <f>VLOOKUP($E113,AU$450:AX$461,2,FALSE)*AU113*($K113)+IF($G113&gt;0,($H113/$G113)*AU113,0)*(1-$K113)</f>
        <v>0</v>
      </c>
      <c r="AW113" s="989">
        <f>VLOOKUP($E113,AU$450:AX$461,3,FALSE)*AU113*($K113)+IF($G113&gt;0,($I113/$G113)*AU113,0)*(1-$K113)</f>
        <v>0</v>
      </c>
      <c r="AX113" s="989">
        <f>VLOOKUP($E113,AU$450:AX$461,4,FALSE)*AU113*($K113)+(AU113-AV113-AW113)*(1-$K113)</f>
        <v>0</v>
      </c>
      <c r="AY113" s="990"/>
      <c r="BB113" s="988"/>
      <c r="BC113" s="988">
        <f t="shared" si="91"/>
        <v>0</v>
      </c>
      <c r="BD113" s="989">
        <f>VLOOKUP($E113,BC$450:BF$461,2,FALSE)*BC113*($K113)+IF($G113&gt;0,($H113/$G113)*BC113,0)*(1-$K113)</f>
        <v>0</v>
      </c>
      <c r="BE113" s="989">
        <f>VLOOKUP($E113,BC$450:BF$461,3,FALSE)*BC113*($K113)+IF($G113&gt;0,($I113/$G113)*BC113,0)*(1-$K113)</f>
        <v>0</v>
      </c>
      <c r="BF113" s="989">
        <f>VLOOKUP($E113,BC$450:BF$461,4,FALSE)*BC113*($K113)+(BC113-BD113-BE113)*(1-$K113)</f>
        <v>0</v>
      </c>
      <c r="BG113" s="990"/>
      <c r="BJ113" s="988"/>
      <c r="BK113" s="988">
        <f t="shared" si="92"/>
        <v>0</v>
      </c>
      <c r="BL113" s="989">
        <f>VLOOKUP($E113,BK$450:BN$461,2,FALSE)*BK113*($K113)+IF($G113&gt;0,($H113/$G113)*BK113,0)*(1-$K113)</f>
        <v>0</v>
      </c>
      <c r="BM113" s="989">
        <f>VLOOKUP($E113,BK$450:BN$461,3,FALSE)*BK113*($K113)+IF($G113&gt;0,($I113/$G113)*BK113,0)*(1-$K113)</f>
        <v>0</v>
      </c>
      <c r="BN113" s="989">
        <f>VLOOKUP($E113,BK$450:BN$461,4,FALSE)*BK113*($K113)+(BK113-BL113-BM113)*(1-$K113)</f>
        <v>0</v>
      </c>
      <c r="BO113" s="990"/>
      <c r="BR113" s="988"/>
      <c r="BS113" s="988">
        <f t="shared" si="93"/>
        <v>0</v>
      </c>
      <c r="BT113" s="989">
        <f>VLOOKUP($E113,BS$450:BV$461,2,FALSE)*BS113*($K113)+IF($G113&gt;0,($H113/$G113)*BS113,0)*(1-$K113)</f>
        <v>0</v>
      </c>
      <c r="BU113" s="989">
        <f>VLOOKUP($E113,BS$450:BV$461,3,FALSE)*BS113*($K113)+IF($G113&gt;0,($I113/$G113)*BS113,0)*(1-$K113)</f>
        <v>0</v>
      </c>
      <c r="BV113" s="989">
        <f>VLOOKUP($E113,BS$450:BV$461,4,FALSE)*BS113*($K113)+(BS113-BT113-BU113)*(1-$K113)</f>
        <v>0</v>
      </c>
      <c r="BW113" s="990"/>
      <c r="BZ113" s="988"/>
      <c r="CA113" s="988">
        <f t="shared" si="94"/>
        <v>0</v>
      </c>
      <c r="CB113" s="989">
        <f>VLOOKUP($E113,CA$450:CD$461,2,FALSE)*CA113*($K113)+IF($G113&gt;0,($H113/$G113)*CA113,0)*(1-$K113)</f>
        <v>0</v>
      </c>
      <c r="CC113" s="989">
        <f>VLOOKUP($E113,CA$450:CD$461,3,FALSE)*CA113*($K113)+IF($G113&gt;0,($I113/$G113)*CA113,0)*(1-$K113)</f>
        <v>0</v>
      </c>
      <c r="CD113" s="989">
        <f>VLOOKUP($E113,CA$450:CD$461,4,FALSE)*CA113*($K113)+(CA113-CB113-CC113)*(1-$K113)</f>
        <v>0</v>
      </c>
      <c r="CE113" s="990"/>
      <c r="CH113" s="988"/>
      <c r="CI113" s="988">
        <f t="shared" si="95"/>
        <v>0</v>
      </c>
      <c r="CJ113" s="989">
        <f>VLOOKUP($E113,CI$450:CL$461,2,FALSE)*CI113*($K113)+IF($G113&gt;0,($H113/$G113)*CI113,0)*(1-$K113)</f>
        <v>0</v>
      </c>
      <c r="CK113" s="989">
        <f>VLOOKUP($E113,CI$450:CL$461,3,FALSE)*CI113*($K113)+IF($G113&gt;0,($I113/$G113)*CI113,0)*(1-$K113)</f>
        <v>0</v>
      </c>
      <c r="CL113" s="989">
        <f>VLOOKUP($E113,CI$450:CL$461,4,FALSE)*CI113*($K113)+(CI113-CJ113-CK113)*(1-$K113)</f>
        <v>0</v>
      </c>
      <c r="CM113" s="990"/>
      <c r="CP113" s="988"/>
      <c r="CQ113" s="988">
        <f t="shared" si="96"/>
        <v>0</v>
      </c>
      <c r="CR113" s="989">
        <f>VLOOKUP($E113,CQ$450:CT$461,2,FALSE)*CQ113*($K113)+IF($G113&gt;0,($H113/$G113)*CQ113,0)*(1-$K113)</f>
        <v>0</v>
      </c>
      <c r="CS113" s="989">
        <f>VLOOKUP($E113,CQ$450:CT$461,3,FALSE)*CQ113*($K113)+IF($G113&gt;0,($I113/$G113)*CQ113,0)*(1-$K113)</f>
        <v>0</v>
      </c>
      <c r="CT113" s="989">
        <f>VLOOKUP($E113,CQ$450:CT$461,4,FALSE)*CQ113*($K113)+(CQ113-CR113-CS113)*(1-$K113)</f>
        <v>0</v>
      </c>
      <c r="CU113" s="990"/>
      <c r="CX113" s="988"/>
      <c r="CY113" s="988">
        <f t="shared" si="97"/>
        <v>0</v>
      </c>
      <c r="CZ113" s="989">
        <f>VLOOKUP($E113,CY$450:DB$461,2,FALSE)*CY113*($K113)+IF($G113&gt;0,($H113/$G113)*CY113,0)*(1-$K113)</f>
        <v>0</v>
      </c>
      <c r="DA113" s="989">
        <f>VLOOKUP($E113,CY$450:DB$461,3,FALSE)*CY113*($K113)+IF($G113&gt;0,($I113/$G113)*CY113,0)*(1-$K113)</f>
        <v>0</v>
      </c>
      <c r="DB113" s="989">
        <f>VLOOKUP($E113,CY$450:DB$461,4,FALSE)*CY113*($K113)+(CY113-CZ113-DA113)*(1-$K113)</f>
        <v>0</v>
      </c>
      <c r="DC113" s="990"/>
      <c r="DF113" s="988"/>
      <c r="DG113" s="988">
        <f t="shared" si="98"/>
        <v>0</v>
      </c>
      <c r="DH113" s="989">
        <f>VLOOKUP($E113,DG$450:DJ$461,2,FALSE)*DG113*($K113)+IF($G113&gt;0,($H113/$G113)*DG113,0)*(1-$K113)</f>
        <v>0</v>
      </c>
      <c r="DI113" s="989">
        <f>VLOOKUP($E113,DG$450:DJ$461,3,FALSE)*DG113*($K113)+IF($G113&gt;0,($I113/$G113)*DG113,0)*(1-$K113)</f>
        <v>0</v>
      </c>
      <c r="DJ113" s="989">
        <f>VLOOKUP($E113,DG$450:DJ$461,4,FALSE)*DG113*($K113)+(DG113-DH113-DI113)*(1-$K113)</f>
        <v>0</v>
      </c>
      <c r="DK113" s="990"/>
      <c r="DN113" s="988"/>
      <c r="DO113" s="988">
        <f t="shared" si="99"/>
        <v>0</v>
      </c>
      <c r="DP113" s="989">
        <f>VLOOKUP($E113,DO$450:DR$461,2,FALSE)*DO113*($K113)+IF($G113&gt;0,($H113/$G113)*DO113,0)*(1-$K113)</f>
        <v>0</v>
      </c>
      <c r="DQ113" s="989">
        <f>VLOOKUP($E113,DO$450:DR$461,3,FALSE)*DO113*($K113)+IF($G113&gt;0,($I113/$G113)*DO113,0)*(1-$K113)</f>
        <v>0</v>
      </c>
      <c r="DR113" s="989">
        <f>VLOOKUP($E113,DO$450:DR$461,4,FALSE)*DO113*($K113)+(DO113-DP113-DQ113)*(1-$K113)</f>
        <v>0</v>
      </c>
      <c r="DS113" s="990"/>
      <c r="DV113" s="988"/>
      <c r="DW113" s="988">
        <f t="shared" si="100"/>
        <v>0</v>
      </c>
      <c r="DX113" s="989">
        <f>VLOOKUP($E113,DW$450:DZ$461,2,FALSE)*DW113*($K113)+IF($G113&gt;0,($H113/$G113)*DW113,0)*(1-$K113)</f>
        <v>0</v>
      </c>
      <c r="DY113" s="989">
        <f>VLOOKUP($E113,DW$450:DZ$461,3,FALSE)*DW113*($K113)+IF($G113&gt;0,($I113/$G113)*DW113,0)*(1-$K113)</f>
        <v>0</v>
      </c>
      <c r="DZ113" s="989">
        <f>VLOOKUP($E113,DW$450:DZ$461,4,FALSE)*DW113*($K113)+(DW113-DX113-DY113)*(1-$K113)</f>
        <v>0</v>
      </c>
      <c r="EA113" s="990"/>
      <c r="ED113" s="988"/>
      <c r="EE113" s="988">
        <f t="shared" si="101"/>
        <v>0</v>
      </c>
      <c r="EF113" s="989">
        <f>VLOOKUP($E113,EE$450:EH$461,2,FALSE)*EE113*($K113)+IF($G113&gt;0,($H113/$G113)*EE113,0)*(1-$K113)</f>
        <v>0</v>
      </c>
      <c r="EG113" s="989">
        <f>VLOOKUP($E113,EE$450:EH$461,3,FALSE)*EE113*($K113)+IF($G113&gt;0,($I113/$G113)*EE113,0)*(1-$K113)</f>
        <v>0</v>
      </c>
      <c r="EH113" s="989">
        <f>VLOOKUP($E113,EE$450:EH$461,4,FALSE)*EE113*($K113)+(EE113-EF113-EG113)*(1-$K113)</f>
        <v>0</v>
      </c>
      <c r="EI113" s="990"/>
      <c r="EL113" s="988"/>
      <c r="EM113" s="988">
        <f t="shared" si="102"/>
        <v>0</v>
      </c>
      <c r="EN113" s="989">
        <f>VLOOKUP($E113,EM$450:EP$461,2,FALSE)*EM113*($K113)+IF($G113&gt;0,($H113/$G113)*EM113,0)*(1-$K113)</f>
        <v>0</v>
      </c>
      <c r="EO113" s="989">
        <f>VLOOKUP($E113,EM$450:EP$461,3,FALSE)*EM113*($K113)+IF($G113&gt;0,($I113/$G113)*EM113,0)*(1-$K113)</f>
        <v>0</v>
      </c>
      <c r="EP113" s="989">
        <f>VLOOKUP($E113,EM$450:EP$461,4,FALSE)*EM113*($K113)+(EM113-EN113-EO113)*(1-$K113)</f>
        <v>0</v>
      </c>
      <c r="EQ113" s="990"/>
      <c r="ET113" s="988"/>
      <c r="EU113" s="988">
        <f t="shared" si="103"/>
        <v>0</v>
      </c>
      <c r="EV113" s="989">
        <f>VLOOKUP($E113,EU$450:EX$461,2,FALSE)*EU113*($K113)+IF($G113&gt;0,($H113/$G113)*EU113,0)*(1-$K113)</f>
        <v>0</v>
      </c>
      <c r="EW113" s="989">
        <f>VLOOKUP($E113,EU$450:EX$461,3,FALSE)*EU113*($K113)+IF($G113&gt;0,($I113/$G113)*EU113,0)*(1-$K113)</f>
        <v>0</v>
      </c>
      <c r="EX113" s="989">
        <f>VLOOKUP($E113,EU$450:EX$461,4,FALSE)*EU113*($K113)+(EU113-EV113-EW113)*(1-$K113)</f>
        <v>0</v>
      </c>
      <c r="EY113" s="990"/>
      <c r="FB113" s="988"/>
      <c r="FC113" s="988">
        <f t="shared" si="104"/>
        <v>0</v>
      </c>
      <c r="FD113" s="989">
        <f>VLOOKUP($E113,FC$450:FF$461,2,FALSE)*FC113*($K113)+IF($G113&gt;0,($H113/$G113)*FC113,0)*(1-$K113)</f>
        <v>0</v>
      </c>
      <c r="FE113" s="989">
        <f>VLOOKUP($E113,FC$450:FF$461,3,FALSE)*FC113*($K113)+IF($G113&gt;0,($I113/$G113)*FC113,0)*(1-$K113)</f>
        <v>0</v>
      </c>
      <c r="FF113" s="989">
        <f>VLOOKUP($E113,FC$450:FF$461,4,FALSE)*FC113*($K113)+(FC113-FD113-FE113)*(1-$K113)</f>
        <v>0</v>
      </c>
      <c r="FG113" s="990"/>
      <c r="FJ113" s="988"/>
      <c r="FK113" s="988">
        <f t="shared" si="105"/>
        <v>0</v>
      </c>
      <c r="FL113" s="989">
        <f>VLOOKUP($E113,FK$450:FN$461,2,FALSE)*FK113*($K113)+IF($G113&gt;0,($H113/$G113)*FK113,0)*(1-$K113)</f>
        <v>0</v>
      </c>
      <c r="FM113" s="989">
        <f>VLOOKUP($E113,FK$450:FN$461,3,FALSE)*FK113*($K113)+IF($G113&gt;0,($I113/$G113)*FK113,0)*(1-$K113)</f>
        <v>0</v>
      </c>
      <c r="FN113" s="989">
        <f>VLOOKUP($E113,FK$450:FN$461,4,FALSE)*FK113*($K113)+(FK113-FL113-FM113)*(1-$K113)</f>
        <v>0</v>
      </c>
      <c r="FO113" s="990"/>
    </row>
    <row r="114" spans="1:171">
      <c r="A114" s="1215">
        <v>92000</v>
      </c>
      <c r="B114" s="10" t="s">
        <v>79</v>
      </c>
      <c r="C114" s="1963" t="s">
        <v>78</v>
      </c>
      <c r="D114" s="764">
        <v>154</v>
      </c>
      <c r="E114" s="778" t="str">
        <f>'Sch 1- Rate Base '!E114</f>
        <v>PTD</v>
      </c>
      <c r="F114" s="765"/>
      <c r="G114" s="182">
        <f>'Sch 1- Rate Base '!G114</f>
        <v>0</v>
      </c>
      <c r="H114" s="182">
        <f>'Sch 1- Rate Base '!H114</f>
        <v>0</v>
      </c>
      <c r="I114" s="182">
        <f>'Sch 1- Rate Base '!I114</f>
        <v>0</v>
      </c>
      <c r="J114" s="183">
        <f>'Sch 1- Rate Base '!J114</f>
        <v>0</v>
      </c>
      <c r="K114" s="777">
        <f t="shared" si="85"/>
        <v>1</v>
      </c>
      <c r="N114" s="1001">
        <f>VLOOKUP($A114,'New Resources - Individual'!$A$4:$Y$133,N$2,FALSE)*N$1</f>
        <v>0</v>
      </c>
      <c r="O114" s="988">
        <f t="shared" si="86"/>
        <v>0</v>
      </c>
      <c r="P114" s="989">
        <f>VLOOKUP($E114,O$450:R$461,2,FALSE)*O114*($K114)+IF($G114&gt;0,($H114/$G114)*O114,0)*(1-$K114)</f>
        <v>0</v>
      </c>
      <c r="Q114" s="989">
        <f>VLOOKUP($E114,O$450:R$461,3,FALSE)*O114*($K114)+IF($G114&gt;0,($I114/$G114)*O114,0)*(1-$K114)</f>
        <v>0</v>
      </c>
      <c r="R114" s="989">
        <f>VLOOKUP($E114,O$450:R$461,4,FALSE)*O114*($K114)+(O114-P114-Q114)*(1-$K114)</f>
        <v>0</v>
      </c>
      <c r="S114" s="990"/>
      <c r="V114" s="1001">
        <f>VLOOKUP($A114,'New Resources - Individual'!$A$4:$Y$133,V$2,FALSE)*V$1</f>
        <v>0</v>
      </c>
      <c r="W114" s="988">
        <f t="shared" si="87"/>
        <v>0</v>
      </c>
      <c r="X114" s="989">
        <f>VLOOKUP($E114,W$450:Z$461,2,FALSE)*W114*($K114)+IF($G114&gt;0,($H114/$G114)*W114,0)*(1-$K114)</f>
        <v>0</v>
      </c>
      <c r="Y114" s="989">
        <f>VLOOKUP($E114,W$450:Z$461,3,FALSE)*W114*($K114)+IF($G114&gt;0,($I114/$G114)*W114,0)*(1-$K114)</f>
        <v>0</v>
      </c>
      <c r="Z114" s="989">
        <f>VLOOKUP($E114,W$450:Z$461,4,FALSE)*W114*($K114)+(W114-X114-Y114)*(1-$K114)</f>
        <v>0</v>
      </c>
      <c r="AA114" s="990"/>
      <c r="AD114" s="1001">
        <f>VLOOKUP($A114,'New Resources - Individual'!$A$4:$Y$133,AD$2,FALSE)*AD$1</f>
        <v>0</v>
      </c>
      <c r="AE114" s="988">
        <f t="shared" si="88"/>
        <v>0</v>
      </c>
      <c r="AF114" s="989">
        <f>VLOOKUP($E114,AE$450:AH$461,2,FALSE)*AE114*($K114)+IF($G114&gt;0,($H114/$G114)*AE114,0)*(1-$K114)</f>
        <v>0</v>
      </c>
      <c r="AG114" s="989">
        <f>VLOOKUP($E114,AE$450:AH$461,3,FALSE)*AE114*($K114)+IF($G114&gt;0,($I114/$G114)*AE114,0)*(1-$K114)</f>
        <v>0</v>
      </c>
      <c r="AH114" s="989">
        <f>VLOOKUP($E114,AE$450:AH$461,4,FALSE)*AE114*($K114)+(AE114-AF114-AG114)*(1-$K114)</f>
        <v>0</v>
      </c>
      <c r="AI114" s="990"/>
      <c r="AL114" s="1001">
        <f>VLOOKUP($A114,'New Resources - Individual'!$A$4:$Y$133,AL$2,FALSE)*AL$1</f>
        <v>0</v>
      </c>
      <c r="AM114" s="988">
        <f t="shared" si="89"/>
        <v>0</v>
      </c>
      <c r="AN114" s="989">
        <f>VLOOKUP($E114,AM$450:AP$461,2,FALSE)*AM114*($K114)+IF($G114&gt;0,($H114/$G114)*AM114,0)*(1-$K114)</f>
        <v>0</v>
      </c>
      <c r="AO114" s="989">
        <f>VLOOKUP($E114,AM$450:AP$461,3,FALSE)*AM114*($K114)+IF($G114&gt;0,($I114/$G114)*AM114,0)*(1-$K114)</f>
        <v>0</v>
      </c>
      <c r="AP114" s="989">
        <f>VLOOKUP($E114,AM$450:AP$461,4,FALSE)*AM114*($K114)+(AM114-AN114-AO114)*(1-$K114)</f>
        <v>0</v>
      </c>
      <c r="AQ114" s="990"/>
      <c r="AT114" s="1001">
        <f>VLOOKUP($A114,'New Resources - Individual'!$A$4:$Y$133,AT$2,FALSE)*AT$1</f>
        <v>0</v>
      </c>
      <c r="AU114" s="988">
        <f t="shared" si="90"/>
        <v>0</v>
      </c>
      <c r="AV114" s="989">
        <f>VLOOKUP($E114,AU$450:AX$461,2,FALSE)*AU114*($K114)+IF($G114&gt;0,($H114/$G114)*AU114,0)*(1-$K114)</f>
        <v>0</v>
      </c>
      <c r="AW114" s="989">
        <f>VLOOKUP($E114,AU$450:AX$461,3,FALSE)*AU114*($K114)+IF($G114&gt;0,($I114/$G114)*AU114,0)*(1-$K114)</f>
        <v>0</v>
      </c>
      <c r="AX114" s="989">
        <f>VLOOKUP($E114,AU$450:AX$461,4,FALSE)*AU114*($K114)+(AU114-AV114-AW114)*(1-$K114)</f>
        <v>0</v>
      </c>
      <c r="AY114" s="990"/>
      <c r="BB114" s="1001">
        <f>VLOOKUP($A114,'New Resources - Individual'!$A$4:$Y$133,BB$2,FALSE)*BB$1</f>
        <v>0</v>
      </c>
      <c r="BC114" s="988">
        <f t="shared" si="91"/>
        <v>0</v>
      </c>
      <c r="BD114" s="989">
        <f>VLOOKUP($E114,BC$450:BF$461,2,FALSE)*BC114*($K114)+IF($G114&gt;0,($H114/$G114)*BC114,0)*(1-$K114)</f>
        <v>0</v>
      </c>
      <c r="BE114" s="989">
        <f>VLOOKUP($E114,BC$450:BF$461,3,FALSE)*BC114*($K114)+IF($G114&gt;0,($I114/$G114)*BC114,0)*(1-$K114)</f>
        <v>0</v>
      </c>
      <c r="BF114" s="989">
        <f>VLOOKUP($E114,BC$450:BF$461,4,FALSE)*BC114*($K114)+(BC114-BD114-BE114)*(1-$K114)</f>
        <v>0</v>
      </c>
      <c r="BG114" s="990"/>
      <c r="BJ114" s="1001">
        <f>VLOOKUP($A114,'New Resources - Individual'!$A$4:$Y$133,BJ$2,FALSE)*BJ$1</f>
        <v>0</v>
      </c>
      <c r="BK114" s="988">
        <f t="shared" si="92"/>
        <v>0</v>
      </c>
      <c r="BL114" s="989">
        <f>VLOOKUP($E114,BK$450:BN$461,2,FALSE)*BK114*($K114)+IF($G114&gt;0,($H114/$G114)*BK114,0)*(1-$K114)</f>
        <v>0</v>
      </c>
      <c r="BM114" s="989">
        <f>VLOOKUP($E114,BK$450:BN$461,3,FALSE)*BK114*($K114)+IF($G114&gt;0,($I114/$G114)*BK114,0)*(1-$K114)</f>
        <v>0</v>
      </c>
      <c r="BN114" s="989">
        <f>VLOOKUP($E114,BK$450:BN$461,4,FALSE)*BK114*($K114)+(BK114-BL114-BM114)*(1-$K114)</f>
        <v>0</v>
      </c>
      <c r="BO114" s="990"/>
      <c r="BR114" s="1001">
        <f>VLOOKUP($A114,'New Resources - Individual'!$A$4:$Y$133,BR$2,FALSE)*BR$1</f>
        <v>0</v>
      </c>
      <c r="BS114" s="988">
        <f t="shared" si="93"/>
        <v>0</v>
      </c>
      <c r="BT114" s="989">
        <f>VLOOKUP($E114,BS$450:BV$461,2,FALSE)*BS114*($K114)+IF($G114&gt;0,($H114/$G114)*BS114,0)*(1-$K114)</f>
        <v>0</v>
      </c>
      <c r="BU114" s="989">
        <f>VLOOKUP($E114,BS$450:BV$461,3,FALSE)*BS114*($K114)+IF($G114&gt;0,($I114/$G114)*BS114,0)*(1-$K114)</f>
        <v>0</v>
      </c>
      <c r="BV114" s="989">
        <f>VLOOKUP($E114,BS$450:BV$461,4,FALSE)*BS114*($K114)+(BS114-BT114-BU114)*(1-$K114)</f>
        <v>0</v>
      </c>
      <c r="BW114" s="990"/>
      <c r="BZ114" s="1001">
        <f>VLOOKUP($A114,'New Resources - Individual'!$A$4:$Y$133,BZ$2,FALSE)*BZ$1</f>
        <v>0</v>
      </c>
      <c r="CA114" s="988">
        <f t="shared" si="94"/>
        <v>0</v>
      </c>
      <c r="CB114" s="989">
        <f>VLOOKUP($E114,CA$450:CD$461,2,FALSE)*CA114*($K114)+IF($G114&gt;0,($H114/$G114)*CA114,0)*(1-$K114)</f>
        <v>0</v>
      </c>
      <c r="CC114" s="989">
        <f>VLOOKUP($E114,CA$450:CD$461,3,FALSE)*CA114*($K114)+IF($G114&gt;0,($I114/$G114)*CA114,0)*(1-$K114)</f>
        <v>0</v>
      </c>
      <c r="CD114" s="989">
        <f>VLOOKUP($E114,CA$450:CD$461,4,FALSE)*CA114*($K114)+(CA114-CB114-CC114)*(1-$K114)</f>
        <v>0</v>
      </c>
      <c r="CE114" s="990"/>
      <c r="CH114" s="1001">
        <f>VLOOKUP($A114,'New Resources - Individual'!$A$4:$Y$133,CH$2,FALSE)*CH$1</f>
        <v>0</v>
      </c>
      <c r="CI114" s="988">
        <f t="shared" si="95"/>
        <v>0</v>
      </c>
      <c r="CJ114" s="989">
        <f>VLOOKUP($E114,CI$450:CL$461,2,FALSE)*CI114*($K114)+IF($G114&gt;0,($H114/$G114)*CI114,0)*(1-$K114)</f>
        <v>0</v>
      </c>
      <c r="CK114" s="989">
        <f>VLOOKUP($E114,CI$450:CL$461,3,FALSE)*CI114*($K114)+IF($G114&gt;0,($I114/$G114)*CI114,0)*(1-$K114)</f>
        <v>0</v>
      </c>
      <c r="CL114" s="989">
        <f>VLOOKUP($E114,CI$450:CL$461,4,FALSE)*CI114*($K114)+(CI114-CJ114-CK114)*(1-$K114)</f>
        <v>0</v>
      </c>
      <c r="CM114" s="990"/>
      <c r="CP114" s="1001">
        <f>VLOOKUP($A114,'New Resources - Individual'!$A$4:$Y$133,CP$2,FALSE)*CP$1</f>
        <v>0</v>
      </c>
      <c r="CQ114" s="988">
        <f t="shared" si="96"/>
        <v>0</v>
      </c>
      <c r="CR114" s="989">
        <f>VLOOKUP($E114,CQ$450:CT$461,2,FALSE)*CQ114*($K114)+IF($G114&gt;0,($H114/$G114)*CQ114,0)*(1-$K114)</f>
        <v>0</v>
      </c>
      <c r="CS114" s="989">
        <f>VLOOKUP($E114,CQ$450:CT$461,3,FALSE)*CQ114*($K114)+IF($G114&gt;0,($I114/$G114)*CQ114,0)*(1-$K114)</f>
        <v>0</v>
      </c>
      <c r="CT114" s="989">
        <f>VLOOKUP($E114,CQ$450:CT$461,4,FALSE)*CQ114*($K114)+(CQ114-CR114-CS114)*(1-$K114)</f>
        <v>0</v>
      </c>
      <c r="CU114" s="990"/>
      <c r="CX114" s="1001">
        <f>VLOOKUP($A114,'New Resources - Individual'!$A$4:$Y$133,CX$2,FALSE)*CX$1</f>
        <v>0</v>
      </c>
      <c r="CY114" s="988">
        <f t="shared" si="97"/>
        <v>0</v>
      </c>
      <c r="CZ114" s="989">
        <f>VLOOKUP($E114,CY$450:DB$461,2,FALSE)*CY114*($K114)+IF($G114&gt;0,($H114/$G114)*CY114,0)*(1-$K114)</f>
        <v>0</v>
      </c>
      <c r="DA114" s="989">
        <f>VLOOKUP($E114,CY$450:DB$461,3,FALSE)*CY114*($K114)+IF($G114&gt;0,($I114/$G114)*CY114,0)*(1-$K114)</f>
        <v>0</v>
      </c>
      <c r="DB114" s="989">
        <f>VLOOKUP($E114,CY$450:DB$461,4,FALSE)*CY114*($K114)+(CY114-CZ114-DA114)*(1-$K114)</f>
        <v>0</v>
      </c>
      <c r="DC114" s="990"/>
      <c r="DF114" s="1001">
        <f>VLOOKUP($A114,'New Resources - Individual'!$A$4:$Y$133,DF$2,FALSE)*DF$1</f>
        <v>0</v>
      </c>
      <c r="DG114" s="988">
        <f t="shared" si="98"/>
        <v>0</v>
      </c>
      <c r="DH114" s="989">
        <f>VLOOKUP($E114,DG$450:DJ$461,2,FALSE)*DG114*($K114)+IF($G114&gt;0,($H114/$G114)*DG114,0)*(1-$K114)</f>
        <v>0</v>
      </c>
      <c r="DI114" s="989">
        <f>VLOOKUP($E114,DG$450:DJ$461,3,FALSE)*DG114*($K114)+IF($G114&gt;0,($I114/$G114)*DG114,0)*(1-$K114)</f>
        <v>0</v>
      </c>
      <c r="DJ114" s="989">
        <f>VLOOKUP($E114,DG$450:DJ$461,4,FALSE)*DG114*($K114)+(DG114-DH114-DI114)*(1-$K114)</f>
        <v>0</v>
      </c>
      <c r="DK114" s="990"/>
      <c r="DN114" s="1001">
        <f>VLOOKUP($A114,'New Resources - Individual'!$A$4:$Y$133,DN$2,FALSE)*DN$1</f>
        <v>0</v>
      </c>
      <c r="DO114" s="988">
        <f t="shared" si="99"/>
        <v>0</v>
      </c>
      <c r="DP114" s="989">
        <f>VLOOKUP($E114,DO$450:DR$461,2,FALSE)*DO114*($K114)+IF($G114&gt;0,($H114/$G114)*DO114,0)*(1-$K114)</f>
        <v>0</v>
      </c>
      <c r="DQ114" s="989">
        <f>VLOOKUP($E114,DO$450:DR$461,3,FALSE)*DO114*($K114)+IF($G114&gt;0,($I114/$G114)*DO114,0)*(1-$K114)</f>
        <v>0</v>
      </c>
      <c r="DR114" s="989">
        <f>VLOOKUP($E114,DO$450:DR$461,4,FALSE)*DO114*($K114)+(DO114-DP114-DQ114)*(1-$K114)</f>
        <v>0</v>
      </c>
      <c r="DS114" s="990"/>
      <c r="DV114" s="1001">
        <f>VLOOKUP($A114,'New Resources - Individual'!$A$4:$Y$133,DV$2,FALSE)*DV$1</f>
        <v>0</v>
      </c>
      <c r="DW114" s="988">
        <f t="shared" si="100"/>
        <v>0</v>
      </c>
      <c r="DX114" s="989">
        <f>VLOOKUP($E114,DW$450:DZ$461,2,FALSE)*DW114*($K114)+IF($G114&gt;0,($H114/$G114)*DW114,0)*(1-$K114)</f>
        <v>0</v>
      </c>
      <c r="DY114" s="989">
        <f>VLOOKUP($E114,DW$450:DZ$461,3,FALSE)*DW114*($K114)+IF($G114&gt;0,($I114/$G114)*DW114,0)*(1-$K114)</f>
        <v>0</v>
      </c>
      <c r="DZ114" s="989">
        <f>VLOOKUP($E114,DW$450:DZ$461,4,FALSE)*DW114*($K114)+(DW114-DX114-DY114)*(1-$K114)</f>
        <v>0</v>
      </c>
      <c r="EA114" s="990"/>
      <c r="ED114" s="1001">
        <f>VLOOKUP($A114,'New Resources - Individual'!$A$4:$Y$133,ED$2,FALSE)*ED$1</f>
        <v>0</v>
      </c>
      <c r="EE114" s="988">
        <f t="shared" si="101"/>
        <v>0</v>
      </c>
      <c r="EF114" s="989">
        <f>VLOOKUP($E114,EE$450:EH$461,2,FALSE)*EE114*($K114)+IF($G114&gt;0,($H114/$G114)*EE114,0)*(1-$K114)</f>
        <v>0</v>
      </c>
      <c r="EG114" s="989">
        <f>VLOOKUP($E114,EE$450:EH$461,3,FALSE)*EE114*($K114)+IF($G114&gt;0,($I114/$G114)*EE114,0)*(1-$K114)</f>
        <v>0</v>
      </c>
      <c r="EH114" s="989">
        <f>VLOOKUP($E114,EE$450:EH$461,4,FALSE)*EE114*($K114)+(EE114-EF114-EG114)*(1-$K114)</f>
        <v>0</v>
      </c>
      <c r="EI114" s="990"/>
      <c r="EL114" s="1001">
        <f>VLOOKUP($A114,'New Resources - Individual'!$A$4:$Y$133,EL$2,FALSE)*EL$1</f>
        <v>0</v>
      </c>
      <c r="EM114" s="988">
        <f t="shared" si="102"/>
        <v>0</v>
      </c>
      <c r="EN114" s="989">
        <f>VLOOKUP($E114,EM$450:EP$461,2,FALSE)*EM114*($K114)+IF($G114&gt;0,($H114/$G114)*EM114,0)*(1-$K114)</f>
        <v>0</v>
      </c>
      <c r="EO114" s="989">
        <f>VLOOKUP($E114,EM$450:EP$461,3,FALSE)*EM114*($K114)+IF($G114&gt;0,($I114/$G114)*EM114,0)*(1-$K114)</f>
        <v>0</v>
      </c>
      <c r="EP114" s="989">
        <f>VLOOKUP($E114,EM$450:EP$461,4,FALSE)*EM114*($K114)+(EM114-EN114-EO114)*(1-$K114)</f>
        <v>0</v>
      </c>
      <c r="EQ114" s="990"/>
      <c r="ET114" s="1001">
        <f>VLOOKUP($A114,'New Resources - Individual'!$A$4:$Y$133,ET$2,FALSE)*ET$1</f>
        <v>0</v>
      </c>
      <c r="EU114" s="988">
        <f t="shared" si="103"/>
        <v>0</v>
      </c>
      <c r="EV114" s="989">
        <f>VLOOKUP($E114,EU$450:EX$461,2,FALSE)*EU114*($K114)+IF($G114&gt;0,($H114/$G114)*EU114,0)*(1-$K114)</f>
        <v>0</v>
      </c>
      <c r="EW114" s="989">
        <f>VLOOKUP($E114,EU$450:EX$461,3,FALSE)*EU114*($K114)+IF($G114&gt;0,($I114/$G114)*EU114,0)*(1-$K114)</f>
        <v>0</v>
      </c>
      <c r="EX114" s="989">
        <f>VLOOKUP($E114,EU$450:EX$461,4,FALSE)*EU114*($K114)+(EU114-EV114-EW114)*(1-$K114)</f>
        <v>0</v>
      </c>
      <c r="EY114" s="990"/>
      <c r="FB114" s="1001">
        <f>VLOOKUP($A114,'New Resources - Individual'!$A$4:$Y$133,FB$2,FALSE)*FB$1</f>
        <v>0</v>
      </c>
      <c r="FC114" s="988">
        <f t="shared" si="104"/>
        <v>0</v>
      </c>
      <c r="FD114" s="989">
        <f>VLOOKUP($E114,FC$450:FF$461,2,FALSE)*FC114*($K114)+IF($G114&gt;0,($H114/$G114)*FC114,0)*(1-$K114)</f>
        <v>0</v>
      </c>
      <c r="FE114" s="989">
        <f>VLOOKUP($E114,FC$450:FF$461,3,FALSE)*FC114*($K114)+IF($G114&gt;0,($I114/$G114)*FC114,0)*(1-$K114)</f>
        <v>0</v>
      </c>
      <c r="FF114" s="989">
        <f>VLOOKUP($E114,FC$450:FF$461,4,FALSE)*FC114*($K114)+(FC114-FD114-FE114)*(1-$K114)</f>
        <v>0</v>
      </c>
      <c r="FG114" s="990"/>
      <c r="FJ114" s="1001">
        <f>VLOOKUP($A114,'New Resources - Individual'!$A$4:$Y$133,FJ$2,FALSE)*FJ$1</f>
        <v>0</v>
      </c>
      <c r="FK114" s="988">
        <f t="shared" si="105"/>
        <v>0</v>
      </c>
      <c r="FL114" s="989">
        <f>VLOOKUP($E114,FK$450:FN$461,2,FALSE)*FK114*($K114)+IF($G114&gt;0,($H114/$G114)*FK114,0)*(1-$K114)</f>
        <v>0</v>
      </c>
      <c r="FM114" s="989">
        <f>VLOOKUP($E114,FK$450:FN$461,3,FALSE)*FK114*($K114)+IF($G114&gt;0,($I114/$G114)*FK114,0)*(1-$K114)</f>
        <v>0</v>
      </c>
      <c r="FN114" s="989">
        <f>VLOOKUP($E114,FK$450:FN$461,4,FALSE)*FK114*($K114)+(FK114-FL114-FM114)*(1-$K114)</f>
        <v>0</v>
      </c>
      <c r="FO114" s="990"/>
    </row>
    <row r="115" spans="1:171">
      <c r="A115" s="1217"/>
      <c r="B115" s="10" t="s">
        <v>331</v>
      </c>
      <c r="C115" s="1963" t="s">
        <v>78</v>
      </c>
      <c r="D115" s="764">
        <v>155</v>
      </c>
      <c r="E115" s="778" t="str">
        <f>'Sch 1- Rate Base '!E115</f>
        <v>DIST</v>
      </c>
      <c r="F115" s="765"/>
      <c r="G115" s="182">
        <f>'Sch 1- Rate Base '!G115</f>
        <v>0</v>
      </c>
      <c r="H115" s="182">
        <f>'Sch 1- Rate Base '!H115</f>
        <v>0</v>
      </c>
      <c r="I115" s="182">
        <f>'Sch 1- Rate Base '!I115</f>
        <v>0</v>
      </c>
      <c r="J115" s="183">
        <f>'Sch 1- Rate Base '!J115</f>
        <v>0</v>
      </c>
      <c r="K115" s="777">
        <f t="shared" si="85"/>
        <v>1</v>
      </c>
      <c r="N115" s="988"/>
      <c r="O115" s="988">
        <f t="shared" si="86"/>
        <v>0</v>
      </c>
      <c r="P115" s="989">
        <f>VLOOKUP($E115,O$450:R$461,2,FALSE)*O115*($K115)+IF($G115&gt;0,($H115/$G115)*O115,0)*(1-$K115)</f>
        <v>0</v>
      </c>
      <c r="Q115" s="989">
        <f>VLOOKUP($E115,O$450:R$461,3,FALSE)*O115*($K115)+IF($G115&gt;0,($I115/$G115)*O115,0)*(1-$K115)</f>
        <v>0</v>
      </c>
      <c r="R115" s="989">
        <f>VLOOKUP($E115,O$450:R$461,4,FALSE)*O115*($K115)+(O115-P115-Q115)*(1-$K115)</f>
        <v>0</v>
      </c>
      <c r="S115" s="990"/>
      <c r="V115" s="988"/>
      <c r="W115" s="988">
        <f t="shared" si="87"/>
        <v>0</v>
      </c>
      <c r="X115" s="989">
        <f>VLOOKUP($E115,W$450:Z$461,2,FALSE)*W115*($K115)+IF($G115&gt;0,($H115/$G115)*W115,0)*(1-$K115)</f>
        <v>0</v>
      </c>
      <c r="Y115" s="989">
        <f>VLOOKUP($E115,W$450:Z$461,3,FALSE)*W115*($K115)+IF($G115&gt;0,($I115/$G115)*W115,0)*(1-$K115)</f>
        <v>0</v>
      </c>
      <c r="Z115" s="989">
        <f>VLOOKUP($E115,W$450:Z$461,4,FALSE)*W115*($K115)+(W115-X115-Y115)*(1-$K115)</f>
        <v>0</v>
      </c>
      <c r="AA115" s="990"/>
      <c r="AD115" s="988"/>
      <c r="AE115" s="988">
        <f t="shared" si="88"/>
        <v>0</v>
      </c>
      <c r="AF115" s="989">
        <f>VLOOKUP($E115,AE$450:AH$461,2,FALSE)*AE115*($K115)+IF($G115&gt;0,($H115/$G115)*AE115,0)*(1-$K115)</f>
        <v>0</v>
      </c>
      <c r="AG115" s="989">
        <f>VLOOKUP($E115,AE$450:AH$461,3,FALSE)*AE115*($K115)+IF($G115&gt;0,($I115/$G115)*AE115,0)*(1-$K115)</f>
        <v>0</v>
      </c>
      <c r="AH115" s="989">
        <f>VLOOKUP($E115,AE$450:AH$461,4,FALSE)*AE115*($K115)+(AE115-AF115-AG115)*(1-$K115)</f>
        <v>0</v>
      </c>
      <c r="AI115" s="990"/>
      <c r="AL115" s="988"/>
      <c r="AM115" s="988">
        <f t="shared" si="89"/>
        <v>0</v>
      </c>
      <c r="AN115" s="989">
        <f>VLOOKUP($E115,AM$450:AP$461,2,FALSE)*AM115*($K115)+IF($G115&gt;0,($H115/$G115)*AM115,0)*(1-$K115)</f>
        <v>0</v>
      </c>
      <c r="AO115" s="989">
        <f>VLOOKUP($E115,AM$450:AP$461,3,FALSE)*AM115*($K115)+IF($G115&gt;0,($I115/$G115)*AM115,0)*(1-$K115)</f>
        <v>0</v>
      </c>
      <c r="AP115" s="989">
        <f>VLOOKUP($E115,AM$450:AP$461,4,FALSE)*AM115*($K115)+(AM115-AN115-AO115)*(1-$K115)</f>
        <v>0</v>
      </c>
      <c r="AQ115" s="990"/>
      <c r="AT115" s="988"/>
      <c r="AU115" s="988">
        <f t="shared" si="90"/>
        <v>0</v>
      </c>
      <c r="AV115" s="989">
        <f>VLOOKUP($E115,AU$450:AX$461,2,FALSE)*AU115*($K115)+IF($G115&gt;0,($H115/$G115)*AU115,0)*(1-$K115)</f>
        <v>0</v>
      </c>
      <c r="AW115" s="989">
        <f>VLOOKUP($E115,AU$450:AX$461,3,FALSE)*AU115*($K115)+IF($G115&gt;0,($I115/$G115)*AU115,0)*(1-$K115)</f>
        <v>0</v>
      </c>
      <c r="AX115" s="989">
        <f>VLOOKUP($E115,AU$450:AX$461,4,FALSE)*AU115*($K115)+(AU115-AV115-AW115)*(1-$K115)</f>
        <v>0</v>
      </c>
      <c r="AY115" s="990"/>
      <c r="BB115" s="988"/>
      <c r="BC115" s="988">
        <f t="shared" si="91"/>
        <v>0</v>
      </c>
      <c r="BD115" s="989">
        <f>VLOOKUP($E115,BC$450:BF$461,2,FALSE)*BC115*($K115)+IF($G115&gt;0,($H115/$G115)*BC115,0)*(1-$K115)</f>
        <v>0</v>
      </c>
      <c r="BE115" s="989">
        <f>VLOOKUP($E115,BC$450:BF$461,3,FALSE)*BC115*($K115)+IF($G115&gt;0,($I115/$G115)*BC115,0)*(1-$K115)</f>
        <v>0</v>
      </c>
      <c r="BF115" s="989">
        <f>VLOOKUP($E115,BC$450:BF$461,4,FALSE)*BC115*($K115)+(BC115-BD115-BE115)*(1-$K115)</f>
        <v>0</v>
      </c>
      <c r="BG115" s="990"/>
      <c r="BJ115" s="988"/>
      <c r="BK115" s="988">
        <f t="shared" si="92"/>
        <v>0</v>
      </c>
      <c r="BL115" s="989">
        <f>VLOOKUP($E115,BK$450:BN$461,2,FALSE)*BK115*($K115)+IF($G115&gt;0,($H115/$G115)*BK115,0)*(1-$K115)</f>
        <v>0</v>
      </c>
      <c r="BM115" s="989">
        <f>VLOOKUP($E115,BK$450:BN$461,3,FALSE)*BK115*($K115)+IF($G115&gt;0,($I115/$G115)*BK115,0)*(1-$K115)</f>
        <v>0</v>
      </c>
      <c r="BN115" s="989">
        <f>VLOOKUP($E115,BK$450:BN$461,4,FALSE)*BK115*($K115)+(BK115-BL115-BM115)*(1-$K115)</f>
        <v>0</v>
      </c>
      <c r="BO115" s="990"/>
      <c r="BR115" s="988"/>
      <c r="BS115" s="988">
        <f t="shared" si="93"/>
        <v>0</v>
      </c>
      <c r="BT115" s="989">
        <f>VLOOKUP($E115,BS$450:BV$461,2,FALSE)*BS115*($K115)+IF($G115&gt;0,($H115/$G115)*BS115,0)*(1-$K115)</f>
        <v>0</v>
      </c>
      <c r="BU115" s="989">
        <f>VLOOKUP($E115,BS$450:BV$461,3,FALSE)*BS115*($K115)+IF($G115&gt;0,($I115/$G115)*BS115,0)*(1-$K115)</f>
        <v>0</v>
      </c>
      <c r="BV115" s="989">
        <f>VLOOKUP($E115,BS$450:BV$461,4,FALSE)*BS115*($K115)+(BS115-BT115-BU115)*(1-$K115)</f>
        <v>0</v>
      </c>
      <c r="BW115" s="990"/>
      <c r="BZ115" s="988"/>
      <c r="CA115" s="988">
        <f t="shared" si="94"/>
        <v>0</v>
      </c>
      <c r="CB115" s="989">
        <f>VLOOKUP($E115,CA$450:CD$461,2,FALSE)*CA115*($K115)+IF($G115&gt;0,($H115/$G115)*CA115,0)*(1-$K115)</f>
        <v>0</v>
      </c>
      <c r="CC115" s="989">
        <f>VLOOKUP($E115,CA$450:CD$461,3,FALSE)*CA115*($K115)+IF($G115&gt;0,($I115/$G115)*CA115,0)*(1-$K115)</f>
        <v>0</v>
      </c>
      <c r="CD115" s="989">
        <f>VLOOKUP($E115,CA$450:CD$461,4,FALSE)*CA115*($K115)+(CA115-CB115-CC115)*(1-$K115)</f>
        <v>0</v>
      </c>
      <c r="CE115" s="990"/>
      <c r="CH115" s="988"/>
      <c r="CI115" s="988">
        <f t="shared" si="95"/>
        <v>0</v>
      </c>
      <c r="CJ115" s="989">
        <f>VLOOKUP($E115,CI$450:CL$461,2,FALSE)*CI115*($K115)+IF($G115&gt;0,($H115/$G115)*CI115,0)*(1-$K115)</f>
        <v>0</v>
      </c>
      <c r="CK115" s="989">
        <f>VLOOKUP($E115,CI$450:CL$461,3,FALSE)*CI115*($K115)+IF($G115&gt;0,($I115/$G115)*CI115,0)*(1-$K115)</f>
        <v>0</v>
      </c>
      <c r="CL115" s="989">
        <f>VLOOKUP($E115,CI$450:CL$461,4,FALSE)*CI115*($K115)+(CI115-CJ115-CK115)*(1-$K115)</f>
        <v>0</v>
      </c>
      <c r="CM115" s="990"/>
      <c r="CP115" s="988"/>
      <c r="CQ115" s="988">
        <f t="shared" si="96"/>
        <v>0</v>
      </c>
      <c r="CR115" s="989">
        <f>VLOOKUP($E115,CQ$450:CT$461,2,FALSE)*CQ115*($K115)+IF($G115&gt;0,($H115/$G115)*CQ115,0)*(1-$K115)</f>
        <v>0</v>
      </c>
      <c r="CS115" s="989">
        <f>VLOOKUP($E115,CQ$450:CT$461,3,FALSE)*CQ115*($K115)+IF($G115&gt;0,($I115/$G115)*CQ115,0)*(1-$K115)</f>
        <v>0</v>
      </c>
      <c r="CT115" s="989">
        <f>VLOOKUP($E115,CQ$450:CT$461,4,FALSE)*CQ115*($K115)+(CQ115-CR115-CS115)*(1-$K115)</f>
        <v>0</v>
      </c>
      <c r="CU115" s="990"/>
      <c r="CX115" s="988"/>
      <c r="CY115" s="988">
        <f t="shared" si="97"/>
        <v>0</v>
      </c>
      <c r="CZ115" s="989">
        <f>VLOOKUP($E115,CY$450:DB$461,2,FALSE)*CY115*($K115)+IF($G115&gt;0,($H115/$G115)*CY115,0)*(1-$K115)</f>
        <v>0</v>
      </c>
      <c r="DA115" s="989">
        <f>VLOOKUP($E115,CY$450:DB$461,3,FALSE)*CY115*($K115)+IF($G115&gt;0,($I115/$G115)*CY115,0)*(1-$K115)</f>
        <v>0</v>
      </c>
      <c r="DB115" s="989">
        <f>VLOOKUP($E115,CY$450:DB$461,4,FALSE)*CY115*($K115)+(CY115-CZ115-DA115)*(1-$K115)</f>
        <v>0</v>
      </c>
      <c r="DC115" s="990"/>
      <c r="DF115" s="988"/>
      <c r="DG115" s="988">
        <f t="shared" si="98"/>
        <v>0</v>
      </c>
      <c r="DH115" s="989">
        <f>VLOOKUP($E115,DG$450:DJ$461,2,FALSE)*DG115*($K115)+IF($G115&gt;0,($H115/$G115)*DG115,0)*(1-$K115)</f>
        <v>0</v>
      </c>
      <c r="DI115" s="989">
        <f>VLOOKUP($E115,DG$450:DJ$461,3,FALSE)*DG115*($K115)+IF($G115&gt;0,($I115/$G115)*DG115,0)*(1-$K115)</f>
        <v>0</v>
      </c>
      <c r="DJ115" s="989">
        <f>VLOOKUP($E115,DG$450:DJ$461,4,FALSE)*DG115*($K115)+(DG115-DH115-DI115)*(1-$K115)</f>
        <v>0</v>
      </c>
      <c r="DK115" s="990"/>
      <c r="DN115" s="988"/>
      <c r="DO115" s="988">
        <f t="shared" si="99"/>
        <v>0</v>
      </c>
      <c r="DP115" s="989">
        <f>VLOOKUP($E115,DO$450:DR$461,2,FALSE)*DO115*($K115)+IF($G115&gt;0,($H115/$G115)*DO115,0)*(1-$K115)</f>
        <v>0</v>
      </c>
      <c r="DQ115" s="989">
        <f>VLOOKUP($E115,DO$450:DR$461,3,FALSE)*DO115*($K115)+IF($G115&gt;0,($I115/$G115)*DO115,0)*(1-$K115)</f>
        <v>0</v>
      </c>
      <c r="DR115" s="989">
        <f>VLOOKUP($E115,DO$450:DR$461,4,FALSE)*DO115*($K115)+(DO115-DP115-DQ115)*(1-$K115)</f>
        <v>0</v>
      </c>
      <c r="DS115" s="990"/>
      <c r="DV115" s="988"/>
      <c r="DW115" s="988">
        <f t="shared" si="100"/>
        <v>0</v>
      </c>
      <c r="DX115" s="989">
        <f>VLOOKUP($E115,DW$450:DZ$461,2,FALSE)*DW115*($K115)+IF($G115&gt;0,($H115/$G115)*DW115,0)*(1-$K115)</f>
        <v>0</v>
      </c>
      <c r="DY115" s="989">
        <f>VLOOKUP($E115,DW$450:DZ$461,3,FALSE)*DW115*($K115)+IF($G115&gt;0,($I115/$G115)*DW115,0)*(1-$K115)</f>
        <v>0</v>
      </c>
      <c r="DZ115" s="989">
        <f>VLOOKUP($E115,DW$450:DZ$461,4,FALSE)*DW115*($K115)+(DW115-DX115-DY115)*(1-$K115)</f>
        <v>0</v>
      </c>
      <c r="EA115" s="990"/>
      <c r="ED115" s="988"/>
      <c r="EE115" s="988">
        <f t="shared" si="101"/>
        <v>0</v>
      </c>
      <c r="EF115" s="989">
        <f>VLOOKUP($E115,EE$450:EH$461,2,FALSE)*EE115*($K115)+IF($G115&gt;0,($H115/$G115)*EE115,0)*(1-$K115)</f>
        <v>0</v>
      </c>
      <c r="EG115" s="989">
        <f>VLOOKUP($E115,EE$450:EH$461,3,FALSE)*EE115*($K115)+IF($G115&gt;0,($I115/$G115)*EE115,0)*(1-$K115)</f>
        <v>0</v>
      </c>
      <c r="EH115" s="989">
        <f>VLOOKUP($E115,EE$450:EH$461,4,FALSE)*EE115*($K115)+(EE115-EF115-EG115)*(1-$K115)</f>
        <v>0</v>
      </c>
      <c r="EI115" s="990"/>
      <c r="EL115" s="988"/>
      <c r="EM115" s="988">
        <f t="shared" si="102"/>
        <v>0</v>
      </c>
      <c r="EN115" s="989">
        <f>VLOOKUP($E115,EM$450:EP$461,2,FALSE)*EM115*($K115)+IF($G115&gt;0,($H115/$G115)*EM115,0)*(1-$K115)</f>
        <v>0</v>
      </c>
      <c r="EO115" s="989">
        <f>VLOOKUP($E115,EM$450:EP$461,3,FALSE)*EM115*($K115)+IF($G115&gt;0,($I115/$G115)*EM115,0)*(1-$K115)</f>
        <v>0</v>
      </c>
      <c r="EP115" s="989">
        <f>VLOOKUP($E115,EM$450:EP$461,4,FALSE)*EM115*($K115)+(EM115-EN115-EO115)*(1-$K115)</f>
        <v>0</v>
      </c>
      <c r="EQ115" s="990"/>
      <c r="ET115" s="988"/>
      <c r="EU115" s="988">
        <f t="shared" si="103"/>
        <v>0</v>
      </c>
      <c r="EV115" s="989">
        <f>VLOOKUP($E115,EU$450:EX$461,2,FALSE)*EU115*($K115)+IF($G115&gt;0,($H115/$G115)*EU115,0)*(1-$K115)</f>
        <v>0</v>
      </c>
      <c r="EW115" s="989">
        <f>VLOOKUP($E115,EU$450:EX$461,3,FALSE)*EU115*($K115)+IF($G115&gt;0,($I115/$G115)*EU115,0)*(1-$K115)</f>
        <v>0</v>
      </c>
      <c r="EX115" s="989">
        <f>VLOOKUP($E115,EU$450:EX$461,4,FALSE)*EU115*($K115)+(EU115-EV115-EW115)*(1-$K115)</f>
        <v>0</v>
      </c>
      <c r="EY115" s="990"/>
      <c r="FB115" s="988"/>
      <c r="FC115" s="988">
        <f t="shared" si="104"/>
        <v>0</v>
      </c>
      <c r="FD115" s="989">
        <f>VLOOKUP($E115,FC$450:FF$461,2,FALSE)*FC115*($K115)+IF($G115&gt;0,($H115/$G115)*FC115,0)*(1-$K115)</f>
        <v>0</v>
      </c>
      <c r="FE115" s="989">
        <f>VLOOKUP($E115,FC$450:FF$461,3,FALSE)*FC115*($K115)+IF($G115&gt;0,($I115/$G115)*FC115,0)*(1-$K115)</f>
        <v>0</v>
      </c>
      <c r="FF115" s="989">
        <f>VLOOKUP($E115,FC$450:FF$461,4,FALSE)*FC115*($K115)+(FC115-FD115-FE115)*(1-$K115)</f>
        <v>0</v>
      </c>
      <c r="FG115" s="990"/>
      <c r="FJ115" s="988"/>
      <c r="FK115" s="988">
        <f t="shared" si="105"/>
        <v>0</v>
      </c>
      <c r="FL115" s="989">
        <f>VLOOKUP($E115,FK$450:FN$461,2,FALSE)*FK115*($K115)+IF($G115&gt;0,($H115/$G115)*FK115,0)*(1-$K115)</f>
        <v>0</v>
      </c>
      <c r="FM115" s="989">
        <f>VLOOKUP($E115,FK$450:FN$461,3,FALSE)*FK115*($K115)+IF($G115&gt;0,($I115/$G115)*FK115,0)*(1-$K115)</f>
        <v>0</v>
      </c>
      <c r="FN115" s="989">
        <f>VLOOKUP($E115,FK$450:FN$461,4,FALSE)*FK115*($K115)+(FK115-FL115-FM115)*(1-$K115)</f>
        <v>0</v>
      </c>
      <c r="FO115" s="990"/>
    </row>
    <row r="116" spans="1:171">
      <c r="A116" s="1217"/>
      <c r="B116" s="10" t="s">
        <v>332</v>
      </c>
      <c r="C116" s="1963" t="s">
        <v>78</v>
      </c>
      <c r="D116" s="764">
        <v>156</v>
      </c>
      <c r="E116" s="778" t="str">
        <f>'Sch 1- Rate Base '!E116</f>
        <v>DIST</v>
      </c>
      <c r="F116" s="765"/>
      <c r="G116" s="182">
        <f>'Sch 1- Rate Base '!G116</f>
        <v>0</v>
      </c>
      <c r="H116" s="182">
        <f>'Sch 1- Rate Base '!H116</f>
        <v>0</v>
      </c>
      <c r="I116" s="182">
        <f>'Sch 1- Rate Base '!I116</f>
        <v>0</v>
      </c>
      <c r="J116" s="183">
        <f>'Sch 1- Rate Base '!J116</f>
        <v>0</v>
      </c>
      <c r="K116" s="777">
        <f t="shared" si="85"/>
        <v>1</v>
      </c>
      <c r="N116" s="988"/>
      <c r="O116" s="988">
        <f t="shared" si="86"/>
        <v>0</v>
      </c>
      <c r="P116" s="989">
        <f>VLOOKUP($E116,O$450:R$461,2,FALSE)*O116*($K116)+IF($G116&gt;0,($H116/$G116)*O116,0)*(1-$K116)</f>
        <v>0</v>
      </c>
      <c r="Q116" s="989">
        <f>VLOOKUP($E116,O$450:R$461,3,FALSE)*O116*($K116)+IF($G116&gt;0,($I116/$G116)*O116,0)*(1-$K116)</f>
        <v>0</v>
      </c>
      <c r="R116" s="989">
        <f>VLOOKUP($E116,O$450:R$461,4,FALSE)*O116*($K116)+(O116-P116-Q116)*(1-$K116)</f>
        <v>0</v>
      </c>
      <c r="S116" s="990"/>
      <c r="V116" s="988"/>
      <c r="W116" s="988">
        <f t="shared" si="87"/>
        <v>0</v>
      </c>
      <c r="X116" s="989">
        <f>VLOOKUP($E116,W$450:Z$461,2,FALSE)*W116*($K116)+IF($G116&gt;0,($H116/$G116)*W116,0)*(1-$K116)</f>
        <v>0</v>
      </c>
      <c r="Y116" s="989">
        <f>VLOOKUP($E116,W$450:Z$461,3,FALSE)*W116*($K116)+IF($G116&gt;0,($I116/$G116)*W116,0)*(1-$K116)</f>
        <v>0</v>
      </c>
      <c r="Z116" s="989">
        <f>VLOOKUP($E116,W$450:Z$461,4,FALSE)*W116*($K116)+(W116-X116-Y116)*(1-$K116)</f>
        <v>0</v>
      </c>
      <c r="AA116" s="990"/>
      <c r="AD116" s="988"/>
      <c r="AE116" s="988">
        <f t="shared" si="88"/>
        <v>0</v>
      </c>
      <c r="AF116" s="989">
        <f>VLOOKUP($E116,AE$450:AH$461,2,FALSE)*AE116*($K116)+IF($G116&gt;0,($H116/$G116)*AE116,0)*(1-$K116)</f>
        <v>0</v>
      </c>
      <c r="AG116" s="989">
        <f>VLOOKUP($E116,AE$450:AH$461,3,FALSE)*AE116*($K116)+IF($G116&gt;0,($I116/$G116)*AE116,0)*(1-$K116)</f>
        <v>0</v>
      </c>
      <c r="AH116" s="989">
        <f>VLOOKUP($E116,AE$450:AH$461,4,FALSE)*AE116*($K116)+(AE116-AF116-AG116)*(1-$K116)</f>
        <v>0</v>
      </c>
      <c r="AI116" s="990"/>
      <c r="AL116" s="988"/>
      <c r="AM116" s="988">
        <f t="shared" si="89"/>
        <v>0</v>
      </c>
      <c r="AN116" s="989">
        <f>VLOOKUP($E116,AM$450:AP$461,2,FALSE)*AM116*($K116)+IF($G116&gt;0,($H116/$G116)*AM116,0)*(1-$K116)</f>
        <v>0</v>
      </c>
      <c r="AO116" s="989">
        <f>VLOOKUP($E116,AM$450:AP$461,3,FALSE)*AM116*($K116)+IF($G116&gt;0,($I116/$G116)*AM116,0)*(1-$K116)</f>
        <v>0</v>
      </c>
      <c r="AP116" s="989">
        <f>VLOOKUP($E116,AM$450:AP$461,4,FALSE)*AM116*($K116)+(AM116-AN116-AO116)*(1-$K116)</f>
        <v>0</v>
      </c>
      <c r="AQ116" s="990"/>
      <c r="AT116" s="988"/>
      <c r="AU116" s="988">
        <f t="shared" si="90"/>
        <v>0</v>
      </c>
      <c r="AV116" s="989">
        <f>VLOOKUP($E116,AU$450:AX$461,2,FALSE)*AU116*($K116)+IF($G116&gt;0,($H116/$G116)*AU116,0)*(1-$K116)</f>
        <v>0</v>
      </c>
      <c r="AW116" s="989">
        <f>VLOOKUP($E116,AU$450:AX$461,3,FALSE)*AU116*($K116)+IF($G116&gt;0,($I116/$G116)*AU116,0)*(1-$K116)</f>
        <v>0</v>
      </c>
      <c r="AX116" s="989">
        <f>VLOOKUP($E116,AU$450:AX$461,4,FALSE)*AU116*($K116)+(AU116-AV116-AW116)*(1-$K116)</f>
        <v>0</v>
      </c>
      <c r="AY116" s="990"/>
      <c r="BB116" s="988"/>
      <c r="BC116" s="988">
        <f t="shared" si="91"/>
        <v>0</v>
      </c>
      <c r="BD116" s="989">
        <f>VLOOKUP($E116,BC$450:BF$461,2,FALSE)*BC116*($K116)+IF($G116&gt;0,($H116/$G116)*BC116,0)*(1-$K116)</f>
        <v>0</v>
      </c>
      <c r="BE116" s="989">
        <f>VLOOKUP($E116,BC$450:BF$461,3,FALSE)*BC116*($K116)+IF($G116&gt;0,($I116/$G116)*BC116,0)*(1-$K116)</f>
        <v>0</v>
      </c>
      <c r="BF116" s="989">
        <f>VLOOKUP($E116,BC$450:BF$461,4,FALSE)*BC116*($K116)+(BC116-BD116-BE116)*(1-$K116)</f>
        <v>0</v>
      </c>
      <c r="BG116" s="990"/>
      <c r="BJ116" s="988"/>
      <c r="BK116" s="988">
        <f t="shared" si="92"/>
        <v>0</v>
      </c>
      <c r="BL116" s="989">
        <f>VLOOKUP($E116,BK$450:BN$461,2,FALSE)*BK116*($K116)+IF($G116&gt;0,($H116/$G116)*BK116,0)*(1-$K116)</f>
        <v>0</v>
      </c>
      <c r="BM116" s="989">
        <f>VLOOKUP($E116,BK$450:BN$461,3,FALSE)*BK116*($K116)+IF($G116&gt;0,($I116/$G116)*BK116,0)*(1-$K116)</f>
        <v>0</v>
      </c>
      <c r="BN116" s="989">
        <f>VLOOKUP($E116,BK$450:BN$461,4,FALSE)*BK116*($K116)+(BK116-BL116-BM116)*(1-$K116)</f>
        <v>0</v>
      </c>
      <c r="BO116" s="990"/>
      <c r="BR116" s="988"/>
      <c r="BS116" s="988">
        <f t="shared" si="93"/>
        <v>0</v>
      </c>
      <c r="BT116" s="989">
        <f>VLOOKUP($E116,BS$450:BV$461,2,FALSE)*BS116*($K116)+IF($G116&gt;0,($H116/$G116)*BS116,0)*(1-$K116)</f>
        <v>0</v>
      </c>
      <c r="BU116" s="989">
        <f>VLOOKUP($E116,BS$450:BV$461,3,FALSE)*BS116*($K116)+IF($G116&gt;0,($I116/$G116)*BS116,0)*(1-$K116)</f>
        <v>0</v>
      </c>
      <c r="BV116" s="989">
        <f>VLOOKUP($E116,BS$450:BV$461,4,FALSE)*BS116*($K116)+(BS116-BT116-BU116)*(1-$K116)</f>
        <v>0</v>
      </c>
      <c r="BW116" s="990"/>
      <c r="BZ116" s="988"/>
      <c r="CA116" s="988">
        <f t="shared" si="94"/>
        <v>0</v>
      </c>
      <c r="CB116" s="989">
        <f>VLOOKUP($E116,CA$450:CD$461,2,FALSE)*CA116*($K116)+IF($G116&gt;0,($H116/$G116)*CA116,0)*(1-$K116)</f>
        <v>0</v>
      </c>
      <c r="CC116" s="989">
        <f>VLOOKUP($E116,CA$450:CD$461,3,FALSE)*CA116*($K116)+IF($G116&gt;0,($I116/$G116)*CA116,0)*(1-$K116)</f>
        <v>0</v>
      </c>
      <c r="CD116" s="989">
        <f>VLOOKUP($E116,CA$450:CD$461,4,FALSE)*CA116*($K116)+(CA116-CB116-CC116)*(1-$K116)</f>
        <v>0</v>
      </c>
      <c r="CE116" s="990"/>
      <c r="CH116" s="988"/>
      <c r="CI116" s="988">
        <f t="shared" si="95"/>
        <v>0</v>
      </c>
      <c r="CJ116" s="989">
        <f>VLOOKUP($E116,CI$450:CL$461,2,FALSE)*CI116*($K116)+IF($G116&gt;0,($H116/$G116)*CI116,0)*(1-$K116)</f>
        <v>0</v>
      </c>
      <c r="CK116" s="989">
        <f>VLOOKUP($E116,CI$450:CL$461,3,FALSE)*CI116*($K116)+IF($G116&gt;0,($I116/$G116)*CI116,0)*(1-$K116)</f>
        <v>0</v>
      </c>
      <c r="CL116" s="989">
        <f>VLOOKUP($E116,CI$450:CL$461,4,FALSE)*CI116*($K116)+(CI116-CJ116-CK116)*(1-$K116)</f>
        <v>0</v>
      </c>
      <c r="CM116" s="990"/>
      <c r="CP116" s="988"/>
      <c r="CQ116" s="988">
        <f t="shared" si="96"/>
        <v>0</v>
      </c>
      <c r="CR116" s="989">
        <f>VLOOKUP($E116,CQ$450:CT$461,2,FALSE)*CQ116*($K116)+IF($G116&gt;0,($H116/$G116)*CQ116,0)*(1-$K116)</f>
        <v>0</v>
      </c>
      <c r="CS116" s="989">
        <f>VLOOKUP($E116,CQ$450:CT$461,3,FALSE)*CQ116*($K116)+IF($G116&gt;0,($I116/$G116)*CQ116,0)*(1-$K116)</f>
        <v>0</v>
      </c>
      <c r="CT116" s="989">
        <f>VLOOKUP($E116,CQ$450:CT$461,4,FALSE)*CQ116*($K116)+(CQ116-CR116-CS116)*(1-$K116)</f>
        <v>0</v>
      </c>
      <c r="CU116" s="990"/>
      <c r="CX116" s="988"/>
      <c r="CY116" s="988">
        <f t="shared" si="97"/>
        <v>0</v>
      </c>
      <c r="CZ116" s="989">
        <f>VLOOKUP($E116,CY$450:DB$461,2,FALSE)*CY116*($K116)+IF($G116&gt;0,($H116/$G116)*CY116,0)*(1-$K116)</f>
        <v>0</v>
      </c>
      <c r="DA116" s="989">
        <f>VLOOKUP($E116,CY$450:DB$461,3,FALSE)*CY116*($K116)+IF($G116&gt;0,($I116/$G116)*CY116,0)*(1-$K116)</f>
        <v>0</v>
      </c>
      <c r="DB116" s="989">
        <f>VLOOKUP($E116,CY$450:DB$461,4,FALSE)*CY116*($K116)+(CY116-CZ116-DA116)*(1-$K116)</f>
        <v>0</v>
      </c>
      <c r="DC116" s="990"/>
      <c r="DF116" s="988"/>
      <c r="DG116" s="988">
        <f t="shared" si="98"/>
        <v>0</v>
      </c>
      <c r="DH116" s="989">
        <f>VLOOKUP($E116,DG$450:DJ$461,2,FALSE)*DG116*($K116)+IF($G116&gt;0,($H116/$G116)*DG116,0)*(1-$K116)</f>
        <v>0</v>
      </c>
      <c r="DI116" s="989">
        <f>VLOOKUP($E116,DG$450:DJ$461,3,FALSE)*DG116*($K116)+IF($G116&gt;0,($I116/$G116)*DG116,0)*(1-$K116)</f>
        <v>0</v>
      </c>
      <c r="DJ116" s="989">
        <f>VLOOKUP($E116,DG$450:DJ$461,4,FALSE)*DG116*($K116)+(DG116-DH116-DI116)*(1-$K116)</f>
        <v>0</v>
      </c>
      <c r="DK116" s="990"/>
      <c r="DN116" s="988"/>
      <c r="DO116" s="988">
        <f t="shared" si="99"/>
        <v>0</v>
      </c>
      <c r="DP116" s="989">
        <f>VLOOKUP($E116,DO$450:DR$461,2,FALSE)*DO116*($K116)+IF($G116&gt;0,($H116/$G116)*DO116,0)*(1-$K116)</f>
        <v>0</v>
      </c>
      <c r="DQ116" s="989">
        <f>VLOOKUP($E116,DO$450:DR$461,3,FALSE)*DO116*($K116)+IF($G116&gt;0,($I116/$G116)*DO116,0)*(1-$K116)</f>
        <v>0</v>
      </c>
      <c r="DR116" s="989">
        <f>VLOOKUP($E116,DO$450:DR$461,4,FALSE)*DO116*($K116)+(DO116-DP116-DQ116)*(1-$K116)</f>
        <v>0</v>
      </c>
      <c r="DS116" s="990"/>
      <c r="DV116" s="988"/>
      <c r="DW116" s="988">
        <f t="shared" si="100"/>
        <v>0</v>
      </c>
      <c r="DX116" s="989">
        <f>VLOOKUP($E116,DW$450:DZ$461,2,FALSE)*DW116*($K116)+IF($G116&gt;0,($H116/$G116)*DW116,0)*(1-$K116)</f>
        <v>0</v>
      </c>
      <c r="DY116" s="989">
        <f>VLOOKUP($E116,DW$450:DZ$461,3,FALSE)*DW116*($K116)+IF($G116&gt;0,($I116/$G116)*DW116,0)*(1-$K116)</f>
        <v>0</v>
      </c>
      <c r="DZ116" s="989">
        <f>VLOOKUP($E116,DW$450:DZ$461,4,FALSE)*DW116*($K116)+(DW116-DX116-DY116)*(1-$K116)</f>
        <v>0</v>
      </c>
      <c r="EA116" s="990"/>
      <c r="ED116" s="988"/>
      <c r="EE116" s="988">
        <f t="shared" si="101"/>
        <v>0</v>
      </c>
      <c r="EF116" s="989">
        <f>VLOOKUP($E116,EE$450:EH$461,2,FALSE)*EE116*($K116)+IF($G116&gt;0,($H116/$G116)*EE116,0)*(1-$K116)</f>
        <v>0</v>
      </c>
      <c r="EG116" s="989">
        <f>VLOOKUP($E116,EE$450:EH$461,3,FALSE)*EE116*($K116)+IF($G116&gt;0,($I116/$G116)*EE116,0)*(1-$K116)</f>
        <v>0</v>
      </c>
      <c r="EH116" s="989">
        <f>VLOOKUP($E116,EE$450:EH$461,4,FALSE)*EE116*($K116)+(EE116-EF116-EG116)*(1-$K116)</f>
        <v>0</v>
      </c>
      <c r="EI116" s="990"/>
      <c r="EL116" s="988"/>
      <c r="EM116" s="988">
        <f t="shared" si="102"/>
        <v>0</v>
      </c>
      <c r="EN116" s="989">
        <f>VLOOKUP($E116,EM$450:EP$461,2,FALSE)*EM116*($K116)+IF($G116&gt;0,($H116/$G116)*EM116,0)*(1-$K116)</f>
        <v>0</v>
      </c>
      <c r="EO116" s="989">
        <f>VLOOKUP($E116,EM$450:EP$461,3,FALSE)*EM116*($K116)+IF($G116&gt;0,($I116/$G116)*EM116,0)*(1-$K116)</f>
        <v>0</v>
      </c>
      <c r="EP116" s="989">
        <f>VLOOKUP($E116,EM$450:EP$461,4,FALSE)*EM116*($K116)+(EM116-EN116-EO116)*(1-$K116)</f>
        <v>0</v>
      </c>
      <c r="EQ116" s="990"/>
      <c r="ET116" s="988"/>
      <c r="EU116" s="988">
        <f t="shared" si="103"/>
        <v>0</v>
      </c>
      <c r="EV116" s="989">
        <f>VLOOKUP($E116,EU$450:EX$461,2,FALSE)*EU116*($K116)+IF($G116&gt;0,($H116/$G116)*EU116,0)*(1-$K116)</f>
        <v>0</v>
      </c>
      <c r="EW116" s="989">
        <f>VLOOKUP($E116,EU$450:EX$461,3,FALSE)*EU116*($K116)+IF($G116&gt;0,($I116/$G116)*EU116,0)*(1-$K116)</f>
        <v>0</v>
      </c>
      <c r="EX116" s="989">
        <f>VLOOKUP($E116,EU$450:EX$461,4,FALSE)*EU116*($K116)+(EU116-EV116-EW116)*(1-$K116)</f>
        <v>0</v>
      </c>
      <c r="EY116" s="990"/>
      <c r="FB116" s="988"/>
      <c r="FC116" s="988">
        <f t="shared" si="104"/>
        <v>0</v>
      </c>
      <c r="FD116" s="989">
        <f>VLOOKUP($E116,FC$450:FF$461,2,FALSE)*FC116*($K116)+IF($G116&gt;0,($H116/$G116)*FC116,0)*(1-$K116)</f>
        <v>0</v>
      </c>
      <c r="FE116" s="989">
        <f>VLOOKUP($E116,FC$450:FF$461,3,FALSE)*FC116*($K116)+IF($G116&gt;0,($I116/$G116)*FC116,0)*(1-$K116)</f>
        <v>0</v>
      </c>
      <c r="FF116" s="989">
        <f>VLOOKUP($E116,FC$450:FF$461,4,FALSE)*FC116*($K116)+(FC116-FD116-FE116)*(1-$K116)</f>
        <v>0</v>
      </c>
      <c r="FG116" s="990"/>
      <c r="FJ116" s="988"/>
      <c r="FK116" s="988">
        <f t="shared" si="105"/>
        <v>0</v>
      </c>
      <c r="FL116" s="989">
        <f>VLOOKUP($E116,FK$450:FN$461,2,FALSE)*FK116*($K116)+IF($G116&gt;0,($H116/$G116)*FK116,0)*(1-$K116)</f>
        <v>0</v>
      </c>
      <c r="FM116" s="989">
        <f>VLOOKUP($E116,FK$450:FN$461,3,FALSE)*FK116*($K116)+IF($G116&gt;0,($I116/$G116)*FK116,0)*(1-$K116)</f>
        <v>0</v>
      </c>
      <c r="FN116" s="989">
        <f>VLOOKUP($E116,FK$450:FN$461,4,FALSE)*FK116*($K116)+(FK116-FL116-FM116)*(1-$K116)</f>
        <v>0</v>
      </c>
      <c r="FO116" s="990"/>
    </row>
    <row r="117" spans="1:171">
      <c r="A117" s="1215">
        <v>93000</v>
      </c>
      <c r="B117" s="10" t="s">
        <v>333</v>
      </c>
      <c r="C117" s="1963" t="s">
        <v>78</v>
      </c>
      <c r="D117" s="764">
        <v>158.1</v>
      </c>
      <c r="E117" s="778" t="str">
        <f>'Sch 1- Rate Base '!E117</f>
        <v>PROD</v>
      </c>
      <c r="F117" s="765"/>
      <c r="G117" s="182">
        <f>'Sch 1- Rate Base '!G117</f>
        <v>0</v>
      </c>
      <c r="H117" s="182">
        <f>'Sch 1- Rate Base '!H117</f>
        <v>0</v>
      </c>
      <c r="I117" s="182">
        <f>'Sch 1- Rate Base '!I117</f>
        <v>0</v>
      </c>
      <c r="J117" s="183">
        <f>'Sch 1- Rate Base '!J117</f>
        <v>0</v>
      </c>
      <c r="K117" s="777">
        <f t="shared" si="85"/>
        <v>1</v>
      </c>
      <c r="N117" s="1001">
        <f>VLOOKUP($A117,'New Resources - Individual'!$A$4:$Y$133,N$2,FALSE)*N$1</f>
        <v>0</v>
      </c>
      <c r="O117" s="988">
        <f t="shared" si="86"/>
        <v>0</v>
      </c>
      <c r="P117" s="989">
        <f>VLOOKUP($E117,O$450:R$461,2,FALSE)*O117*($K117)+IF($G117&gt;0,($H117/$G117)*O117,0)*(1-$K117)</f>
        <v>0</v>
      </c>
      <c r="Q117" s="989">
        <f>VLOOKUP($E117,O$450:R$461,3,FALSE)*O117*($K117)+IF($G117&gt;0,($I117/$G117)*O117,0)*(1-$K117)</f>
        <v>0</v>
      </c>
      <c r="R117" s="989">
        <f>VLOOKUP($E117,O$450:R$461,4,FALSE)*O117*($K117)+(O117-P117-Q117)*(1-$K117)</f>
        <v>0</v>
      </c>
      <c r="S117" s="990"/>
      <c r="V117" s="1001">
        <f>VLOOKUP($A117,'New Resources - Individual'!$A$4:$Y$133,V$2,FALSE)*V$1</f>
        <v>0</v>
      </c>
      <c r="W117" s="988">
        <f t="shared" si="87"/>
        <v>0</v>
      </c>
      <c r="X117" s="989">
        <f>VLOOKUP($E117,W$450:Z$461,2,FALSE)*W117*($K117)+IF($G117&gt;0,($H117/$G117)*W117,0)*(1-$K117)</f>
        <v>0</v>
      </c>
      <c r="Y117" s="989">
        <f>VLOOKUP($E117,W$450:Z$461,3,FALSE)*W117*($K117)+IF($G117&gt;0,($I117/$G117)*W117,0)*(1-$K117)</f>
        <v>0</v>
      </c>
      <c r="Z117" s="989">
        <f>VLOOKUP($E117,W$450:Z$461,4,FALSE)*W117*($K117)+(W117-X117-Y117)*(1-$K117)</f>
        <v>0</v>
      </c>
      <c r="AA117" s="990"/>
      <c r="AD117" s="1001">
        <f>VLOOKUP($A117,'New Resources - Individual'!$A$4:$Y$133,AD$2,FALSE)*AD$1</f>
        <v>0</v>
      </c>
      <c r="AE117" s="988">
        <f t="shared" si="88"/>
        <v>0</v>
      </c>
      <c r="AF117" s="989">
        <f>VLOOKUP($E117,AE$450:AH$461,2,FALSE)*AE117*($K117)+IF($G117&gt;0,($H117/$G117)*AE117,0)*(1-$K117)</f>
        <v>0</v>
      </c>
      <c r="AG117" s="989">
        <f>VLOOKUP($E117,AE$450:AH$461,3,FALSE)*AE117*($K117)+IF($G117&gt;0,($I117/$G117)*AE117,0)*(1-$K117)</f>
        <v>0</v>
      </c>
      <c r="AH117" s="989">
        <f>VLOOKUP($E117,AE$450:AH$461,4,FALSE)*AE117*($K117)+(AE117-AF117-AG117)*(1-$K117)</f>
        <v>0</v>
      </c>
      <c r="AI117" s="990"/>
      <c r="AL117" s="1001">
        <f>VLOOKUP($A117,'New Resources - Individual'!$A$4:$Y$133,AL$2,FALSE)*AL$1</f>
        <v>0</v>
      </c>
      <c r="AM117" s="988">
        <f t="shared" si="89"/>
        <v>0</v>
      </c>
      <c r="AN117" s="989">
        <f>VLOOKUP($E117,AM$450:AP$461,2,FALSE)*AM117*($K117)+IF($G117&gt;0,($H117/$G117)*AM117,0)*(1-$K117)</f>
        <v>0</v>
      </c>
      <c r="AO117" s="989">
        <f>VLOOKUP($E117,AM$450:AP$461,3,FALSE)*AM117*($K117)+IF($G117&gt;0,($I117/$G117)*AM117,0)*(1-$K117)</f>
        <v>0</v>
      </c>
      <c r="AP117" s="989">
        <f>VLOOKUP($E117,AM$450:AP$461,4,FALSE)*AM117*($K117)+(AM117-AN117-AO117)*(1-$K117)</f>
        <v>0</v>
      </c>
      <c r="AQ117" s="990"/>
      <c r="AT117" s="1001">
        <f>VLOOKUP($A117,'New Resources - Individual'!$A$4:$Y$133,AT$2,FALSE)*AT$1</f>
        <v>0</v>
      </c>
      <c r="AU117" s="988">
        <f t="shared" si="90"/>
        <v>0</v>
      </c>
      <c r="AV117" s="989">
        <f>VLOOKUP($E117,AU$450:AX$461,2,FALSE)*AU117*($K117)+IF($G117&gt;0,($H117/$G117)*AU117,0)*(1-$K117)</f>
        <v>0</v>
      </c>
      <c r="AW117" s="989">
        <f>VLOOKUP($E117,AU$450:AX$461,3,FALSE)*AU117*($K117)+IF($G117&gt;0,($I117/$G117)*AU117,0)*(1-$K117)</f>
        <v>0</v>
      </c>
      <c r="AX117" s="989">
        <f>VLOOKUP($E117,AU$450:AX$461,4,FALSE)*AU117*($K117)+(AU117-AV117-AW117)*(1-$K117)</f>
        <v>0</v>
      </c>
      <c r="AY117" s="990"/>
      <c r="BB117" s="1001">
        <f>VLOOKUP($A117,'New Resources - Individual'!$A$4:$Y$133,BB$2,FALSE)*BB$1</f>
        <v>0</v>
      </c>
      <c r="BC117" s="988">
        <f t="shared" si="91"/>
        <v>0</v>
      </c>
      <c r="BD117" s="989">
        <f>VLOOKUP($E117,BC$450:BF$461,2,FALSE)*BC117*($K117)+IF($G117&gt;0,($H117/$G117)*BC117,0)*(1-$K117)</f>
        <v>0</v>
      </c>
      <c r="BE117" s="989">
        <f>VLOOKUP($E117,BC$450:BF$461,3,FALSE)*BC117*($K117)+IF($G117&gt;0,($I117/$G117)*BC117,0)*(1-$K117)</f>
        <v>0</v>
      </c>
      <c r="BF117" s="989">
        <f>VLOOKUP($E117,BC$450:BF$461,4,FALSE)*BC117*($K117)+(BC117-BD117-BE117)*(1-$K117)</f>
        <v>0</v>
      </c>
      <c r="BG117" s="990"/>
      <c r="BJ117" s="1001">
        <f>VLOOKUP($A117,'New Resources - Individual'!$A$4:$Y$133,BJ$2,FALSE)*BJ$1</f>
        <v>0</v>
      </c>
      <c r="BK117" s="988">
        <f t="shared" si="92"/>
        <v>0</v>
      </c>
      <c r="BL117" s="989">
        <f>VLOOKUP($E117,BK$450:BN$461,2,FALSE)*BK117*($K117)+IF($G117&gt;0,($H117/$G117)*BK117,0)*(1-$K117)</f>
        <v>0</v>
      </c>
      <c r="BM117" s="989">
        <f>VLOOKUP($E117,BK$450:BN$461,3,FALSE)*BK117*($K117)+IF($G117&gt;0,($I117/$G117)*BK117,0)*(1-$K117)</f>
        <v>0</v>
      </c>
      <c r="BN117" s="989">
        <f>VLOOKUP($E117,BK$450:BN$461,4,FALSE)*BK117*($K117)+(BK117-BL117-BM117)*(1-$K117)</f>
        <v>0</v>
      </c>
      <c r="BO117" s="990"/>
      <c r="BR117" s="1001">
        <f>VLOOKUP($A117,'New Resources - Individual'!$A$4:$Y$133,BR$2,FALSE)*BR$1</f>
        <v>0</v>
      </c>
      <c r="BS117" s="988">
        <f t="shared" si="93"/>
        <v>0</v>
      </c>
      <c r="BT117" s="989">
        <f>VLOOKUP($E117,BS$450:BV$461,2,FALSE)*BS117*($K117)+IF($G117&gt;0,($H117/$G117)*BS117,0)*(1-$K117)</f>
        <v>0</v>
      </c>
      <c r="BU117" s="989">
        <f>VLOOKUP($E117,BS$450:BV$461,3,FALSE)*BS117*($K117)+IF($G117&gt;0,($I117/$G117)*BS117,0)*(1-$K117)</f>
        <v>0</v>
      </c>
      <c r="BV117" s="989">
        <f>VLOOKUP($E117,BS$450:BV$461,4,FALSE)*BS117*($K117)+(BS117-BT117-BU117)*(1-$K117)</f>
        <v>0</v>
      </c>
      <c r="BW117" s="990"/>
      <c r="BZ117" s="1001">
        <f>VLOOKUP($A117,'New Resources - Individual'!$A$4:$Y$133,BZ$2,FALSE)*BZ$1</f>
        <v>0</v>
      </c>
      <c r="CA117" s="988">
        <f t="shared" si="94"/>
        <v>0</v>
      </c>
      <c r="CB117" s="989">
        <f>VLOOKUP($E117,CA$450:CD$461,2,FALSE)*CA117*($K117)+IF($G117&gt;0,($H117/$G117)*CA117,0)*(1-$K117)</f>
        <v>0</v>
      </c>
      <c r="CC117" s="989">
        <f>VLOOKUP($E117,CA$450:CD$461,3,FALSE)*CA117*($K117)+IF($G117&gt;0,($I117/$G117)*CA117,0)*(1-$K117)</f>
        <v>0</v>
      </c>
      <c r="CD117" s="989">
        <f>VLOOKUP($E117,CA$450:CD$461,4,FALSE)*CA117*($K117)+(CA117-CB117-CC117)*(1-$K117)</f>
        <v>0</v>
      </c>
      <c r="CE117" s="990"/>
      <c r="CH117" s="1001">
        <f>VLOOKUP($A117,'New Resources - Individual'!$A$4:$Y$133,CH$2,FALSE)*CH$1</f>
        <v>0</v>
      </c>
      <c r="CI117" s="988">
        <f t="shared" si="95"/>
        <v>0</v>
      </c>
      <c r="CJ117" s="989">
        <f>VLOOKUP($E117,CI$450:CL$461,2,FALSE)*CI117*($K117)+IF($G117&gt;0,($H117/$G117)*CI117,0)*(1-$K117)</f>
        <v>0</v>
      </c>
      <c r="CK117" s="989">
        <f>VLOOKUP($E117,CI$450:CL$461,3,FALSE)*CI117*($K117)+IF($G117&gt;0,($I117/$G117)*CI117,0)*(1-$K117)</f>
        <v>0</v>
      </c>
      <c r="CL117" s="989">
        <f>VLOOKUP($E117,CI$450:CL$461,4,FALSE)*CI117*($K117)+(CI117-CJ117-CK117)*(1-$K117)</f>
        <v>0</v>
      </c>
      <c r="CM117" s="990"/>
      <c r="CP117" s="1001">
        <f>VLOOKUP($A117,'New Resources - Individual'!$A$4:$Y$133,CP$2,FALSE)*CP$1</f>
        <v>0</v>
      </c>
      <c r="CQ117" s="988">
        <f t="shared" si="96"/>
        <v>0</v>
      </c>
      <c r="CR117" s="989">
        <f>VLOOKUP($E117,CQ$450:CT$461,2,FALSE)*CQ117*($K117)+IF($G117&gt;0,($H117/$G117)*CQ117,0)*(1-$K117)</f>
        <v>0</v>
      </c>
      <c r="CS117" s="989">
        <f>VLOOKUP($E117,CQ$450:CT$461,3,FALSE)*CQ117*($K117)+IF($G117&gt;0,($I117/$G117)*CQ117,0)*(1-$K117)</f>
        <v>0</v>
      </c>
      <c r="CT117" s="989">
        <f>VLOOKUP($E117,CQ$450:CT$461,4,FALSE)*CQ117*($K117)+(CQ117-CR117-CS117)*(1-$K117)</f>
        <v>0</v>
      </c>
      <c r="CU117" s="990"/>
      <c r="CX117" s="1001">
        <f>VLOOKUP($A117,'New Resources - Individual'!$A$4:$Y$133,CX$2,FALSE)*CX$1</f>
        <v>0</v>
      </c>
      <c r="CY117" s="988">
        <f t="shared" si="97"/>
        <v>0</v>
      </c>
      <c r="CZ117" s="989">
        <f>VLOOKUP($E117,CY$450:DB$461,2,FALSE)*CY117*($K117)+IF($G117&gt;0,($H117/$G117)*CY117,0)*(1-$K117)</f>
        <v>0</v>
      </c>
      <c r="DA117" s="989">
        <f>VLOOKUP($E117,CY$450:DB$461,3,FALSE)*CY117*($K117)+IF($G117&gt;0,($I117/$G117)*CY117,0)*(1-$K117)</f>
        <v>0</v>
      </c>
      <c r="DB117" s="989">
        <f>VLOOKUP($E117,CY$450:DB$461,4,FALSE)*CY117*($K117)+(CY117-CZ117-DA117)*(1-$K117)</f>
        <v>0</v>
      </c>
      <c r="DC117" s="990"/>
      <c r="DF117" s="1001">
        <f>VLOOKUP($A117,'New Resources - Individual'!$A$4:$Y$133,DF$2,FALSE)*DF$1</f>
        <v>0</v>
      </c>
      <c r="DG117" s="988">
        <f t="shared" si="98"/>
        <v>0</v>
      </c>
      <c r="DH117" s="989">
        <f>VLOOKUP($E117,DG$450:DJ$461,2,FALSE)*DG117*($K117)+IF($G117&gt;0,($H117/$G117)*DG117,0)*(1-$K117)</f>
        <v>0</v>
      </c>
      <c r="DI117" s="989">
        <f>VLOOKUP($E117,DG$450:DJ$461,3,FALSE)*DG117*($K117)+IF($G117&gt;0,($I117/$G117)*DG117,0)*(1-$K117)</f>
        <v>0</v>
      </c>
      <c r="DJ117" s="989">
        <f>VLOOKUP($E117,DG$450:DJ$461,4,FALSE)*DG117*($K117)+(DG117-DH117-DI117)*(1-$K117)</f>
        <v>0</v>
      </c>
      <c r="DK117" s="990"/>
      <c r="DN117" s="1001">
        <f>VLOOKUP($A117,'New Resources - Individual'!$A$4:$Y$133,DN$2,FALSE)*DN$1</f>
        <v>0</v>
      </c>
      <c r="DO117" s="988">
        <f t="shared" si="99"/>
        <v>0</v>
      </c>
      <c r="DP117" s="989">
        <f>VLOOKUP($E117,DO$450:DR$461,2,FALSE)*DO117*($K117)+IF($G117&gt;0,($H117/$G117)*DO117,0)*(1-$K117)</f>
        <v>0</v>
      </c>
      <c r="DQ117" s="989">
        <f>VLOOKUP($E117,DO$450:DR$461,3,FALSE)*DO117*($K117)+IF($G117&gt;0,($I117/$G117)*DO117,0)*(1-$K117)</f>
        <v>0</v>
      </c>
      <c r="DR117" s="989">
        <f>VLOOKUP($E117,DO$450:DR$461,4,FALSE)*DO117*($K117)+(DO117-DP117-DQ117)*(1-$K117)</f>
        <v>0</v>
      </c>
      <c r="DS117" s="990"/>
      <c r="DV117" s="1001">
        <f>VLOOKUP($A117,'New Resources - Individual'!$A$4:$Y$133,DV$2,FALSE)*DV$1</f>
        <v>0</v>
      </c>
      <c r="DW117" s="988">
        <f t="shared" si="100"/>
        <v>0</v>
      </c>
      <c r="DX117" s="989">
        <f>VLOOKUP($E117,DW$450:DZ$461,2,FALSE)*DW117*($K117)+IF($G117&gt;0,($H117/$G117)*DW117,0)*(1-$K117)</f>
        <v>0</v>
      </c>
      <c r="DY117" s="989">
        <f>VLOOKUP($E117,DW$450:DZ$461,3,FALSE)*DW117*($K117)+IF($G117&gt;0,($I117/$G117)*DW117,0)*(1-$K117)</f>
        <v>0</v>
      </c>
      <c r="DZ117" s="989">
        <f>VLOOKUP($E117,DW$450:DZ$461,4,FALSE)*DW117*($K117)+(DW117-DX117-DY117)*(1-$K117)</f>
        <v>0</v>
      </c>
      <c r="EA117" s="990"/>
      <c r="ED117" s="1001">
        <f>VLOOKUP($A117,'New Resources - Individual'!$A$4:$Y$133,ED$2,FALSE)*ED$1</f>
        <v>0</v>
      </c>
      <c r="EE117" s="988">
        <f t="shared" si="101"/>
        <v>0</v>
      </c>
      <c r="EF117" s="989">
        <f>VLOOKUP($E117,EE$450:EH$461,2,FALSE)*EE117*($K117)+IF($G117&gt;0,($H117/$G117)*EE117,0)*(1-$K117)</f>
        <v>0</v>
      </c>
      <c r="EG117" s="989">
        <f>VLOOKUP($E117,EE$450:EH$461,3,FALSE)*EE117*($K117)+IF($G117&gt;0,($I117/$G117)*EE117,0)*(1-$K117)</f>
        <v>0</v>
      </c>
      <c r="EH117" s="989">
        <f>VLOOKUP($E117,EE$450:EH$461,4,FALSE)*EE117*($K117)+(EE117-EF117-EG117)*(1-$K117)</f>
        <v>0</v>
      </c>
      <c r="EI117" s="990"/>
      <c r="EL117" s="1001">
        <f>VLOOKUP($A117,'New Resources - Individual'!$A$4:$Y$133,EL$2,FALSE)*EL$1</f>
        <v>0</v>
      </c>
      <c r="EM117" s="988">
        <f t="shared" si="102"/>
        <v>0</v>
      </c>
      <c r="EN117" s="989">
        <f>VLOOKUP($E117,EM$450:EP$461,2,FALSE)*EM117*($K117)+IF($G117&gt;0,($H117/$G117)*EM117,0)*(1-$K117)</f>
        <v>0</v>
      </c>
      <c r="EO117" s="989">
        <f>VLOOKUP($E117,EM$450:EP$461,3,FALSE)*EM117*($K117)+IF($G117&gt;0,($I117/$G117)*EM117,0)*(1-$K117)</f>
        <v>0</v>
      </c>
      <c r="EP117" s="989">
        <f>VLOOKUP($E117,EM$450:EP$461,4,FALSE)*EM117*($K117)+(EM117-EN117-EO117)*(1-$K117)</f>
        <v>0</v>
      </c>
      <c r="EQ117" s="990"/>
      <c r="ET117" s="1001">
        <f>VLOOKUP($A117,'New Resources - Individual'!$A$4:$Y$133,ET$2,FALSE)*ET$1</f>
        <v>0</v>
      </c>
      <c r="EU117" s="988">
        <f t="shared" si="103"/>
        <v>0</v>
      </c>
      <c r="EV117" s="989">
        <f>VLOOKUP($E117,EU$450:EX$461,2,FALSE)*EU117*($K117)+IF($G117&gt;0,($H117/$G117)*EU117,0)*(1-$K117)</f>
        <v>0</v>
      </c>
      <c r="EW117" s="989">
        <f>VLOOKUP($E117,EU$450:EX$461,3,FALSE)*EU117*($K117)+IF($G117&gt;0,($I117/$G117)*EU117,0)*(1-$K117)</f>
        <v>0</v>
      </c>
      <c r="EX117" s="989">
        <f>VLOOKUP($E117,EU$450:EX$461,4,FALSE)*EU117*($K117)+(EU117-EV117-EW117)*(1-$K117)</f>
        <v>0</v>
      </c>
      <c r="EY117" s="990"/>
      <c r="FB117" s="1001">
        <f>VLOOKUP($A117,'New Resources - Individual'!$A$4:$Y$133,FB$2,FALSE)*FB$1</f>
        <v>0</v>
      </c>
      <c r="FC117" s="988">
        <f t="shared" si="104"/>
        <v>0</v>
      </c>
      <c r="FD117" s="989">
        <f>VLOOKUP($E117,FC$450:FF$461,2,FALSE)*FC117*($K117)+IF($G117&gt;0,($H117/$G117)*FC117,0)*(1-$K117)</f>
        <v>0</v>
      </c>
      <c r="FE117" s="989">
        <f>VLOOKUP($E117,FC$450:FF$461,3,FALSE)*FC117*($K117)+IF($G117&gt;0,($I117/$G117)*FC117,0)*(1-$K117)</f>
        <v>0</v>
      </c>
      <c r="FF117" s="989">
        <f>VLOOKUP($E117,FC$450:FF$461,4,FALSE)*FC117*($K117)+(FC117-FD117-FE117)*(1-$K117)</f>
        <v>0</v>
      </c>
      <c r="FG117" s="990"/>
      <c r="FJ117" s="1001">
        <f>VLOOKUP($A117,'New Resources - Individual'!$A$4:$Y$133,FJ$2,FALSE)*FJ$1</f>
        <v>0</v>
      </c>
      <c r="FK117" s="988">
        <f t="shared" si="105"/>
        <v>0</v>
      </c>
      <c r="FL117" s="989">
        <f>VLOOKUP($E117,FK$450:FN$461,2,FALSE)*FK117*($K117)+IF($G117&gt;0,($H117/$G117)*FK117,0)*(1-$K117)</f>
        <v>0</v>
      </c>
      <c r="FM117" s="989">
        <f>VLOOKUP($E117,FK$450:FN$461,3,FALSE)*FK117*($K117)+IF($G117&gt;0,($I117/$G117)*FK117,0)*(1-$K117)</f>
        <v>0</v>
      </c>
      <c r="FN117" s="989">
        <f>VLOOKUP($E117,FK$450:FN$461,4,FALSE)*FK117*($K117)+(FK117-FL117-FM117)*(1-$K117)</f>
        <v>0</v>
      </c>
      <c r="FO117" s="990"/>
    </row>
    <row r="118" spans="1:171">
      <c r="A118" s="786"/>
      <c r="B118" s="10" t="s">
        <v>178</v>
      </c>
      <c r="C118" s="1963" t="s">
        <v>78</v>
      </c>
      <c r="D118" s="764">
        <v>158.19999999999999</v>
      </c>
      <c r="E118" s="778" t="str">
        <f>'Sch 1- Rate Base '!E118</f>
        <v>PROD</v>
      </c>
      <c r="F118" s="765"/>
      <c r="G118" s="182">
        <f>'Sch 1- Rate Base '!G118</f>
        <v>0</v>
      </c>
      <c r="H118" s="182">
        <f>'Sch 1- Rate Base '!H118</f>
        <v>0</v>
      </c>
      <c r="I118" s="182">
        <f>'Sch 1- Rate Base '!I118</f>
        <v>0</v>
      </c>
      <c r="J118" s="183">
        <f>'Sch 1- Rate Base '!J118</f>
        <v>0</v>
      </c>
      <c r="K118" s="777">
        <f t="shared" si="85"/>
        <v>1</v>
      </c>
      <c r="O118" s="988">
        <f t="shared" ref="O118:O124" si="106">$G118</f>
        <v>0</v>
      </c>
      <c r="P118" s="989">
        <f>VLOOKUP($E118,O$450:R$461,2,FALSE)*O118*($K118)+IF($G118&gt;0,($H118/$G118)*O118,0)*(1-$K118)</f>
        <v>0</v>
      </c>
      <c r="Q118" s="989">
        <f>VLOOKUP($E118,O$450:R$461,3,FALSE)*O118*($K118)+IF($G118&gt;0,($I118/$G118)*O118,0)*(1-$K118)</f>
        <v>0</v>
      </c>
      <c r="R118" s="989">
        <f>VLOOKUP($E118,O$450:R$461,4,FALSE)*O118*($K118)+(O118-P118-Q118)*(1-$K118)</f>
        <v>0</v>
      </c>
      <c r="S118" s="990"/>
      <c r="W118" s="988">
        <f t="shared" ref="W118:W124" si="107">$G118</f>
        <v>0</v>
      </c>
      <c r="X118" s="989">
        <f>VLOOKUP($E118,W$450:Z$461,2,FALSE)*W118*($K118)+IF($G118&gt;0,($H118/$G118)*W118,0)*(1-$K118)</f>
        <v>0</v>
      </c>
      <c r="Y118" s="989">
        <f>VLOOKUP($E118,W$450:Z$461,3,FALSE)*W118*($K118)+IF($G118&gt;0,($I118/$G118)*W118,0)*(1-$K118)</f>
        <v>0</v>
      </c>
      <c r="Z118" s="989">
        <f>VLOOKUP($E118,W$450:Z$461,4,FALSE)*W118*($K118)+(W118-X118-Y118)*(1-$K118)</f>
        <v>0</v>
      </c>
      <c r="AA118" s="990"/>
      <c r="AE118" s="988">
        <f t="shared" ref="AE118:AE124" si="108">$G118</f>
        <v>0</v>
      </c>
      <c r="AF118" s="989">
        <f>VLOOKUP($E118,AE$450:AH$461,2,FALSE)*AE118*($K118)+IF($G118&gt;0,($H118/$G118)*AE118,0)*(1-$K118)</f>
        <v>0</v>
      </c>
      <c r="AG118" s="989">
        <f>VLOOKUP($E118,AE$450:AH$461,3,FALSE)*AE118*($K118)+IF($G118&gt;0,($I118/$G118)*AE118,0)*(1-$K118)</f>
        <v>0</v>
      </c>
      <c r="AH118" s="989">
        <f>VLOOKUP($E118,AE$450:AH$461,4,FALSE)*AE118*($K118)+(AE118-AF118-AG118)*(1-$K118)</f>
        <v>0</v>
      </c>
      <c r="AI118" s="990"/>
      <c r="AM118" s="988">
        <f t="shared" ref="AM118:AM124" si="109">$G118</f>
        <v>0</v>
      </c>
      <c r="AN118" s="989">
        <f>VLOOKUP($E118,AM$450:AP$461,2,FALSE)*AM118*($K118)+IF($G118&gt;0,($H118/$G118)*AM118,0)*(1-$K118)</f>
        <v>0</v>
      </c>
      <c r="AO118" s="989">
        <f>VLOOKUP($E118,AM$450:AP$461,3,FALSE)*AM118*($K118)+IF($G118&gt;0,($I118/$G118)*AM118,0)*(1-$K118)</f>
        <v>0</v>
      </c>
      <c r="AP118" s="989">
        <f>VLOOKUP($E118,AM$450:AP$461,4,FALSE)*AM118*($K118)+(AM118-AN118-AO118)*(1-$K118)</f>
        <v>0</v>
      </c>
      <c r="AQ118" s="990"/>
      <c r="AU118" s="988">
        <f t="shared" ref="AU118:AU124" si="110">$G118</f>
        <v>0</v>
      </c>
      <c r="AV118" s="989">
        <f>VLOOKUP($E118,AU$450:AX$461,2,FALSE)*AU118*($K118)+IF($G118&gt;0,($H118/$G118)*AU118,0)*(1-$K118)</f>
        <v>0</v>
      </c>
      <c r="AW118" s="989">
        <f>VLOOKUP($E118,AU$450:AX$461,3,FALSE)*AU118*($K118)+IF($G118&gt;0,($I118/$G118)*AU118,0)*(1-$K118)</f>
        <v>0</v>
      </c>
      <c r="AX118" s="989">
        <f>VLOOKUP($E118,AU$450:AX$461,4,FALSE)*AU118*($K118)+(AU118-AV118-AW118)*(1-$K118)</f>
        <v>0</v>
      </c>
      <c r="AY118" s="990"/>
      <c r="BC118" s="988">
        <f t="shared" ref="BC118:BC124" si="111">$G118</f>
        <v>0</v>
      </c>
      <c r="BD118" s="989">
        <f>VLOOKUP($E118,BC$450:BF$461,2,FALSE)*BC118*($K118)+IF($G118&gt;0,($H118/$G118)*BC118,0)*(1-$K118)</f>
        <v>0</v>
      </c>
      <c r="BE118" s="989">
        <f>VLOOKUP($E118,BC$450:BF$461,3,FALSE)*BC118*($K118)+IF($G118&gt;0,($I118/$G118)*BC118,0)*(1-$K118)</f>
        <v>0</v>
      </c>
      <c r="BF118" s="989">
        <f>VLOOKUP($E118,BC$450:BF$461,4,FALSE)*BC118*($K118)+(BC118-BD118-BE118)*(1-$K118)</f>
        <v>0</v>
      </c>
      <c r="BG118" s="990"/>
      <c r="BK118" s="988">
        <f t="shared" ref="BK118:BK124" si="112">$G118</f>
        <v>0</v>
      </c>
      <c r="BL118" s="989">
        <f>VLOOKUP($E118,BK$450:BN$461,2,FALSE)*BK118*($K118)+IF($G118&gt;0,($H118/$G118)*BK118,0)*(1-$K118)</f>
        <v>0</v>
      </c>
      <c r="BM118" s="989">
        <f>VLOOKUP($E118,BK$450:BN$461,3,FALSE)*BK118*($K118)+IF($G118&gt;0,($I118/$G118)*BK118,0)*(1-$K118)</f>
        <v>0</v>
      </c>
      <c r="BN118" s="989">
        <f>VLOOKUP($E118,BK$450:BN$461,4,FALSE)*BK118*($K118)+(BK118-BL118-BM118)*(1-$K118)</f>
        <v>0</v>
      </c>
      <c r="BO118" s="990"/>
      <c r="BS118" s="988">
        <f t="shared" ref="BS118:BS124" si="113">$G118</f>
        <v>0</v>
      </c>
      <c r="BT118" s="989">
        <f>VLOOKUP($E118,BS$450:BV$461,2,FALSE)*BS118*($K118)+IF($G118&gt;0,($H118/$G118)*BS118,0)*(1-$K118)</f>
        <v>0</v>
      </c>
      <c r="BU118" s="989">
        <f>VLOOKUP($E118,BS$450:BV$461,3,FALSE)*BS118*($K118)+IF($G118&gt;0,($I118/$G118)*BS118,0)*(1-$K118)</f>
        <v>0</v>
      </c>
      <c r="BV118" s="989">
        <f>VLOOKUP($E118,BS$450:BV$461,4,FALSE)*BS118*($K118)+(BS118-BT118-BU118)*(1-$K118)</f>
        <v>0</v>
      </c>
      <c r="BW118" s="990"/>
      <c r="CA118" s="988">
        <f t="shared" ref="CA118:CA124" si="114">$G118</f>
        <v>0</v>
      </c>
      <c r="CB118" s="989">
        <f>VLOOKUP($E118,CA$450:CD$461,2,FALSE)*CA118*($K118)+IF($G118&gt;0,($H118/$G118)*CA118,0)*(1-$K118)</f>
        <v>0</v>
      </c>
      <c r="CC118" s="989">
        <f>VLOOKUP($E118,CA$450:CD$461,3,FALSE)*CA118*($K118)+IF($G118&gt;0,($I118/$G118)*CA118,0)*(1-$K118)</f>
        <v>0</v>
      </c>
      <c r="CD118" s="989">
        <f>VLOOKUP($E118,CA$450:CD$461,4,FALSE)*CA118*($K118)+(CA118-CB118-CC118)*(1-$K118)</f>
        <v>0</v>
      </c>
      <c r="CE118" s="990"/>
      <c r="CI118" s="988">
        <f t="shared" ref="CI118:CI124" si="115">$G118</f>
        <v>0</v>
      </c>
      <c r="CJ118" s="989">
        <f>VLOOKUP($E118,CI$450:CL$461,2,FALSE)*CI118*($K118)+IF($G118&gt;0,($H118/$G118)*CI118,0)*(1-$K118)</f>
        <v>0</v>
      </c>
      <c r="CK118" s="989">
        <f>VLOOKUP($E118,CI$450:CL$461,3,FALSE)*CI118*($K118)+IF($G118&gt;0,($I118/$G118)*CI118,0)*(1-$K118)</f>
        <v>0</v>
      </c>
      <c r="CL118" s="989">
        <f>VLOOKUP($E118,CI$450:CL$461,4,FALSE)*CI118*($K118)+(CI118-CJ118-CK118)*(1-$K118)</f>
        <v>0</v>
      </c>
      <c r="CM118" s="990"/>
      <c r="CQ118" s="988">
        <f t="shared" ref="CQ118:CQ124" si="116">$G118</f>
        <v>0</v>
      </c>
      <c r="CR118" s="989">
        <f>VLOOKUP($E118,CQ$450:CT$461,2,FALSE)*CQ118*($K118)+IF($G118&gt;0,($H118/$G118)*CQ118,0)*(1-$K118)</f>
        <v>0</v>
      </c>
      <c r="CS118" s="989">
        <f>VLOOKUP($E118,CQ$450:CT$461,3,FALSE)*CQ118*($K118)+IF($G118&gt;0,($I118/$G118)*CQ118,0)*(1-$K118)</f>
        <v>0</v>
      </c>
      <c r="CT118" s="989">
        <f>VLOOKUP($E118,CQ$450:CT$461,4,FALSE)*CQ118*($K118)+(CQ118-CR118-CS118)*(1-$K118)</f>
        <v>0</v>
      </c>
      <c r="CU118" s="990"/>
      <c r="CY118" s="988">
        <f t="shared" ref="CY118:CY124" si="117">$G118</f>
        <v>0</v>
      </c>
      <c r="CZ118" s="989">
        <f>VLOOKUP($E118,CY$450:DB$461,2,FALSE)*CY118*($K118)+IF($G118&gt;0,($H118/$G118)*CY118,0)*(1-$K118)</f>
        <v>0</v>
      </c>
      <c r="DA118" s="989">
        <f>VLOOKUP($E118,CY$450:DB$461,3,FALSE)*CY118*($K118)+IF($G118&gt;0,($I118/$G118)*CY118,0)*(1-$K118)</f>
        <v>0</v>
      </c>
      <c r="DB118" s="989">
        <f>VLOOKUP($E118,CY$450:DB$461,4,FALSE)*CY118*($K118)+(CY118-CZ118-DA118)*(1-$K118)</f>
        <v>0</v>
      </c>
      <c r="DC118" s="990"/>
      <c r="DG118" s="988">
        <f t="shared" ref="DG118:DG124" si="118">$G118</f>
        <v>0</v>
      </c>
      <c r="DH118" s="989">
        <f>VLOOKUP($E118,DG$450:DJ$461,2,FALSE)*DG118*($K118)+IF($G118&gt;0,($H118/$G118)*DG118,0)*(1-$K118)</f>
        <v>0</v>
      </c>
      <c r="DI118" s="989">
        <f>VLOOKUP($E118,DG$450:DJ$461,3,FALSE)*DG118*($K118)+IF($G118&gt;0,($I118/$G118)*DG118,0)*(1-$K118)</f>
        <v>0</v>
      </c>
      <c r="DJ118" s="989">
        <f>VLOOKUP($E118,DG$450:DJ$461,4,FALSE)*DG118*($K118)+(DG118-DH118-DI118)*(1-$K118)</f>
        <v>0</v>
      </c>
      <c r="DK118" s="990"/>
      <c r="DO118" s="988">
        <f t="shared" ref="DO118:DO124" si="119">$G118</f>
        <v>0</v>
      </c>
      <c r="DP118" s="989">
        <f>VLOOKUP($E118,DO$450:DR$461,2,FALSE)*DO118*($K118)+IF($G118&gt;0,($H118/$G118)*DO118,0)*(1-$K118)</f>
        <v>0</v>
      </c>
      <c r="DQ118" s="989">
        <f>VLOOKUP($E118,DO$450:DR$461,3,FALSE)*DO118*($K118)+IF($G118&gt;0,($I118/$G118)*DO118,0)*(1-$K118)</f>
        <v>0</v>
      </c>
      <c r="DR118" s="989">
        <f>VLOOKUP($E118,DO$450:DR$461,4,FALSE)*DO118*($K118)+(DO118-DP118-DQ118)*(1-$K118)</f>
        <v>0</v>
      </c>
      <c r="DS118" s="990"/>
      <c r="DW118" s="988">
        <f t="shared" ref="DW118:DW124" si="120">$G118</f>
        <v>0</v>
      </c>
      <c r="DX118" s="989">
        <f>VLOOKUP($E118,DW$450:DZ$461,2,FALSE)*DW118*($K118)+IF($G118&gt;0,($H118/$G118)*DW118,0)*(1-$K118)</f>
        <v>0</v>
      </c>
      <c r="DY118" s="989">
        <f>VLOOKUP($E118,DW$450:DZ$461,3,FALSE)*DW118*($K118)+IF($G118&gt;0,($I118/$G118)*DW118,0)*(1-$K118)</f>
        <v>0</v>
      </c>
      <c r="DZ118" s="989">
        <f>VLOOKUP($E118,DW$450:DZ$461,4,FALSE)*DW118*($K118)+(DW118-DX118-DY118)*(1-$K118)</f>
        <v>0</v>
      </c>
      <c r="EA118" s="990"/>
      <c r="EE118" s="988">
        <f t="shared" ref="EE118:EE124" si="121">$G118</f>
        <v>0</v>
      </c>
      <c r="EF118" s="989">
        <f>VLOOKUP($E118,EE$450:EH$461,2,FALSE)*EE118*($K118)+IF($G118&gt;0,($H118/$G118)*EE118,0)*(1-$K118)</f>
        <v>0</v>
      </c>
      <c r="EG118" s="989">
        <f>VLOOKUP($E118,EE$450:EH$461,3,FALSE)*EE118*($K118)+IF($G118&gt;0,($I118/$G118)*EE118,0)*(1-$K118)</f>
        <v>0</v>
      </c>
      <c r="EH118" s="989">
        <f>VLOOKUP($E118,EE$450:EH$461,4,FALSE)*EE118*($K118)+(EE118-EF118-EG118)*(1-$K118)</f>
        <v>0</v>
      </c>
      <c r="EI118" s="990"/>
      <c r="EM118" s="988">
        <f t="shared" ref="EM118:EM124" si="122">$G118</f>
        <v>0</v>
      </c>
      <c r="EN118" s="989">
        <f>VLOOKUP($E118,EM$450:EP$461,2,FALSE)*EM118*($K118)+IF($G118&gt;0,($H118/$G118)*EM118,0)*(1-$K118)</f>
        <v>0</v>
      </c>
      <c r="EO118" s="989">
        <f>VLOOKUP($E118,EM$450:EP$461,3,FALSE)*EM118*($K118)+IF($G118&gt;0,($I118/$G118)*EM118,0)*(1-$K118)</f>
        <v>0</v>
      </c>
      <c r="EP118" s="989">
        <f>VLOOKUP($E118,EM$450:EP$461,4,FALSE)*EM118*($K118)+(EM118-EN118-EO118)*(1-$K118)</f>
        <v>0</v>
      </c>
      <c r="EQ118" s="990"/>
      <c r="EU118" s="988">
        <f t="shared" ref="EU118:EU124" si="123">$G118</f>
        <v>0</v>
      </c>
      <c r="EV118" s="989">
        <f>VLOOKUP($E118,EU$450:EX$461,2,FALSE)*EU118*($K118)+IF($G118&gt;0,($H118/$G118)*EU118,0)*(1-$K118)</f>
        <v>0</v>
      </c>
      <c r="EW118" s="989">
        <f>VLOOKUP($E118,EU$450:EX$461,3,FALSE)*EU118*($K118)+IF($G118&gt;0,($I118/$G118)*EU118,0)*(1-$K118)</f>
        <v>0</v>
      </c>
      <c r="EX118" s="989">
        <f>VLOOKUP($E118,EU$450:EX$461,4,FALSE)*EU118*($K118)+(EU118-EV118-EW118)*(1-$K118)</f>
        <v>0</v>
      </c>
      <c r="EY118" s="990"/>
      <c r="FC118" s="988">
        <f t="shared" ref="FC118:FC124" si="124">$G118</f>
        <v>0</v>
      </c>
      <c r="FD118" s="989">
        <f>VLOOKUP($E118,FC$450:FF$461,2,FALSE)*FC118*($K118)+IF($G118&gt;0,($H118/$G118)*FC118,0)*(1-$K118)</f>
        <v>0</v>
      </c>
      <c r="FE118" s="989">
        <f>VLOOKUP($E118,FC$450:FF$461,3,FALSE)*FC118*($K118)+IF($G118&gt;0,($I118/$G118)*FC118,0)*(1-$K118)</f>
        <v>0</v>
      </c>
      <c r="FF118" s="989">
        <f>VLOOKUP($E118,FC$450:FF$461,4,FALSE)*FC118*($K118)+(FC118-FD118-FE118)*(1-$K118)</f>
        <v>0</v>
      </c>
      <c r="FG118" s="990"/>
      <c r="FK118" s="988">
        <f t="shared" ref="FK118:FK124" si="125">$G118</f>
        <v>0</v>
      </c>
      <c r="FL118" s="989">
        <f>VLOOKUP($E118,FK$450:FN$461,2,FALSE)*FK118*($K118)+IF($G118&gt;0,($H118/$G118)*FK118,0)*(1-$K118)</f>
        <v>0</v>
      </c>
      <c r="FM118" s="989">
        <f>VLOOKUP($E118,FK$450:FN$461,3,FALSE)*FK118*($K118)+IF($G118&gt;0,($I118/$G118)*FK118,0)*(1-$K118)</f>
        <v>0</v>
      </c>
      <c r="FN118" s="989">
        <f>VLOOKUP($E118,FK$450:FN$461,4,FALSE)*FK118*($K118)+(FK118-FL118-FM118)*(1-$K118)</f>
        <v>0</v>
      </c>
      <c r="FO118" s="990"/>
    </row>
    <row r="119" spans="1:171">
      <c r="A119" s="786"/>
      <c r="B119" s="10" t="s">
        <v>55</v>
      </c>
      <c r="C119" s="1963" t="s">
        <v>78</v>
      </c>
      <c r="D119" s="764">
        <v>163</v>
      </c>
      <c r="E119" s="778" t="str">
        <f>'Sch 1- Rate Base '!E119</f>
        <v>PTD</v>
      </c>
      <c r="F119" s="765"/>
      <c r="G119" s="182">
        <f>'Sch 1- Rate Base '!G119</f>
        <v>0</v>
      </c>
      <c r="H119" s="182">
        <f>'Sch 1- Rate Base '!H119</f>
        <v>0</v>
      </c>
      <c r="I119" s="182">
        <f>'Sch 1- Rate Base '!I119</f>
        <v>0</v>
      </c>
      <c r="J119" s="183">
        <f>'Sch 1- Rate Base '!J119</f>
        <v>0</v>
      </c>
      <c r="K119" s="777">
        <f t="shared" si="85"/>
        <v>1</v>
      </c>
      <c r="O119" s="988">
        <f t="shared" si="106"/>
        <v>0</v>
      </c>
      <c r="P119" s="989">
        <f>VLOOKUP($E119,O$450:R$461,2,FALSE)*O119*($K119)+IF($G119&lt;&gt;0,($H119/$G119)*O119,0)*(1-$K119)</f>
        <v>0</v>
      </c>
      <c r="Q119" s="989">
        <f>VLOOKUP($E119,O$450:R$461,3,FALSE)*O119*($K119)+IF($G119&lt;&gt;0,($I119/$G119)*O119,0)*(1-$K119)</f>
        <v>0</v>
      </c>
      <c r="R119" s="989">
        <f>VLOOKUP($E119,O$450:R$461,4,FALSE)*O119*($K119)+(O119-P119-Q119)*(1-$K119)</f>
        <v>0</v>
      </c>
      <c r="S119" s="990"/>
      <c r="W119" s="988">
        <f t="shared" si="107"/>
        <v>0</v>
      </c>
      <c r="X119" s="989">
        <f>VLOOKUP($E119,W$450:Z$461,2,FALSE)*W119*($K119)+IF($G119&lt;&gt;0,($H119/$G119)*W119,0)*(1-$K119)</f>
        <v>0</v>
      </c>
      <c r="Y119" s="989">
        <f>VLOOKUP($E119,W$450:Z$461,3,FALSE)*W119*($K119)+IF($G119&lt;&gt;0,($I119/$G119)*W119,0)*(1-$K119)</f>
        <v>0</v>
      </c>
      <c r="Z119" s="989">
        <f>VLOOKUP($E119,W$450:Z$461,4,FALSE)*W119*($K119)+(W119-X119-Y119)*(1-$K119)</f>
        <v>0</v>
      </c>
      <c r="AA119" s="990"/>
      <c r="AE119" s="988">
        <f t="shared" si="108"/>
        <v>0</v>
      </c>
      <c r="AF119" s="989">
        <f>VLOOKUP($E119,AE$450:AH$461,2,FALSE)*AE119*($K119)+IF($G119&lt;&gt;0,($H119/$G119)*AE119,0)*(1-$K119)</f>
        <v>0</v>
      </c>
      <c r="AG119" s="989">
        <f>VLOOKUP($E119,AE$450:AH$461,3,FALSE)*AE119*($K119)+IF($G119&lt;&gt;0,($I119/$G119)*AE119,0)*(1-$K119)</f>
        <v>0</v>
      </c>
      <c r="AH119" s="989">
        <f>VLOOKUP($E119,AE$450:AH$461,4,FALSE)*AE119*($K119)+(AE119-AF119-AG119)*(1-$K119)</f>
        <v>0</v>
      </c>
      <c r="AI119" s="990"/>
      <c r="AM119" s="988">
        <f t="shared" si="109"/>
        <v>0</v>
      </c>
      <c r="AN119" s="989">
        <f>VLOOKUP($E119,AM$450:AP$461,2,FALSE)*AM119*($K119)+IF($G119&lt;&gt;0,($H119/$G119)*AM119,0)*(1-$K119)</f>
        <v>0</v>
      </c>
      <c r="AO119" s="989">
        <f>VLOOKUP($E119,AM$450:AP$461,3,FALSE)*AM119*($K119)+IF($G119&lt;&gt;0,($I119/$G119)*AM119,0)*(1-$K119)</f>
        <v>0</v>
      </c>
      <c r="AP119" s="989">
        <f>VLOOKUP($E119,AM$450:AP$461,4,FALSE)*AM119*($K119)+(AM119-AN119-AO119)*(1-$K119)</f>
        <v>0</v>
      </c>
      <c r="AQ119" s="990"/>
      <c r="AU119" s="988">
        <f t="shared" si="110"/>
        <v>0</v>
      </c>
      <c r="AV119" s="989">
        <f>VLOOKUP($E119,AU$450:AX$461,2,FALSE)*AU119*($K119)+IF($G119&lt;&gt;0,($H119/$G119)*AU119,0)*(1-$K119)</f>
        <v>0</v>
      </c>
      <c r="AW119" s="989">
        <f>VLOOKUP($E119,AU$450:AX$461,3,FALSE)*AU119*($K119)+IF($G119&lt;&gt;0,($I119/$G119)*AU119,0)*(1-$K119)</f>
        <v>0</v>
      </c>
      <c r="AX119" s="989">
        <f>VLOOKUP($E119,AU$450:AX$461,4,FALSE)*AU119*($K119)+(AU119-AV119-AW119)*(1-$K119)</f>
        <v>0</v>
      </c>
      <c r="AY119" s="990"/>
      <c r="BC119" s="988">
        <f t="shared" si="111"/>
        <v>0</v>
      </c>
      <c r="BD119" s="989">
        <f>VLOOKUP($E119,BC$450:BF$461,2,FALSE)*BC119*($K119)+IF($G119&lt;&gt;0,($H119/$G119)*BC119,0)*(1-$K119)</f>
        <v>0</v>
      </c>
      <c r="BE119" s="989">
        <f>VLOOKUP($E119,BC$450:BF$461,3,FALSE)*BC119*($K119)+IF($G119&lt;&gt;0,($I119/$G119)*BC119,0)*(1-$K119)</f>
        <v>0</v>
      </c>
      <c r="BF119" s="989">
        <f>VLOOKUP($E119,BC$450:BF$461,4,FALSE)*BC119*($K119)+(BC119-BD119-BE119)*(1-$K119)</f>
        <v>0</v>
      </c>
      <c r="BG119" s="990"/>
      <c r="BK119" s="988">
        <f t="shared" si="112"/>
        <v>0</v>
      </c>
      <c r="BL119" s="989">
        <f>VLOOKUP($E119,BK$450:BN$461,2,FALSE)*BK119*($K119)+IF($G119&lt;&gt;0,($H119/$G119)*BK119,0)*(1-$K119)</f>
        <v>0</v>
      </c>
      <c r="BM119" s="989">
        <f>VLOOKUP($E119,BK$450:BN$461,3,FALSE)*BK119*($K119)+IF($G119&lt;&gt;0,($I119/$G119)*BK119,0)*(1-$K119)</f>
        <v>0</v>
      </c>
      <c r="BN119" s="989">
        <f>VLOOKUP($E119,BK$450:BN$461,4,FALSE)*BK119*($K119)+(BK119-BL119-BM119)*(1-$K119)</f>
        <v>0</v>
      </c>
      <c r="BO119" s="990"/>
      <c r="BS119" s="988">
        <f t="shared" si="113"/>
        <v>0</v>
      </c>
      <c r="BT119" s="989">
        <f>VLOOKUP($E119,BS$450:BV$461,2,FALSE)*BS119*($K119)+IF($G119&lt;&gt;0,($H119/$G119)*BS119,0)*(1-$K119)</f>
        <v>0</v>
      </c>
      <c r="BU119" s="989">
        <f>VLOOKUP($E119,BS$450:BV$461,3,FALSE)*BS119*($K119)+IF($G119&lt;&gt;0,($I119/$G119)*BS119,0)*(1-$K119)</f>
        <v>0</v>
      </c>
      <c r="BV119" s="989">
        <f>VLOOKUP($E119,BS$450:BV$461,4,FALSE)*BS119*($K119)+(BS119-BT119-BU119)*(1-$K119)</f>
        <v>0</v>
      </c>
      <c r="BW119" s="990"/>
      <c r="CA119" s="988">
        <f t="shared" si="114"/>
        <v>0</v>
      </c>
      <c r="CB119" s="989">
        <f>VLOOKUP($E119,CA$450:CD$461,2,FALSE)*CA119*($K119)+IF($G119&lt;&gt;0,($H119/$G119)*CA119,0)*(1-$K119)</f>
        <v>0</v>
      </c>
      <c r="CC119" s="989">
        <f>VLOOKUP($E119,CA$450:CD$461,3,FALSE)*CA119*($K119)+IF($G119&lt;&gt;0,($I119/$G119)*CA119,0)*(1-$K119)</f>
        <v>0</v>
      </c>
      <c r="CD119" s="989">
        <f>VLOOKUP($E119,CA$450:CD$461,4,FALSE)*CA119*($K119)+(CA119-CB119-CC119)*(1-$K119)</f>
        <v>0</v>
      </c>
      <c r="CE119" s="990"/>
      <c r="CI119" s="988">
        <f t="shared" si="115"/>
        <v>0</v>
      </c>
      <c r="CJ119" s="989">
        <f>VLOOKUP($E119,CI$450:CL$461,2,FALSE)*CI119*($K119)+IF($G119&lt;&gt;0,($H119/$G119)*CI119,0)*(1-$K119)</f>
        <v>0</v>
      </c>
      <c r="CK119" s="989">
        <f>VLOOKUP($E119,CI$450:CL$461,3,FALSE)*CI119*($K119)+IF($G119&lt;&gt;0,($I119/$G119)*CI119,0)*(1-$K119)</f>
        <v>0</v>
      </c>
      <c r="CL119" s="989">
        <f>VLOOKUP($E119,CI$450:CL$461,4,FALSE)*CI119*($K119)+(CI119-CJ119-CK119)*(1-$K119)</f>
        <v>0</v>
      </c>
      <c r="CM119" s="990"/>
      <c r="CQ119" s="988">
        <f t="shared" si="116"/>
        <v>0</v>
      </c>
      <c r="CR119" s="989">
        <f>VLOOKUP($E119,CQ$450:CT$461,2,FALSE)*CQ119*($K119)+IF($G119&lt;&gt;0,($H119/$G119)*CQ119,0)*(1-$K119)</f>
        <v>0</v>
      </c>
      <c r="CS119" s="989">
        <f>VLOOKUP($E119,CQ$450:CT$461,3,FALSE)*CQ119*($K119)+IF($G119&lt;&gt;0,($I119/$G119)*CQ119,0)*(1-$K119)</f>
        <v>0</v>
      </c>
      <c r="CT119" s="989">
        <f>VLOOKUP($E119,CQ$450:CT$461,4,FALSE)*CQ119*($K119)+(CQ119-CR119-CS119)*(1-$K119)</f>
        <v>0</v>
      </c>
      <c r="CU119" s="990"/>
      <c r="CY119" s="988">
        <f t="shared" si="117"/>
        <v>0</v>
      </c>
      <c r="CZ119" s="989">
        <f>VLOOKUP($E119,CY$450:DB$461,2,FALSE)*CY119*($K119)+IF($G119&lt;&gt;0,($H119/$G119)*CY119,0)*(1-$K119)</f>
        <v>0</v>
      </c>
      <c r="DA119" s="989">
        <f>VLOOKUP($E119,CY$450:DB$461,3,FALSE)*CY119*($K119)+IF($G119&lt;&gt;0,($I119/$G119)*CY119,0)*(1-$K119)</f>
        <v>0</v>
      </c>
      <c r="DB119" s="989">
        <f>VLOOKUP($E119,CY$450:DB$461,4,FALSE)*CY119*($K119)+(CY119-CZ119-DA119)*(1-$K119)</f>
        <v>0</v>
      </c>
      <c r="DC119" s="990"/>
      <c r="DG119" s="988">
        <f t="shared" si="118"/>
        <v>0</v>
      </c>
      <c r="DH119" s="989">
        <f>VLOOKUP($E119,DG$450:DJ$461,2,FALSE)*DG119*($K119)+IF($G119&lt;&gt;0,($H119/$G119)*DG119,0)*(1-$K119)</f>
        <v>0</v>
      </c>
      <c r="DI119" s="989">
        <f>VLOOKUP($E119,DG$450:DJ$461,3,FALSE)*DG119*($K119)+IF($G119&lt;&gt;0,($I119/$G119)*DG119,0)*(1-$K119)</f>
        <v>0</v>
      </c>
      <c r="DJ119" s="989">
        <f>VLOOKUP($E119,DG$450:DJ$461,4,FALSE)*DG119*($K119)+(DG119-DH119-DI119)*(1-$K119)</f>
        <v>0</v>
      </c>
      <c r="DK119" s="990"/>
      <c r="DO119" s="988">
        <f t="shared" si="119"/>
        <v>0</v>
      </c>
      <c r="DP119" s="989">
        <f>VLOOKUP($E119,DO$450:DR$461,2,FALSE)*DO119*($K119)+IF($G119&lt;&gt;0,($H119/$G119)*DO119,0)*(1-$K119)</f>
        <v>0</v>
      </c>
      <c r="DQ119" s="989">
        <f>VLOOKUP($E119,DO$450:DR$461,3,FALSE)*DO119*($K119)+IF($G119&lt;&gt;0,($I119/$G119)*DO119,0)*(1-$K119)</f>
        <v>0</v>
      </c>
      <c r="DR119" s="989">
        <f>VLOOKUP($E119,DO$450:DR$461,4,FALSE)*DO119*($K119)+(DO119-DP119-DQ119)*(1-$K119)</f>
        <v>0</v>
      </c>
      <c r="DS119" s="990"/>
      <c r="DW119" s="988">
        <f t="shared" si="120"/>
        <v>0</v>
      </c>
      <c r="DX119" s="989">
        <f>VLOOKUP($E119,DW$450:DZ$461,2,FALSE)*DW119*($K119)+IF($G119&lt;&gt;0,($H119/$G119)*DW119,0)*(1-$K119)</f>
        <v>0</v>
      </c>
      <c r="DY119" s="989">
        <f>VLOOKUP($E119,DW$450:DZ$461,3,FALSE)*DW119*($K119)+IF($G119&lt;&gt;0,($I119/$G119)*DW119,0)*(1-$K119)</f>
        <v>0</v>
      </c>
      <c r="DZ119" s="989">
        <f>VLOOKUP($E119,DW$450:DZ$461,4,FALSE)*DW119*($K119)+(DW119-DX119-DY119)*(1-$K119)</f>
        <v>0</v>
      </c>
      <c r="EA119" s="990"/>
      <c r="EE119" s="988">
        <f t="shared" si="121"/>
        <v>0</v>
      </c>
      <c r="EF119" s="989">
        <f>VLOOKUP($E119,EE$450:EH$461,2,FALSE)*EE119*($K119)+IF($G119&lt;&gt;0,($H119/$G119)*EE119,0)*(1-$K119)</f>
        <v>0</v>
      </c>
      <c r="EG119" s="989">
        <f>VLOOKUP($E119,EE$450:EH$461,3,FALSE)*EE119*($K119)+IF($G119&lt;&gt;0,($I119/$G119)*EE119,0)*(1-$K119)</f>
        <v>0</v>
      </c>
      <c r="EH119" s="989">
        <f>VLOOKUP($E119,EE$450:EH$461,4,FALSE)*EE119*($K119)+(EE119-EF119-EG119)*(1-$K119)</f>
        <v>0</v>
      </c>
      <c r="EI119" s="990"/>
      <c r="EM119" s="988">
        <f t="shared" si="122"/>
        <v>0</v>
      </c>
      <c r="EN119" s="989">
        <f>VLOOKUP($E119,EM$450:EP$461,2,FALSE)*EM119*($K119)+IF($G119&lt;&gt;0,($H119/$G119)*EM119,0)*(1-$K119)</f>
        <v>0</v>
      </c>
      <c r="EO119" s="989">
        <f>VLOOKUP($E119,EM$450:EP$461,3,FALSE)*EM119*($K119)+IF($G119&lt;&gt;0,($I119/$G119)*EM119,0)*(1-$K119)</f>
        <v>0</v>
      </c>
      <c r="EP119" s="989">
        <f>VLOOKUP($E119,EM$450:EP$461,4,FALSE)*EM119*($K119)+(EM119-EN119-EO119)*(1-$K119)</f>
        <v>0</v>
      </c>
      <c r="EQ119" s="990"/>
      <c r="EU119" s="988">
        <f t="shared" si="123"/>
        <v>0</v>
      </c>
      <c r="EV119" s="989">
        <f>VLOOKUP($E119,EU$450:EX$461,2,FALSE)*EU119*($K119)+IF($G119&lt;&gt;0,($H119/$G119)*EU119,0)*(1-$K119)</f>
        <v>0</v>
      </c>
      <c r="EW119" s="989">
        <f>VLOOKUP($E119,EU$450:EX$461,3,FALSE)*EU119*($K119)+IF($G119&lt;&gt;0,($I119/$G119)*EU119,0)*(1-$K119)</f>
        <v>0</v>
      </c>
      <c r="EX119" s="989">
        <f>VLOOKUP($E119,EU$450:EX$461,4,FALSE)*EU119*($K119)+(EU119-EV119-EW119)*(1-$K119)</f>
        <v>0</v>
      </c>
      <c r="EY119" s="990"/>
      <c r="FC119" s="988">
        <f t="shared" si="124"/>
        <v>0</v>
      </c>
      <c r="FD119" s="989">
        <f>VLOOKUP($E119,FC$450:FF$461,2,FALSE)*FC119*($K119)+IF($G119&lt;&gt;0,($H119/$G119)*FC119,0)*(1-$K119)</f>
        <v>0</v>
      </c>
      <c r="FE119" s="989">
        <f>VLOOKUP($E119,FC$450:FF$461,3,FALSE)*FC119*($K119)+IF($G119&lt;&gt;0,($I119/$G119)*FC119,0)*(1-$K119)</f>
        <v>0</v>
      </c>
      <c r="FF119" s="989">
        <f>VLOOKUP($E119,FC$450:FF$461,4,FALSE)*FC119*($K119)+(FC119-FD119-FE119)*(1-$K119)</f>
        <v>0</v>
      </c>
      <c r="FG119" s="990"/>
      <c r="FK119" s="988">
        <f t="shared" si="125"/>
        <v>0</v>
      </c>
      <c r="FL119" s="989">
        <f>VLOOKUP($E119,FK$450:FN$461,2,FALSE)*FK119*($K119)+IF($G119&lt;&gt;0,($H119/$G119)*FK119,0)*(1-$K119)</f>
        <v>0</v>
      </c>
      <c r="FM119" s="989">
        <f>VLOOKUP($E119,FK$450:FN$461,3,FALSE)*FK119*($K119)+IF($G119&lt;&gt;0,($I119/$G119)*FK119,0)*(1-$K119)</f>
        <v>0</v>
      </c>
      <c r="FN119" s="989">
        <f>VLOOKUP($E119,FK$450:FN$461,4,FALSE)*FK119*($K119)+(FK119-FL119-FM119)*(1-$K119)</f>
        <v>0</v>
      </c>
      <c r="FO119" s="990"/>
    </row>
    <row r="120" spans="1:171">
      <c r="A120" s="786"/>
      <c r="B120" s="10" t="s">
        <v>8</v>
      </c>
      <c r="C120" s="1963" t="s">
        <v>78</v>
      </c>
      <c r="D120" s="764">
        <v>165</v>
      </c>
      <c r="E120" s="778" t="str">
        <f>'Sch 1- Rate Base '!E120</f>
        <v>PTD</v>
      </c>
      <c r="F120" s="765"/>
      <c r="G120" s="182">
        <f>'Sch 1- Rate Base '!G120</f>
        <v>0</v>
      </c>
      <c r="H120" s="182">
        <f>'Sch 1- Rate Base '!H120</f>
        <v>0</v>
      </c>
      <c r="I120" s="182">
        <f>'Sch 1- Rate Base '!I120</f>
        <v>0</v>
      </c>
      <c r="J120" s="183">
        <f>'Sch 1- Rate Base '!J120</f>
        <v>0</v>
      </c>
      <c r="K120" s="777">
        <f t="shared" si="85"/>
        <v>1</v>
      </c>
      <c r="O120" s="988">
        <f t="shared" si="106"/>
        <v>0</v>
      </c>
      <c r="P120" s="989">
        <f>VLOOKUP($E120,O$450:R$461,2,FALSE)*O120*($K120)+IF($G120&lt;&gt;0,($H120/$G120)*O120,0)*(1-$K120)</f>
        <v>0</v>
      </c>
      <c r="Q120" s="989">
        <f>VLOOKUP($E120,O$450:R$461,3,FALSE)*O120*($K120)+IF($G120&lt;&gt;0,($I120/$G120)*O120,0)*(1-$K120)</f>
        <v>0</v>
      </c>
      <c r="R120" s="989">
        <f>VLOOKUP($E120,O$450:R$461,4,FALSE)*O120*($K120)+(O120-P120-Q120)*(1-$K120)</f>
        <v>0</v>
      </c>
      <c r="S120" s="990"/>
      <c r="W120" s="988">
        <f t="shared" si="107"/>
        <v>0</v>
      </c>
      <c r="X120" s="989">
        <f>VLOOKUP($E120,W$450:Z$461,2,FALSE)*W120*($K120)+IF($G120&lt;&gt;0,($H120/$G120)*W120,0)*(1-$K120)</f>
        <v>0</v>
      </c>
      <c r="Y120" s="989">
        <f>VLOOKUP($E120,W$450:Z$461,3,FALSE)*W120*($K120)+IF($G120&lt;&gt;0,($I120/$G120)*W120,0)*(1-$K120)</f>
        <v>0</v>
      </c>
      <c r="Z120" s="989">
        <f>VLOOKUP($E120,W$450:Z$461,4,FALSE)*W120*($K120)+(W120-X120-Y120)*(1-$K120)</f>
        <v>0</v>
      </c>
      <c r="AA120" s="990"/>
      <c r="AE120" s="988">
        <f t="shared" si="108"/>
        <v>0</v>
      </c>
      <c r="AF120" s="989">
        <f>VLOOKUP($E120,AE$450:AH$461,2,FALSE)*AE120*($K120)+IF($G120&lt;&gt;0,($H120/$G120)*AE120,0)*(1-$K120)</f>
        <v>0</v>
      </c>
      <c r="AG120" s="989">
        <f>VLOOKUP($E120,AE$450:AH$461,3,FALSE)*AE120*($K120)+IF($G120&lt;&gt;0,($I120/$G120)*AE120,0)*(1-$K120)</f>
        <v>0</v>
      </c>
      <c r="AH120" s="989">
        <f>VLOOKUP($E120,AE$450:AH$461,4,FALSE)*AE120*($K120)+(AE120-AF120-AG120)*(1-$K120)</f>
        <v>0</v>
      </c>
      <c r="AI120" s="990"/>
      <c r="AM120" s="988">
        <f t="shared" si="109"/>
        <v>0</v>
      </c>
      <c r="AN120" s="989">
        <f>VLOOKUP($E120,AM$450:AP$461,2,FALSE)*AM120*($K120)+IF($G120&lt;&gt;0,($H120/$G120)*AM120,0)*(1-$K120)</f>
        <v>0</v>
      </c>
      <c r="AO120" s="989">
        <f>VLOOKUP($E120,AM$450:AP$461,3,FALSE)*AM120*($K120)+IF($G120&lt;&gt;0,($I120/$G120)*AM120,0)*(1-$K120)</f>
        <v>0</v>
      </c>
      <c r="AP120" s="989">
        <f>VLOOKUP($E120,AM$450:AP$461,4,FALSE)*AM120*($K120)+(AM120-AN120-AO120)*(1-$K120)</f>
        <v>0</v>
      </c>
      <c r="AQ120" s="990"/>
      <c r="AU120" s="988">
        <f t="shared" si="110"/>
        <v>0</v>
      </c>
      <c r="AV120" s="989">
        <f>VLOOKUP($E120,AU$450:AX$461,2,FALSE)*AU120*($K120)+IF($G120&lt;&gt;0,($H120/$G120)*AU120,0)*(1-$K120)</f>
        <v>0</v>
      </c>
      <c r="AW120" s="989">
        <f>VLOOKUP($E120,AU$450:AX$461,3,FALSE)*AU120*($K120)+IF($G120&lt;&gt;0,($I120/$G120)*AU120,0)*(1-$K120)</f>
        <v>0</v>
      </c>
      <c r="AX120" s="989">
        <f>VLOOKUP($E120,AU$450:AX$461,4,FALSE)*AU120*($K120)+(AU120-AV120-AW120)*(1-$K120)</f>
        <v>0</v>
      </c>
      <c r="AY120" s="990"/>
      <c r="BC120" s="988">
        <f t="shared" si="111"/>
        <v>0</v>
      </c>
      <c r="BD120" s="989">
        <f>VLOOKUP($E120,BC$450:BF$461,2,FALSE)*BC120*($K120)+IF($G120&lt;&gt;0,($H120/$G120)*BC120,0)*(1-$K120)</f>
        <v>0</v>
      </c>
      <c r="BE120" s="989">
        <f>VLOOKUP($E120,BC$450:BF$461,3,FALSE)*BC120*($K120)+IF($G120&lt;&gt;0,($I120/$G120)*BC120,0)*(1-$K120)</f>
        <v>0</v>
      </c>
      <c r="BF120" s="989">
        <f>VLOOKUP($E120,BC$450:BF$461,4,FALSE)*BC120*($K120)+(BC120-BD120-BE120)*(1-$K120)</f>
        <v>0</v>
      </c>
      <c r="BG120" s="990"/>
      <c r="BK120" s="988">
        <f t="shared" si="112"/>
        <v>0</v>
      </c>
      <c r="BL120" s="989">
        <f>VLOOKUP($E120,BK$450:BN$461,2,FALSE)*BK120*($K120)+IF($G120&lt;&gt;0,($H120/$G120)*BK120,0)*(1-$K120)</f>
        <v>0</v>
      </c>
      <c r="BM120" s="989">
        <f>VLOOKUP($E120,BK$450:BN$461,3,FALSE)*BK120*($K120)+IF($G120&lt;&gt;0,($I120/$G120)*BK120,0)*(1-$K120)</f>
        <v>0</v>
      </c>
      <c r="BN120" s="989">
        <f>VLOOKUP($E120,BK$450:BN$461,4,FALSE)*BK120*($K120)+(BK120-BL120-BM120)*(1-$K120)</f>
        <v>0</v>
      </c>
      <c r="BO120" s="990"/>
      <c r="BS120" s="988">
        <f t="shared" si="113"/>
        <v>0</v>
      </c>
      <c r="BT120" s="989">
        <f>VLOOKUP($E120,BS$450:BV$461,2,FALSE)*BS120*($K120)+IF($G120&lt;&gt;0,($H120/$G120)*BS120,0)*(1-$K120)</f>
        <v>0</v>
      </c>
      <c r="BU120" s="989">
        <f>VLOOKUP($E120,BS$450:BV$461,3,FALSE)*BS120*($K120)+IF($G120&lt;&gt;0,($I120/$G120)*BS120,0)*(1-$K120)</f>
        <v>0</v>
      </c>
      <c r="BV120" s="989">
        <f>VLOOKUP($E120,BS$450:BV$461,4,FALSE)*BS120*($K120)+(BS120-BT120-BU120)*(1-$K120)</f>
        <v>0</v>
      </c>
      <c r="BW120" s="990"/>
      <c r="CA120" s="988">
        <f t="shared" si="114"/>
        <v>0</v>
      </c>
      <c r="CB120" s="989">
        <f>VLOOKUP($E120,CA$450:CD$461,2,FALSE)*CA120*($K120)+IF($G120&lt;&gt;0,($H120/$G120)*CA120,0)*(1-$K120)</f>
        <v>0</v>
      </c>
      <c r="CC120" s="989">
        <f>VLOOKUP($E120,CA$450:CD$461,3,FALSE)*CA120*($K120)+IF($G120&lt;&gt;0,($I120/$G120)*CA120,0)*(1-$K120)</f>
        <v>0</v>
      </c>
      <c r="CD120" s="989">
        <f>VLOOKUP($E120,CA$450:CD$461,4,FALSE)*CA120*($K120)+(CA120-CB120-CC120)*(1-$K120)</f>
        <v>0</v>
      </c>
      <c r="CE120" s="990"/>
      <c r="CI120" s="988">
        <f t="shared" si="115"/>
        <v>0</v>
      </c>
      <c r="CJ120" s="989">
        <f>VLOOKUP($E120,CI$450:CL$461,2,FALSE)*CI120*($K120)+IF($G120&lt;&gt;0,($H120/$G120)*CI120,0)*(1-$K120)</f>
        <v>0</v>
      </c>
      <c r="CK120" s="989">
        <f>VLOOKUP($E120,CI$450:CL$461,3,FALSE)*CI120*($K120)+IF($G120&lt;&gt;0,($I120/$G120)*CI120,0)*(1-$K120)</f>
        <v>0</v>
      </c>
      <c r="CL120" s="989">
        <f>VLOOKUP($E120,CI$450:CL$461,4,FALSE)*CI120*($K120)+(CI120-CJ120-CK120)*(1-$K120)</f>
        <v>0</v>
      </c>
      <c r="CM120" s="990"/>
      <c r="CQ120" s="988">
        <f t="shared" si="116"/>
        <v>0</v>
      </c>
      <c r="CR120" s="989">
        <f>VLOOKUP($E120,CQ$450:CT$461,2,FALSE)*CQ120*($K120)+IF($G120&lt;&gt;0,($H120/$G120)*CQ120,0)*(1-$K120)</f>
        <v>0</v>
      </c>
      <c r="CS120" s="989">
        <f>VLOOKUP($E120,CQ$450:CT$461,3,FALSE)*CQ120*($K120)+IF($G120&lt;&gt;0,($I120/$G120)*CQ120,0)*(1-$K120)</f>
        <v>0</v>
      </c>
      <c r="CT120" s="989">
        <f>VLOOKUP($E120,CQ$450:CT$461,4,FALSE)*CQ120*($K120)+(CQ120-CR120-CS120)*(1-$K120)</f>
        <v>0</v>
      </c>
      <c r="CU120" s="990"/>
      <c r="CY120" s="988">
        <f t="shared" si="117"/>
        <v>0</v>
      </c>
      <c r="CZ120" s="989">
        <f>VLOOKUP($E120,CY$450:DB$461,2,FALSE)*CY120*($K120)+IF($G120&lt;&gt;0,($H120/$G120)*CY120,0)*(1-$K120)</f>
        <v>0</v>
      </c>
      <c r="DA120" s="989">
        <f>VLOOKUP($E120,CY$450:DB$461,3,FALSE)*CY120*($K120)+IF($G120&lt;&gt;0,($I120/$G120)*CY120,0)*(1-$K120)</f>
        <v>0</v>
      </c>
      <c r="DB120" s="989">
        <f>VLOOKUP($E120,CY$450:DB$461,4,FALSE)*CY120*($K120)+(CY120-CZ120-DA120)*(1-$K120)</f>
        <v>0</v>
      </c>
      <c r="DC120" s="990"/>
      <c r="DG120" s="988">
        <f t="shared" si="118"/>
        <v>0</v>
      </c>
      <c r="DH120" s="989">
        <f>VLOOKUP($E120,DG$450:DJ$461,2,FALSE)*DG120*($K120)+IF($G120&lt;&gt;0,($H120/$G120)*DG120,0)*(1-$K120)</f>
        <v>0</v>
      </c>
      <c r="DI120" s="989">
        <f>VLOOKUP($E120,DG$450:DJ$461,3,FALSE)*DG120*($K120)+IF($G120&lt;&gt;0,($I120/$G120)*DG120,0)*(1-$K120)</f>
        <v>0</v>
      </c>
      <c r="DJ120" s="989">
        <f>VLOOKUP($E120,DG$450:DJ$461,4,FALSE)*DG120*($K120)+(DG120-DH120-DI120)*(1-$K120)</f>
        <v>0</v>
      </c>
      <c r="DK120" s="990"/>
      <c r="DO120" s="988">
        <f t="shared" si="119"/>
        <v>0</v>
      </c>
      <c r="DP120" s="989">
        <f>VLOOKUP($E120,DO$450:DR$461,2,FALSE)*DO120*($K120)+IF($G120&lt;&gt;0,($H120/$G120)*DO120,0)*(1-$K120)</f>
        <v>0</v>
      </c>
      <c r="DQ120" s="989">
        <f>VLOOKUP($E120,DO$450:DR$461,3,FALSE)*DO120*($K120)+IF($G120&lt;&gt;0,($I120/$G120)*DO120,0)*(1-$K120)</f>
        <v>0</v>
      </c>
      <c r="DR120" s="989">
        <f>VLOOKUP($E120,DO$450:DR$461,4,FALSE)*DO120*($K120)+(DO120-DP120-DQ120)*(1-$K120)</f>
        <v>0</v>
      </c>
      <c r="DS120" s="990"/>
      <c r="DW120" s="988">
        <f t="shared" si="120"/>
        <v>0</v>
      </c>
      <c r="DX120" s="989">
        <f>VLOOKUP($E120,DW$450:DZ$461,2,FALSE)*DW120*($K120)+IF($G120&lt;&gt;0,($H120/$G120)*DW120,0)*(1-$K120)</f>
        <v>0</v>
      </c>
      <c r="DY120" s="989">
        <f>VLOOKUP($E120,DW$450:DZ$461,3,FALSE)*DW120*($K120)+IF($G120&lt;&gt;0,($I120/$G120)*DW120,0)*(1-$K120)</f>
        <v>0</v>
      </c>
      <c r="DZ120" s="989">
        <f>VLOOKUP($E120,DW$450:DZ$461,4,FALSE)*DW120*($K120)+(DW120-DX120-DY120)*(1-$K120)</f>
        <v>0</v>
      </c>
      <c r="EA120" s="990"/>
      <c r="EE120" s="988">
        <f t="shared" si="121"/>
        <v>0</v>
      </c>
      <c r="EF120" s="989">
        <f>VLOOKUP($E120,EE$450:EH$461,2,FALSE)*EE120*($K120)+IF($G120&lt;&gt;0,($H120/$G120)*EE120,0)*(1-$K120)</f>
        <v>0</v>
      </c>
      <c r="EG120" s="989">
        <f>VLOOKUP($E120,EE$450:EH$461,3,FALSE)*EE120*($K120)+IF($G120&lt;&gt;0,($I120/$G120)*EE120,0)*(1-$K120)</f>
        <v>0</v>
      </c>
      <c r="EH120" s="989">
        <f>VLOOKUP($E120,EE$450:EH$461,4,FALSE)*EE120*($K120)+(EE120-EF120-EG120)*(1-$K120)</f>
        <v>0</v>
      </c>
      <c r="EI120" s="990"/>
      <c r="EM120" s="988">
        <f t="shared" si="122"/>
        <v>0</v>
      </c>
      <c r="EN120" s="989">
        <f>VLOOKUP($E120,EM$450:EP$461,2,FALSE)*EM120*($K120)+IF($G120&lt;&gt;0,($H120/$G120)*EM120,0)*(1-$K120)</f>
        <v>0</v>
      </c>
      <c r="EO120" s="989">
        <f>VLOOKUP($E120,EM$450:EP$461,3,FALSE)*EM120*($K120)+IF($G120&lt;&gt;0,($I120/$G120)*EM120,0)*(1-$K120)</f>
        <v>0</v>
      </c>
      <c r="EP120" s="989">
        <f>VLOOKUP($E120,EM$450:EP$461,4,FALSE)*EM120*($K120)+(EM120-EN120-EO120)*(1-$K120)</f>
        <v>0</v>
      </c>
      <c r="EQ120" s="990"/>
      <c r="EU120" s="988">
        <f t="shared" si="123"/>
        <v>0</v>
      </c>
      <c r="EV120" s="989">
        <f>VLOOKUP($E120,EU$450:EX$461,2,FALSE)*EU120*($K120)+IF($G120&lt;&gt;0,($H120/$G120)*EU120,0)*(1-$K120)</f>
        <v>0</v>
      </c>
      <c r="EW120" s="989">
        <f>VLOOKUP($E120,EU$450:EX$461,3,FALSE)*EU120*($K120)+IF($G120&lt;&gt;0,($I120/$G120)*EU120,0)*(1-$K120)</f>
        <v>0</v>
      </c>
      <c r="EX120" s="989">
        <f>VLOOKUP($E120,EU$450:EX$461,4,FALSE)*EU120*($K120)+(EU120-EV120-EW120)*(1-$K120)</f>
        <v>0</v>
      </c>
      <c r="EY120" s="990"/>
      <c r="FC120" s="988">
        <f t="shared" si="124"/>
        <v>0</v>
      </c>
      <c r="FD120" s="989">
        <f>VLOOKUP($E120,FC$450:FF$461,2,FALSE)*FC120*($K120)+IF($G120&lt;&gt;0,($H120/$G120)*FC120,0)*(1-$K120)</f>
        <v>0</v>
      </c>
      <c r="FE120" s="989">
        <f>VLOOKUP($E120,FC$450:FF$461,3,FALSE)*FC120*($K120)+IF($G120&lt;&gt;0,($I120/$G120)*FC120,0)*(1-$K120)</f>
        <v>0</v>
      </c>
      <c r="FF120" s="989">
        <f>VLOOKUP($E120,FC$450:FF$461,4,FALSE)*FC120*($K120)+(FC120-FD120-FE120)*(1-$K120)</f>
        <v>0</v>
      </c>
      <c r="FG120" s="990"/>
      <c r="FK120" s="988">
        <f t="shared" si="125"/>
        <v>0</v>
      </c>
      <c r="FL120" s="989">
        <f>VLOOKUP($E120,FK$450:FN$461,2,FALSE)*FK120*($K120)+IF($G120&lt;&gt;0,($H120/$G120)*FK120,0)*(1-$K120)</f>
        <v>0</v>
      </c>
      <c r="FM120" s="989">
        <f>VLOOKUP($E120,FK$450:FN$461,3,FALSE)*FK120*($K120)+IF($G120&lt;&gt;0,($I120/$G120)*FK120,0)*(1-$K120)</f>
        <v>0</v>
      </c>
      <c r="FN120" s="989">
        <f>VLOOKUP($E120,FK$450:FN$461,4,FALSE)*FK120*($K120)+(FK120-FL120-FM120)*(1-$K120)</f>
        <v>0</v>
      </c>
      <c r="FO120" s="990"/>
    </row>
    <row r="121" spans="1:171">
      <c r="A121" s="786"/>
      <c r="B121" s="79" t="s">
        <v>9</v>
      </c>
      <c r="C121" s="1963" t="s">
        <v>78</v>
      </c>
      <c r="D121" s="764">
        <v>175</v>
      </c>
      <c r="E121" s="778" t="str">
        <f>'Sch 1- Rate Base '!E121</f>
        <v>DIST</v>
      </c>
      <c r="F121" s="765"/>
      <c r="G121" s="182">
        <f>'Sch 1- Rate Base '!G121</f>
        <v>0</v>
      </c>
      <c r="H121" s="182">
        <f>'Sch 1- Rate Base '!H121</f>
        <v>0</v>
      </c>
      <c r="I121" s="182">
        <f>'Sch 1- Rate Base '!I121</f>
        <v>0</v>
      </c>
      <c r="J121" s="183">
        <f>'Sch 1- Rate Base '!J121</f>
        <v>0</v>
      </c>
      <c r="K121" s="777">
        <f t="shared" si="85"/>
        <v>1</v>
      </c>
      <c r="O121" s="988">
        <f t="shared" si="106"/>
        <v>0</v>
      </c>
      <c r="P121" s="989">
        <f>VLOOKUP($E121,O$450:R$461,2,FALSE)*O121*($K121)+IF($G121&lt;&gt;0,($H121/$G121)*O121,0)*(1-$K121)</f>
        <v>0</v>
      </c>
      <c r="Q121" s="989">
        <f>VLOOKUP($E121,O$450:R$461,3,FALSE)*O121*($K121)+IF($G121&lt;&gt;0,($I121/$G121)*O121,0)*(1-$K121)</f>
        <v>0</v>
      </c>
      <c r="R121" s="989">
        <f>VLOOKUP($E121,O$450:R$461,4,FALSE)*O121*($K121)+(O121-P121-Q121)*(1-$K121)</f>
        <v>0</v>
      </c>
      <c r="S121" s="990"/>
      <c r="W121" s="988">
        <f t="shared" si="107"/>
        <v>0</v>
      </c>
      <c r="X121" s="989">
        <f>VLOOKUP($E121,W$450:Z$461,2,FALSE)*W121*($K121)+IF($G121&lt;&gt;0,($H121/$G121)*W121,0)*(1-$K121)</f>
        <v>0</v>
      </c>
      <c r="Y121" s="989">
        <f>VLOOKUP($E121,W$450:Z$461,3,FALSE)*W121*($K121)+IF($G121&lt;&gt;0,($I121/$G121)*W121,0)*(1-$K121)</f>
        <v>0</v>
      </c>
      <c r="Z121" s="989">
        <f>VLOOKUP($E121,W$450:Z$461,4,FALSE)*W121*($K121)+(W121-X121-Y121)*(1-$K121)</f>
        <v>0</v>
      </c>
      <c r="AA121" s="990"/>
      <c r="AE121" s="988">
        <f t="shared" si="108"/>
        <v>0</v>
      </c>
      <c r="AF121" s="989">
        <f>VLOOKUP($E121,AE$450:AH$461,2,FALSE)*AE121*($K121)+IF($G121&lt;&gt;0,($H121/$G121)*AE121,0)*(1-$K121)</f>
        <v>0</v>
      </c>
      <c r="AG121" s="989">
        <f>VLOOKUP($E121,AE$450:AH$461,3,FALSE)*AE121*($K121)+IF($G121&lt;&gt;0,($I121/$G121)*AE121,0)*(1-$K121)</f>
        <v>0</v>
      </c>
      <c r="AH121" s="989">
        <f>VLOOKUP($E121,AE$450:AH$461,4,FALSE)*AE121*($K121)+(AE121-AF121-AG121)*(1-$K121)</f>
        <v>0</v>
      </c>
      <c r="AI121" s="990"/>
      <c r="AM121" s="988">
        <f t="shared" si="109"/>
        <v>0</v>
      </c>
      <c r="AN121" s="989">
        <f>VLOOKUP($E121,AM$450:AP$461,2,FALSE)*AM121*($K121)+IF($G121&lt;&gt;0,($H121/$G121)*AM121,0)*(1-$K121)</f>
        <v>0</v>
      </c>
      <c r="AO121" s="989">
        <f>VLOOKUP($E121,AM$450:AP$461,3,FALSE)*AM121*($K121)+IF($G121&lt;&gt;0,($I121/$G121)*AM121,0)*(1-$K121)</f>
        <v>0</v>
      </c>
      <c r="AP121" s="989">
        <f>VLOOKUP($E121,AM$450:AP$461,4,FALSE)*AM121*($K121)+(AM121-AN121-AO121)*(1-$K121)</f>
        <v>0</v>
      </c>
      <c r="AQ121" s="990"/>
      <c r="AU121" s="988">
        <f t="shared" si="110"/>
        <v>0</v>
      </c>
      <c r="AV121" s="989">
        <f>VLOOKUP($E121,AU$450:AX$461,2,FALSE)*AU121*($K121)+IF($G121&lt;&gt;0,($H121/$G121)*AU121,0)*(1-$K121)</f>
        <v>0</v>
      </c>
      <c r="AW121" s="989">
        <f>VLOOKUP($E121,AU$450:AX$461,3,FALSE)*AU121*($K121)+IF($G121&lt;&gt;0,($I121/$G121)*AU121,0)*(1-$K121)</f>
        <v>0</v>
      </c>
      <c r="AX121" s="989">
        <f>VLOOKUP($E121,AU$450:AX$461,4,FALSE)*AU121*($K121)+(AU121-AV121-AW121)*(1-$K121)</f>
        <v>0</v>
      </c>
      <c r="AY121" s="990"/>
      <c r="BC121" s="988">
        <f t="shared" si="111"/>
        <v>0</v>
      </c>
      <c r="BD121" s="989">
        <f>VLOOKUP($E121,BC$450:BF$461,2,FALSE)*BC121*($K121)+IF($G121&lt;&gt;0,($H121/$G121)*BC121,0)*(1-$K121)</f>
        <v>0</v>
      </c>
      <c r="BE121" s="989">
        <f>VLOOKUP($E121,BC$450:BF$461,3,FALSE)*BC121*($K121)+IF($G121&lt;&gt;0,($I121/$G121)*BC121,0)*(1-$K121)</f>
        <v>0</v>
      </c>
      <c r="BF121" s="989">
        <f>VLOOKUP($E121,BC$450:BF$461,4,FALSE)*BC121*($K121)+(BC121-BD121-BE121)*(1-$K121)</f>
        <v>0</v>
      </c>
      <c r="BG121" s="990"/>
      <c r="BK121" s="988">
        <f t="shared" si="112"/>
        <v>0</v>
      </c>
      <c r="BL121" s="989">
        <f>VLOOKUP($E121,BK$450:BN$461,2,FALSE)*BK121*($K121)+IF($G121&lt;&gt;0,($H121/$G121)*BK121,0)*(1-$K121)</f>
        <v>0</v>
      </c>
      <c r="BM121" s="989">
        <f>VLOOKUP($E121,BK$450:BN$461,3,FALSE)*BK121*($K121)+IF($G121&lt;&gt;0,($I121/$G121)*BK121,0)*(1-$K121)</f>
        <v>0</v>
      </c>
      <c r="BN121" s="989">
        <f>VLOOKUP($E121,BK$450:BN$461,4,FALSE)*BK121*($K121)+(BK121-BL121-BM121)*(1-$K121)</f>
        <v>0</v>
      </c>
      <c r="BO121" s="990"/>
      <c r="BS121" s="988">
        <f t="shared" si="113"/>
        <v>0</v>
      </c>
      <c r="BT121" s="989">
        <f>VLOOKUP($E121,BS$450:BV$461,2,FALSE)*BS121*($K121)+IF($G121&lt;&gt;0,($H121/$G121)*BS121,0)*(1-$K121)</f>
        <v>0</v>
      </c>
      <c r="BU121" s="989">
        <f>VLOOKUP($E121,BS$450:BV$461,3,FALSE)*BS121*($K121)+IF($G121&lt;&gt;0,($I121/$G121)*BS121,0)*(1-$K121)</f>
        <v>0</v>
      </c>
      <c r="BV121" s="989">
        <f>VLOOKUP($E121,BS$450:BV$461,4,FALSE)*BS121*($K121)+(BS121-BT121-BU121)*(1-$K121)</f>
        <v>0</v>
      </c>
      <c r="BW121" s="990"/>
      <c r="CA121" s="988">
        <f t="shared" si="114"/>
        <v>0</v>
      </c>
      <c r="CB121" s="989">
        <f>VLOOKUP($E121,CA$450:CD$461,2,FALSE)*CA121*($K121)+IF($G121&lt;&gt;0,($H121/$G121)*CA121,0)*(1-$K121)</f>
        <v>0</v>
      </c>
      <c r="CC121" s="989">
        <f>VLOOKUP($E121,CA$450:CD$461,3,FALSE)*CA121*($K121)+IF($G121&lt;&gt;0,($I121/$G121)*CA121,0)*(1-$K121)</f>
        <v>0</v>
      </c>
      <c r="CD121" s="989">
        <f>VLOOKUP($E121,CA$450:CD$461,4,FALSE)*CA121*($K121)+(CA121-CB121-CC121)*(1-$K121)</f>
        <v>0</v>
      </c>
      <c r="CE121" s="990"/>
      <c r="CI121" s="988">
        <f t="shared" si="115"/>
        <v>0</v>
      </c>
      <c r="CJ121" s="989">
        <f>VLOOKUP($E121,CI$450:CL$461,2,FALSE)*CI121*($K121)+IF($G121&lt;&gt;0,($H121/$G121)*CI121,0)*(1-$K121)</f>
        <v>0</v>
      </c>
      <c r="CK121" s="989">
        <f>VLOOKUP($E121,CI$450:CL$461,3,FALSE)*CI121*($K121)+IF($G121&lt;&gt;0,($I121/$G121)*CI121,0)*(1-$K121)</f>
        <v>0</v>
      </c>
      <c r="CL121" s="989">
        <f>VLOOKUP($E121,CI$450:CL$461,4,FALSE)*CI121*($K121)+(CI121-CJ121-CK121)*(1-$K121)</f>
        <v>0</v>
      </c>
      <c r="CM121" s="990"/>
      <c r="CQ121" s="988">
        <f t="shared" si="116"/>
        <v>0</v>
      </c>
      <c r="CR121" s="989">
        <f>VLOOKUP($E121,CQ$450:CT$461,2,FALSE)*CQ121*($K121)+IF($G121&lt;&gt;0,($H121/$G121)*CQ121,0)*(1-$K121)</f>
        <v>0</v>
      </c>
      <c r="CS121" s="989">
        <f>VLOOKUP($E121,CQ$450:CT$461,3,FALSE)*CQ121*($K121)+IF($G121&lt;&gt;0,($I121/$G121)*CQ121,0)*(1-$K121)</f>
        <v>0</v>
      </c>
      <c r="CT121" s="989">
        <f>VLOOKUP($E121,CQ$450:CT$461,4,FALSE)*CQ121*($K121)+(CQ121-CR121-CS121)*(1-$K121)</f>
        <v>0</v>
      </c>
      <c r="CU121" s="990"/>
      <c r="CY121" s="988">
        <f t="shared" si="117"/>
        <v>0</v>
      </c>
      <c r="CZ121" s="989">
        <f>VLOOKUP($E121,CY$450:DB$461,2,FALSE)*CY121*($K121)+IF($G121&lt;&gt;0,($H121/$G121)*CY121,0)*(1-$K121)</f>
        <v>0</v>
      </c>
      <c r="DA121" s="989">
        <f>VLOOKUP($E121,CY$450:DB$461,3,FALSE)*CY121*($K121)+IF($G121&lt;&gt;0,($I121/$G121)*CY121,0)*(1-$K121)</f>
        <v>0</v>
      </c>
      <c r="DB121" s="989">
        <f>VLOOKUP($E121,CY$450:DB$461,4,FALSE)*CY121*($K121)+(CY121-CZ121-DA121)*(1-$K121)</f>
        <v>0</v>
      </c>
      <c r="DC121" s="990"/>
      <c r="DG121" s="988">
        <f t="shared" si="118"/>
        <v>0</v>
      </c>
      <c r="DH121" s="989">
        <f>VLOOKUP($E121,DG$450:DJ$461,2,FALSE)*DG121*($K121)+IF($G121&lt;&gt;0,($H121/$G121)*DG121,0)*(1-$K121)</f>
        <v>0</v>
      </c>
      <c r="DI121" s="989">
        <f>VLOOKUP($E121,DG$450:DJ$461,3,FALSE)*DG121*($K121)+IF($G121&lt;&gt;0,($I121/$G121)*DG121,0)*(1-$K121)</f>
        <v>0</v>
      </c>
      <c r="DJ121" s="989">
        <f>VLOOKUP($E121,DG$450:DJ$461,4,FALSE)*DG121*($K121)+(DG121-DH121-DI121)*(1-$K121)</f>
        <v>0</v>
      </c>
      <c r="DK121" s="990"/>
      <c r="DO121" s="988">
        <f t="shared" si="119"/>
        <v>0</v>
      </c>
      <c r="DP121" s="989">
        <f>VLOOKUP($E121,DO$450:DR$461,2,FALSE)*DO121*($K121)+IF($G121&lt;&gt;0,($H121/$G121)*DO121,0)*(1-$K121)</f>
        <v>0</v>
      </c>
      <c r="DQ121" s="989">
        <f>VLOOKUP($E121,DO$450:DR$461,3,FALSE)*DO121*($K121)+IF($G121&lt;&gt;0,($I121/$G121)*DO121,0)*(1-$K121)</f>
        <v>0</v>
      </c>
      <c r="DR121" s="989">
        <f>VLOOKUP($E121,DO$450:DR$461,4,FALSE)*DO121*($K121)+(DO121-DP121-DQ121)*(1-$K121)</f>
        <v>0</v>
      </c>
      <c r="DS121" s="990"/>
      <c r="DW121" s="988">
        <f t="shared" si="120"/>
        <v>0</v>
      </c>
      <c r="DX121" s="989">
        <f>VLOOKUP($E121,DW$450:DZ$461,2,FALSE)*DW121*($K121)+IF($G121&lt;&gt;0,($H121/$G121)*DW121,0)*(1-$K121)</f>
        <v>0</v>
      </c>
      <c r="DY121" s="989">
        <f>VLOOKUP($E121,DW$450:DZ$461,3,FALSE)*DW121*($K121)+IF($G121&lt;&gt;0,($I121/$G121)*DW121,0)*(1-$K121)</f>
        <v>0</v>
      </c>
      <c r="DZ121" s="989">
        <f>VLOOKUP($E121,DW$450:DZ$461,4,FALSE)*DW121*($K121)+(DW121-DX121-DY121)*(1-$K121)</f>
        <v>0</v>
      </c>
      <c r="EA121" s="990"/>
      <c r="EE121" s="988">
        <f t="shared" si="121"/>
        <v>0</v>
      </c>
      <c r="EF121" s="989">
        <f>VLOOKUP($E121,EE$450:EH$461,2,FALSE)*EE121*($K121)+IF($G121&lt;&gt;0,($H121/$G121)*EE121,0)*(1-$K121)</f>
        <v>0</v>
      </c>
      <c r="EG121" s="989">
        <f>VLOOKUP($E121,EE$450:EH$461,3,FALSE)*EE121*($K121)+IF($G121&lt;&gt;0,($I121/$G121)*EE121,0)*(1-$K121)</f>
        <v>0</v>
      </c>
      <c r="EH121" s="989">
        <f>VLOOKUP($E121,EE$450:EH$461,4,FALSE)*EE121*($K121)+(EE121-EF121-EG121)*(1-$K121)</f>
        <v>0</v>
      </c>
      <c r="EI121" s="990"/>
      <c r="EM121" s="988">
        <f t="shared" si="122"/>
        <v>0</v>
      </c>
      <c r="EN121" s="989">
        <f>VLOOKUP($E121,EM$450:EP$461,2,FALSE)*EM121*($K121)+IF($G121&lt;&gt;0,($H121/$G121)*EM121,0)*(1-$K121)</f>
        <v>0</v>
      </c>
      <c r="EO121" s="989">
        <f>VLOOKUP($E121,EM$450:EP$461,3,FALSE)*EM121*($K121)+IF($G121&lt;&gt;0,($I121/$G121)*EM121,0)*(1-$K121)</f>
        <v>0</v>
      </c>
      <c r="EP121" s="989">
        <f>VLOOKUP($E121,EM$450:EP$461,4,FALSE)*EM121*($K121)+(EM121-EN121-EO121)*(1-$K121)</f>
        <v>0</v>
      </c>
      <c r="EQ121" s="990"/>
      <c r="EU121" s="988">
        <f t="shared" si="123"/>
        <v>0</v>
      </c>
      <c r="EV121" s="989">
        <f>VLOOKUP($E121,EU$450:EX$461,2,FALSE)*EU121*($K121)+IF($G121&lt;&gt;0,($H121/$G121)*EU121,0)*(1-$K121)</f>
        <v>0</v>
      </c>
      <c r="EW121" s="989">
        <f>VLOOKUP($E121,EU$450:EX$461,3,FALSE)*EU121*($K121)+IF($G121&lt;&gt;0,($I121/$G121)*EU121,0)*(1-$K121)</f>
        <v>0</v>
      </c>
      <c r="EX121" s="989">
        <f>VLOOKUP($E121,EU$450:EX$461,4,FALSE)*EU121*($K121)+(EU121-EV121-EW121)*(1-$K121)</f>
        <v>0</v>
      </c>
      <c r="EY121" s="990"/>
      <c r="FC121" s="988">
        <f t="shared" si="124"/>
        <v>0</v>
      </c>
      <c r="FD121" s="989">
        <f>VLOOKUP($E121,FC$450:FF$461,2,FALSE)*FC121*($K121)+IF($G121&lt;&gt;0,($H121/$G121)*FC121,0)*(1-$K121)</f>
        <v>0</v>
      </c>
      <c r="FE121" s="989">
        <f>VLOOKUP($E121,FC$450:FF$461,3,FALSE)*FC121*($K121)+IF($G121&lt;&gt;0,($I121/$G121)*FC121,0)*(1-$K121)</f>
        <v>0</v>
      </c>
      <c r="FF121" s="989">
        <f>VLOOKUP($E121,FC$450:FF$461,4,FALSE)*FC121*($K121)+(FC121-FD121-FE121)*(1-$K121)</f>
        <v>0</v>
      </c>
      <c r="FG121" s="990"/>
      <c r="FK121" s="988">
        <f t="shared" si="125"/>
        <v>0</v>
      </c>
      <c r="FL121" s="989">
        <f>VLOOKUP($E121,FK$450:FN$461,2,FALSE)*FK121*($K121)+IF($G121&lt;&gt;0,($H121/$G121)*FK121,0)*(1-$K121)</f>
        <v>0</v>
      </c>
      <c r="FM121" s="989">
        <f>VLOOKUP($E121,FK$450:FN$461,3,FALSE)*FK121*($K121)+IF($G121&lt;&gt;0,($I121/$G121)*FK121,0)*(1-$K121)</f>
        <v>0</v>
      </c>
      <c r="FN121" s="989">
        <f>VLOOKUP($E121,FK$450:FN$461,4,FALSE)*FK121*($K121)+(FK121-FL121-FM121)*(1-$K121)</f>
        <v>0</v>
      </c>
      <c r="FO121" s="990"/>
    </row>
    <row r="122" spans="1:171">
      <c r="A122" s="786"/>
      <c r="B122" s="79" t="s">
        <v>563</v>
      </c>
      <c r="C122" s="1963" t="s">
        <v>78</v>
      </c>
      <c r="D122" s="764">
        <v>175</v>
      </c>
      <c r="E122" s="778" t="str">
        <f>'Sch 1- Rate Base '!E122</f>
        <v>DIST</v>
      </c>
      <c r="F122" s="765"/>
      <c r="G122" s="182">
        <f>'Sch 1- Rate Base '!G122</f>
        <v>0</v>
      </c>
      <c r="H122" s="182">
        <f>'Sch 1- Rate Base '!H122</f>
        <v>0</v>
      </c>
      <c r="I122" s="182">
        <f>'Sch 1- Rate Base '!I122</f>
        <v>0</v>
      </c>
      <c r="J122" s="183">
        <f>'Sch 1- Rate Base '!J122</f>
        <v>0</v>
      </c>
      <c r="K122" s="777">
        <f t="shared" si="85"/>
        <v>1</v>
      </c>
      <c r="O122" s="988">
        <f t="shared" si="106"/>
        <v>0</v>
      </c>
      <c r="P122" s="989">
        <f>VLOOKUP($E122,O$450:R$461,2,FALSE)*O122*($K122)+IF($G122&lt;&gt;0,($H122/$G122)*O122,0)*(1-$K122)</f>
        <v>0</v>
      </c>
      <c r="Q122" s="989">
        <f>VLOOKUP($E122,O$450:R$461,3,FALSE)*O122*($K122)+IF($G122&lt;&gt;0,($I122/$G122)*O122,0)*(1-$K122)</f>
        <v>0</v>
      </c>
      <c r="R122" s="989">
        <f>VLOOKUP($E122,O$450:R$461,4,FALSE)*O122*($K122)+(O122-P122-Q122)*(1-$K122)</f>
        <v>0</v>
      </c>
      <c r="S122" s="990"/>
      <c r="W122" s="988">
        <f t="shared" si="107"/>
        <v>0</v>
      </c>
      <c r="X122" s="989">
        <f>VLOOKUP($E122,W$450:Z$461,2,FALSE)*W122*($K122)+IF($G122&lt;&gt;0,($H122/$G122)*W122,0)*(1-$K122)</f>
        <v>0</v>
      </c>
      <c r="Y122" s="989">
        <f>VLOOKUP($E122,W$450:Z$461,3,FALSE)*W122*($K122)+IF($G122&lt;&gt;0,($I122/$G122)*W122,0)*(1-$K122)</f>
        <v>0</v>
      </c>
      <c r="Z122" s="989">
        <f>VLOOKUP($E122,W$450:Z$461,4,FALSE)*W122*($K122)+(W122-X122-Y122)*(1-$K122)</f>
        <v>0</v>
      </c>
      <c r="AA122" s="990"/>
      <c r="AE122" s="988">
        <f t="shared" si="108"/>
        <v>0</v>
      </c>
      <c r="AF122" s="989">
        <f>VLOOKUP($E122,AE$450:AH$461,2,FALSE)*AE122*($K122)+IF($G122&lt;&gt;0,($H122/$G122)*AE122,0)*(1-$K122)</f>
        <v>0</v>
      </c>
      <c r="AG122" s="989">
        <f>VLOOKUP($E122,AE$450:AH$461,3,FALSE)*AE122*($K122)+IF($G122&lt;&gt;0,($I122/$G122)*AE122,0)*(1-$K122)</f>
        <v>0</v>
      </c>
      <c r="AH122" s="989">
        <f>VLOOKUP($E122,AE$450:AH$461,4,FALSE)*AE122*($K122)+(AE122-AF122-AG122)*(1-$K122)</f>
        <v>0</v>
      </c>
      <c r="AI122" s="990"/>
      <c r="AM122" s="988">
        <f t="shared" si="109"/>
        <v>0</v>
      </c>
      <c r="AN122" s="989">
        <f>VLOOKUP($E122,AM$450:AP$461,2,FALSE)*AM122*($K122)+IF($G122&lt;&gt;0,($H122/$G122)*AM122,0)*(1-$K122)</f>
        <v>0</v>
      </c>
      <c r="AO122" s="989">
        <f>VLOOKUP($E122,AM$450:AP$461,3,FALSE)*AM122*($K122)+IF($G122&lt;&gt;0,($I122/$G122)*AM122,0)*(1-$K122)</f>
        <v>0</v>
      </c>
      <c r="AP122" s="989">
        <f>VLOOKUP($E122,AM$450:AP$461,4,FALSE)*AM122*($K122)+(AM122-AN122-AO122)*(1-$K122)</f>
        <v>0</v>
      </c>
      <c r="AQ122" s="990"/>
      <c r="AU122" s="988">
        <f t="shared" si="110"/>
        <v>0</v>
      </c>
      <c r="AV122" s="989">
        <f>VLOOKUP($E122,AU$450:AX$461,2,FALSE)*AU122*($K122)+IF($G122&lt;&gt;0,($H122/$G122)*AU122,0)*(1-$K122)</f>
        <v>0</v>
      </c>
      <c r="AW122" s="989">
        <f>VLOOKUP($E122,AU$450:AX$461,3,FALSE)*AU122*($K122)+IF($G122&lt;&gt;0,($I122/$G122)*AU122,0)*(1-$K122)</f>
        <v>0</v>
      </c>
      <c r="AX122" s="989">
        <f>VLOOKUP($E122,AU$450:AX$461,4,FALSE)*AU122*($K122)+(AU122-AV122-AW122)*(1-$K122)</f>
        <v>0</v>
      </c>
      <c r="AY122" s="990"/>
      <c r="BC122" s="988">
        <f t="shared" si="111"/>
        <v>0</v>
      </c>
      <c r="BD122" s="989">
        <f>VLOOKUP($E122,BC$450:BF$461,2,FALSE)*BC122*($K122)+IF($G122&lt;&gt;0,($H122/$G122)*BC122,0)*(1-$K122)</f>
        <v>0</v>
      </c>
      <c r="BE122" s="989">
        <f>VLOOKUP($E122,BC$450:BF$461,3,FALSE)*BC122*($K122)+IF($G122&lt;&gt;0,($I122/$G122)*BC122,0)*(1-$K122)</f>
        <v>0</v>
      </c>
      <c r="BF122" s="989">
        <f>VLOOKUP($E122,BC$450:BF$461,4,FALSE)*BC122*($K122)+(BC122-BD122-BE122)*(1-$K122)</f>
        <v>0</v>
      </c>
      <c r="BG122" s="990"/>
      <c r="BK122" s="988">
        <f t="shared" si="112"/>
        <v>0</v>
      </c>
      <c r="BL122" s="989">
        <f>VLOOKUP($E122,BK$450:BN$461,2,FALSE)*BK122*($K122)+IF($G122&lt;&gt;0,($H122/$G122)*BK122,0)*(1-$K122)</f>
        <v>0</v>
      </c>
      <c r="BM122" s="989">
        <f>VLOOKUP($E122,BK$450:BN$461,3,FALSE)*BK122*($K122)+IF($G122&lt;&gt;0,($I122/$G122)*BK122,0)*(1-$K122)</f>
        <v>0</v>
      </c>
      <c r="BN122" s="989">
        <f>VLOOKUP($E122,BK$450:BN$461,4,FALSE)*BK122*($K122)+(BK122-BL122-BM122)*(1-$K122)</f>
        <v>0</v>
      </c>
      <c r="BO122" s="990"/>
      <c r="BS122" s="988">
        <f t="shared" si="113"/>
        <v>0</v>
      </c>
      <c r="BT122" s="989">
        <f>VLOOKUP($E122,BS$450:BV$461,2,FALSE)*BS122*($K122)+IF($G122&lt;&gt;0,($H122/$G122)*BS122,0)*(1-$K122)</f>
        <v>0</v>
      </c>
      <c r="BU122" s="989">
        <f>VLOOKUP($E122,BS$450:BV$461,3,FALSE)*BS122*($K122)+IF($G122&lt;&gt;0,($I122/$G122)*BS122,0)*(1-$K122)</f>
        <v>0</v>
      </c>
      <c r="BV122" s="989">
        <f>VLOOKUP($E122,BS$450:BV$461,4,FALSE)*BS122*($K122)+(BS122-BT122-BU122)*(1-$K122)</f>
        <v>0</v>
      </c>
      <c r="BW122" s="990"/>
      <c r="CA122" s="988">
        <f t="shared" si="114"/>
        <v>0</v>
      </c>
      <c r="CB122" s="989">
        <f>VLOOKUP($E122,CA$450:CD$461,2,FALSE)*CA122*($K122)+IF($G122&lt;&gt;0,($H122/$G122)*CA122,0)*(1-$K122)</f>
        <v>0</v>
      </c>
      <c r="CC122" s="989">
        <f>VLOOKUP($E122,CA$450:CD$461,3,FALSE)*CA122*($K122)+IF($G122&lt;&gt;0,($I122/$G122)*CA122,0)*(1-$K122)</f>
        <v>0</v>
      </c>
      <c r="CD122" s="989">
        <f>VLOOKUP($E122,CA$450:CD$461,4,FALSE)*CA122*($K122)+(CA122-CB122-CC122)*(1-$K122)</f>
        <v>0</v>
      </c>
      <c r="CE122" s="990"/>
      <c r="CI122" s="988">
        <f t="shared" si="115"/>
        <v>0</v>
      </c>
      <c r="CJ122" s="989">
        <f>VLOOKUP($E122,CI$450:CL$461,2,FALSE)*CI122*($K122)+IF($G122&lt;&gt;0,($H122/$G122)*CI122,0)*(1-$K122)</f>
        <v>0</v>
      </c>
      <c r="CK122" s="989">
        <f>VLOOKUP($E122,CI$450:CL$461,3,FALSE)*CI122*($K122)+IF($G122&lt;&gt;0,($I122/$G122)*CI122,0)*(1-$K122)</f>
        <v>0</v>
      </c>
      <c r="CL122" s="989">
        <f>VLOOKUP($E122,CI$450:CL$461,4,FALSE)*CI122*($K122)+(CI122-CJ122-CK122)*(1-$K122)</f>
        <v>0</v>
      </c>
      <c r="CM122" s="990"/>
      <c r="CQ122" s="988">
        <f t="shared" si="116"/>
        <v>0</v>
      </c>
      <c r="CR122" s="989">
        <f>VLOOKUP($E122,CQ$450:CT$461,2,FALSE)*CQ122*($K122)+IF($G122&lt;&gt;0,($H122/$G122)*CQ122,0)*(1-$K122)</f>
        <v>0</v>
      </c>
      <c r="CS122" s="989">
        <f>VLOOKUP($E122,CQ$450:CT$461,3,FALSE)*CQ122*($K122)+IF($G122&lt;&gt;0,($I122/$G122)*CQ122,0)*(1-$K122)</f>
        <v>0</v>
      </c>
      <c r="CT122" s="989">
        <f>VLOOKUP($E122,CQ$450:CT$461,4,FALSE)*CQ122*($K122)+(CQ122-CR122-CS122)*(1-$K122)</f>
        <v>0</v>
      </c>
      <c r="CU122" s="990"/>
      <c r="CY122" s="988">
        <f t="shared" si="117"/>
        <v>0</v>
      </c>
      <c r="CZ122" s="989">
        <f>VLOOKUP($E122,CY$450:DB$461,2,FALSE)*CY122*($K122)+IF($G122&lt;&gt;0,($H122/$G122)*CY122,0)*(1-$K122)</f>
        <v>0</v>
      </c>
      <c r="DA122" s="989">
        <f>VLOOKUP($E122,CY$450:DB$461,3,FALSE)*CY122*($K122)+IF($G122&lt;&gt;0,($I122/$G122)*CY122,0)*(1-$K122)</f>
        <v>0</v>
      </c>
      <c r="DB122" s="989">
        <f>VLOOKUP($E122,CY$450:DB$461,4,FALSE)*CY122*($K122)+(CY122-CZ122-DA122)*(1-$K122)</f>
        <v>0</v>
      </c>
      <c r="DC122" s="990"/>
      <c r="DG122" s="988">
        <f t="shared" si="118"/>
        <v>0</v>
      </c>
      <c r="DH122" s="989">
        <f>VLOOKUP($E122,DG$450:DJ$461,2,FALSE)*DG122*($K122)+IF($G122&lt;&gt;0,($H122/$G122)*DG122,0)*(1-$K122)</f>
        <v>0</v>
      </c>
      <c r="DI122" s="989">
        <f>VLOOKUP($E122,DG$450:DJ$461,3,FALSE)*DG122*($K122)+IF($G122&lt;&gt;0,($I122/$G122)*DG122,0)*(1-$K122)</f>
        <v>0</v>
      </c>
      <c r="DJ122" s="989">
        <f>VLOOKUP($E122,DG$450:DJ$461,4,FALSE)*DG122*($K122)+(DG122-DH122-DI122)*(1-$K122)</f>
        <v>0</v>
      </c>
      <c r="DK122" s="990"/>
      <c r="DO122" s="988">
        <f t="shared" si="119"/>
        <v>0</v>
      </c>
      <c r="DP122" s="989">
        <f>VLOOKUP($E122,DO$450:DR$461,2,FALSE)*DO122*($K122)+IF($G122&lt;&gt;0,($H122/$G122)*DO122,0)*(1-$K122)</f>
        <v>0</v>
      </c>
      <c r="DQ122" s="989">
        <f>VLOOKUP($E122,DO$450:DR$461,3,FALSE)*DO122*($K122)+IF($G122&lt;&gt;0,($I122/$G122)*DO122,0)*(1-$K122)</f>
        <v>0</v>
      </c>
      <c r="DR122" s="989">
        <f>VLOOKUP($E122,DO$450:DR$461,4,FALSE)*DO122*($K122)+(DO122-DP122-DQ122)*(1-$K122)</f>
        <v>0</v>
      </c>
      <c r="DS122" s="990"/>
      <c r="DW122" s="988">
        <f t="shared" si="120"/>
        <v>0</v>
      </c>
      <c r="DX122" s="989">
        <f>VLOOKUP($E122,DW$450:DZ$461,2,FALSE)*DW122*($K122)+IF($G122&lt;&gt;0,($H122/$G122)*DW122,0)*(1-$K122)</f>
        <v>0</v>
      </c>
      <c r="DY122" s="989">
        <f>VLOOKUP($E122,DW$450:DZ$461,3,FALSE)*DW122*($K122)+IF($G122&lt;&gt;0,($I122/$G122)*DW122,0)*(1-$K122)</f>
        <v>0</v>
      </c>
      <c r="DZ122" s="989">
        <f>VLOOKUP($E122,DW$450:DZ$461,4,FALSE)*DW122*($K122)+(DW122-DX122-DY122)*(1-$K122)</f>
        <v>0</v>
      </c>
      <c r="EA122" s="990"/>
      <c r="EE122" s="988">
        <f t="shared" si="121"/>
        <v>0</v>
      </c>
      <c r="EF122" s="989">
        <f>VLOOKUP($E122,EE$450:EH$461,2,FALSE)*EE122*($K122)+IF($G122&lt;&gt;0,($H122/$G122)*EE122,0)*(1-$K122)</f>
        <v>0</v>
      </c>
      <c r="EG122" s="989">
        <f>VLOOKUP($E122,EE$450:EH$461,3,FALSE)*EE122*($K122)+IF($G122&lt;&gt;0,($I122/$G122)*EE122,0)*(1-$K122)</f>
        <v>0</v>
      </c>
      <c r="EH122" s="989">
        <f>VLOOKUP($E122,EE$450:EH$461,4,FALSE)*EE122*($K122)+(EE122-EF122-EG122)*(1-$K122)</f>
        <v>0</v>
      </c>
      <c r="EI122" s="990"/>
      <c r="EM122" s="988">
        <f t="shared" si="122"/>
        <v>0</v>
      </c>
      <c r="EN122" s="989">
        <f>VLOOKUP($E122,EM$450:EP$461,2,FALSE)*EM122*($K122)+IF($G122&lt;&gt;0,($H122/$G122)*EM122,0)*(1-$K122)</f>
        <v>0</v>
      </c>
      <c r="EO122" s="989">
        <f>VLOOKUP($E122,EM$450:EP$461,3,FALSE)*EM122*($K122)+IF($G122&lt;&gt;0,($I122/$G122)*EM122,0)*(1-$K122)</f>
        <v>0</v>
      </c>
      <c r="EP122" s="989">
        <f>VLOOKUP($E122,EM$450:EP$461,4,FALSE)*EM122*($K122)+(EM122-EN122-EO122)*(1-$K122)</f>
        <v>0</v>
      </c>
      <c r="EQ122" s="990"/>
      <c r="EU122" s="988">
        <f t="shared" si="123"/>
        <v>0</v>
      </c>
      <c r="EV122" s="989">
        <f>VLOOKUP($E122,EU$450:EX$461,2,FALSE)*EU122*($K122)+IF($G122&lt;&gt;0,($H122/$G122)*EU122,0)*(1-$K122)</f>
        <v>0</v>
      </c>
      <c r="EW122" s="989">
        <f>VLOOKUP($E122,EU$450:EX$461,3,FALSE)*EU122*($K122)+IF($G122&lt;&gt;0,($I122/$G122)*EU122,0)*(1-$K122)</f>
        <v>0</v>
      </c>
      <c r="EX122" s="989">
        <f>VLOOKUP($E122,EU$450:EX$461,4,FALSE)*EU122*($K122)+(EU122-EV122-EW122)*(1-$K122)</f>
        <v>0</v>
      </c>
      <c r="EY122" s="990"/>
      <c r="FC122" s="988">
        <f t="shared" si="124"/>
        <v>0</v>
      </c>
      <c r="FD122" s="989">
        <f>VLOOKUP($E122,FC$450:FF$461,2,FALSE)*FC122*($K122)+IF($G122&lt;&gt;0,($H122/$G122)*FC122,0)*(1-$K122)</f>
        <v>0</v>
      </c>
      <c r="FE122" s="989">
        <f>VLOOKUP($E122,FC$450:FF$461,3,FALSE)*FC122*($K122)+IF($G122&lt;&gt;0,($I122/$G122)*FC122,0)*(1-$K122)</f>
        <v>0</v>
      </c>
      <c r="FF122" s="989">
        <f>VLOOKUP($E122,FC$450:FF$461,4,FALSE)*FC122*($K122)+(FC122-FD122-FE122)*(1-$K122)</f>
        <v>0</v>
      </c>
      <c r="FG122" s="990"/>
      <c r="FK122" s="988">
        <f t="shared" si="125"/>
        <v>0</v>
      </c>
      <c r="FL122" s="989">
        <f>VLOOKUP($E122,FK$450:FN$461,2,FALSE)*FK122*($K122)+IF($G122&lt;&gt;0,($H122/$G122)*FK122,0)*(1-$K122)</f>
        <v>0</v>
      </c>
      <c r="FM122" s="989">
        <f>VLOOKUP($E122,FK$450:FN$461,3,FALSE)*FK122*($K122)+IF($G122&lt;&gt;0,($I122/$G122)*FK122,0)*(1-$K122)</f>
        <v>0</v>
      </c>
      <c r="FN122" s="989">
        <f>VLOOKUP($E122,FK$450:FN$461,4,FALSE)*FK122*($K122)+(FK122-FL122-FM122)*(1-$K122)</f>
        <v>0</v>
      </c>
      <c r="FO122" s="990"/>
    </row>
    <row r="123" spans="1:171">
      <c r="A123" s="786"/>
      <c r="B123" s="79" t="s">
        <v>313</v>
      </c>
      <c r="C123" s="1963" t="s">
        <v>78</v>
      </c>
      <c r="D123" s="827">
        <v>176</v>
      </c>
      <c r="E123" s="778" t="str">
        <f>'Sch 1- Rate Base '!E123</f>
        <v>DIST</v>
      </c>
      <c r="F123" s="765"/>
      <c r="G123" s="182">
        <f>'Sch 1- Rate Base '!G123</f>
        <v>0</v>
      </c>
      <c r="H123" s="182">
        <f>'Sch 1- Rate Base '!H123</f>
        <v>0</v>
      </c>
      <c r="I123" s="182">
        <f>'Sch 1- Rate Base '!I123</f>
        <v>0</v>
      </c>
      <c r="J123" s="183">
        <f>'Sch 1- Rate Base '!J123</f>
        <v>0</v>
      </c>
      <c r="K123" s="777">
        <f t="shared" si="85"/>
        <v>1</v>
      </c>
      <c r="O123" s="988">
        <f t="shared" si="106"/>
        <v>0</v>
      </c>
      <c r="P123" s="989">
        <f>VLOOKUP($E123,O$450:R$461,2,FALSE)*O123*($K123)+IF($G123&lt;&gt;0,($H123/$G123)*O123,0)*(1-$K123)</f>
        <v>0</v>
      </c>
      <c r="Q123" s="989">
        <f>VLOOKUP($E123,O$450:R$461,3,FALSE)*O123*($K123)+IF($G123&lt;&gt;0,($I123/$G123)*O123,0)*(1-$K123)</f>
        <v>0</v>
      </c>
      <c r="R123" s="989">
        <f>VLOOKUP($E123,O$450:R$461,4,FALSE)*O123*($K123)+(O123-P123-Q123)*(1-$K123)</f>
        <v>0</v>
      </c>
      <c r="S123" s="990"/>
      <c r="W123" s="988">
        <f t="shared" si="107"/>
        <v>0</v>
      </c>
      <c r="X123" s="989">
        <f>VLOOKUP($E123,W$450:Z$461,2,FALSE)*W123*($K123)+IF($G123&lt;&gt;0,($H123/$G123)*W123,0)*(1-$K123)</f>
        <v>0</v>
      </c>
      <c r="Y123" s="989">
        <f>VLOOKUP($E123,W$450:Z$461,3,FALSE)*W123*($K123)+IF($G123&lt;&gt;0,($I123/$G123)*W123,0)*(1-$K123)</f>
        <v>0</v>
      </c>
      <c r="Z123" s="989">
        <f>VLOOKUP($E123,W$450:Z$461,4,FALSE)*W123*($K123)+(W123-X123-Y123)*(1-$K123)</f>
        <v>0</v>
      </c>
      <c r="AA123" s="990"/>
      <c r="AE123" s="988">
        <f t="shared" si="108"/>
        <v>0</v>
      </c>
      <c r="AF123" s="989">
        <f>VLOOKUP($E123,AE$450:AH$461,2,FALSE)*AE123*($K123)+IF($G123&lt;&gt;0,($H123/$G123)*AE123,0)*(1-$K123)</f>
        <v>0</v>
      </c>
      <c r="AG123" s="989">
        <f>VLOOKUP($E123,AE$450:AH$461,3,FALSE)*AE123*($K123)+IF($G123&lt;&gt;0,($I123/$G123)*AE123,0)*(1-$K123)</f>
        <v>0</v>
      </c>
      <c r="AH123" s="989">
        <f>VLOOKUP($E123,AE$450:AH$461,4,FALSE)*AE123*($K123)+(AE123-AF123-AG123)*(1-$K123)</f>
        <v>0</v>
      </c>
      <c r="AI123" s="990"/>
      <c r="AM123" s="988">
        <f t="shared" si="109"/>
        <v>0</v>
      </c>
      <c r="AN123" s="989">
        <f>VLOOKUP($E123,AM$450:AP$461,2,FALSE)*AM123*($K123)+IF($G123&lt;&gt;0,($H123/$G123)*AM123,0)*(1-$K123)</f>
        <v>0</v>
      </c>
      <c r="AO123" s="989">
        <f>VLOOKUP($E123,AM$450:AP$461,3,FALSE)*AM123*($K123)+IF($G123&lt;&gt;0,($I123/$G123)*AM123,0)*(1-$K123)</f>
        <v>0</v>
      </c>
      <c r="AP123" s="989">
        <f>VLOOKUP($E123,AM$450:AP$461,4,FALSE)*AM123*($K123)+(AM123-AN123-AO123)*(1-$K123)</f>
        <v>0</v>
      </c>
      <c r="AQ123" s="990"/>
      <c r="AU123" s="988">
        <f t="shared" si="110"/>
        <v>0</v>
      </c>
      <c r="AV123" s="989">
        <f>VLOOKUP($E123,AU$450:AX$461,2,FALSE)*AU123*($K123)+IF($G123&lt;&gt;0,($H123/$G123)*AU123,0)*(1-$K123)</f>
        <v>0</v>
      </c>
      <c r="AW123" s="989">
        <f>VLOOKUP($E123,AU$450:AX$461,3,FALSE)*AU123*($K123)+IF($G123&lt;&gt;0,($I123/$G123)*AU123,0)*(1-$K123)</f>
        <v>0</v>
      </c>
      <c r="AX123" s="989">
        <f>VLOOKUP($E123,AU$450:AX$461,4,FALSE)*AU123*($K123)+(AU123-AV123-AW123)*(1-$K123)</f>
        <v>0</v>
      </c>
      <c r="AY123" s="990"/>
      <c r="BC123" s="988">
        <f t="shared" si="111"/>
        <v>0</v>
      </c>
      <c r="BD123" s="989">
        <f>VLOOKUP($E123,BC$450:BF$461,2,FALSE)*BC123*($K123)+IF($G123&lt;&gt;0,($H123/$G123)*BC123,0)*(1-$K123)</f>
        <v>0</v>
      </c>
      <c r="BE123" s="989">
        <f>VLOOKUP($E123,BC$450:BF$461,3,FALSE)*BC123*($K123)+IF($G123&lt;&gt;0,($I123/$G123)*BC123,0)*(1-$K123)</f>
        <v>0</v>
      </c>
      <c r="BF123" s="989">
        <f>VLOOKUP($E123,BC$450:BF$461,4,FALSE)*BC123*($K123)+(BC123-BD123-BE123)*(1-$K123)</f>
        <v>0</v>
      </c>
      <c r="BG123" s="990"/>
      <c r="BK123" s="988">
        <f t="shared" si="112"/>
        <v>0</v>
      </c>
      <c r="BL123" s="989">
        <f>VLOOKUP($E123,BK$450:BN$461,2,FALSE)*BK123*($K123)+IF($G123&lt;&gt;0,($H123/$G123)*BK123,0)*(1-$K123)</f>
        <v>0</v>
      </c>
      <c r="BM123" s="989">
        <f>VLOOKUP($E123,BK$450:BN$461,3,FALSE)*BK123*($K123)+IF($G123&lt;&gt;0,($I123/$G123)*BK123,0)*(1-$K123)</f>
        <v>0</v>
      </c>
      <c r="BN123" s="989">
        <f>VLOOKUP($E123,BK$450:BN$461,4,FALSE)*BK123*($K123)+(BK123-BL123-BM123)*(1-$K123)</f>
        <v>0</v>
      </c>
      <c r="BO123" s="990"/>
      <c r="BS123" s="988">
        <f t="shared" si="113"/>
        <v>0</v>
      </c>
      <c r="BT123" s="989">
        <f>VLOOKUP($E123,BS$450:BV$461,2,FALSE)*BS123*($K123)+IF($G123&lt;&gt;0,($H123/$G123)*BS123,0)*(1-$K123)</f>
        <v>0</v>
      </c>
      <c r="BU123" s="989">
        <f>VLOOKUP($E123,BS$450:BV$461,3,FALSE)*BS123*($K123)+IF($G123&lt;&gt;0,($I123/$G123)*BS123,0)*(1-$K123)</f>
        <v>0</v>
      </c>
      <c r="BV123" s="989">
        <f>VLOOKUP($E123,BS$450:BV$461,4,FALSE)*BS123*($K123)+(BS123-BT123-BU123)*(1-$K123)</f>
        <v>0</v>
      </c>
      <c r="BW123" s="990"/>
      <c r="CA123" s="988">
        <f t="shared" si="114"/>
        <v>0</v>
      </c>
      <c r="CB123" s="989">
        <f>VLOOKUP($E123,CA$450:CD$461,2,FALSE)*CA123*($K123)+IF($G123&lt;&gt;0,($H123/$G123)*CA123,0)*(1-$K123)</f>
        <v>0</v>
      </c>
      <c r="CC123" s="989">
        <f>VLOOKUP($E123,CA$450:CD$461,3,FALSE)*CA123*($K123)+IF($G123&lt;&gt;0,($I123/$G123)*CA123,0)*(1-$K123)</f>
        <v>0</v>
      </c>
      <c r="CD123" s="989">
        <f>VLOOKUP($E123,CA$450:CD$461,4,FALSE)*CA123*($K123)+(CA123-CB123-CC123)*(1-$K123)</f>
        <v>0</v>
      </c>
      <c r="CE123" s="990"/>
      <c r="CI123" s="988">
        <f t="shared" si="115"/>
        <v>0</v>
      </c>
      <c r="CJ123" s="989">
        <f>VLOOKUP($E123,CI$450:CL$461,2,FALSE)*CI123*($K123)+IF($G123&lt;&gt;0,($H123/$G123)*CI123,0)*(1-$K123)</f>
        <v>0</v>
      </c>
      <c r="CK123" s="989">
        <f>VLOOKUP($E123,CI$450:CL$461,3,FALSE)*CI123*($K123)+IF($G123&lt;&gt;0,($I123/$G123)*CI123,0)*(1-$K123)</f>
        <v>0</v>
      </c>
      <c r="CL123" s="989">
        <f>VLOOKUP($E123,CI$450:CL$461,4,FALSE)*CI123*($K123)+(CI123-CJ123-CK123)*(1-$K123)</f>
        <v>0</v>
      </c>
      <c r="CM123" s="990"/>
      <c r="CQ123" s="988">
        <f t="shared" si="116"/>
        <v>0</v>
      </c>
      <c r="CR123" s="989">
        <f>VLOOKUP($E123,CQ$450:CT$461,2,FALSE)*CQ123*($K123)+IF($G123&lt;&gt;0,($H123/$G123)*CQ123,0)*(1-$K123)</f>
        <v>0</v>
      </c>
      <c r="CS123" s="989">
        <f>VLOOKUP($E123,CQ$450:CT$461,3,FALSE)*CQ123*($K123)+IF($G123&lt;&gt;0,($I123/$G123)*CQ123,0)*(1-$K123)</f>
        <v>0</v>
      </c>
      <c r="CT123" s="989">
        <f>VLOOKUP($E123,CQ$450:CT$461,4,FALSE)*CQ123*($K123)+(CQ123-CR123-CS123)*(1-$K123)</f>
        <v>0</v>
      </c>
      <c r="CU123" s="990"/>
      <c r="CY123" s="988">
        <f t="shared" si="117"/>
        <v>0</v>
      </c>
      <c r="CZ123" s="989">
        <f>VLOOKUP($E123,CY$450:DB$461,2,FALSE)*CY123*($K123)+IF($G123&lt;&gt;0,($H123/$G123)*CY123,0)*(1-$K123)</f>
        <v>0</v>
      </c>
      <c r="DA123" s="989">
        <f>VLOOKUP($E123,CY$450:DB$461,3,FALSE)*CY123*($K123)+IF($G123&lt;&gt;0,($I123/$G123)*CY123,0)*(1-$K123)</f>
        <v>0</v>
      </c>
      <c r="DB123" s="989">
        <f>VLOOKUP($E123,CY$450:DB$461,4,FALSE)*CY123*($K123)+(CY123-CZ123-DA123)*(1-$K123)</f>
        <v>0</v>
      </c>
      <c r="DC123" s="990"/>
      <c r="DG123" s="988">
        <f t="shared" si="118"/>
        <v>0</v>
      </c>
      <c r="DH123" s="989">
        <f>VLOOKUP($E123,DG$450:DJ$461,2,FALSE)*DG123*($K123)+IF($G123&lt;&gt;0,($H123/$G123)*DG123,0)*(1-$K123)</f>
        <v>0</v>
      </c>
      <c r="DI123" s="989">
        <f>VLOOKUP($E123,DG$450:DJ$461,3,FALSE)*DG123*($K123)+IF($G123&lt;&gt;0,($I123/$G123)*DG123,0)*(1-$K123)</f>
        <v>0</v>
      </c>
      <c r="DJ123" s="989">
        <f>VLOOKUP($E123,DG$450:DJ$461,4,FALSE)*DG123*($K123)+(DG123-DH123-DI123)*(1-$K123)</f>
        <v>0</v>
      </c>
      <c r="DK123" s="990"/>
      <c r="DO123" s="988">
        <f t="shared" si="119"/>
        <v>0</v>
      </c>
      <c r="DP123" s="989">
        <f>VLOOKUP($E123,DO$450:DR$461,2,FALSE)*DO123*($K123)+IF($G123&lt;&gt;0,($H123/$G123)*DO123,0)*(1-$K123)</f>
        <v>0</v>
      </c>
      <c r="DQ123" s="989">
        <f>VLOOKUP($E123,DO$450:DR$461,3,FALSE)*DO123*($K123)+IF($G123&lt;&gt;0,($I123/$G123)*DO123,0)*(1-$K123)</f>
        <v>0</v>
      </c>
      <c r="DR123" s="989">
        <f>VLOOKUP($E123,DO$450:DR$461,4,FALSE)*DO123*($K123)+(DO123-DP123-DQ123)*(1-$K123)</f>
        <v>0</v>
      </c>
      <c r="DS123" s="990"/>
      <c r="DW123" s="988">
        <f t="shared" si="120"/>
        <v>0</v>
      </c>
      <c r="DX123" s="989">
        <f>VLOOKUP($E123,DW$450:DZ$461,2,FALSE)*DW123*($K123)+IF($G123&lt;&gt;0,($H123/$G123)*DW123,0)*(1-$K123)</f>
        <v>0</v>
      </c>
      <c r="DY123" s="989">
        <f>VLOOKUP($E123,DW$450:DZ$461,3,FALSE)*DW123*($K123)+IF($G123&lt;&gt;0,($I123/$G123)*DW123,0)*(1-$K123)</f>
        <v>0</v>
      </c>
      <c r="DZ123" s="989">
        <f>VLOOKUP($E123,DW$450:DZ$461,4,FALSE)*DW123*($K123)+(DW123-DX123-DY123)*(1-$K123)</f>
        <v>0</v>
      </c>
      <c r="EA123" s="990"/>
      <c r="EE123" s="988">
        <f t="shared" si="121"/>
        <v>0</v>
      </c>
      <c r="EF123" s="989">
        <f>VLOOKUP($E123,EE$450:EH$461,2,FALSE)*EE123*($K123)+IF($G123&lt;&gt;0,($H123/$G123)*EE123,0)*(1-$K123)</f>
        <v>0</v>
      </c>
      <c r="EG123" s="989">
        <f>VLOOKUP($E123,EE$450:EH$461,3,FALSE)*EE123*($K123)+IF($G123&lt;&gt;0,($I123/$G123)*EE123,0)*(1-$K123)</f>
        <v>0</v>
      </c>
      <c r="EH123" s="989">
        <f>VLOOKUP($E123,EE$450:EH$461,4,FALSE)*EE123*($K123)+(EE123-EF123-EG123)*(1-$K123)</f>
        <v>0</v>
      </c>
      <c r="EI123" s="990"/>
      <c r="EM123" s="988">
        <f t="shared" si="122"/>
        <v>0</v>
      </c>
      <c r="EN123" s="989">
        <f>VLOOKUP($E123,EM$450:EP$461,2,FALSE)*EM123*($K123)+IF($G123&lt;&gt;0,($H123/$G123)*EM123,0)*(1-$K123)</f>
        <v>0</v>
      </c>
      <c r="EO123" s="989">
        <f>VLOOKUP($E123,EM$450:EP$461,3,FALSE)*EM123*($K123)+IF($G123&lt;&gt;0,($I123/$G123)*EM123,0)*(1-$K123)</f>
        <v>0</v>
      </c>
      <c r="EP123" s="989">
        <f>VLOOKUP($E123,EM$450:EP$461,4,FALSE)*EM123*($K123)+(EM123-EN123-EO123)*(1-$K123)</f>
        <v>0</v>
      </c>
      <c r="EQ123" s="990"/>
      <c r="EU123" s="988">
        <f t="shared" si="123"/>
        <v>0</v>
      </c>
      <c r="EV123" s="989">
        <f>VLOOKUP($E123,EU$450:EX$461,2,FALSE)*EU123*($K123)+IF($G123&lt;&gt;0,($H123/$G123)*EU123,0)*(1-$K123)</f>
        <v>0</v>
      </c>
      <c r="EW123" s="989">
        <f>VLOOKUP($E123,EU$450:EX$461,3,FALSE)*EU123*($K123)+IF($G123&lt;&gt;0,($I123/$G123)*EU123,0)*(1-$K123)</f>
        <v>0</v>
      </c>
      <c r="EX123" s="989">
        <f>VLOOKUP($E123,EU$450:EX$461,4,FALSE)*EU123*($K123)+(EU123-EV123-EW123)*(1-$K123)</f>
        <v>0</v>
      </c>
      <c r="EY123" s="990"/>
      <c r="FC123" s="988">
        <f t="shared" si="124"/>
        <v>0</v>
      </c>
      <c r="FD123" s="989">
        <f>VLOOKUP($E123,FC$450:FF$461,2,FALSE)*FC123*($K123)+IF($G123&lt;&gt;0,($H123/$G123)*FC123,0)*(1-$K123)</f>
        <v>0</v>
      </c>
      <c r="FE123" s="989">
        <f>VLOOKUP($E123,FC$450:FF$461,3,FALSE)*FC123*($K123)+IF($G123&lt;&gt;0,($I123/$G123)*FC123,0)*(1-$K123)</f>
        <v>0</v>
      </c>
      <c r="FF123" s="989">
        <f>VLOOKUP($E123,FC$450:FF$461,4,FALSE)*FC123*($K123)+(FC123-FD123-FE123)*(1-$K123)</f>
        <v>0</v>
      </c>
      <c r="FG123" s="990"/>
      <c r="FK123" s="988">
        <f t="shared" si="125"/>
        <v>0</v>
      </c>
      <c r="FL123" s="989">
        <f>VLOOKUP($E123,FK$450:FN$461,2,FALSE)*FK123*($K123)+IF($G123&lt;&gt;0,($H123/$G123)*FK123,0)*(1-$K123)</f>
        <v>0</v>
      </c>
      <c r="FM123" s="989">
        <f>VLOOKUP($E123,FK$450:FN$461,3,FALSE)*FK123*($K123)+IF($G123&lt;&gt;0,($I123/$G123)*FK123,0)*(1-$K123)</f>
        <v>0</v>
      </c>
      <c r="FN123" s="989">
        <f>VLOOKUP($E123,FK$450:FN$461,4,FALSE)*FK123*($K123)+(FK123-FL123-FM123)*(1-$K123)</f>
        <v>0</v>
      </c>
      <c r="FO123" s="990"/>
    </row>
    <row r="124" spans="1:171">
      <c r="A124" s="786"/>
      <c r="B124" s="79" t="s">
        <v>564</v>
      </c>
      <c r="C124" s="1963" t="s">
        <v>78</v>
      </c>
      <c r="D124" s="827">
        <v>176</v>
      </c>
      <c r="E124" s="778" t="str">
        <f>'Sch 1- Rate Base '!E124</f>
        <v>DIST</v>
      </c>
      <c r="F124" s="765"/>
      <c r="G124" s="182">
        <f>'Sch 1- Rate Base '!G124</f>
        <v>0</v>
      </c>
      <c r="H124" s="182">
        <f>'Sch 1- Rate Base '!H124</f>
        <v>0</v>
      </c>
      <c r="I124" s="182">
        <f>'Sch 1- Rate Base '!I124</f>
        <v>0</v>
      </c>
      <c r="J124" s="183">
        <f>'Sch 1- Rate Base '!J124</f>
        <v>0</v>
      </c>
      <c r="K124" s="777">
        <f t="shared" si="85"/>
        <v>1</v>
      </c>
      <c r="O124" s="988">
        <f t="shared" si="106"/>
        <v>0</v>
      </c>
      <c r="P124" s="989">
        <f>VLOOKUP($E124,O$450:R$461,2,FALSE)*O124*($K124)+IF($G124&lt;&gt;0,($H124/$G124)*O124,0)*(1-$K124)</f>
        <v>0</v>
      </c>
      <c r="Q124" s="989">
        <f>VLOOKUP($E124,O$450:R$461,3,FALSE)*O124*($K124)+IF($G124&lt;&gt;0,($I124/$G124)*O124,0)*(1-$K124)</f>
        <v>0</v>
      </c>
      <c r="R124" s="989">
        <f>VLOOKUP($E124,O$450:R$461,4,FALSE)*O124*($K124)+(O124-P124-Q124)*(1-$K124)</f>
        <v>0</v>
      </c>
      <c r="S124" s="990"/>
      <c r="W124" s="988">
        <f t="shared" si="107"/>
        <v>0</v>
      </c>
      <c r="X124" s="989">
        <f>VLOOKUP($E124,W$450:Z$461,2,FALSE)*W124*($K124)+IF($G124&lt;&gt;0,($H124/$G124)*W124,0)*(1-$K124)</f>
        <v>0</v>
      </c>
      <c r="Y124" s="989">
        <f>VLOOKUP($E124,W$450:Z$461,3,FALSE)*W124*($K124)+IF($G124&lt;&gt;0,($I124/$G124)*W124,0)*(1-$K124)</f>
        <v>0</v>
      </c>
      <c r="Z124" s="989">
        <f>VLOOKUP($E124,W$450:Z$461,4,FALSE)*W124*($K124)+(W124-X124-Y124)*(1-$K124)</f>
        <v>0</v>
      </c>
      <c r="AA124" s="990"/>
      <c r="AE124" s="988">
        <f t="shared" si="108"/>
        <v>0</v>
      </c>
      <c r="AF124" s="989">
        <f>VLOOKUP($E124,AE$450:AH$461,2,FALSE)*AE124*($K124)+IF($G124&lt;&gt;0,($H124/$G124)*AE124,0)*(1-$K124)</f>
        <v>0</v>
      </c>
      <c r="AG124" s="989">
        <f>VLOOKUP($E124,AE$450:AH$461,3,FALSE)*AE124*($K124)+IF($G124&lt;&gt;0,($I124/$G124)*AE124,0)*(1-$K124)</f>
        <v>0</v>
      </c>
      <c r="AH124" s="989">
        <f>VLOOKUP($E124,AE$450:AH$461,4,FALSE)*AE124*($K124)+(AE124-AF124-AG124)*(1-$K124)</f>
        <v>0</v>
      </c>
      <c r="AI124" s="990"/>
      <c r="AM124" s="988">
        <f t="shared" si="109"/>
        <v>0</v>
      </c>
      <c r="AN124" s="989">
        <f>VLOOKUP($E124,AM$450:AP$461,2,FALSE)*AM124*($K124)+IF($G124&lt;&gt;0,($H124/$G124)*AM124,0)*(1-$K124)</f>
        <v>0</v>
      </c>
      <c r="AO124" s="989">
        <f>VLOOKUP($E124,AM$450:AP$461,3,FALSE)*AM124*($K124)+IF($G124&lt;&gt;0,($I124/$G124)*AM124,0)*(1-$K124)</f>
        <v>0</v>
      </c>
      <c r="AP124" s="989">
        <f>VLOOKUP($E124,AM$450:AP$461,4,FALSE)*AM124*($K124)+(AM124-AN124-AO124)*(1-$K124)</f>
        <v>0</v>
      </c>
      <c r="AQ124" s="990"/>
      <c r="AU124" s="988">
        <f t="shared" si="110"/>
        <v>0</v>
      </c>
      <c r="AV124" s="989">
        <f>VLOOKUP($E124,AU$450:AX$461,2,FALSE)*AU124*($K124)+IF($G124&lt;&gt;0,($H124/$G124)*AU124,0)*(1-$K124)</f>
        <v>0</v>
      </c>
      <c r="AW124" s="989">
        <f>VLOOKUP($E124,AU$450:AX$461,3,FALSE)*AU124*($K124)+IF($G124&lt;&gt;0,($I124/$G124)*AU124,0)*(1-$K124)</f>
        <v>0</v>
      </c>
      <c r="AX124" s="989">
        <f>VLOOKUP($E124,AU$450:AX$461,4,FALSE)*AU124*($K124)+(AU124-AV124-AW124)*(1-$K124)</f>
        <v>0</v>
      </c>
      <c r="AY124" s="990"/>
      <c r="BC124" s="988">
        <f t="shared" si="111"/>
        <v>0</v>
      </c>
      <c r="BD124" s="989">
        <f>VLOOKUP($E124,BC$450:BF$461,2,FALSE)*BC124*($K124)+IF($G124&lt;&gt;0,($H124/$G124)*BC124,0)*(1-$K124)</f>
        <v>0</v>
      </c>
      <c r="BE124" s="989">
        <f>VLOOKUP($E124,BC$450:BF$461,3,FALSE)*BC124*($K124)+IF($G124&lt;&gt;0,($I124/$G124)*BC124,0)*(1-$K124)</f>
        <v>0</v>
      </c>
      <c r="BF124" s="989">
        <f>VLOOKUP($E124,BC$450:BF$461,4,FALSE)*BC124*($K124)+(BC124-BD124-BE124)*(1-$K124)</f>
        <v>0</v>
      </c>
      <c r="BG124" s="990"/>
      <c r="BK124" s="988">
        <f t="shared" si="112"/>
        <v>0</v>
      </c>
      <c r="BL124" s="989">
        <f>VLOOKUP($E124,BK$450:BN$461,2,FALSE)*BK124*($K124)+IF($G124&lt;&gt;0,($H124/$G124)*BK124,0)*(1-$K124)</f>
        <v>0</v>
      </c>
      <c r="BM124" s="989">
        <f>VLOOKUP($E124,BK$450:BN$461,3,FALSE)*BK124*($K124)+IF($G124&lt;&gt;0,($I124/$G124)*BK124,0)*(1-$K124)</f>
        <v>0</v>
      </c>
      <c r="BN124" s="989">
        <f>VLOOKUP($E124,BK$450:BN$461,4,FALSE)*BK124*($K124)+(BK124-BL124-BM124)*(1-$K124)</f>
        <v>0</v>
      </c>
      <c r="BO124" s="990"/>
      <c r="BS124" s="988">
        <f t="shared" si="113"/>
        <v>0</v>
      </c>
      <c r="BT124" s="989">
        <f>VLOOKUP($E124,BS$450:BV$461,2,FALSE)*BS124*($K124)+IF($G124&lt;&gt;0,($H124/$G124)*BS124,0)*(1-$K124)</f>
        <v>0</v>
      </c>
      <c r="BU124" s="989">
        <f>VLOOKUP($E124,BS$450:BV$461,3,FALSE)*BS124*($K124)+IF($G124&lt;&gt;0,($I124/$G124)*BS124,0)*(1-$K124)</f>
        <v>0</v>
      </c>
      <c r="BV124" s="989">
        <f>VLOOKUP($E124,BS$450:BV$461,4,FALSE)*BS124*($K124)+(BS124-BT124-BU124)*(1-$K124)</f>
        <v>0</v>
      </c>
      <c r="BW124" s="990"/>
      <c r="CA124" s="988">
        <f t="shared" si="114"/>
        <v>0</v>
      </c>
      <c r="CB124" s="989">
        <f>VLOOKUP($E124,CA$450:CD$461,2,FALSE)*CA124*($K124)+IF($G124&lt;&gt;0,($H124/$G124)*CA124,0)*(1-$K124)</f>
        <v>0</v>
      </c>
      <c r="CC124" s="989">
        <f>VLOOKUP($E124,CA$450:CD$461,3,FALSE)*CA124*($K124)+IF($G124&lt;&gt;0,($I124/$G124)*CA124,0)*(1-$K124)</f>
        <v>0</v>
      </c>
      <c r="CD124" s="989">
        <f>VLOOKUP($E124,CA$450:CD$461,4,FALSE)*CA124*($K124)+(CA124-CB124-CC124)*(1-$K124)</f>
        <v>0</v>
      </c>
      <c r="CE124" s="990"/>
      <c r="CI124" s="988">
        <f t="shared" si="115"/>
        <v>0</v>
      </c>
      <c r="CJ124" s="989">
        <f>VLOOKUP($E124,CI$450:CL$461,2,FALSE)*CI124*($K124)+IF($G124&lt;&gt;0,($H124/$G124)*CI124,0)*(1-$K124)</f>
        <v>0</v>
      </c>
      <c r="CK124" s="989">
        <f>VLOOKUP($E124,CI$450:CL$461,3,FALSE)*CI124*($K124)+IF($G124&lt;&gt;0,($I124/$G124)*CI124,0)*(1-$K124)</f>
        <v>0</v>
      </c>
      <c r="CL124" s="989">
        <f>VLOOKUP($E124,CI$450:CL$461,4,FALSE)*CI124*($K124)+(CI124-CJ124-CK124)*(1-$K124)</f>
        <v>0</v>
      </c>
      <c r="CM124" s="990"/>
      <c r="CQ124" s="988">
        <f t="shared" si="116"/>
        <v>0</v>
      </c>
      <c r="CR124" s="989">
        <f>VLOOKUP($E124,CQ$450:CT$461,2,FALSE)*CQ124*($K124)+IF($G124&lt;&gt;0,($H124/$G124)*CQ124,0)*(1-$K124)</f>
        <v>0</v>
      </c>
      <c r="CS124" s="989">
        <f>VLOOKUP($E124,CQ$450:CT$461,3,FALSE)*CQ124*($K124)+IF($G124&lt;&gt;0,($I124/$G124)*CQ124,0)*(1-$K124)</f>
        <v>0</v>
      </c>
      <c r="CT124" s="989">
        <f>VLOOKUP($E124,CQ$450:CT$461,4,FALSE)*CQ124*($K124)+(CQ124-CR124-CS124)*(1-$K124)</f>
        <v>0</v>
      </c>
      <c r="CU124" s="990"/>
      <c r="CY124" s="988">
        <f t="shared" si="117"/>
        <v>0</v>
      </c>
      <c r="CZ124" s="989">
        <f>VLOOKUP($E124,CY$450:DB$461,2,FALSE)*CY124*($K124)+IF($G124&lt;&gt;0,($H124/$G124)*CY124,0)*(1-$K124)</f>
        <v>0</v>
      </c>
      <c r="DA124" s="989">
        <f>VLOOKUP($E124,CY$450:DB$461,3,FALSE)*CY124*($K124)+IF($G124&lt;&gt;0,($I124/$G124)*CY124,0)*(1-$K124)</f>
        <v>0</v>
      </c>
      <c r="DB124" s="989">
        <f>VLOOKUP($E124,CY$450:DB$461,4,FALSE)*CY124*($K124)+(CY124-CZ124-DA124)*(1-$K124)</f>
        <v>0</v>
      </c>
      <c r="DC124" s="990"/>
      <c r="DG124" s="988">
        <f t="shared" si="118"/>
        <v>0</v>
      </c>
      <c r="DH124" s="989">
        <f>VLOOKUP($E124,DG$450:DJ$461,2,FALSE)*DG124*($K124)+IF($G124&lt;&gt;0,($H124/$G124)*DG124,0)*(1-$K124)</f>
        <v>0</v>
      </c>
      <c r="DI124" s="989">
        <f>VLOOKUP($E124,DG$450:DJ$461,3,FALSE)*DG124*($K124)+IF($G124&lt;&gt;0,($I124/$G124)*DG124,0)*(1-$K124)</f>
        <v>0</v>
      </c>
      <c r="DJ124" s="989">
        <f>VLOOKUP($E124,DG$450:DJ$461,4,FALSE)*DG124*($K124)+(DG124-DH124-DI124)*(1-$K124)</f>
        <v>0</v>
      </c>
      <c r="DK124" s="990"/>
      <c r="DO124" s="988">
        <f t="shared" si="119"/>
        <v>0</v>
      </c>
      <c r="DP124" s="989">
        <f>VLOOKUP($E124,DO$450:DR$461,2,FALSE)*DO124*($K124)+IF($G124&lt;&gt;0,($H124/$G124)*DO124,0)*(1-$K124)</f>
        <v>0</v>
      </c>
      <c r="DQ124" s="989">
        <f>VLOOKUP($E124,DO$450:DR$461,3,FALSE)*DO124*($K124)+IF($G124&lt;&gt;0,($I124/$G124)*DO124,0)*(1-$K124)</f>
        <v>0</v>
      </c>
      <c r="DR124" s="989">
        <f>VLOOKUP($E124,DO$450:DR$461,4,FALSE)*DO124*($K124)+(DO124-DP124-DQ124)*(1-$K124)</f>
        <v>0</v>
      </c>
      <c r="DS124" s="990"/>
      <c r="DW124" s="988">
        <f t="shared" si="120"/>
        <v>0</v>
      </c>
      <c r="DX124" s="989">
        <f>VLOOKUP($E124,DW$450:DZ$461,2,FALSE)*DW124*($K124)+IF($G124&lt;&gt;0,($H124/$G124)*DW124,0)*(1-$K124)</f>
        <v>0</v>
      </c>
      <c r="DY124" s="989">
        <f>VLOOKUP($E124,DW$450:DZ$461,3,FALSE)*DW124*($K124)+IF($G124&lt;&gt;0,($I124/$G124)*DW124,0)*(1-$K124)</f>
        <v>0</v>
      </c>
      <c r="DZ124" s="989">
        <f>VLOOKUP($E124,DW$450:DZ$461,4,FALSE)*DW124*($K124)+(DW124-DX124-DY124)*(1-$K124)</f>
        <v>0</v>
      </c>
      <c r="EA124" s="990"/>
      <c r="EE124" s="988">
        <f t="shared" si="121"/>
        <v>0</v>
      </c>
      <c r="EF124" s="989">
        <f>VLOOKUP($E124,EE$450:EH$461,2,FALSE)*EE124*($K124)+IF($G124&lt;&gt;0,($H124/$G124)*EE124,0)*(1-$K124)</f>
        <v>0</v>
      </c>
      <c r="EG124" s="989">
        <f>VLOOKUP($E124,EE$450:EH$461,3,FALSE)*EE124*($K124)+IF($G124&lt;&gt;0,($I124/$G124)*EE124,0)*(1-$K124)</f>
        <v>0</v>
      </c>
      <c r="EH124" s="989">
        <f>VLOOKUP($E124,EE$450:EH$461,4,FALSE)*EE124*($K124)+(EE124-EF124-EG124)*(1-$K124)</f>
        <v>0</v>
      </c>
      <c r="EI124" s="990"/>
      <c r="EM124" s="988">
        <f t="shared" si="122"/>
        <v>0</v>
      </c>
      <c r="EN124" s="989">
        <f>VLOOKUP($E124,EM$450:EP$461,2,FALSE)*EM124*($K124)+IF($G124&lt;&gt;0,($H124/$G124)*EM124,0)*(1-$K124)</f>
        <v>0</v>
      </c>
      <c r="EO124" s="989">
        <f>VLOOKUP($E124,EM$450:EP$461,3,FALSE)*EM124*($K124)+IF($G124&lt;&gt;0,($I124/$G124)*EM124,0)*(1-$K124)</f>
        <v>0</v>
      </c>
      <c r="EP124" s="989">
        <f>VLOOKUP($E124,EM$450:EP$461,4,FALSE)*EM124*($K124)+(EM124-EN124-EO124)*(1-$K124)</f>
        <v>0</v>
      </c>
      <c r="EQ124" s="990"/>
      <c r="EU124" s="988">
        <f t="shared" si="123"/>
        <v>0</v>
      </c>
      <c r="EV124" s="989">
        <f>VLOOKUP($E124,EU$450:EX$461,2,FALSE)*EU124*($K124)+IF($G124&lt;&gt;0,($H124/$G124)*EU124,0)*(1-$K124)</f>
        <v>0</v>
      </c>
      <c r="EW124" s="989">
        <f>VLOOKUP($E124,EU$450:EX$461,3,FALSE)*EU124*($K124)+IF($G124&lt;&gt;0,($I124/$G124)*EU124,0)*(1-$K124)</f>
        <v>0</v>
      </c>
      <c r="EX124" s="989">
        <f>VLOOKUP($E124,EU$450:EX$461,4,FALSE)*EU124*($K124)+(EU124-EV124-EW124)*(1-$K124)</f>
        <v>0</v>
      </c>
      <c r="EY124" s="990"/>
      <c r="FC124" s="988">
        <f t="shared" si="124"/>
        <v>0</v>
      </c>
      <c r="FD124" s="989">
        <f>VLOOKUP($E124,FC$450:FF$461,2,FALSE)*FC124*($K124)+IF($G124&lt;&gt;0,($H124/$G124)*FC124,0)*(1-$K124)</f>
        <v>0</v>
      </c>
      <c r="FE124" s="989">
        <f>VLOOKUP($E124,FC$450:FF$461,3,FALSE)*FC124*($K124)+IF($G124&lt;&gt;0,($I124/$G124)*FC124,0)*(1-$K124)</f>
        <v>0</v>
      </c>
      <c r="FF124" s="989">
        <f>VLOOKUP($E124,FC$450:FF$461,4,FALSE)*FC124*($K124)+(FC124-FD124-FE124)*(1-$K124)</f>
        <v>0</v>
      </c>
      <c r="FG124" s="990"/>
      <c r="FK124" s="988">
        <f t="shared" si="125"/>
        <v>0</v>
      </c>
      <c r="FL124" s="989">
        <f>VLOOKUP($E124,FK$450:FN$461,2,FALSE)*FK124*($K124)+IF($G124&lt;&gt;0,($H124/$G124)*FK124,0)*(1-$K124)</f>
        <v>0</v>
      </c>
      <c r="FM124" s="989">
        <f>VLOOKUP($E124,FK$450:FN$461,3,FALSE)*FK124*($K124)+IF($G124&lt;&gt;0,($I124/$G124)*FK124,0)*(1-$K124)</f>
        <v>0</v>
      </c>
      <c r="FN124" s="989">
        <f>VLOOKUP($E124,FK$450:FN$461,4,FALSE)*FK124*($K124)+(FK124-FL124-FM124)*(1-$K124)</f>
        <v>0</v>
      </c>
      <c r="FO124" s="990"/>
    </row>
    <row r="125" spans="1:171">
      <c r="A125" s="786"/>
      <c r="B125" s="738" t="s">
        <v>104</v>
      </c>
      <c r="C125" s="1961"/>
      <c r="D125" s="789"/>
      <c r="E125" s="789"/>
      <c r="F125" s="790"/>
      <c r="G125" s="797">
        <f>SUM(G112:G121,G123)-G122-G124</f>
        <v>0</v>
      </c>
      <c r="H125" s="797">
        <f>SUM(H112:H121,H123)-H122-H124</f>
        <v>0</v>
      </c>
      <c r="I125" s="797">
        <f>SUM(I112:I121,I123)-I122-I124</f>
        <v>0</v>
      </c>
      <c r="J125" s="1216">
        <f>SUM(J112:J121,J123)-J122-J124</f>
        <v>0</v>
      </c>
      <c r="K125" s="777"/>
      <c r="O125" s="999">
        <f>SUM(O112:O121,O123)-O122-O124</f>
        <v>0</v>
      </c>
      <c r="P125" s="999">
        <f>SUM(P112:P121,P123)-P122-P124</f>
        <v>0</v>
      </c>
      <c r="Q125" s="999">
        <f>SUM(Q112:Q121,Q123)-Q122-Q124</f>
        <v>0</v>
      </c>
      <c r="R125" s="999">
        <f>SUM(R112:R121,R123)-R122-R124</f>
        <v>0</v>
      </c>
      <c r="S125" s="990"/>
      <c r="W125" s="999">
        <f>SUM(W112:W121,W123)-W122-W124</f>
        <v>0</v>
      </c>
      <c r="X125" s="999">
        <f>SUM(X112:X121,X123)-X122-X124</f>
        <v>0</v>
      </c>
      <c r="Y125" s="999">
        <f>SUM(Y112:Y121,Y123)-Y122-Y124</f>
        <v>0</v>
      </c>
      <c r="Z125" s="999">
        <f>SUM(Z112:Z121,Z123)-Z122-Z124</f>
        <v>0</v>
      </c>
      <c r="AA125" s="990"/>
      <c r="AE125" s="999">
        <f>SUM(AE112:AE121,AE123)-AE122-AE124</f>
        <v>0</v>
      </c>
      <c r="AF125" s="999">
        <f>SUM(AF112:AF121,AF123)-AF122-AF124</f>
        <v>0</v>
      </c>
      <c r="AG125" s="999">
        <f>SUM(AG112:AG121,AG123)-AG122-AG124</f>
        <v>0</v>
      </c>
      <c r="AH125" s="999">
        <f>SUM(AH112:AH121,AH123)-AH122-AH124</f>
        <v>0</v>
      </c>
      <c r="AI125" s="990"/>
      <c r="AM125" s="999">
        <f>SUM(AM112:AM121,AM123)-AM122-AM124</f>
        <v>0</v>
      </c>
      <c r="AN125" s="999">
        <f>SUM(AN112:AN121,AN123)-AN122-AN124</f>
        <v>0</v>
      </c>
      <c r="AO125" s="999">
        <f>SUM(AO112:AO121,AO123)-AO122-AO124</f>
        <v>0</v>
      </c>
      <c r="AP125" s="999">
        <f>SUM(AP112:AP121,AP123)-AP122-AP124</f>
        <v>0</v>
      </c>
      <c r="AQ125" s="990"/>
      <c r="AU125" s="999">
        <f>SUM(AU112:AU121,AU123)-AU122-AU124</f>
        <v>0</v>
      </c>
      <c r="AV125" s="999">
        <f>SUM(AV112:AV121,AV123)-AV122-AV124</f>
        <v>0</v>
      </c>
      <c r="AW125" s="999">
        <f>SUM(AW112:AW121,AW123)-AW122-AW124</f>
        <v>0</v>
      </c>
      <c r="AX125" s="999">
        <f>SUM(AX112:AX121,AX123)-AX122-AX124</f>
        <v>0</v>
      </c>
      <c r="AY125" s="990"/>
      <c r="BC125" s="999">
        <f>SUM(BC112:BC121,BC123)-BC122-BC124</f>
        <v>0</v>
      </c>
      <c r="BD125" s="999">
        <f>SUM(BD112:BD121,BD123)-BD122-BD124</f>
        <v>0</v>
      </c>
      <c r="BE125" s="999">
        <f>SUM(BE112:BE121,BE123)-BE122-BE124</f>
        <v>0</v>
      </c>
      <c r="BF125" s="999">
        <f>SUM(BF112:BF121,BF123)-BF122-BF124</f>
        <v>0</v>
      </c>
      <c r="BG125" s="990"/>
      <c r="BK125" s="999">
        <f>SUM(BK112:BK121,BK123)-BK122-BK124</f>
        <v>0</v>
      </c>
      <c r="BL125" s="999">
        <f>SUM(BL112:BL121,BL123)-BL122-BL124</f>
        <v>0</v>
      </c>
      <c r="BM125" s="999">
        <f>SUM(BM112:BM121,BM123)-BM122-BM124</f>
        <v>0</v>
      </c>
      <c r="BN125" s="999">
        <f>SUM(BN112:BN121,BN123)-BN122-BN124</f>
        <v>0</v>
      </c>
      <c r="BO125" s="990"/>
      <c r="BS125" s="999">
        <f>SUM(BS112:BS121,BS123)-BS122-BS124</f>
        <v>0</v>
      </c>
      <c r="BT125" s="999">
        <f>SUM(BT112:BT121,BT123)-BT122-BT124</f>
        <v>0</v>
      </c>
      <c r="BU125" s="999">
        <f>SUM(BU112:BU121,BU123)-BU122-BU124</f>
        <v>0</v>
      </c>
      <c r="BV125" s="999">
        <f>SUM(BV112:BV121,BV123)-BV122-BV124</f>
        <v>0</v>
      </c>
      <c r="BW125" s="990"/>
      <c r="CA125" s="999">
        <f>SUM(CA112:CA121,CA123)-CA122-CA124</f>
        <v>0</v>
      </c>
      <c r="CB125" s="999">
        <f>SUM(CB112:CB121,CB123)-CB122-CB124</f>
        <v>0</v>
      </c>
      <c r="CC125" s="999">
        <f>SUM(CC112:CC121,CC123)-CC122-CC124</f>
        <v>0</v>
      </c>
      <c r="CD125" s="999">
        <f>SUM(CD112:CD121,CD123)-CD122-CD124</f>
        <v>0</v>
      </c>
      <c r="CE125" s="990"/>
      <c r="CI125" s="999">
        <f>SUM(CI112:CI121,CI123)-CI122-CI124</f>
        <v>0</v>
      </c>
      <c r="CJ125" s="999">
        <f>SUM(CJ112:CJ121,CJ123)-CJ122-CJ124</f>
        <v>0</v>
      </c>
      <c r="CK125" s="999">
        <f>SUM(CK112:CK121,CK123)-CK122-CK124</f>
        <v>0</v>
      </c>
      <c r="CL125" s="999">
        <f>SUM(CL112:CL121,CL123)-CL122-CL124</f>
        <v>0</v>
      </c>
      <c r="CM125" s="990"/>
      <c r="CQ125" s="999">
        <f>SUM(CQ112:CQ121,CQ123)-CQ122-CQ124</f>
        <v>0</v>
      </c>
      <c r="CR125" s="999">
        <f>SUM(CR112:CR121,CR123)-CR122-CR124</f>
        <v>0</v>
      </c>
      <c r="CS125" s="999">
        <f>SUM(CS112:CS121,CS123)-CS122-CS124</f>
        <v>0</v>
      </c>
      <c r="CT125" s="999">
        <f>SUM(CT112:CT121,CT123)-CT122-CT124</f>
        <v>0</v>
      </c>
      <c r="CU125" s="990"/>
      <c r="CY125" s="999">
        <f>SUM(CY112:CY121,CY123)-CY122-CY124</f>
        <v>0</v>
      </c>
      <c r="CZ125" s="999">
        <f>SUM(CZ112:CZ121,CZ123)-CZ122-CZ124</f>
        <v>0</v>
      </c>
      <c r="DA125" s="999">
        <f>SUM(DA112:DA121,DA123)-DA122-DA124</f>
        <v>0</v>
      </c>
      <c r="DB125" s="999">
        <f>SUM(DB112:DB121,DB123)-DB122-DB124</f>
        <v>0</v>
      </c>
      <c r="DC125" s="990"/>
      <c r="DG125" s="999">
        <f>SUM(DG112:DG121,DG123)-DG122-DG124</f>
        <v>0</v>
      </c>
      <c r="DH125" s="999">
        <f>SUM(DH112:DH121,DH123)-DH122-DH124</f>
        <v>0</v>
      </c>
      <c r="DI125" s="999">
        <f>SUM(DI112:DI121,DI123)-DI122-DI124</f>
        <v>0</v>
      </c>
      <c r="DJ125" s="999">
        <f>SUM(DJ112:DJ121,DJ123)-DJ122-DJ124</f>
        <v>0</v>
      </c>
      <c r="DK125" s="990"/>
      <c r="DO125" s="999">
        <f>SUM(DO112:DO121,DO123)-DO122-DO124</f>
        <v>0</v>
      </c>
      <c r="DP125" s="999">
        <f>SUM(DP112:DP121,DP123)-DP122-DP124</f>
        <v>0</v>
      </c>
      <c r="DQ125" s="999">
        <f>SUM(DQ112:DQ121,DQ123)-DQ122-DQ124</f>
        <v>0</v>
      </c>
      <c r="DR125" s="999">
        <f>SUM(DR112:DR121,DR123)-DR122-DR124</f>
        <v>0</v>
      </c>
      <c r="DS125" s="990"/>
      <c r="DW125" s="999">
        <f>SUM(DW112:DW121,DW123)-DW122-DW124</f>
        <v>0</v>
      </c>
      <c r="DX125" s="999">
        <f>SUM(DX112:DX121,DX123)-DX122-DX124</f>
        <v>0</v>
      </c>
      <c r="DY125" s="999">
        <f>SUM(DY112:DY121,DY123)-DY122-DY124</f>
        <v>0</v>
      </c>
      <c r="DZ125" s="999">
        <f>SUM(DZ112:DZ121,DZ123)-DZ122-DZ124</f>
        <v>0</v>
      </c>
      <c r="EA125" s="990"/>
      <c r="EE125" s="999">
        <f>SUM(EE112:EE121,EE123)-EE122-EE124</f>
        <v>0</v>
      </c>
      <c r="EF125" s="999">
        <f>SUM(EF112:EF121,EF123)-EF122-EF124</f>
        <v>0</v>
      </c>
      <c r="EG125" s="999">
        <f>SUM(EG112:EG121,EG123)-EG122-EG124</f>
        <v>0</v>
      </c>
      <c r="EH125" s="999">
        <f>SUM(EH112:EH121,EH123)-EH122-EH124</f>
        <v>0</v>
      </c>
      <c r="EI125" s="990"/>
      <c r="EM125" s="999">
        <f>SUM(EM112:EM121,EM123)-EM122-EM124</f>
        <v>0</v>
      </c>
      <c r="EN125" s="999">
        <f>SUM(EN112:EN121,EN123)-EN122-EN124</f>
        <v>0</v>
      </c>
      <c r="EO125" s="999">
        <f>SUM(EO112:EO121,EO123)-EO122-EO124</f>
        <v>0</v>
      </c>
      <c r="EP125" s="999">
        <f>SUM(EP112:EP121,EP123)-EP122-EP124</f>
        <v>0</v>
      </c>
      <c r="EQ125" s="990"/>
      <c r="EU125" s="999">
        <f>SUM(EU112:EU121,EU123)-EU122-EU124</f>
        <v>0</v>
      </c>
      <c r="EV125" s="999">
        <f>SUM(EV112:EV121,EV123)-EV122-EV124</f>
        <v>0</v>
      </c>
      <c r="EW125" s="999">
        <f>SUM(EW112:EW121,EW123)-EW122-EW124</f>
        <v>0</v>
      </c>
      <c r="EX125" s="999">
        <f>SUM(EX112:EX121,EX123)-EX122-EX124</f>
        <v>0</v>
      </c>
      <c r="EY125" s="990"/>
      <c r="FC125" s="999">
        <f>SUM(FC112:FC121,FC123)-FC122-FC124</f>
        <v>0</v>
      </c>
      <c r="FD125" s="999">
        <f>SUM(FD112:FD121,FD123)-FD122-FD124</f>
        <v>0</v>
      </c>
      <c r="FE125" s="999">
        <f>SUM(FE112:FE121,FE123)-FE122-FE124</f>
        <v>0</v>
      </c>
      <c r="FF125" s="999">
        <f>SUM(FF112:FF121,FF123)-FF122-FF124</f>
        <v>0</v>
      </c>
      <c r="FG125" s="990"/>
      <c r="FK125" s="999">
        <f>SUM(FK112:FK121,FK123)-FK122-FK124</f>
        <v>0</v>
      </c>
      <c r="FL125" s="999">
        <f>SUM(FL112:FL121,FL123)-FL122-FL124</f>
        <v>0</v>
      </c>
      <c r="FM125" s="999">
        <f>SUM(FM112:FM121,FM123)-FM122-FM124</f>
        <v>0</v>
      </c>
      <c r="FN125" s="999">
        <f>SUM(FN112:FN121,FN123)-FN122-FN124</f>
        <v>0</v>
      </c>
      <c r="FO125" s="990"/>
    </row>
    <row r="126" spans="1:171" ht="16.5" thickBot="1">
      <c r="A126" s="828"/>
      <c r="B126" s="829"/>
      <c r="C126" s="1967"/>
      <c r="D126" s="830"/>
      <c r="E126" s="830"/>
      <c r="F126" s="830"/>
      <c r="G126" s="831"/>
      <c r="H126" s="831"/>
      <c r="I126" s="831"/>
      <c r="J126" s="832"/>
      <c r="K126" s="777"/>
      <c r="S126" s="990"/>
      <c r="AA126" s="990"/>
      <c r="AI126" s="990"/>
      <c r="AQ126" s="990"/>
      <c r="AY126" s="990"/>
      <c r="BG126" s="990"/>
      <c r="BO126" s="990"/>
      <c r="BW126" s="990"/>
      <c r="CE126" s="990"/>
      <c r="CM126" s="990"/>
      <c r="CU126" s="990"/>
      <c r="DC126" s="990"/>
      <c r="DK126" s="990"/>
      <c r="DS126" s="990"/>
      <c r="EA126" s="990"/>
      <c r="EI126" s="990"/>
      <c r="EQ126" s="990"/>
      <c r="EY126" s="990"/>
      <c r="FG126" s="990"/>
      <c r="FO126" s="990"/>
    </row>
    <row r="127" spans="1:171" ht="16.5" thickTop="1">
      <c r="A127" s="833" t="s">
        <v>179</v>
      </c>
      <c r="B127" s="79"/>
      <c r="C127" s="1965"/>
      <c r="D127" s="196"/>
      <c r="E127" s="196"/>
      <c r="F127" s="196"/>
      <c r="G127" s="795"/>
      <c r="H127" s="198"/>
      <c r="I127" s="198"/>
      <c r="J127" s="200"/>
      <c r="K127" s="777"/>
      <c r="S127" s="990"/>
      <c r="AA127" s="990"/>
      <c r="AI127" s="990"/>
      <c r="AQ127" s="990"/>
      <c r="AY127" s="990"/>
      <c r="BG127" s="990"/>
      <c r="BO127" s="990"/>
      <c r="BW127" s="990"/>
      <c r="CE127" s="990"/>
      <c r="CM127" s="990"/>
      <c r="CU127" s="990"/>
      <c r="DC127" s="990"/>
      <c r="DK127" s="990"/>
      <c r="DS127" s="990"/>
      <c r="EA127" s="990"/>
      <c r="EI127" s="990"/>
      <c r="EQ127" s="990"/>
      <c r="EY127" s="990"/>
      <c r="FG127" s="990"/>
      <c r="FO127" s="990"/>
    </row>
    <row r="128" spans="1:171">
      <c r="A128" s="786"/>
      <c r="B128" s="79" t="s">
        <v>10</v>
      </c>
      <c r="C128" s="1963" t="s">
        <v>78</v>
      </c>
      <c r="D128" s="764">
        <v>181</v>
      </c>
      <c r="E128" s="778" t="str">
        <f>'Sch 1- Rate Base '!E128</f>
        <v>PTDG</v>
      </c>
      <c r="F128" s="765"/>
      <c r="G128" s="182">
        <f>'Sch 1- Rate Base '!G128</f>
        <v>0</v>
      </c>
      <c r="H128" s="182">
        <f>'Sch 1- Rate Base '!H128</f>
        <v>0</v>
      </c>
      <c r="I128" s="182">
        <f>'Sch 1- Rate Base '!I128</f>
        <v>0</v>
      </c>
      <c r="J128" s="183">
        <f>'Sch 1- Rate Base '!J128</f>
        <v>0</v>
      </c>
      <c r="K128" s="777">
        <f t="shared" ref="K128:K139" si="126">IF($E128="DIRECT",0,1)</f>
        <v>1</v>
      </c>
      <c r="O128" s="988">
        <f t="shared" ref="O128:O139" si="127">$G128</f>
        <v>0</v>
      </c>
      <c r="P128" s="989">
        <f>VLOOKUP($E128,O$450:R$461,2,FALSE)*O128*($K128)+IF($G128&lt;&gt;0,($H128/$G128)*O128,0)*(1-$K128)</f>
        <v>0</v>
      </c>
      <c r="Q128" s="989">
        <f>VLOOKUP($E128,O$450:R$461,3,FALSE)*O128*($K128)+IF($G128&lt;&gt;0,($I128/$G128)*O128,0)*(1-$K128)</f>
        <v>0</v>
      </c>
      <c r="R128" s="989">
        <f>VLOOKUP($E128,O$450:R$461,4,FALSE)*O128*($K128)+(O128-P128-Q128)*(1-$K128)</f>
        <v>0</v>
      </c>
      <c r="S128" s="990"/>
      <c r="W128" s="988">
        <f t="shared" ref="W128:W139" si="128">$G128</f>
        <v>0</v>
      </c>
      <c r="X128" s="989">
        <f>VLOOKUP($E128,W$450:Z$461,2,FALSE)*W128*($K128)+IF($G128&lt;&gt;0,($H128/$G128)*W128,0)*(1-$K128)</f>
        <v>0</v>
      </c>
      <c r="Y128" s="989">
        <f>VLOOKUP($E128,W$450:Z$461,3,FALSE)*W128*($K128)+IF($G128&lt;&gt;0,($I128/$G128)*W128,0)*(1-$K128)</f>
        <v>0</v>
      </c>
      <c r="Z128" s="989">
        <f>VLOOKUP($E128,W$450:Z$461,4,FALSE)*W128*($K128)+(W128-X128-Y128)*(1-$K128)</f>
        <v>0</v>
      </c>
      <c r="AA128" s="990"/>
      <c r="AE128" s="988">
        <f t="shared" ref="AE128:AE139" si="129">$G128</f>
        <v>0</v>
      </c>
      <c r="AF128" s="989">
        <f>VLOOKUP($E128,AE$450:AH$461,2,FALSE)*AE128*($K128)+IF($G128&lt;&gt;0,($H128/$G128)*AE128,0)*(1-$K128)</f>
        <v>0</v>
      </c>
      <c r="AG128" s="989">
        <f>VLOOKUP($E128,AE$450:AH$461,3,FALSE)*AE128*($K128)+IF($G128&lt;&gt;0,($I128/$G128)*AE128,0)*(1-$K128)</f>
        <v>0</v>
      </c>
      <c r="AH128" s="989">
        <f>VLOOKUP($E128,AE$450:AH$461,4,FALSE)*AE128*($K128)+(AE128-AF128-AG128)*(1-$K128)</f>
        <v>0</v>
      </c>
      <c r="AI128" s="990"/>
      <c r="AM128" s="988">
        <f t="shared" ref="AM128:AM139" si="130">$G128</f>
        <v>0</v>
      </c>
      <c r="AN128" s="989">
        <f>VLOOKUP($E128,AM$450:AP$461,2,FALSE)*AM128*($K128)+IF($G128&lt;&gt;0,($H128/$G128)*AM128,0)*(1-$K128)</f>
        <v>0</v>
      </c>
      <c r="AO128" s="989">
        <f>VLOOKUP($E128,AM$450:AP$461,3,FALSE)*AM128*($K128)+IF($G128&lt;&gt;0,($I128/$G128)*AM128,0)*(1-$K128)</f>
        <v>0</v>
      </c>
      <c r="AP128" s="989">
        <f>VLOOKUP($E128,AM$450:AP$461,4,FALSE)*AM128*($K128)+(AM128-AN128-AO128)*(1-$K128)</f>
        <v>0</v>
      </c>
      <c r="AQ128" s="990"/>
      <c r="AU128" s="988">
        <f t="shared" ref="AU128:AU139" si="131">$G128</f>
        <v>0</v>
      </c>
      <c r="AV128" s="989">
        <f>VLOOKUP($E128,AU$450:AX$461,2,FALSE)*AU128*($K128)+IF($G128&lt;&gt;0,($H128/$G128)*AU128,0)*(1-$K128)</f>
        <v>0</v>
      </c>
      <c r="AW128" s="989">
        <f>VLOOKUP($E128,AU$450:AX$461,3,FALSE)*AU128*($K128)+IF($G128&lt;&gt;0,($I128/$G128)*AU128,0)*(1-$K128)</f>
        <v>0</v>
      </c>
      <c r="AX128" s="989">
        <f>VLOOKUP($E128,AU$450:AX$461,4,FALSE)*AU128*($K128)+(AU128-AV128-AW128)*(1-$K128)</f>
        <v>0</v>
      </c>
      <c r="AY128" s="990"/>
      <c r="BC128" s="988">
        <f t="shared" ref="BC128:BC139" si="132">$G128</f>
        <v>0</v>
      </c>
      <c r="BD128" s="989">
        <f>VLOOKUP($E128,BC$450:BF$461,2,FALSE)*BC128*($K128)+IF($G128&lt;&gt;0,($H128/$G128)*BC128,0)*(1-$K128)</f>
        <v>0</v>
      </c>
      <c r="BE128" s="989">
        <f>VLOOKUP($E128,BC$450:BF$461,3,FALSE)*BC128*($K128)+IF($G128&lt;&gt;0,($I128/$G128)*BC128,0)*(1-$K128)</f>
        <v>0</v>
      </c>
      <c r="BF128" s="989">
        <f>VLOOKUP($E128,BC$450:BF$461,4,FALSE)*BC128*($K128)+(BC128-BD128-BE128)*(1-$K128)</f>
        <v>0</v>
      </c>
      <c r="BG128" s="990"/>
      <c r="BK128" s="988">
        <f t="shared" ref="BK128:BK139" si="133">$G128</f>
        <v>0</v>
      </c>
      <c r="BL128" s="989">
        <f>VLOOKUP($E128,BK$450:BN$461,2,FALSE)*BK128*($K128)+IF($G128&lt;&gt;0,($H128/$G128)*BK128,0)*(1-$K128)</f>
        <v>0</v>
      </c>
      <c r="BM128" s="989">
        <f>VLOOKUP($E128,BK$450:BN$461,3,FALSE)*BK128*($K128)+IF($G128&lt;&gt;0,($I128/$G128)*BK128,0)*(1-$K128)</f>
        <v>0</v>
      </c>
      <c r="BN128" s="989">
        <f>VLOOKUP($E128,BK$450:BN$461,4,FALSE)*BK128*($K128)+(BK128-BL128-BM128)*(1-$K128)</f>
        <v>0</v>
      </c>
      <c r="BO128" s="990"/>
      <c r="BS128" s="988">
        <f t="shared" ref="BS128:BS139" si="134">$G128</f>
        <v>0</v>
      </c>
      <c r="BT128" s="989">
        <f>VLOOKUP($E128,BS$450:BV$461,2,FALSE)*BS128*($K128)+IF($G128&lt;&gt;0,($H128/$G128)*BS128,0)*(1-$K128)</f>
        <v>0</v>
      </c>
      <c r="BU128" s="989">
        <f>VLOOKUP($E128,BS$450:BV$461,3,FALSE)*BS128*($K128)+IF($G128&lt;&gt;0,($I128/$G128)*BS128,0)*(1-$K128)</f>
        <v>0</v>
      </c>
      <c r="BV128" s="989">
        <f>VLOOKUP($E128,BS$450:BV$461,4,FALSE)*BS128*($K128)+(BS128-BT128-BU128)*(1-$K128)</f>
        <v>0</v>
      </c>
      <c r="BW128" s="990"/>
      <c r="CA128" s="988">
        <f t="shared" ref="CA128:CA139" si="135">$G128</f>
        <v>0</v>
      </c>
      <c r="CB128" s="989">
        <f>VLOOKUP($E128,CA$450:CD$461,2,FALSE)*CA128*($K128)+IF($G128&lt;&gt;0,($H128/$G128)*CA128,0)*(1-$K128)</f>
        <v>0</v>
      </c>
      <c r="CC128" s="989">
        <f>VLOOKUP($E128,CA$450:CD$461,3,FALSE)*CA128*($K128)+IF($G128&lt;&gt;0,($I128/$G128)*CA128,0)*(1-$K128)</f>
        <v>0</v>
      </c>
      <c r="CD128" s="989">
        <f>VLOOKUP($E128,CA$450:CD$461,4,FALSE)*CA128*($K128)+(CA128-CB128-CC128)*(1-$K128)</f>
        <v>0</v>
      </c>
      <c r="CE128" s="990"/>
      <c r="CI128" s="988">
        <f t="shared" ref="CI128:CI139" si="136">$G128</f>
        <v>0</v>
      </c>
      <c r="CJ128" s="989">
        <f>VLOOKUP($E128,CI$450:CL$461,2,FALSE)*CI128*($K128)+IF($G128&lt;&gt;0,($H128/$G128)*CI128,0)*(1-$K128)</f>
        <v>0</v>
      </c>
      <c r="CK128" s="989">
        <f>VLOOKUP($E128,CI$450:CL$461,3,FALSE)*CI128*($K128)+IF($G128&lt;&gt;0,($I128/$G128)*CI128,0)*(1-$K128)</f>
        <v>0</v>
      </c>
      <c r="CL128" s="989">
        <f>VLOOKUP($E128,CI$450:CL$461,4,FALSE)*CI128*($K128)+(CI128-CJ128-CK128)*(1-$K128)</f>
        <v>0</v>
      </c>
      <c r="CM128" s="990"/>
      <c r="CQ128" s="988">
        <f t="shared" ref="CQ128:CQ139" si="137">$G128</f>
        <v>0</v>
      </c>
      <c r="CR128" s="989">
        <f>VLOOKUP($E128,CQ$450:CT$461,2,FALSE)*CQ128*($K128)+IF($G128&lt;&gt;0,($H128/$G128)*CQ128,0)*(1-$K128)</f>
        <v>0</v>
      </c>
      <c r="CS128" s="989">
        <f>VLOOKUP($E128,CQ$450:CT$461,3,FALSE)*CQ128*($K128)+IF($G128&lt;&gt;0,($I128/$G128)*CQ128,0)*(1-$K128)</f>
        <v>0</v>
      </c>
      <c r="CT128" s="989">
        <f>VLOOKUP($E128,CQ$450:CT$461,4,FALSE)*CQ128*($K128)+(CQ128-CR128-CS128)*(1-$K128)</f>
        <v>0</v>
      </c>
      <c r="CU128" s="990"/>
      <c r="CY128" s="988">
        <f t="shared" ref="CY128:CY139" si="138">$G128</f>
        <v>0</v>
      </c>
      <c r="CZ128" s="989">
        <f>VLOOKUP($E128,CY$450:DB$461,2,FALSE)*CY128*($K128)+IF($G128&lt;&gt;0,($H128/$G128)*CY128,0)*(1-$K128)</f>
        <v>0</v>
      </c>
      <c r="DA128" s="989">
        <f>VLOOKUP($E128,CY$450:DB$461,3,FALSE)*CY128*($K128)+IF($G128&lt;&gt;0,($I128/$G128)*CY128,0)*(1-$K128)</f>
        <v>0</v>
      </c>
      <c r="DB128" s="989">
        <f>VLOOKUP($E128,CY$450:DB$461,4,FALSE)*CY128*($K128)+(CY128-CZ128-DA128)*(1-$K128)</f>
        <v>0</v>
      </c>
      <c r="DC128" s="990"/>
      <c r="DG128" s="988">
        <f t="shared" ref="DG128:DG139" si="139">$G128</f>
        <v>0</v>
      </c>
      <c r="DH128" s="989">
        <f>VLOOKUP($E128,DG$450:DJ$461,2,FALSE)*DG128*($K128)+IF($G128&lt;&gt;0,($H128/$G128)*DG128,0)*(1-$K128)</f>
        <v>0</v>
      </c>
      <c r="DI128" s="989">
        <f>VLOOKUP($E128,DG$450:DJ$461,3,FALSE)*DG128*($K128)+IF($G128&lt;&gt;0,($I128/$G128)*DG128,0)*(1-$K128)</f>
        <v>0</v>
      </c>
      <c r="DJ128" s="989">
        <f>VLOOKUP($E128,DG$450:DJ$461,4,FALSE)*DG128*($K128)+(DG128-DH128-DI128)*(1-$K128)</f>
        <v>0</v>
      </c>
      <c r="DK128" s="990"/>
      <c r="DO128" s="988">
        <f t="shared" ref="DO128:DO139" si="140">$G128</f>
        <v>0</v>
      </c>
      <c r="DP128" s="989">
        <f>VLOOKUP($E128,DO$450:DR$461,2,FALSE)*DO128*($K128)+IF($G128&lt;&gt;0,($H128/$G128)*DO128,0)*(1-$K128)</f>
        <v>0</v>
      </c>
      <c r="DQ128" s="989">
        <f>VLOOKUP($E128,DO$450:DR$461,3,FALSE)*DO128*($K128)+IF($G128&lt;&gt;0,($I128/$G128)*DO128,0)*(1-$K128)</f>
        <v>0</v>
      </c>
      <c r="DR128" s="989">
        <f>VLOOKUP($E128,DO$450:DR$461,4,FALSE)*DO128*($K128)+(DO128-DP128-DQ128)*(1-$K128)</f>
        <v>0</v>
      </c>
      <c r="DS128" s="990"/>
      <c r="DW128" s="988">
        <f t="shared" ref="DW128:DW139" si="141">$G128</f>
        <v>0</v>
      </c>
      <c r="DX128" s="989">
        <f>VLOOKUP($E128,DW$450:DZ$461,2,FALSE)*DW128*($K128)+IF($G128&lt;&gt;0,($H128/$G128)*DW128,0)*(1-$K128)</f>
        <v>0</v>
      </c>
      <c r="DY128" s="989">
        <f>VLOOKUP($E128,DW$450:DZ$461,3,FALSE)*DW128*($K128)+IF($G128&lt;&gt;0,($I128/$G128)*DW128,0)*(1-$K128)</f>
        <v>0</v>
      </c>
      <c r="DZ128" s="989">
        <f>VLOOKUP($E128,DW$450:DZ$461,4,FALSE)*DW128*($K128)+(DW128-DX128-DY128)*(1-$K128)</f>
        <v>0</v>
      </c>
      <c r="EA128" s="990"/>
      <c r="EE128" s="988">
        <f t="shared" ref="EE128:EE139" si="142">$G128</f>
        <v>0</v>
      </c>
      <c r="EF128" s="989">
        <f>VLOOKUP($E128,EE$450:EH$461,2,FALSE)*EE128*($K128)+IF($G128&lt;&gt;0,($H128/$G128)*EE128,0)*(1-$K128)</f>
        <v>0</v>
      </c>
      <c r="EG128" s="989">
        <f>VLOOKUP($E128,EE$450:EH$461,3,FALSE)*EE128*($K128)+IF($G128&lt;&gt;0,($I128/$G128)*EE128,0)*(1-$K128)</f>
        <v>0</v>
      </c>
      <c r="EH128" s="989">
        <f>VLOOKUP($E128,EE$450:EH$461,4,FALSE)*EE128*($K128)+(EE128-EF128-EG128)*(1-$K128)</f>
        <v>0</v>
      </c>
      <c r="EI128" s="990"/>
      <c r="EM128" s="988">
        <f t="shared" ref="EM128:EM139" si="143">$G128</f>
        <v>0</v>
      </c>
      <c r="EN128" s="989">
        <f>VLOOKUP($E128,EM$450:EP$461,2,FALSE)*EM128*($K128)+IF($G128&lt;&gt;0,($H128/$G128)*EM128,0)*(1-$K128)</f>
        <v>0</v>
      </c>
      <c r="EO128" s="989">
        <f>VLOOKUP($E128,EM$450:EP$461,3,FALSE)*EM128*($K128)+IF($G128&lt;&gt;0,($I128/$G128)*EM128,0)*(1-$K128)</f>
        <v>0</v>
      </c>
      <c r="EP128" s="989">
        <f>VLOOKUP($E128,EM$450:EP$461,4,FALSE)*EM128*($K128)+(EM128-EN128-EO128)*(1-$K128)</f>
        <v>0</v>
      </c>
      <c r="EQ128" s="990"/>
      <c r="EU128" s="988">
        <f t="shared" ref="EU128:EU139" si="144">$G128</f>
        <v>0</v>
      </c>
      <c r="EV128" s="989">
        <f>VLOOKUP($E128,EU$450:EX$461,2,FALSE)*EU128*($K128)+IF($G128&lt;&gt;0,($H128/$G128)*EU128,0)*(1-$K128)</f>
        <v>0</v>
      </c>
      <c r="EW128" s="989">
        <f>VLOOKUP($E128,EU$450:EX$461,3,FALSE)*EU128*($K128)+IF($G128&lt;&gt;0,($I128/$G128)*EU128,0)*(1-$K128)</f>
        <v>0</v>
      </c>
      <c r="EX128" s="989">
        <f>VLOOKUP($E128,EU$450:EX$461,4,FALSE)*EU128*($K128)+(EU128-EV128-EW128)*(1-$K128)</f>
        <v>0</v>
      </c>
      <c r="EY128" s="990"/>
      <c r="FC128" s="988">
        <f t="shared" ref="FC128:FC139" si="145">$G128</f>
        <v>0</v>
      </c>
      <c r="FD128" s="989">
        <f>VLOOKUP($E128,FC$450:FF$461,2,FALSE)*FC128*($K128)+IF($G128&lt;&gt;0,($H128/$G128)*FC128,0)*(1-$K128)</f>
        <v>0</v>
      </c>
      <c r="FE128" s="989">
        <f>VLOOKUP($E128,FC$450:FF$461,3,FALSE)*FC128*($K128)+IF($G128&lt;&gt;0,($I128/$G128)*FC128,0)*(1-$K128)</f>
        <v>0</v>
      </c>
      <c r="FF128" s="989">
        <f>VLOOKUP($E128,FC$450:FF$461,4,FALSE)*FC128*($K128)+(FC128-FD128-FE128)*(1-$K128)</f>
        <v>0</v>
      </c>
      <c r="FG128" s="990"/>
      <c r="FK128" s="988">
        <f t="shared" ref="FK128:FK139" si="146">$G128</f>
        <v>0</v>
      </c>
      <c r="FL128" s="989">
        <f>VLOOKUP($E128,FK$450:FN$461,2,FALSE)*FK128*($K128)+IF($G128&lt;&gt;0,($H128/$G128)*FK128,0)*(1-$K128)</f>
        <v>0</v>
      </c>
      <c r="FM128" s="989">
        <f>VLOOKUP($E128,FK$450:FN$461,3,FALSE)*FK128*($K128)+IF($G128&lt;&gt;0,($I128/$G128)*FK128,0)*(1-$K128)</f>
        <v>0</v>
      </c>
      <c r="FN128" s="989">
        <f>VLOOKUP($E128,FK$450:FN$461,4,FALSE)*FK128*($K128)+(FK128-FL128-FM128)*(1-$K128)</f>
        <v>0</v>
      </c>
      <c r="FO128" s="990"/>
    </row>
    <row r="129" spans="1:171">
      <c r="A129" s="786"/>
      <c r="B129" s="79" t="s">
        <v>11</v>
      </c>
      <c r="C129" s="1963" t="s">
        <v>78</v>
      </c>
      <c r="D129" s="764">
        <v>182.1</v>
      </c>
      <c r="E129" s="778" t="str">
        <f>'Sch 1- Rate Base '!E129</f>
        <v>DIRECT</v>
      </c>
      <c r="F129" s="765"/>
      <c r="G129" s="182">
        <f>'Sch 1- Rate Base '!G129</f>
        <v>0</v>
      </c>
      <c r="H129" s="182">
        <f>'Sch 1- Rate Base '!H129</f>
        <v>0</v>
      </c>
      <c r="I129" s="182">
        <f>'Sch 1- Rate Base '!I129</f>
        <v>0</v>
      </c>
      <c r="J129" s="183">
        <f>'Sch 1- Rate Base '!J129</f>
        <v>0</v>
      </c>
      <c r="K129" s="777">
        <f t="shared" si="126"/>
        <v>0</v>
      </c>
      <c r="O129" s="988">
        <f t="shared" si="127"/>
        <v>0</v>
      </c>
      <c r="P129" s="989">
        <f>VLOOKUP($E129,O$450:R$461,2,FALSE)*O129*($K129)+IF($G129&lt;&gt;0,($H129/$G129)*O129,0)*(1-$K129)</f>
        <v>0</v>
      </c>
      <c r="Q129" s="989">
        <f>VLOOKUP($E129,O$450:R$461,3,FALSE)*O129*($K129)+IF($G129&lt;&gt;0,($I129/$G129)*O129,0)*(1-$K129)</f>
        <v>0</v>
      </c>
      <c r="R129" s="989">
        <f>VLOOKUP($E129,O$450:R$461,4,FALSE)*O129*($K129)+(O129-P129-Q129)*(1-$K129)</f>
        <v>0</v>
      </c>
      <c r="S129" s="990"/>
      <c r="W129" s="988">
        <f t="shared" si="128"/>
        <v>0</v>
      </c>
      <c r="X129" s="989">
        <f>VLOOKUP($E129,W$450:Z$461,2,FALSE)*W129*($K129)+IF($G129&lt;&gt;0,($H129/$G129)*W129,0)*(1-$K129)</f>
        <v>0</v>
      </c>
      <c r="Y129" s="989">
        <f>VLOOKUP($E129,W$450:Z$461,3,FALSE)*W129*($K129)+IF($G129&lt;&gt;0,($I129/$G129)*W129,0)*(1-$K129)</f>
        <v>0</v>
      </c>
      <c r="Z129" s="989">
        <f>VLOOKUP($E129,W$450:Z$461,4,FALSE)*W129*($K129)+(W129-X129-Y129)*(1-$K129)</f>
        <v>0</v>
      </c>
      <c r="AA129" s="990"/>
      <c r="AE129" s="988">
        <f t="shared" si="129"/>
        <v>0</v>
      </c>
      <c r="AF129" s="989">
        <f>VLOOKUP($E129,AE$450:AH$461,2,FALSE)*AE129*($K129)+IF($G129&lt;&gt;0,($H129/$G129)*AE129,0)*(1-$K129)</f>
        <v>0</v>
      </c>
      <c r="AG129" s="989">
        <f>VLOOKUP($E129,AE$450:AH$461,3,FALSE)*AE129*($K129)+IF($G129&lt;&gt;0,($I129/$G129)*AE129,0)*(1-$K129)</f>
        <v>0</v>
      </c>
      <c r="AH129" s="989">
        <f>VLOOKUP($E129,AE$450:AH$461,4,FALSE)*AE129*($K129)+(AE129-AF129-AG129)*(1-$K129)</f>
        <v>0</v>
      </c>
      <c r="AI129" s="990"/>
      <c r="AM129" s="988">
        <f t="shared" si="130"/>
        <v>0</v>
      </c>
      <c r="AN129" s="989">
        <f>VLOOKUP($E129,AM$450:AP$461,2,FALSE)*AM129*($K129)+IF($G129&lt;&gt;0,($H129/$G129)*AM129,0)*(1-$K129)</f>
        <v>0</v>
      </c>
      <c r="AO129" s="989">
        <f>VLOOKUP($E129,AM$450:AP$461,3,FALSE)*AM129*($K129)+IF($G129&lt;&gt;0,($I129/$G129)*AM129,0)*(1-$K129)</f>
        <v>0</v>
      </c>
      <c r="AP129" s="989">
        <f>VLOOKUP($E129,AM$450:AP$461,4,FALSE)*AM129*($K129)+(AM129-AN129-AO129)*(1-$K129)</f>
        <v>0</v>
      </c>
      <c r="AQ129" s="990"/>
      <c r="AU129" s="988">
        <f t="shared" si="131"/>
        <v>0</v>
      </c>
      <c r="AV129" s="989">
        <f>VLOOKUP($E129,AU$450:AX$461,2,FALSE)*AU129*($K129)+IF($G129&lt;&gt;0,($H129/$G129)*AU129,0)*(1-$K129)</f>
        <v>0</v>
      </c>
      <c r="AW129" s="989">
        <f>VLOOKUP($E129,AU$450:AX$461,3,FALSE)*AU129*($K129)+IF($G129&lt;&gt;0,($I129/$G129)*AU129,0)*(1-$K129)</f>
        <v>0</v>
      </c>
      <c r="AX129" s="989">
        <f>VLOOKUP($E129,AU$450:AX$461,4,FALSE)*AU129*($K129)+(AU129-AV129-AW129)*(1-$K129)</f>
        <v>0</v>
      </c>
      <c r="AY129" s="990"/>
      <c r="BC129" s="988">
        <f t="shared" si="132"/>
        <v>0</v>
      </c>
      <c r="BD129" s="989">
        <f>VLOOKUP($E129,BC$450:BF$461,2,FALSE)*BC129*($K129)+IF($G129&lt;&gt;0,($H129/$G129)*BC129,0)*(1-$K129)</f>
        <v>0</v>
      </c>
      <c r="BE129" s="989">
        <f>VLOOKUP($E129,BC$450:BF$461,3,FALSE)*BC129*($K129)+IF($G129&lt;&gt;0,($I129/$G129)*BC129,0)*(1-$K129)</f>
        <v>0</v>
      </c>
      <c r="BF129" s="989">
        <f>VLOOKUP($E129,BC$450:BF$461,4,FALSE)*BC129*($K129)+(BC129-BD129-BE129)*(1-$K129)</f>
        <v>0</v>
      </c>
      <c r="BG129" s="990"/>
      <c r="BK129" s="988">
        <f t="shared" si="133"/>
        <v>0</v>
      </c>
      <c r="BL129" s="989">
        <f>VLOOKUP($E129,BK$450:BN$461,2,FALSE)*BK129*($K129)+IF($G129&lt;&gt;0,($H129/$G129)*BK129,0)*(1-$K129)</f>
        <v>0</v>
      </c>
      <c r="BM129" s="989">
        <f>VLOOKUP($E129,BK$450:BN$461,3,FALSE)*BK129*($K129)+IF($G129&lt;&gt;0,($I129/$G129)*BK129,0)*(1-$K129)</f>
        <v>0</v>
      </c>
      <c r="BN129" s="989">
        <f>VLOOKUP($E129,BK$450:BN$461,4,FALSE)*BK129*($K129)+(BK129-BL129-BM129)*(1-$K129)</f>
        <v>0</v>
      </c>
      <c r="BO129" s="990"/>
      <c r="BS129" s="988">
        <f t="shared" si="134"/>
        <v>0</v>
      </c>
      <c r="BT129" s="989">
        <f>VLOOKUP($E129,BS$450:BV$461,2,FALSE)*BS129*($K129)+IF($G129&lt;&gt;0,($H129/$G129)*BS129,0)*(1-$K129)</f>
        <v>0</v>
      </c>
      <c r="BU129" s="989">
        <f>VLOOKUP($E129,BS$450:BV$461,3,FALSE)*BS129*($K129)+IF($G129&lt;&gt;0,($I129/$G129)*BS129,0)*(1-$K129)</f>
        <v>0</v>
      </c>
      <c r="BV129" s="989">
        <f>VLOOKUP($E129,BS$450:BV$461,4,FALSE)*BS129*($K129)+(BS129-BT129-BU129)*(1-$K129)</f>
        <v>0</v>
      </c>
      <c r="BW129" s="990"/>
      <c r="CA129" s="988">
        <f t="shared" si="135"/>
        <v>0</v>
      </c>
      <c r="CB129" s="989">
        <f>VLOOKUP($E129,CA$450:CD$461,2,FALSE)*CA129*($K129)+IF($G129&lt;&gt;0,($H129/$G129)*CA129,0)*(1-$K129)</f>
        <v>0</v>
      </c>
      <c r="CC129" s="989">
        <f>VLOOKUP($E129,CA$450:CD$461,3,FALSE)*CA129*($K129)+IF($G129&lt;&gt;0,($I129/$G129)*CA129,0)*(1-$K129)</f>
        <v>0</v>
      </c>
      <c r="CD129" s="989">
        <f>VLOOKUP($E129,CA$450:CD$461,4,FALSE)*CA129*($K129)+(CA129-CB129-CC129)*(1-$K129)</f>
        <v>0</v>
      </c>
      <c r="CE129" s="990"/>
      <c r="CI129" s="988">
        <f t="shared" si="136"/>
        <v>0</v>
      </c>
      <c r="CJ129" s="989">
        <f>VLOOKUP($E129,CI$450:CL$461,2,FALSE)*CI129*($K129)+IF($G129&lt;&gt;0,($H129/$G129)*CI129,0)*(1-$K129)</f>
        <v>0</v>
      </c>
      <c r="CK129" s="989">
        <f>VLOOKUP($E129,CI$450:CL$461,3,FALSE)*CI129*($K129)+IF($G129&lt;&gt;0,($I129/$G129)*CI129,0)*(1-$K129)</f>
        <v>0</v>
      </c>
      <c r="CL129" s="989">
        <f>VLOOKUP($E129,CI$450:CL$461,4,FALSE)*CI129*($K129)+(CI129-CJ129-CK129)*(1-$K129)</f>
        <v>0</v>
      </c>
      <c r="CM129" s="990"/>
      <c r="CQ129" s="988">
        <f t="shared" si="137"/>
        <v>0</v>
      </c>
      <c r="CR129" s="989">
        <f>VLOOKUP($E129,CQ$450:CT$461,2,FALSE)*CQ129*($K129)+IF($G129&lt;&gt;0,($H129/$G129)*CQ129,0)*(1-$K129)</f>
        <v>0</v>
      </c>
      <c r="CS129" s="989">
        <f>VLOOKUP($E129,CQ$450:CT$461,3,FALSE)*CQ129*($K129)+IF($G129&lt;&gt;0,($I129/$G129)*CQ129,0)*(1-$K129)</f>
        <v>0</v>
      </c>
      <c r="CT129" s="989">
        <f>VLOOKUP($E129,CQ$450:CT$461,4,FALSE)*CQ129*($K129)+(CQ129-CR129-CS129)*(1-$K129)</f>
        <v>0</v>
      </c>
      <c r="CU129" s="990"/>
      <c r="CY129" s="988">
        <f t="shared" si="138"/>
        <v>0</v>
      </c>
      <c r="CZ129" s="989">
        <f>VLOOKUP($E129,CY$450:DB$461,2,FALSE)*CY129*($K129)+IF($G129&lt;&gt;0,($H129/$G129)*CY129,0)*(1-$K129)</f>
        <v>0</v>
      </c>
      <c r="DA129" s="989">
        <f>VLOOKUP($E129,CY$450:DB$461,3,FALSE)*CY129*($K129)+IF($G129&lt;&gt;0,($I129/$G129)*CY129,0)*(1-$K129)</f>
        <v>0</v>
      </c>
      <c r="DB129" s="989">
        <f>VLOOKUP($E129,CY$450:DB$461,4,FALSE)*CY129*($K129)+(CY129-CZ129-DA129)*(1-$K129)</f>
        <v>0</v>
      </c>
      <c r="DC129" s="990"/>
      <c r="DG129" s="988">
        <f t="shared" si="139"/>
        <v>0</v>
      </c>
      <c r="DH129" s="989">
        <f>VLOOKUP($E129,DG$450:DJ$461,2,FALSE)*DG129*($K129)+IF($G129&lt;&gt;0,($H129/$G129)*DG129,0)*(1-$K129)</f>
        <v>0</v>
      </c>
      <c r="DI129" s="989">
        <f>VLOOKUP($E129,DG$450:DJ$461,3,FALSE)*DG129*($K129)+IF($G129&lt;&gt;0,($I129/$G129)*DG129,0)*(1-$K129)</f>
        <v>0</v>
      </c>
      <c r="DJ129" s="989">
        <f>VLOOKUP($E129,DG$450:DJ$461,4,FALSE)*DG129*($K129)+(DG129-DH129-DI129)*(1-$K129)</f>
        <v>0</v>
      </c>
      <c r="DK129" s="990"/>
      <c r="DO129" s="988">
        <f t="shared" si="140"/>
        <v>0</v>
      </c>
      <c r="DP129" s="989">
        <f>VLOOKUP($E129,DO$450:DR$461,2,FALSE)*DO129*($K129)+IF($G129&lt;&gt;0,($H129/$G129)*DO129,0)*(1-$K129)</f>
        <v>0</v>
      </c>
      <c r="DQ129" s="989">
        <f>VLOOKUP($E129,DO$450:DR$461,3,FALSE)*DO129*($K129)+IF($G129&lt;&gt;0,($I129/$G129)*DO129,0)*(1-$K129)</f>
        <v>0</v>
      </c>
      <c r="DR129" s="989">
        <f>VLOOKUP($E129,DO$450:DR$461,4,FALSE)*DO129*($K129)+(DO129-DP129-DQ129)*(1-$K129)</f>
        <v>0</v>
      </c>
      <c r="DS129" s="990"/>
      <c r="DW129" s="988">
        <f t="shared" si="141"/>
        <v>0</v>
      </c>
      <c r="DX129" s="989">
        <f>VLOOKUP($E129,DW$450:DZ$461,2,FALSE)*DW129*($K129)+IF($G129&lt;&gt;0,($H129/$G129)*DW129,0)*(1-$K129)</f>
        <v>0</v>
      </c>
      <c r="DY129" s="989">
        <f>VLOOKUP($E129,DW$450:DZ$461,3,FALSE)*DW129*($K129)+IF($G129&lt;&gt;0,($I129/$G129)*DW129,0)*(1-$K129)</f>
        <v>0</v>
      </c>
      <c r="DZ129" s="989">
        <f>VLOOKUP($E129,DW$450:DZ$461,4,FALSE)*DW129*($K129)+(DW129-DX129-DY129)*(1-$K129)</f>
        <v>0</v>
      </c>
      <c r="EA129" s="990"/>
      <c r="EE129" s="988">
        <f t="shared" si="142"/>
        <v>0</v>
      </c>
      <c r="EF129" s="989">
        <f>VLOOKUP($E129,EE$450:EH$461,2,FALSE)*EE129*($K129)+IF($G129&lt;&gt;0,($H129/$G129)*EE129,0)*(1-$K129)</f>
        <v>0</v>
      </c>
      <c r="EG129" s="989">
        <f>VLOOKUP($E129,EE$450:EH$461,3,FALSE)*EE129*($K129)+IF($G129&lt;&gt;0,($I129/$G129)*EE129,0)*(1-$K129)</f>
        <v>0</v>
      </c>
      <c r="EH129" s="989">
        <f>VLOOKUP($E129,EE$450:EH$461,4,FALSE)*EE129*($K129)+(EE129-EF129-EG129)*(1-$K129)</f>
        <v>0</v>
      </c>
      <c r="EI129" s="990"/>
      <c r="EM129" s="988">
        <f t="shared" si="143"/>
        <v>0</v>
      </c>
      <c r="EN129" s="989">
        <f>VLOOKUP($E129,EM$450:EP$461,2,FALSE)*EM129*($K129)+IF($G129&lt;&gt;0,($H129/$G129)*EM129,0)*(1-$K129)</f>
        <v>0</v>
      </c>
      <c r="EO129" s="989">
        <f>VLOOKUP($E129,EM$450:EP$461,3,FALSE)*EM129*($K129)+IF($G129&lt;&gt;0,($I129/$G129)*EM129,0)*(1-$K129)</f>
        <v>0</v>
      </c>
      <c r="EP129" s="989">
        <f>VLOOKUP($E129,EM$450:EP$461,4,FALSE)*EM129*($K129)+(EM129-EN129-EO129)*(1-$K129)</f>
        <v>0</v>
      </c>
      <c r="EQ129" s="990"/>
      <c r="EU129" s="988">
        <f t="shared" si="144"/>
        <v>0</v>
      </c>
      <c r="EV129" s="989">
        <f>VLOOKUP($E129,EU$450:EX$461,2,FALSE)*EU129*($K129)+IF($G129&lt;&gt;0,($H129/$G129)*EU129,0)*(1-$K129)</f>
        <v>0</v>
      </c>
      <c r="EW129" s="989">
        <f>VLOOKUP($E129,EU$450:EX$461,3,FALSE)*EU129*($K129)+IF($G129&lt;&gt;0,($I129/$G129)*EU129,0)*(1-$K129)</f>
        <v>0</v>
      </c>
      <c r="EX129" s="989">
        <f>VLOOKUP($E129,EU$450:EX$461,4,FALSE)*EU129*($K129)+(EU129-EV129-EW129)*(1-$K129)</f>
        <v>0</v>
      </c>
      <c r="EY129" s="990"/>
      <c r="FC129" s="988">
        <f t="shared" si="145"/>
        <v>0</v>
      </c>
      <c r="FD129" s="989">
        <f>VLOOKUP($E129,FC$450:FF$461,2,FALSE)*FC129*($K129)+IF($G129&lt;&gt;0,($H129/$G129)*FC129,0)*(1-$K129)</f>
        <v>0</v>
      </c>
      <c r="FE129" s="989">
        <f>VLOOKUP($E129,FC$450:FF$461,3,FALSE)*FC129*($K129)+IF($G129&lt;&gt;0,($I129/$G129)*FC129,0)*(1-$K129)</f>
        <v>0</v>
      </c>
      <c r="FF129" s="989">
        <f>VLOOKUP($E129,FC$450:FF$461,4,FALSE)*FC129*($K129)+(FC129-FD129-FE129)*(1-$K129)</f>
        <v>0</v>
      </c>
      <c r="FG129" s="990"/>
      <c r="FK129" s="988">
        <f t="shared" si="146"/>
        <v>0</v>
      </c>
      <c r="FL129" s="989">
        <f>VLOOKUP($E129,FK$450:FN$461,2,FALSE)*FK129*($K129)+IF($G129&lt;&gt;0,($H129/$G129)*FK129,0)*(1-$K129)</f>
        <v>0</v>
      </c>
      <c r="FM129" s="989">
        <f>VLOOKUP($E129,FK$450:FN$461,3,FALSE)*FK129*($K129)+IF($G129&lt;&gt;0,($I129/$G129)*FK129,0)*(1-$K129)</f>
        <v>0</v>
      </c>
      <c r="FN129" s="989">
        <f>VLOOKUP($E129,FK$450:FN$461,4,FALSE)*FK129*($K129)+(FK129-FL129-FM129)*(1-$K129)</f>
        <v>0</v>
      </c>
      <c r="FO129" s="990"/>
    </row>
    <row r="130" spans="1:171">
      <c r="A130" s="786"/>
      <c r="B130" s="79" t="s">
        <v>12</v>
      </c>
      <c r="C130" s="1963" t="s">
        <v>78</v>
      </c>
      <c r="D130" s="764">
        <v>182.2</v>
      </c>
      <c r="E130" s="778" t="str">
        <f>'Sch 1- Rate Base '!E130</f>
        <v>DIRECT</v>
      </c>
      <c r="F130" s="765"/>
      <c r="G130" s="182">
        <f>'Sch 1- Rate Base '!G130</f>
        <v>0</v>
      </c>
      <c r="H130" s="182">
        <f>'Sch 1- Rate Base '!H130</f>
        <v>0</v>
      </c>
      <c r="I130" s="182">
        <f>'Sch 1- Rate Base '!I130</f>
        <v>0</v>
      </c>
      <c r="J130" s="183">
        <f>'Sch 1- Rate Base '!J130</f>
        <v>0</v>
      </c>
      <c r="K130" s="777">
        <f t="shared" si="126"/>
        <v>0</v>
      </c>
      <c r="O130" s="988">
        <f t="shared" si="127"/>
        <v>0</v>
      </c>
      <c r="P130" s="989">
        <f>VLOOKUP($E130,O$450:R$461,2,FALSE)*O130*($K130)+IF($G130&lt;&gt;0,($H130/$G130)*O130,0)*(1-$K130)</f>
        <v>0</v>
      </c>
      <c r="Q130" s="989">
        <f>VLOOKUP($E130,O$450:R$461,3,FALSE)*O130*($K130)+IF($G130&lt;&gt;0,($I130/$G130)*O130,0)*(1-$K130)</f>
        <v>0</v>
      </c>
      <c r="R130" s="989">
        <f>VLOOKUP($E130,O$450:R$461,4,FALSE)*O130*($K130)+(O130-P130-Q130)*(1-$K130)</f>
        <v>0</v>
      </c>
      <c r="S130" s="990"/>
      <c r="W130" s="988">
        <f t="shared" si="128"/>
        <v>0</v>
      </c>
      <c r="X130" s="989">
        <f>VLOOKUP($E130,W$450:Z$461,2,FALSE)*W130*($K130)+IF($G130&lt;&gt;0,($H130/$G130)*W130,0)*(1-$K130)</f>
        <v>0</v>
      </c>
      <c r="Y130" s="989">
        <f>VLOOKUP($E130,W$450:Z$461,3,FALSE)*W130*($K130)+IF($G130&lt;&gt;0,($I130/$G130)*W130,0)*(1-$K130)</f>
        <v>0</v>
      </c>
      <c r="Z130" s="989">
        <f>VLOOKUP($E130,W$450:Z$461,4,FALSE)*W130*($K130)+(W130-X130-Y130)*(1-$K130)</f>
        <v>0</v>
      </c>
      <c r="AA130" s="990"/>
      <c r="AE130" s="988">
        <f t="shared" si="129"/>
        <v>0</v>
      </c>
      <c r="AF130" s="989">
        <f>VLOOKUP($E130,AE$450:AH$461,2,FALSE)*AE130*($K130)+IF($G130&lt;&gt;0,($H130/$G130)*AE130,0)*(1-$K130)</f>
        <v>0</v>
      </c>
      <c r="AG130" s="989">
        <f>VLOOKUP($E130,AE$450:AH$461,3,FALSE)*AE130*($K130)+IF($G130&lt;&gt;0,($I130/$G130)*AE130,0)*(1-$K130)</f>
        <v>0</v>
      </c>
      <c r="AH130" s="989">
        <f>VLOOKUP($E130,AE$450:AH$461,4,FALSE)*AE130*($K130)+(AE130-AF130-AG130)*(1-$K130)</f>
        <v>0</v>
      </c>
      <c r="AI130" s="990"/>
      <c r="AM130" s="988">
        <f t="shared" si="130"/>
        <v>0</v>
      </c>
      <c r="AN130" s="989">
        <f>VLOOKUP($E130,AM$450:AP$461,2,FALSE)*AM130*($K130)+IF($G130&lt;&gt;0,($H130/$G130)*AM130,0)*(1-$K130)</f>
        <v>0</v>
      </c>
      <c r="AO130" s="989">
        <f>VLOOKUP($E130,AM$450:AP$461,3,FALSE)*AM130*($K130)+IF($G130&lt;&gt;0,($I130/$G130)*AM130,0)*(1-$K130)</f>
        <v>0</v>
      </c>
      <c r="AP130" s="989">
        <f>VLOOKUP($E130,AM$450:AP$461,4,FALSE)*AM130*($K130)+(AM130-AN130-AO130)*(1-$K130)</f>
        <v>0</v>
      </c>
      <c r="AQ130" s="990"/>
      <c r="AU130" s="988">
        <f t="shared" si="131"/>
        <v>0</v>
      </c>
      <c r="AV130" s="989">
        <f>VLOOKUP($E130,AU$450:AX$461,2,FALSE)*AU130*($K130)+IF($G130&lt;&gt;0,($H130/$G130)*AU130,0)*(1-$K130)</f>
        <v>0</v>
      </c>
      <c r="AW130" s="989">
        <f>VLOOKUP($E130,AU$450:AX$461,3,FALSE)*AU130*($K130)+IF($G130&lt;&gt;0,($I130/$G130)*AU130,0)*(1-$K130)</f>
        <v>0</v>
      </c>
      <c r="AX130" s="989">
        <f>VLOOKUP($E130,AU$450:AX$461,4,FALSE)*AU130*($K130)+(AU130-AV130-AW130)*(1-$K130)</f>
        <v>0</v>
      </c>
      <c r="AY130" s="990"/>
      <c r="BC130" s="988">
        <f t="shared" si="132"/>
        <v>0</v>
      </c>
      <c r="BD130" s="989">
        <f>VLOOKUP($E130,BC$450:BF$461,2,FALSE)*BC130*($K130)+IF($G130&lt;&gt;0,($H130/$G130)*BC130,0)*(1-$K130)</f>
        <v>0</v>
      </c>
      <c r="BE130" s="989">
        <f>VLOOKUP($E130,BC$450:BF$461,3,FALSE)*BC130*($K130)+IF($G130&lt;&gt;0,($I130/$G130)*BC130,0)*(1-$K130)</f>
        <v>0</v>
      </c>
      <c r="BF130" s="989">
        <f>VLOOKUP($E130,BC$450:BF$461,4,FALSE)*BC130*($K130)+(BC130-BD130-BE130)*(1-$K130)</f>
        <v>0</v>
      </c>
      <c r="BG130" s="990"/>
      <c r="BK130" s="988">
        <f t="shared" si="133"/>
        <v>0</v>
      </c>
      <c r="BL130" s="989">
        <f>VLOOKUP($E130,BK$450:BN$461,2,FALSE)*BK130*($K130)+IF($G130&lt;&gt;0,($H130/$G130)*BK130,0)*(1-$K130)</f>
        <v>0</v>
      </c>
      <c r="BM130" s="989">
        <f>VLOOKUP($E130,BK$450:BN$461,3,FALSE)*BK130*($K130)+IF($G130&lt;&gt;0,($I130/$G130)*BK130,0)*(1-$K130)</f>
        <v>0</v>
      </c>
      <c r="BN130" s="989">
        <f>VLOOKUP($E130,BK$450:BN$461,4,FALSE)*BK130*($K130)+(BK130-BL130-BM130)*(1-$K130)</f>
        <v>0</v>
      </c>
      <c r="BO130" s="990"/>
      <c r="BS130" s="988">
        <f t="shared" si="134"/>
        <v>0</v>
      </c>
      <c r="BT130" s="989">
        <f>VLOOKUP($E130,BS$450:BV$461,2,FALSE)*BS130*($K130)+IF($G130&lt;&gt;0,($H130/$G130)*BS130,0)*(1-$K130)</f>
        <v>0</v>
      </c>
      <c r="BU130" s="989">
        <f>VLOOKUP($E130,BS$450:BV$461,3,FALSE)*BS130*($K130)+IF($G130&lt;&gt;0,($I130/$G130)*BS130,0)*(1-$K130)</f>
        <v>0</v>
      </c>
      <c r="BV130" s="989">
        <f>VLOOKUP($E130,BS$450:BV$461,4,FALSE)*BS130*($K130)+(BS130-BT130-BU130)*(1-$K130)</f>
        <v>0</v>
      </c>
      <c r="BW130" s="990"/>
      <c r="CA130" s="988">
        <f t="shared" si="135"/>
        <v>0</v>
      </c>
      <c r="CB130" s="989">
        <f>VLOOKUP($E130,CA$450:CD$461,2,FALSE)*CA130*($K130)+IF($G130&lt;&gt;0,($H130/$G130)*CA130,0)*(1-$K130)</f>
        <v>0</v>
      </c>
      <c r="CC130" s="989">
        <f>VLOOKUP($E130,CA$450:CD$461,3,FALSE)*CA130*($K130)+IF($G130&lt;&gt;0,($I130/$G130)*CA130,0)*(1-$K130)</f>
        <v>0</v>
      </c>
      <c r="CD130" s="989">
        <f>VLOOKUP($E130,CA$450:CD$461,4,FALSE)*CA130*($K130)+(CA130-CB130-CC130)*(1-$K130)</f>
        <v>0</v>
      </c>
      <c r="CE130" s="990"/>
      <c r="CI130" s="988">
        <f t="shared" si="136"/>
        <v>0</v>
      </c>
      <c r="CJ130" s="989">
        <f>VLOOKUP($E130,CI$450:CL$461,2,FALSE)*CI130*($K130)+IF($G130&lt;&gt;0,($H130/$G130)*CI130,0)*(1-$K130)</f>
        <v>0</v>
      </c>
      <c r="CK130" s="989">
        <f>VLOOKUP($E130,CI$450:CL$461,3,FALSE)*CI130*($K130)+IF($G130&lt;&gt;0,($I130/$G130)*CI130,0)*(1-$K130)</f>
        <v>0</v>
      </c>
      <c r="CL130" s="989">
        <f>VLOOKUP($E130,CI$450:CL$461,4,FALSE)*CI130*($K130)+(CI130-CJ130-CK130)*(1-$K130)</f>
        <v>0</v>
      </c>
      <c r="CM130" s="990"/>
      <c r="CQ130" s="988">
        <f t="shared" si="137"/>
        <v>0</v>
      </c>
      <c r="CR130" s="989">
        <f>VLOOKUP($E130,CQ$450:CT$461,2,FALSE)*CQ130*($K130)+IF($G130&lt;&gt;0,($H130/$G130)*CQ130,0)*(1-$K130)</f>
        <v>0</v>
      </c>
      <c r="CS130" s="989">
        <f>VLOOKUP($E130,CQ$450:CT$461,3,FALSE)*CQ130*($K130)+IF($G130&lt;&gt;0,($I130/$G130)*CQ130,0)*(1-$K130)</f>
        <v>0</v>
      </c>
      <c r="CT130" s="989">
        <f>VLOOKUP($E130,CQ$450:CT$461,4,FALSE)*CQ130*($K130)+(CQ130-CR130-CS130)*(1-$K130)</f>
        <v>0</v>
      </c>
      <c r="CU130" s="990"/>
      <c r="CY130" s="988">
        <f t="shared" si="138"/>
        <v>0</v>
      </c>
      <c r="CZ130" s="989">
        <f>VLOOKUP($E130,CY$450:DB$461,2,FALSE)*CY130*($K130)+IF($G130&lt;&gt;0,($H130/$G130)*CY130,0)*(1-$K130)</f>
        <v>0</v>
      </c>
      <c r="DA130" s="989">
        <f>VLOOKUP($E130,CY$450:DB$461,3,FALSE)*CY130*($K130)+IF($G130&lt;&gt;0,($I130/$G130)*CY130,0)*(1-$K130)</f>
        <v>0</v>
      </c>
      <c r="DB130" s="989">
        <f>VLOOKUP($E130,CY$450:DB$461,4,FALSE)*CY130*($K130)+(CY130-CZ130-DA130)*(1-$K130)</f>
        <v>0</v>
      </c>
      <c r="DC130" s="990"/>
      <c r="DG130" s="988">
        <f t="shared" si="139"/>
        <v>0</v>
      </c>
      <c r="DH130" s="989">
        <f>VLOOKUP($E130,DG$450:DJ$461,2,FALSE)*DG130*($K130)+IF($G130&lt;&gt;0,($H130/$G130)*DG130,0)*(1-$K130)</f>
        <v>0</v>
      </c>
      <c r="DI130" s="989">
        <f>VLOOKUP($E130,DG$450:DJ$461,3,FALSE)*DG130*($K130)+IF($G130&lt;&gt;0,($I130/$G130)*DG130,0)*(1-$K130)</f>
        <v>0</v>
      </c>
      <c r="DJ130" s="989">
        <f>VLOOKUP($E130,DG$450:DJ$461,4,FALSE)*DG130*($K130)+(DG130-DH130-DI130)*(1-$K130)</f>
        <v>0</v>
      </c>
      <c r="DK130" s="990"/>
      <c r="DO130" s="988">
        <f t="shared" si="140"/>
        <v>0</v>
      </c>
      <c r="DP130" s="989">
        <f>VLOOKUP($E130,DO$450:DR$461,2,FALSE)*DO130*($K130)+IF($G130&lt;&gt;0,($H130/$G130)*DO130,0)*(1-$K130)</f>
        <v>0</v>
      </c>
      <c r="DQ130" s="989">
        <f>VLOOKUP($E130,DO$450:DR$461,3,FALSE)*DO130*($K130)+IF($G130&lt;&gt;0,($I130/$G130)*DO130,0)*(1-$K130)</f>
        <v>0</v>
      </c>
      <c r="DR130" s="989">
        <f>VLOOKUP($E130,DO$450:DR$461,4,FALSE)*DO130*($K130)+(DO130-DP130-DQ130)*(1-$K130)</f>
        <v>0</v>
      </c>
      <c r="DS130" s="990"/>
      <c r="DW130" s="988">
        <f t="shared" si="141"/>
        <v>0</v>
      </c>
      <c r="DX130" s="989">
        <f>VLOOKUP($E130,DW$450:DZ$461,2,FALSE)*DW130*($K130)+IF($G130&lt;&gt;0,($H130/$G130)*DW130,0)*(1-$K130)</f>
        <v>0</v>
      </c>
      <c r="DY130" s="989">
        <f>VLOOKUP($E130,DW$450:DZ$461,3,FALSE)*DW130*($K130)+IF($G130&lt;&gt;0,($I130/$G130)*DW130,0)*(1-$K130)</f>
        <v>0</v>
      </c>
      <c r="DZ130" s="989">
        <f>VLOOKUP($E130,DW$450:DZ$461,4,FALSE)*DW130*($K130)+(DW130-DX130-DY130)*(1-$K130)</f>
        <v>0</v>
      </c>
      <c r="EA130" s="990"/>
      <c r="EE130" s="988">
        <f t="shared" si="142"/>
        <v>0</v>
      </c>
      <c r="EF130" s="989">
        <f>VLOOKUP($E130,EE$450:EH$461,2,FALSE)*EE130*($K130)+IF($G130&lt;&gt;0,($H130/$G130)*EE130,0)*(1-$K130)</f>
        <v>0</v>
      </c>
      <c r="EG130" s="989">
        <f>VLOOKUP($E130,EE$450:EH$461,3,FALSE)*EE130*($K130)+IF($G130&lt;&gt;0,($I130/$G130)*EE130,0)*(1-$K130)</f>
        <v>0</v>
      </c>
      <c r="EH130" s="989">
        <f>VLOOKUP($E130,EE$450:EH$461,4,FALSE)*EE130*($K130)+(EE130-EF130-EG130)*(1-$K130)</f>
        <v>0</v>
      </c>
      <c r="EI130" s="990"/>
      <c r="EM130" s="988">
        <f t="shared" si="143"/>
        <v>0</v>
      </c>
      <c r="EN130" s="989">
        <f>VLOOKUP($E130,EM$450:EP$461,2,FALSE)*EM130*($K130)+IF($G130&lt;&gt;0,($H130/$G130)*EM130,0)*(1-$K130)</f>
        <v>0</v>
      </c>
      <c r="EO130" s="989">
        <f>VLOOKUP($E130,EM$450:EP$461,3,FALSE)*EM130*($K130)+IF($G130&lt;&gt;0,($I130/$G130)*EM130,0)*(1-$K130)</f>
        <v>0</v>
      </c>
      <c r="EP130" s="989">
        <f>VLOOKUP($E130,EM$450:EP$461,4,FALSE)*EM130*($K130)+(EM130-EN130-EO130)*(1-$K130)</f>
        <v>0</v>
      </c>
      <c r="EQ130" s="990"/>
      <c r="EU130" s="988">
        <f t="shared" si="144"/>
        <v>0</v>
      </c>
      <c r="EV130" s="989">
        <f>VLOOKUP($E130,EU$450:EX$461,2,FALSE)*EU130*($K130)+IF($G130&lt;&gt;0,($H130/$G130)*EU130,0)*(1-$K130)</f>
        <v>0</v>
      </c>
      <c r="EW130" s="989">
        <f>VLOOKUP($E130,EU$450:EX$461,3,FALSE)*EU130*($K130)+IF($G130&lt;&gt;0,($I130/$G130)*EU130,0)*(1-$K130)</f>
        <v>0</v>
      </c>
      <c r="EX130" s="989">
        <f>VLOOKUP($E130,EU$450:EX$461,4,FALSE)*EU130*($K130)+(EU130-EV130-EW130)*(1-$K130)</f>
        <v>0</v>
      </c>
      <c r="EY130" s="990"/>
      <c r="FC130" s="988">
        <f t="shared" si="145"/>
        <v>0</v>
      </c>
      <c r="FD130" s="989">
        <f>VLOOKUP($E130,FC$450:FF$461,2,FALSE)*FC130*($K130)+IF($G130&lt;&gt;0,($H130/$G130)*FC130,0)*(1-$K130)</f>
        <v>0</v>
      </c>
      <c r="FE130" s="989">
        <f>VLOOKUP($E130,FC$450:FF$461,3,FALSE)*FC130*($K130)+IF($G130&lt;&gt;0,($I130/$G130)*FC130,0)*(1-$K130)</f>
        <v>0</v>
      </c>
      <c r="FF130" s="989">
        <f>VLOOKUP($E130,FC$450:FF$461,4,FALSE)*FC130*($K130)+(FC130-FD130-FE130)*(1-$K130)</f>
        <v>0</v>
      </c>
      <c r="FG130" s="990"/>
      <c r="FK130" s="988">
        <f t="shared" si="146"/>
        <v>0</v>
      </c>
      <c r="FL130" s="989">
        <f>VLOOKUP($E130,FK$450:FN$461,2,FALSE)*FK130*($K130)+IF($G130&lt;&gt;0,($H130/$G130)*FK130,0)*(1-$K130)</f>
        <v>0</v>
      </c>
      <c r="FM130" s="989">
        <f>VLOOKUP($E130,FK$450:FN$461,3,FALSE)*FK130*($K130)+IF($G130&lt;&gt;0,($I130/$G130)*FK130,0)*(1-$K130)</f>
        <v>0</v>
      </c>
      <c r="FN130" s="989">
        <f>VLOOKUP($E130,FK$450:FN$461,4,FALSE)*FK130*($K130)+(FK130-FL130-FM130)*(1-$K130)</f>
        <v>0</v>
      </c>
      <c r="FO130" s="990"/>
    </row>
    <row r="131" spans="1:171">
      <c r="A131" s="786"/>
      <c r="B131" s="79" t="s">
        <v>13</v>
      </c>
      <c r="C131" s="1963" t="s">
        <v>78</v>
      </c>
      <c r="D131" s="764">
        <v>182.3</v>
      </c>
      <c r="E131" s="778" t="str">
        <f>'Sch 1- Rate Base '!E131</f>
        <v>DIRECT</v>
      </c>
      <c r="F131" s="765"/>
      <c r="G131" s="182">
        <f>'Sch 1- Rate Base '!G131</f>
        <v>0</v>
      </c>
      <c r="H131" s="182">
        <f>'Sch 1- Rate Base '!H131</f>
        <v>0</v>
      </c>
      <c r="I131" s="182">
        <f>'Sch 1- Rate Base '!I131</f>
        <v>0</v>
      </c>
      <c r="J131" s="183">
        <f>'Sch 1- Rate Base '!J131</f>
        <v>0</v>
      </c>
      <c r="K131" s="777">
        <f t="shared" si="126"/>
        <v>0</v>
      </c>
      <c r="O131" s="988">
        <f t="shared" si="127"/>
        <v>0</v>
      </c>
      <c r="P131" s="989">
        <f>VLOOKUP($E131,O$450:R$461,2,FALSE)*O131*($K131)+IF($G131&lt;&gt;0,($H131/$G131)*O131,0)*(1-$K131)</f>
        <v>0</v>
      </c>
      <c r="Q131" s="989">
        <f>VLOOKUP($E131,O$450:R$461,3,FALSE)*O131*($K131)+IF($G131&lt;&gt;0,($I131/$G131)*O131,0)*(1-$K131)</f>
        <v>0</v>
      </c>
      <c r="R131" s="989">
        <f>VLOOKUP($E131,O$450:R$461,4,FALSE)*O131*($K131)+(O131-P131-Q131)*(1-$K131)</f>
        <v>0</v>
      </c>
      <c r="S131" s="990"/>
      <c r="W131" s="988">
        <f t="shared" si="128"/>
        <v>0</v>
      </c>
      <c r="X131" s="989">
        <f>VLOOKUP($E131,W$450:Z$461,2,FALSE)*W131*($K131)+IF($G131&lt;&gt;0,($H131/$G131)*W131,0)*(1-$K131)</f>
        <v>0</v>
      </c>
      <c r="Y131" s="989">
        <f>VLOOKUP($E131,W$450:Z$461,3,FALSE)*W131*($K131)+IF($G131&lt;&gt;0,($I131/$G131)*W131,0)*(1-$K131)</f>
        <v>0</v>
      </c>
      <c r="Z131" s="989">
        <f>VLOOKUP($E131,W$450:Z$461,4,FALSE)*W131*($K131)+(W131-X131-Y131)*(1-$K131)</f>
        <v>0</v>
      </c>
      <c r="AA131" s="990"/>
      <c r="AE131" s="988">
        <f t="shared" si="129"/>
        <v>0</v>
      </c>
      <c r="AF131" s="989">
        <f>VLOOKUP($E131,AE$450:AH$461,2,FALSE)*AE131*($K131)+IF($G131&lt;&gt;0,($H131/$G131)*AE131,0)*(1-$K131)</f>
        <v>0</v>
      </c>
      <c r="AG131" s="989">
        <f>VLOOKUP($E131,AE$450:AH$461,3,FALSE)*AE131*($K131)+IF($G131&lt;&gt;0,($I131/$G131)*AE131,0)*(1-$K131)</f>
        <v>0</v>
      </c>
      <c r="AH131" s="989">
        <f>VLOOKUP($E131,AE$450:AH$461,4,FALSE)*AE131*($K131)+(AE131-AF131-AG131)*(1-$K131)</f>
        <v>0</v>
      </c>
      <c r="AI131" s="990"/>
      <c r="AM131" s="988">
        <f t="shared" si="130"/>
        <v>0</v>
      </c>
      <c r="AN131" s="989">
        <f>VLOOKUP($E131,AM$450:AP$461,2,FALSE)*AM131*($K131)+IF($G131&lt;&gt;0,($H131/$G131)*AM131,0)*(1-$K131)</f>
        <v>0</v>
      </c>
      <c r="AO131" s="989">
        <f>VLOOKUP($E131,AM$450:AP$461,3,FALSE)*AM131*($K131)+IF($G131&lt;&gt;0,($I131/$G131)*AM131,0)*(1-$K131)</f>
        <v>0</v>
      </c>
      <c r="AP131" s="989">
        <f>VLOOKUP($E131,AM$450:AP$461,4,FALSE)*AM131*($K131)+(AM131-AN131-AO131)*(1-$K131)</f>
        <v>0</v>
      </c>
      <c r="AQ131" s="990"/>
      <c r="AU131" s="988">
        <f t="shared" si="131"/>
        <v>0</v>
      </c>
      <c r="AV131" s="989">
        <f>VLOOKUP($E131,AU$450:AX$461,2,FALSE)*AU131*($K131)+IF($G131&lt;&gt;0,($H131/$G131)*AU131,0)*(1-$K131)</f>
        <v>0</v>
      </c>
      <c r="AW131" s="989">
        <f>VLOOKUP($E131,AU$450:AX$461,3,FALSE)*AU131*($K131)+IF($G131&lt;&gt;0,($I131/$G131)*AU131,0)*(1-$K131)</f>
        <v>0</v>
      </c>
      <c r="AX131" s="989">
        <f>VLOOKUP($E131,AU$450:AX$461,4,FALSE)*AU131*($K131)+(AU131-AV131-AW131)*(1-$K131)</f>
        <v>0</v>
      </c>
      <c r="AY131" s="990"/>
      <c r="BC131" s="988">
        <f t="shared" si="132"/>
        <v>0</v>
      </c>
      <c r="BD131" s="989">
        <f>VLOOKUP($E131,BC$450:BF$461,2,FALSE)*BC131*($K131)+IF($G131&lt;&gt;0,($H131/$G131)*BC131,0)*(1-$K131)</f>
        <v>0</v>
      </c>
      <c r="BE131" s="989">
        <f>VLOOKUP($E131,BC$450:BF$461,3,FALSE)*BC131*($K131)+IF($G131&lt;&gt;0,($I131/$G131)*BC131,0)*(1-$K131)</f>
        <v>0</v>
      </c>
      <c r="BF131" s="989">
        <f>VLOOKUP($E131,BC$450:BF$461,4,FALSE)*BC131*($K131)+(BC131-BD131-BE131)*(1-$K131)</f>
        <v>0</v>
      </c>
      <c r="BG131" s="990"/>
      <c r="BK131" s="988">
        <f t="shared" si="133"/>
        <v>0</v>
      </c>
      <c r="BL131" s="989">
        <f>VLOOKUP($E131,BK$450:BN$461,2,FALSE)*BK131*($K131)+IF($G131&lt;&gt;0,($H131/$G131)*BK131,0)*(1-$K131)</f>
        <v>0</v>
      </c>
      <c r="BM131" s="989">
        <f>VLOOKUP($E131,BK$450:BN$461,3,FALSE)*BK131*($K131)+IF($G131&lt;&gt;0,($I131/$G131)*BK131,0)*(1-$K131)</f>
        <v>0</v>
      </c>
      <c r="BN131" s="989">
        <f>VLOOKUP($E131,BK$450:BN$461,4,FALSE)*BK131*($K131)+(BK131-BL131-BM131)*(1-$K131)</f>
        <v>0</v>
      </c>
      <c r="BO131" s="990"/>
      <c r="BS131" s="988">
        <f t="shared" si="134"/>
        <v>0</v>
      </c>
      <c r="BT131" s="989">
        <f>VLOOKUP($E131,BS$450:BV$461,2,FALSE)*BS131*($K131)+IF($G131&lt;&gt;0,($H131/$G131)*BS131,0)*(1-$K131)</f>
        <v>0</v>
      </c>
      <c r="BU131" s="989">
        <f>VLOOKUP($E131,BS$450:BV$461,3,FALSE)*BS131*($K131)+IF($G131&lt;&gt;0,($I131/$G131)*BS131,0)*(1-$K131)</f>
        <v>0</v>
      </c>
      <c r="BV131" s="989">
        <f>VLOOKUP($E131,BS$450:BV$461,4,FALSE)*BS131*($K131)+(BS131-BT131-BU131)*(1-$K131)</f>
        <v>0</v>
      </c>
      <c r="BW131" s="990"/>
      <c r="CA131" s="988">
        <f t="shared" si="135"/>
        <v>0</v>
      </c>
      <c r="CB131" s="989">
        <f>VLOOKUP($E131,CA$450:CD$461,2,FALSE)*CA131*($K131)+IF($G131&lt;&gt;0,($H131/$G131)*CA131,0)*(1-$K131)</f>
        <v>0</v>
      </c>
      <c r="CC131" s="989">
        <f>VLOOKUP($E131,CA$450:CD$461,3,FALSE)*CA131*($K131)+IF($G131&lt;&gt;0,($I131/$G131)*CA131,0)*(1-$K131)</f>
        <v>0</v>
      </c>
      <c r="CD131" s="989">
        <f>VLOOKUP($E131,CA$450:CD$461,4,FALSE)*CA131*($K131)+(CA131-CB131-CC131)*(1-$K131)</f>
        <v>0</v>
      </c>
      <c r="CE131" s="990"/>
      <c r="CI131" s="988">
        <f t="shared" si="136"/>
        <v>0</v>
      </c>
      <c r="CJ131" s="989">
        <f>VLOOKUP($E131,CI$450:CL$461,2,FALSE)*CI131*($K131)+IF($G131&lt;&gt;0,($H131/$G131)*CI131,0)*(1-$K131)</f>
        <v>0</v>
      </c>
      <c r="CK131" s="989">
        <f>VLOOKUP($E131,CI$450:CL$461,3,FALSE)*CI131*($K131)+IF($G131&lt;&gt;0,($I131/$G131)*CI131,0)*(1-$K131)</f>
        <v>0</v>
      </c>
      <c r="CL131" s="989">
        <f>VLOOKUP($E131,CI$450:CL$461,4,FALSE)*CI131*($K131)+(CI131-CJ131-CK131)*(1-$K131)</f>
        <v>0</v>
      </c>
      <c r="CM131" s="990"/>
      <c r="CQ131" s="988">
        <f t="shared" si="137"/>
        <v>0</v>
      </c>
      <c r="CR131" s="989">
        <f>VLOOKUP($E131,CQ$450:CT$461,2,FALSE)*CQ131*($K131)+IF($G131&lt;&gt;0,($H131/$G131)*CQ131,0)*(1-$K131)</f>
        <v>0</v>
      </c>
      <c r="CS131" s="989">
        <f>VLOOKUP($E131,CQ$450:CT$461,3,FALSE)*CQ131*($K131)+IF($G131&lt;&gt;0,($I131/$G131)*CQ131,0)*(1-$K131)</f>
        <v>0</v>
      </c>
      <c r="CT131" s="989">
        <f>VLOOKUP($E131,CQ$450:CT$461,4,FALSE)*CQ131*($K131)+(CQ131-CR131-CS131)*(1-$K131)</f>
        <v>0</v>
      </c>
      <c r="CU131" s="990"/>
      <c r="CY131" s="988">
        <f t="shared" si="138"/>
        <v>0</v>
      </c>
      <c r="CZ131" s="989">
        <f>VLOOKUP($E131,CY$450:DB$461,2,FALSE)*CY131*($K131)+IF($G131&lt;&gt;0,($H131/$G131)*CY131,0)*(1-$K131)</f>
        <v>0</v>
      </c>
      <c r="DA131" s="989">
        <f>VLOOKUP($E131,CY$450:DB$461,3,FALSE)*CY131*($K131)+IF($G131&lt;&gt;0,($I131/$G131)*CY131,0)*(1-$K131)</f>
        <v>0</v>
      </c>
      <c r="DB131" s="989">
        <f>VLOOKUP($E131,CY$450:DB$461,4,FALSE)*CY131*($K131)+(CY131-CZ131-DA131)*(1-$K131)</f>
        <v>0</v>
      </c>
      <c r="DC131" s="990"/>
      <c r="DG131" s="988">
        <f t="shared" si="139"/>
        <v>0</v>
      </c>
      <c r="DH131" s="989">
        <f>VLOOKUP($E131,DG$450:DJ$461,2,FALSE)*DG131*($K131)+IF($G131&lt;&gt;0,($H131/$G131)*DG131,0)*(1-$K131)</f>
        <v>0</v>
      </c>
      <c r="DI131" s="989">
        <f>VLOOKUP($E131,DG$450:DJ$461,3,FALSE)*DG131*($K131)+IF($G131&lt;&gt;0,($I131/$G131)*DG131,0)*(1-$K131)</f>
        <v>0</v>
      </c>
      <c r="DJ131" s="989">
        <f>VLOOKUP($E131,DG$450:DJ$461,4,FALSE)*DG131*($K131)+(DG131-DH131-DI131)*(1-$K131)</f>
        <v>0</v>
      </c>
      <c r="DK131" s="990"/>
      <c r="DO131" s="988">
        <f t="shared" si="140"/>
        <v>0</v>
      </c>
      <c r="DP131" s="989">
        <f>VLOOKUP($E131,DO$450:DR$461,2,FALSE)*DO131*($K131)+IF($G131&lt;&gt;0,($H131/$G131)*DO131,0)*(1-$K131)</f>
        <v>0</v>
      </c>
      <c r="DQ131" s="989">
        <f>VLOOKUP($E131,DO$450:DR$461,3,FALSE)*DO131*($K131)+IF($G131&lt;&gt;0,($I131/$G131)*DO131,0)*(1-$K131)</f>
        <v>0</v>
      </c>
      <c r="DR131" s="989">
        <f>VLOOKUP($E131,DO$450:DR$461,4,FALSE)*DO131*($K131)+(DO131-DP131-DQ131)*(1-$K131)</f>
        <v>0</v>
      </c>
      <c r="DS131" s="990"/>
      <c r="DW131" s="988">
        <f t="shared" si="141"/>
        <v>0</v>
      </c>
      <c r="DX131" s="989">
        <f>VLOOKUP($E131,DW$450:DZ$461,2,FALSE)*DW131*($K131)+IF($G131&lt;&gt;0,($H131/$G131)*DW131,0)*(1-$K131)</f>
        <v>0</v>
      </c>
      <c r="DY131" s="989">
        <f>VLOOKUP($E131,DW$450:DZ$461,3,FALSE)*DW131*($K131)+IF($G131&lt;&gt;0,($I131/$G131)*DW131,0)*(1-$K131)</f>
        <v>0</v>
      </c>
      <c r="DZ131" s="989">
        <f>VLOOKUP($E131,DW$450:DZ$461,4,FALSE)*DW131*($K131)+(DW131-DX131-DY131)*(1-$K131)</f>
        <v>0</v>
      </c>
      <c r="EA131" s="990"/>
      <c r="EE131" s="988">
        <f t="shared" si="142"/>
        <v>0</v>
      </c>
      <c r="EF131" s="989">
        <f>VLOOKUP($E131,EE$450:EH$461,2,FALSE)*EE131*($K131)+IF($G131&lt;&gt;0,($H131/$G131)*EE131,0)*(1-$K131)</f>
        <v>0</v>
      </c>
      <c r="EG131" s="989">
        <f>VLOOKUP($E131,EE$450:EH$461,3,FALSE)*EE131*($K131)+IF($G131&lt;&gt;0,($I131/$G131)*EE131,0)*(1-$K131)</f>
        <v>0</v>
      </c>
      <c r="EH131" s="989">
        <f>VLOOKUP($E131,EE$450:EH$461,4,FALSE)*EE131*($K131)+(EE131-EF131-EG131)*(1-$K131)</f>
        <v>0</v>
      </c>
      <c r="EI131" s="990"/>
      <c r="EM131" s="988">
        <f t="shared" si="143"/>
        <v>0</v>
      </c>
      <c r="EN131" s="989">
        <f>VLOOKUP($E131,EM$450:EP$461,2,FALSE)*EM131*($K131)+IF($G131&lt;&gt;0,($H131/$G131)*EM131,0)*(1-$K131)</f>
        <v>0</v>
      </c>
      <c r="EO131" s="989">
        <f>VLOOKUP($E131,EM$450:EP$461,3,FALSE)*EM131*($K131)+IF($G131&lt;&gt;0,($I131/$G131)*EM131,0)*(1-$K131)</f>
        <v>0</v>
      </c>
      <c r="EP131" s="989">
        <f>VLOOKUP($E131,EM$450:EP$461,4,FALSE)*EM131*($K131)+(EM131-EN131-EO131)*(1-$K131)</f>
        <v>0</v>
      </c>
      <c r="EQ131" s="990"/>
      <c r="EU131" s="988">
        <f t="shared" si="144"/>
        <v>0</v>
      </c>
      <c r="EV131" s="989">
        <f>VLOOKUP($E131,EU$450:EX$461,2,FALSE)*EU131*($K131)+IF($G131&lt;&gt;0,($H131/$G131)*EU131,0)*(1-$K131)</f>
        <v>0</v>
      </c>
      <c r="EW131" s="989">
        <f>VLOOKUP($E131,EU$450:EX$461,3,FALSE)*EU131*($K131)+IF($G131&lt;&gt;0,($I131/$G131)*EU131,0)*(1-$K131)</f>
        <v>0</v>
      </c>
      <c r="EX131" s="989">
        <f>VLOOKUP($E131,EU$450:EX$461,4,FALSE)*EU131*($K131)+(EU131-EV131-EW131)*(1-$K131)</f>
        <v>0</v>
      </c>
      <c r="EY131" s="990"/>
      <c r="FC131" s="988">
        <f t="shared" si="145"/>
        <v>0</v>
      </c>
      <c r="FD131" s="989">
        <f>VLOOKUP($E131,FC$450:FF$461,2,FALSE)*FC131*($K131)+IF($G131&lt;&gt;0,($H131/$G131)*FC131,0)*(1-$K131)</f>
        <v>0</v>
      </c>
      <c r="FE131" s="989">
        <f>VLOOKUP($E131,FC$450:FF$461,3,FALSE)*FC131*($K131)+IF($G131&lt;&gt;0,($I131/$G131)*FC131,0)*(1-$K131)</f>
        <v>0</v>
      </c>
      <c r="FF131" s="989">
        <f>VLOOKUP($E131,FC$450:FF$461,4,FALSE)*FC131*($K131)+(FC131-FD131-FE131)*(1-$K131)</f>
        <v>0</v>
      </c>
      <c r="FG131" s="990"/>
      <c r="FK131" s="988">
        <f t="shared" si="146"/>
        <v>0</v>
      </c>
      <c r="FL131" s="989">
        <f>VLOOKUP($E131,FK$450:FN$461,2,FALSE)*FK131*($K131)+IF($G131&lt;&gt;0,($H131/$G131)*FK131,0)*(1-$K131)</f>
        <v>0</v>
      </c>
      <c r="FM131" s="989">
        <f>VLOOKUP($E131,FK$450:FN$461,3,FALSE)*FK131*($K131)+IF($G131&lt;&gt;0,($I131/$G131)*FK131,0)*(1-$K131)</f>
        <v>0</v>
      </c>
      <c r="FN131" s="989">
        <f>VLOOKUP($E131,FK$450:FN$461,4,FALSE)*FK131*($K131)+(FK131-FL131-FM131)*(1-$K131)</f>
        <v>0</v>
      </c>
      <c r="FO131" s="990"/>
    </row>
    <row r="132" spans="1:171">
      <c r="A132" s="786"/>
      <c r="B132" s="79" t="s">
        <v>565</v>
      </c>
      <c r="C132" s="1963" t="s">
        <v>78</v>
      </c>
      <c r="D132" s="764">
        <v>183</v>
      </c>
      <c r="E132" s="778" t="str">
        <f>'Sch 1- Rate Base '!E132</f>
        <v>DIST</v>
      </c>
      <c r="F132" s="765"/>
      <c r="G132" s="182">
        <f>'Sch 1- Rate Base '!G132</f>
        <v>0</v>
      </c>
      <c r="H132" s="182">
        <f>'Sch 1- Rate Base '!H132</f>
        <v>0</v>
      </c>
      <c r="I132" s="182">
        <f>'Sch 1- Rate Base '!I132</f>
        <v>0</v>
      </c>
      <c r="J132" s="183">
        <f>'Sch 1- Rate Base '!J132</f>
        <v>0</v>
      </c>
      <c r="K132" s="777">
        <f t="shared" si="126"/>
        <v>1</v>
      </c>
      <c r="O132" s="988">
        <f t="shared" si="127"/>
        <v>0</v>
      </c>
      <c r="P132" s="989">
        <f>VLOOKUP($E132,O$450:R$461,2,FALSE)*O132*($K132)+IF($G132&lt;&gt;0,($H132/$G132)*O132,0)*(1-$K132)</f>
        <v>0</v>
      </c>
      <c r="Q132" s="989">
        <f>VLOOKUP($E132,O$450:R$461,3,FALSE)*O132*($K132)+IF($G132&lt;&gt;0,($I132/$G132)*O132,0)*(1-$K132)</f>
        <v>0</v>
      </c>
      <c r="R132" s="989">
        <f>VLOOKUP($E132,O$450:R$461,4,FALSE)*O132*($K132)+(O132-P132-Q132)*(1-$K132)</f>
        <v>0</v>
      </c>
      <c r="S132" s="990"/>
      <c r="W132" s="988">
        <f t="shared" si="128"/>
        <v>0</v>
      </c>
      <c r="X132" s="989">
        <f>VLOOKUP($E132,W$450:Z$461,2,FALSE)*W132*($K132)+IF($G132&lt;&gt;0,($H132/$G132)*W132,0)*(1-$K132)</f>
        <v>0</v>
      </c>
      <c r="Y132" s="989">
        <f>VLOOKUP($E132,W$450:Z$461,3,FALSE)*W132*($K132)+IF($G132&lt;&gt;0,($I132/$G132)*W132,0)*(1-$K132)</f>
        <v>0</v>
      </c>
      <c r="Z132" s="989">
        <f>VLOOKUP($E132,W$450:Z$461,4,FALSE)*W132*($K132)+(W132-X132-Y132)*(1-$K132)</f>
        <v>0</v>
      </c>
      <c r="AA132" s="990"/>
      <c r="AE132" s="988">
        <f t="shared" si="129"/>
        <v>0</v>
      </c>
      <c r="AF132" s="989">
        <f>VLOOKUP($E132,AE$450:AH$461,2,FALSE)*AE132*($K132)+IF($G132&lt;&gt;0,($H132/$G132)*AE132,0)*(1-$K132)</f>
        <v>0</v>
      </c>
      <c r="AG132" s="989">
        <f>VLOOKUP($E132,AE$450:AH$461,3,FALSE)*AE132*($K132)+IF($G132&lt;&gt;0,($I132/$G132)*AE132,0)*(1-$K132)</f>
        <v>0</v>
      </c>
      <c r="AH132" s="989">
        <f>VLOOKUP($E132,AE$450:AH$461,4,FALSE)*AE132*($K132)+(AE132-AF132-AG132)*(1-$K132)</f>
        <v>0</v>
      </c>
      <c r="AI132" s="990"/>
      <c r="AM132" s="988">
        <f t="shared" si="130"/>
        <v>0</v>
      </c>
      <c r="AN132" s="989">
        <f>VLOOKUP($E132,AM$450:AP$461,2,FALSE)*AM132*($K132)+IF($G132&lt;&gt;0,($H132/$G132)*AM132,0)*(1-$K132)</f>
        <v>0</v>
      </c>
      <c r="AO132" s="989">
        <f>VLOOKUP($E132,AM$450:AP$461,3,FALSE)*AM132*($K132)+IF($G132&lt;&gt;0,($I132/$G132)*AM132,0)*(1-$K132)</f>
        <v>0</v>
      </c>
      <c r="AP132" s="989">
        <f>VLOOKUP($E132,AM$450:AP$461,4,FALSE)*AM132*($K132)+(AM132-AN132-AO132)*(1-$K132)</f>
        <v>0</v>
      </c>
      <c r="AQ132" s="990"/>
      <c r="AU132" s="988">
        <f t="shared" si="131"/>
        <v>0</v>
      </c>
      <c r="AV132" s="989">
        <f>VLOOKUP($E132,AU$450:AX$461,2,FALSE)*AU132*($K132)+IF($G132&lt;&gt;0,($H132/$G132)*AU132,0)*(1-$K132)</f>
        <v>0</v>
      </c>
      <c r="AW132" s="989">
        <f>VLOOKUP($E132,AU$450:AX$461,3,FALSE)*AU132*($K132)+IF($G132&lt;&gt;0,($I132/$G132)*AU132,0)*(1-$K132)</f>
        <v>0</v>
      </c>
      <c r="AX132" s="989">
        <f>VLOOKUP($E132,AU$450:AX$461,4,FALSE)*AU132*($K132)+(AU132-AV132-AW132)*(1-$K132)</f>
        <v>0</v>
      </c>
      <c r="AY132" s="990"/>
      <c r="BC132" s="988">
        <f t="shared" si="132"/>
        <v>0</v>
      </c>
      <c r="BD132" s="989">
        <f>VLOOKUP($E132,BC$450:BF$461,2,FALSE)*BC132*($K132)+IF($G132&lt;&gt;0,($H132/$G132)*BC132,0)*(1-$K132)</f>
        <v>0</v>
      </c>
      <c r="BE132" s="989">
        <f>VLOOKUP($E132,BC$450:BF$461,3,FALSE)*BC132*($K132)+IF($G132&lt;&gt;0,($I132/$G132)*BC132,0)*(1-$K132)</f>
        <v>0</v>
      </c>
      <c r="BF132" s="989">
        <f>VLOOKUP($E132,BC$450:BF$461,4,FALSE)*BC132*($K132)+(BC132-BD132-BE132)*(1-$K132)</f>
        <v>0</v>
      </c>
      <c r="BG132" s="990"/>
      <c r="BK132" s="988">
        <f t="shared" si="133"/>
        <v>0</v>
      </c>
      <c r="BL132" s="989">
        <f>VLOOKUP($E132,BK$450:BN$461,2,FALSE)*BK132*($K132)+IF($G132&lt;&gt;0,($H132/$G132)*BK132,0)*(1-$K132)</f>
        <v>0</v>
      </c>
      <c r="BM132" s="989">
        <f>VLOOKUP($E132,BK$450:BN$461,3,FALSE)*BK132*($K132)+IF($G132&lt;&gt;0,($I132/$G132)*BK132,0)*(1-$K132)</f>
        <v>0</v>
      </c>
      <c r="BN132" s="989">
        <f>VLOOKUP($E132,BK$450:BN$461,4,FALSE)*BK132*($K132)+(BK132-BL132-BM132)*(1-$K132)</f>
        <v>0</v>
      </c>
      <c r="BO132" s="990"/>
      <c r="BS132" s="988">
        <f t="shared" si="134"/>
        <v>0</v>
      </c>
      <c r="BT132" s="989">
        <f>VLOOKUP($E132,BS$450:BV$461,2,FALSE)*BS132*($K132)+IF($G132&lt;&gt;0,($H132/$G132)*BS132,0)*(1-$K132)</f>
        <v>0</v>
      </c>
      <c r="BU132" s="989">
        <f>VLOOKUP($E132,BS$450:BV$461,3,FALSE)*BS132*($K132)+IF($G132&lt;&gt;0,($I132/$G132)*BS132,0)*(1-$K132)</f>
        <v>0</v>
      </c>
      <c r="BV132" s="989">
        <f>VLOOKUP($E132,BS$450:BV$461,4,FALSE)*BS132*($K132)+(BS132-BT132-BU132)*(1-$K132)</f>
        <v>0</v>
      </c>
      <c r="BW132" s="990"/>
      <c r="CA132" s="988">
        <f t="shared" si="135"/>
        <v>0</v>
      </c>
      <c r="CB132" s="989">
        <f>VLOOKUP($E132,CA$450:CD$461,2,FALSE)*CA132*($K132)+IF($G132&lt;&gt;0,($H132/$G132)*CA132,0)*(1-$K132)</f>
        <v>0</v>
      </c>
      <c r="CC132" s="989">
        <f>VLOOKUP($E132,CA$450:CD$461,3,FALSE)*CA132*($K132)+IF($G132&lt;&gt;0,($I132/$G132)*CA132,0)*(1-$K132)</f>
        <v>0</v>
      </c>
      <c r="CD132" s="989">
        <f>VLOOKUP($E132,CA$450:CD$461,4,FALSE)*CA132*($K132)+(CA132-CB132-CC132)*(1-$K132)</f>
        <v>0</v>
      </c>
      <c r="CE132" s="990"/>
      <c r="CI132" s="988">
        <f t="shared" si="136"/>
        <v>0</v>
      </c>
      <c r="CJ132" s="989">
        <f>VLOOKUP($E132,CI$450:CL$461,2,FALSE)*CI132*($K132)+IF($G132&lt;&gt;0,($H132/$G132)*CI132,0)*(1-$K132)</f>
        <v>0</v>
      </c>
      <c r="CK132" s="989">
        <f>VLOOKUP($E132,CI$450:CL$461,3,FALSE)*CI132*($K132)+IF($G132&lt;&gt;0,($I132/$G132)*CI132,0)*(1-$K132)</f>
        <v>0</v>
      </c>
      <c r="CL132" s="989">
        <f>VLOOKUP($E132,CI$450:CL$461,4,FALSE)*CI132*($K132)+(CI132-CJ132-CK132)*(1-$K132)</f>
        <v>0</v>
      </c>
      <c r="CM132" s="990"/>
      <c r="CQ132" s="988">
        <f t="shared" si="137"/>
        <v>0</v>
      </c>
      <c r="CR132" s="989">
        <f>VLOOKUP($E132,CQ$450:CT$461,2,FALSE)*CQ132*($K132)+IF($G132&lt;&gt;0,($H132/$G132)*CQ132,0)*(1-$K132)</f>
        <v>0</v>
      </c>
      <c r="CS132" s="989">
        <f>VLOOKUP($E132,CQ$450:CT$461,3,FALSE)*CQ132*($K132)+IF($G132&lt;&gt;0,($I132/$G132)*CQ132,0)*(1-$K132)</f>
        <v>0</v>
      </c>
      <c r="CT132" s="989">
        <f>VLOOKUP($E132,CQ$450:CT$461,4,FALSE)*CQ132*($K132)+(CQ132-CR132-CS132)*(1-$K132)</f>
        <v>0</v>
      </c>
      <c r="CU132" s="990"/>
      <c r="CY132" s="988">
        <f t="shared" si="138"/>
        <v>0</v>
      </c>
      <c r="CZ132" s="989">
        <f>VLOOKUP($E132,CY$450:DB$461,2,FALSE)*CY132*($K132)+IF($G132&lt;&gt;0,($H132/$G132)*CY132,0)*(1-$K132)</f>
        <v>0</v>
      </c>
      <c r="DA132" s="989">
        <f>VLOOKUP($E132,CY$450:DB$461,3,FALSE)*CY132*($K132)+IF($G132&lt;&gt;0,($I132/$G132)*CY132,0)*(1-$K132)</f>
        <v>0</v>
      </c>
      <c r="DB132" s="989">
        <f>VLOOKUP($E132,CY$450:DB$461,4,FALSE)*CY132*($K132)+(CY132-CZ132-DA132)*(1-$K132)</f>
        <v>0</v>
      </c>
      <c r="DC132" s="990"/>
      <c r="DG132" s="988">
        <f t="shared" si="139"/>
        <v>0</v>
      </c>
      <c r="DH132" s="989">
        <f>VLOOKUP($E132,DG$450:DJ$461,2,FALSE)*DG132*($K132)+IF($G132&lt;&gt;0,($H132/$G132)*DG132,0)*(1-$K132)</f>
        <v>0</v>
      </c>
      <c r="DI132" s="989">
        <f>VLOOKUP($E132,DG$450:DJ$461,3,FALSE)*DG132*($K132)+IF($G132&lt;&gt;0,($I132/$G132)*DG132,0)*(1-$K132)</f>
        <v>0</v>
      </c>
      <c r="DJ132" s="989">
        <f>VLOOKUP($E132,DG$450:DJ$461,4,FALSE)*DG132*($K132)+(DG132-DH132-DI132)*(1-$K132)</f>
        <v>0</v>
      </c>
      <c r="DK132" s="990"/>
      <c r="DO132" s="988">
        <f t="shared" si="140"/>
        <v>0</v>
      </c>
      <c r="DP132" s="989">
        <f>VLOOKUP($E132,DO$450:DR$461,2,FALSE)*DO132*($K132)+IF($G132&lt;&gt;0,($H132/$G132)*DO132,0)*(1-$K132)</f>
        <v>0</v>
      </c>
      <c r="DQ132" s="989">
        <f>VLOOKUP($E132,DO$450:DR$461,3,FALSE)*DO132*($K132)+IF($G132&lt;&gt;0,($I132/$G132)*DO132,0)*(1-$K132)</f>
        <v>0</v>
      </c>
      <c r="DR132" s="989">
        <f>VLOOKUP($E132,DO$450:DR$461,4,FALSE)*DO132*($K132)+(DO132-DP132-DQ132)*(1-$K132)</f>
        <v>0</v>
      </c>
      <c r="DS132" s="990"/>
      <c r="DW132" s="988">
        <f t="shared" si="141"/>
        <v>0</v>
      </c>
      <c r="DX132" s="989">
        <f>VLOOKUP($E132,DW$450:DZ$461,2,FALSE)*DW132*($K132)+IF($G132&lt;&gt;0,($H132/$G132)*DW132,0)*(1-$K132)</f>
        <v>0</v>
      </c>
      <c r="DY132" s="989">
        <f>VLOOKUP($E132,DW$450:DZ$461,3,FALSE)*DW132*($K132)+IF($G132&lt;&gt;0,($I132/$G132)*DW132,0)*(1-$K132)</f>
        <v>0</v>
      </c>
      <c r="DZ132" s="989">
        <f>VLOOKUP($E132,DW$450:DZ$461,4,FALSE)*DW132*($K132)+(DW132-DX132-DY132)*(1-$K132)</f>
        <v>0</v>
      </c>
      <c r="EA132" s="990"/>
      <c r="EE132" s="988">
        <f t="shared" si="142"/>
        <v>0</v>
      </c>
      <c r="EF132" s="989">
        <f>VLOOKUP($E132,EE$450:EH$461,2,FALSE)*EE132*($K132)+IF($G132&lt;&gt;0,($H132/$G132)*EE132,0)*(1-$K132)</f>
        <v>0</v>
      </c>
      <c r="EG132" s="989">
        <f>VLOOKUP($E132,EE$450:EH$461,3,FALSE)*EE132*($K132)+IF($G132&lt;&gt;0,($I132/$G132)*EE132,0)*(1-$K132)</f>
        <v>0</v>
      </c>
      <c r="EH132" s="989">
        <f>VLOOKUP($E132,EE$450:EH$461,4,FALSE)*EE132*($K132)+(EE132-EF132-EG132)*(1-$K132)</f>
        <v>0</v>
      </c>
      <c r="EI132" s="990"/>
      <c r="EM132" s="988">
        <f t="shared" si="143"/>
        <v>0</v>
      </c>
      <c r="EN132" s="989">
        <f>VLOOKUP($E132,EM$450:EP$461,2,FALSE)*EM132*($K132)+IF($G132&lt;&gt;0,($H132/$G132)*EM132,0)*(1-$K132)</f>
        <v>0</v>
      </c>
      <c r="EO132" s="989">
        <f>VLOOKUP($E132,EM$450:EP$461,3,FALSE)*EM132*($K132)+IF($G132&lt;&gt;0,($I132/$G132)*EM132,0)*(1-$K132)</f>
        <v>0</v>
      </c>
      <c r="EP132" s="989">
        <f>VLOOKUP($E132,EM$450:EP$461,4,FALSE)*EM132*($K132)+(EM132-EN132-EO132)*(1-$K132)</f>
        <v>0</v>
      </c>
      <c r="EQ132" s="990"/>
      <c r="EU132" s="988">
        <f t="shared" si="144"/>
        <v>0</v>
      </c>
      <c r="EV132" s="989">
        <f>VLOOKUP($E132,EU$450:EX$461,2,FALSE)*EU132*($K132)+IF($G132&lt;&gt;0,($H132/$G132)*EU132,0)*(1-$K132)</f>
        <v>0</v>
      </c>
      <c r="EW132" s="989">
        <f>VLOOKUP($E132,EU$450:EX$461,3,FALSE)*EU132*($K132)+IF($G132&lt;&gt;0,($I132/$G132)*EU132,0)*(1-$K132)</f>
        <v>0</v>
      </c>
      <c r="EX132" s="989">
        <f>VLOOKUP($E132,EU$450:EX$461,4,FALSE)*EU132*($K132)+(EU132-EV132-EW132)*(1-$K132)</f>
        <v>0</v>
      </c>
      <c r="EY132" s="990"/>
      <c r="FC132" s="988">
        <f t="shared" si="145"/>
        <v>0</v>
      </c>
      <c r="FD132" s="989">
        <f>VLOOKUP($E132,FC$450:FF$461,2,FALSE)*FC132*($K132)+IF($G132&lt;&gt;0,($H132/$G132)*FC132,0)*(1-$K132)</f>
        <v>0</v>
      </c>
      <c r="FE132" s="989">
        <f>VLOOKUP($E132,FC$450:FF$461,3,FALSE)*FC132*($K132)+IF($G132&lt;&gt;0,($I132/$G132)*FC132,0)*(1-$K132)</f>
        <v>0</v>
      </c>
      <c r="FF132" s="989">
        <f>VLOOKUP($E132,FC$450:FF$461,4,FALSE)*FC132*($K132)+(FC132-FD132-FE132)*(1-$K132)</f>
        <v>0</v>
      </c>
      <c r="FG132" s="990"/>
      <c r="FK132" s="988">
        <f t="shared" si="146"/>
        <v>0</v>
      </c>
      <c r="FL132" s="989">
        <f>VLOOKUP($E132,FK$450:FN$461,2,FALSE)*FK132*($K132)+IF($G132&lt;&gt;0,($H132/$G132)*FK132,0)*(1-$K132)</f>
        <v>0</v>
      </c>
      <c r="FM132" s="989">
        <f>VLOOKUP($E132,FK$450:FN$461,3,FALSE)*FK132*($K132)+IF($G132&lt;&gt;0,($I132/$G132)*FK132,0)*(1-$K132)</f>
        <v>0</v>
      </c>
      <c r="FN132" s="989">
        <f>VLOOKUP($E132,FK$450:FN$461,4,FALSE)*FK132*($K132)+(FK132-FL132-FM132)*(1-$K132)</f>
        <v>0</v>
      </c>
      <c r="FO132" s="990"/>
    </row>
    <row r="133" spans="1:171">
      <c r="A133" s="786"/>
      <c r="B133" s="79" t="s">
        <v>15</v>
      </c>
      <c r="C133" s="1963" t="s">
        <v>78</v>
      </c>
      <c r="D133" s="764">
        <v>184</v>
      </c>
      <c r="E133" s="778" t="str">
        <f>'Sch 1- Rate Base '!E133</f>
        <v>DIST</v>
      </c>
      <c r="F133" s="765"/>
      <c r="G133" s="182">
        <f>'Sch 1- Rate Base '!G133</f>
        <v>0</v>
      </c>
      <c r="H133" s="182">
        <f>'Sch 1- Rate Base '!H133</f>
        <v>0</v>
      </c>
      <c r="I133" s="182">
        <f>'Sch 1- Rate Base '!I133</f>
        <v>0</v>
      </c>
      <c r="J133" s="183">
        <f>'Sch 1- Rate Base '!J133</f>
        <v>0</v>
      </c>
      <c r="K133" s="777">
        <f t="shared" si="126"/>
        <v>1</v>
      </c>
      <c r="O133" s="988">
        <f t="shared" si="127"/>
        <v>0</v>
      </c>
      <c r="P133" s="989">
        <f>VLOOKUP($E133,O$450:R$461,2,FALSE)*O133*($K133)+IF($G133&lt;&gt;0,($H133/$G133)*O133,0)*(1-$K133)</f>
        <v>0</v>
      </c>
      <c r="Q133" s="989">
        <f>VLOOKUP($E133,O$450:R$461,3,FALSE)*O133*($K133)+IF($G133&lt;&gt;0,($I133/$G133)*O133,0)*(1-$K133)</f>
        <v>0</v>
      </c>
      <c r="R133" s="989">
        <f>VLOOKUP($E133,O$450:R$461,4,FALSE)*O133*($K133)+(O133-P133-Q133)*(1-$K133)</f>
        <v>0</v>
      </c>
      <c r="S133" s="990"/>
      <c r="W133" s="988">
        <f t="shared" si="128"/>
        <v>0</v>
      </c>
      <c r="X133" s="989">
        <f>VLOOKUP($E133,W$450:Z$461,2,FALSE)*W133*($K133)+IF($G133&lt;&gt;0,($H133/$G133)*W133,0)*(1-$K133)</f>
        <v>0</v>
      </c>
      <c r="Y133" s="989">
        <f>VLOOKUP($E133,W$450:Z$461,3,FALSE)*W133*($K133)+IF($G133&lt;&gt;0,($I133/$G133)*W133,0)*(1-$K133)</f>
        <v>0</v>
      </c>
      <c r="Z133" s="989">
        <f>VLOOKUP($E133,W$450:Z$461,4,FALSE)*W133*($K133)+(W133-X133-Y133)*(1-$K133)</f>
        <v>0</v>
      </c>
      <c r="AA133" s="990"/>
      <c r="AE133" s="988">
        <f t="shared" si="129"/>
        <v>0</v>
      </c>
      <c r="AF133" s="989">
        <f>VLOOKUP($E133,AE$450:AH$461,2,FALSE)*AE133*($K133)+IF($G133&lt;&gt;0,($H133/$G133)*AE133,0)*(1-$K133)</f>
        <v>0</v>
      </c>
      <c r="AG133" s="989">
        <f>VLOOKUP($E133,AE$450:AH$461,3,FALSE)*AE133*($K133)+IF($G133&lt;&gt;0,($I133/$G133)*AE133,0)*(1-$K133)</f>
        <v>0</v>
      </c>
      <c r="AH133" s="989">
        <f>VLOOKUP($E133,AE$450:AH$461,4,FALSE)*AE133*($K133)+(AE133-AF133-AG133)*(1-$K133)</f>
        <v>0</v>
      </c>
      <c r="AI133" s="990"/>
      <c r="AM133" s="988">
        <f t="shared" si="130"/>
        <v>0</v>
      </c>
      <c r="AN133" s="989">
        <f>VLOOKUP($E133,AM$450:AP$461,2,FALSE)*AM133*($K133)+IF($G133&lt;&gt;0,($H133/$G133)*AM133,0)*(1-$K133)</f>
        <v>0</v>
      </c>
      <c r="AO133" s="989">
        <f>VLOOKUP($E133,AM$450:AP$461,3,FALSE)*AM133*($K133)+IF($G133&lt;&gt;0,($I133/$G133)*AM133,0)*(1-$K133)</f>
        <v>0</v>
      </c>
      <c r="AP133" s="989">
        <f>VLOOKUP($E133,AM$450:AP$461,4,FALSE)*AM133*($K133)+(AM133-AN133-AO133)*(1-$K133)</f>
        <v>0</v>
      </c>
      <c r="AQ133" s="990"/>
      <c r="AU133" s="988">
        <f t="shared" si="131"/>
        <v>0</v>
      </c>
      <c r="AV133" s="989">
        <f>VLOOKUP($E133,AU$450:AX$461,2,FALSE)*AU133*($K133)+IF($G133&lt;&gt;0,($H133/$G133)*AU133,0)*(1-$K133)</f>
        <v>0</v>
      </c>
      <c r="AW133" s="989">
        <f>VLOOKUP($E133,AU$450:AX$461,3,FALSE)*AU133*($K133)+IF($G133&lt;&gt;0,($I133/$G133)*AU133,0)*(1-$K133)</f>
        <v>0</v>
      </c>
      <c r="AX133" s="989">
        <f>VLOOKUP($E133,AU$450:AX$461,4,FALSE)*AU133*($K133)+(AU133-AV133-AW133)*(1-$K133)</f>
        <v>0</v>
      </c>
      <c r="AY133" s="990"/>
      <c r="BC133" s="988">
        <f t="shared" si="132"/>
        <v>0</v>
      </c>
      <c r="BD133" s="989">
        <f>VLOOKUP($E133,BC$450:BF$461,2,FALSE)*BC133*($K133)+IF($G133&lt;&gt;0,($H133/$G133)*BC133,0)*(1-$K133)</f>
        <v>0</v>
      </c>
      <c r="BE133" s="989">
        <f>VLOOKUP($E133,BC$450:BF$461,3,FALSE)*BC133*($K133)+IF($G133&lt;&gt;0,($I133/$G133)*BC133,0)*(1-$K133)</f>
        <v>0</v>
      </c>
      <c r="BF133" s="989">
        <f>VLOOKUP($E133,BC$450:BF$461,4,FALSE)*BC133*($K133)+(BC133-BD133-BE133)*(1-$K133)</f>
        <v>0</v>
      </c>
      <c r="BG133" s="990"/>
      <c r="BK133" s="988">
        <f t="shared" si="133"/>
        <v>0</v>
      </c>
      <c r="BL133" s="989">
        <f>VLOOKUP($E133,BK$450:BN$461,2,FALSE)*BK133*($K133)+IF($G133&lt;&gt;0,($H133/$G133)*BK133,0)*(1-$K133)</f>
        <v>0</v>
      </c>
      <c r="BM133" s="989">
        <f>VLOOKUP($E133,BK$450:BN$461,3,FALSE)*BK133*($K133)+IF($G133&lt;&gt;0,($I133/$G133)*BK133,0)*(1-$K133)</f>
        <v>0</v>
      </c>
      <c r="BN133" s="989">
        <f>VLOOKUP($E133,BK$450:BN$461,4,FALSE)*BK133*($K133)+(BK133-BL133-BM133)*(1-$K133)</f>
        <v>0</v>
      </c>
      <c r="BO133" s="990"/>
      <c r="BS133" s="988">
        <f t="shared" si="134"/>
        <v>0</v>
      </c>
      <c r="BT133" s="989">
        <f>VLOOKUP($E133,BS$450:BV$461,2,FALSE)*BS133*($K133)+IF($G133&lt;&gt;0,($H133/$G133)*BS133,0)*(1-$K133)</f>
        <v>0</v>
      </c>
      <c r="BU133" s="989">
        <f>VLOOKUP($E133,BS$450:BV$461,3,FALSE)*BS133*($K133)+IF($G133&lt;&gt;0,($I133/$G133)*BS133,0)*(1-$K133)</f>
        <v>0</v>
      </c>
      <c r="BV133" s="989">
        <f>VLOOKUP($E133,BS$450:BV$461,4,FALSE)*BS133*($K133)+(BS133-BT133-BU133)*(1-$K133)</f>
        <v>0</v>
      </c>
      <c r="BW133" s="990"/>
      <c r="CA133" s="988">
        <f t="shared" si="135"/>
        <v>0</v>
      </c>
      <c r="CB133" s="989">
        <f>VLOOKUP($E133,CA$450:CD$461,2,FALSE)*CA133*($K133)+IF($G133&lt;&gt;0,($H133/$G133)*CA133,0)*(1-$K133)</f>
        <v>0</v>
      </c>
      <c r="CC133" s="989">
        <f>VLOOKUP($E133,CA$450:CD$461,3,FALSE)*CA133*($K133)+IF($G133&lt;&gt;0,($I133/$G133)*CA133,0)*(1-$K133)</f>
        <v>0</v>
      </c>
      <c r="CD133" s="989">
        <f>VLOOKUP($E133,CA$450:CD$461,4,FALSE)*CA133*($K133)+(CA133-CB133-CC133)*(1-$K133)</f>
        <v>0</v>
      </c>
      <c r="CE133" s="990"/>
      <c r="CI133" s="988">
        <f t="shared" si="136"/>
        <v>0</v>
      </c>
      <c r="CJ133" s="989">
        <f>VLOOKUP($E133,CI$450:CL$461,2,FALSE)*CI133*($K133)+IF($G133&lt;&gt;0,($H133/$G133)*CI133,0)*(1-$K133)</f>
        <v>0</v>
      </c>
      <c r="CK133" s="989">
        <f>VLOOKUP($E133,CI$450:CL$461,3,FALSE)*CI133*($K133)+IF($G133&lt;&gt;0,($I133/$G133)*CI133,0)*(1-$K133)</f>
        <v>0</v>
      </c>
      <c r="CL133" s="989">
        <f>VLOOKUP($E133,CI$450:CL$461,4,FALSE)*CI133*($K133)+(CI133-CJ133-CK133)*(1-$K133)</f>
        <v>0</v>
      </c>
      <c r="CM133" s="990"/>
      <c r="CQ133" s="988">
        <f t="shared" si="137"/>
        <v>0</v>
      </c>
      <c r="CR133" s="989">
        <f>VLOOKUP($E133,CQ$450:CT$461,2,FALSE)*CQ133*($K133)+IF($G133&lt;&gt;0,($H133/$G133)*CQ133,0)*(1-$K133)</f>
        <v>0</v>
      </c>
      <c r="CS133" s="989">
        <f>VLOOKUP($E133,CQ$450:CT$461,3,FALSE)*CQ133*($K133)+IF($G133&lt;&gt;0,($I133/$G133)*CQ133,0)*(1-$K133)</f>
        <v>0</v>
      </c>
      <c r="CT133" s="989">
        <f>VLOOKUP($E133,CQ$450:CT$461,4,FALSE)*CQ133*($K133)+(CQ133-CR133-CS133)*(1-$K133)</f>
        <v>0</v>
      </c>
      <c r="CU133" s="990"/>
      <c r="CY133" s="988">
        <f t="shared" si="138"/>
        <v>0</v>
      </c>
      <c r="CZ133" s="989">
        <f>VLOOKUP($E133,CY$450:DB$461,2,FALSE)*CY133*($K133)+IF($G133&lt;&gt;0,($H133/$G133)*CY133,0)*(1-$K133)</f>
        <v>0</v>
      </c>
      <c r="DA133" s="989">
        <f>VLOOKUP($E133,CY$450:DB$461,3,FALSE)*CY133*($K133)+IF($G133&lt;&gt;0,($I133/$G133)*CY133,0)*(1-$K133)</f>
        <v>0</v>
      </c>
      <c r="DB133" s="989">
        <f>VLOOKUP($E133,CY$450:DB$461,4,FALSE)*CY133*($K133)+(CY133-CZ133-DA133)*(1-$K133)</f>
        <v>0</v>
      </c>
      <c r="DC133" s="990"/>
      <c r="DG133" s="988">
        <f t="shared" si="139"/>
        <v>0</v>
      </c>
      <c r="DH133" s="989">
        <f>VLOOKUP($E133,DG$450:DJ$461,2,FALSE)*DG133*($K133)+IF($G133&lt;&gt;0,($H133/$G133)*DG133,0)*(1-$K133)</f>
        <v>0</v>
      </c>
      <c r="DI133" s="989">
        <f>VLOOKUP($E133,DG$450:DJ$461,3,FALSE)*DG133*($K133)+IF($G133&lt;&gt;0,($I133/$G133)*DG133,0)*(1-$K133)</f>
        <v>0</v>
      </c>
      <c r="DJ133" s="989">
        <f>VLOOKUP($E133,DG$450:DJ$461,4,FALSE)*DG133*($K133)+(DG133-DH133-DI133)*(1-$K133)</f>
        <v>0</v>
      </c>
      <c r="DK133" s="990"/>
      <c r="DO133" s="988">
        <f t="shared" si="140"/>
        <v>0</v>
      </c>
      <c r="DP133" s="989">
        <f>VLOOKUP($E133,DO$450:DR$461,2,FALSE)*DO133*($K133)+IF($G133&lt;&gt;0,($H133/$G133)*DO133,0)*(1-$K133)</f>
        <v>0</v>
      </c>
      <c r="DQ133" s="989">
        <f>VLOOKUP($E133,DO$450:DR$461,3,FALSE)*DO133*($K133)+IF($G133&lt;&gt;0,($I133/$G133)*DO133,0)*(1-$K133)</f>
        <v>0</v>
      </c>
      <c r="DR133" s="989">
        <f>VLOOKUP($E133,DO$450:DR$461,4,FALSE)*DO133*($K133)+(DO133-DP133-DQ133)*(1-$K133)</f>
        <v>0</v>
      </c>
      <c r="DS133" s="990"/>
      <c r="DW133" s="988">
        <f t="shared" si="141"/>
        <v>0</v>
      </c>
      <c r="DX133" s="989">
        <f>VLOOKUP($E133,DW$450:DZ$461,2,FALSE)*DW133*($K133)+IF($G133&lt;&gt;0,($H133/$G133)*DW133,0)*(1-$K133)</f>
        <v>0</v>
      </c>
      <c r="DY133" s="989">
        <f>VLOOKUP($E133,DW$450:DZ$461,3,FALSE)*DW133*($K133)+IF($G133&lt;&gt;0,($I133/$G133)*DW133,0)*(1-$K133)</f>
        <v>0</v>
      </c>
      <c r="DZ133" s="989">
        <f>VLOOKUP($E133,DW$450:DZ$461,4,FALSE)*DW133*($K133)+(DW133-DX133-DY133)*(1-$K133)</f>
        <v>0</v>
      </c>
      <c r="EA133" s="990"/>
      <c r="EE133" s="988">
        <f t="shared" si="142"/>
        <v>0</v>
      </c>
      <c r="EF133" s="989">
        <f>VLOOKUP($E133,EE$450:EH$461,2,FALSE)*EE133*($K133)+IF($G133&lt;&gt;0,($H133/$G133)*EE133,0)*(1-$K133)</f>
        <v>0</v>
      </c>
      <c r="EG133" s="989">
        <f>VLOOKUP($E133,EE$450:EH$461,3,FALSE)*EE133*($K133)+IF($G133&lt;&gt;0,($I133/$G133)*EE133,0)*(1-$K133)</f>
        <v>0</v>
      </c>
      <c r="EH133" s="989">
        <f>VLOOKUP($E133,EE$450:EH$461,4,FALSE)*EE133*($K133)+(EE133-EF133-EG133)*(1-$K133)</f>
        <v>0</v>
      </c>
      <c r="EI133" s="990"/>
      <c r="EM133" s="988">
        <f t="shared" si="143"/>
        <v>0</v>
      </c>
      <c r="EN133" s="989">
        <f>VLOOKUP($E133,EM$450:EP$461,2,FALSE)*EM133*($K133)+IF($G133&lt;&gt;0,($H133/$G133)*EM133,0)*(1-$K133)</f>
        <v>0</v>
      </c>
      <c r="EO133" s="989">
        <f>VLOOKUP($E133,EM$450:EP$461,3,FALSE)*EM133*($K133)+IF($G133&lt;&gt;0,($I133/$G133)*EM133,0)*(1-$K133)</f>
        <v>0</v>
      </c>
      <c r="EP133" s="989">
        <f>VLOOKUP($E133,EM$450:EP$461,4,FALSE)*EM133*($K133)+(EM133-EN133-EO133)*(1-$K133)</f>
        <v>0</v>
      </c>
      <c r="EQ133" s="990"/>
      <c r="EU133" s="988">
        <f t="shared" si="144"/>
        <v>0</v>
      </c>
      <c r="EV133" s="989">
        <f>VLOOKUP($E133,EU$450:EX$461,2,FALSE)*EU133*($K133)+IF($G133&lt;&gt;0,($H133/$G133)*EU133,0)*(1-$K133)</f>
        <v>0</v>
      </c>
      <c r="EW133" s="989">
        <f>VLOOKUP($E133,EU$450:EX$461,3,FALSE)*EU133*($K133)+IF($G133&lt;&gt;0,($I133/$G133)*EU133,0)*(1-$K133)</f>
        <v>0</v>
      </c>
      <c r="EX133" s="989">
        <f>VLOOKUP($E133,EU$450:EX$461,4,FALSE)*EU133*($K133)+(EU133-EV133-EW133)*(1-$K133)</f>
        <v>0</v>
      </c>
      <c r="EY133" s="990"/>
      <c r="FC133" s="988">
        <f t="shared" si="145"/>
        <v>0</v>
      </c>
      <c r="FD133" s="989">
        <f>VLOOKUP($E133,FC$450:FF$461,2,FALSE)*FC133*($K133)+IF($G133&lt;&gt;0,($H133/$G133)*FC133,0)*(1-$K133)</f>
        <v>0</v>
      </c>
      <c r="FE133" s="989">
        <f>VLOOKUP($E133,FC$450:FF$461,3,FALSE)*FC133*($K133)+IF($G133&lt;&gt;0,($I133/$G133)*FC133,0)*(1-$K133)</f>
        <v>0</v>
      </c>
      <c r="FF133" s="989">
        <f>VLOOKUP($E133,FC$450:FF$461,4,FALSE)*FC133*($K133)+(FC133-FD133-FE133)*(1-$K133)</f>
        <v>0</v>
      </c>
      <c r="FG133" s="990"/>
      <c r="FK133" s="988">
        <f t="shared" si="146"/>
        <v>0</v>
      </c>
      <c r="FL133" s="989">
        <f>VLOOKUP($E133,FK$450:FN$461,2,FALSE)*FK133*($K133)+IF($G133&lt;&gt;0,($H133/$G133)*FK133,0)*(1-$K133)</f>
        <v>0</v>
      </c>
      <c r="FM133" s="989">
        <f>VLOOKUP($E133,FK$450:FN$461,3,FALSE)*FK133*($K133)+IF($G133&lt;&gt;0,($I133/$G133)*FK133,0)*(1-$K133)</f>
        <v>0</v>
      </c>
      <c r="FN133" s="989">
        <f>VLOOKUP($E133,FK$450:FN$461,4,FALSE)*FK133*($K133)+(FK133-FL133-FM133)*(1-$K133)</f>
        <v>0</v>
      </c>
      <c r="FO133" s="990"/>
    </row>
    <row r="134" spans="1:171">
      <c r="A134" s="786"/>
      <c r="B134" s="79" t="s">
        <v>16</v>
      </c>
      <c r="C134" s="1963" t="s">
        <v>78</v>
      </c>
      <c r="D134" s="764">
        <v>185</v>
      </c>
      <c r="E134" s="778" t="str">
        <f>'Sch 1- Rate Base '!E134</f>
        <v>PTDG</v>
      </c>
      <c r="F134" s="765"/>
      <c r="G134" s="182">
        <f>'Sch 1- Rate Base '!G134</f>
        <v>0</v>
      </c>
      <c r="H134" s="182">
        <f>'Sch 1- Rate Base '!H134</f>
        <v>0</v>
      </c>
      <c r="I134" s="182">
        <f>'Sch 1- Rate Base '!I134</f>
        <v>0</v>
      </c>
      <c r="J134" s="183">
        <f>'Sch 1- Rate Base '!J134</f>
        <v>0</v>
      </c>
      <c r="K134" s="777">
        <f t="shared" si="126"/>
        <v>1</v>
      </c>
      <c r="O134" s="988">
        <f t="shared" si="127"/>
        <v>0</v>
      </c>
      <c r="P134" s="989">
        <f>VLOOKUP($E134,O$450:R$461,2,FALSE)*O134*($K134)+IF($G134&lt;&gt;0,($H134/$G134)*O134,0)*(1-$K134)</f>
        <v>0</v>
      </c>
      <c r="Q134" s="989">
        <f>VLOOKUP($E134,O$450:R$461,3,FALSE)*O134*($K134)+IF($G134&lt;&gt;0,($I134/$G134)*O134,0)*(1-$K134)</f>
        <v>0</v>
      </c>
      <c r="R134" s="989">
        <f>VLOOKUP($E134,O$450:R$461,4,FALSE)*O134*($K134)+(O134-P134-Q134)*(1-$K134)</f>
        <v>0</v>
      </c>
      <c r="S134" s="990"/>
      <c r="W134" s="988">
        <f t="shared" si="128"/>
        <v>0</v>
      </c>
      <c r="X134" s="989">
        <f>VLOOKUP($E134,W$450:Z$461,2,FALSE)*W134*($K134)+IF($G134&lt;&gt;0,($H134/$G134)*W134,0)*(1-$K134)</f>
        <v>0</v>
      </c>
      <c r="Y134" s="989">
        <f>VLOOKUP($E134,W$450:Z$461,3,FALSE)*W134*($K134)+IF($G134&lt;&gt;0,($I134/$G134)*W134,0)*(1-$K134)</f>
        <v>0</v>
      </c>
      <c r="Z134" s="989">
        <f>VLOOKUP($E134,W$450:Z$461,4,FALSE)*W134*($K134)+(W134-X134-Y134)*(1-$K134)</f>
        <v>0</v>
      </c>
      <c r="AA134" s="990"/>
      <c r="AE134" s="988">
        <f t="shared" si="129"/>
        <v>0</v>
      </c>
      <c r="AF134" s="989">
        <f>VLOOKUP($E134,AE$450:AH$461,2,FALSE)*AE134*($K134)+IF($G134&lt;&gt;0,($H134/$G134)*AE134,0)*(1-$K134)</f>
        <v>0</v>
      </c>
      <c r="AG134" s="989">
        <f>VLOOKUP($E134,AE$450:AH$461,3,FALSE)*AE134*($K134)+IF($G134&lt;&gt;0,($I134/$G134)*AE134,0)*(1-$K134)</f>
        <v>0</v>
      </c>
      <c r="AH134" s="989">
        <f>VLOOKUP($E134,AE$450:AH$461,4,FALSE)*AE134*($K134)+(AE134-AF134-AG134)*(1-$K134)</f>
        <v>0</v>
      </c>
      <c r="AI134" s="990"/>
      <c r="AM134" s="988">
        <f t="shared" si="130"/>
        <v>0</v>
      </c>
      <c r="AN134" s="989">
        <f>VLOOKUP($E134,AM$450:AP$461,2,FALSE)*AM134*($K134)+IF($G134&lt;&gt;0,($H134/$G134)*AM134,0)*(1-$K134)</f>
        <v>0</v>
      </c>
      <c r="AO134" s="989">
        <f>VLOOKUP($E134,AM$450:AP$461,3,FALSE)*AM134*($K134)+IF($G134&lt;&gt;0,($I134/$G134)*AM134,0)*(1-$K134)</f>
        <v>0</v>
      </c>
      <c r="AP134" s="989">
        <f>VLOOKUP($E134,AM$450:AP$461,4,FALSE)*AM134*($K134)+(AM134-AN134-AO134)*(1-$K134)</f>
        <v>0</v>
      </c>
      <c r="AQ134" s="990"/>
      <c r="AU134" s="988">
        <f t="shared" si="131"/>
        <v>0</v>
      </c>
      <c r="AV134" s="989">
        <f>VLOOKUP($E134,AU$450:AX$461,2,FALSE)*AU134*($K134)+IF($G134&lt;&gt;0,($H134/$G134)*AU134,0)*(1-$K134)</f>
        <v>0</v>
      </c>
      <c r="AW134" s="989">
        <f>VLOOKUP($E134,AU$450:AX$461,3,FALSE)*AU134*($K134)+IF($G134&lt;&gt;0,($I134/$G134)*AU134,0)*(1-$K134)</f>
        <v>0</v>
      </c>
      <c r="AX134" s="989">
        <f>VLOOKUP($E134,AU$450:AX$461,4,FALSE)*AU134*($K134)+(AU134-AV134-AW134)*(1-$K134)</f>
        <v>0</v>
      </c>
      <c r="AY134" s="990"/>
      <c r="BC134" s="988">
        <f t="shared" si="132"/>
        <v>0</v>
      </c>
      <c r="BD134" s="989">
        <f>VLOOKUP($E134,BC$450:BF$461,2,FALSE)*BC134*($K134)+IF($G134&lt;&gt;0,($H134/$G134)*BC134,0)*(1-$K134)</f>
        <v>0</v>
      </c>
      <c r="BE134" s="989">
        <f>VLOOKUP($E134,BC$450:BF$461,3,FALSE)*BC134*($K134)+IF($G134&lt;&gt;0,($I134/$G134)*BC134,0)*(1-$K134)</f>
        <v>0</v>
      </c>
      <c r="BF134" s="989">
        <f>VLOOKUP($E134,BC$450:BF$461,4,FALSE)*BC134*($K134)+(BC134-BD134-BE134)*(1-$K134)</f>
        <v>0</v>
      </c>
      <c r="BG134" s="990"/>
      <c r="BK134" s="988">
        <f t="shared" si="133"/>
        <v>0</v>
      </c>
      <c r="BL134" s="989">
        <f>VLOOKUP($E134,BK$450:BN$461,2,FALSE)*BK134*($K134)+IF($G134&lt;&gt;0,($H134/$G134)*BK134,0)*(1-$K134)</f>
        <v>0</v>
      </c>
      <c r="BM134" s="989">
        <f>VLOOKUP($E134,BK$450:BN$461,3,FALSE)*BK134*($K134)+IF($G134&lt;&gt;0,($I134/$G134)*BK134,0)*(1-$K134)</f>
        <v>0</v>
      </c>
      <c r="BN134" s="989">
        <f>VLOOKUP($E134,BK$450:BN$461,4,FALSE)*BK134*($K134)+(BK134-BL134-BM134)*(1-$K134)</f>
        <v>0</v>
      </c>
      <c r="BO134" s="990"/>
      <c r="BS134" s="988">
        <f t="shared" si="134"/>
        <v>0</v>
      </c>
      <c r="BT134" s="989">
        <f>VLOOKUP($E134,BS$450:BV$461,2,FALSE)*BS134*($K134)+IF($G134&lt;&gt;0,($H134/$G134)*BS134,0)*(1-$K134)</f>
        <v>0</v>
      </c>
      <c r="BU134" s="989">
        <f>VLOOKUP($E134,BS$450:BV$461,3,FALSE)*BS134*($K134)+IF($G134&lt;&gt;0,($I134/$G134)*BS134,0)*(1-$K134)</f>
        <v>0</v>
      </c>
      <c r="BV134" s="989">
        <f>VLOOKUP($E134,BS$450:BV$461,4,FALSE)*BS134*($K134)+(BS134-BT134-BU134)*(1-$K134)</f>
        <v>0</v>
      </c>
      <c r="BW134" s="990"/>
      <c r="CA134" s="988">
        <f t="shared" si="135"/>
        <v>0</v>
      </c>
      <c r="CB134" s="989">
        <f>VLOOKUP($E134,CA$450:CD$461,2,FALSE)*CA134*($K134)+IF($G134&lt;&gt;0,($H134/$G134)*CA134,0)*(1-$K134)</f>
        <v>0</v>
      </c>
      <c r="CC134" s="989">
        <f>VLOOKUP($E134,CA$450:CD$461,3,FALSE)*CA134*($K134)+IF($G134&lt;&gt;0,($I134/$G134)*CA134,0)*(1-$K134)</f>
        <v>0</v>
      </c>
      <c r="CD134" s="989">
        <f>VLOOKUP($E134,CA$450:CD$461,4,FALSE)*CA134*($K134)+(CA134-CB134-CC134)*(1-$K134)</f>
        <v>0</v>
      </c>
      <c r="CE134" s="990"/>
      <c r="CI134" s="988">
        <f t="shared" si="136"/>
        <v>0</v>
      </c>
      <c r="CJ134" s="989">
        <f>VLOOKUP($E134,CI$450:CL$461,2,FALSE)*CI134*($K134)+IF($G134&lt;&gt;0,($H134/$G134)*CI134,0)*(1-$K134)</f>
        <v>0</v>
      </c>
      <c r="CK134" s="989">
        <f>VLOOKUP($E134,CI$450:CL$461,3,FALSE)*CI134*($K134)+IF($G134&lt;&gt;0,($I134/$G134)*CI134,0)*(1-$K134)</f>
        <v>0</v>
      </c>
      <c r="CL134" s="989">
        <f>VLOOKUP($E134,CI$450:CL$461,4,FALSE)*CI134*($K134)+(CI134-CJ134-CK134)*(1-$K134)</f>
        <v>0</v>
      </c>
      <c r="CM134" s="990"/>
      <c r="CQ134" s="988">
        <f t="shared" si="137"/>
        <v>0</v>
      </c>
      <c r="CR134" s="989">
        <f>VLOOKUP($E134,CQ$450:CT$461,2,FALSE)*CQ134*($K134)+IF($G134&lt;&gt;0,($H134/$G134)*CQ134,0)*(1-$K134)</f>
        <v>0</v>
      </c>
      <c r="CS134" s="989">
        <f>VLOOKUP($E134,CQ$450:CT$461,3,FALSE)*CQ134*($K134)+IF($G134&lt;&gt;0,($I134/$G134)*CQ134,0)*(1-$K134)</f>
        <v>0</v>
      </c>
      <c r="CT134" s="989">
        <f>VLOOKUP($E134,CQ$450:CT$461,4,FALSE)*CQ134*($K134)+(CQ134-CR134-CS134)*(1-$K134)</f>
        <v>0</v>
      </c>
      <c r="CU134" s="990"/>
      <c r="CY134" s="988">
        <f t="shared" si="138"/>
        <v>0</v>
      </c>
      <c r="CZ134" s="989">
        <f>VLOOKUP($E134,CY$450:DB$461,2,FALSE)*CY134*($K134)+IF($G134&lt;&gt;0,($H134/$G134)*CY134,0)*(1-$K134)</f>
        <v>0</v>
      </c>
      <c r="DA134" s="989">
        <f>VLOOKUP($E134,CY$450:DB$461,3,FALSE)*CY134*($K134)+IF($G134&lt;&gt;0,($I134/$G134)*CY134,0)*(1-$K134)</f>
        <v>0</v>
      </c>
      <c r="DB134" s="989">
        <f>VLOOKUP($E134,CY$450:DB$461,4,FALSE)*CY134*($K134)+(CY134-CZ134-DA134)*(1-$K134)</f>
        <v>0</v>
      </c>
      <c r="DC134" s="990"/>
      <c r="DG134" s="988">
        <f t="shared" si="139"/>
        <v>0</v>
      </c>
      <c r="DH134" s="989">
        <f>VLOOKUP($E134,DG$450:DJ$461,2,FALSE)*DG134*($K134)+IF($G134&lt;&gt;0,($H134/$G134)*DG134,0)*(1-$K134)</f>
        <v>0</v>
      </c>
      <c r="DI134" s="989">
        <f>VLOOKUP($E134,DG$450:DJ$461,3,FALSE)*DG134*($K134)+IF($G134&lt;&gt;0,($I134/$G134)*DG134,0)*(1-$K134)</f>
        <v>0</v>
      </c>
      <c r="DJ134" s="989">
        <f>VLOOKUP($E134,DG$450:DJ$461,4,FALSE)*DG134*($K134)+(DG134-DH134-DI134)*(1-$K134)</f>
        <v>0</v>
      </c>
      <c r="DK134" s="990"/>
      <c r="DO134" s="988">
        <f t="shared" si="140"/>
        <v>0</v>
      </c>
      <c r="DP134" s="989">
        <f>VLOOKUP($E134,DO$450:DR$461,2,FALSE)*DO134*($K134)+IF($G134&lt;&gt;0,($H134/$G134)*DO134,0)*(1-$K134)</f>
        <v>0</v>
      </c>
      <c r="DQ134" s="989">
        <f>VLOOKUP($E134,DO$450:DR$461,3,FALSE)*DO134*($K134)+IF($G134&lt;&gt;0,($I134/$G134)*DO134,0)*(1-$K134)</f>
        <v>0</v>
      </c>
      <c r="DR134" s="989">
        <f>VLOOKUP($E134,DO$450:DR$461,4,FALSE)*DO134*($K134)+(DO134-DP134-DQ134)*(1-$K134)</f>
        <v>0</v>
      </c>
      <c r="DS134" s="990"/>
      <c r="DW134" s="988">
        <f t="shared" si="141"/>
        <v>0</v>
      </c>
      <c r="DX134" s="989">
        <f>VLOOKUP($E134,DW$450:DZ$461,2,FALSE)*DW134*($K134)+IF($G134&lt;&gt;0,($H134/$G134)*DW134,0)*(1-$K134)</f>
        <v>0</v>
      </c>
      <c r="DY134" s="989">
        <f>VLOOKUP($E134,DW$450:DZ$461,3,FALSE)*DW134*($K134)+IF($G134&lt;&gt;0,($I134/$G134)*DW134,0)*(1-$K134)</f>
        <v>0</v>
      </c>
      <c r="DZ134" s="989">
        <f>VLOOKUP($E134,DW$450:DZ$461,4,FALSE)*DW134*($K134)+(DW134-DX134-DY134)*(1-$K134)</f>
        <v>0</v>
      </c>
      <c r="EA134" s="990"/>
      <c r="EE134" s="988">
        <f t="shared" si="142"/>
        <v>0</v>
      </c>
      <c r="EF134" s="989">
        <f>VLOOKUP($E134,EE$450:EH$461,2,FALSE)*EE134*($K134)+IF($G134&lt;&gt;0,($H134/$G134)*EE134,0)*(1-$K134)</f>
        <v>0</v>
      </c>
      <c r="EG134" s="989">
        <f>VLOOKUP($E134,EE$450:EH$461,3,FALSE)*EE134*($K134)+IF($G134&lt;&gt;0,($I134/$G134)*EE134,0)*(1-$K134)</f>
        <v>0</v>
      </c>
      <c r="EH134" s="989">
        <f>VLOOKUP($E134,EE$450:EH$461,4,FALSE)*EE134*($K134)+(EE134-EF134-EG134)*(1-$K134)</f>
        <v>0</v>
      </c>
      <c r="EI134" s="990"/>
      <c r="EM134" s="988">
        <f t="shared" si="143"/>
        <v>0</v>
      </c>
      <c r="EN134" s="989">
        <f>VLOOKUP($E134,EM$450:EP$461,2,FALSE)*EM134*($K134)+IF($G134&lt;&gt;0,($H134/$G134)*EM134,0)*(1-$K134)</f>
        <v>0</v>
      </c>
      <c r="EO134" s="989">
        <f>VLOOKUP($E134,EM$450:EP$461,3,FALSE)*EM134*($K134)+IF($G134&lt;&gt;0,($I134/$G134)*EM134,0)*(1-$K134)</f>
        <v>0</v>
      </c>
      <c r="EP134" s="989">
        <f>VLOOKUP($E134,EM$450:EP$461,4,FALSE)*EM134*($K134)+(EM134-EN134-EO134)*(1-$K134)</f>
        <v>0</v>
      </c>
      <c r="EQ134" s="990"/>
      <c r="EU134" s="988">
        <f t="shared" si="144"/>
        <v>0</v>
      </c>
      <c r="EV134" s="989">
        <f>VLOOKUP($E134,EU$450:EX$461,2,FALSE)*EU134*($K134)+IF($G134&lt;&gt;0,($H134/$G134)*EU134,0)*(1-$K134)</f>
        <v>0</v>
      </c>
      <c r="EW134" s="989">
        <f>VLOOKUP($E134,EU$450:EX$461,3,FALSE)*EU134*($K134)+IF($G134&lt;&gt;0,($I134/$G134)*EU134,0)*(1-$K134)</f>
        <v>0</v>
      </c>
      <c r="EX134" s="989">
        <f>VLOOKUP($E134,EU$450:EX$461,4,FALSE)*EU134*($K134)+(EU134-EV134-EW134)*(1-$K134)</f>
        <v>0</v>
      </c>
      <c r="EY134" s="990"/>
      <c r="FC134" s="988">
        <f t="shared" si="145"/>
        <v>0</v>
      </c>
      <c r="FD134" s="989">
        <f>VLOOKUP($E134,FC$450:FF$461,2,FALSE)*FC134*($K134)+IF($G134&lt;&gt;0,($H134/$G134)*FC134,0)*(1-$K134)</f>
        <v>0</v>
      </c>
      <c r="FE134" s="989">
        <f>VLOOKUP($E134,FC$450:FF$461,3,FALSE)*FC134*($K134)+IF($G134&lt;&gt;0,($I134/$G134)*FC134,0)*(1-$K134)</f>
        <v>0</v>
      </c>
      <c r="FF134" s="989">
        <f>VLOOKUP($E134,FC$450:FF$461,4,FALSE)*FC134*($K134)+(FC134-FD134-FE134)*(1-$K134)</f>
        <v>0</v>
      </c>
      <c r="FG134" s="990"/>
      <c r="FK134" s="988">
        <f t="shared" si="146"/>
        <v>0</v>
      </c>
      <c r="FL134" s="989">
        <f>VLOOKUP($E134,FK$450:FN$461,2,FALSE)*FK134*($K134)+IF($G134&lt;&gt;0,($H134/$G134)*FK134,0)*(1-$K134)</f>
        <v>0</v>
      </c>
      <c r="FM134" s="989">
        <f>VLOOKUP($E134,FK$450:FN$461,3,FALSE)*FK134*($K134)+IF($G134&lt;&gt;0,($I134/$G134)*FK134,0)*(1-$K134)</f>
        <v>0</v>
      </c>
      <c r="FN134" s="989">
        <f>VLOOKUP($E134,FK$450:FN$461,4,FALSE)*FK134*($K134)+(FK134-FL134-FM134)*(1-$K134)</f>
        <v>0</v>
      </c>
      <c r="FO134" s="990"/>
    </row>
    <row r="135" spans="1:171">
      <c r="A135" s="786"/>
      <c r="B135" s="79" t="s">
        <v>17</v>
      </c>
      <c r="C135" s="1963" t="s">
        <v>78</v>
      </c>
      <c r="D135" s="764">
        <v>186</v>
      </c>
      <c r="E135" s="778" t="str">
        <f>'Sch 1- Rate Base '!E135</f>
        <v>DIRECT</v>
      </c>
      <c r="F135" s="765"/>
      <c r="G135" s="182">
        <f>'Sch 1- Rate Base '!G135</f>
        <v>0</v>
      </c>
      <c r="H135" s="182">
        <f>'Sch 1- Rate Base '!H135</f>
        <v>0</v>
      </c>
      <c r="I135" s="182">
        <f>'Sch 1- Rate Base '!I135</f>
        <v>0</v>
      </c>
      <c r="J135" s="183">
        <f>'Sch 1- Rate Base '!J135</f>
        <v>0</v>
      </c>
      <c r="K135" s="777">
        <f t="shared" si="126"/>
        <v>0</v>
      </c>
      <c r="O135" s="988">
        <f t="shared" si="127"/>
        <v>0</v>
      </c>
      <c r="P135" s="989">
        <f>VLOOKUP($E135,O$450:R$461,2,FALSE)*O135*($K135)+IF($G135&lt;&gt;0,($H135/$G135)*O135,0)*(1-$K135)</f>
        <v>0</v>
      </c>
      <c r="Q135" s="989">
        <f>VLOOKUP($E135,O$450:R$461,3,FALSE)*O135*($K135)+IF($G135&lt;&gt;0,($I135/$G135)*O135,0)*(1-$K135)</f>
        <v>0</v>
      </c>
      <c r="R135" s="989">
        <f>VLOOKUP($E135,O$450:R$461,4,FALSE)*O135*($K135)+(O135-P135-Q135)*(1-$K135)</f>
        <v>0</v>
      </c>
      <c r="S135" s="990"/>
      <c r="W135" s="988">
        <f t="shared" si="128"/>
        <v>0</v>
      </c>
      <c r="X135" s="989">
        <f>VLOOKUP($E135,W$450:Z$461,2,FALSE)*W135*($K135)+IF($G135&lt;&gt;0,($H135/$G135)*W135,0)*(1-$K135)</f>
        <v>0</v>
      </c>
      <c r="Y135" s="989">
        <f>VLOOKUP($E135,W$450:Z$461,3,FALSE)*W135*($K135)+IF($G135&lt;&gt;0,($I135/$G135)*W135,0)*(1-$K135)</f>
        <v>0</v>
      </c>
      <c r="Z135" s="989">
        <f>VLOOKUP($E135,W$450:Z$461,4,FALSE)*W135*($K135)+(W135-X135-Y135)*(1-$K135)</f>
        <v>0</v>
      </c>
      <c r="AA135" s="990"/>
      <c r="AE135" s="988">
        <f t="shared" si="129"/>
        <v>0</v>
      </c>
      <c r="AF135" s="989">
        <f>VLOOKUP($E135,AE$450:AH$461,2,FALSE)*AE135*($K135)+IF($G135&lt;&gt;0,($H135/$G135)*AE135,0)*(1-$K135)</f>
        <v>0</v>
      </c>
      <c r="AG135" s="989">
        <f>VLOOKUP($E135,AE$450:AH$461,3,FALSE)*AE135*($K135)+IF($G135&lt;&gt;0,($I135/$G135)*AE135,0)*(1-$K135)</f>
        <v>0</v>
      </c>
      <c r="AH135" s="989">
        <f>VLOOKUP($E135,AE$450:AH$461,4,FALSE)*AE135*($K135)+(AE135-AF135-AG135)*(1-$K135)</f>
        <v>0</v>
      </c>
      <c r="AI135" s="990"/>
      <c r="AM135" s="988">
        <f t="shared" si="130"/>
        <v>0</v>
      </c>
      <c r="AN135" s="989">
        <f>VLOOKUP($E135,AM$450:AP$461,2,FALSE)*AM135*($K135)+IF($G135&lt;&gt;0,($H135/$G135)*AM135,0)*(1-$K135)</f>
        <v>0</v>
      </c>
      <c r="AO135" s="989">
        <f>VLOOKUP($E135,AM$450:AP$461,3,FALSE)*AM135*($K135)+IF($G135&lt;&gt;0,($I135/$G135)*AM135,0)*(1-$K135)</f>
        <v>0</v>
      </c>
      <c r="AP135" s="989">
        <f>VLOOKUP($E135,AM$450:AP$461,4,FALSE)*AM135*($K135)+(AM135-AN135-AO135)*(1-$K135)</f>
        <v>0</v>
      </c>
      <c r="AQ135" s="990"/>
      <c r="AU135" s="988">
        <f t="shared" si="131"/>
        <v>0</v>
      </c>
      <c r="AV135" s="989">
        <f>VLOOKUP($E135,AU$450:AX$461,2,FALSE)*AU135*($K135)+IF($G135&lt;&gt;0,($H135/$G135)*AU135,0)*(1-$K135)</f>
        <v>0</v>
      </c>
      <c r="AW135" s="989">
        <f>VLOOKUP($E135,AU$450:AX$461,3,FALSE)*AU135*($K135)+IF($G135&lt;&gt;0,($I135/$G135)*AU135,0)*(1-$K135)</f>
        <v>0</v>
      </c>
      <c r="AX135" s="989">
        <f>VLOOKUP($E135,AU$450:AX$461,4,FALSE)*AU135*($K135)+(AU135-AV135-AW135)*(1-$K135)</f>
        <v>0</v>
      </c>
      <c r="AY135" s="990"/>
      <c r="BC135" s="988">
        <f t="shared" si="132"/>
        <v>0</v>
      </c>
      <c r="BD135" s="989">
        <f>VLOOKUP($E135,BC$450:BF$461,2,FALSE)*BC135*($K135)+IF($G135&lt;&gt;0,($H135/$G135)*BC135,0)*(1-$K135)</f>
        <v>0</v>
      </c>
      <c r="BE135" s="989">
        <f>VLOOKUP($E135,BC$450:BF$461,3,FALSE)*BC135*($K135)+IF($G135&lt;&gt;0,($I135/$G135)*BC135,0)*(1-$K135)</f>
        <v>0</v>
      </c>
      <c r="BF135" s="989">
        <f>VLOOKUP($E135,BC$450:BF$461,4,FALSE)*BC135*($K135)+(BC135-BD135-BE135)*(1-$K135)</f>
        <v>0</v>
      </c>
      <c r="BG135" s="990"/>
      <c r="BK135" s="988">
        <f t="shared" si="133"/>
        <v>0</v>
      </c>
      <c r="BL135" s="989">
        <f>VLOOKUP($E135,BK$450:BN$461,2,FALSE)*BK135*($K135)+IF($G135&lt;&gt;0,($H135/$G135)*BK135,0)*(1-$K135)</f>
        <v>0</v>
      </c>
      <c r="BM135" s="989">
        <f>VLOOKUP($E135,BK$450:BN$461,3,FALSE)*BK135*($K135)+IF($G135&lt;&gt;0,($I135/$G135)*BK135,0)*(1-$K135)</f>
        <v>0</v>
      </c>
      <c r="BN135" s="989">
        <f>VLOOKUP($E135,BK$450:BN$461,4,FALSE)*BK135*($K135)+(BK135-BL135-BM135)*(1-$K135)</f>
        <v>0</v>
      </c>
      <c r="BO135" s="990"/>
      <c r="BS135" s="988">
        <f t="shared" si="134"/>
        <v>0</v>
      </c>
      <c r="BT135" s="989">
        <f>VLOOKUP($E135,BS$450:BV$461,2,FALSE)*BS135*($K135)+IF($G135&lt;&gt;0,($H135/$G135)*BS135,0)*(1-$K135)</f>
        <v>0</v>
      </c>
      <c r="BU135" s="989">
        <f>VLOOKUP($E135,BS$450:BV$461,3,FALSE)*BS135*($K135)+IF($G135&lt;&gt;0,($I135/$G135)*BS135,0)*(1-$K135)</f>
        <v>0</v>
      </c>
      <c r="BV135" s="989">
        <f>VLOOKUP($E135,BS$450:BV$461,4,FALSE)*BS135*($K135)+(BS135-BT135-BU135)*(1-$K135)</f>
        <v>0</v>
      </c>
      <c r="BW135" s="990"/>
      <c r="CA135" s="988">
        <f t="shared" si="135"/>
        <v>0</v>
      </c>
      <c r="CB135" s="989">
        <f>VLOOKUP($E135,CA$450:CD$461,2,FALSE)*CA135*($K135)+IF($G135&lt;&gt;0,($H135/$G135)*CA135,0)*(1-$K135)</f>
        <v>0</v>
      </c>
      <c r="CC135" s="989">
        <f>VLOOKUP($E135,CA$450:CD$461,3,FALSE)*CA135*($K135)+IF($G135&lt;&gt;0,($I135/$G135)*CA135,0)*(1-$K135)</f>
        <v>0</v>
      </c>
      <c r="CD135" s="989">
        <f>VLOOKUP($E135,CA$450:CD$461,4,FALSE)*CA135*($K135)+(CA135-CB135-CC135)*(1-$K135)</f>
        <v>0</v>
      </c>
      <c r="CE135" s="990"/>
      <c r="CI135" s="988">
        <f t="shared" si="136"/>
        <v>0</v>
      </c>
      <c r="CJ135" s="989">
        <f>VLOOKUP($E135,CI$450:CL$461,2,FALSE)*CI135*($K135)+IF($G135&lt;&gt;0,($H135/$G135)*CI135,0)*(1-$K135)</f>
        <v>0</v>
      </c>
      <c r="CK135" s="989">
        <f>VLOOKUP($E135,CI$450:CL$461,3,FALSE)*CI135*($K135)+IF($G135&lt;&gt;0,($I135/$G135)*CI135,0)*(1-$K135)</f>
        <v>0</v>
      </c>
      <c r="CL135" s="989">
        <f>VLOOKUP($E135,CI$450:CL$461,4,FALSE)*CI135*($K135)+(CI135-CJ135-CK135)*(1-$K135)</f>
        <v>0</v>
      </c>
      <c r="CM135" s="990"/>
      <c r="CQ135" s="988">
        <f t="shared" si="137"/>
        <v>0</v>
      </c>
      <c r="CR135" s="989">
        <f>VLOOKUP($E135,CQ$450:CT$461,2,FALSE)*CQ135*($K135)+IF($G135&lt;&gt;0,($H135/$G135)*CQ135,0)*(1-$K135)</f>
        <v>0</v>
      </c>
      <c r="CS135" s="989">
        <f>VLOOKUP($E135,CQ$450:CT$461,3,FALSE)*CQ135*($K135)+IF($G135&lt;&gt;0,($I135/$G135)*CQ135,0)*(1-$K135)</f>
        <v>0</v>
      </c>
      <c r="CT135" s="989">
        <f>VLOOKUP($E135,CQ$450:CT$461,4,FALSE)*CQ135*($K135)+(CQ135-CR135-CS135)*(1-$K135)</f>
        <v>0</v>
      </c>
      <c r="CU135" s="990"/>
      <c r="CY135" s="988">
        <f t="shared" si="138"/>
        <v>0</v>
      </c>
      <c r="CZ135" s="989">
        <f>VLOOKUP($E135,CY$450:DB$461,2,FALSE)*CY135*($K135)+IF($G135&lt;&gt;0,($H135/$G135)*CY135,0)*(1-$K135)</f>
        <v>0</v>
      </c>
      <c r="DA135" s="989">
        <f>VLOOKUP($E135,CY$450:DB$461,3,FALSE)*CY135*($K135)+IF($G135&lt;&gt;0,($I135/$G135)*CY135,0)*(1-$K135)</f>
        <v>0</v>
      </c>
      <c r="DB135" s="989">
        <f>VLOOKUP($E135,CY$450:DB$461,4,FALSE)*CY135*($K135)+(CY135-CZ135-DA135)*(1-$K135)</f>
        <v>0</v>
      </c>
      <c r="DC135" s="990"/>
      <c r="DG135" s="988">
        <f t="shared" si="139"/>
        <v>0</v>
      </c>
      <c r="DH135" s="989">
        <f>VLOOKUP($E135,DG$450:DJ$461,2,FALSE)*DG135*($K135)+IF($G135&lt;&gt;0,($H135/$G135)*DG135,0)*(1-$K135)</f>
        <v>0</v>
      </c>
      <c r="DI135" s="989">
        <f>VLOOKUP($E135,DG$450:DJ$461,3,FALSE)*DG135*($K135)+IF($G135&lt;&gt;0,($I135/$G135)*DG135,0)*(1-$K135)</f>
        <v>0</v>
      </c>
      <c r="DJ135" s="989">
        <f>VLOOKUP($E135,DG$450:DJ$461,4,FALSE)*DG135*($K135)+(DG135-DH135-DI135)*(1-$K135)</f>
        <v>0</v>
      </c>
      <c r="DK135" s="990"/>
      <c r="DO135" s="988">
        <f t="shared" si="140"/>
        <v>0</v>
      </c>
      <c r="DP135" s="989">
        <f>VLOOKUP($E135,DO$450:DR$461,2,FALSE)*DO135*($K135)+IF($G135&lt;&gt;0,($H135/$G135)*DO135,0)*(1-$K135)</f>
        <v>0</v>
      </c>
      <c r="DQ135" s="989">
        <f>VLOOKUP($E135,DO$450:DR$461,3,FALSE)*DO135*($K135)+IF($G135&lt;&gt;0,($I135/$G135)*DO135,0)*(1-$K135)</f>
        <v>0</v>
      </c>
      <c r="DR135" s="989">
        <f>VLOOKUP($E135,DO$450:DR$461,4,FALSE)*DO135*($K135)+(DO135-DP135-DQ135)*(1-$K135)</f>
        <v>0</v>
      </c>
      <c r="DS135" s="990"/>
      <c r="DW135" s="988">
        <f t="shared" si="141"/>
        <v>0</v>
      </c>
      <c r="DX135" s="989">
        <f>VLOOKUP($E135,DW$450:DZ$461,2,FALSE)*DW135*($K135)+IF($G135&lt;&gt;0,($H135/$G135)*DW135,0)*(1-$K135)</f>
        <v>0</v>
      </c>
      <c r="DY135" s="989">
        <f>VLOOKUP($E135,DW$450:DZ$461,3,FALSE)*DW135*($K135)+IF($G135&lt;&gt;0,($I135/$G135)*DW135,0)*(1-$K135)</f>
        <v>0</v>
      </c>
      <c r="DZ135" s="989">
        <f>VLOOKUP($E135,DW$450:DZ$461,4,FALSE)*DW135*($K135)+(DW135-DX135-DY135)*(1-$K135)</f>
        <v>0</v>
      </c>
      <c r="EA135" s="990"/>
      <c r="EE135" s="988">
        <f t="shared" si="142"/>
        <v>0</v>
      </c>
      <c r="EF135" s="989">
        <f>VLOOKUP($E135,EE$450:EH$461,2,FALSE)*EE135*($K135)+IF($G135&lt;&gt;0,($H135/$G135)*EE135,0)*(1-$K135)</f>
        <v>0</v>
      </c>
      <c r="EG135" s="989">
        <f>VLOOKUP($E135,EE$450:EH$461,3,FALSE)*EE135*($K135)+IF($G135&lt;&gt;0,($I135/$G135)*EE135,0)*(1-$K135)</f>
        <v>0</v>
      </c>
      <c r="EH135" s="989">
        <f>VLOOKUP($E135,EE$450:EH$461,4,FALSE)*EE135*($K135)+(EE135-EF135-EG135)*(1-$K135)</f>
        <v>0</v>
      </c>
      <c r="EI135" s="990"/>
      <c r="EM135" s="988">
        <f t="shared" si="143"/>
        <v>0</v>
      </c>
      <c r="EN135" s="989">
        <f>VLOOKUP($E135,EM$450:EP$461,2,FALSE)*EM135*($K135)+IF($G135&lt;&gt;0,($H135/$G135)*EM135,0)*(1-$K135)</f>
        <v>0</v>
      </c>
      <c r="EO135" s="989">
        <f>VLOOKUP($E135,EM$450:EP$461,3,FALSE)*EM135*($K135)+IF($G135&lt;&gt;0,($I135/$G135)*EM135,0)*(1-$K135)</f>
        <v>0</v>
      </c>
      <c r="EP135" s="989">
        <f>VLOOKUP($E135,EM$450:EP$461,4,FALSE)*EM135*($K135)+(EM135-EN135-EO135)*(1-$K135)</f>
        <v>0</v>
      </c>
      <c r="EQ135" s="990"/>
      <c r="EU135" s="988">
        <f t="shared" si="144"/>
        <v>0</v>
      </c>
      <c r="EV135" s="989">
        <f>VLOOKUP($E135,EU$450:EX$461,2,FALSE)*EU135*($K135)+IF($G135&lt;&gt;0,($H135/$G135)*EU135,0)*(1-$K135)</f>
        <v>0</v>
      </c>
      <c r="EW135" s="989">
        <f>VLOOKUP($E135,EU$450:EX$461,3,FALSE)*EU135*($K135)+IF($G135&lt;&gt;0,($I135/$G135)*EU135,0)*(1-$K135)</f>
        <v>0</v>
      </c>
      <c r="EX135" s="989">
        <f>VLOOKUP($E135,EU$450:EX$461,4,FALSE)*EU135*($K135)+(EU135-EV135-EW135)*(1-$K135)</f>
        <v>0</v>
      </c>
      <c r="EY135" s="990"/>
      <c r="FC135" s="988">
        <f t="shared" si="145"/>
        <v>0</v>
      </c>
      <c r="FD135" s="989">
        <f>VLOOKUP($E135,FC$450:FF$461,2,FALSE)*FC135*($K135)+IF($G135&lt;&gt;0,($H135/$G135)*FC135,0)*(1-$K135)</f>
        <v>0</v>
      </c>
      <c r="FE135" s="989">
        <f>VLOOKUP($E135,FC$450:FF$461,3,FALSE)*FC135*($K135)+IF($G135&lt;&gt;0,($I135/$G135)*FC135,0)*(1-$K135)</f>
        <v>0</v>
      </c>
      <c r="FF135" s="989">
        <f>VLOOKUP($E135,FC$450:FF$461,4,FALSE)*FC135*($K135)+(FC135-FD135-FE135)*(1-$K135)</f>
        <v>0</v>
      </c>
      <c r="FG135" s="990"/>
      <c r="FK135" s="988">
        <f t="shared" si="146"/>
        <v>0</v>
      </c>
      <c r="FL135" s="989">
        <f>VLOOKUP($E135,FK$450:FN$461,2,FALSE)*FK135*($K135)+IF($G135&lt;&gt;0,($H135/$G135)*FK135,0)*(1-$K135)</f>
        <v>0</v>
      </c>
      <c r="FM135" s="989">
        <f>VLOOKUP($E135,FK$450:FN$461,3,FALSE)*FK135*($K135)+IF($G135&lt;&gt;0,($I135/$G135)*FK135,0)*(1-$K135)</f>
        <v>0</v>
      </c>
      <c r="FN135" s="989">
        <f>VLOOKUP($E135,FK$450:FN$461,4,FALSE)*FK135*($K135)+(FK135-FL135-FM135)*(1-$K135)</f>
        <v>0</v>
      </c>
      <c r="FO135" s="990"/>
    </row>
    <row r="136" spans="1:171">
      <c r="A136" s="786"/>
      <c r="B136" s="79" t="s">
        <v>18</v>
      </c>
      <c r="C136" s="1963" t="s">
        <v>78</v>
      </c>
      <c r="D136" s="764">
        <v>187</v>
      </c>
      <c r="E136" s="778" t="str">
        <f>'Sch 1- Rate Base '!E136</f>
        <v>DIRECT</v>
      </c>
      <c r="F136" s="765"/>
      <c r="G136" s="182">
        <f>'Sch 1- Rate Base '!G136</f>
        <v>0</v>
      </c>
      <c r="H136" s="182">
        <f>'Sch 1- Rate Base '!H136</f>
        <v>0</v>
      </c>
      <c r="I136" s="182">
        <f>'Sch 1- Rate Base '!I136</f>
        <v>0</v>
      </c>
      <c r="J136" s="183">
        <f>'Sch 1- Rate Base '!J136</f>
        <v>0</v>
      </c>
      <c r="K136" s="777">
        <f t="shared" si="126"/>
        <v>0</v>
      </c>
      <c r="O136" s="988">
        <f t="shared" si="127"/>
        <v>0</v>
      </c>
      <c r="P136" s="989">
        <f>VLOOKUP($E136,O$450:R$461,2,FALSE)*O136*($K136)+IF($G136&lt;&gt;0,($H136/$G136)*O136,0)*(1-$K136)</f>
        <v>0</v>
      </c>
      <c r="Q136" s="989">
        <f>VLOOKUP($E136,O$450:R$461,3,FALSE)*O136*($K136)+IF($G136&lt;&gt;0,($I136/$G136)*O136,0)*(1-$K136)</f>
        <v>0</v>
      </c>
      <c r="R136" s="989">
        <f>VLOOKUP($E136,O$450:R$461,4,FALSE)*O136*($K136)+(O136-P136-Q136)*(1-$K136)</f>
        <v>0</v>
      </c>
      <c r="S136" s="990"/>
      <c r="W136" s="988">
        <f t="shared" si="128"/>
        <v>0</v>
      </c>
      <c r="X136" s="989">
        <f>VLOOKUP($E136,W$450:Z$461,2,FALSE)*W136*($K136)+IF($G136&lt;&gt;0,($H136/$G136)*W136,0)*(1-$K136)</f>
        <v>0</v>
      </c>
      <c r="Y136" s="989">
        <f>VLOOKUP($E136,W$450:Z$461,3,FALSE)*W136*($K136)+IF($G136&lt;&gt;0,($I136/$G136)*W136,0)*(1-$K136)</f>
        <v>0</v>
      </c>
      <c r="Z136" s="989">
        <f>VLOOKUP($E136,W$450:Z$461,4,FALSE)*W136*($K136)+(W136-X136-Y136)*(1-$K136)</f>
        <v>0</v>
      </c>
      <c r="AA136" s="990"/>
      <c r="AE136" s="988">
        <f t="shared" si="129"/>
        <v>0</v>
      </c>
      <c r="AF136" s="989">
        <f>VLOOKUP($E136,AE$450:AH$461,2,FALSE)*AE136*($K136)+IF($G136&lt;&gt;0,($H136/$G136)*AE136,0)*(1-$K136)</f>
        <v>0</v>
      </c>
      <c r="AG136" s="989">
        <f>VLOOKUP($E136,AE$450:AH$461,3,FALSE)*AE136*($K136)+IF($G136&lt;&gt;0,($I136/$G136)*AE136,0)*(1-$K136)</f>
        <v>0</v>
      </c>
      <c r="AH136" s="989">
        <f>VLOOKUP($E136,AE$450:AH$461,4,FALSE)*AE136*($K136)+(AE136-AF136-AG136)*(1-$K136)</f>
        <v>0</v>
      </c>
      <c r="AI136" s="990"/>
      <c r="AM136" s="988">
        <f t="shared" si="130"/>
        <v>0</v>
      </c>
      <c r="AN136" s="989">
        <f>VLOOKUP($E136,AM$450:AP$461,2,FALSE)*AM136*($K136)+IF($G136&lt;&gt;0,($H136/$G136)*AM136,0)*(1-$K136)</f>
        <v>0</v>
      </c>
      <c r="AO136" s="989">
        <f>VLOOKUP($E136,AM$450:AP$461,3,FALSE)*AM136*($K136)+IF($G136&lt;&gt;0,($I136/$G136)*AM136,0)*(1-$K136)</f>
        <v>0</v>
      </c>
      <c r="AP136" s="989">
        <f>VLOOKUP($E136,AM$450:AP$461,4,FALSE)*AM136*($K136)+(AM136-AN136-AO136)*(1-$K136)</f>
        <v>0</v>
      </c>
      <c r="AQ136" s="990"/>
      <c r="AU136" s="988">
        <f t="shared" si="131"/>
        <v>0</v>
      </c>
      <c r="AV136" s="989">
        <f>VLOOKUP($E136,AU$450:AX$461,2,FALSE)*AU136*($K136)+IF($G136&lt;&gt;0,($H136/$G136)*AU136,0)*(1-$K136)</f>
        <v>0</v>
      </c>
      <c r="AW136" s="989">
        <f>VLOOKUP($E136,AU$450:AX$461,3,FALSE)*AU136*($K136)+IF($G136&lt;&gt;0,($I136/$G136)*AU136,0)*(1-$K136)</f>
        <v>0</v>
      </c>
      <c r="AX136" s="989">
        <f>VLOOKUP($E136,AU$450:AX$461,4,FALSE)*AU136*($K136)+(AU136-AV136-AW136)*(1-$K136)</f>
        <v>0</v>
      </c>
      <c r="AY136" s="990"/>
      <c r="BC136" s="988">
        <f t="shared" si="132"/>
        <v>0</v>
      </c>
      <c r="BD136" s="989">
        <f>VLOOKUP($E136,BC$450:BF$461,2,FALSE)*BC136*($K136)+IF($G136&lt;&gt;0,($H136/$G136)*BC136,0)*(1-$K136)</f>
        <v>0</v>
      </c>
      <c r="BE136" s="989">
        <f>VLOOKUP($E136,BC$450:BF$461,3,FALSE)*BC136*($K136)+IF($G136&lt;&gt;0,($I136/$G136)*BC136,0)*(1-$K136)</f>
        <v>0</v>
      </c>
      <c r="BF136" s="989">
        <f>VLOOKUP($E136,BC$450:BF$461,4,FALSE)*BC136*($K136)+(BC136-BD136-BE136)*(1-$K136)</f>
        <v>0</v>
      </c>
      <c r="BG136" s="990"/>
      <c r="BK136" s="988">
        <f t="shared" si="133"/>
        <v>0</v>
      </c>
      <c r="BL136" s="989">
        <f>VLOOKUP($E136,BK$450:BN$461,2,FALSE)*BK136*($K136)+IF($G136&lt;&gt;0,($H136/$G136)*BK136,0)*(1-$K136)</f>
        <v>0</v>
      </c>
      <c r="BM136" s="989">
        <f>VLOOKUP($E136,BK$450:BN$461,3,FALSE)*BK136*($K136)+IF($G136&lt;&gt;0,($I136/$G136)*BK136,0)*(1-$K136)</f>
        <v>0</v>
      </c>
      <c r="BN136" s="989">
        <f>VLOOKUP($E136,BK$450:BN$461,4,FALSE)*BK136*($K136)+(BK136-BL136-BM136)*(1-$K136)</f>
        <v>0</v>
      </c>
      <c r="BO136" s="990"/>
      <c r="BS136" s="988">
        <f t="shared" si="134"/>
        <v>0</v>
      </c>
      <c r="BT136" s="989">
        <f>VLOOKUP($E136,BS$450:BV$461,2,FALSE)*BS136*($K136)+IF($G136&lt;&gt;0,($H136/$G136)*BS136,0)*(1-$K136)</f>
        <v>0</v>
      </c>
      <c r="BU136" s="989">
        <f>VLOOKUP($E136,BS$450:BV$461,3,FALSE)*BS136*($K136)+IF($G136&lt;&gt;0,($I136/$G136)*BS136,0)*(1-$K136)</f>
        <v>0</v>
      </c>
      <c r="BV136" s="989">
        <f>VLOOKUP($E136,BS$450:BV$461,4,FALSE)*BS136*($K136)+(BS136-BT136-BU136)*(1-$K136)</f>
        <v>0</v>
      </c>
      <c r="BW136" s="990"/>
      <c r="CA136" s="988">
        <f t="shared" si="135"/>
        <v>0</v>
      </c>
      <c r="CB136" s="989">
        <f>VLOOKUP($E136,CA$450:CD$461,2,FALSE)*CA136*($K136)+IF($G136&lt;&gt;0,($H136/$G136)*CA136,0)*(1-$K136)</f>
        <v>0</v>
      </c>
      <c r="CC136" s="989">
        <f>VLOOKUP($E136,CA$450:CD$461,3,FALSE)*CA136*($K136)+IF($G136&lt;&gt;0,($I136/$G136)*CA136,0)*(1-$K136)</f>
        <v>0</v>
      </c>
      <c r="CD136" s="989">
        <f>VLOOKUP($E136,CA$450:CD$461,4,FALSE)*CA136*($K136)+(CA136-CB136-CC136)*(1-$K136)</f>
        <v>0</v>
      </c>
      <c r="CE136" s="990"/>
      <c r="CI136" s="988">
        <f t="shared" si="136"/>
        <v>0</v>
      </c>
      <c r="CJ136" s="989">
        <f>VLOOKUP($E136,CI$450:CL$461,2,FALSE)*CI136*($K136)+IF($G136&lt;&gt;0,($H136/$G136)*CI136,0)*(1-$K136)</f>
        <v>0</v>
      </c>
      <c r="CK136" s="989">
        <f>VLOOKUP($E136,CI$450:CL$461,3,FALSE)*CI136*($K136)+IF($G136&lt;&gt;0,($I136/$G136)*CI136,0)*(1-$K136)</f>
        <v>0</v>
      </c>
      <c r="CL136" s="989">
        <f>VLOOKUP($E136,CI$450:CL$461,4,FALSE)*CI136*($K136)+(CI136-CJ136-CK136)*(1-$K136)</f>
        <v>0</v>
      </c>
      <c r="CM136" s="990"/>
      <c r="CQ136" s="988">
        <f t="shared" si="137"/>
        <v>0</v>
      </c>
      <c r="CR136" s="989">
        <f>VLOOKUP($E136,CQ$450:CT$461,2,FALSE)*CQ136*($K136)+IF($G136&lt;&gt;0,($H136/$G136)*CQ136,0)*(1-$K136)</f>
        <v>0</v>
      </c>
      <c r="CS136" s="989">
        <f>VLOOKUP($E136,CQ$450:CT$461,3,FALSE)*CQ136*($K136)+IF($G136&lt;&gt;0,($I136/$G136)*CQ136,0)*(1-$K136)</f>
        <v>0</v>
      </c>
      <c r="CT136" s="989">
        <f>VLOOKUP($E136,CQ$450:CT$461,4,FALSE)*CQ136*($K136)+(CQ136-CR136-CS136)*(1-$K136)</f>
        <v>0</v>
      </c>
      <c r="CU136" s="990"/>
      <c r="CY136" s="988">
        <f t="shared" si="138"/>
        <v>0</v>
      </c>
      <c r="CZ136" s="989">
        <f>VLOOKUP($E136,CY$450:DB$461,2,FALSE)*CY136*($K136)+IF($G136&lt;&gt;0,($H136/$G136)*CY136,0)*(1-$K136)</f>
        <v>0</v>
      </c>
      <c r="DA136" s="989">
        <f>VLOOKUP($E136,CY$450:DB$461,3,FALSE)*CY136*($K136)+IF($G136&lt;&gt;0,($I136/$G136)*CY136,0)*(1-$K136)</f>
        <v>0</v>
      </c>
      <c r="DB136" s="989">
        <f>VLOOKUP($E136,CY$450:DB$461,4,FALSE)*CY136*($K136)+(CY136-CZ136-DA136)*(1-$K136)</f>
        <v>0</v>
      </c>
      <c r="DC136" s="990"/>
      <c r="DG136" s="988">
        <f t="shared" si="139"/>
        <v>0</v>
      </c>
      <c r="DH136" s="989">
        <f>VLOOKUP($E136,DG$450:DJ$461,2,FALSE)*DG136*($K136)+IF($G136&lt;&gt;0,($H136/$G136)*DG136,0)*(1-$K136)</f>
        <v>0</v>
      </c>
      <c r="DI136" s="989">
        <f>VLOOKUP($E136,DG$450:DJ$461,3,FALSE)*DG136*($K136)+IF($G136&lt;&gt;0,($I136/$G136)*DG136,0)*(1-$K136)</f>
        <v>0</v>
      </c>
      <c r="DJ136" s="989">
        <f>VLOOKUP($E136,DG$450:DJ$461,4,FALSE)*DG136*($K136)+(DG136-DH136-DI136)*(1-$K136)</f>
        <v>0</v>
      </c>
      <c r="DK136" s="990"/>
      <c r="DO136" s="988">
        <f t="shared" si="140"/>
        <v>0</v>
      </c>
      <c r="DP136" s="989">
        <f>VLOOKUP($E136,DO$450:DR$461,2,FALSE)*DO136*($K136)+IF($G136&lt;&gt;0,($H136/$G136)*DO136,0)*(1-$K136)</f>
        <v>0</v>
      </c>
      <c r="DQ136" s="989">
        <f>VLOOKUP($E136,DO$450:DR$461,3,FALSE)*DO136*($K136)+IF($G136&lt;&gt;0,($I136/$G136)*DO136,0)*(1-$K136)</f>
        <v>0</v>
      </c>
      <c r="DR136" s="989">
        <f>VLOOKUP($E136,DO$450:DR$461,4,FALSE)*DO136*($K136)+(DO136-DP136-DQ136)*(1-$K136)</f>
        <v>0</v>
      </c>
      <c r="DS136" s="990"/>
      <c r="DW136" s="988">
        <f t="shared" si="141"/>
        <v>0</v>
      </c>
      <c r="DX136" s="989">
        <f>VLOOKUP($E136,DW$450:DZ$461,2,FALSE)*DW136*($K136)+IF($G136&lt;&gt;0,($H136/$G136)*DW136,0)*(1-$K136)</f>
        <v>0</v>
      </c>
      <c r="DY136" s="989">
        <f>VLOOKUP($E136,DW$450:DZ$461,3,FALSE)*DW136*($K136)+IF($G136&lt;&gt;0,($I136/$G136)*DW136,0)*(1-$K136)</f>
        <v>0</v>
      </c>
      <c r="DZ136" s="989">
        <f>VLOOKUP($E136,DW$450:DZ$461,4,FALSE)*DW136*($K136)+(DW136-DX136-DY136)*(1-$K136)</f>
        <v>0</v>
      </c>
      <c r="EA136" s="990"/>
      <c r="EE136" s="988">
        <f t="shared" si="142"/>
        <v>0</v>
      </c>
      <c r="EF136" s="989">
        <f>VLOOKUP($E136,EE$450:EH$461,2,FALSE)*EE136*($K136)+IF($G136&lt;&gt;0,($H136/$G136)*EE136,0)*(1-$K136)</f>
        <v>0</v>
      </c>
      <c r="EG136" s="989">
        <f>VLOOKUP($E136,EE$450:EH$461,3,FALSE)*EE136*($K136)+IF($G136&lt;&gt;0,($I136/$G136)*EE136,0)*(1-$K136)</f>
        <v>0</v>
      </c>
      <c r="EH136" s="989">
        <f>VLOOKUP($E136,EE$450:EH$461,4,FALSE)*EE136*($K136)+(EE136-EF136-EG136)*(1-$K136)</f>
        <v>0</v>
      </c>
      <c r="EI136" s="990"/>
      <c r="EM136" s="988">
        <f t="shared" si="143"/>
        <v>0</v>
      </c>
      <c r="EN136" s="989">
        <f>VLOOKUP($E136,EM$450:EP$461,2,FALSE)*EM136*($K136)+IF($G136&lt;&gt;0,($H136/$G136)*EM136,0)*(1-$K136)</f>
        <v>0</v>
      </c>
      <c r="EO136" s="989">
        <f>VLOOKUP($E136,EM$450:EP$461,3,FALSE)*EM136*($K136)+IF($G136&lt;&gt;0,($I136/$G136)*EM136,0)*(1-$K136)</f>
        <v>0</v>
      </c>
      <c r="EP136" s="989">
        <f>VLOOKUP($E136,EM$450:EP$461,4,FALSE)*EM136*($K136)+(EM136-EN136-EO136)*(1-$K136)</f>
        <v>0</v>
      </c>
      <c r="EQ136" s="990"/>
      <c r="EU136" s="988">
        <f t="shared" si="144"/>
        <v>0</v>
      </c>
      <c r="EV136" s="989">
        <f>VLOOKUP($E136,EU$450:EX$461,2,FALSE)*EU136*($K136)+IF($G136&lt;&gt;0,($H136/$G136)*EU136,0)*(1-$K136)</f>
        <v>0</v>
      </c>
      <c r="EW136" s="989">
        <f>VLOOKUP($E136,EU$450:EX$461,3,FALSE)*EU136*($K136)+IF($G136&lt;&gt;0,($I136/$G136)*EU136,0)*(1-$K136)</f>
        <v>0</v>
      </c>
      <c r="EX136" s="989">
        <f>VLOOKUP($E136,EU$450:EX$461,4,FALSE)*EU136*($K136)+(EU136-EV136-EW136)*(1-$K136)</f>
        <v>0</v>
      </c>
      <c r="EY136" s="990"/>
      <c r="FC136" s="988">
        <f t="shared" si="145"/>
        <v>0</v>
      </c>
      <c r="FD136" s="989">
        <f>VLOOKUP($E136,FC$450:FF$461,2,FALSE)*FC136*($K136)+IF($G136&lt;&gt;0,($H136/$G136)*FC136,0)*(1-$K136)</f>
        <v>0</v>
      </c>
      <c r="FE136" s="989">
        <f>VLOOKUP($E136,FC$450:FF$461,3,FALSE)*FC136*($K136)+IF($G136&lt;&gt;0,($I136/$G136)*FC136,0)*(1-$K136)</f>
        <v>0</v>
      </c>
      <c r="FF136" s="989">
        <f>VLOOKUP($E136,FC$450:FF$461,4,FALSE)*FC136*($K136)+(FC136-FD136-FE136)*(1-$K136)</f>
        <v>0</v>
      </c>
      <c r="FG136" s="990"/>
      <c r="FK136" s="988">
        <f t="shared" si="146"/>
        <v>0</v>
      </c>
      <c r="FL136" s="989">
        <f>VLOOKUP($E136,FK$450:FN$461,2,FALSE)*FK136*($K136)+IF($G136&lt;&gt;0,($H136/$G136)*FK136,0)*(1-$K136)</f>
        <v>0</v>
      </c>
      <c r="FM136" s="989">
        <f>VLOOKUP($E136,FK$450:FN$461,3,FALSE)*FK136*($K136)+IF($G136&lt;&gt;0,($I136/$G136)*FK136,0)*(1-$K136)</f>
        <v>0</v>
      </c>
      <c r="FN136" s="989">
        <f>VLOOKUP($E136,FK$450:FN$461,4,FALSE)*FK136*($K136)+(FK136-FL136-FM136)*(1-$K136)</f>
        <v>0</v>
      </c>
      <c r="FO136" s="990"/>
    </row>
    <row r="137" spans="1:171">
      <c r="A137" s="786"/>
      <c r="B137" s="79" t="s">
        <v>19</v>
      </c>
      <c r="C137" s="1963" t="s">
        <v>78</v>
      </c>
      <c r="D137" s="764">
        <v>188</v>
      </c>
      <c r="E137" s="778" t="str">
        <f>'Sch 1- Rate Base '!E137</f>
        <v>DIST</v>
      </c>
      <c r="F137" s="765"/>
      <c r="G137" s="182">
        <f>'Sch 1- Rate Base '!G137</f>
        <v>0</v>
      </c>
      <c r="H137" s="182">
        <f>'Sch 1- Rate Base '!H137</f>
        <v>0</v>
      </c>
      <c r="I137" s="182">
        <f>'Sch 1- Rate Base '!I137</f>
        <v>0</v>
      </c>
      <c r="J137" s="183">
        <f>'Sch 1- Rate Base '!J137</f>
        <v>0</v>
      </c>
      <c r="K137" s="777">
        <f t="shared" si="126"/>
        <v>1</v>
      </c>
      <c r="O137" s="988">
        <f t="shared" si="127"/>
        <v>0</v>
      </c>
      <c r="P137" s="989">
        <f>VLOOKUP($E137,O$450:R$461,2,FALSE)*O137*($K137)+IF($G137&lt;&gt;0,($H137/$G137)*O137,0)*(1-$K137)</f>
        <v>0</v>
      </c>
      <c r="Q137" s="989">
        <f>VLOOKUP($E137,O$450:R$461,3,FALSE)*O137*($K137)+IF($G137&lt;&gt;0,($I137/$G137)*O137,0)*(1-$K137)</f>
        <v>0</v>
      </c>
      <c r="R137" s="989">
        <f>VLOOKUP($E137,O$450:R$461,4,FALSE)*O137*($K137)+(O137-P137-Q137)*(1-$K137)</f>
        <v>0</v>
      </c>
      <c r="S137" s="990"/>
      <c r="W137" s="988">
        <f t="shared" si="128"/>
        <v>0</v>
      </c>
      <c r="X137" s="989">
        <f>VLOOKUP($E137,W$450:Z$461,2,FALSE)*W137*($K137)+IF($G137&lt;&gt;0,($H137/$G137)*W137,0)*(1-$K137)</f>
        <v>0</v>
      </c>
      <c r="Y137" s="989">
        <f>VLOOKUP($E137,W$450:Z$461,3,FALSE)*W137*($K137)+IF($G137&lt;&gt;0,($I137/$G137)*W137,0)*(1-$K137)</f>
        <v>0</v>
      </c>
      <c r="Z137" s="989">
        <f>VLOOKUP($E137,W$450:Z$461,4,FALSE)*W137*($K137)+(W137-X137-Y137)*(1-$K137)</f>
        <v>0</v>
      </c>
      <c r="AA137" s="990"/>
      <c r="AE137" s="988">
        <f t="shared" si="129"/>
        <v>0</v>
      </c>
      <c r="AF137" s="989">
        <f>VLOOKUP($E137,AE$450:AH$461,2,FALSE)*AE137*($K137)+IF($G137&lt;&gt;0,($H137/$G137)*AE137,0)*(1-$K137)</f>
        <v>0</v>
      </c>
      <c r="AG137" s="989">
        <f>VLOOKUP($E137,AE$450:AH$461,3,FALSE)*AE137*($K137)+IF($G137&lt;&gt;0,($I137/$G137)*AE137,0)*(1-$K137)</f>
        <v>0</v>
      </c>
      <c r="AH137" s="989">
        <f>VLOOKUP($E137,AE$450:AH$461,4,FALSE)*AE137*($K137)+(AE137-AF137-AG137)*(1-$K137)</f>
        <v>0</v>
      </c>
      <c r="AI137" s="990"/>
      <c r="AM137" s="988">
        <f t="shared" si="130"/>
        <v>0</v>
      </c>
      <c r="AN137" s="989">
        <f>VLOOKUP($E137,AM$450:AP$461,2,FALSE)*AM137*($K137)+IF($G137&lt;&gt;0,($H137/$G137)*AM137,0)*(1-$K137)</f>
        <v>0</v>
      </c>
      <c r="AO137" s="989">
        <f>VLOOKUP($E137,AM$450:AP$461,3,FALSE)*AM137*($K137)+IF($G137&lt;&gt;0,($I137/$G137)*AM137,0)*(1-$K137)</f>
        <v>0</v>
      </c>
      <c r="AP137" s="989">
        <f>VLOOKUP($E137,AM$450:AP$461,4,FALSE)*AM137*($K137)+(AM137-AN137-AO137)*(1-$K137)</f>
        <v>0</v>
      </c>
      <c r="AQ137" s="990"/>
      <c r="AU137" s="988">
        <f t="shared" si="131"/>
        <v>0</v>
      </c>
      <c r="AV137" s="989">
        <f>VLOOKUP($E137,AU$450:AX$461,2,FALSE)*AU137*($K137)+IF($G137&lt;&gt;0,($H137/$G137)*AU137,0)*(1-$K137)</f>
        <v>0</v>
      </c>
      <c r="AW137" s="989">
        <f>VLOOKUP($E137,AU$450:AX$461,3,FALSE)*AU137*($K137)+IF($G137&lt;&gt;0,($I137/$G137)*AU137,0)*(1-$K137)</f>
        <v>0</v>
      </c>
      <c r="AX137" s="989">
        <f>VLOOKUP($E137,AU$450:AX$461,4,FALSE)*AU137*($K137)+(AU137-AV137-AW137)*(1-$K137)</f>
        <v>0</v>
      </c>
      <c r="AY137" s="990"/>
      <c r="BC137" s="988">
        <f t="shared" si="132"/>
        <v>0</v>
      </c>
      <c r="BD137" s="989">
        <f>VLOOKUP($E137,BC$450:BF$461,2,FALSE)*BC137*($K137)+IF($G137&lt;&gt;0,($H137/$G137)*BC137,0)*(1-$K137)</f>
        <v>0</v>
      </c>
      <c r="BE137" s="989">
        <f>VLOOKUP($E137,BC$450:BF$461,3,FALSE)*BC137*($K137)+IF($G137&lt;&gt;0,($I137/$G137)*BC137,0)*(1-$K137)</f>
        <v>0</v>
      </c>
      <c r="BF137" s="989">
        <f>VLOOKUP($E137,BC$450:BF$461,4,FALSE)*BC137*($K137)+(BC137-BD137-BE137)*(1-$K137)</f>
        <v>0</v>
      </c>
      <c r="BG137" s="990"/>
      <c r="BK137" s="988">
        <f t="shared" si="133"/>
        <v>0</v>
      </c>
      <c r="BL137" s="989">
        <f>VLOOKUP($E137,BK$450:BN$461,2,FALSE)*BK137*($K137)+IF($G137&lt;&gt;0,($H137/$G137)*BK137,0)*(1-$K137)</f>
        <v>0</v>
      </c>
      <c r="BM137" s="989">
        <f>VLOOKUP($E137,BK$450:BN$461,3,FALSE)*BK137*($K137)+IF($G137&lt;&gt;0,($I137/$G137)*BK137,0)*(1-$K137)</f>
        <v>0</v>
      </c>
      <c r="BN137" s="989">
        <f>VLOOKUP($E137,BK$450:BN$461,4,FALSE)*BK137*($K137)+(BK137-BL137-BM137)*(1-$K137)</f>
        <v>0</v>
      </c>
      <c r="BO137" s="990"/>
      <c r="BS137" s="988">
        <f t="shared" si="134"/>
        <v>0</v>
      </c>
      <c r="BT137" s="989">
        <f>VLOOKUP($E137,BS$450:BV$461,2,FALSE)*BS137*($K137)+IF($G137&lt;&gt;0,($H137/$G137)*BS137,0)*(1-$K137)</f>
        <v>0</v>
      </c>
      <c r="BU137" s="989">
        <f>VLOOKUP($E137,BS$450:BV$461,3,FALSE)*BS137*($K137)+IF($G137&lt;&gt;0,($I137/$G137)*BS137,0)*(1-$K137)</f>
        <v>0</v>
      </c>
      <c r="BV137" s="989">
        <f>VLOOKUP($E137,BS$450:BV$461,4,FALSE)*BS137*($K137)+(BS137-BT137-BU137)*(1-$K137)</f>
        <v>0</v>
      </c>
      <c r="BW137" s="990"/>
      <c r="CA137" s="988">
        <f t="shared" si="135"/>
        <v>0</v>
      </c>
      <c r="CB137" s="989">
        <f>VLOOKUP($E137,CA$450:CD$461,2,FALSE)*CA137*($K137)+IF($G137&lt;&gt;0,($H137/$G137)*CA137,0)*(1-$K137)</f>
        <v>0</v>
      </c>
      <c r="CC137" s="989">
        <f>VLOOKUP($E137,CA$450:CD$461,3,FALSE)*CA137*($K137)+IF($G137&lt;&gt;0,($I137/$G137)*CA137,0)*(1-$K137)</f>
        <v>0</v>
      </c>
      <c r="CD137" s="989">
        <f>VLOOKUP($E137,CA$450:CD$461,4,FALSE)*CA137*($K137)+(CA137-CB137-CC137)*(1-$K137)</f>
        <v>0</v>
      </c>
      <c r="CE137" s="990"/>
      <c r="CI137" s="988">
        <f t="shared" si="136"/>
        <v>0</v>
      </c>
      <c r="CJ137" s="989">
        <f>VLOOKUP($E137,CI$450:CL$461,2,FALSE)*CI137*($K137)+IF($G137&lt;&gt;0,($H137/$G137)*CI137,0)*(1-$K137)</f>
        <v>0</v>
      </c>
      <c r="CK137" s="989">
        <f>VLOOKUP($E137,CI$450:CL$461,3,FALSE)*CI137*($K137)+IF($G137&lt;&gt;0,($I137/$G137)*CI137,0)*(1-$K137)</f>
        <v>0</v>
      </c>
      <c r="CL137" s="989">
        <f>VLOOKUP($E137,CI$450:CL$461,4,FALSE)*CI137*($K137)+(CI137-CJ137-CK137)*(1-$K137)</f>
        <v>0</v>
      </c>
      <c r="CM137" s="990"/>
      <c r="CQ137" s="988">
        <f t="shared" si="137"/>
        <v>0</v>
      </c>
      <c r="CR137" s="989">
        <f>VLOOKUP($E137,CQ$450:CT$461,2,FALSE)*CQ137*($K137)+IF($G137&lt;&gt;0,($H137/$G137)*CQ137,0)*(1-$K137)</f>
        <v>0</v>
      </c>
      <c r="CS137" s="989">
        <f>VLOOKUP($E137,CQ$450:CT$461,3,FALSE)*CQ137*($K137)+IF($G137&lt;&gt;0,($I137/$G137)*CQ137,0)*(1-$K137)</f>
        <v>0</v>
      </c>
      <c r="CT137" s="989">
        <f>VLOOKUP($E137,CQ$450:CT$461,4,FALSE)*CQ137*($K137)+(CQ137-CR137-CS137)*(1-$K137)</f>
        <v>0</v>
      </c>
      <c r="CU137" s="990"/>
      <c r="CY137" s="988">
        <f t="shared" si="138"/>
        <v>0</v>
      </c>
      <c r="CZ137" s="989">
        <f>VLOOKUP($E137,CY$450:DB$461,2,FALSE)*CY137*($K137)+IF($G137&lt;&gt;0,($H137/$G137)*CY137,0)*(1-$K137)</f>
        <v>0</v>
      </c>
      <c r="DA137" s="989">
        <f>VLOOKUP($E137,CY$450:DB$461,3,FALSE)*CY137*($K137)+IF($G137&lt;&gt;0,($I137/$G137)*CY137,0)*(1-$K137)</f>
        <v>0</v>
      </c>
      <c r="DB137" s="989">
        <f>VLOOKUP($E137,CY$450:DB$461,4,FALSE)*CY137*($K137)+(CY137-CZ137-DA137)*(1-$K137)</f>
        <v>0</v>
      </c>
      <c r="DC137" s="990"/>
      <c r="DG137" s="988">
        <f t="shared" si="139"/>
        <v>0</v>
      </c>
      <c r="DH137" s="989">
        <f>VLOOKUP($E137,DG$450:DJ$461,2,FALSE)*DG137*($K137)+IF($G137&lt;&gt;0,($H137/$G137)*DG137,0)*(1-$K137)</f>
        <v>0</v>
      </c>
      <c r="DI137" s="989">
        <f>VLOOKUP($E137,DG$450:DJ$461,3,FALSE)*DG137*($K137)+IF($G137&lt;&gt;0,($I137/$G137)*DG137,0)*(1-$K137)</f>
        <v>0</v>
      </c>
      <c r="DJ137" s="989">
        <f>VLOOKUP($E137,DG$450:DJ$461,4,FALSE)*DG137*($K137)+(DG137-DH137-DI137)*(1-$K137)</f>
        <v>0</v>
      </c>
      <c r="DK137" s="990"/>
      <c r="DO137" s="988">
        <f t="shared" si="140"/>
        <v>0</v>
      </c>
      <c r="DP137" s="989">
        <f>VLOOKUP($E137,DO$450:DR$461,2,FALSE)*DO137*($K137)+IF($G137&lt;&gt;0,($H137/$G137)*DO137,0)*(1-$K137)</f>
        <v>0</v>
      </c>
      <c r="DQ137" s="989">
        <f>VLOOKUP($E137,DO$450:DR$461,3,FALSE)*DO137*($K137)+IF($G137&lt;&gt;0,($I137/$G137)*DO137,0)*(1-$K137)</f>
        <v>0</v>
      </c>
      <c r="DR137" s="989">
        <f>VLOOKUP($E137,DO$450:DR$461,4,FALSE)*DO137*($K137)+(DO137-DP137-DQ137)*(1-$K137)</f>
        <v>0</v>
      </c>
      <c r="DS137" s="990"/>
      <c r="DW137" s="988">
        <f t="shared" si="141"/>
        <v>0</v>
      </c>
      <c r="DX137" s="989">
        <f>VLOOKUP($E137,DW$450:DZ$461,2,FALSE)*DW137*($K137)+IF($G137&lt;&gt;0,($H137/$G137)*DW137,0)*(1-$K137)</f>
        <v>0</v>
      </c>
      <c r="DY137" s="989">
        <f>VLOOKUP($E137,DW$450:DZ$461,3,FALSE)*DW137*($K137)+IF($G137&lt;&gt;0,($I137/$G137)*DW137,0)*(1-$K137)</f>
        <v>0</v>
      </c>
      <c r="DZ137" s="989">
        <f>VLOOKUP($E137,DW$450:DZ$461,4,FALSE)*DW137*($K137)+(DW137-DX137-DY137)*(1-$K137)</f>
        <v>0</v>
      </c>
      <c r="EA137" s="990"/>
      <c r="EE137" s="988">
        <f t="shared" si="142"/>
        <v>0</v>
      </c>
      <c r="EF137" s="989">
        <f>VLOOKUP($E137,EE$450:EH$461,2,FALSE)*EE137*($K137)+IF($G137&lt;&gt;0,($H137/$G137)*EE137,0)*(1-$K137)</f>
        <v>0</v>
      </c>
      <c r="EG137" s="989">
        <f>VLOOKUP($E137,EE$450:EH$461,3,FALSE)*EE137*($K137)+IF($G137&lt;&gt;0,($I137/$G137)*EE137,0)*(1-$K137)</f>
        <v>0</v>
      </c>
      <c r="EH137" s="989">
        <f>VLOOKUP($E137,EE$450:EH$461,4,FALSE)*EE137*($K137)+(EE137-EF137-EG137)*(1-$K137)</f>
        <v>0</v>
      </c>
      <c r="EI137" s="990"/>
      <c r="EM137" s="988">
        <f t="shared" si="143"/>
        <v>0</v>
      </c>
      <c r="EN137" s="989">
        <f>VLOOKUP($E137,EM$450:EP$461,2,FALSE)*EM137*($K137)+IF($G137&lt;&gt;0,($H137/$G137)*EM137,0)*(1-$K137)</f>
        <v>0</v>
      </c>
      <c r="EO137" s="989">
        <f>VLOOKUP($E137,EM$450:EP$461,3,FALSE)*EM137*($K137)+IF($G137&lt;&gt;0,($I137/$G137)*EM137,0)*(1-$K137)</f>
        <v>0</v>
      </c>
      <c r="EP137" s="989">
        <f>VLOOKUP($E137,EM$450:EP$461,4,FALSE)*EM137*($K137)+(EM137-EN137-EO137)*(1-$K137)</f>
        <v>0</v>
      </c>
      <c r="EQ137" s="990"/>
      <c r="EU137" s="988">
        <f t="shared" si="144"/>
        <v>0</v>
      </c>
      <c r="EV137" s="989">
        <f>VLOOKUP($E137,EU$450:EX$461,2,FALSE)*EU137*($K137)+IF($G137&lt;&gt;0,($H137/$G137)*EU137,0)*(1-$K137)</f>
        <v>0</v>
      </c>
      <c r="EW137" s="989">
        <f>VLOOKUP($E137,EU$450:EX$461,3,FALSE)*EU137*($K137)+IF($G137&lt;&gt;0,($I137/$G137)*EU137,0)*(1-$K137)</f>
        <v>0</v>
      </c>
      <c r="EX137" s="989">
        <f>VLOOKUP($E137,EU$450:EX$461,4,FALSE)*EU137*($K137)+(EU137-EV137-EW137)*(1-$K137)</f>
        <v>0</v>
      </c>
      <c r="EY137" s="990"/>
      <c r="FC137" s="988">
        <f t="shared" si="145"/>
        <v>0</v>
      </c>
      <c r="FD137" s="989">
        <f>VLOOKUP($E137,FC$450:FF$461,2,FALSE)*FC137*($K137)+IF($G137&lt;&gt;0,($H137/$G137)*FC137,0)*(1-$K137)</f>
        <v>0</v>
      </c>
      <c r="FE137" s="989">
        <f>VLOOKUP($E137,FC$450:FF$461,3,FALSE)*FC137*($K137)+IF($G137&lt;&gt;0,($I137/$G137)*FC137,0)*(1-$K137)</f>
        <v>0</v>
      </c>
      <c r="FF137" s="989">
        <f>VLOOKUP($E137,FC$450:FF$461,4,FALSE)*FC137*($K137)+(FC137-FD137-FE137)*(1-$K137)</f>
        <v>0</v>
      </c>
      <c r="FG137" s="990"/>
      <c r="FK137" s="988">
        <f t="shared" si="146"/>
        <v>0</v>
      </c>
      <c r="FL137" s="989">
        <f>VLOOKUP($E137,FK$450:FN$461,2,FALSE)*FK137*($K137)+IF($G137&lt;&gt;0,($H137/$G137)*FK137,0)*(1-$K137)</f>
        <v>0</v>
      </c>
      <c r="FM137" s="989">
        <f>VLOOKUP($E137,FK$450:FN$461,3,FALSE)*FK137*($K137)+IF($G137&lt;&gt;0,($I137/$G137)*FK137,0)*(1-$K137)</f>
        <v>0</v>
      </c>
      <c r="FN137" s="989">
        <f>VLOOKUP($E137,FK$450:FN$461,4,FALSE)*FK137*($K137)+(FK137-FL137-FM137)*(1-$K137)</f>
        <v>0</v>
      </c>
      <c r="FO137" s="990"/>
    </row>
    <row r="138" spans="1:171">
      <c r="A138" s="786"/>
      <c r="B138" s="79" t="s">
        <v>20</v>
      </c>
      <c r="C138" s="1963" t="s">
        <v>78</v>
      </c>
      <c r="D138" s="764">
        <v>189</v>
      </c>
      <c r="E138" s="778" t="str">
        <f>'Sch 1- Rate Base '!E138</f>
        <v>PTDG</v>
      </c>
      <c r="F138" s="765"/>
      <c r="G138" s="182">
        <f>'Sch 1- Rate Base '!G138</f>
        <v>0</v>
      </c>
      <c r="H138" s="182">
        <f>'Sch 1- Rate Base '!H138</f>
        <v>0</v>
      </c>
      <c r="I138" s="182">
        <f>'Sch 1- Rate Base '!I138</f>
        <v>0</v>
      </c>
      <c r="J138" s="183">
        <f>'Sch 1- Rate Base '!J138</f>
        <v>0</v>
      </c>
      <c r="K138" s="777">
        <f t="shared" si="126"/>
        <v>1</v>
      </c>
      <c r="O138" s="988">
        <f t="shared" si="127"/>
        <v>0</v>
      </c>
      <c r="P138" s="989">
        <f>VLOOKUP($E138,O$450:R$461,2,FALSE)*O138*($K138)+IF($G138&lt;&gt;0,($H138/$G138)*O138,0)*(1-$K138)</f>
        <v>0</v>
      </c>
      <c r="Q138" s="989">
        <f>VLOOKUP($E138,O$450:R$461,3,FALSE)*O138*($K138)+IF($G138&lt;&gt;0,($I138/$G138)*O138,0)*(1-$K138)</f>
        <v>0</v>
      </c>
      <c r="R138" s="989">
        <f>VLOOKUP($E138,O$450:R$461,4,FALSE)*O138*($K138)+(O138-P138-Q138)*(1-$K138)</f>
        <v>0</v>
      </c>
      <c r="S138" s="990"/>
      <c r="W138" s="988">
        <f t="shared" si="128"/>
        <v>0</v>
      </c>
      <c r="X138" s="989">
        <f>VLOOKUP($E138,W$450:Z$461,2,FALSE)*W138*($K138)+IF($G138&lt;&gt;0,($H138/$G138)*W138,0)*(1-$K138)</f>
        <v>0</v>
      </c>
      <c r="Y138" s="989">
        <f>VLOOKUP($E138,W$450:Z$461,3,FALSE)*W138*($K138)+IF($G138&lt;&gt;0,($I138/$G138)*W138,0)*(1-$K138)</f>
        <v>0</v>
      </c>
      <c r="Z138" s="989">
        <f>VLOOKUP($E138,W$450:Z$461,4,FALSE)*W138*($K138)+(W138-X138-Y138)*(1-$K138)</f>
        <v>0</v>
      </c>
      <c r="AA138" s="990"/>
      <c r="AE138" s="988">
        <f t="shared" si="129"/>
        <v>0</v>
      </c>
      <c r="AF138" s="989">
        <f>VLOOKUP($E138,AE$450:AH$461,2,FALSE)*AE138*($K138)+IF($G138&lt;&gt;0,($H138/$G138)*AE138,0)*(1-$K138)</f>
        <v>0</v>
      </c>
      <c r="AG138" s="989">
        <f>VLOOKUP($E138,AE$450:AH$461,3,FALSE)*AE138*($K138)+IF($G138&lt;&gt;0,($I138/$G138)*AE138,0)*(1-$K138)</f>
        <v>0</v>
      </c>
      <c r="AH138" s="989">
        <f>VLOOKUP($E138,AE$450:AH$461,4,FALSE)*AE138*($K138)+(AE138-AF138-AG138)*(1-$K138)</f>
        <v>0</v>
      </c>
      <c r="AI138" s="990"/>
      <c r="AM138" s="988">
        <f t="shared" si="130"/>
        <v>0</v>
      </c>
      <c r="AN138" s="989">
        <f>VLOOKUP($E138,AM$450:AP$461,2,FALSE)*AM138*($K138)+IF($G138&lt;&gt;0,($H138/$G138)*AM138,0)*(1-$K138)</f>
        <v>0</v>
      </c>
      <c r="AO138" s="989">
        <f>VLOOKUP($E138,AM$450:AP$461,3,FALSE)*AM138*($K138)+IF($G138&lt;&gt;0,($I138/$G138)*AM138,0)*(1-$K138)</f>
        <v>0</v>
      </c>
      <c r="AP138" s="989">
        <f>VLOOKUP($E138,AM$450:AP$461,4,FALSE)*AM138*($K138)+(AM138-AN138-AO138)*(1-$K138)</f>
        <v>0</v>
      </c>
      <c r="AQ138" s="990"/>
      <c r="AU138" s="988">
        <f t="shared" si="131"/>
        <v>0</v>
      </c>
      <c r="AV138" s="989">
        <f>VLOOKUP($E138,AU$450:AX$461,2,FALSE)*AU138*($K138)+IF($G138&lt;&gt;0,($H138/$G138)*AU138,0)*(1-$K138)</f>
        <v>0</v>
      </c>
      <c r="AW138" s="989">
        <f>VLOOKUP($E138,AU$450:AX$461,3,FALSE)*AU138*($K138)+IF($G138&lt;&gt;0,($I138/$G138)*AU138,0)*(1-$K138)</f>
        <v>0</v>
      </c>
      <c r="AX138" s="989">
        <f>VLOOKUP($E138,AU$450:AX$461,4,FALSE)*AU138*($K138)+(AU138-AV138-AW138)*(1-$K138)</f>
        <v>0</v>
      </c>
      <c r="AY138" s="990"/>
      <c r="BC138" s="988">
        <f t="shared" si="132"/>
        <v>0</v>
      </c>
      <c r="BD138" s="989">
        <f>VLOOKUP($E138,BC$450:BF$461,2,FALSE)*BC138*($K138)+IF($G138&lt;&gt;0,($H138/$G138)*BC138,0)*(1-$K138)</f>
        <v>0</v>
      </c>
      <c r="BE138" s="989">
        <f>VLOOKUP($E138,BC$450:BF$461,3,FALSE)*BC138*($K138)+IF($G138&lt;&gt;0,($I138/$G138)*BC138,0)*(1-$K138)</f>
        <v>0</v>
      </c>
      <c r="BF138" s="989">
        <f>VLOOKUP($E138,BC$450:BF$461,4,FALSE)*BC138*($K138)+(BC138-BD138-BE138)*(1-$K138)</f>
        <v>0</v>
      </c>
      <c r="BG138" s="990"/>
      <c r="BK138" s="988">
        <f t="shared" si="133"/>
        <v>0</v>
      </c>
      <c r="BL138" s="989">
        <f>VLOOKUP($E138,BK$450:BN$461,2,FALSE)*BK138*($K138)+IF($G138&lt;&gt;0,($H138/$G138)*BK138,0)*(1-$K138)</f>
        <v>0</v>
      </c>
      <c r="BM138" s="989">
        <f>VLOOKUP($E138,BK$450:BN$461,3,FALSE)*BK138*($K138)+IF($G138&lt;&gt;0,($I138/$G138)*BK138,0)*(1-$K138)</f>
        <v>0</v>
      </c>
      <c r="BN138" s="989">
        <f>VLOOKUP($E138,BK$450:BN$461,4,FALSE)*BK138*($K138)+(BK138-BL138-BM138)*(1-$K138)</f>
        <v>0</v>
      </c>
      <c r="BO138" s="990"/>
      <c r="BS138" s="988">
        <f t="shared" si="134"/>
        <v>0</v>
      </c>
      <c r="BT138" s="989">
        <f>VLOOKUP($E138,BS$450:BV$461,2,FALSE)*BS138*($K138)+IF($G138&lt;&gt;0,($H138/$G138)*BS138,0)*(1-$K138)</f>
        <v>0</v>
      </c>
      <c r="BU138" s="989">
        <f>VLOOKUP($E138,BS$450:BV$461,3,FALSE)*BS138*($K138)+IF($G138&lt;&gt;0,($I138/$G138)*BS138,0)*(1-$K138)</f>
        <v>0</v>
      </c>
      <c r="BV138" s="989">
        <f>VLOOKUP($E138,BS$450:BV$461,4,FALSE)*BS138*($K138)+(BS138-BT138-BU138)*(1-$K138)</f>
        <v>0</v>
      </c>
      <c r="BW138" s="990"/>
      <c r="CA138" s="988">
        <f t="shared" si="135"/>
        <v>0</v>
      </c>
      <c r="CB138" s="989">
        <f>VLOOKUP($E138,CA$450:CD$461,2,FALSE)*CA138*($K138)+IF($G138&lt;&gt;0,($H138/$G138)*CA138,0)*(1-$K138)</f>
        <v>0</v>
      </c>
      <c r="CC138" s="989">
        <f>VLOOKUP($E138,CA$450:CD$461,3,FALSE)*CA138*($K138)+IF($G138&lt;&gt;0,($I138/$G138)*CA138,0)*(1-$K138)</f>
        <v>0</v>
      </c>
      <c r="CD138" s="989">
        <f>VLOOKUP($E138,CA$450:CD$461,4,FALSE)*CA138*($K138)+(CA138-CB138-CC138)*(1-$K138)</f>
        <v>0</v>
      </c>
      <c r="CE138" s="990"/>
      <c r="CI138" s="988">
        <f t="shared" si="136"/>
        <v>0</v>
      </c>
      <c r="CJ138" s="989">
        <f>VLOOKUP($E138,CI$450:CL$461,2,FALSE)*CI138*($K138)+IF($G138&lt;&gt;0,($H138/$G138)*CI138,0)*(1-$K138)</f>
        <v>0</v>
      </c>
      <c r="CK138" s="989">
        <f>VLOOKUP($E138,CI$450:CL$461,3,FALSE)*CI138*($K138)+IF($G138&lt;&gt;0,($I138/$G138)*CI138,0)*(1-$K138)</f>
        <v>0</v>
      </c>
      <c r="CL138" s="989">
        <f>VLOOKUP($E138,CI$450:CL$461,4,FALSE)*CI138*($K138)+(CI138-CJ138-CK138)*(1-$K138)</f>
        <v>0</v>
      </c>
      <c r="CM138" s="990"/>
      <c r="CQ138" s="988">
        <f t="shared" si="137"/>
        <v>0</v>
      </c>
      <c r="CR138" s="989">
        <f>VLOOKUP($E138,CQ$450:CT$461,2,FALSE)*CQ138*($K138)+IF($G138&lt;&gt;0,($H138/$G138)*CQ138,0)*(1-$K138)</f>
        <v>0</v>
      </c>
      <c r="CS138" s="989">
        <f>VLOOKUP($E138,CQ$450:CT$461,3,FALSE)*CQ138*($K138)+IF($G138&lt;&gt;0,($I138/$G138)*CQ138,0)*(1-$K138)</f>
        <v>0</v>
      </c>
      <c r="CT138" s="989">
        <f>VLOOKUP($E138,CQ$450:CT$461,4,FALSE)*CQ138*($K138)+(CQ138-CR138-CS138)*(1-$K138)</f>
        <v>0</v>
      </c>
      <c r="CU138" s="990"/>
      <c r="CY138" s="988">
        <f t="shared" si="138"/>
        <v>0</v>
      </c>
      <c r="CZ138" s="989">
        <f>VLOOKUP($E138,CY$450:DB$461,2,FALSE)*CY138*($K138)+IF($G138&lt;&gt;0,($H138/$G138)*CY138,0)*(1-$K138)</f>
        <v>0</v>
      </c>
      <c r="DA138" s="989">
        <f>VLOOKUP($E138,CY$450:DB$461,3,FALSE)*CY138*($K138)+IF($G138&lt;&gt;0,($I138/$G138)*CY138,0)*(1-$K138)</f>
        <v>0</v>
      </c>
      <c r="DB138" s="989">
        <f>VLOOKUP($E138,CY$450:DB$461,4,FALSE)*CY138*($K138)+(CY138-CZ138-DA138)*(1-$K138)</f>
        <v>0</v>
      </c>
      <c r="DC138" s="990"/>
      <c r="DG138" s="988">
        <f t="shared" si="139"/>
        <v>0</v>
      </c>
      <c r="DH138" s="989">
        <f>VLOOKUP($E138,DG$450:DJ$461,2,FALSE)*DG138*($K138)+IF($G138&lt;&gt;0,($H138/$G138)*DG138,0)*(1-$K138)</f>
        <v>0</v>
      </c>
      <c r="DI138" s="989">
        <f>VLOOKUP($E138,DG$450:DJ$461,3,FALSE)*DG138*($K138)+IF($G138&lt;&gt;0,($I138/$G138)*DG138,0)*(1-$K138)</f>
        <v>0</v>
      </c>
      <c r="DJ138" s="989">
        <f>VLOOKUP($E138,DG$450:DJ$461,4,FALSE)*DG138*($K138)+(DG138-DH138-DI138)*(1-$K138)</f>
        <v>0</v>
      </c>
      <c r="DK138" s="990"/>
      <c r="DO138" s="988">
        <f t="shared" si="140"/>
        <v>0</v>
      </c>
      <c r="DP138" s="989">
        <f>VLOOKUP($E138,DO$450:DR$461,2,FALSE)*DO138*($K138)+IF($G138&lt;&gt;0,($H138/$G138)*DO138,0)*(1-$K138)</f>
        <v>0</v>
      </c>
      <c r="DQ138" s="989">
        <f>VLOOKUP($E138,DO$450:DR$461,3,FALSE)*DO138*($K138)+IF($G138&lt;&gt;0,($I138/$G138)*DO138,0)*(1-$K138)</f>
        <v>0</v>
      </c>
      <c r="DR138" s="989">
        <f>VLOOKUP($E138,DO$450:DR$461,4,FALSE)*DO138*($K138)+(DO138-DP138-DQ138)*(1-$K138)</f>
        <v>0</v>
      </c>
      <c r="DS138" s="990"/>
      <c r="DW138" s="988">
        <f t="shared" si="141"/>
        <v>0</v>
      </c>
      <c r="DX138" s="989">
        <f>VLOOKUP($E138,DW$450:DZ$461,2,FALSE)*DW138*($K138)+IF($G138&lt;&gt;0,($H138/$G138)*DW138,0)*(1-$K138)</f>
        <v>0</v>
      </c>
      <c r="DY138" s="989">
        <f>VLOOKUP($E138,DW$450:DZ$461,3,FALSE)*DW138*($K138)+IF($G138&lt;&gt;0,($I138/$G138)*DW138,0)*(1-$K138)</f>
        <v>0</v>
      </c>
      <c r="DZ138" s="989">
        <f>VLOOKUP($E138,DW$450:DZ$461,4,FALSE)*DW138*($K138)+(DW138-DX138-DY138)*(1-$K138)</f>
        <v>0</v>
      </c>
      <c r="EA138" s="990"/>
      <c r="EE138" s="988">
        <f t="shared" si="142"/>
        <v>0</v>
      </c>
      <c r="EF138" s="989">
        <f>VLOOKUP($E138,EE$450:EH$461,2,FALSE)*EE138*($K138)+IF($G138&lt;&gt;0,($H138/$G138)*EE138,0)*(1-$K138)</f>
        <v>0</v>
      </c>
      <c r="EG138" s="989">
        <f>VLOOKUP($E138,EE$450:EH$461,3,FALSE)*EE138*($K138)+IF($G138&lt;&gt;0,($I138/$G138)*EE138,0)*(1-$K138)</f>
        <v>0</v>
      </c>
      <c r="EH138" s="989">
        <f>VLOOKUP($E138,EE$450:EH$461,4,FALSE)*EE138*($K138)+(EE138-EF138-EG138)*(1-$K138)</f>
        <v>0</v>
      </c>
      <c r="EI138" s="990"/>
      <c r="EM138" s="988">
        <f t="shared" si="143"/>
        <v>0</v>
      </c>
      <c r="EN138" s="989">
        <f>VLOOKUP($E138,EM$450:EP$461,2,FALSE)*EM138*($K138)+IF($G138&lt;&gt;0,($H138/$G138)*EM138,0)*(1-$K138)</f>
        <v>0</v>
      </c>
      <c r="EO138" s="989">
        <f>VLOOKUP($E138,EM$450:EP$461,3,FALSE)*EM138*($K138)+IF($G138&lt;&gt;0,($I138/$G138)*EM138,0)*(1-$K138)</f>
        <v>0</v>
      </c>
      <c r="EP138" s="989">
        <f>VLOOKUP($E138,EM$450:EP$461,4,FALSE)*EM138*($K138)+(EM138-EN138-EO138)*(1-$K138)</f>
        <v>0</v>
      </c>
      <c r="EQ138" s="990"/>
      <c r="EU138" s="988">
        <f t="shared" si="144"/>
        <v>0</v>
      </c>
      <c r="EV138" s="989">
        <f>VLOOKUP($E138,EU$450:EX$461,2,FALSE)*EU138*($K138)+IF($G138&lt;&gt;0,($H138/$G138)*EU138,0)*(1-$K138)</f>
        <v>0</v>
      </c>
      <c r="EW138" s="989">
        <f>VLOOKUP($E138,EU$450:EX$461,3,FALSE)*EU138*($K138)+IF($G138&lt;&gt;0,($I138/$G138)*EU138,0)*(1-$K138)</f>
        <v>0</v>
      </c>
      <c r="EX138" s="989">
        <f>VLOOKUP($E138,EU$450:EX$461,4,FALSE)*EU138*($K138)+(EU138-EV138-EW138)*(1-$K138)</f>
        <v>0</v>
      </c>
      <c r="EY138" s="990"/>
      <c r="FC138" s="988">
        <f t="shared" si="145"/>
        <v>0</v>
      </c>
      <c r="FD138" s="989">
        <f>VLOOKUP($E138,FC$450:FF$461,2,FALSE)*FC138*($K138)+IF($G138&lt;&gt;0,($H138/$G138)*FC138,0)*(1-$K138)</f>
        <v>0</v>
      </c>
      <c r="FE138" s="989">
        <f>VLOOKUP($E138,FC$450:FF$461,3,FALSE)*FC138*($K138)+IF($G138&lt;&gt;0,($I138/$G138)*FC138,0)*(1-$K138)</f>
        <v>0</v>
      </c>
      <c r="FF138" s="989">
        <f>VLOOKUP($E138,FC$450:FF$461,4,FALSE)*FC138*($K138)+(FC138-FD138-FE138)*(1-$K138)</f>
        <v>0</v>
      </c>
      <c r="FG138" s="990"/>
      <c r="FK138" s="988">
        <f t="shared" si="146"/>
        <v>0</v>
      </c>
      <c r="FL138" s="989">
        <f>VLOOKUP($E138,FK$450:FN$461,2,FALSE)*FK138*($K138)+IF($G138&lt;&gt;0,($H138/$G138)*FK138,0)*(1-$K138)</f>
        <v>0</v>
      </c>
      <c r="FM138" s="989">
        <f>VLOOKUP($E138,FK$450:FN$461,3,FALSE)*FK138*($K138)+IF($G138&lt;&gt;0,($I138/$G138)*FK138,0)*(1-$K138)</f>
        <v>0</v>
      </c>
      <c r="FN138" s="989">
        <f>VLOOKUP($E138,FK$450:FN$461,4,FALSE)*FK138*($K138)+(FK138-FL138-FM138)*(1-$K138)</f>
        <v>0</v>
      </c>
      <c r="FO138" s="990"/>
    </row>
    <row r="139" spans="1:171">
      <c r="A139" s="786"/>
      <c r="B139" s="79" t="s">
        <v>21</v>
      </c>
      <c r="C139" s="1963" t="s">
        <v>78</v>
      </c>
      <c r="D139" s="764">
        <v>190</v>
      </c>
      <c r="E139" s="778" t="str">
        <f>'Sch 1- Rate Base '!E139</f>
        <v>DIST</v>
      </c>
      <c r="F139" s="765"/>
      <c r="G139" s="182">
        <f>'Sch 1- Rate Base '!G139</f>
        <v>0</v>
      </c>
      <c r="H139" s="182">
        <f>'Sch 1- Rate Base '!H139</f>
        <v>0</v>
      </c>
      <c r="I139" s="182">
        <f>'Sch 1- Rate Base '!I139</f>
        <v>0</v>
      </c>
      <c r="J139" s="183">
        <f>'Sch 1- Rate Base '!J139</f>
        <v>0</v>
      </c>
      <c r="K139" s="777">
        <f t="shared" si="126"/>
        <v>1</v>
      </c>
      <c r="O139" s="988">
        <f t="shared" si="127"/>
        <v>0</v>
      </c>
      <c r="P139" s="989">
        <f>VLOOKUP($E139,O$450:R$461,2,FALSE)*O139*($K139)+IF($G139&lt;&gt;0,($H139/$G139)*O139,0)*(1-$K139)</f>
        <v>0</v>
      </c>
      <c r="Q139" s="989">
        <f>VLOOKUP($E139,O$450:R$461,3,FALSE)*O139*($K139)+IF($G139&lt;&gt;0,($I139/$G139)*O139,0)*(1-$K139)</f>
        <v>0</v>
      </c>
      <c r="R139" s="989">
        <f>VLOOKUP($E139,O$450:R$461,4,FALSE)*O139*($K139)+(O139-P139-Q139)*(1-$K139)</f>
        <v>0</v>
      </c>
      <c r="S139" s="990"/>
      <c r="W139" s="988">
        <f t="shared" si="128"/>
        <v>0</v>
      </c>
      <c r="X139" s="989">
        <f>VLOOKUP($E139,W$450:Z$461,2,FALSE)*W139*($K139)+IF($G139&lt;&gt;0,($H139/$G139)*W139,0)*(1-$K139)</f>
        <v>0</v>
      </c>
      <c r="Y139" s="989">
        <f>VLOOKUP($E139,W$450:Z$461,3,FALSE)*W139*($K139)+IF($G139&lt;&gt;0,($I139/$G139)*W139,0)*(1-$K139)</f>
        <v>0</v>
      </c>
      <c r="Z139" s="989">
        <f>VLOOKUP($E139,W$450:Z$461,4,FALSE)*W139*($K139)+(W139-X139-Y139)*(1-$K139)</f>
        <v>0</v>
      </c>
      <c r="AA139" s="990"/>
      <c r="AE139" s="988">
        <f t="shared" si="129"/>
        <v>0</v>
      </c>
      <c r="AF139" s="989">
        <f>VLOOKUP($E139,AE$450:AH$461,2,FALSE)*AE139*($K139)+IF($G139&lt;&gt;0,($H139/$G139)*AE139,0)*(1-$K139)</f>
        <v>0</v>
      </c>
      <c r="AG139" s="989">
        <f>VLOOKUP($E139,AE$450:AH$461,3,FALSE)*AE139*($K139)+IF($G139&lt;&gt;0,($I139/$G139)*AE139,0)*(1-$K139)</f>
        <v>0</v>
      </c>
      <c r="AH139" s="989">
        <f>VLOOKUP($E139,AE$450:AH$461,4,FALSE)*AE139*($K139)+(AE139-AF139-AG139)*(1-$K139)</f>
        <v>0</v>
      </c>
      <c r="AI139" s="990"/>
      <c r="AM139" s="988">
        <f t="shared" si="130"/>
        <v>0</v>
      </c>
      <c r="AN139" s="989">
        <f>VLOOKUP($E139,AM$450:AP$461,2,FALSE)*AM139*($K139)+IF($G139&lt;&gt;0,($H139/$G139)*AM139,0)*(1-$K139)</f>
        <v>0</v>
      </c>
      <c r="AO139" s="989">
        <f>VLOOKUP($E139,AM$450:AP$461,3,FALSE)*AM139*($K139)+IF($G139&lt;&gt;0,($I139/$G139)*AM139,0)*(1-$K139)</f>
        <v>0</v>
      </c>
      <c r="AP139" s="989">
        <f>VLOOKUP($E139,AM$450:AP$461,4,FALSE)*AM139*($K139)+(AM139-AN139-AO139)*(1-$K139)</f>
        <v>0</v>
      </c>
      <c r="AQ139" s="990"/>
      <c r="AU139" s="988">
        <f t="shared" si="131"/>
        <v>0</v>
      </c>
      <c r="AV139" s="989">
        <f>VLOOKUP($E139,AU$450:AX$461,2,FALSE)*AU139*($K139)+IF($G139&lt;&gt;0,($H139/$G139)*AU139,0)*(1-$K139)</f>
        <v>0</v>
      </c>
      <c r="AW139" s="989">
        <f>VLOOKUP($E139,AU$450:AX$461,3,FALSE)*AU139*($K139)+IF($G139&lt;&gt;0,($I139/$G139)*AU139,0)*(1-$K139)</f>
        <v>0</v>
      </c>
      <c r="AX139" s="989">
        <f>VLOOKUP($E139,AU$450:AX$461,4,FALSE)*AU139*($K139)+(AU139-AV139-AW139)*(1-$K139)</f>
        <v>0</v>
      </c>
      <c r="AY139" s="990"/>
      <c r="BC139" s="988">
        <f t="shared" si="132"/>
        <v>0</v>
      </c>
      <c r="BD139" s="989">
        <f>VLOOKUP($E139,BC$450:BF$461,2,FALSE)*BC139*($K139)+IF($G139&lt;&gt;0,($H139/$G139)*BC139,0)*(1-$K139)</f>
        <v>0</v>
      </c>
      <c r="BE139" s="989">
        <f>VLOOKUP($E139,BC$450:BF$461,3,FALSE)*BC139*($K139)+IF($G139&lt;&gt;0,($I139/$G139)*BC139,0)*(1-$K139)</f>
        <v>0</v>
      </c>
      <c r="BF139" s="989">
        <f>VLOOKUP($E139,BC$450:BF$461,4,FALSE)*BC139*($K139)+(BC139-BD139-BE139)*(1-$K139)</f>
        <v>0</v>
      </c>
      <c r="BG139" s="990"/>
      <c r="BK139" s="988">
        <f t="shared" si="133"/>
        <v>0</v>
      </c>
      <c r="BL139" s="989">
        <f>VLOOKUP($E139,BK$450:BN$461,2,FALSE)*BK139*($K139)+IF($G139&lt;&gt;0,($H139/$G139)*BK139,0)*(1-$K139)</f>
        <v>0</v>
      </c>
      <c r="BM139" s="989">
        <f>VLOOKUP($E139,BK$450:BN$461,3,FALSE)*BK139*($K139)+IF($G139&lt;&gt;0,($I139/$G139)*BK139,0)*(1-$K139)</f>
        <v>0</v>
      </c>
      <c r="BN139" s="989">
        <f>VLOOKUP($E139,BK$450:BN$461,4,FALSE)*BK139*($K139)+(BK139-BL139-BM139)*(1-$K139)</f>
        <v>0</v>
      </c>
      <c r="BO139" s="990"/>
      <c r="BS139" s="988">
        <f t="shared" si="134"/>
        <v>0</v>
      </c>
      <c r="BT139" s="989">
        <f>VLOOKUP($E139,BS$450:BV$461,2,FALSE)*BS139*($K139)+IF($G139&lt;&gt;0,($H139/$G139)*BS139,0)*(1-$K139)</f>
        <v>0</v>
      </c>
      <c r="BU139" s="989">
        <f>VLOOKUP($E139,BS$450:BV$461,3,FALSE)*BS139*($K139)+IF($G139&lt;&gt;0,($I139/$G139)*BS139,0)*(1-$K139)</f>
        <v>0</v>
      </c>
      <c r="BV139" s="989">
        <f>VLOOKUP($E139,BS$450:BV$461,4,FALSE)*BS139*($K139)+(BS139-BT139-BU139)*(1-$K139)</f>
        <v>0</v>
      </c>
      <c r="BW139" s="990"/>
      <c r="CA139" s="988">
        <f t="shared" si="135"/>
        <v>0</v>
      </c>
      <c r="CB139" s="989">
        <f>VLOOKUP($E139,CA$450:CD$461,2,FALSE)*CA139*($K139)+IF($G139&lt;&gt;0,($H139/$G139)*CA139,0)*(1-$K139)</f>
        <v>0</v>
      </c>
      <c r="CC139" s="989">
        <f>VLOOKUP($E139,CA$450:CD$461,3,FALSE)*CA139*($K139)+IF($G139&lt;&gt;0,($I139/$G139)*CA139,0)*(1-$K139)</f>
        <v>0</v>
      </c>
      <c r="CD139" s="989">
        <f>VLOOKUP($E139,CA$450:CD$461,4,FALSE)*CA139*($K139)+(CA139-CB139-CC139)*(1-$K139)</f>
        <v>0</v>
      </c>
      <c r="CE139" s="990"/>
      <c r="CI139" s="988">
        <f t="shared" si="136"/>
        <v>0</v>
      </c>
      <c r="CJ139" s="989">
        <f>VLOOKUP($E139,CI$450:CL$461,2,FALSE)*CI139*($K139)+IF($G139&lt;&gt;0,($H139/$G139)*CI139,0)*(1-$K139)</f>
        <v>0</v>
      </c>
      <c r="CK139" s="989">
        <f>VLOOKUP($E139,CI$450:CL$461,3,FALSE)*CI139*($K139)+IF($G139&lt;&gt;0,($I139/$G139)*CI139,0)*(1-$K139)</f>
        <v>0</v>
      </c>
      <c r="CL139" s="989">
        <f>VLOOKUP($E139,CI$450:CL$461,4,FALSE)*CI139*($K139)+(CI139-CJ139-CK139)*(1-$K139)</f>
        <v>0</v>
      </c>
      <c r="CM139" s="990"/>
      <c r="CQ139" s="988">
        <f t="shared" si="137"/>
        <v>0</v>
      </c>
      <c r="CR139" s="989">
        <f>VLOOKUP($E139,CQ$450:CT$461,2,FALSE)*CQ139*($K139)+IF($G139&lt;&gt;0,($H139/$G139)*CQ139,0)*(1-$K139)</f>
        <v>0</v>
      </c>
      <c r="CS139" s="989">
        <f>VLOOKUP($E139,CQ$450:CT$461,3,FALSE)*CQ139*($K139)+IF($G139&lt;&gt;0,($I139/$G139)*CQ139,0)*(1-$K139)</f>
        <v>0</v>
      </c>
      <c r="CT139" s="989">
        <f>VLOOKUP($E139,CQ$450:CT$461,4,FALSE)*CQ139*($K139)+(CQ139-CR139-CS139)*(1-$K139)</f>
        <v>0</v>
      </c>
      <c r="CU139" s="990"/>
      <c r="CY139" s="988">
        <f t="shared" si="138"/>
        <v>0</v>
      </c>
      <c r="CZ139" s="989">
        <f>VLOOKUP($E139,CY$450:DB$461,2,FALSE)*CY139*($K139)+IF($G139&lt;&gt;0,($H139/$G139)*CY139,0)*(1-$K139)</f>
        <v>0</v>
      </c>
      <c r="DA139" s="989">
        <f>VLOOKUP($E139,CY$450:DB$461,3,FALSE)*CY139*($K139)+IF($G139&lt;&gt;0,($I139/$G139)*CY139,0)*(1-$K139)</f>
        <v>0</v>
      </c>
      <c r="DB139" s="989">
        <f>VLOOKUP($E139,CY$450:DB$461,4,FALSE)*CY139*($K139)+(CY139-CZ139-DA139)*(1-$K139)</f>
        <v>0</v>
      </c>
      <c r="DC139" s="990"/>
      <c r="DG139" s="988">
        <f t="shared" si="139"/>
        <v>0</v>
      </c>
      <c r="DH139" s="989">
        <f>VLOOKUP($E139,DG$450:DJ$461,2,FALSE)*DG139*($K139)+IF($G139&lt;&gt;0,($H139/$G139)*DG139,0)*(1-$K139)</f>
        <v>0</v>
      </c>
      <c r="DI139" s="989">
        <f>VLOOKUP($E139,DG$450:DJ$461,3,FALSE)*DG139*($K139)+IF($G139&lt;&gt;0,($I139/$G139)*DG139,0)*(1-$K139)</f>
        <v>0</v>
      </c>
      <c r="DJ139" s="989">
        <f>VLOOKUP($E139,DG$450:DJ$461,4,FALSE)*DG139*($K139)+(DG139-DH139-DI139)*(1-$K139)</f>
        <v>0</v>
      </c>
      <c r="DK139" s="990"/>
      <c r="DO139" s="988">
        <f t="shared" si="140"/>
        <v>0</v>
      </c>
      <c r="DP139" s="989">
        <f>VLOOKUP($E139,DO$450:DR$461,2,FALSE)*DO139*($K139)+IF($G139&lt;&gt;0,($H139/$G139)*DO139,0)*(1-$K139)</f>
        <v>0</v>
      </c>
      <c r="DQ139" s="989">
        <f>VLOOKUP($E139,DO$450:DR$461,3,FALSE)*DO139*($K139)+IF($G139&lt;&gt;0,($I139/$G139)*DO139,0)*(1-$K139)</f>
        <v>0</v>
      </c>
      <c r="DR139" s="989">
        <f>VLOOKUP($E139,DO$450:DR$461,4,FALSE)*DO139*($K139)+(DO139-DP139-DQ139)*(1-$K139)</f>
        <v>0</v>
      </c>
      <c r="DS139" s="990"/>
      <c r="DW139" s="988">
        <f t="shared" si="141"/>
        <v>0</v>
      </c>
      <c r="DX139" s="989">
        <f>VLOOKUP($E139,DW$450:DZ$461,2,FALSE)*DW139*($K139)+IF($G139&lt;&gt;0,($H139/$G139)*DW139,0)*(1-$K139)</f>
        <v>0</v>
      </c>
      <c r="DY139" s="989">
        <f>VLOOKUP($E139,DW$450:DZ$461,3,FALSE)*DW139*($K139)+IF($G139&lt;&gt;0,($I139/$G139)*DW139,0)*(1-$K139)</f>
        <v>0</v>
      </c>
      <c r="DZ139" s="989">
        <f>VLOOKUP($E139,DW$450:DZ$461,4,FALSE)*DW139*($K139)+(DW139-DX139-DY139)*(1-$K139)</f>
        <v>0</v>
      </c>
      <c r="EA139" s="990"/>
      <c r="EE139" s="988">
        <f t="shared" si="142"/>
        <v>0</v>
      </c>
      <c r="EF139" s="989">
        <f>VLOOKUP($E139,EE$450:EH$461,2,FALSE)*EE139*($K139)+IF($G139&lt;&gt;0,($H139/$G139)*EE139,0)*(1-$K139)</f>
        <v>0</v>
      </c>
      <c r="EG139" s="989">
        <f>VLOOKUP($E139,EE$450:EH$461,3,FALSE)*EE139*($K139)+IF($G139&lt;&gt;0,($I139/$G139)*EE139,0)*(1-$K139)</f>
        <v>0</v>
      </c>
      <c r="EH139" s="989">
        <f>VLOOKUP($E139,EE$450:EH$461,4,FALSE)*EE139*($K139)+(EE139-EF139-EG139)*(1-$K139)</f>
        <v>0</v>
      </c>
      <c r="EI139" s="990"/>
      <c r="EM139" s="988">
        <f t="shared" si="143"/>
        <v>0</v>
      </c>
      <c r="EN139" s="989">
        <f>VLOOKUP($E139,EM$450:EP$461,2,FALSE)*EM139*($K139)+IF($G139&lt;&gt;0,($H139/$G139)*EM139,0)*(1-$K139)</f>
        <v>0</v>
      </c>
      <c r="EO139" s="989">
        <f>VLOOKUP($E139,EM$450:EP$461,3,FALSE)*EM139*($K139)+IF($G139&lt;&gt;0,($I139/$G139)*EM139,0)*(1-$K139)</f>
        <v>0</v>
      </c>
      <c r="EP139" s="989">
        <f>VLOOKUP($E139,EM$450:EP$461,4,FALSE)*EM139*($K139)+(EM139-EN139-EO139)*(1-$K139)</f>
        <v>0</v>
      </c>
      <c r="EQ139" s="990"/>
      <c r="EU139" s="988">
        <f t="shared" si="144"/>
        <v>0</v>
      </c>
      <c r="EV139" s="989">
        <f>VLOOKUP($E139,EU$450:EX$461,2,FALSE)*EU139*($K139)+IF($G139&lt;&gt;0,($H139/$G139)*EU139,0)*(1-$K139)</f>
        <v>0</v>
      </c>
      <c r="EW139" s="989">
        <f>VLOOKUP($E139,EU$450:EX$461,3,FALSE)*EU139*($K139)+IF($G139&lt;&gt;0,($I139/$G139)*EU139,0)*(1-$K139)</f>
        <v>0</v>
      </c>
      <c r="EX139" s="989">
        <f>VLOOKUP($E139,EU$450:EX$461,4,FALSE)*EU139*($K139)+(EU139-EV139-EW139)*(1-$K139)</f>
        <v>0</v>
      </c>
      <c r="EY139" s="990"/>
      <c r="FC139" s="988">
        <f t="shared" si="145"/>
        <v>0</v>
      </c>
      <c r="FD139" s="989">
        <f>VLOOKUP($E139,FC$450:FF$461,2,FALSE)*FC139*($K139)+IF($G139&lt;&gt;0,($H139/$G139)*FC139,0)*(1-$K139)</f>
        <v>0</v>
      </c>
      <c r="FE139" s="989">
        <f>VLOOKUP($E139,FC$450:FF$461,3,FALSE)*FC139*($K139)+IF($G139&lt;&gt;0,($I139/$G139)*FC139,0)*(1-$K139)</f>
        <v>0</v>
      </c>
      <c r="FF139" s="989">
        <f>VLOOKUP($E139,FC$450:FF$461,4,FALSE)*FC139*($K139)+(FC139-FD139-FE139)*(1-$K139)</f>
        <v>0</v>
      </c>
      <c r="FG139" s="990"/>
      <c r="FK139" s="988">
        <f t="shared" si="146"/>
        <v>0</v>
      </c>
      <c r="FL139" s="989">
        <f>VLOOKUP($E139,FK$450:FN$461,2,FALSE)*FK139*($K139)+IF($G139&lt;&gt;0,($H139/$G139)*FK139,0)*(1-$K139)</f>
        <v>0</v>
      </c>
      <c r="FM139" s="989">
        <f>VLOOKUP($E139,FK$450:FN$461,3,FALSE)*FK139*($K139)+IF($G139&lt;&gt;0,($I139/$G139)*FK139,0)*(1-$K139)</f>
        <v>0</v>
      </c>
      <c r="FN139" s="989">
        <f>VLOOKUP($E139,FK$450:FN$461,4,FALSE)*FK139*($K139)+(FK139-FL139-FM139)*(1-$K139)</f>
        <v>0</v>
      </c>
      <c r="FO139" s="990"/>
    </row>
    <row r="140" spans="1:171">
      <c r="A140" s="160"/>
      <c r="B140" s="738" t="s">
        <v>104</v>
      </c>
      <c r="C140" s="1961"/>
      <c r="D140" s="789"/>
      <c r="E140" s="789"/>
      <c r="F140" s="790"/>
      <c r="G140" s="797">
        <f>SUM(G128:G139)</f>
        <v>0</v>
      </c>
      <c r="H140" s="797">
        <f>SUM(H128:H139)</f>
        <v>0</v>
      </c>
      <c r="I140" s="797">
        <f>SUM(I128:I139)</f>
        <v>0</v>
      </c>
      <c r="J140" s="1216">
        <f>SUM(J128:J139)</f>
        <v>0</v>
      </c>
      <c r="K140" s="777"/>
      <c r="O140" s="1002">
        <f>SUM(O128:O139)</f>
        <v>0</v>
      </c>
      <c r="P140" s="1002">
        <f>SUM(P128:P139)</f>
        <v>0</v>
      </c>
      <c r="Q140" s="1002">
        <f>SUM(Q128:Q139)</f>
        <v>0</v>
      </c>
      <c r="R140" s="1002">
        <f>SUM(R128:R139)</f>
        <v>0</v>
      </c>
      <c r="S140" s="990"/>
      <c r="W140" s="1002">
        <f>SUM(W128:W139)</f>
        <v>0</v>
      </c>
      <c r="X140" s="1002">
        <f>SUM(X128:X139)</f>
        <v>0</v>
      </c>
      <c r="Y140" s="1002">
        <f>SUM(Y128:Y139)</f>
        <v>0</v>
      </c>
      <c r="Z140" s="1002">
        <f>SUM(Z128:Z139)</f>
        <v>0</v>
      </c>
      <c r="AA140" s="990"/>
      <c r="AE140" s="1002">
        <f>SUM(AE128:AE139)</f>
        <v>0</v>
      </c>
      <c r="AF140" s="1002">
        <f>SUM(AF128:AF139)</f>
        <v>0</v>
      </c>
      <c r="AG140" s="1002">
        <f>SUM(AG128:AG139)</f>
        <v>0</v>
      </c>
      <c r="AH140" s="1002">
        <f>SUM(AH128:AH139)</f>
        <v>0</v>
      </c>
      <c r="AI140" s="990"/>
      <c r="AM140" s="1002">
        <f>SUM(AM128:AM139)</f>
        <v>0</v>
      </c>
      <c r="AN140" s="1002">
        <f>SUM(AN128:AN139)</f>
        <v>0</v>
      </c>
      <c r="AO140" s="1002">
        <f>SUM(AO128:AO139)</f>
        <v>0</v>
      </c>
      <c r="AP140" s="1002">
        <f>SUM(AP128:AP139)</f>
        <v>0</v>
      </c>
      <c r="AQ140" s="990"/>
      <c r="AU140" s="1002">
        <f>SUM(AU128:AU139)</f>
        <v>0</v>
      </c>
      <c r="AV140" s="1002">
        <f>SUM(AV128:AV139)</f>
        <v>0</v>
      </c>
      <c r="AW140" s="1002">
        <f>SUM(AW128:AW139)</f>
        <v>0</v>
      </c>
      <c r="AX140" s="1002">
        <f>SUM(AX128:AX139)</f>
        <v>0</v>
      </c>
      <c r="AY140" s="990"/>
      <c r="BC140" s="1002">
        <f>SUM(BC128:BC139)</f>
        <v>0</v>
      </c>
      <c r="BD140" s="1002">
        <f>SUM(BD128:BD139)</f>
        <v>0</v>
      </c>
      <c r="BE140" s="1002">
        <f>SUM(BE128:BE139)</f>
        <v>0</v>
      </c>
      <c r="BF140" s="1002">
        <f>SUM(BF128:BF139)</f>
        <v>0</v>
      </c>
      <c r="BG140" s="990"/>
      <c r="BK140" s="1002">
        <f>SUM(BK128:BK139)</f>
        <v>0</v>
      </c>
      <c r="BL140" s="1002">
        <f>SUM(BL128:BL139)</f>
        <v>0</v>
      </c>
      <c r="BM140" s="1002">
        <f>SUM(BM128:BM139)</f>
        <v>0</v>
      </c>
      <c r="BN140" s="1002">
        <f>SUM(BN128:BN139)</f>
        <v>0</v>
      </c>
      <c r="BO140" s="990"/>
      <c r="BS140" s="1002">
        <f>SUM(BS128:BS139)</f>
        <v>0</v>
      </c>
      <c r="BT140" s="1002">
        <f>SUM(BT128:BT139)</f>
        <v>0</v>
      </c>
      <c r="BU140" s="1002">
        <f>SUM(BU128:BU139)</f>
        <v>0</v>
      </c>
      <c r="BV140" s="1002">
        <f>SUM(BV128:BV139)</f>
        <v>0</v>
      </c>
      <c r="BW140" s="990"/>
      <c r="CA140" s="1002">
        <f>SUM(CA128:CA139)</f>
        <v>0</v>
      </c>
      <c r="CB140" s="1002">
        <f>SUM(CB128:CB139)</f>
        <v>0</v>
      </c>
      <c r="CC140" s="1002">
        <f>SUM(CC128:CC139)</f>
        <v>0</v>
      </c>
      <c r="CD140" s="1002">
        <f>SUM(CD128:CD139)</f>
        <v>0</v>
      </c>
      <c r="CE140" s="990"/>
      <c r="CI140" s="1002">
        <f>SUM(CI128:CI139)</f>
        <v>0</v>
      </c>
      <c r="CJ140" s="1002">
        <f>SUM(CJ128:CJ139)</f>
        <v>0</v>
      </c>
      <c r="CK140" s="1002">
        <f>SUM(CK128:CK139)</f>
        <v>0</v>
      </c>
      <c r="CL140" s="1002">
        <f>SUM(CL128:CL139)</f>
        <v>0</v>
      </c>
      <c r="CM140" s="990"/>
      <c r="CQ140" s="1002">
        <f>SUM(CQ128:CQ139)</f>
        <v>0</v>
      </c>
      <c r="CR140" s="1002">
        <f>SUM(CR128:CR139)</f>
        <v>0</v>
      </c>
      <c r="CS140" s="1002">
        <f>SUM(CS128:CS139)</f>
        <v>0</v>
      </c>
      <c r="CT140" s="1002">
        <f>SUM(CT128:CT139)</f>
        <v>0</v>
      </c>
      <c r="CU140" s="990"/>
      <c r="CY140" s="1002">
        <f>SUM(CY128:CY139)</f>
        <v>0</v>
      </c>
      <c r="CZ140" s="1002">
        <f>SUM(CZ128:CZ139)</f>
        <v>0</v>
      </c>
      <c r="DA140" s="1002">
        <f>SUM(DA128:DA139)</f>
        <v>0</v>
      </c>
      <c r="DB140" s="1002">
        <f>SUM(DB128:DB139)</f>
        <v>0</v>
      </c>
      <c r="DC140" s="990"/>
      <c r="DG140" s="1002">
        <f>SUM(DG128:DG139)</f>
        <v>0</v>
      </c>
      <c r="DH140" s="1002">
        <f>SUM(DH128:DH139)</f>
        <v>0</v>
      </c>
      <c r="DI140" s="1002">
        <f>SUM(DI128:DI139)</f>
        <v>0</v>
      </c>
      <c r="DJ140" s="1002">
        <f>SUM(DJ128:DJ139)</f>
        <v>0</v>
      </c>
      <c r="DK140" s="990"/>
      <c r="DO140" s="1002">
        <f>SUM(DO128:DO139)</f>
        <v>0</v>
      </c>
      <c r="DP140" s="1002">
        <f>SUM(DP128:DP139)</f>
        <v>0</v>
      </c>
      <c r="DQ140" s="1002">
        <f>SUM(DQ128:DQ139)</f>
        <v>0</v>
      </c>
      <c r="DR140" s="1002">
        <f>SUM(DR128:DR139)</f>
        <v>0</v>
      </c>
      <c r="DS140" s="990"/>
      <c r="DW140" s="1002">
        <f>SUM(DW128:DW139)</f>
        <v>0</v>
      </c>
      <c r="DX140" s="1002">
        <f>SUM(DX128:DX139)</f>
        <v>0</v>
      </c>
      <c r="DY140" s="1002">
        <f>SUM(DY128:DY139)</f>
        <v>0</v>
      </c>
      <c r="DZ140" s="1002">
        <f>SUM(DZ128:DZ139)</f>
        <v>0</v>
      </c>
      <c r="EA140" s="990"/>
      <c r="EE140" s="1002">
        <f>SUM(EE128:EE139)</f>
        <v>0</v>
      </c>
      <c r="EF140" s="1002">
        <f>SUM(EF128:EF139)</f>
        <v>0</v>
      </c>
      <c r="EG140" s="1002">
        <f>SUM(EG128:EG139)</f>
        <v>0</v>
      </c>
      <c r="EH140" s="1002">
        <f>SUM(EH128:EH139)</f>
        <v>0</v>
      </c>
      <c r="EI140" s="990"/>
      <c r="EM140" s="1002">
        <f>SUM(EM128:EM139)</f>
        <v>0</v>
      </c>
      <c r="EN140" s="1002">
        <f>SUM(EN128:EN139)</f>
        <v>0</v>
      </c>
      <c r="EO140" s="1002">
        <f>SUM(EO128:EO139)</f>
        <v>0</v>
      </c>
      <c r="EP140" s="1002">
        <f>SUM(EP128:EP139)</f>
        <v>0</v>
      </c>
      <c r="EQ140" s="990"/>
      <c r="EU140" s="1002">
        <f>SUM(EU128:EU139)</f>
        <v>0</v>
      </c>
      <c r="EV140" s="1002">
        <f>SUM(EV128:EV139)</f>
        <v>0</v>
      </c>
      <c r="EW140" s="1002">
        <f>SUM(EW128:EW139)</f>
        <v>0</v>
      </c>
      <c r="EX140" s="1002">
        <f>SUM(EX128:EX139)</f>
        <v>0</v>
      </c>
      <c r="EY140" s="990"/>
      <c r="FC140" s="1002">
        <f>SUM(FC128:FC139)</f>
        <v>0</v>
      </c>
      <c r="FD140" s="1002">
        <f>SUM(FD128:FD139)</f>
        <v>0</v>
      </c>
      <c r="FE140" s="1002">
        <f>SUM(FE128:FE139)</f>
        <v>0</v>
      </c>
      <c r="FF140" s="1002">
        <f>SUM(FF128:FF139)</f>
        <v>0</v>
      </c>
      <c r="FG140" s="990"/>
      <c r="FK140" s="1002">
        <f>SUM(FK128:FK139)</f>
        <v>0</v>
      </c>
      <c r="FL140" s="1002">
        <f>SUM(FL128:FL139)</f>
        <v>0</v>
      </c>
      <c r="FM140" s="1002">
        <f>SUM(FM128:FM139)</f>
        <v>0</v>
      </c>
      <c r="FN140" s="1002">
        <f>SUM(FN128:FN139)</f>
        <v>0</v>
      </c>
      <c r="FO140" s="990"/>
    </row>
    <row r="141" spans="1:171">
      <c r="A141" s="834"/>
      <c r="B141" s="811"/>
      <c r="C141" s="1965"/>
      <c r="D141" s="819"/>
      <c r="E141" s="196"/>
      <c r="F141" s="196"/>
      <c r="G141" s="333"/>
      <c r="H141" s="333"/>
      <c r="I141" s="333"/>
      <c r="J141" s="835"/>
      <c r="K141" s="777"/>
      <c r="O141" s="952"/>
      <c r="S141" s="990"/>
      <c r="W141" s="952"/>
      <c r="AA141" s="990"/>
      <c r="AE141" s="952"/>
      <c r="AI141" s="990"/>
      <c r="AM141" s="952"/>
      <c r="AQ141" s="990"/>
      <c r="AU141" s="952"/>
      <c r="AY141" s="990"/>
      <c r="BC141" s="952"/>
      <c r="BG141" s="990"/>
      <c r="BK141" s="952"/>
      <c r="BO141" s="990"/>
      <c r="BS141" s="952"/>
      <c r="BW141" s="990"/>
      <c r="CA141" s="952"/>
      <c r="CE141" s="990"/>
      <c r="CI141" s="952"/>
      <c r="CM141" s="990"/>
      <c r="CQ141" s="952"/>
      <c r="CU141" s="990"/>
      <c r="CY141" s="952"/>
      <c r="DC141" s="990"/>
      <c r="DG141" s="952"/>
      <c r="DK141" s="990"/>
      <c r="DO141" s="952"/>
      <c r="DS141" s="990"/>
      <c r="DW141" s="952"/>
      <c r="EA141" s="990"/>
      <c r="EE141" s="952"/>
      <c r="EI141" s="990"/>
      <c r="EM141" s="952"/>
      <c r="EQ141" s="990"/>
      <c r="EU141" s="952"/>
      <c r="EY141" s="990"/>
      <c r="FC141" s="952"/>
      <c r="FG141" s="990"/>
      <c r="FK141" s="952"/>
      <c r="FO141" s="990"/>
    </row>
    <row r="142" spans="1:171">
      <c r="A142" s="836" t="s">
        <v>74</v>
      </c>
      <c r="B142" s="64"/>
      <c r="C142" s="1961"/>
      <c r="D142" s="789"/>
      <c r="E142" s="789"/>
      <c r="F142" s="790"/>
      <c r="G142" s="797">
        <f>+G92+G101+G109+G125+G140</f>
        <v>0</v>
      </c>
      <c r="H142" s="797">
        <f>+H92+H101+H109+H125+H140</f>
        <v>0</v>
      </c>
      <c r="I142" s="797">
        <f>+I92+I101+I109+I125+I140</f>
        <v>0</v>
      </c>
      <c r="J142" s="1216">
        <f>+J92+J101+J109+J125+J140</f>
        <v>0</v>
      </c>
      <c r="K142" s="777"/>
      <c r="O142" s="1003" t="e">
        <f>+O92+O101+O109+O125+O140</f>
        <v>#DIV/0!</v>
      </c>
      <c r="P142" s="1003" t="e">
        <f>+P92+P101+P109+P125+P140</f>
        <v>#DIV/0!</v>
      </c>
      <c r="Q142" s="1003" t="e">
        <f>+Q92+Q101+Q109+Q125+Q140</f>
        <v>#DIV/0!</v>
      </c>
      <c r="R142" s="1003" t="e">
        <f>+R92+R101+R109+R125+R140</f>
        <v>#DIV/0!</v>
      </c>
      <c r="S142" s="990"/>
      <c r="W142" s="1003" t="e">
        <f>+W92+W101+W109+W125+W140</f>
        <v>#DIV/0!</v>
      </c>
      <c r="X142" s="1003" t="e">
        <f>+X92+X101+X109+X125+X140</f>
        <v>#DIV/0!</v>
      </c>
      <c r="Y142" s="1003" t="e">
        <f>+Y92+Y101+Y109+Y125+Y140</f>
        <v>#DIV/0!</v>
      </c>
      <c r="Z142" s="1003" t="e">
        <f>+Z92+Z101+Z109+Z125+Z140</f>
        <v>#DIV/0!</v>
      </c>
      <c r="AA142" s="990"/>
      <c r="AE142" s="1003" t="e">
        <f>+AE92+AE101+AE109+AE125+AE140</f>
        <v>#DIV/0!</v>
      </c>
      <c r="AF142" s="1003" t="e">
        <f>+AF92+AF101+AF109+AF125+AF140</f>
        <v>#DIV/0!</v>
      </c>
      <c r="AG142" s="1003" t="e">
        <f>+AG92+AG101+AG109+AG125+AG140</f>
        <v>#DIV/0!</v>
      </c>
      <c r="AH142" s="1003" t="e">
        <f>+AH92+AH101+AH109+AH125+AH140</f>
        <v>#DIV/0!</v>
      </c>
      <c r="AI142" s="990"/>
      <c r="AM142" s="1003" t="e">
        <f>+AM92+AM101+AM109+AM125+AM140</f>
        <v>#DIV/0!</v>
      </c>
      <c r="AN142" s="1003" t="e">
        <f>+AN92+AN101+AN109+AN125+AN140</f>
        <v>#DIV/0!</v>
      </c>
      <c r="AO142" s="1003" t="e">
        <f>+AO92+AO101+AO109+AO125+AO140</f>
        <v>#DIV/0!</v>
      </c>
      <c r="AP142" s="1003" t="e">
        <f>+AP92+AP101+AP109+AP125+AP140</f>
        <v>#DIV/0!</v>
      </c>
      <c r="AQ142" s="990"/>
      <c r="AU142" s="1003" t="e">
        <f>+AU92+AU101+AU109+AU125+AU140</f>
        <v>#DIV/0!</v>
      </c>
      <c r="AV142" s="1003" t="e">
        <f>+AV92+AV101+AV109+AV125+AV140</f>
        <v>#DIV/0!</v>
      </c>
      <c r="AW142" s="1003" t="e">
        <f>+AW92+AW101+AW109+AW125+AW140</f>
        <v>#DIV/0!</v>
      </c>
      <c r="AX142" s="1003" t="e">
        <f>+AX92+AX101+AX109+AX125+AX140</f>
        <v>#DIV/0!</v>
      </c>
      <c r="AY142" s="990"/>
      <c r="BC142" s="1003" t="e">
        <f>+BC92+BC101+BC109+BC125+BC140</f>
        <v>#DIV/0!</v>
      </c>
      <c r="BD142" s="1003" t="e">
        <f>+BD92+BD101+BD109+BD125+BD140</f>
        <v>#DIV/0!</v>
      </c>
      <c r="BE142" s="1003" t="e">
        <f>+BE92+BE101+BE109+BE125+BE140</f>
        <v>#DIV/0!</v>
      </c>
      <c r="BF142" s="1003" t="e">
        <f>+BF92+BF101+BF109+BF125+BF140</f>
        <v>#DIV/0!</v>
      </c>
      <c r="BG142" s="990"/>
      <c r="BK142" s="1003" t="e">
        <f>+BK92+BK101+BK109+BK125+BK140</f>
        <v>#DIV/0!</v>
      </c>
      <c r="BL142" s="1003" t="e">
        <f>+BL92+BL101+BL109+BL125+BL140</f>
        <v>#DIV/0!</v>
      </c>
      <c r="BM142" s="1003" t="e">
        <f>+BM92+BM101+BM109+BM125+BM140</f>
        <v>#DIV/0!</v>
      </c>
      <c r="BN142" s="1003" t="e">
        <f>+BN92+BN101+BN109+BN125+BN140</f>
        <v>#DIV/0!</v>
      </c>
      <c r="BO142" s="990"/>
      <c r="BS142" s="1003" t="e">
        <f>+BS92+BS101+BS109+BS125+BS140</f>
        <v>#DIV/0!</v>
      </c>
      <c r="BT142" s="1003" t="e">
        <f>+BT92+BT101+BT109+BT125+BT140</f>
        <v>#DIV/0!</v>
      </c>
      <c r="BU142" s="1003" t="e">
        <f>+BU92+BU101+BU109+BU125+BU140</f>
        <v>#DIV/0!</v>
      </c>
      <c r="BV142" s="1003" t="e">
        <f>+BV92+BV101+BV109+BV125+BV140</f>
        <v>#DIV/0!</v>
      </c>
      <c r="BW142" s="990"/>
      <c r="CA142" s="1003" t="e">
        <f>+CA92+CA101+CA109+CA125+CA140</f>
        <v>#DIV/0!</v>
      </c>
      <c r="CB142" s="1003" t="e">
        <f>+CB92+CB101+CB109+CB125+CB140</f>
        <v>#DIV/0!</v>
      </c>
      <c r="CC142" s="1003" t="e">
        <f>+CC92+CC101+CC109+CC125+CC140</f>
        <v>#DIV/0!</v>
      </c>
      <c r="CD142" s="1003" t="e">
        <f>+CD92+CD101+CD109+CD125+CD140</f>
        <v>#DIV/0!</v>
      </c>
      <c r="CE142" s="990"/>
      <c r="CI142" s="1003" t="e">
        <f>+CI92+CI101+CI109+CI125+CI140</f>
        <v>#DIV/0!</v>
      </c>
      <c r="CJ142" s="1003" t="e">
        <f>+CJ92+CJ101+CJ109+CJ125+CJ140</f>
        <v>#DIV/0!</v>
      </c>
      <c r="CK142" s="1003" t="e">
        <f>+CK92+CK101+CK109+CK125+CK140</f>
        <v>#DIV/0!</v>
      </c>
      <c r="CL142" s="1003" t="e">
        <f>+CL92+CL101+CL109+CL125+CL140</f>
        <v>#DIV/0!</v>
      </c>
      <c r="CM142" s="990"/>
      <c r="CQ142" s="1003" t="e">
        <f>+CQ92+CQ101+CQ109+CQ125+CQ140</f>
        <v>#DIV/0!</v>
      </c>
      <c r="CR142" s="1003" t="e">
        <f>+CR92+CR101+CR109+CR125+CR140</f>
        <v>#DIV/0!</v>
      </c>
      <c r="CS142" s="1003" t="e">
        <f>+CS92+CS101+CS109+CS125+CS140</f>
        <v>#DIV/0!</v>
      </c>
      <c r="CT142" s="1003" t="e">
        <f>+CT92+CT101+CT109+CT125+CT140</f>
        <v>#DIV/0!</v>
      </c>
      <c r="CU142" s="990"/>
      <c r="CY142" s="1003" t="e">
        <f>+CY92+CY101+CY109+CY125+CY140</f>
        <v>#DIV/0!</v>
      </c>
      <c r="CZ142" s="1003" t="e">
        <f>+CZ92+CZ101+CZ109+CZ125+CZ140</f>
        <v>#DIV/0!</v>
      </c>
      <c r="DA142" s="1003" t="e">
        <f>+DA92+DA101+DA109+DA125+DA140</f>
        <v>#DIV/0!</v>
      </c>
      <c r="DB142" s="1003" t="e">
        <f>+DB92+DB101+DB109+DB125+DB140</f>
        <v>#DIV/0!</v>
      </c>
      <c r="DC142" s="990"/>
      <c r="DG142" s="1003" t="e">
        <f>+DG92+DG101+DG109+DG125+DG140</f>
        <v>#DIV/0!</v>
      </c>
      <c r="DH142" s="1003" t="e">
        <f>+DH92+DH101+DH109+DH125+DH140</f>
        <v>#DIV/0!</v>
      </c>
      <c r="DI142" s="1003" t="e">
        <f>+DI92+DI101+DI109+DI125+DI140</f>
        <v>#DIV/0!</v>
      </c>
      <c r="DJ142" s="1003" t="e">
        <f>+DJ92+DJ101+DJ109+DJ125+DJ140</f>
        <v>#DIV/0!</v>
      </c>
      <c r="DK142" s="990"/>
      <c r="DO142" s="1003" t="e">
        <f>+DO92+DO101+DO109+DO125+DO140</f>
        <v>#DIV/0!</v>
      </c>
      <c r="DP142" s="1003" t="e">
        <f>+DP92+DP101+DP109+DP125+DP140</f>
        <v>#DIV/0!</v>
      </c>
      <c r="DQ142" s="1003" t="e">
        <f>+DQ92+DQ101+DQ109+DQ125+DQ140</f>
        <v>#DIV/0!</v>
      </c>
      <c r="DR142" s="1003" t="e">
        <f>+DR92+DR101+DR109+DR125+DR140</f>
        <v>#DIV/0!</v>
      </c>
      <c r="DS142" s="990"/>
      <c r="DW142" s="1003" t="e">
        <f>+DW92+DW101+DW109+DW125+DW140</f>
        <v>#DIV/0!</v>
      </c>
      <c r="DX142" s="1003" t="e">
        <f>+DX92+DX101+DX109+DX125+DX140</f>
        <v>#DIV/0!</v>
      </c>
      <c r="DY142" s="1003" t="e">
        <f>+DY92+DY101+DY109+DY125+DY140</f>
        <v>#DIV/0!</v>
      </c>
      <c r="DZ142" s="1003" t="e">
        <f>+DZ92+DZ101+DZ109+DZ125+DZ140</f>
        <v>#DIV/0!</v>
      </c>
      <c r="EA142" s="990"/>
      <c r="EE142" s="1003" t="e">
        <f>+EE92+EE101+EE109+EE125+EE140</f>
        <v>#DIV/0!</v>
      </c>
      <c r="EF142" s="1003" t="e">
        <f>+EF92+EF101+EF109+EF125+EF140</f>
        <v>#DIV/0!</v>
      </c>
      <c r="EG142" s="1003" t="e">
        <f>+EG92+EG101+EG109+EG125+EG140</f>
        <v>#DIV/0!</v>
      </c>
      <c r="EH142" s="1003" t="e">
        <f>+EH92+EH101+EH109+EH125+EH140</f>
        <v>#DIV/0!</v>
      </c>
      <c r="EI142" s="990"/>
      <c r="EM142" s="1003" t="e">
        <f>+EM92+EM101+EM109+EM125+EM140</f>
        <v>#DIV/0!</v>
      </c>
      <c r="EN142" s="1003" t="e">
        <f>+EN92+EN101+EN109+EN125+EN140</f>
        <v>#DIV/0!</v>
      </c>
      <c r="EO142" s="1003" t="e">
        <f>+EO92+EO101+EO109+EO125+EO140</f>
        <v>#DIV/0!</v>
      </c>
      <c r="EP142" s="1003" t="e">
        <f>+EP92+EP101+EP109+EP125+EP140</f>
        <v>#DIV/0!</v>
      </c>
      <c r="EQ142" s="990"/>
      <c r="EU142" s="1003" t="e">
        <f>+EU92+EU101+EU109+EU125+EU140</f>
        <v>#DIV/0!</v>
      </c>
      <c r="EV142" s="1003" t="e">
        <f>+EV92+EV101+EV109+EV125+EV140</f>
        <v>#DIV/0!</v>
      </c>
      <c r="EW142" s="1003" t="e">
        <f>+EW92+EW101+EW109+EW125+EW140</f>
        <v>#DIV/0!</v>
      </c>
      <c r="EX142" s="1003" t="e">
        <f>+EX92+EX101+EX109+EX125+EX140</f>
        <v>#DIV/0!</v>
      </c>
      <c r="EY142" s="990"/>
      <c r="FC142" s="1003" t="e">
        <f>+FC92+FC101+FC109+FC125+FC140</f>
        <v>#DIV/0!</v>
      </c>
      <c r="FD142" s="1003" t="e">
        <f>+FD92+FD101+FD109+FD125+FD140</f>
        <v>#DIV/0!</v>
      </c>
      <c r="FE142" s="1003" t="e">
        <f>+FE92+FE101+FE109+FE125+FE140</f>
        <v>#DIV/0!</v>
      </c>
      <c r="FF142" s="1003" t="e">
        <f>+FF92+FF101+FF109+FF125+FF140</f>
        <v>#DIV/0!</v>
      </c>
      <c r="FG142" s="990"/>
      <c r="FK142" s="1003" t="e">
        <f>+FK92+FK101+FK109+FK125+FK140</f>
        <v>#DIV/0!</v>
      </c>
      <c r="FL142" s="1003" t="e">
        <f>+FL92+FL101+FL109+FL125+FL140</f>
        <v>#DIV/0!</v>
      </c>
      <c r="FM142" s="1003" t="e">
        <f>+FM92+FM101+FM109+FM125+FM140</f>
        <v>#DIV/0!</v>
      </c>
      <c r="FN142" s="1003" t="e">
        <f>+FN92+FN101+FN109+FN125+FN140</f>
        <v>#DIV/0!</v>
      </c>
      <c r="FO142" s="990"/>
    </row>
    <row r="143" spans="1:171" ht="16.5" thickBot="1">
      <c r="A143" s="837"/>
      <c r="B143" s="805"/>
      <c r="C143" s="1964"/>
      <c r="D143" s="806"/>
      <c r="E143" s="805"/>
      <c r="F143" s="805"/>
      <c r="G143" s="838"/>
      <c r="H143" s="838"/>
      <c r="I143" s="838"/>
      <c r="J143" s="839"/>
      <c r="K143" s="777"/>
      <c r="S143" s="990"/>
      <c r="AA143" s="990"/>
      <c r="AI143" s="990"/>
      <c r="AQ143" s="990"/>
      <c r="AY143" s="990"/>
      <c r="BG143" s="990"/>
      <c r="BO143" s="990"/>
      <c r="BW143" s="990"/>
      <c r="CE143" s="990"/>
      <c r="CM143" s="990"/>
      <c r="CU143" s="990"/>
      <c r="DC143" s="990"/>
      <c r="DK143" s="990"/>
      <c r="DS143" s="990"/>
      <c r="EA143" s="990"/>
      <c r="EI143" s="990"/>
      <c r="EQ143" s="990"/>
      <c r="EY143" s="990"/>
      <c r="FG143" s="990"/>
      <c r="FO143" s="990"/>
    </row>
    <row r="144" spans="1:171" ht="16.5" thickTop="1">
      <c r="A144" s="840" t="s">
        <v>75</v>
      </c>
      <c r="B144" s="64"/>
      <c r="C144" s="1733"/>
      <c r="D144" s="196"/>
      <c r="E144" s="196"/>
      <c r="F144" s="196"/>
      <c r="G144" s="784"/>
      <c r="H144" s="784"/>
      <c r="I144" s="784"/>
      <c r="J144" s="785"/>
      <c r="K144" s="777"/>
      <c r="S144" s="990"/>
      <c r="AA144" s="990"/>
      <c r="AI144" s="990"/>
      <c r="AQ144" s="990"/>
      <c r="AY144" s="990"/>
      <c r="BG144" s="990"/>
      <c r="BO144" s="990"/>
      <c r="BW144" s="990"/>
      <c r="CE144" s="990"/>
      <c r="CM144" s="990"/>
      <c r="CU144" s="990"/>
      <c r="DC144" s="990"/>
      <c r="DK144" s="990"/>
      <c r="DS144" s="990"/>
      <c r="EA144" s="990"/>
      <c r="EI144" s="990"/>
      <c r="EQ144" s="990"/>
      <c r="EY144" s="990"/>
      <c r="FG144" s="990"/>
      <c r="FO144" s="990"/>
    </row>
    <row r="145" spans="1:171">
      <c r="A145" s="786"/>
      <c r="B145" s="738" t="s">
        <v>389</v>
      </c>
      <c r="C145" s="1968"/>
      <c r="D145" s="841"/>
      <c r="E145" s="196"/>
      <c r="F145" s="196"/>
      <c r="G145" s="198"/>
      <c r="H145" s="198"/>
      <c r="I145" s="198"/>
      <c r="J145" s="200"/>
      <c r="K145" s="777"/>
      <c r="S145" s="990"/>
      <c r="AA145" s="990"/>
      <c r="AI145" s="990"/>
      <c r="AQ145" s="990"/>
      <c r="AY145" s="990"/>
      <c r="BG145" s="990"/>
      <c r="BO145" s="990"/>
      <c r="BW145" s="990"/>
      <c r="CE145" s="990"/>
      <c r="CM145" s="990"/>
      <c r="CU145" s="990"/>
      <c r="DC145" s="990"/>
      <c r="DK145" s="990"/>
      <c r="DS145" s="990"/>
      <c r="EA145" s="990"/>
      <c r="EI145" s="990"/>
      <c r="EQ145" s="990"/>
      <c r="EY145" s="990"/>
      <c r="FG145" s="990"/>
      <c r="FO145" s="990"/>
    </row>
    <row r="146" spans="1:171">
      <c r="A146" s="818"/>
      <c r="B146" s="79" t="s">
        <v>311</v>
      </c>
      <c r="C146" s="1963" t="s">
        <v>81</v>
      </c>
      <c r="D146" s="764">
        <v>244</v>
      </c>
      <c r="E146" s="778" t="str">
        <f>'Sch 1- Rate Base '!E146</f>
        <v>DIST</v>
      </c>
      <c r="F146" s="765"/>
      <c r="G146" s="182">
        <f>'Sch 1- Rate Base '!G146</f>
        <v>0</v>
      </c>
      <c r="H146" s="182">
        <f>'Sch 1- Rate Base '!H146</f>
        <v>0</v>
      </c>
      <c r="I146" s="182">
        <f>'Sch 1- Rate Base '!I146</f>
        <v>0</v>
      </c>
      <c r="J146" s="183">
        <f>'Sch 1- Rate Base '!J146</f>
        <v>0</v>
      </c>
      <c r="K146" s="777">
        <f>IF($E146="DIRECT",0,1)</f>
        <v>1</v>
      </c>
      <c r="O146" s="988">
        <f>$G146</f>
        <v>0</v>
      </c>
      <c r="P146" s="989">
        <f>VLOOKUP($E146,O$450:R$461,2,FALSE)*O146*($K146)+IF($G146&lt;&gt;0,($H146/$G146)*O146,0)*(1-$K146)</f>
        <v>0</v>
      </c>
      <c r="Q146" s="989">
        <f>VLOOKUP($E146,O$450:R$461,3,FALSE)*O146*($K146)+IF($G146&lt;&gt;0,($I146/$G146)*O146,0)*(1-$K146)</f>
        <v>0</v>
      </c>
      <c r="R146" s="989">
        <f>VLOOKUP($E146,O$450:R$461,4,FALSE)*O146*($K146)+(O146-P146-Q146)*(1-$K146)</f>
        <v>0</v>
      </c>
      <c r="S146" s="990"/>
      <c r="W146" s="988">
        <f>$G146</f>
        <v>0</v>
      </c>
      <c r="X146" s="989">
        <f>VLOOKUP($E146,W$450:Z$461,2,FALSE)*W146*($K146)+IF($G146&lt;&gt;0,($H146/$G146)*W146,0)*(1-$K146)</f>
        <v>0</v>
      </c>
      <c r="Y146" s="989">
        <f>VLOOKUP($E146,W$450:Z$461,3,FALSE)*W146*($K146)+IF($G146&lt;&gt;0,($I146/$G146)*W146,0)*(1-$K146)</f>
        <v>0</v>
      </c>
      <c r="Z146" s="989">
        <f>VLOOKUP($E146,W$450:Z$461,4,FALSE)*W146*($K146)+(W146-X146-Y146)*(1-$K146)</f>
        <v>0</v>
      </c>
      <c r="AA146" s="990"/>
      <c r="AE146" s="988">
        <f>$G146</f>
        <v>0</v>
      </c>
      <c r="AF146" s="989">
        <f>VLOOKUP($E146,AE$450:AH$461,2,FALSE)*AE146*($K146)+IF($G146&lt;&gt;0,($H146/$G146)*AE146,0)*(1-$K146)</f>
        <v>0</v>
      </c>
      <c r="AG146" s="989">
        <f>VLOOKUP($E146,AE$450:AH$461,3,FALSE)*AE146*($K146)+IF($G146&lt;&gt;0,($I146/$G146)*AE146,0)*(1-$K146)</f>
        <v>0</v>
      </c>
      <c r="AH146" s="989">
        <f>VLOOKUP($E146,AE$450:AH$461,4,FALSE)*AE146*($K146)+(AE146-AF146-AG146)*(1-$K146)</f>
        <v>0</v>
      </c>
      <c r="AI146" s="990"/>
      <c r="AM146" s="988">
        <f>$G146</f>
        <v>0</v>
      </c>
      <c r="AN146" s="989">
        <f>VLOOKUP($E146,AM$450:AP$461,2,FALSE)*AM146*($K146)+IF($G146&lt;&gt;0,($H146/$G146)*AM146,0)*(1-$K146)</f>
        <v>0</v>
      </c>
      <c r="AO146" s="989">
        <f>VLOOKUP($E146,AM$450:AP$461,3,FALSE)*AM146*($K146)+IF($G146&lt;&gt;0,($I146/$G146)*AM146,0)*(1-$K146)</f>
        <v>0</v>
      </c>
      <c r="AP146" s="989">
        <f>VLOOKUP($E146,AM$450:AP$461,4,FALSE)*AM146*($K146)+(AM146-AN146-AO146)*(1-$K146)</f>
        <v>0</v>
      </c>
      <c r="AQ146" s="990"/>
      <c r="AU146" s="988">
        <f>$G146</f>
        <v>0</v>
      </c>
      <c r="AV146" s="989">
        <f>VLOOKUP($E146,AU$450:AX$461,2,FALSE)*AU146*($K146)+IF($G146&lt;&gt;0,($H146/$G146)*AU146,0)*(1-$K146)</f>
        <v>0</v>
      </c>
      <c r="AW146" s="989">
        <f>VLOOKUP($E146,AU$450:AX$461,3,FALSE)*AU146*($K146)+IF($G146&lt;&gt;0,($I146/$G146)*AU146,0)*(1-$K146)</f>
        <v>0</v>
      </c>
      <c r="AX146" s="989">
        <f>VLOOKUP($E146,AU$450:AX$461,4,FALSE)*AU146*($K146)+(AU146-AV146-AW146)*(1-$K146)</f>
        <v>0</v>
      </c>
      <c r="AY146" s="990"/>
      <c r="BC146" s="988">
        <f>$G146</f>
        <v>0</v>
      </c>
      <c r="BD146" s="989">
        <f>VLOOKUP($E146,BC$450:BF$461,2,FALSE)*BC146*($K146)+IF($G146&lt;&gt;0,($H146/$G146)*BC146,0)*(1-$K146)</f>
        <v>0</v>
      </c>
      <c r="BE146" s="989">
        <f>VLOOKUP($E146,BC$450:BF$461,3,FALSE)*BC146*($K146)+IF($G146&lt;&gt;0,($I146/$G146)*BC146,0)*(1-$K146)</f>
        <v>0</v>
      </c>
      <c r="BF146" s="989">
        <f>VLOOKUP($E146,BC$450:BF$461,4,FALSE)*BC146*($K146)+(BC146-BD146-BE146)*(1-$K146)</f>
        <v>0</v>
      </c>
      <c r="BG146" s="990"/>
      <c r="BK146" s="988">
        <f>$G146</f>
        <v>0</v>
      </c>
      <c r="BL146" s="989">
        <f>VLOOKUP($E146,BK$450:BN$461,2,FALSE)*BK146*($K146)+IF($G146&lt;&gt;0,($H146/$G146)*BK146,0)*(1-$K146)</f>
        <v>0</v>
      </c>
      <c r="BM146" s="989">
        <f>VLOOKUP($E146,BK$450:BN$461,3,FALSE)*BK146*($K146)+IF($G146&lt;&gt;0,($I146/$G146)*BK146,0)*(1-$K146)</f>
        <v>0</v>
      </c>
      <c r="BN146" s="989">
        <f>VLOOKUP($E146,BK$450:BN$461,4,FALSE)*BK146*($K146)+(BK146-BL146-BM146)*(1-$K146)</f>
        <v>0</v>
      </c>
      <c r="BO146" s="990"/>
      <c r="BS146" s="988">
        <f>$G146</f>
        <v>0</v>
      </c>
      <c r="BT146" s="989">
        <f>VLOOKUP($E146,BS$450:BV$461,2,FALSE)*BS146*($K146)+IF($G146&lt;&gt;0,($H146/$G146)*BS146,0)*(1-$K146)</f>
        <v>0</v>
      </c>
      <c r="BU146" s="989">
        <f>VLOOKUP($E146,BS$450:BV$461,3,FALSE)*BS146*($K146)+IF($G146&lt;&gt;0,($I146/$G146)*BS146,0)*(1-$K146)</f>
        <v>0</v>
      </c>
      <c r="BV146" s="989">
        <f>VLOOKUP($E146,BS$450:BV$461,4,FALSE)*BS146*($K146)+(BS146-BT146-BU146)*(1-$K146)</f>
        <v>0</v>
      </c>
      <c r="BW146" s="990"/>
      <c r="CA146" s="988">
        <f>$G146</f>
        <v>0</v>
      </c>
      <c r="CB146" s="989">
        <f>VLOOKUP($E146,CA$450:CD$461,2,FALSE)*CA146*($K146)+IF($G146&lt;&gt;0,($H146/$G146)*CA146,0)*(1-$K146)</f>
        <v>0</v>
      </c>
      <c r="CC146" s="989">
        <f>VLOOKUP($E146,CA$450:CD$461,3,FALSE)*CA146*($K146)+IF($G146&lt;&gt;0,($I146/$G146)*CA146,0)*(1-$K146)</f>
        <v>0</v>
      </c>
      <c r="CD146" s="989">
        <f>VLOOKUP($E146,CA$450:CD$461,4,FALSE)*CA146*($K146)+(CA146-CB146-CC146)*(1-$K146)</f>
        <v>0</v>
      </c>
      <c r="CE146" s="990"/>
      <c r="CI146" s="988">
        <f>$G146</f>
        <v>0</v>
      </c>
      <c r="CJ146" s="989">
        <f>VLOOKUP($E146,CI$450:CL$461,2,FALSE)*CI146*($K146)+IF($G146&lt;&gt;0,($H146/$G146)*CI146,0)*(1-$K146)</f>
        <v>0</v>
      </c>
      <c r="CK146" s="989">
        <f>VLOOKUP($E146,CI$450:CL$461,3,FALSE)*CI146*($K146)+IF($G146&lt;&gt;0,($I146/$G146)*CI146,0)*(1-$K146)</f>
        <v>0</v>
      </c>
      <c r="CL146" s="989">
        <f>VLOOKUP($E146,CI$450:CL$461,4,FALSE)*CI146*($K146)+(CI146-CJ146-CK146)*(1-$K146)</f>
        <v>0</v>
      </c>
      <c r="CM146" s="990"/>
      <c r="CQ146" s="988">
        <f>$G146</f>
        <v>0</v>
      </c>
      <c r="CR146" s="989">
        <f>VLOOKUP($E146,CQ$450:CT$461,2,FALSE)*CQ146*($K146)+IF($G146&lt;&gt;0,($H146/$G146)*CQ146,0)*(1-$K146)</f>
        <v>0</v>
      </c>
      <c r="CS146" s="989">
        <f>VLOOKUP($E146,CQ$450:CT$461,3,FALSE)*CQ146*($K146)+IF($G146&lt;&gt;0,($I146/$G146)*CQ146,0)*(1-$K146)</f>
        <v>0</v>
      </c>
      <c r="CT146" s="989">
        <f>VLOOKUP($E146,CQ$450:CT$461,4,FALSE)*CQ146*($K146)+(CQ146-CR146-CS146)*(1-$K146)</f>
        <v>0</v>
      </c>
      <c r="CU146" s="990"/>
      <c r="CY146" s="988">
        <f>$G146</f>
        <v>0</v>
      </c>
      <c r="CZ146" s="989">
        <f>VLOOKUP($E146,CY$450:DB$461,2,FALSE)*CY146*($K146)+IF($G146&lt;&gt;0,($H146/$G146)*CY146,0)*(1-$K146)</f>
        <v>0</v>
      </c>
      <c r="DA146" s="989">
        <f>VLOOKUP($E146,CY$450:DB$461,3,FALSE)*CY146*($K146)+IF($G146&lt;&gt;0,($I146/$G146)*CY146,0)*(1-$K146)</f>
        <v>0</v>
      </c>
      <c r="DB146" s="989">
        <f>VLOOKUP($E146,CY$450:DB$461,4,FALSE)*CY146*($K146)+(CY146-CZ146-DA146)*(1-$K146)</f>
        <v>0</v>
      </c>
      <c r="DC146" s="990"/>
      <c r="DG146" s="988">
        <f>$G146</f>
        <v>0</v>
      </c>
      <c r="DH146" s="989">
        <f>VLOOKUP($E146,DG$450:DJ$461,2,FALSE)*DG146*($K146)+IF($G146&lt;&gt;0,($H146/$G146)*DG146,0)*(1-$K146)</f>
        <v>0</v>
      </c>
      <c r="DI146" s="989">
        <f>VLOOKUP($E146,DG$450:DJ$461,3,FALSE)*DG146*($K146)+IF($G146&lt;&gt;0,($I146/$G146)*DG146,0)*(1-$K146)</f>
        <v>0</v>
      </c>
      <c r="DJ146" s="989">
        <f>VLOOKUP($E146,DG$450:DJ$461,4,FALSE)*DG146*($K146)+(DG146-DH146-DI146)*(1-$K146)</f>
        <v>0</v>
      </c>
      <c r="DK146" s="990"/>
      <c r="DO146" s="988">
        <f>$G146</f>
        <v>0</v>
      </c>
      <c r="DP146" s="989">
        <f>VLOOKUP($E146,DO$450:DR$461,2,FALSE)*DO146*($K146)+IF($G146&lt;&gt;0,($H146/$G146)*DO146,0)*(1-$K146)</f>
        <v>0</v>
      </c>
      <c r="DQ146" s="989">
        <f>VLOOKUP($E146,DO$450:DR$461,3,FALSE)*DO146*($K146)+IF($G146&lt;&gt;0,($I146/$G146)*DO146,0)*(1-$K146)</f>
        <v>0</v>
      </c>
      <c r="DR146" s="989">
        <f>VLOOKUP($E146,DO$450:DR$461,4,FALSE)*DO146*($K146)+(DO146-DP146-DQ146)*(1-$K146)</f>
        <v>0</v>
      </c>
      <c r="DS146" s="990"/>
      <c r="DW146" s="988">
        <f>$G146</f>
        <v>0</v>
      </c>
      <c r="DX146" s="989">
        <f>VLOOKUP($E146,DW$450:DZ$461,2,FALSE)*DW146*($K146)+IF($G146&lt;&gt;0,($H146/$G146)*DW146,0)*(1-$K146)</f>
        <v>0</v>
      </c>
      <c r="DY146" s="989">
        <f>VLOOKUP($E146,DW$450:DZ$461,3,FALSE)*DW146*($K146)+IF($G146&lt;&gt;0,($I146/$G146)*DW146,0)*(1-$K146)</f>
        <v>0</v>
      </c>
      <c r="DZ146" s="989">
        <f>VLOOKUP($E146,DW$450:DZ$461,4,FALSE)*DW146*($K146)+(DW146-DX146-DY146)*(1-$K146)</f>
        <v>0</v>
      </c>
      <c r="EA146" s="990"/>
      <c r="EE146" s="988">
        <f>$G146</f>
        <v>0</v>
      </c>
      <c r="EF146" s="989">
        <f>VLOOKUP($E146,EE$450:EH$461,2,FALSE)*EE146*($K146)+IF($G146&lt;&gt;0,($H146/$G146)*EE146,0)*(1-$K146)</f>
        <v>0</v>
      </c>
      <c r="EG146" s="989">
        <f>VLOOKUP($E146,EE$450:EH$461,3,FALSE)*EE146*($K146)+IF($G146&lt;&gt;0,($I146/$G146)*EE146,0)*(1-$K146)</f>
        <v>0</v>
      </c>
      <c r="EH146" s="989">
        <f>VLOOKUP($E146,EE$450:EH$461,4,FALSE)*EE146*($K146)+(EE146-EF146-EG146)*(1-$K146)</f>
        <v>0</v>
      </c>
      <c r="EI146" s="990"/>
      <c r="EM146" s="988">
        <f>$G146</f>
        <v>0</v>
      </c>
      <c r="EN146" s="989">
        <f>VLOOKUP($E146,EM$450:EP$461,2,FALSE)*EM146*($K146)+IF($G146&lt;&gt;0,($H146/$G146)*EM146,0)*(1-$K146)</f>
        <v>0</v>
      </c>
      <c r="EO146" s="989">
        <f>VLOOKUP($E146,EM$450:EP$461,3,FALSE)*EM146*($K146)+IF($G146&lt;&gt;0,($I146/$G146)*EM146,0)*(1-$K146)</f>
        <v>0</v>
      </c>
      <c r="EP146" s="989">
        <f>VLOOKUP($E146,EM$450:EP$461,4,FALSE)*EM146*($K146)+(EM146-EN146-EO146)*(1-$K146)</f>
        <v>0</v>
      </c>
      <c r="EQ146" s="990"/>
      <c r="EU146" s="988">
        <f>$G146</f>
        <v>0</v>
      </c>
      <c r="EV146" s="989">
        <f>VLOOKUP($E146,EU$450:EX$461,2,FALSE)*EU146*($K146)+IF($G146&lt;&gt;0,($H146/$G146)*EU146,0)*(1-$K146)</f>
        <v>0</v>
      </c>
      <c r="EW146" s="989">
        <f>VLOOKUP($E146,EU$450:EX$461,3,FALSE)*EU146*($K146)+IF($G146&lt;&gt;0,($I146/$G146)*EU146,0)*(1-$K146)</f>
        <v>0</v>
      </c>
      <c r="EX146" s="989">
        <f>VLOOKUP($E146,EU$450:EX$461,4,FALSE)*EU146*($K146)+(EU146-EV146-EW146)*(1-$K146)</f>
        <v>0</v>
      </c>
      <c r="EY146" s="990"/>
      <c r="FC146" s="988">
        <f>$G146</f>
        <v>0</v>
      </c>
      <c r="FD146" s="989">
        <f>VLOOKUP($E146,FC$450:FF$461,2,FALSE)*FC146*($K146)+IF($G146&lt;&gt;0,($H146/$G146)*FC146,0)*(1-$K146)</f>
        <v>0</v>
      </c>
      <c r="FE146" s="989">
        <f>VLOOKUP($E146,FC$450:FF$461,3,FALSE)*FC146*($K146)+IF($G146&lt;&gt;0,($I146/$G146)*FC146,0)*(1-$K146)</f>
        <v>0</v>
      </c>
      <c r="FF146" s="989">
        <f>VLOOKUP($E146,FC$450:FF$461,4,FALSE)*FC146*($K146)+(FC146-FD146-FE146)*(1-$K146)</f>
        <v>0</v>
      </c>
      <c r="FG146" s="990"/>
      <c r="FK146" s="988">
        <f>$G146</f>
        <v>0</v>
      </c>
      <c r="FL146" s="989">
        <f>VLOOKUP($E146,FK$450:FN$461,2,FALSE)*FK146*($K146)+IF($G146&lt;&gt;0,($H146/$G146)*FK146,0)*(1-$K146)</f>
        <v>0</v>
      </c>
      <c r="FM146" s="989">
        <f>VLOOKUP($E146,FK$450:FN$461,3,FALSE)*FK146*($K146)+IF($G146&lt;&gt;0,($I146/$G146)*FK146,0)*(1-$K146)</f>
        <v>0</v>
      </c>
      <c r="FN146" s="989">
        <f>VLOOKUP($E146,FK$450:FN$461,4,FALSE)*FK146*($K146)+(FK146-FL146-FM146)*(1-$K146)</f>
        <v>0</v>
      </c>
      <c r="FO146" s="990"/>
    </row>
    <row r="147" spans="1:171">
      <c r="A147" s="818"/>
      <c r="B147" s="842" t="s">
        <v>566</v>
      </c>
      <c r="C147" s="1963" t="s">
        <v>81</v>
      </c>
      <c r="D147" s="764">
        <v>244</v>
      </c>
      <c r="E147" s="778" t="str">
        <f>'Sch 1- Rate Base '!E147</f>
        <v>DIST</v>
      </c>
      <c r="F147" s="765"/>
      <c r="G147" s="182">
        <f>'Sch 1- Rate Base '!G147</f>
        <v>0</v>
      </c>
      <c r="H147" s="182">
        <f>'Sch 1- Rate Base '!H147</f>
        <v>0</v>
      </c>
      <c r="I147" s="182">
        <f>'Sch 1- Rate Base '!I147</f>
        <v>0</v>
      </c>
      <c r="J147" s="183">
        <f>'Sch 1- Rate Base '!J147</f>
        <v>0</v>
      </c>
      <c r="K147" s="777">
        <f>IF($E147="DIRECT",0,1)</f>
        <v>1</v>
      </c>
      <c r="O147" s="988">
        <f>$G147</f>
        <v>0</v>
      </c>
      <c r="P147" s="989">
        <f>VLOOKUP($E147,O$450:R$461,2,FALSE)*O147*($K147)+IF($G147&lt;&gt;0,($H147/$G147)*O147,0)*(1-$K147)</f>
        <v>0</v>
      </c>
      <c r="Q147" s="989">
        <f>VLOOKUP($E147,O$450:R$461,3,FALSE)*O147*($K147)+IF($G147&lt;&gt;0,($I147/$G147)*O147,0)*(1-$K147)</f>
        <v>0</v>
      </c>
      <c r="R147" s="989">
        <f>VLOOKUP($E147,O$450:R$461,4,FALSE)*O147*($K147)+(O147-P147-Q147)*(1-$K147)</f>
        <v>0</v>
      </c>
      <c r="S147" s="990"/>
      <c r="W147" s="988">
        <f>$G147</f>
        <v>0</v>
      </c>
      <c r="X147" s="989">
        <f>VLOOKUP($E147,W$450:Z$461,2,FALSE)*W147*($K147)+IF($G147&lt;&gt;0,($H147/$G147)*W147,0)*(1-$K147)</f>
        <v>0</v>
      </c>
      <c r="Y147" s="989">
        <f>VLOOKUP($E147,W$450:Z$461,3,FALSE)*W147*($K147)+IF($G147&lt;&gt;0,($I147/$G147)*W147,0)*(1-$K147)</f>
        <v>0</v>
      </c>
      <c r="Z147" s="989">
        <f>VLOOKUP($E147,W$450:Z$461,4,FALSE)*W147*($K147)+(W147-X147-Y147)*(1-$K147)</f>
        <v>0</v>
      </c>
      <c r="AA147" s="990"/>
      <c r="AE147" s="988">
        <f>$G147</f>
        <v>0</v>
      </c>
      <c r="AF147" s="989">
        <f>VLOOKUP($E147,AE$450:AH$461,2,FALSE)*AE147*($K147)+IF($G147&lt;&gt;0,($H147/$G147)*AE147,0)*(1-$K147)</f>
        <v>0</v>
      </c>
      <c r="AG147" s="989">
        <f>VLOOKUP($E147,AE$450:AH$461,3,FALSE)*AE147*($K147)+IF($G147&lt;&gt;0,($I147/$G147)*AE147,0)*(1-$K147)</f>
        <v>0</v>
      </c>
      <c r="AH147" s="989">
        <f>VLOOKUP($E147,AE$450:AH$461,4,FALSE)*AE147*($K147)+(AE147-AF147-AG147)*(1-$K147)</f>
        <v>0</v>
      </c>
      <c r="AI147" s="990"/>
      <c r="AM147" s="988">
        <f>$G147</f>
        <v>0</v>
      </c>
      <c r="AN147" s="989">
        <f>VLOOKUP($E147,AM$450:AP$461,2,FALSE)*AM147*($K147)+IF($G147&lt;&gt;0,($H147/$G147)*AM147,0)*(1-$K147)</f>
        <v>0</v>
      </c>
      <c r="AO147" s="989">
        <f>VLOOKUP($E147,AM$450:AP$461,3,FALSE)*AM147*($K147)+IF($G147&lt;&gt;0,($I147/$G147)*AM147,0)*(1-$K147)</f>
        <v>0</v>
      </c>
      <c r="AP147" s="989">
        <f>VLOOKUP($E147,AM$450:AP$461,4,FALSE)*AM147*($K147)+(AM147-AN147-AO147)*(1-$K147)</f>
        <v>0</v>
      </c>
      <c r="AQ147" s="990"/>
      <c r="AU147" s="988">
        <f>$G147</f>
        <v>0</v>
      </c>
      <c r="AV147" s="989">
        <f>VLOOKUP($E147,AU$450:AX$461,2,FALSE)*AU147*($K147)+IF($G147&lt;&gt;0,($H147/$G147)*AU147,0)*(1-$K147)</f>
        <v>0</v>
      </c>
      <c r="AW147" s="989">
        <f>VLOOKUP($E147,AU$450:AX$461,3,FALSE)*AU147*($K147)+IF($G147&lt;&gt;0,($I147/$G147)*AU147,0)*(1-$K147)</f>
        <v>0</v>
      </c>
      <c r="AX147" s="989">
        <f>VLOOKUP($E147,AU$450:AX$461,4,FALSE)*AU147*($K147)+(AU147-AV147-AW147)*(1-$K147)</f>
        <v>0</v>
      </c>
      <c r="AY147" s="990"/>
      <c r="BC147" s="988">
        <f>$G147</f>
        <v>0</v>
      </c>
      <c r="BD147" s="989">
        <f>VLOOKUP($E147,BC$450:BF$461,2,FALSE)*BC147*($K147)+IF($G147&lt;&gt;0,($H147/$G147)*BC147,0)*(1-$K147)</f>
        <v>0</v>
      </c>
      <c r="BE147" s="989">
        <f>VLOOKUP($E147,BC$450:BF$461,3,FALSE)*BC147*($K147)+IF($G147&lt;&gt;0,($I147/$G147)*BC147,0)*(1-$K147)</f>
        <v>0</v>
      </c>
      <c r="BF147" s="989">
        <f>VLOOKUP($E147,BC$450:BF$461,4,FALSE)*BC147*($K147)+(BC147-BD147-BE147)*(1-$K147)</f>
        <v>0</v>
      </c>
      <c r="BG147" s="990"/>
      <c r="BK147" s="988">
        <f>$G147</f>
        <v>0</v>
      </c>
      <c r="BL147" s="989">
        <f>VLOOKUP($E147,BK$450:BN$461,2,FALSE)*BK147*($K147)+IF($G147&lt;&gt;0,($H147/$G147)*BK147,0)*(1-$K147)</f>
        <v>0</v>
      </c>
      <c r="BM147" s="989">
        <f>VLOOKUP($E147,BK$450:BN$461,3,FALSE)*BK147*($K147)+IF($G147&lt;&gt;0,($I147/$G147)*BK147,0)*(1-$K147)</f>
        <v>0</v>
      </c>
      <c r="BN147" s="989">
        <f>VLOOKUP($E147,BK$450:BN$461,4,FALSE)*BK147*($K147)+(BK147-BL147-BM147)*(1-$K147)</f>
        <v>0</v>
      </c>
      <c r="BO147" s="990"/>
      <c r="BS147" s="988">
        <f>$G147</f>
        <v>0</v>
      </c>
      <c r="BT147" s="989">
        <f>VLOOKUP($E147,BS$450:BV$461,2,FALSE)*BS147*($K147)+IF($G147&lt;&gt;0,($H147/$G147)*BS147,0)*(1-$K147)</f>
        <v>0</v>
      </c>
      <c r="BU147" s="989">
        <f>VLOOKUP($E147,BS$450:BV$461,3,FALSE)*BS147*($K147)+IF($G147&lt;&gt;0,($I147/$G147)*BS147,0)*(1-$K147)</f>
        <v>0</v>
      </c>
      <c r="BV147" s="989">
        <f>VLOOKUP($E147,BS$450:BV$461,4,FALSE)*BS147*($K147)+(BS147-BT147-BU147)*(1-$K147)</f>
        <v>0</v>
      </c>
      <c r="BW147" s="990"/>
      <c r="CA147" s="988">
        <f>$G147</f>
        <v>0</v>
      </c>
      <c r="CB147" s="989">
        <f>VLOOKUP($E147,CA$450:CD$461,2,FALSE)*CA147*($K147)+IF($G147&lt;&gt;0,($H147/$G147)*CA147,0)*(1-$K147)</f>
        <v>0</v>
      </c>
      <c r="CC147" s="989">
        <f>VLOOKUP($E147,CA$450:CD$461,3,FALSE)*CA147*($K147)+IF($G147&lt;&gt;0,($I147/$G147)*CA147,0)*(1-$K147)</f>
        <v>0</v>
      </c>
      <c r="CD147" s="989">
        <f>VLOOKUP($E147,CA$450:CD$461,4,FALSE)*CA147*($K147)+(CA147-CB147-CC147)*(1-$K147)</f>
        <v>0</v>
      </c>
      <c r="CE147" s="990"/>
      <c r="CI147" s="988">
        <f>$G147</f>
        <v>0</v>
      </c>
      <c r="CJ147" s="989">
        <f>VLOOKUP($E147,CI$450:CL$461,2,FALSE)*CI147*($K147)+IF($G147&lt;&gt;0,($H147/$G147)*CI147,0)*(1-$K147)</f>
        <v>0</v>
      </c>
      <c r="CK147" s="989">
        <f>VLOOKUP($E147,CI$450:CL$461,3,FALSE)*CI147*($K147)+IF($G147&lt;&gt;0,($I147/$G147)*CI147,0)*(1-$K147)</f>
        <v>0</v>
      </c>
      <c r="CL147" s="989">
        <f>VLOOKUP($E147,CI$450:CL$461,4,FALSE)*CI147*($K147)+(CI147-CJ147-CK147)*(1-$K147)</f>
        <v>0</v>
      </c>
      <c r="CM147" s="990"/>
      <c r="CQ147" s="988">
        <f>$G147</f>
        <v>0</v>
      </c>
      <c r="CR147" s="989">
        <f>VLOOKUP($E147,CQ$450:CT$461,2,FALSE)*CQ147*($K147)+IF($G147&lt;&gt;0,($H147/$G147)*CQ147,0)*(1-$K147)</f>
        <v>0</v>
      </c>
      <c r="CS147" s="989">
        <f>VLOOKUP($E147,CQ$450:CT$461,3,FALSE)*CQ147*($K147)+IF($G147&lt;&gt;0,($I147/$G147)*CQ147,0)*(1-$K147)</f>
        <v>0</v>
      </c>
      <c r="CT147" s="989">
        <f>VLOOKUP($E147,CQ$450:CT$461,4,FALSE)*CQ147*($K147)+(CQ147-CR147-CS147)*(1-$K147)</f>
        <v>0</v>
      </c>
      <c r="CU147" s="990"/>
      <c r="CY147" s="988">
        <f>$G147</f>
        <v>0</v>
      </c>
      <c r="CZ147" s="989">
        <f>VLOOKUP($E147,CY$450:DB$461,2,FALSE)*CY147*($K147)+IF($G147&lt;&gt;0,($H147/$G147)*CY147,0)*(1-$K147)</f>
        <v>0</v>
      </c>
      <c r="DA147" s="989">
        <f>VLOOKUP($E147,CY$450:DB$461,3,FALSE)*CY147*($K147)+IF($G147&lt;&gt;0,($I147/$G147)*CY147,0)*(1-$K147)</f>
        <v>0</v>
      </c>
      <c r="DB147" s="989">
        <f>VLOOKUP($E147,CY$450:DB$461,4,FALSE)*CY147*($K147)+(CY147-CZ147-DA147)*(1-$K147)</f>
        <v>0</v>
      </c>
      <c r="DC147" s="990"/>
      <c r="DG147" s="988">
        <f>$G147</f>
        <v>0</v>
      </c>
      <c r="DH147" s="989">
        <f>VLOOKUP($E147,DG$450:DJ$461,2,FALSE)*DG147*($K147)+IF($G147&lt;&gt;0,($H147/$G147)*DG147,0)*(1-$K147)</f>
        <v>0</v>
      </c>
      <c r="DI147" s="989">
        <f>VLOOKUP($E147,DG$450:DJ$461,3,FALSE)*DG147*($K147)+IF($G147&lt;&gt;0,($I147/$G147)*DG147,0)*(1-$K147)</f>
        <v>0</v>
      </c>
      <c r="DJ147" s="989">
        <f>VLOOKUP($E147,DG$450:DJ$461,4,FALSE)*DG147*($K147)+(DG147-DH147-DI147)*(1-$K147)</f>
        <v>0</v>
      </c>
      <c r="DK147" s="990"/>
      <c r="DO147" s="988">
        <f>$G147</f>
        <v>0</v>
      </c>
      <c r="DP147" s="989">
        <f>VLOOKUP($E147,DO$450:DR$461,2,FALSE)*DO147*($K147)+IF($G147&lt;&gt;0,($H147/$G147)*DO147,0)*(1-$K147)</f>
        <v>0</v>
      </c>
      <c r="DQ147" s="989">
        <f>VLOOKUP($E147,DO$450:DR$461,3,FALSE)*DO147*($K147)+IF($G147&lt;&gt;0,($I147/$G147)*DO147,0)*(1-$K147)</f>
        <v>0</v>
      </c>
      <c r="DR147" s="989">
        <f>VLOOKUP($E147,DO$450:DR$461,4,FALSE)*DO147*($K147)+(DO147-DP147-DQ147)*(1-$K147)</f>
        <v>0</v>
      </c>
      <c r="DS147" s="990"/>
      <c r="DW147" s="988">
        <f>$G147</f>
        <v>0</v>
      </c>
      <c r="DX147" s="989">
        <f>VLOOKUP($E147,DW$450:DZ$461,2,FALSE)*DW147*($K147)+IF($G147&lt;&gt;0,($H147/$G147)*DW147,0)*(1-$K147)</f>
        <v>0</v>
      </c>
      <c r="DY147" s="989">
        <f>VLOOKUP($E147,DW$450:DZ$461,3,FALSE)*DW147*($K147)+IF($G147&lt;&gt;0,($I147/$G147)*DW147,0)*(1-$K147)</f>
        <v>0</v>
      </c>
      <c r="DZ147" s="989">
        <f>VLOOKUP($E147,DW$450:DZ$461,4,FALSE)*DW147*($K147)+(DW147-DX147-DY147)*(1-$K147)</f>
        <v>0</v>
      </c>
      <c r="EA147" s="990"/>
      <c r="EE147" s="988">
        <f>$G147</f>
        <v>0</v>
      </c>
      <c r="EF147" s="989">
        <f>VLOOKUP($E147,EE$450:EH$461,2,FALSE)*EE147*($K147)+IF($G147&lt;&gt;0,($H147/$G147)*EE147,0)*(1-$K147)</f>
        <v>0</v>
      </c>
      <c r="EG147" s="989">
        <f>VLOOKUP($E147,EE$450:EH$461,3,FALSE)*EE147*($K147)+IF($G147&lt;&gt;0,($I147/$G147)*EE147,0)*(1-$K147)</f>
        <v>0</v>
      </c>
      <c r="EH147" s="989">
        <f>VLOOKUP($E147,EE$450:EH$461,4,FALSE)*EE147*($K147)+(EE147-EF147-EG147)*(1-$K147)</f>
        <v>0</v>
      </c>
      <c r="EI147" s="990"/>
      <c r="EM147" s="988">
        <f>$G147</f>
        <v>0</v>
      </c>
      <c r="EN147" s="989">
        <f>VLOOKUP($E147,EM$450:EP$461,2,FALSE)*EM147*($K147)+IF($G147&lt;&gt;0,($H147/$G147)*EM147,0)*(1-$K147)</f>
        <v>0</v>
      </c>
      <c r="EO147" s="989">
        <f>VLOOKUP($E147,EM$450:EP$461,3,FALSE)*EM147*($K147)+IF($G147&lt;&gt;0,($I147/$G147)*EM147,0)*(1-$K147)</f>
        <v>0</v>
      </c>
      <c r="EP147" s="989">
        <f>VLOOKUP($E147,EM$450:EP$461,4,FALSE)*EM147*($K147)+(EM147-EN147-EO147)*(1-$K147)</f>
        <v>0</v>
      </c>
      <c r="EQ147" s="990"/>
      <c r="EU147" s="988">
        <f>$G147</f>
        <v>0</v>
      </c>
      <c r="EV147" s="989">
        <f>VLOOKUP($E147,EU$450:EX$461,2,FALSE)*EU147*($K147)+IF($G147&lt;&gt;0,($H147/$G147)*EU147,0)*(1-$K147)</f>
        <v>0</v>
      </c>
      <c r="EW147" s="989">
        <f>VLOOKUP($E147,EU$450:EX$461,3,FALSE)*EU147*($K147)+IF($G147&lt;&gt;0,($I147/$G147)*EU147,0)*(1-$K147)</f>
        <v>0</v>
      </c>
      <c r="EX147" s="989">
        <f>VLOOKUP($E147,EU$450:EX$461,4,FALSE)*EU147*($K147)+(EU147-EV147-EW147)*(1-$K147)</f>
        <v>0</v>
      </c>
      <c r="EY147" s="990"/>
      <c r="FC147" s="988">
        <f>$G147</f>
        <v>0</v>
      </c>
      <c r="FD147" s="989">
        <f>VLOOKUP($E147,FC$450:FF$461,2,FALSE)*FC147*($K147)+IF($G147&lt;&gt;0,($H147/$G147)*FC147,0)*(1-$K147)</f>
        <v>0</v>
      </c>
      <c r="FE147" s="989">
        <f>VLOOKUP($E147,FC$450:FF$461,3,FALSE)*FC147*($K147)+IF($G147&lt;&gt;0,($I147/$G147)*FC147,0)*(1-$K147)</f>
        <v>0</v>
      </c>
      <c r="FF147" s="989">
        <f>VLOOKUP($E147,FC$450:FF$461,4,FALSE)*FC147*($K147)+(FC147-FD147-FE147)*(1-$K147)</f>
        <v>0</v>
      </c>
      <c r="FG147" s="990"/>
      <c r="FK147" s="988">
        <f>$G147</f>
        <v>0</v>
      </c>
      <c r="FL147" s="989">
        <f>VLOOKUP($E147,FK$450:FN$461,2,FALSE)*FK147*($K147)+IF($G147&lt;&gt;0,($H147/$G147)*FK147,0)*(1-$K147)</f>
        <v>0</v>
      </c>
      <c r="FM147" s="989">
        <f>VLOOKUP($E147,FK$450:FN$461,3,FALSE)*FK147*($K147)+IF($G147&lt;&gt;0,($I147/$G147)*FK147,0)*(1-$K147)</f>
        <v>0</v>
      </c>
      <c r="FN147" s="989">
        <f>VLOOKUP($E147,FK$450:FN$461,4,FALSE)*FK147*($K147)+(FK147-FL147-FM147)*(1-$K147)</f>
        <v>0</v>
      </c>
      <c r="FO147" s="990"/>
    </row>
    <row r="148" spans="1:171">
      <c r="A148" s="818"/>
      <c r="B148" s="79" t="s">
        <v>312</v>
      </c>
      <c r="C148" s="1963" t="s">
        <v>81</v>
      </c>
      <c r="D148" s="764">
        <v>245</v>
      </c>
      <c r="E148" s="778" t="str">
        <f>'Sch 1- Rate Base '!E148</f>
        <v>DIST</v>
      </c>
      <c r="F148" s="765"/>
      <c r="G148" s="182">
        <f>'Sch 1- Rate Base '!G148</f>
        <v>0</v>
      </c>
      <c r="H148" s="182">
        <f>'Sch 1- Rate Base '!H148</f>
        <v>0</v>
      </c>
      <c r="I148" s="182">
        <f>'Sch 1- Rate Base '!I148</f>
        <v>0</v>
      </c>
      <c r="J148" s="183">
        <f>'Sch 1- Rate Base '!J148</f>
        <v>0</v>
      </c>
      <c r="K148" s="777">
        <f>IF($E148="DIRECT",0,1)</f>
        <v>1</v>
      </c>
      <c r="O148" s="988">
        <f>$G148</f>
        <v>0</v>
      </c>
      <c r="P148" s="989">
        <f>VLOOKUP($E148,O$450:R$461,2,FALSE)*O148*($K148)+IF($G148&lt;&gt;0,($H148/$G148)*O148,0)*(1-$K148)</f>
        <v>0</v>
      </c>
      <c r="Q148" s="989">
        <f>VLOOKUP($E148,O$450:R$461,3,FALSE)*O148*($K148)+IF($G148&lt;&gt;0,($I148/$G148)*O148,0)*(1-$K148)</f>
        <v>0</v>
      </c>
      <c r="R148" s="989">
        <f>VLOOKUP($E148,O$450:R$461,4,FALSE)*O148*($K148)+(O148-P148-Q148)*(1-$K148)</f>
        <v>0</v>
      </c>
      <c r="S148" s="990"/>
      <c r="W148" s="988">
        <f>$G148</f>
        <v>0</v>
      </c>
      <c r="X148" s="989">
        <f>VLOOKUP($E148,W$450:Z$461,2,FALSE)*W148*($K148)+IF($G148&lt;&gt;0,($H148/$G148)*W148,0)*(1-$K148)</f>
        <v>0</v>
      </c>
      <c r="Y148" s="989">
        <f>VLOOKUP($E148,W$450:Z$461,3,FALSE)*W148*($K148)+IF($G148&lt;&gt;0,($I148/$G148)*W148,0)*(1-$K148)</f>
        <v>0</v>
      </c>
      <c r="Z148" s="989">
        <f>VLOOKUP($E148,W$450:Z$461,4,FALSE)*W148*($K148)+(W148-X148-Y148)*(1-$K148)</f>
        <v>0</v>
      </c>
      <c r="AA148" s="990"/>
      <c r="AE148" s="988">
        <f>$G148</f>
        <v>0</v>
      </c>
      <c r="AF148" s="989">
        <f>VLOOKUP($E148,AE$450:AH$461,2,FALSE)*AE148*($K148)+IF($G148&lt;&gt;0,($H148/$G148)*AE148,0)*(1-$K148)</f>
        <v>0</v>
      </c>
      <c r="AG148" s="989">
        <f>VLOOKUP($E148,AE$450:AH$461,3,FALSE)*AE148*($K148)+IF($G148&lt;&gt;0,($I148/$G148)*AE148,0)*(1-$K148)</f>
        <v>0</v>
      </c>
      <c r="AH148" s="989">
        <f>VLOOKUP($E148,AE$450:AH$461,4,FALSE)*AE148*($K148)+(AE148-AF148-AG148)*(1-$K148)</f>
        <v>0</v>
      </c>
      <c r="AI148" s="990"/>
      <c r="AM148" s="988">
        <f>$G148</f>
        <v>0</v>
      </c>
      <c r="AN148" s="989">
        <f>VLOOKUP($E148,AM$450:AP$461,2,FALSE)*AM148*($K148)+IF($G148&lt;&gt;0,($H148/$G148)*AM148,0)*(1-$K148)</f>
        <v>0</v>
      </c>
      <c r="AO148" s="989">
        <f>VLOOKUP($E148,AM$450:AP$461,3,FALSE)*AM148*($K148)+IF($G148&lt;&gt;0,($I148/$G148)*AM148,0)*(1-$K148)</f>
        <v>0</v>
      </c>
      <c r="AP148" s="989">
        <f>VLOOKUP($E148,AM$450:AP$461,4,FALSE)*AM148*($K148)+(AM148-AN148-AO148)*(1-$K148)</f>
        <v>0</v>
      </c>
      <c r="AQ148" s="990"/>
      <c r="AU148" s="988">
        <f>$G148</f>
        <v>0</v>
      </c>
      <c r="AV148" s="989">
        <f>VLOOKUP($E148,AU$450:AX$461,2,FALSE)*AU148*($K148)+IF($G148&lt;&gt;0,($H148/$G148)*AU148,0)*(1-$K148)</f>
        <v>0</v>
      </c>
      <c r="AW148" s="989">
        <f>VLOOKUP($E148,AU$450:AX$461,3,FALSE)*AU148*($K148)+IF($G148&lt;&gt;0,($I148/$G148)*AU148,0)*(1-$K148)</f>
        <v>0</v>
      </c>
      <c r="AX148" s="989">
        <f>VLOOKUP($E148,AU$450:AX$461,4,FALSE)*AU148*($K148)+(AU148-AV148-AW148)*(1-$K148)</f>
        <v>0</v>
      </c>
      <c r="AY148" s="990"/>
      <c r="BC148" s="988">
        <f>$G148</f>
        <v>0</v>
      </c>
      <c r="BD148" s="989">
        <f>VLOOKUP($E148,BC$450:BF$461,2,FALSE)*BC148*($K148)+IF($G148&lt;&gt;0,($H148/$G148)*BC148,0)*(1-$K148)</f>
        <v>0</v>
      </c>
      <c r="BE148" s="989">
        <f>VLOOKUP($E148,BC$450:BF$461,3,FALSE)*BC148*($K148)+IF($G148&lt;&gt;0,($I148/$G148)*BC148,0)*(1-$K148)</f>
        <v>0</v>
      </c>
      <c r="BF148" s="989">
        <f>VLOOKUP($E148,BC$450:BF$461,4,FALSE)*BC148*($K148)+(BC148-BD148-BE148)*(1-$K148)</f>
        <v>0</v>
      </c>
      <c r="BG148" s="990"/>
      <c r="BK148" s="988">
        <f>$G148</f>
        <v>0</v>
      </c>
      <c r="BL148" s="989">
        <f>VLOOKUP($E148,BK$450:BN$461,2,FALSE)*BK148*($K148)+IF($G148&lt;&gt;0,($H148/$G148)*BK148,0)*(1-$K148)</f>
        <v>0</v>
      </c>
      <c r="BM148" s="989">
        <f>VLOOKUP($E148,BK$450:BN$461,3,FALSE)*BK148*($K148)+IF($G148&lt;&gt;0,($I148/$G148)*BK148,0)*(1-$K148)</f>
        <v>0</v>
      </c>
      <c r="BN148" s="989">
        <f>VLOOKUP($E148,BK$450:BN$461,4,FALSE)*BK148*($K148)+(BK148-BL148-BM148)*(1-$K148)</f>
        <v>0</v>
      </c>
      <c r="BO148" s="990"/>
      <c r="BS148" s="988">
        <f>$G148</f>
        <v>0</v>
      </c>
      <c r="BT148" s="989">
        <f>VLOOKUP($E148,BS$450:BV$461,2,FALSE)*BS148*($K148)+IF($G148&lt;&gt;0,($H148/$G148)*BS148,0)*(1-$K148)</f>
        <v>0</v>
      </c>
      <c r="BU148" s="989">
        <f>VLOOKUP($E148,BS$450:BV$461,3,FALSE)*BS148*($K148)+IF($G148&lt;&gt;0,($I148/$G148)*BS148,0)*(1-$K148)</f>
        <v>0</v>
      </c>
      <c r="BV148" s="989">
        <f>VLOOKUP($E148,BS$450:BV$461,4,FALSE)*BS148*($K148)+(BS148-BT148-BU148)*(1-$K148)</f>
        <v>0</v>
      </c>
      <c r="BW148" s="990"/>
      <c r="CA148" s="988">
        <f>$G148</f>
        <v>0</v>
      </c>
      <c r="CB148" s="989">
        <f>VLOOKUP($E148,CA$450:CD$461,2,FALSE)*CA148*($K148)+IF($G148&lt;&gt;0,($H148/$G148)*CA148,0)*(1-$K148)</f>
        <v>0</v>
      </c>
      <c r="CC148" s="989">
        <f>VLOOKUP($E148,CA$450:CD$461,3,FALSE)*CA148*($K148)+IF($G148&lt;&gt;0,($I148/$G148)*CA148,0)*(1-$K148)</f>
        <v>0</v>
      </c>
      <c r="CD148" s="989">
        <f>VLOOKUP($E148,CA$450:CD$461,4,FALSE)*CA148*($K148)+(CA148-CB148-CC148)*(1-$K148)</f>
        <v>0</v>
      </c>
      <c r="CE148" s="990"/>
      <c r="CI148" s="988">
        <f>$G148</f>
        <v>0</v>
      </c>
      <c r="CJ148" s="989">
        <f>VLOOKUP($E148,CI$450:CL$461,2,FALSE)*CI148*($K148)+IF($G148&lt;&gt;0,($H148/$G148)*CI148,0)*(1-$K148)</f>
        <v>0</v>
      </c>
      <c r="CK148" s="989">
        <f>VLOOKUP($E148,CI$450:CL$461,3,FALSE)*CI148*($K148)+IF($G148&lt;&gt;0,($I148/$G148)*CI148,0)*(1-$K148)</f>
        <v>0</v>
      </c>
      <c r="CL148" s="989">
        <f>VLOOKUP($E148,CI$450:CL$461,4,FALSE)*CI148*($K148)+(CI148-CJ148-CK148)*(1-$K148)</f>
        <v>0</v>
      </c>
      <c r="CM148" s="990"/>
      <c r="CQ148" s="988">
        <f>$G148</f>
        <v>0</v>
      </c>
      <c r="CR148" s="989">
        <f>VLOOKUP($E148,CQ$450:CT$461,2,FALSE)*CQ148*($K148)+IF($G148&lt;&gt;0,($H148/$G148)*CQ148,0)*(1-$K148)</f>
        <v>0</v>
      </c>
      <c r="CS148" s="989">
        <f>VLOOKUP($E148,CQ$450:CT$461,3,FALSE)*CQ148*($K148)+IF($G148&lt;&gt;0,($I148/$G148)*CQ148,0)*(1-$K148)</f>
        <v>0</v>
      </c>
      <c r="CT148" s="989">
        <f>VLOOKUP($E148,CQ$450:CT$461,4,FALSE)*CQ148*($K148)+(CQ148-CR148-CS148)*(1-$K148)</f>
        <v>0</v>
      </c>
      <c r="CU148" s="990"/>
      <c r="CY148" s="988">
        <f>$G148</f>
        <v>0</v>
      </c>
      <c r="CZ148" s="989">
        <f>VLOOKUP($E148,CY$450:DB$461,2,FALSE)*CY148*($K148)+IF($G148&lt;&gt;0,($H148/$G148)*CY148,0)*(1-$K148)</f>
        <v>0</v>
      </c>
      <c r="DA148" s="989">
        <f>VLOOKUP($E148,CY$450:DB$461,3,FALSE)*CY148*($K148)+IF($G148&lt;&gt;0,($I148/$G148)*CY148,0)*(1-$K148)</f>
        <v>0</v>
      </c>
      <c r="DB148" s="989">
        <f>VLOOKUP($E148,CY$450:DB$461,4,FALSE)*CY148*($K148)+(CY148-CZ148-DA148)*(1-$K148)</f>
        <v>0</v>
      </c>
      <c r="DC148" s="990"/>
      <c r="DG148" s="988">
        <f>$G148</f>
        <v>0</v>
      </c>
      <c r="DH148" s="989">
        <f>VLOOKUP($E148,DG$450:DJ$461,2,FALSE)*DG148*($K148)+IF($G148&lt;&gt;0,($H148/$G148)*DG148,0)*(1-$K148)</f>
        <v>0</v>
      </c>
      <c r="DI148" s="989">
        <f>VLOOKUP($E148,DG$450:DJ$461,3,FALSE)*DG148*($K148)+IF($G148&lt;&gt;0,($I148/$G148)*DG148,0)*(1-$K148)</f>
        <v>0</v>
      </c>
      <c r="DJ148" s="989">
        <f>VLOOKUP($E148,DG$450:DJ$461,4,FALSE)*DG148*($K148)+(DG148-DH148-DI148)*(1-$K148)</f>
        <v>0</v>
      </c>
      <c r="DK148" s="990"/>
      <c r="DO148" s="988">
        <f>$G148</f>
        <v>0</v>
      </c>
      <c r="DP148" s="989">
        <f>VLOOKUP($E148,DO$450:DR$461,2,FALSE)*DO148*($K148)+IF($G148&lt;&gt;0,($H148/$G148)*DO148,0)*(1-$K148)</f>
        <v>0</v>
      </c>
      <c r="DQ148" s="989">
        <f>VLOOKUP($E148,DO$450:DR$461,3,FALSE)*DO148*($K148)+IF($G148&lt;&gt;0,($I148/$G148)*DO148,0)*(1-$K148)</f>
        <v>0</v>
      </c>
      <c r="DR148" s="989">
        <f>VLOOKUP($E148,DO$450:DR$461,4,FALSE)*DO148*($K148)+(DO148-DP148-DQ148)*(1-$K148)</f>
        <v>0</v>
      </c>
      <c r="DS148" s="990"/>
      <c r="DW148" s="988">
        <f>$G148</f>
        <v>0</v>
      </c>
      <c r="DX148" s="989">
        <f>VLOOKUP($E148,DW$450:DZ$461,2,FALSE)*DW148*($K148)+IF($G148&lt;&gt;0,($H148/$G148)*DW148,0)*(1-$K148)</f>
        <v>0</v>
      </c>
      <c r="DY148" s="989">
        <f>VLOOKUP($E148,DW$450:DZ$461,3,FALSE)*DW148*($K148)+IF($G148&lt;&gt;0,($I148/$G148)*DW148,0)*(1-$K148)</f>
        <v>0</v>
      </c>
      <c r="DZ148" s="989">
        <f>VLOOKUP($E148,DW$450:DZ$461,4,FALSE)*DW148*($K148)+(DW148-DX148-DY148)*(1-$K148)</f>
        <v>0</v>
      </c>
      <c r="EA148" s="990"/>
      <c r="EE148" s="988">
        <f>$G148</f>
        <v>0</v>
      </c>
      <c r="EF148" s="989">
        <f>VLOOKUP($E148,EE$450:EH$461,2,FALSE)*EE148*($K148)+IF($G148&lt;&gt;0,($H148/$G148)*EE148,0)*(1-$K148)</f>
        <v>0</v>
      </c>
      <c r="EG148" s="989">
        <f>VLOOKUP($E148,EE$450:EH$461,3,FALSE)*EE148*($K148)+IF($G148&lt;&gt;0,($I148/$G148)*EE148,0)*(1-$K148)</f>
        <v>0</v>
      </c>
      <c r="EH148" s="989">
        <f>VLOOKUP($E148,EE$450:EH$461,4,FALSE)*EE148*($K148)+(EE148-EF148-EG148)*(1-$K148)</f>
        <v>0</v>
      </c>
      <c r="EI148" s="990"/>
      <c r="EM148" s="988">
        <f>$G148</f>
        <v>0</v>
      </c>
      <c r="EN148" s="989">
        <f>VLOOKUP($E148,EM$450:EP$461,2,FALSE)*EM148*($K148)+IF($G148&lt;&gt;0,($H148/$G148)*EM148,0)*(1-$K148)</f>
        <v>0</v>
      </c>
      <c r="EO148" s="989">
        <f>VLOOKUP($E148,EM$450:EP$461,3,FALSE)*EM148*($K148)+IF($G148&lt;&gt;0,($I148/$G148)*EM148,0)*(1-$K148)</f>
        <v>0</v>
      </c>
      <c r="EP148" s="989">
        <f>VLOOKUP($E148,EM$450:EP$461,4,FALSE)*EM148*($K148)+(EM148-EN148-EO148)*(1-$K148)</f>
        <v>0</v>
      </c>
      <c r="EQ148" s="990"/>
      <c r="EU148" s="988">
        <f>$G148</f>
        <v>0</v>
      </c>
      <c r="EV148" s="989">
        <f>VLOOKUP($E148,EU$450:EX$461,2,FALSE)*EU148*($K148)+IF($G148&lt;&gt;0,($H148/$G148)*EU148,0)*(1-$K148)</f>
        <v>0</v>
      </c>
      <c r="EW148" s="989">
        <f>VLOOKUP($E148,EU$450:EX$461,3,FALSE)*EU148*($K148)+IF($G148&lt;&gt;0,($I148/$G148)*EU148,0)*(1-$K148)</f>
        <v>0</v>
      </c>
      <c r="EX148" s="989">
        <f>VLOOKUP($E148,EU$450:EX$461,4,FALSE)*EU148*($K148)+(EU148-EV148-EW148)*(1-$K148)</f>
        <v>0</v>
      </c>
      <c r="EY148" s="990"/>
      <c r="FC148" s="988">
        <f>$G148</f>
        <v>0</v>
      </c>
      <c r="FD148" s="989">
        <f>VLOOKUP($E148,FC$450:FF$461,2,FALSE)*FC148*($K148)+IF($G148&lt;&gt;0,($H148/$G148)*FC148,0)*(1-$K148)</f>
        <v>0</v>
      </c>
      <c r="FE148" s="989">
        <f>VLOOKUP($E148,FC$450:FF$461,3,FALSE)*FC148*($K148)+IF($G148&lt;&gt;0,($I148/$G148)*FC148,0)*(1-$K148)</f>
        <v>0</v>
      </c>
      <c r="FF148" s="989">
        <f>VLOOKUP($E148,FC$450:FF$461,4,FALSE)*FC148*($K148)+(FC148-FD148-FE148)*(1-$K148)</f>
        <v>0</v>
      </c>
      <c r="FG148" s="990"/>
      <c r="FK148" s="988">
        <f>$G148</f>
        <v>0</v>
      </c>
      <c r="FL148" s="989">
        <f>VLOOKUP($E148,FK$450:FN$461,2,FALSE)*FK148*($K148)+IF($G148&lt;&gt;0,($H148/$G148)*FK148,0)*(1-$K148)</f>
        <v>0</v>
      </c>
      <c r="FM148" s="989">
        <f>VLOOKUP($E148,FK$450:FN$461,3,FALSE)*FK148*($K148)+IF($G148&lt;&gt;0,($I148/$G148)*FK148,0)*(1-$K148)</f>
        <v>0</v>
      </c>
      <c r="FN148" s="989">
        <f>VLOOKUP($E148,FK$450:FN$461,4,FALSE)*FK148*($K148)+(FK148-FL148-FM148)*(1-$K148)</f>
        <v>0</v>
      </c>
      <c r="FO148" s="990"/>
    </row>
    <row r="149" spans="1:171">
      <c r="A149" s="818"/>
      <c r="B149" s="842" t="s">
        <v>567</v>
      </c>
      <c r="C149" s="1963" t="s">
        <v>81</v>
      </c>
      <c r="D149" s="764">
        <v>245</v>
      </c>
      <c r="E149" s="778" t="str">
        <f>'Sch 1- Rate Base '!E149</f>
        <v>DIST</v>
      </c>
      <c r="F149" s="765"/>
      <c r="G149" s="182">
        <f>'Sch 1- Rate Base '!G149</f>
        <v>0</v>
      </c>
      <c r="H149" s="182">
        <f>'Sch 1- Rate Base '!H149</f>
        <v>0</v>
      </c>
      <c r="I149" s="182">
        <f>'Sch 1- Rate Base '!I149</f>
        <v>0</v>
      </c>
      <c r="J149" s="183">
        <f>'Sch 1- Rate Base '!J149</f>
        <v>0</v>
      </c>
      <c r="K149" s="777">
        <f>IF($E149="DIRECT",0,1)</f>
        <v>1</v>
      </c>
      <c r="O149" s="988">
        <f>$G149</f>
        <v>0</v>
      </c>
      <c r="P149" s="989">
        <f>VLOOKUP($E149,O$450:R$461,2,FALSE)*O149*($K149)+IF($G149&lt;&gt;0,($H149/$G149)*O149,0)*(1-$K149)</f>
        <v>0</v>
      </c>
      <c r="Q149" s="989">
        <f>VLOOKUP($E149,O$450:R$461,3,FALSE)*O149*($K149)+IF($G149&lt;&gt;0,($I149/$G149)*O149,0)*(1-$K149)</f>
        <v>0</v>
      </c>
      <c r="R149" s="989">
        <f>VLOOKUP($E149,O$450:R$461,4,FALSE)*O149*($K149)+(O149-P149-Q149)*(1-$K149)</f>
        <v>0</v>
      </c>
      <c r="S149" s="990"/>
      <c r="W149" s="988">
        <f>$G149</f>
        <v>0</v>
      </c>
      <c r="X149" s="989">
        <f>VLOOKUP($E149,W$450:Z$461,2,FALSE)*W149*($K149)+IF($G149&lt;&gt;0,($H149/$G149)*W149,0)*(1-$K149)</f>
        <v>0</v>
      </c>
      <c r="Y149" s="989">
        <f>VLOOKUP($E149,W$450:Z$461,3,FALSE)*W149*($K149)+IF($G149&lt;&gt;0,($I149/$G149)*W149,0)*(1-$K149)</f>
        <v>0</v>
      </c>
      <c r="Z149" s="989">
        <f>VLOOKUP($E149,W$450:Z$461,4,FALSE)*W149*($K149)+(W149-X149-Y149)*(1-$K149)</f>
        <v>0</v>
      </c>
      <c r="AA149" s="990"/>
      <c r="AE149" s="988">
        <f>$G149</f>
        <v>0</v>
      </c>
      <c r="AF149" s="989">
        <f>VLOOKUP($E149,AE$450:AH$461,2,FALSE)*AE149*($K149)+IF($G149&lt;&gt;0,($H149/$G149)*AE149,0)*(1-$K149)</f>
        <v>0</v>
      </c>
      <c r="AG149" s="989">
        <f>VLOOKUP($E149,AE$450:AH$461,3,FALSE)*AE149*($K149)+IF($G149&lt;&gt;0,($I149/$G149)*AE149,0)*(1-$K149)</f>
        <v>0</v>
      </c>
      <c r="AH149" s="989">
        <f>VLOOKUP($E149,AE$450:AH$461,4,FALSE)*AE149*($K149)+(AE149-AF149-AG149)*(1-$K149)</f>
        <v>0</v>
      </c>
      <c r="AI149" s="990"/>
      <c r="AM149" s="988">
        <f>$G149</f>
        <v>0</v>
      </c>
      <c r="AN149" s="989">
        <f>VLOOKUP($E149,AM$450:AP$461,2,FALSE)*AM149*($K149)+IF($G149&lt;&gt;0,($H149/$G149)*AM149,0)*(1-$K149)</f>
        <v>0</v>
      </c>
      <c r="AO149" s="989">
        <f>VLOOKUP($E149,AM$450:AP$461,3,FALSE)*AM149*($K149)+IF($G149&lt;&gt;0,($I149/$G149)*AM149,0)*(1-$K149)</f>
        <v>0</v>
      </c>
      <c r="AP149" s="989">
        <f>VLOOKUP($E149,AM$450:AP$461,4,FALSE)*AM149*($K149)+(AM149-AN149-AO149)*(1-$K149)</f>
        <v>0</v>
      </c>
      <c r="AQ149" s="990"/>
      <c r="AU149" s="988">
        <f>$G149</f>
        <v>0</v>
      </c>
      <c r="AV149" s="989">
        <f>VLOOKUP($E149,AU$450:AX$461,2,FALSE)*AU149*($K149)+IF($G149&lt;&gt;0,($H149/$G149)*AU149,0)*(1-$K149)</f>
        <v>0</v>
      </c>
      <c r="AW149" s="989">
        <f>VLOOKUP($E149,AU$450:AX$461,3,FALSE)*AU149*($K149)+IF($G149&lt;&gt;0,($I149/$G149)*AU149,0)*(1-$K149)</f>
        <v>0</v>
      </c>
      <c r="AX149" s="989">
        <f>VLOOKUP($E149,AU$450:AX$461,4,FALSE)*AU149*($K149)+(AU149-AV149-AW149)*(1-$K149)</f>
        <v>0</v>
      </c>
      <c r="AY149" s="990"/>
      <c r="BC149" s="988">
        <f>$G149</f>
        <v>0</v>
      </c>
      <c r="BD149" s="989">
        <f>VLOOKUP($E149,BC$450:BF$461,2,FALSE)*BC149*($K149)+IF($G149&lt;&gt;0,($H149/$G149)*BC149,0)*(1-$K149)</f>
        <v>0</v>
      </c>
      <c r="BE149" s="989">
        <f>VLOOKUP($E149,BC$450:BF$461,3,FALSE)*BC149*($K149)+IF($G149&lt;&gt;0,($I149/$G149)*BC149,0)*(1-$K149)</f>
        <v>0</v>
      </c>
      <c r="BF149" s="989">
        <f>VLOOKUP($E149,BC$450:BF$461,4,FALSE)*BC149*($K149)+(BC149-BD149-BE149)*(1-$K149)</f>
        <v>0</v>
      </c>
      <c r="BG149" s="990"/>
      <c r="BK149" s="988">
        <f>$G149</f>
        <v>0</v>
      </c>
      <c r="BL149" s="989">
        <f>VLOOKUP($E149,BK$450:BN$461,2,FALSE)*BK149*($K149)+IF($G149&lt;&gt;0,($H149/$G149)*BK149,0)*(1-$K149)</f>
        <v>0</v>
      </c>
      <c r="BM149" s="989">
        <f>VLOOKUP($E149,BK$450:BN$461,3,FALSE)*BK149*($K149)+IF($G149&lt;&gt;0,($I149/$G149)*BK149,0)*(1-$K149)</f>
        <v>0</v>
      </c>
      <c r="BN149" s="989">
        <f>VLOOKUP($E149,BK$450:BN$461,4,FALSE)*BK149*($K149)+(BK149-BL149-BM149)*(1-$K149)</f>
        <v>0</v>
      </c>
      <c r="BO149" s="990"/>
      <c r="BS149" s="988">
        <f>$G149</f>
        <v>0</v>
      </c>
      <c r="BT149" s="989">
        <f>VLOOKUP($E149,BS$450:BV$461,2,FALSE)*BS149*($K149)+IF($G149&lt;&gt;0,($H149/$G149)*BS149,0)*(1-$K149)</f>
        <v>0</v>
      </c>
      <c r="BU149" s="989">
        <f>VLOOKUP($E149,BS$450:BV$461,3,FALSE)*BS149*($K149)+IF($G149&lt;&gt;0,($I149/$G149)*BS149,0)*(1-$K149)</f>
        <v>0</v>
      </c>
      <c r="BV149" s="989">
        <f>VLOOKUP($E149,BS$450:BV$461,4,FALSE)*BS149*($K149)+(BS149-BT149-BU149)*(1-$K149)</f>
        <v>0</v>
      </c>
      <c r="BW149" s="990"/>
      <c r="CA149" s="988">
        <f>$G149</f>
        <v>0</v>
      </c>
      <c r="CB149" s="989">
        <f>VLOOKUP($E149,CA$450:CD$461,2,FALSE)*CA149*($K149)+IF($G149&lt;&gt;0,($H149/$G149)*CA149,0)*(1-$K149)</f>
        <v>0</v>
      </c>
      <c r="CC149" s="989">
        <f>VLOOKUP($E149,CA$450:CD$461,3,FALSE)*CA149*($K149)+IF($G149&lt;&gt;0,($I149/$G149)*CA149,0)*(1-$K149)</f>
        <v>0</v>
      </c>
      <c r="CD149" s="989">
        <f>VLOOKUP($E149,CA$450:CD$461,4,FALSE)*CA149*($K149)+(CA149-CB149-CC149)*(1-$K149)</f>
        <v>0</v>
      </c>
      <c r="CE149" s="990"/>
      <c r="CI149" s="988">
        <f>$G149</f>
        <v>0</v>
      </c>
      <c r="CJ149" s="989">
        <f>VLOOKUP($E149,CI$450:CL$461,2,FALSE)*CI149*($K149)+IF($G149&lt;&gt;0,($H149/$G149)*CI149,0)*(1-$K149)</f>
        <v>0</v>
      </c>
      <c r="CK149" s="989">
        <f>VLOOKUP($E149,CI$450:CL$461,3,FALSE)*CI149*($K149)+IF($G149&lt;&gt;0,($I149/$G149)*CI149,0)*(1-$K149)</f>
        <v>0</v>
      </c>
      <c r="CL149" s="989">
        <f>VLOOKUP($E149,CI$450:CL$461,4,FALSE)*CI149*($K149)+(CI149-CJ149-CK149)*(1-$K149)</f>
        <v>0</v>
      </c>
      <c r="CM149" s="990"/>
      <c r="CQ149" s="988">
        <f>$G149</f>
        <v>0</v>
      </c>
      <c r="CR149" s="989">
        <f>VLOOKUP($E149,CQ$450:CT$461,2,FALSE)*CQ149*($K149)+IF($G149&lt;&gt;0,($H149/$G149)*CQ149,0)*(1-$K149)</f>
        <v>0</v>
      </c>
      <c r="CS149" s="989">
        <f>VLOOKUP($E149,CQ$450:CT$461,3,FALSE)*CQ149*($K149)+IF($G149&lt;&gt;0,($I149/$G149)*CQ149,0)*(1-$K149)</f>
        <v>0</v>
      </c>
      <c r="CT149" s="989">
        <f>VLOOKUP($E149,CQ$450:CT$461,4,FALSE)*CQ149*($K149)+(CQ149-CR149-CS149)*(1-$K149)</f>
        <v>0</v>
      </c>
      <c r="CU149" s="990"/>
      <c r="CY149" s="988">
        <f>$G149</f>
        <v>0</v>
      </c>
      <c r="CZ149" s="989">
        <f>VLOOKUP($E149,CY$450:DB$461,2,FALSE)*CY149*($K149)+IF($G149&lt;&gt;0,($H149/$G149)*CY149,0)*(1-$K149)</f>
        <v>0</v>
      </c>
      <c r="DA149" s="989">
        <f>VLOOKUP($E149,CY$450:DB$461,3,FALSE)*CY149*($K149)+IF($G149&lt;&gt;0,($I149/$G149)*CY149,0)*(1-$K149)</f>
        <v>0</v>
      </c>
      <c r="DB149" s="989">
        <f>VLOOKUP($E149,CY$450:DB$461,4,FALSE)*CY149*($K149)+(CY149-CZ149-DA149)*(1-$K149)</f>
        <v>0</v>
      </c>
      <c r="DC149" s="990"/>
      <c r="DG149" s="988">
        <f>$G149</f>
        <v>0</v>
      </c>
      <c r="DH149" s="989">
        <f>VLOOKUP($E149,DG$450:DJ$461,2,FALSE)*DG149*($K149)+IF($G149&lt;&gt;0,($H149/$G149)*DG149,0)*(1-$K149)</f>
        <v>0</v>
      </c>
      <c r="DI149" s="989">
        <f>VLOOKUP($E149,DG$450:DJ$461,3,FALSE)*DG149*($K149)+IF($G149&lt;&gt;0,($I149/$G149)*DG149,0)*(1-$K149)</f>
        <v>0</v>
      </c>
      <c r="DJ149" s="989">
        <f>VLOOKUP($E149,DG$450:DJ$461,4,FALSE)*DG149*($K149)+(DG149-DH149-DI149)*(1-$K149)</f>
        <v>0</v>
      </c>
      <c r="DK149" s="990"/>
      <c r="DO149" s="988">
        <f>$G149</f>
        <v>0</v>
      </c>
      <c r="DP149" s="989">
        <f>VLOOKUP($E149,DO$450:DR$461,2,FALSE)*DO149*($K149)+IF($G149&lt;&gt;0,($H149/$G149)*DO149,0)*(1-$K149)</f>
        <v>0</v>
      </c>
      <c r="DQ149" s="989">
        <f>VLOOKUP($E149,DO$450:DR$461,3,FALSE)*DO149*($K149)+IF($G149&lt;&gt;0,($I149/$G149)*DO149,0)*(1-$K149)</f>
        <v>0</v>
      </c>
      <c r="DR149" s="989">
        <f>VLOOKUP($E149,DO$450:DR$461,4,FALSE)*DO149*($K149)+(DO149-DP149-DQ149)*(1-$K149)</f>
        <v>0</v>
      </c>
      <c r="DS149" s="990"/>
      <c r="DW149" s="988">
        <f>$G149</f>
        <v>0</v>
      </c>
      <c r="DX149" s="989">
        <f>VLOOKUP($E149,DW$450:DZ$461,2,FALSE)*DW149*($K149)+IF($G149&lt;&gt;0,($H149/$G149)*DW149,0)*(1-$K149)</f>
        <v>0</v>
      </c>
      <c r="DY149" s="989">
        <f>VLOOKUP($E149,DW$450:DZ$461,3,FALSE)*DW149*($K149)+IF($G149&lt;&gt;0,($I149/$G149)*DW149,0)*(1-$K149)</f>
        <v>0</v>
      </c>
      <c r="DZ149" s="989">
        <f>VLOOKUP($E149,DW$450:DZ$461,4,FALSE)*DW149*($K149)+(DW149-DX149-DY149)*(1-$K149)</f>
        <v>0</v>
      </c>
      <c r="EA149" s="990"/>
      <c r="EE149" s="988">
        <f>$G149</f>
        <v>0</v>
      </c>
      <c r="EF149" s="989">
        <f>VLOOKUP($E149,EE$450:EH$461,2,FALSE)*EE149*($K149)+IF($G149&lt;&gt;0,($H149/$G149)*EE149,0)*(1-$K149)</f>
        <v>0</v>
      </c>
      <c r="EG149" s="989">
        <f>VLOOKUP($E149,EE$450:EH$461,3,FALSE)*EE149*($K149)+IF($G149&lt;&gt;0,($I149/$G149)*EE149,0)*(1-$K149)</f>
        <v>0</v>
      </c>
      <c r="EH149" s="989">
        <f>VLOOKUP($E149,EE$450:EH$461,4,FALSE)*EE149*($K149)+(EE149-EF149-EG149)*(1-$K149)</f>
        <v>0</v>
      </c>
      <c r="EI149" s="990"/>
      <c r="EM149" s="988">
        <f>$G149</f>
        <v>0</v>
      </c>
      <c r="EN149" s="989">
        <f>VLOOKUP($E149,EM$450:EP$461,2,FALSE)*EM149*($K149)+IF($G149&lt;&gt;0,($H149/$G149)*EM149,0)*(1-$K149)</f>
        <v>0</v>
      </c>
      <c r="EO149" s="989">
        <f>VLOOKUP($E149,EM$450:EP$461,3,FALSE)*EM149*($K149)+IF($G149&lt;&gt;0,($I149/$G149)*EM149,0)*(1-$K149)</f>
        <v>0</v>
      </c>
      <c r="EP149" s="989">
        <f>VLOOKUP($E149,EM$450:EP$461,4,FALSE)*EM149*($K149)+(EM149-EN149-EO149)*(1-$K149)</f>
        <v>0</v>
      </c>
      <c r="EQ149" s="990"/>
      <c r="EU149" s="988">
        <f>$G149</f>
        <v>0</v>
      </c>
      <c r="EV149" s="989">
        <f>VLOOKUP($E149,EU$450:EX$461,2,FALSE)*EU149*($K149)+IF($G149&lt;&gt;0,($H149/$G149)*EU149,0)*(1-$K149)</f>
        <v>0</v>
      </c>
      <c r="EW149" s="989">
        <f>VLOOKUP($E149,EU$450:EX$461,3,FALSE)*EU149*($K149)+IF($G149&lt;&gt;0,($I149/$G149)*EU149,0)*(1-$K149)</f>
        <v>0</v>
      </c>
      <c r="EX149" s="989">
        <f>VLOOKUP($E149,EU$450:EX$461,4,FALSE)*EU149*($K149)+(EU149-EV149-EW149)*(1-$K149)</f>
        <v>0</v>
      </c>
      <c r="EY149" s="990"/>
      <c r="FC149" s="988">
        <f>$G149</f>
        <v>0</v>
      </c>
      <c r="FD149" s="989">
        <f>VLOOKUP($E149,FC$450:FF$461,2,FALSE)*FC149*($K149)+IF($G149&lt;&gt;0,($H149/$G149)*FC149,0)*(1-$K149)</f>
        <v>0</v>
      </c>
      <c r="FE149" s="989">
        <f>VLOOKUP($E149,FC$450:FF$461,3,FALSE)*FC149*($K149)+IF($G149&lt;&gt;0,($I149/$G149)*FC149,0)*(1-$K149)</f>
        <v>0</v>
      </c>
      <c r="FF149" s="989">
        <f>VLOOKUP($E149,FC$450:FF$461,4,FALSE)*FC149*($K149)+(FC149-FD149-FE149)*(1-$K149)</f>
        <v>0</v>
      </c>
      <c r="FG149" s="990"/>
      <c r="FK149" s="988">
        <f>$G149</f>
        <v>0</v>
      </c>
      <c r="FL149" s="989">
        <f>VLOOKUP($E149,FK$450:FN$461,2,FALSE)*FK149*($K149)+IF($G149&lt;&gt;0,($H149/$G149)*FK149,0)*(1-$K149)</f>
        <v>0</v>
      </c>
      <c r="FM149" s="989">
        <f>VLOOKUP($E149,FK$450:FN$461,3,FALSE)*FK149*($K149)+IF($G149&lt;&gt;0,($I149/$G149)*FK149,0)*(1-$K149)</f>
        <v>0</v>
      </c>
      <c r="FN149" s="989">
        <f>VLOOKUP($E149,FK$450:FN$461,4,FALSE)*FK149*($K149)+(FK149-FL149-FM149)*(1-$K149)</f>
        <v>0</v>
      </c>
      <c r="FO149" s="990"/>
    </row>
    <row r="150" spans="1:171">
      <c r="A150" s="818"/>
      <c r="B150" s="738" t="s">
        <v>104</v>
      </c>
      <c r="C150" s="1961"/>
      <c r="D150" s="789"/>
      <c r="E150" s="789"/>
      <c r="F150" s="790"/>
      <c r="G150" s="797">
        <f>G146-G147+G148-G149</f>
        <v>0</v>
      </c>
      <c r="H150" s="797">
        <f>H146-H147+H148-H149</f>
        <v>0</v>
      </c>
      <c r="I150" s="797">
        <f>I146-I147+I148-I149</f>
        <v>0</v>
      </c>
      <c r="J150" s="1216">
        <f>J146-J147+J148-J149</f>
        <v>0</v>
      </c>
      <c r="K150" s="777"/>
      <c r="O150" s="1004">
        <f>O146-O147+O148-O149</f>
        <v>0</v>
      </c>
      <c r="P150" s="1004">
        <f>P146-P147+P148-P149</f>
        <v>0</v>
      </c>
      <c r="Q150" s="1004">
        <f>Q146-Q147+Q148-Q149</f>
        <v>0</v>
      </c>
      <c r="R150" s="1004">
        <f>R146-R147+R148-R149</f>
        <v>0</v>
      </c>
      <c r="S150" s="990"/>
      <c r="W150" s="1004">
        <f>W146-W147+W148-W149</f>
        <v>0</v>
      </c>
      <c r="X150" s="1004">
        <f>X146-X147+X148-X149</f>
        <v>0</v>
      </c>
      <c r="Y150" s="1004">
        <f>Y146-Y147+Y148-Y149</f>
        <v>0</v>
      </c>
      <c r="Z150" s="1004">
        <f>Z146-Z147+Z148-Z149</f>
        <v>0</v>
      </c>
      <c r="AA150" s="990"/>
      <c r="AE150" s="1004">
        <f>AE146-AE147+AE148-AE149</f>
        <v>0</v>
      </c>
      <c r="AF150" s="1004">
        <f>AF146-AF147+AF148-AF149</f>
        <v>0</v>
      </c>
      <c r="AG150" s="1004">
        <f>AG146-AG147+AG148-AG149</f>
        <v>0</v>
      </c>
      <c r="AH150" s="1004">
        <f>AH146-AH147+AH148-AH149</f>
        <v>0</v>
      </c>
      <c r="AI150" s="990"/>
      <c r="AM150" s="1004">
        <f>AM146-AM147+AM148-AM149</f>
        <v>0</v>
      </c>
      <c r="AN150" s="1004">
        <f>AN146-AN147+AN148-AN149</f>
        <v>0</v>
      </c>
      <c r="AO150" s="1004">
        <f>AO146-AO147+AO148-AO149</f>
        <v>0</v>
      </c>
      <c r="AP150" s="1004">
        <f>AP146-AP147+AP148-AP149</f>
        <v>0</v>
      </c>
      <c r="AQ150" s="990"/>
      <c r="AU150" s="1004">
        <f>AU146-AU147+AU148-AU149</f>
        <v>0</v>
      </c>
      <c r="AV150" s="1004">
        <f>AV146-AV147+AV148-AV149</f>
        <v>0</v>
      </c>
      <c r="AW150" s="1004">
        <f>AW146-AW147+AW148-AW149</f>
        <v>0</v>
      </c>
      <c r="AX150" s="1004">
        <f>AX146-AX147+AX148-AX149</f>
        <v>0</v>
      </c>
      <c r="AY150" s="990"/>
      <c r="BC150" s="1004">
        <f>BC146-BC147+BC148-BC149</f>
        <v>0</v>
      </c>
      <c r="BD150" s="1004">
        <f>BD146-BD147+BD148-BD149</f>
        <v>0</v>
      </c>
      <c r="BE150" s="1004">
        <f>BE146-BE147+BE148-BE149</f>
        <v>0</v>
      </c>
      <c r="BF150" s="1004">
        <f>BF146-BF147+BF148-BF149</f>
        <v>0</v>
      </c>
      <c r="BG150" s="990"/>
      <c r="BK150" s="1004">
        <f>BK146-BK147+BK148-BK149</f>
        <v>0</v>
      </c>
      <c r="BL150" s="1004">
        <f>BL146-BL147+BL148-BL149</f>
        <v>0</v>
      </c>
      <c r="BM150" s="1004">
        <f>BM146-BM147+BM148-BM149</f>
        <v>0</v>
      </c>
      <c r="BN150" s="1004">
        <f>BN146-BN147+BN148-BN149</f>
        <v>0</v>
      </c>
      <c r="BO150" s="990"/>
      <c r="BS150" s="1004">
        <f>BS146-BS147+BS148-BS149</f>
        <v>0</v>
      </c>
      <c r="BT150" s="1004">
        <f>BT146-BT147+BT148-BT149</f>
        <v>0</v>
      </c>
      <c r="BU150" s="1004">
        <f>BU146-BU147+BU148-BU149</f>
        <v>0</v>
      </c>
      <c r="BV150" s="1004">
        <f>BV146-BV147+BV148-BV149</f>
        <v>0</v>
      </c>
      <c r="BW150" s="990"/>
      <c r="CA150" s="1004">
        <f>CA146-CA147+CA148-CA149</f>
        <v>0</v>
      </c>
      <c r="CB150" s="1004">
        <f>CB146-CB147+CB148-CB149</f>
        <v>0</v>
      </c>
      <c r="CC150" s="1004">
        <f>CC146-CC147+CC148-CC149</f>
        <v>0</v>
      </c>
      <c r="CD150" s="1004">
        <f>CD146-CD147+CD148-CD149</f>
        <v>0</v>
      </c>
      <c r="CE150" s="990"/>
      <c r="CI150" s="1004">
        <f>CI146-CI147+CI148-CI149</f>
        <v>0</v>
      </c>
      <c r="CJ150" s="1004">
        <f>CJ146-CJ147+CJ148-CJ149</f>
        <v>0</v>
      </c>
      <c r="CK150" s="1004">
        <f>CK146-CK147+CK148-CK149</f>
        <v>0</v>
      </c>
      <c r="CL150" s="1004">
        <f>CL146-CL147+CL148-CL149</f>
        <v>0</v>
      </c>
      <c r="CM150" s="990"/>
      <c r="CQ150" s="1004">
        <f>CQ146-CQ147+CQ148-CQ149</f>
        <v>0</v>
      </c>
      <c r="CR150" s="1004">
        <f>CR146-CR147+CR148-CR149</f>
        <v>0</v>
      </c>
      <c r="CS150" s="1004">
        <f>CS146-CS147+CS148-CS149</f>
        <v>0</v>
      </c>
      <c r="CT150" s="1004">
        <f>CT146-CT147+CT148-CT149</f>
        <v>0</v>
      </c>
      <c r="CU150" s="990"/>
      <c r="CY150" s="1004">
        <f>CY146-CY147+CY148-CY149</f>
        <v>0</v>
      </c>
      <c r="CZ150" s="1004">
        <f>CZ146-CZ147+CZ148-CZ149</f>
        <v>0</v>
      </c>
      <c r="DA150" s="1004">
        <f>DA146-DA147+DA148-DA149</f>
        <v>0</v>
      </c>
      <c r="DB150" s="1004">
        <f>DB146-DB147+DB148-DB149</f>
        <v>0</v>
      </c>
      <c r="DC150" s="990"/>
      <c r="DG150" s="1004">
        <f>DG146-DG147+DG148-DG149</f>
        <v>0</v>
      </c>
      <c r="DH150" s="1004">
        <f>DH146-DH147+DH148-DH149</f>
        <v>0</v>
      </c>
      <c r="DI150" s="1004">
        <f>DI146-DI147+DI148-DI149</f>
        <v>0</v>
      </c>
      <c r="DJ150" s="1004">
        <f>DJ146-DJ147+DJ148-DJ149</f>
        <v>0</v>
      </c>
      <c r="DK150" s="990"/>
      <c r="DO150" s="1004">
        <f>DO146-DO147+DO148-DO149</f>
        <v>0</v>
      </c>
      <c r="DP150" s="1004">
        <f>DP146-DP147+DP148-DP149</f>
        <v>0</v>
      </c>
      <c r="DQ150" s="1004">
        <f>DQ146-DQ147+DQ148-DQ149</f>
        <v>0</v>
      </c>
      <c r="DR150" s="1004">
        <f>DR146-DR147+DR148-DR149</f>
        <v>0</v>
      </c>
      <c r="DS150" s="990"/>
      <c r="DW150" s="1004">
        <f>DW146-DW147+DW148-DW149</f>
        <v>0</v>
      </c>
      <c r="DX150" s="1004">
        <f>DX146-DX147+DX148-DX149</f>
        <v>0</v>
      </c>
      <c r="DY150" s="1004">
        <f>DY146-DY147+DY148-DY149</f>
        <v>0</v>
      </c>
      <c r="DZ150" s="1004">
        <f>DZ146-DZ147+DZ148-DZ149</f>
        <v>0</v>
      </c>
      <c r="EA150" s="990"/>
      <c r="EE150" s="1004">
        <f>EE146-EE147+EE148-EE149</f>
        <v>0</v>
      </c>
      <c r="EF150" s="1004">
        <f>EF146-EF147+EF148-EF149</f>
        <v>0</v>
      </c>
      <c r="EG150" s="1004">
        <f>EG146-EG147+EG148-EG149</f>
        <v>0</v>
      </c>
      <c r="EH150" s="1004">
        <f>EH146-EH147+EH148-EH149</f>
        <v>0</v>
      </c>
      <c r="EI150" s="990"/>
      <c r="EM150" s="1004">
        <f>EM146-EM147+EM148-EM149</f>
        <v>0</v>
      </c>
      <c r="EN150" s="1004">
        <f>EN146-EN147+EN148-EN149</f>
        <v>0</v>
      </c>
      <c r="EO150" s="1004">
        <f>EO146-EO147+EO148-EO149</f>
        <v>0</v>
      </c>
      <c r="EP150" s="1004">
        <f>EP146-EP147+EP148-EP149</f>
        <v>0</v>
      </c>
      <c r="EQ150" s="990"/>
      <c r="EU150" s="1004">
        <f>EU146-EU147+EU148-EU149</f>
        <v>0</v>
      </c>
      <c r="EV150" s="1004">
        <f>EV146-EV147+EV148-EV149</f>
        <v>0</v>
      </c>
      <c r="EW150" s="1004">
        <f>EW146-EW147+EW148-EW149</f>
        <v>0</v>
      </c>
      <c r="EX150" s="1004">
        <f>EX146-EX147+EX148-EX149</f>
        <v>0</v>
      </c>
      <c r="EY150" s="990"/>
      <c r="FC150" s="1004">
        <f>FC146-FC147+FC148-FC149</f>
        <v>0</v>
      </c>
      <c r="FD150" s="1004">
        <f>FD146-FD147+FD148-FD149</f>
        <v>0</v>
      </c>
      <c r="FE150" s="1004">
        <f>FE146-FE147+FE148-FE149</f>
        <v>0</v>
      </c>
      <c r="FF150" s="1004">
        <f>FF146-FF147+FF148-FF149</f>
        <v>0</v>
      </c>
      <c r="FG150" s="990"/>
      <c r="FK150" s="1004">
        <f>FK146-FK147+FK148-FK149</f>
        <v>0</v>
      </c>
      <c r="FL150" s="1004">
        <f>FL146-FL147+FL148-FL149</f>
        <v>0</v>
      </c>
      <c r="FM150" s="1004">
        <f>FM146-FM147+FM148-FM149</f>
        <v>0</v>
      </c>
      <c r="FN150" s="1004">
        <f>FN146-FN147+FN148-FN149</f>
        <v>0</v>
      </c>
      <c r="FO150" s="990"/>
    </row>
    <row r="151" spans="1:171">
      <c r="A151" s="818"/>
      <c r="B151" s="738" t="s">
        <v>390</v>
      </c>
      <c r="C151" s="1968"/>
      <c r="D151" s="841"/>
      <c r="E151" s="196"/>
      <c r="F151" s="196"/>
      <c r="G151" s="784"/>
      <c r="H151" s="198"/>
      <c r="I151" s="198"/>
      <c r="J151" s="200"/>
      <c r="K151" s="777"/>
      <c r="O151" s="952"/>
      <c r="S151" s="990"/>
      <c r="W151" s="952"/>
      <c r="AA151" s="990"/>
      <c r="AE151" s="952"/>
      <c r="AI151" s="990"/>
      <c r="AM151" s="952"/>
      <c r="AQ151" s="990"/>
      <c r="AU151" s="952"/>
      <c r="AY151" s="990"/>
      <c r="BC151" s="952"/>
      <c r="BG151" s="990"/>
      <c r="BK151" s="952"/>
      <c r="BO151" s="990"/>
      <c r="BS151" s="952"/>
      <c r="BW151" s="990"/>
      <c r="CA151" s="952"/>
      <c r="CE151" s="990"/>
      <c r="CI151" s="952"/>
      <c r="CM151" s="990"/>
      <c r="CQ151" s="952"/>
      <c r="CU151" s="990"/>
      <c r="CY151" s="952"/>
      <c r="DC151" s="990"/>
      <c r="DG151" s="952"/>
      <c r="DK151" s="990"/>
      <c r="DO151" s="952"/>
      <c r="DS151" s="990"/>
      <c r="DW151" s="952"/>
      <c r="EA151" s="990"/>
      <c r="EE151" s="952"/>
      <c r="EI151" s="990"/>
      <c r="EM151" s="952"/>
      <c r="EQ151" s="990"/>
      <c r="EU151" s="952"/>
      <c r="EY151" s="990"/>
      <c r="FC151" s="952"/>
      <c r="FG151" s="990"/>
      <c r="FK151" s="952"/>
      <c r="FO151" s="990"/>
    </row>
    <row r="152" spans="1:171">
      <c r="A152" s="786"/>
      <c r="B152" s="79" t="s">
        <v>22</v>
      </c>
      <c r="C152" s="1963" t="s">
        <v>81</v>
      </c>
      <c r="D152" s="764">
        <v>252</v>
      </c>
      <c r="E152" s="778" t="str">
        <f>'Sch 1- Rate Base '!E152</f>
        <v>DIST</v>
      </c>
      <c r="F152" s="765"/>
      <c r="G152" s="182">
        <f>'Sch 1- Rate Base '!G152</f>
        <v>0</v>
      </c>
      <c r="H152" s="182">
        <f>'Sch 1- Rate Base '!H152</f>
        <v>0</v>
      </c>
      <c r="I152" s="182">
        <f>'Sch 1- Rate Base '!I152</f>
        <v>0</v>
      </c>
      <c r="J152" s="183">
        <f>'Sch 1- Rate Base '!J152</f>
        <v>0</v>
      </c>
      <c r="K152" s="777">
        <f t="shared" ref="K152:K160" si="147">IF($E152="DIRECT",0,1)</f>
        <v>1</v>
      </c>
      <c r="O152" s="988">
        <f t="shared" ref="O152:O160" si="148">$G152</f>
        <v>0</v>
      </c>
      <c r="P152" s="989">
        <f>VLOOKUP($E152,O$450:R$461,2,FALSE)*O152*($K152)+IF($G152&lt;&gt;0,($H152/$G152)*O152,0)*(1-$K152)</f>
        <v>0</v>
      </c>
      <c r="Q152" s="989">
        <f>VLOOKUP($E152,O$450:R$461,3,FALSE)*O152*($K152)+IF($G152&lt;&gt;0,($I152/$G152)*O152,0)*(1-$K152)</f>
        <v>0</v>
      </c>
      <c r="R152" s="989">
        <f>VLOOKUP($E152,O$450:R$461,4,FALSE)*O152*($K152)+(O152-P152-Q152)*(1-$K152)</f>
        <v>0</v>
      </c>
      <c r="S152" s="990"/>
      <c r="W152" s="988">
        <f t="shared" ref="W152:W160" si="149">$G152</f>
        <v>0</v>
      </c>
      <c r="X152" s="989">
        <f>VLOOKUP($E152,W$450:Z$461,2,FALSE)*W152*($K152)+IF($G152&lt;&gt;0,($H152/$G152)*W152,0)*(1-$K152)</f>
        <v>0</v>
      </c>
      <c r="Y152" s="989">
        <f>VLOOKUP($E152,W$450:Z$461,3,FALSE)*W152*($K152)+IF($G152&lt;&gt;0,($I152/$G152)*W152,0)*(1-$K152)</f>
        <v>0</v>
      </c>
      <c r="Z152" s="989">
        <f>VLOOKUP($E152,W$450:Z$461,4,FALSE)*W152*($K152)+(W152-X152-Y152)*(1-$K152)</f>
        <v>0</v>
      </c>
      <c r="AA152" s="990"/>
      <c r="AE152" s="988">
        <f t="shared" ref="AE152:AE160" si="150">$G152</f>
        <v>0</v>
      </c>
      <c r="AF152" s="989">
        <f>VLOOKUP($E152,AE$450:AH$461,2,FALSE)*AE152*($K152)+IF($G152&lt;&gt;0,($H152/$G152)*AE152,0)*(1-$K152)</f>
        <v>0</v>
      </c>
      <c r="AG152" s="989">
        <f>VLOOKUP($E152,AE$450:AH$461,3,FALSE)*AE152*($K152)+IF($G152&lt;&gt;0,($I152/$G152)*AE152,0)*(1-$K152)</f>
        <v>0</v>
      </c>
      <c r="AH152" s="989">
        <f>VLOOKUP($E152,AE$450:AH$461,4,FALSE)*AE152*($K152)+(AE152-AF152-AG152)*(1-$K152)</f>
        <v>0</v>
      </c>
      <c r="AI152" s="990"/>
      <c r="AM152" s="988">
        <f t="shared" ref="AM152:AM160" si="151">$G152</f>
        <v>0</v>
      </c>
      <c r="AN152" s="989">
        <f>VLOOKUP($E152,AM$450:AP$461,2,FALSE)*AM152*($K152)+IF($G152&lt;&gt;0,($H152/$G152)*AM152,0)*(1-$K152)</f>
        <v>0</v>
      </c>
      <c r="AO152" s="989">
        <f>VLOOKUP($E152,AM$450:AP$461,3,FALSE)*AM152*($K152)+IF($G152&lt;&gt;0,($I152/$G152)*AM152,0)*(1-$K152)</f>
        <v>0</v>
      </c>
      <c r="AP152" s="989">
        <f>VLOOKUP($E152,AM$450:AP$461,4,FALSE)*AM152*($K152)+(AM152-AN152-AO152)*(1-$K152)</f>
        <v>0</v>
      </c>
      <c r="AQ152" s="990"/>
      <c r="AU152" s="988">
        <f t="shared" ref="AU152:AU160" si="152">$G152</f>
        <v>0</v>
      </c>
      <c r="AV152" s="989">
        <f>VLOOKUP($E152,AU$450:AX$461,2,FALSE)*AU152*($K152)+IF($G152&lt;&gt;0,($H152/$G152)*AU152,0)*(1-$K152)</f>
        <v>0</v>
      </c>
      <c r="AW152" s="989">
        <f>VLOOKUP($E152,AU$450:AX$461,3,FALSE)*AU152*($K152)+IF($G152&lt;&gt;0,($I152/$G152)*AU152,0)*(1-$K152)</f>
        <v>0</v>
      </c>
      <c r="AX152" s="989">
        <f>VLOOKUP($E152,AU$450:AX$461,4,FALSE)*AU152*($K152)+(AU152-AV152-AW152)*(1-$K152)</f>
        <v>0</v>
      </c>
      <c r="AY152" s="990"/>
      <c r="BC152" s="988">
        <f t="shared" ref="BC152:BC160" si="153">$G152</f>
        <v>0</v>
      </c>
      <c r="BD152" s="989">
        <f>VLOOKUP($E152,BC$450:BF$461,2,FALSE)*BC152*($K152)+IF($G152&lt;&gt;0,($H152/$G152)*BC152,0)*(1-$K152)</f>
        <v>0</v>
      </c>
      <c r="BE152" s="989">
        <f>VLOOKUP($E152,BC$450:BF$461,3,FALSE)*BC152*($K152)+IF($G152&lt;&gt;0,($I152/$G152)*BC152,0)*(1-$K152)</f>
        <v>0</v>
      </c>
      <c r="BF152" s="989">
        <f>VLOOKUP($E152,BC$450:BF$461,4,FALSE)*BC152*($K152)+(BC152-BD152-BE152)*(1-$K152)</f>
        <v>0</v>
      </c>
      <c r="BG152" s="990"/>
      <c r="BK152" s="988">
        <f t="shared" ref="BK152:BK160" si="154">$G152</f>
        <v>0</v>
      </c>
      <c r="BL152" s="989">
        <f>VLOOKUP($E152,BK$450:BN$461,2,FALSE)*BK152*($K152)+IF($G152&lt;&gt;0,($H152/$G152)*BK152,0)*(1-$K152)</f>
        <v>0</v>
      </c>
      <c r="BM152" s="989">
        <f>VLOOKUP($E152,BK$450:BN$461,3,FALSE)*BK152*($K152)+IF($G152&lt;&gt;0,($I152/$G152)*BK152,0)*(1-$K152)</f>
        <v>0</v>
      </c>
      <c r="BN152" s="989">
        <f>VLOOKUP($E152,BK$450:BN$461,4,FALSE)*BK152*($K152)+(BK152-BL152-BM152)*(1-$K152)</f>
        <v>0</v>
      </c>
      <c r="BO152" s="990"/>
      <c r="BS152" s="988">
        <f t="shared" ref="BS152:BS160" si="155">$G152</f>
        <v>0</v>
      </c>
      <c r="BT152" s="989">
        <f>VLOOKUP($E152,BS$450:BV$461,2,FALSE)*BS152*($K152)+IF($G152&lt;&gt;0,($H152/$G152)*BS152,0)*(1-$K152)</f>
        <v>0</v>
      </c>
      <c r="BU152" s="989">
        <f>VLOOKUP($E152,BS$450:BV$461,3,FALSE)*BS152*($K152)+IF($G152&lt;&gt;0,($I152/$G152)*BS152,0)*(1-$K152)</f>
        <v>0</v>
      </c>
      <c r="BV152" s="989">
        <f>VLOOKUP($E152,BS$450:BV$461,4,FALSE)*BS152*($K152)+(BS152-BT152-BU152)*(1-$K152)</f>
        <v>0</v>
      </c>
      <c r="BW152" s="990"/>
      <c r="CA152" s="988">
        <f t="shared" ref="CA152:CA160" si="156">$G152</f>
        <v>0</v>
      </c>
      <c r="CB152" s="989">
        <f>VLOOKUP($E152,CA$450:CD$461,2,FALSE)*CA152*($K152)+IF($G152&lt;&gt;0,($H152/$G152)*CA152,0)*(1-$K152)</f>
        <v>0</v>
      </c>
      <c r="CC152" s="989">
        <f>VLOOKUP($E152,CA$450:CD$461,3,FALSE)*CA152*($K152)+IF($G152&lt;&gt;0,($I152/$G152)*CA152,0)*(1-$K152)</f>
        <v>0</v>
      </c>
      <c r="CD152" s="989">
        <f>VLOOKUP($E152,CA$450:CD$461,4,FALSE)*CA152*($K152)+(CA152-CB152-CC152)*(1-$K152)</f>
        <v>0</v>
      </c>
      <c r="CE152" s="990"/>
      <c r="CI152" s="988">
        <f t="shared" ref="CI152:CI160" si="157">$G152</f>
        <v>0</v>
      </c>
      <c r="CJ152" s="989">
        <f>VLOOKUP($E152,CI$450:CL$461,2,FALSE)*CI152*($K152)+IF($G152&lt;&gt;0,($H152/$G152)*CI152,0)*(1-$K152)</f>
        <v>0</v>
      </c>
      <c r="CK152" s="989">
        <f>VLOOKUP($E152,CI$450:CL$461,3,FALSE)*CI152*($K152)+IF($G152&lt;&gt;0,($I152/$G152)*CI152,0)*(1-$K152)</f>
        <v>0</v>
      </c>
      <c r="CL152" s="989">
        <f>VLOOKUP($E152,CI$450:CL$461,4,FALSE)*CI152*($K152)+(CI152-CJ152-CK152)*(1-$K152)</f>
        <v>0</v>
      </c>
      <c r="CM152" s="990"/>
      <c r="CQ152" s="988">
        <f t="shared" ref="CQ152:CQ160" si="158">$G152</f>
        <v>0</v>
      </c>
      <c r="CR152" s="989">
        <f>VLOOKUP($E152,CQ$450:CT$461,2,FALSE)*CQ152*($K152)+IF($G152&lt;&gt;0,($H152/$G152)*CQ152,0)*(1-$K152)</f>
        <v>0</v>
      </c>
      <c r="CS152" s="989">
        <f>VLOOKUP($E152,CQ$450:CT$461,3,FALSE)*CQ152*($K152)+IF($G152&lt;&gt;0,($I152/$G152)*CQ152,0)*(1-$K152)</f>
        <v>0</v>
      </c>
      <c r="CT152" s="989">
        <f>VLOOKUP($E152,CQ$450:CT$461,4,FALSE)*CQ152*($K152)+(CQ152-CR152-CS152)*(1-$K152)</f>
        <v>0</v>
      </c>
      <c r="CU152" s="990"/>
      <c r="CY152" s="988">
        <f t="shared" ref="CY152:CY160" si="159">$G152</f>
        <v>0</v>
      </c>
      <c r="CZ152" s="989">
        <f>VLOOKUP($E152,CY$450:DB$461,2,FALSE)*CY152*($K152)+IF($G152&lt;&gt;0,($H152/$G152)*CY152,0)*(1-$K152)</f>
        <v>0</v>
      </c>
      <c r="DA152" s="989">
        <f>VLOOKUP($E152,CY$450:DB$461,3,FALSE)*CY152*($K152)+IF($G152&lt;&gt;0,($I152/$G152)*CY152,0)*(1-$K152)</f>
        <v>0</v>
      </c>
      <c r="DB152" s="989">
        <f>VLOOKUP($E152,CY$450:DB$461,4,FALSE)*CY152*($K152)+(CY152-CZ152-DA152)*(1-$K152)</f>
        <v>0</v>
      </c>
      <c r="DC152" s="990"/>
      <c r="DG152" s="988">
        <f t="shared" ref="DG152:DG160" si="160">$G152</f>
        <v>0</v>
      </c>
      <c r="DH152" s="989">
        <f>VLOOKUP($E152,DG$450:DJ$461,2,FALSE)*DG152*($K152)+IF($G152&lt;&gt;0,($H152/$G152)*DG152,0)*(1-$K152)</f>
        <v>0</v>
      </c>
      <c r="DI152" s="989">
        <f>VLOOKUP($E152,DG$450:DJ$461,3,FALSE)*DG152*($K152)+IF($G152&lt;&gt;0,($I152/$G152)*DG152,0)*(1-$K152)</f>
        <v>0</v>
      </c>
      <c r="DJ152" s="989">
        <f>VLOOKUP($E152,DG$450:DJ$461,4,FALSE)*DG152*($K152)+(DG152-DH152-DI152)*(1-$K152)</f>
        <v>0</v>
      </c>
      <c r="DK152" s="990"/>
      <c r="DO152" s="988">
        <f t="shared" ref="DO152:DO160" si="161">$G152</f>
        <v>0</v>
      </c>
      <c r="DP152" s="989">
        <f>VLOOKUP($E152,DO$450:DR$461,2,FALSE)*DO152*($K152)+IF($G152&lt;&gt;0,($H152/$G152)*DO152,0)*(1-$K152)</f>
        <v>0</v>
      </c>
      <c r="DQ152" s="989">
        <f>VLOOKUP($E152,DO$450:DR$461,3,FALSE)*DO152*($K152)+IF($G152&lt;&gt;0,($I152/$G152)*DO152,0)*(1-$K152)</f>
        <v>0</v>
      </c>
      <c r="DR152" s="989">
        <f>VLOOKUP($E152,DO$450:DR$461,4,FALSE)*DO152*($K152)+(DO152-DP152-DQ152)*(1-$K152)</f>
        <v>0</v>
      </c>
      <c r="DS152" s="990"/>
      <c r="DW152" s="988">
        <f t="shared" ref="DW152:DW160" si="162">$G152</f>
        <v>0</v>
      </c>
      <c r="DX152" s="989">
        <f>VLOOKUP($E152,DW$450:DZ$461,2,FALSE)*DW152*($K152)+IF($G152&lt;&gt;0,($H152/$G152)*DW152,0)*(1-$K152)</f>
        <v>0</v>
      </c>
      <c r="DY152" s="989">
        <f>VLOOKUP($E152,DW$450:DZ$461,3,FALSE)*DW152*($K152)+IF($G152&lt;&gt;0,($I152/$G152)*DW152,0)*(1-$K152)</f>
        <v>0</v>
      </c>
      <c r="DZ152" s="989">
        <f>VLOOKUP($E152,DW$450:DZ$461,4,FALSE)*DW152*($K152)+(DW152-DX152-DY152)*(1-$K152)</f>
        <v>0</v>
      </c>
      <c r="EA152" s="990"/>
      <c r="EE152" s="988">
        <f t="shared" ref="EE152:EE160" si="163">$G152</f>
        <v>0</v>
      </c>
      <c r="EF152" s="989">
        <f>VLOOKUP($E152,EE$450:EH$461,2,FALSE)*EE152*($K152)+IF($G152&lt;&gt;0,($H152/$G152)*EE152,0)*(1-$K152)</f>
        <v>0</v>
      </c>
      <c r="EG152" s="989">
        <f>VLOOKUP($E152,EE$450:EH$461,3,FALSE)*EE152*($K152)+IF($G152&lt;&gt;0,($I152/$G152)*EE152,0)*(1-$K152)</f>
        <v>0</v>
      </c>
      <c r="EH152" s="989">
        <f>VLOOKUP($E152,EE$450:EH$461,4,FALSE)*EE152*($K152)+(EE152-EF152-EG152)*(1-$K152)</f>
        <v>0</v>
      </c>
      <c r="EI152" s="990"/>
      <c r="EM152" s="988">
        <f t="shared" ref="EM152:EM160" si="164">$G152</f>
        <v>0</v>
      </c>
      <c r="EN152" s="989">
        <f>VLOOKUP($E152,EM$450:EP$461,2,FALSE)*EM152*($K152)+IF($G152&lt;&gt;0,($H152/$G152)*EM152,0)*(1-$K152)</f>
        <v>0</v>
      </c>
      <c r="EO152" s="989">
        <f>VLOOKUP($E152,EM$450:EP$461,3,FALSE)*EM152*($K152)+IF($G152&lt;&gt;0,($I152/$G152)*EM152,0)*(1-$K152)</f>
        <v>0</v>
      </c>
      <c r="EP152" s="989">
        <f>VLOOKUP($E152,EM$450:EP$461,4,FALSE)*EM152*($K152)+(EM152-EN152-EO152)*(1-$K152)</f>
        <v>0</v>
      </c>
      <c r="EQ152" s="990"/>
      <c r="EU152" s="988">
        <f t="shared" ref="EU152:EU160" si="165">$G152</f>
        <v>0</v>
      </c>
      <c r="EV152" s="989">
        <f>VLOOKUP($E152,EU$450:EX$461,2,FALSE)*EU152*($K152)+IF($G152&lt;&gt;0,($H152/$G152)*EU152,0)*(1-$K152)</f>
        <v>0</v>
      </c>
      <c r="EW152" s="989">
        <f>VLOOKUP($E152,EU$450:EX$461,3,FALSE)*EU152*($K152)+IF($G152&lt;&gt;0,($I152/$G152)*EU152,0)*(1-$K152)</f>
        <v>0</v>
      </c>
      <c r="EX152" s="989">
        <f>VLOOKUP($E152,EU$450:EX$461,4,FALSE)*EU152*($K152)+(EU152-EV152-EW152)*(1-$K152)</f>
        <v>0</v>
      </c>
      <c r="EY152" s="990"/>
      <c r="FC152" s="988">
        <f t="shared" ref="FC152:FC160" si="166">$G152</f>
        <v>0</v>
      </c>
      <c r="FD152" s="989">
        <f>VLOOKUP($E152,FC$450:FF$461,2,FALSE)*FC152*($K152)+IF($G152&lt;&gt;0,($H152/$G152)*FC152,0)*(1-$K152)</f>
        <v>0</v>
      </c>
      <c r="FE152" s="989">
        <f>VLOOKUP($E152,FC$450:FF$461,3,FALSE)*FC152*($K152)+IF($G152&lt;&gt;0,($I152/$G152)*FC152,0)*(1-$K152)</f>
        <v>0</v>
      </c>
      <c r="FF152" s="989">
        <f>VLOOKUP($E152,FC$450:FF$461,4,FALSE)*FC152*($K152)+(FC152-FD152-FE152)*(1-$K152)</f>
        <v>0</v>
      </c>
      <c r="FG152" s="990"/>
      <c r="FK152" s="988">
        <f t="shared" ref="FK152:FK160" si="167">$G152</f>
        <v>0</v>
      </c>
      <c r="FL152" s="989">
        <f>VLOOKUP($E152,FK$450:FN$461,2,FALSE)*FK152*($K152)+IF($G152&lt;&gt;0,($H152/$G152)*FK152,0)*(1-$K152)</f>
        <v>0</v>
      </c>
      <c r="FM152" s="989">
        <f>VLOOKUP($E152,FK$450:FN$461,3,FALSE)*FK152*($K152)+IF($G152&lt;&gt;0,($I152/$G152)*FK152,0)*(1-$K152)</f>
        <v>0</v>
      </c>
      <c r="FN152" s="989">
        <f>VLOOKUP($E152,FK$450:FN$461,4,FALSE)*FK152*($K152)+(FK152-FL152-FM152)*(1-$K152)</f>
        <v>0</v>
      </c>
      <c r="FO152" s="990"/>
    </row>
    <row r="153" spans="1:171">
      <c r="A153" s="786"/>
      <c r="B153" s="79" t="s">
        <v>25</v>
      </c>
      <c r="C153" s="1963" t="s">
        <v>81</v>
      </c>
      <c r="D153" s="764">
        <v>253</v>
      </c>
      <c r="E153" s="778" t="str">
        <f>'Sch 1- Rate Base '!E153</f>
        <v>DIRECT</v>
      </c>
      <c r="F153" s="765"/>
      <c r="G153" s="182">
        <f>'Sch 1- Rate Base '!G153</f>
        <v>0</v>
      </c>
      <c r="H153" s="182">
        <f>'Sch 1- Rate Base '!H153</f>
        <v>0</v>
      </c>
      <c r="I153" s="182">
        <f>'Sch 1- Rate Base '!I153</f>
        <v>0</v>
      </c>
      <c r="J153" s="183">
        <f>'Sch 1- Rate Base '!J153</f>
        <v>0</v>
      </c>
      <c r="K153" s="777">
        <f t="shared" si="147"/>
        <v>0</v>
      </c>
      <c r="O153" s="988">
        <f t="shared" si="148"/>
        <v>0</v>
      </c>
      <c r="P153" s="989">
        <f>VLOOKUP($E153,O$450:R$461,2,FALSE)*O153*($K153)+IF($G153&lt;&gt;0,($H153/$G153)*O153,0)*(1-$K153)</f>
        <v>0</v>
      </c>
      <c r="Q153" s="989">
        <f>VLOOKUP($E153,O$450:R$461,3,FALSE)*O153*($K153)+IF($G153&lt;&gt;0,($I153/$G153)*O153,0)*(1-$K153)</f>
        <v>0</v>
      </c>
      <c r="R153" s="989">
        <f>VLOOKUP($E153,O$450:R$461,4,FALSE)*O153*($K153)+(O153-P153-Q153)*(1-$K153)</f>
        <v>0</v>
      </c>
      <c r="S153" s="990"/>
      <c r="W153" s="988">
        <f t="shared" si="149"/>
        <v>0</v>
      </c>
      <c r="X153" s="989">
        <f>VLOOKUP($E153,W$450:Z$461,2,FALSE)*W153*($K153)+IF($G153&lt;&gt;0,($H153/$G153)*W153,0)*(1-$K153)</f>
        <v>0</v>
      </c>
      <c r="Y153" s="989">
        <f>VLOOKUP($E153,W$450:Z$461,3,FALSE)*W153*($K153)+IF($G153&lt;&gt;0,($I153/$G153)*W153,0)*(1-$K153)</f>
        <v>0</v>
      </c>
      <c r="Z153" s="989">
        <f>VLOOKUP($E153,W$450:Z$461,4,FALSE)*W153*($K153)+(W153-X153-Y153)*(1-$K153)</f>
        <v>0</v>
      </c>
      <c r="AA153" s="990"/>
      <c r="AE153" s="988">
        <f t="shared" si="150"/>
        <v>0</v>
      </c>
      <c r="AF153" s="989">
        <f>VLOOKUP($E153,AE$450:AH$461,2,FALSE)*AE153*($K153)+IF($G153&lt;&gt;0,($H153/$G153)*AE153,0)*(1-$K153)</f>
        <v>0</v>
      </c>
      <c r="AG153" s="989">
        <f>VLOOKUP($E153,AE$450:AH$461,3,FALSE)*AE153*($K153)+IF($G153&lt;&gt;0,($I153/$G153)*AE153,0)*(1-$K153)</f>
        <v>0</v>
      </c>
      <c r="AH153" s="989">
        <f>VLOOKUP($E153,AE$450:AH$461,4,FALSE)*AE153*($K153)+(AE153-AF153-AG153)*(1-$K153)</f>
        <v>0</v>
      </c>
      <c r="AI153" s="990"/>
      <c r="AM153" s="988">
        <f t="shared" si="151"/>
        <v>0</v>
      </c>
      <c r="AN153" s="989">
        <f>VLOOKUP($E153,AM$450:AP$461,2,FALSE)*AM153*($K153)+IF($G153&lt;&gt;0,($H153/$G153)*AM153,0)*(1-$K153)</f>
        <v>0</v>
      </c>
      <c r="AO153" s="989">
        <f>VLOOKUP($E153,AM$450:AP$461,3,FALSE)*AM153*($K153)+IF($G153&lt;&gt;0,($I153/$G153)*AM153,0)*(1-$K153)</f>
        <v>0</v>
      </c>
      <c r="AP153" s="989">
        <f>VLOOKUP($E153,AM$450:AP$461,4,FALSE)*AM153*($K153)+(AM153-AN153-AO153)*(1-$K153)</f>
        <v>0</v>
      </c>
      <c r="AQ153" s="990"/>
      <c r="AU153" s="988">
        <f t="shared" si="152"/>
        <v>0</v>
      </c>
      <c r="AV153" s="989">
        <f>VLOOKUP($E153,AU$450:AX$461,2,FALSE)*AU153*($K153)+IF($G153&lt;&gt;0,($H153/$G153)*AU153,0)*(1-$K153)</f>
        <v>0</v>
      </c>
      <c r="AW153" s="989">
        <f>VLOOKUP($E153,AU$450:AX$461,3,FALSE)*AU153*($K153)+IF($G153&lt;&gt;0,($I153/$G153)*AU153,0)*(1-$K153)</f>
        <v>0</v>
      </c>
      <c r="AX153" s="989">
        <f>VLOOKUP($E153,AU$450:AX$461,4,FALSE)*AU153*($K153)+(AU153-AV153-AW153)*(1-$K153)</f>
        <v>0</v>
      </c>
      <c r="AY153" s="990"/>
      <c r="BC153" s="988">
        <f t="shared" si="153"/>
        <v>0</v>
      </c>
      <c r="BD153" s="989">
        <f>VLOOKUP($E153,BC$450:BF$461,2,FALSE)*BC153*($K153)+IF($G153&lt;&gt;0,($H153/$G153)*BC153,0)*(1-$K153)</f>
        <v>0</v>
      </c>
      <c r="BE153" s="989">
        <f>VLOOKUP($E153,BC$450:BF$461,3,FALSE)*BC153*($K153)+IF($G153&lt;&gt;0,($I153/$G153)*BC153,0)*(1-$K153)</f>
        <v>0</v>
      </c>
      <c r="BF153" s="989">
        <f>VLOOKUP($E153,BC$450:BF$461,4,FALSE)*BC153*($K153)+(BC153-BD153-BE153)*(1-$K153)</f>
        <v>0</v>
      </c>
      <c r="BG153" s="990"/>
      <c r="BK153" s="988">
        <f t="shared" si="154"/>
        <v>0</v>
      </c>
      <c r="BL153" s="989">
        <f>VLOOKUP($E153,BK$450:BN$461,2,FALSE)*BK153*($K153)+IF($G153&lt;&gt;0,($H153/$G153)*BK153,0)*(1-$K153)</f>
        <v>0</v>
      </c>
      <c r="BM153" s="989">
        <f>VLOOKUP($E153,BK$450:BN$461,3,FALSE)*BK153*($K153)+IF($G153&lt;&gt;0,($I153/$G153)*BK153,0)*(1-$K153)</f>
        <v>0</v>
      </c>
      <c r="BN153" s="989">
        <f>VLOOKUP($E153,BK$450:BN$461,4,FALSE)*BK153*($K153)+(BK153-BL153-BM153)*(1-$K153)</f>
        <v>0</v>
      </c>
      <c r="BO153" s="990"/>
      <c r="BS153" s="988">
        <f t="shared" si="155"/>
        <v>0</v>
      </c>
      <c r="BT153" s="989">
        <f>VLOOKUP($E153,BS$450:BV$461,2,FALSE)*BS153*($K153)+IF($G153&lt;&gt;0,($H153/$G153)*BS153,0)*(1-$K153)</f>
        <v>0</v>
      </c>
      <c r="BU153" s="989">
        <f>VLOOKUP($E153,BS$450:BV$461,3,FALSE)*BS153*($K153)+IF($G153&lt;&gt;0,($I153/$G153)*BS153,0)*(1-$K153)</f>
        <v>0</v>
      </c>
      <c r="BV153" s="989">
        <f>VLOOKUP($E153,BS$450:BV$461,4,FALSE)*BS153*($K153)+(BS153-BT153-BU153)*(1-$K153)</f>
        <v>0</v>
      </c>
      <c r="BW153" s="990"/>
      <c r="CA153" s="988">
        <f t="shared" si="156"/>
        <v>0</v>
      </c>
      <c r="CB153" s="989">
        <f>VLOOKUP($E153,CA$450:CD$461,2,FALSE)*CA153*($K153)+IF($G153&lt;&gt;0,($H153/$G153)*CA153,0)*(1-$K153)</f>
        <v>0</v>
      </c>
      <c r="CC153" s="989">
        <f>VLOOKUP($E153,CA$450:CD$461,3,FALSE)*CA153*($K153)+IF($G153&lt;&gt;0,($I153/$G153)*CA153,0)*(1-$K153)</f>
        <v>0</v>
      </c>
      <c r="CD153" s="989">
        <f>VLOOKUP($E153,CA$450:CD$461,4,FALSE)*CA153*($K153)+(CA153-CB153-CC153)*(1-$K153)</f>
        <v>0</v>
      </c>
      <c r="CE153" s="990"/>
      <c r="CI153" s="988">
        <f t="shared" si="157"/>
        <v>0</v>
      </c>
      <c r="CJ153" s="989">
        <f>VLOOKUP($E153,CI$450:CL$461,2,FALSE)*CI153*($K153)+IF($G153&lt;&gt;0,($H153/$G153)*CI153,0)*(1-$K153)</f>
        <v>0</v>
      </c>
      <c r="CK153" s="989">
        <f>VLOOKUP($E153,CI$450:CL$461,3,FALSE)*CI153*($K153)+IF($G153&lt;&gt;0,($I153/$G153)*CI153,0)*(1-$K153)</f>
        <v>0</v>
      </c>
      <c r="CL153" s="989">
        <f>VLOOKUP($E153,CI$450:CL$461,4,FALSE)*CI153*($K153)+(CI153-CJ153-CK153)*(1-$K153)</f>
        <v>0</v>
      </c>
      <c r="CM153" s="990"/>
      <c r="CQ153" s="988">
        <f t="shared" si="158"/>
        <v>0</v>
      </c>
      <c r="CR153" s="989">
        <f>VLOOKUP($E153,CQ$450:CT$461,2,FALSE)*CQ153*($K153)+IF($G153&lt;&gt;0,($H153/$G153)*CQ153,0)*(1-$K153)</f>
        <v>0</v>
      </c>
      <c r="CS153" s="989">
        <f>VLOOKUP($E153,CQ$450:CT$461,3,FALSE)*CQ153*($K153)+IF($G153&lt;&gt;0,($I153/$G153)*CQ153,0)*(1-$K153)</f>
        <v>0</v>
      </c>
      <c r="CT153" s="989">
        <f>VLOOKUP($E153,CQ$450:CT$461,4,FALSE)*CQ153*($K153)+(CQ153-CR153-CS153)*(1-$K153)</f>
        <v>0</v>
      </c>
      <c r="CU153" s="990"/>
      <c r="CY153" s="988">
        <f t="shared" si="159"/>
        <v>0</v>
      </c>
      <c r="CZ153" s="989">
        <f>VLOOKUP($E153,CY$450:DB$461,2,FALSE)*CY153*($K153)+IF($G153&lt;&gt;0,($H153/$G153)*CY153,0)*(1-$K153)</f>
        <v>0</v>
      </c>
      <c r="DA153" s="989">
        <f>VLOOKUP($E153,CY$450:DB$461,3,FALSE)*CY153*($K153)+IF($G153&lt;&gt;0,($I153/$G153)*CY153,0)*(1-$K153)</f>
        <v>0</v>
      </c>
      <c r="DB153" s="989">
        <f>VLOOKUP($E153,CY$450:DB$461,4,FALSE)*CY153*($K153)+(CY153-CZ153-DA153)*(1-$K153)</f>
        <v>0</v>
      </c>
      <c r="DC153" s="990"/>
      <c r="DG153" s="988">
        <f t="shared" si="160"/>
        <v>0</v>
      </c>
      <c r="DH153" s="989">
        <f>VLOOKUP($E153,DG$450:DJ$461,2,FALSE)*DG153*($K153)+IF($G153&lt;&gt;0,($H153/$G153)*DG153,0)*(1-$K153)</f>
        <v>0</v>
      </c>
      <c r="DI153" s="989">
        <f>VLOOKUP($E153,DG$450:DJ$461,3,FALSE)*DG153*($K153)+IF($G153&lt;&gt;0,($I153/$G153)*DG153,0)*(1-$K153)</f>
        <v>0</v>
      </c>
      <c r="DJ153" s="989">
        <f>VLOOKUP($E153,DG$450:DJ$461,4,FALSE)*DG153*($K153)+(DG153-DH153-DI153)*(1-$K153)</f>
        <v>0</v>
      </c>
      <c r="DK153" s="990"/>
      <c r="DO153" s="988">
        <f t="shared" si="161"/>
        <v>0</v>
      </c>
      <c r="DP153" s="989">
        <f>VLOOKUP($E153,DO$450:DR$461,2,FALSE)*DO153*($K153)+IF($G153&lt;&gt;0,($H153/$G153)*DO153,0)*(1-$K153)</f>
        <v>0</v>
      </c>
      <c r="DQ153" s="989">
        <f>VLOOKUP($E153,DO$450:DR$461,3,FALSE)*DO153*($K153)+IF($G153&lt;&gt;0,($I153/$G153)*DO153,0)*(1-$K153)</f>
        <v>0</v>
      </c>
      <c r="DR153" s="989">
        <f>VLOOKUP($E153,DO$450:DR$461,4,FALSE)*DO153*($K153)+(DO153-DP153-DQ153)*(1-$K153)</f>
        <v>0</v>
      </c>
      <c r="DS153" s="990"/>
      <c r="DW153" s="988">
        <f t="shared" si="162"/>
        <v>0</v>
      </c>
      <c r="DX153" s="989">
        <f>VLOOKUP($E153,DW$450:DZ$461,2,FALSE)*DW153*($K153)+IF($G153&lt;&gt;0,($H153/$G153)*DW153,0)*(1-$K153)</f>
        <v>0</v>
      </c>
      <c r="DY153" s="989">
        <f>VLOOKUP($E153,DW$450:DZ$461,3,FALSE)*DW153*($K153)+IF($G153&lt;&gt;0,($I153/$G153)*DW153,0)*(1-$K153)</f>
        <v>0</v>
      </c>
      <c r="DZ153" s="989">
        <f>VLOOKUP($E153,DW$450:DZ$461,4,FALSE)*DW153*($K153)+(DW153-DX153-DY153)*(1-$K153)</f>
        <v>0</v>
      </c>
      <c r="EA153" s="990"/>
      <c r="EE153" s="988">
        <f t="shared" si="163"/>
        <v>0</v>
      </c>
      <c r="EF153" s="989">
        <f>VLOOKUP($E153,EE$450:EH$461,2,FALSE)*EE153*($K153)+IF($G153&lt;&gt;0,($H153/$G153)*EE153,0)*(1-$K153)</f>
        <v>0</v>
      </c>
      <c r="EG153" s="989">
        <f>VLOOKUP($E153,EE$450:EH$461,3,FALSE)*EE153*($K153)+IF($G153&lt;&gt;0,($I153/$G153)*EE153,0)*(1-$K153)</f>
        <v>0</v>
      </c>
      <c r="EH153" s="989">
        <f>VLOOKUP($E153,EE$450:EH$461,4,FALSE)*EE153*($K153)+(EE153-EF153-EG153)*(1-$K153)</f>
        <v>0</v>
      </c>
      <c r="EI153" s="990"/>
      <c r="EM153" s="988">
        <f t="shared" si="164"/>
        <v>0</v>
      </c>
      <c r="EN153" s="989">
        <f>VLOOKUP($E153,EM$450:EP$461,2,FALSE)*EM153*($K153)+IF($G153&lt;&gt;0,($H153/$G153)*EM153,0)*(1-$K153)</f>
        <v>0</v>
      </c>
      <c r="EO153" s="989">
        <f>VLOOKUP($E153,EM$450:EP$461,3,FALSE)*EM153*($K153)+IF($G153&lt;&gt;0,($I153/$G153)*EM153,0)*(1-$K153)</f>
        <v>0</v>
      </c>
      <c r="EP153" s="989">
        <f>VLOOKUP($E153,EM$450:EP$461,4,FALSE)*EM153*($K153)+(EM153-EN153-EO153)*(1-$K153)</f>
        <v>0</v>
      </c>
      <c r="EQ153" s="990"/>
      <c r="EU153" s="988">
        <f t="shared" si="165"/>
        <v>0</v>
      </c>
      <c r="EV153" s="989">
        <f>VLOOKUP($E153,EU$450:EX$461,2,FALSE)*EU153*($K153)+IF($G153&lt;&gt;0,($H153/$G153)*EU153,0)*(1-$K153)</f>
        <v>0</v>
      </c>
      <c r="EW153" s="989">
        <f>VLOOKUP($E153,EU$450:EX$461,3,FALSE)*EU153*($K153)+IF($G153&lt;&gt;0,($I153/$G153)*EU153,0)*(1-$K153)</f>
        <v>0</v>
      </c>
      <c r="EX153" s="989">
        <f>VLOOKUP($E153,EU$450:EX$461,4,FALSE)*EU153*($K153)+(EU153-EV153-EW153)*(1-$K153)</f>
        <v>0</v>
      </c>
      <c r="EY153" s="990"/>
      <c r="FC153" s="988">
        <f t="shared" si="166"/>
        <v>0</v>
      </c>
      <c r="FD153" s="989">
        <f>VLOOKUP($E153,FC$450:FF$461,2,FALSE)*FC153*($K153)+IF($G153&lt;&gt;0,($H153/$G153)*FC153,0)*(1-$K153)</f>
        <v>0</v>
      </c>
      <c r="FE153" s="989">
        <f>VLOOKUP($E153,FC$450:FF$461,3,FALSE)*FC153*($K153)+IF($G153&lt;&gt;0,($I153/$G153)*FC153,0)*(1-$K153)</f>
        <v>0</v>
      </c>
      <c r="FF153" s="989">
        <f>VLOOKUP($E153,FC$450:FF$461,4,FALSE)*FC153*($K153)+(FC153-FD153-FE153)*(1-$K153)</f>
        <v>0</v>
      </c>
      <c r="FG153" s="990"/>
      <c r="FK153" s="988">
        <f t="shared" si="167"/>
        <v>0</v>
      </c>
      <c r="FL153" s="989">
        <f>VLOOKUP($E153,FK$450:FN$461,2,FALSE)*FK153*($K153)+IF($G153&lt;&gt;0,($H153/$G153)*FK153,0)*(1-$K153)</f>
        <v>0</v>
      </c>
      <c r="FM153" s="989">
        <f>VLOOKUP($E153,FK$450:FN$461,3,FALSE)*FK153*($K153)+IF($G153&lt;&gt;0,($I153/$G153)*FK153,0)*(1-$K153)</f>
        <v>0</v>
      </c>
      <c r="FN153" s="989">
        <f>VLOOKUP($E153,FK$450:FN$461,4,FALSE)*FK153*($K153)+(FK153-FL153-FM153)*(1-$K153)</f>
        <v>0</v>
      </c>
      <c r="FO153" s="990"/>
    </row>
    <row r="154" spans="1:171">
      <c r="A154" s="786"/>
      <c r="B154" s="79" t="s">
        <v>26</v>
      </c>
      <c r="C154" s="1963" t="s">
        <v>81</v>
      </c>
      <c r="D154" s="764">
        <v>254</v>
      </c>
      <c r="E154" s="778" t="str">
        <f>'Sch 1- Rate Base '!E154</f>
        <v>DIRECT</v>
      </c>
      <c r="F154" s="765"/>
      <c r="G154" s="182">
        <f>'Sch 1- Rate Base '!G154</f>
        <v>0</v>
      </c>
      <c r="H154" s="182">
        <f>'Sch 1- Rate Base '!H154</f>
        <v>0</v>
      </c>
      <c r="I154" s="182">
        <f>'Sch 1- Rate Base '!I154</f>
        <v>0</v>
      </c>
      <c r="J154" s="183">
        <f>'Sch 1- Rate Base '!J154</f>
        <v>0</v>
      </c>
      <c r="K154" s="777">
        <f t="shared" si="147"/>
        <v>0</v>
      </c>
      <c r="O154" s="988">
        <f t="shared" si="148"/>
        <v>0</v>
      </c>
      <c r="P154" s="989">
        <f>VLOOKUP($E154,O$450:R$461,2,FALSE)*O154*($K154)+IF($G154&lt;&gt;0,($H154/$G154)*O154,0)*(1-$K154)</f>
        <v>0</v>
      </c>
      <c r="Q154" s="989">
        <f>VLOOKUP($E154,O$450:R$461,3,FALSE)*O154*($K154)+IF($G154&lt;&gt;0,($I154/$G154)*O154,0)*(1-$K154)</f>
        <v>0</v>
      </c>
      <c r="R154" s="989">
        <f>VLOOKUP($E154,O$450:R$461,4,FALSE)*O154*($K154)+(O154-P154-Q154)*(1-$K154)</f>
        <v>0</v>
      </c>
      <c r="S154" s="990"/>
      <c r="W154" s="988">
        <f t="shared" si="149"/>
        <v>0</v>
      </c>
      <c r="X154" s="989">
        <f>VLOOKUP($E154,W$450:Z$461,2,FALSE)*W154*($K154)+IF($G154&lt;&gt;0,($H154/$G154)*W154,0)*(1-$K154)</f>
        <v>0</v>
      </c>
      <c r="Y154" s="989">
        <f>VLOOKUP($E154,W$450:Z$461,3,FALSE)*W154*($K154)+IF($G154&lt;&gt;0,($I154/$G154)*W154,0)*(1-$K154)</f>
        <v>0</v>
      </c>
      <c r="Z154" s="989">
        <f>VLOOKUP($E154,W$450:Z$461,4,FALSE)*W154*($K154)+(W154-X154-Y154)*(1-$K154)</f>
        <v>0</v>
      </c>
      <c r="AA154" s="990"/>
      <c r="AE154" s="988">
        <f t="shared" si="150"/>
        <v>0</v>
      </c>
      <c r="AF154" s="989">
        <f>VLOOKUP($E154,AE$450:AH$461,2,FALSE)*AE154*($K154)+IF($G154&lt;&gt;0,($H154/$G154)*AE154,0)*(1-$K154)</f>
        <v>0</v>
      </c>
      <c r="AG154" s="989">
        <f>VLOOKUP($E154,AE$450:AH$461,3,FALSE)*AE154*($K154)+IF($G154&lt;&gt;0,($I154/$G154)*AE154,0)*(1-$K154)</f>
        <v>0</v>
      </c>
      <c r="AH154" s="989">
        <f>VLOOKUP($E154,AE$450:AH$461,4,FALSE)*AE154*($K154)+(AE154-AF154-AG154)*(1-$K154)</f>
        <v>0</v>
      </c>
      <c r="AI154" s="990"/>
      <c r="AM154" s="988">
        <f t="shared" si="151"/>
        <v>0</v>
      </c>
      <c r="AN154" s="989">
        <f>VLOOKUP($E154,AM$450:AP$461,2,FALSE)*AM154*($K154)+IF($G154&lt;&gt;0,($H154/$G154)*AM154,0)*(1-$K154)</f>
        <v>0</v>
      </c>
      <c r="AO154" s="989">
        <f>VLOOKUP($E154,AM$450:AP$461,3,FALSE)*AM154*($K154)+IF($G154&lt;&gt;0,($I154/$G154)*AM154,0)*(1-$K154)</f>
        <v>0</v>
      </c>
      <c r="AP154" s="989">
        <f>VLOOKUP($E154,AM$450:AP$461,4,FALSE)*AM154*($K154)+(AM154-AN154-AO154)*(1-$K154)</f>
        <v>0</v>
      </c>
      <c r="AQ154" s="990"/>
      <c r="AU154" s="988">
        <f t="shared" si="152"/>
        <v>0</v>
      </c>
      <c r="AV154" s="989">
        <f>VLOOKUP($E154,AU$450:AX$461,2,FALSE)*AU154*($K154)+IF($G154&lt;&gt;0,($H154/$G154)*AU154,0)*(1-$K154)</f>
        <v>0</v>
      </c>
      <c r="AW154" s="989">
        <f>VLOOKUP($E154,AU$450:AX$461,3,FALSE)*AU154*($K154)+IF($G154&lt;&gt;0,($I154/$G154)*AU154,0)*(1-$K154)</f>
        <v>0</v>
      </c>
      <c r="AX154" s="989">
        <f>VLOOKUP($E154,AU$450:AX$461,4,FALSE)*AU154*($K154)+(AU154-AV154-AW154)*(1-$K154)</f>
        <v>0</v>
      </c>
      <c r="AY154" s="990"/>
      <c r="BC154" s="988">
        <f t="shared" si="153"/>
        <v>0</v>
      </c>
      <c r="BD154" s="989">
        <f>VLOOKUP($E154,BC$450:BF$461,2,FALSE)*BC154*($K154)+IF($G154&lt;&gt;0,($H154/$G154)*BC154,0)*(1-$K154)</f>
        <v>0</v>
      </c>
      <c r="BE154" s="989">
        <f>VLOOKUP($E154,BC$450:BF$461,3,FALSE)*BC154*($K154)+IF($G154&lt;&gt;0,($I154/$G154)*BC154,0)*(1-$K154)</f>
        <v>0</v>
      </c>
      <c r="BF154" s="989">
        <f>VLOOKUP($E154,BC$450:BF$461,4,FALSE)*BC154*($K154)+(BC154-BD154-BE154)*(1-$K154)</f>
        <v>0</v>
      </c>
      <c r="BG154" s="990"/>
      <c r="BK154" s="988">
        <f t="shared" si="154"/>
        <v>0</v>
      </c>
      <c r="BL154" s="989">
        <f>VLOOKUP($E154,BK$450:BN$461,2,FALSE)*BK154*($K154)+IF($G154&lt;&gt;0,($H154/$G154)*BK154,0)*(1-$K154)</f>
        <v>0</v>
      </c>
      <c r="BM154" s="989">
        <f>VLOOKUP($E154,BK$450:BN$461,3,FALSE)*BK154*($K154)+IF($G154&lt;&gt;0,($I154/$G154)*BK154,0)*(1-$K154)</f>
        <v>0</v>
      </c>
      <c r="BN154" s="989">
        <f>VLOOKUP($E154,BK$450:BN$461,4,FALSE)*BK154*($K154)+(BK154-BL154-BM154)*(1-$K154)</f>
        <v>0</v>
      </c>
      <c r="BO154" s="990"/>
      <c r="BS154" s="988">
        <f t="shared" si="155"/>
        <v>0</v>
      </c>
      <c r="BT154" s="989">
        <f>VLOOKUP($E154,BS$450:BV$461,2,FALSE)*BS154*($K154)+IF($G154&lt;&gt;0,($H154/$G154)*BS154,0)*(1-$K154)</f>
        <v>0</v>
      </c>
      <c r="BU154" s="989">
        <f>VLOOKUP($E154,BS$450:BV$461,3,FALSE)*BS154*($K154)+IF($G154&lt;&gt;0,($I154/$G154)*BS154,0)*(1-$K154)</f>
        <v>0</v>
      </c>
      <c r="BV154" s="989">
        <f>VLOOKUP($E154,BS$450:BV$461,4,FALSE)*BS154*($K154)+(BS154-BT154-BU154)*(1-$K154)</f>
        <v>0</v>
      </c>
      <c r="BW154" s="990"/>
      <c r="CA154" s="988">
        <f t="shared" si="156"/>
        <v>0</v>
      </c>
      <c r="CB154" s="989">
        <f>VLOOKUP($E154,CA$450:CD$461,2,FALSE)*CA154*($K154)+IF($G154&lt;&gt;0,($H154/$G154)*CA154,0)*(1-$K154)</f>
        <v>0</v>
      </c>
      <c r="CC154" s="989">
        <f>VLOOKUP($E154,CA$450:CD$461,3,FALSE)*CA154*($K154)+IF($G154&lt;&gt;0,($I154/$G154)*CA154,0)*(1-$K154)</f>
        <v>0</v>
      </c>
      <c r="CD154" s="989">
        <f>VLOOKUP($E154,CA$450:CD$461,4,FALSE)*CA154*($K154)+(CA154-CB154-CC154)*(1-$K154)</f>
        <v>0</v>
      </c>
      <c r="CE154" s="990"/>
      <c r="CI154" s="988">
        <f t="shared" si="157"/>
        <v>0</v>
      </c>
      <c r="CJ154" s="989">
        <f>VLOOKUP($E154,CI$450:CL$461,2,FALSE)*CI154*($K154)+IF($G154&lt;&gt;0,($H154/$G154)*CI154,0)*(1-$K154)</f>
        <v>0</v>
      </c>
      <c r="CK154" s="989">
        <f>VLOOKUP($E154,CI$450:CL$461,3,FALSE)*CI154*($K154)+IF($G154&lt;&gt;0,($I154/$G154)*CI154,0)*(1-$K154)</f>
        <v>0</v>
      </c>
      <c r="CL154" s="989">
        <f>VLOOKUP($E154,CI$450:CL$461,4,FALSE)*CI154*($K154)+(CI154-CJ154-CK154)*(1-$K154)</f>
        <v>0</v>
      </c>
      <c r="CM154" s="990"/>
      <c r="CQ154" s="988">
        <f t="shared" si="158"/>
        <v>0</v>
      </c>
      <c r="CR154" s="989">
        <f>VLOOKUP($E154,CQ$450:CT$461,2,FALSE)*CQ154*($K154)+IF($G154&lt;&gt;0,($H154/$G154)*CQ154,0)*(1-$K154)</f>
        <v>0</v>
      </c>
      <c r="CS154" s="989">
        <f>VLOOKUP($E154,CQ$450:CT$461,3,FALSE)*CQ154*($K154)+IF($G154&lt;&gt;0,($I154/$G154)*CQ154,0)*(1-$K154)</f>
        <v>0</v>
      </c>
      <c r="CT154" s="989">
        <f>VLOOKUP($E154,CQ$450:CT$461,4,FALSE)*CQ154*($K154)+(CQ154-CR154-CS154)*(1-$K154)</f>
        <v>0</v>
      </c>
      <c r="CU154" s="990"/>
      <c r="CY154" s="988">
        <f t="shared" si="159"/>
        <v>0</v>
      </c>
      <c r="CZ154" s="989">
        <f>VLOOKUP($E154,CY$450:DB$461,2,FALSE)*CY154*($K154)+IF($G154&lt;&gt;0,($H154/$G154)*CY154,0)*(1-$K154)</f>
        <v>0</v>
      </c>
      <c r="DA154" s="989">
        <f>VLOOKUP($E154,CY$450:DB$461,3,FALSE)*CY154*($K154)+IF($G154&lt;&gt;0,($I154/$G154)*CY154,0)*(1-$K154)</f>
        <v>0</v>
      </c>
      <c r="DB154" s="989">
        <f>VLOOKUP($E154,CY$450:DB$461,4,FALSE)*CY154*($K154)+(CY154-CZ154-DA154)*(1-$K154)</f>
        <v>0</v>
      </c>
      <c r="DC154" s="990"/>
      <c r="DG154" s="988">
        <f t="shared" si="160"/>
        <v>0</v>
      </c>
      <c r="DH154" s="989">
        <f>VLOOKUP($E154,DG$450:DJ$461,2,FALSE)*DG154*($K154)+IF($G154&lt;&gt;0,($H154/$G154)*DG154,0)*(1-$K154)</f>
        <v>0</v>
      </c>
      <c r="DI154" s="989">
        <f>VLOOKUP($E154,DG$450:DJ$461,3,FALSE)*DG154*($K154)+IF($G154&lt;&gt;0,($I154/$G154)*DG154,0)*(1-$K154)</f>
        <v>0</v>
      </c>
      <c r="DJ154" s="989">
        <f>VLOOKUP($E154,DG$450:DJ$461,4,FALSE)*DG154*($K154)+(DG154-DH154-DI154)*(1-$K154)</f>
        <v>0</v>
      </c>
      <c r="DK154" s="990"/>
      <c r="DO154" s="988">
        <f t="shared" si="161"/>
        <v>0</v>
      </c>
      <c r="DP154" s="989">
        <f>VLOOKUP($E154,DO$450:DR$461,2,FALSE)*DO154*($K154)+IF($G154&lt;&gt;0,($H154/$G154)*DO154,0)*(1-$K154)</f>
        <v>0</v>
      </c>
      <c r="DQ154" s="989">
        <f>VLOOKUP($E154,DO$450:DR$461,3,FALSE)*DO154*($K154)+IF($G154&lt;&gt;0,($I154/$G154)*DO154,0)*(1-$K154)</f>
        <v>0</v>
      </c>
      <c r="DR154" s="989">
        <f>VLOOKUP($E154,DO$450:DR$461,4,FALSE)*DO154*($K154)+(DO154-DP154-DQ154)*(1-$K154)</f>
        <v>0</v>
      </c>
      <c r="DS154" s="990"/>
      <c r="DW154" s="988">
        <f t="shared" si="162"/>
        <v>0</v>
      </c>
      <c r="DX154" s="989">
        <f>VLOOKUP($E154,DW$450:DZ$461,2,FALSE)*DW154*($K154)+IF($G154&lt;&gt;0,($H154/$G154)*DW154,0)*(1-$K154)</f>
        <v>0</v>
      </c>
      <c r="DY154" s="989">
        <f>VLOOKUP($E154,DW$450:DZ$461,3,FALSE)*DW154*($K154)+IF($G154&lt;&gt;0,($I154/$G154)*DW154,0)*(1-$K154)</f>
        <v>0</v>
      </c>
      <c r="DZ154" s="989">
        <f>VLOOKUP($E154,DW$450:DZ$461,4,FALSE)*DW154*($K154)+(DW154-DX154-DY154)*(1-$K154)</f>
        <v>0</v>
      </c>
      <c r="EA154" s="990"/>
      <c r="EE154" s="988">
        <f t="shared" si="163"/>
        <v>0</v>
      </c>
      <c r="EF154" s="989">
        <f>VLOOKUP($E154,EE$450:EH$461,2,FALSE)*EE154*($K154)+IF($G154&lt;&gt;0,($H154/$G154)*EE154,0)*(1-$K154)</f>
        <v>0</v>
      </c>
      <c r="EG154" s="989">
        <f>VLOOKUP($E154,EE$450:EH$461,3,FALSE)*EE154*($K154)+IF($G154&lt;&gt;0,($I154/$G154)*EE154,0)*(1-$K154)</f>
        <v>0</v>
      </c>
      <c r="EH154" s="989">
        <f>VLOOKUP($E154,EE$450:EH$461,4,FALSE)*EE154*($K154)+(EE154-EF154-EG154)*(1-$K154)</f>
        <v>0</v>
      </c>
      <c r="EI154" s="990"/>
      <c r="EM154" s="988">
        <f t="shared" si="164"/>
        <v>0</v>
      </c>
      <c r="EN154" s="989">
        <f>VLOOKUP($E154,EM$450:EP$461,2,FALSE)*EM154*($K154)+IF($G154&lt;&gt;0,($H154/$G154)*EM154,0)*(1-$K154)</f>
        <v>0</v>
      </c>
      <c r="EO154" s="989">
        <f>VLOOKUP($E154,EM$450:EP$461,3,FALSE)*EM154*($K154)+IF($G154&lt;&gt;0,($I154/$G154)*EM154,0)*(1-$K154)</f>
        <v>0</v>
      </c>
      <c r="EP154" s="989">
        <f>VLOOKUP($E154,EM$450:EP$461,4,FALSE)*EM154*($K154)+(EM154-EN154-EO154)*(1-$K154)</f>
        <v>0</v>
      </c>
      <c r="EQ154" s="990"/>
      <c r="EU154" s="988">
        <f t="shared" si="165"/>
        <v>0</v>
      </c>
      <c r="EV154" s="989">
        <f>VLOOKUP($E154,EU$450:EX$461,2,FALSE)*EU154*($K154)+IF($G154&lt;&gt;0,($H154/$G154)*EU154,0)*(1-$K154)</f>
        <v>0</v>
      </c>
      <c r="EW154" s="989">
        <f>VLOOKUP($E154,EU$450:EX$461,3,FALSE)*EU154*($K154)+IF($G154&lt;&gt;0,($I154/$G154)*EU154,0)*(1-$K154)</f>
        <v>0</v>
      </c>
      <c r="EX154" s="989">
        <f>VLOOKUP($E154,EU$450:EX$461,4,FALSE)*EU154*($K154)+(EU154-EV154-EW154)*(1-$K154)</f>
        <v>0</v>
      </c>
      <c r="EY154" s="990"/>
      <c r="FC154" s="988">
        <f t="shared" si="166"/>
        <v>0</v>
      </c>
      <c r="FD154" s="989">
        <f>VLOOKUP($E154,FC$450:FF$461,2,FALSE)*FC154*($K154)+IF($G154&lt;&gt;0,($H154/$G154)*FC154,0)*(1-$K154)</f>
        <v>0</v>
      </c>
      <c r="FE154" s="989">
        <f>VLOOKUP($E154,FC$450:FF$461,3,FALSE)*FC154*($K154)+IF($G154&lt;&gt;0,($I154/$G154)*FC154,0)*(1-$K154)</f>
        <v>0</v>
      </c>
      <c r="FF154" s="989">
        <f>VLOOKUP($E154,FC$450:FF$461,4,FALSE)*FC154*($K154)+(FC154-FD154-FE154)*(1-$K154)</f>
        <v>0</v>
      </c>
      <c r="FG154" s="990"/>
      <c r="FK154" s="988">
        <f t="shared" si="167"/>
        <v>0</v>
      </c>
      <c r="FL154" s="989">
        <f>VLOOKUP($E154,FK$450:FN$461,2,FALSE)*FK154*($K154)+IF($G154&lt;&gt;0,($H154/$G154)*FK154,0)*(1-$K154)</f>
        <v>0</v>
      </c>
      <c r="FM154" s="989">
        <f>VLOOKUP($E154,FK$450:FN$461,3,FALSE)*FK154*($K154)+IF($G154&lt;&gt;0,($I154/$G154)*FK154,0)*(1-$K154)</f>
        <v>0</v>
      </c>
      <c r="FN154" s="989">
        <f>VLOOKUP($E154,FK$450:FN$461,4,FALSE)*FK154*($K154)+(FK154-FL154-FM154)*(1-$K154)</f>
        <v>0</v>
      </c>
      <c r="FO154" s="990"/>
    </row>
    <row r="155" spans="1:171">
      <c r="A155" s="786"/>
      <c r="B155" s="79" t="s">
        <v>23</v>
      </c>
      <c r="C155" s="1963" t="s">
        <v>81</v>
      </c>
      <c r="D155" s="764">
        <v>255</v>
      </c>
      <c r="E155" s="778" t="str">
        <f>'Sch 1- Rate Base '!E155</f>
        <v>DIST</v>
      </c>
      <c r="F155" s="765"/>
      <c r="G155" s="182">
        <f>'Sch 1- Rate Base '!G155</f>
        <v>0</v>
      </c>
      <c r="H155" s="182">
        <f>'Sch 1- Rate Base '!H155</f>
        <v>0</v>
      </c>
      <c r="I155" s="182">
        <f>'Sch 1- Rate Base '!I155</f>
        <v>0</v>
      </c>
      <c r="J155" s="183">
        <f>'Sch 1- Rate Base '!J155</f>
        <v>0</v>
      </c>
      <c r="K155" s="777">
        <f t="shared" si="147"/>
        <v>1</v>
      </c>
      <c r="O155" s="988">
        <f t="shared" si="148"/>
        <v>0</v>
      </c>
      <c r="P155" s="989">
        <f>VLOOKUP($E155,O$450:R$461,2,FALSE)*O155*($K155)+IF($G155&lt;&gt;0,($H155/$G155)*O155,0)*(1-$K155)</f>
        <v>0</v>
      </c>
      <c r="Q155" s="989">
        <f>VLOOKUP($E155,O$450:R$461,3,FALSE)*O155*($K155)+IF($G155&lt;&gt;0,($I155/$G155)*O155,0)*(1-$K155)</f>
        <v>0</v>
      </c>
      <c r="R155" s="989">
        <f>VLOOKUP($E155,O$450:R$461,4,FALSE)*O155*($K155)+(O155-P155-Q155)*(1-$K155)</f>
        <v>0</v>
      </c>
      <c r="S155" s="990"/>
      <c r="W155" s="988">
        <f t="shared" si="149"/>
        <v>0</v>
      </c>
      <c r="X155" s="989">
        <f>VLOOKUP($E155,W$450:Z$461,2,FALSE)*W155*($K155)+IF($G155&lt;&gt;0,($H155/$G155)*W155,0)*(1-$K155)</f>
        <v>0</v>
      </c>
      <c r="Y155" s="989">
        <f>VLOOKUP($E155,W$450:Z$461,3,FALSE)*W155*($K155)+IF($G155&lt;&gt;0,($I155/$G155)*W155,0)*(1-$K155)</f>
        <v>0</v>
      </c>
      <c r="Z155" s="989">
        <f>VLOOKUP($E155,W$450:Z$461,4,FALSE)*W155*($K155)+(W155-X155-Y155)*(1-$K155)</f>
        <v>0</v>
      </c>
      <c r="AA155" s="990"/>
      <c r="AE155" s="988">
        <f t="shared" si="150"/>
        <v>0</v>
      </c>
      <c r="AF155" s="989">
        <f>VLOOKUP($E155,AE$450:AH$461,2,FALSE)*AE155*($K155)+IF($G155&lt;&gt;0,($H155/$G155)*AE155,0)*(1-$K155)</f>
        <v>0</v>
      </c>
      <c r="AG155" s="989">
        <f>VLOOKUP($E155,AE$450:AH$461,3,FALSE)*AE155*($K155)+IF($G155&lt;&gt;0,($I155/$G155)*AE155,0)*(1-$K155)</f>
        <v>0</v>
      </c>
      <c r="AH155" s="989">
        <f>VLOOKUP($E155,AE$450:AH$461,4,FALSE)*AE155*($K155)+(AE155-AF155-AG155)*(1-$K155)</f>
        <v>0</v>
      </c>
      <c r="AI155" s="990"/>
      <c r="AM155" s="988">
        <f t="shared" si="151"/>
        <v>0</v>
      </c>
      <c r="AN155" s="989">
        <f>VLOOKUP($E155,AM$450:AP$461,2,FALSE)*AM155*($K155)+IF($G155&lt;&gt;0,($H155/$G155)*AM155,0)*(1-$K155)</f>
        <v>0</v>
      </c>
      <c r="AO155" s="989">
        <f>VLOOKUP($E155,AM$450:AP$461,3,FALSE)*AM155*($K155)+IF($G155&lt;&gt;0,($I155/$G155)*AM155,0)*(1-$K155)</f>
        <v>0</v>
      </c>
      <c r="AP155" s="989">
        <f>VLOOKUP($E155,AM$450:AP$461,4,FALSE)*AM155*($K155)+(AM155-AN155-AO155)*(1-$K155)</f>
        <v>0</v>
      </c>
      <c r="AQ155" s="990"/>
      <c r="AU155" s="988">
        <f t="shared" si="152"/>
        <v>0</v>
      </c>
      <c r="AV155" s="989">
        <f>VLOOKUP($E155,AU$450:AX$461,2,FALSE)*AU155*($K155)+IF($G155&lt;&gt;0,($H155/$G155)*AU155,0)*(1-$K155)</f>
        <v>0</v>
      </c>
      <c r="AW155" s="989">
        <f>VLOOKUP($E155,AU$450:AX$461,3,FALSE)*AU155*($K155)+IF($G155&lt;&gt;0,($I155/$G155)*AU155,0)*(1-$K155)</f>
        <v>0</v>
      </c>
      <c r="AX155" s="989">
        <f>VLOOKUP($E155,AU$450:AX$461,4,FALSE)*AU155*($K155)+(AU155-AV155-AW155)*(1-$K155)</f>
        <v>0</v>
      </c>
      <c r="AY155" s="990"/>
      <c r="BC155" s="988">
        <f t="shared" si="153"/>
        <v>0</v>
      </c>
      <c r="BD155" s="989">
        <f>VLOOKUP($E155,BC$450:BF$461,2,FALSE)*BC155*($K155)+IF($G155&lt;&gt;0,($H155/$G155)*BC155,0)*(1-$K155)</f>
        <v>0</v>
      </c>
      <c r="BE155" s="989">
        <f>VLOOKUP($E155,BC$450:BF$461,3,FALSE)*BC155*($K155)+IF($G155&lt;&gt;0,($I155/$G155)*BC155,0)*(1-$K155)</f>
        <v>0</v>
      </c>
      <c r="BF155" s="989">
        <f>VLOOKUP($E155,BC$450:BF$461,4,FALSE)*BC155*($K155)+(BC155-BD155-BE155)*(1-$K155)</f>
        <v>0</v>
      </c>
      <c r="BG155" s="990"/>
      <c r="BK155" s="988">
        <f t="shared" si="154"/>
        <v>0</v>
      </c>
      <c r="BL155" s="989">
        <f>VLOOKUP($E155,BK$450:BN$461,2,FALSE)*BK155*($K155)+IF($G155&lt;&gt;0,($H155/$G155)*BK155,0)*(1-$K155)</f>
        <v>0</v>
      </c>
      <c r="BM155" s="989">
        <f>VLOOKUP($E155,BK$450:BN$461,3,FALSE)*BK155*($K155)+IF($G155&lt;&gt;0,($I155/$G155)*BK155,0)*(1-$K155)</f>
        <v>0</v>
      </c>
      <c r="BN155" s="989">
        <f>VLOOKUP($E155,BK$450:BN$461,4,FALSE)*BK155*($K155)+(BK155-BL155-BM155)*(1-$K155)</f>
        <v>0</v>
      </c>
      <c r="BO155" s="990"/>
      <c r="BS155" s="988">
        <f t="shared" si="155"/>
        <v>0</v>
      </c>
      <c r="BT155" s="989">
        <f>VLOOKUP($E155,BS$450:BV$461,2,FALSE)*BS155*($K155)+IF($G155&lt;&gt;0,($H155/$G155)*BS155,0)*(1-$K155)</f>
        <v>0</v>
      </c>
      <c r="BU155" s="989">
        <f>VLOOKUP($E155,BS$450:BV$461,3,FALSE)*BS155*($K155)+IF($G155&lt;&gt;0,($I155/$G155)*BS155,0)*(1-$K155)</f>
        <v>0</v>
      </c>
      <c r="BV155" s="989">
        <f>VLOOKUP($E155,BS$450:BV$461,4,FALSE)*BS155*($K155)+(BS155-BT155-BU155)*(1-$K155)</f>
        <v>0</v>
      </c>
      <c r="BW155" s="990"/>
      <c r="CA155" s="988">
        <f t="shared" si="156"/>
        <v>0</v>
      </c>
      <c r="CB155" s="989">
        <f>VLOOKUP($E155,CA$450:CD$461,2,FALSE)*CA155*($K155)+IF($G155&lt;&gt;0,($H155/$G155)*CA155,0)*(1-$K155)</f>
        <v>0</v>
      </c>
      <c r="CC155" s="989">
        <f>VLOOKUP($E155,CA$450:CD$461,3,FALSE)*CA155*($K155)+IF($G155&lt;&gt;0,($I155/$G155)*CA155,0)*(1-$K155)</f>
        <v>0</v>
      </c>
      <c r="CD155" s="989">
        <f>VLOOKUP($E155,CA$450:CD$461,4,FALSE)*CA155*($K155)+(CA155-CB155-CC155)*(1-$K155)</f>
        <v>0</v>
      </c>
      <c r="CE155" s="990"/>
      <c r="CI155" s="988">
        <f t="shared" si="157"/>
        <v>0</v>
      </c>
      <c r="CJ155" s="989">
        <f>VLOOKUP($E155,CI$450:CL$461,2,FALSE)*CI155*($K155)+IF($G155&lt;&gt;0,($H155/$G155)*CI155,0)*(1-$K155)</f>
        <v>0</v>
      </c>
      <c r="CK155" s="989">
        <f>VLOOKUP($E155,CI$450:CL$461,3,FALSE)*CI155*($K155)+IF($G155&lt;&gt;0,($I155/$G155)*CI155,0)*(1-$K155)</f>
        <v>0</v>
      </c>
      <c r="CL155" s="989">
        <f>VLOOKUP($E155,CI$450:CL$461,4,FALSE)*CI155*($K155)+(CI155-CJ155-CK155)*(1-$K155)</f>
        <v>0</v>
      </c>
      <c r="CM155" s="990"/>
      <c r="CQ155" s="988">
        <f t="shared" si="158"/>
        <v>0</v>
      </c>
      <c r="CR155" s="989">
        <f>VLOOKUP($E155,CQ$450:CT$461,2,FALSE)*CQ155*($K155)+IF($G155&lt;&gt;0,($H155/$G155)*CQ155,0)*(1-$K155)</f>
        <v>0</v>
      </c>
      <c r="CS155" s="989">
        <f>VLOOKUP($E155,CQ$450:CT$461,3,FALSE)*CQ155*($K155)+IF($G155&lt;&gt;0,($I155/$G155)*CQ155,0)*(1-$K155)</f>
        <v>0</v>
      </c>
      <c r="CT155" s="989">
        <f>VLOOKUP($E155,CQ$450:CT$461,4,FALSE)*CQ155*($K155)+(CQ155-CR155-CS155)*(1-$K155)</f>
        <v>0</v>
      </c>
      <c r="CU155" s="990"/>
      <c r="CY155" s="988">
        <f t="shared" si="159"/>
        <v>0</v>
      </c>
      <c r="CZ155" s="989">
        <f>VLOOKUP($E155,CY$450:DB$461,2,FALSE)*CY155*($K155)+IF($G155&lt;&gt;0,($H155/$G155)*CY155,0)*(1-$K155)</f>
        <v>0</v>
      </c>
      <c r="DA155" s="989">
        <f>VLOOKUP($E155,CY$450:DB$461,3,FALSE)*CY155*($K155)+IF($G155&lt;&gt;0,($I155/$G155)*CY155,0)*(1-$K155)</f>
        <v>0</v>
      </c>
      <c r="DB155" s="989">
        <f>VLOOKUP($E155,CY$450:DB$461,4,FALSE)*CY155*($K155)+(CY155-CZ155-DA155)*(1-$K155)</f>
        <v>0</v>
      </c>
      <c r="DC155" s="990"/>
      <c r="DG155" s="988">
        <f t="shared" si="160"/>
        <v>0</v>
      </c>
      <c r="DH155" s="989">
        <f>VLOOKUP($E155,DG$450:DJ$461,2,FALSE)*DG155*($K155)+IF($G155&lt;&gt;0,($H155/$G155)*DG155,0)*(1-$K155)</f>
        <v>0</v>
      </c>
      <c r="DI155" s="989">
        <f>VLOOKUP($E155,DG$450:DJ$461,3,FALSE)*DG155*($K155)+IF($G155&lt;&gt;0,($I155/$G155)*DG155,0)*(1-$K155)</f>
        <v>0</v>
      </c>
      <c r="DJ155" s="989">
        <f>VLOOKUP($E155,DG$450:DJ$461,4,FALSE)*DG155*($K155)+(DG155-DH155-DI155)*(1-$K155)</f>
        <v>0</v>
      </c>
      <c r="DK155" s="990"/>
      <c r="DO155" s="988">
        <f t="shared" si="161"/>
        <v>0</v>
      </c>
      <c r="DP155" s="989">
        <f>VLOOKUP($E155,DO$450:DR$461,2,FALSE)*DO155*($K155)+IF($G155&lt;&gt;0,($H155/$G155)*DO155,0)*(1-$K155)</f>
        <v>0</v>
      </c>
      <c r="DQ155" s="989">
        <f>VLOOKUP($E155,DO$450:DR$461,3,FALSE)*DO155*($K155)+IF($G155&lt;&gt;0,($I155/$G155)*DO155,0)*(1-$K155)</f>
        <v>0</v>
      </c>
      <c r="DR155" s="989">
        <f>VLOOKUP($E155,DO$450:DR$461,4,FALSE)*DO155*($K155)+(DO155-DP155-DQ155)*(1-$K155)</f>
        <v>0</v>
      </c>
      <c r="DS155" s="990"/>
      <c r="DW155" s="988">
        <f t="shared" si="162"/>
        <v>0</v>
      </c>
      <c r="DX155" s="989">
        <f>VLOOKUP($E155,DW$450:DZ$461,2,FALSE)*DW155*($K155)+IF($G155&lt;&gt;0,($H155/$G155)*DW155,0)*(1-$K155)</f>
        <v>0</v>
      </c>
      <c r="DY155" s="989">
        <f>VLOOKUP($E155,DW$450:DZ$461,3,FALSE)*DW155*($K155)+IF($G155&lt;&gt;0,($I155/$G155)*DW155,0)*(1-$K155)</f>
        <v>0</v>
      </c>
      <c r="DZ155" s="989">
        <f>VLOOKUP($E155,DW$450:DZ$461,4,FALSE)*DW155*($K155)+(DW155-DX155-DY155)*(1-$K155)</f>
        <v>0</v>
      </c>
      <c r="EA155" s="990"/>
      <c r="EE155" s="988">
        <f t="shared" si="163"/>
        <v>0</v>
      </c>
      <c r="EF155" s="989">
        <f>VLOOKUP($E155,EE$450:EH$461,2,FALSE)*EE155*($K155)+IF($G155&lt;&gt;0,($H155/$G155)*EE155,0)*(1-$K155)</f>
        <v>0</v>
      </c>
      <c r="EG155" s="989">
        <f>VLOOKUP($E155,EE$450:EH$461,3,FALSE)*EE155*($K155)+IF($G155&lt;&gt;0,($I155/$G155)*EE155,0)*(1-$K155)</f>
        <v>0</v>
      </c>
      <c r="EH155" s="989">
        <f>VLOOKUP($E155,EE$450:EH$461,4,FALSE)*EE155*($K155)+(EE155-EF155-EG155)*(1-$K155)</f>
        <v>0</v>
      </c>
      <c r="EI155" s="990"/>
      <c r="EM155" s="988">
        <f t="shared" si="164"/>
        <v>0</v>
      </c>
      <c r="EN155" s="989">
        <f>VLOOKUP($E155,EM$450:EP$461,2,FALSE)*EM155*($K155)+IF($G155&lt;&gt;0,($H155/$G155)*EM155,0)*(1-$K155)</f>
        <v>0</v>
      </c>
      <c r="EO155" s="989">
        <f>VLOOKUP($E155,EM$450:EP$461,3,FALSE)*EM155*($K155)+IF($G155&lt;&gt;0,($I155/$G155)*EM155,0)*(1-$K155)</f>
        <v>0</v>
      </c>
      <c r="EP155" s="989">
        <f>VLOOKUP($E155,EM$450:EP$461,4,FALSE)*EM155*($K155)+(EM155-EN155-EO155)*(1-$K155)</f>
        <v>0</v>
      </c>
      <c r="EQ155" s="990"/>
      <c r="EU155" s="988">
        <f t="shared" si="165"/>
        <v>0</v>
      </c>
      <c r="EV155" s="989">
        <f>VLOOKUP($E155,EU$450:EX$461,2,FALSE)*EU155*($K155)+IF($G155&lt;&gt;0,($H155/$G155)*EU155,0)*(1-$K155)</f>
        <v>0</v>
      </c>
      <c r="EW155" s="989">
        <f>VLOOKUP($E155,EU$450:EX$461,3,FALSE)*EU155*($K155)+IF($G155&lt;&gt;0,($I155/$G155)*EU155,0)*(1-$K155)</f>
        <v>0</v>
      </c>
      <c r="EX155" s="989">
        <f>VLOOKUP($E155,EU$450:EX$461,4,FALSE)*EU155*($K155)+(EU155-EV155-EW155)*(1-$K155)</f>
        <v>0</v>
      </c>
      <c r="EY155" s="990"/>
      <c r="FC155" s="988">
        <f t="shared" si="166"/>
        <v>0</v>
      </c>
      <c r="FD155" s="989">
        <f>VLOOKUP($E155,FC$450:FF$461,2,FALSE)*FC155*($K155)+IF($G155&lt;&gt;0,($H155/$G155)*FC155,0)*(1-$K155)</f>
        <v>0</v>
      </c>
      <c r="FE155" s="989">
        <f>VLOOKUP($E155,FC$450:FF$461,3,FALSE)*FC155*($K155)+IF($G155&lt;&gt;0,($I155/$G155)*FC155,0)*(1-$K155)</f>
        <v>0</v>
      </c>
      <c r="FF155" s="989">
        <f>VLOOKUP($E155,FC$450:FF$461,4,FALSE)*FC155*($K155)+(FC155-FD155-FE155)*(1-$K155)</f>
        <v>0</v>
      </c>
      <c r="FG155" s="990"/>
      <c r="FK155" s="988">
        <f t="shared" si="167"/>
        <v>0</v>
      </c>
      <c r="FL155" s="989">
        <f>VLOOKUP($E155,FK$450:FN$461,2,FALSE)*FK155*($K155)+IF($G155&lt;&gt;0,($H155/$G155)*FK155,0)*(1-$K155)</f>
        <v>0</v>
      </c>
      <c r="FM155" s="989">
        <f>VLOOKUP($E155,FK$450:FN$461,3,FALSE)*FK155*($K155)+IF($G155&lt;&gt;0,($I155/$G155)*FK155,0)*(1-$K155)</f>
        <v>0</v>
      </c>
      <c r="FN155" s="989">
        <f>VLOOKUP($E155,FK$450:FN$461,4,FALSE)*FK155*($K155)+(FK155-FL155-FM155)*(1-$K155)</f>
        <v>0</v>
      </c>
      <c r="FO155" s="990"/>
    </row>
    <row r="156" spans="1:171">
      <c r="A156" s="786"/>
      <c r="B156" s="79" t="s">
        <v>24</v>
      </c>
      <c r="C156" s="1963" t="s">
        <v>81</v>
      </c>
      <c r="D156" s="764">
        <v>256</v>
      </c>
      <c r="E156" s="778" t="str">
        <f>'Sch 1- Rate Base '!E156</f>
        <v>DIRECT</v>
      </c>
      <c r="F156" s="765"/>
      <c r="G156" s="182">
        <f>'Sch 1- Rate Base '!G156</f>
        <v>0</v>
      </c>
      <c r="H156" s="182">
        <f>'Sch 1- Rate Base '!H156</f>
        <v>0</v>
      </c>
      <c r="I156" s="182">
        <f>'Sch 1- Rate Base '!I156</f>
        <v>0</v>
      </c>
      <c r="J156" s="183">
        <f>'Sch 1- Rate Base '!J156</f>
        <v>0</v>
      </c>
      <c r="K156" s="777">
        <f t="shared" si="147"/>
        <v>0</v>
      </c>
      <c r="O156" s="988">
        <f t="shared" si="148"/>
        <v>0</v>
      </c>
      <c r="P156" s="989">
        <f>VLOOKUP($E156,O$450:R$461,2,FALSE)*O156*($K156)+IF($G156&lt;&gt;0,($H156/$G156)*O156,0)*(1-$K156)</f>
        <v>0</v>
      </c>
      <c r="Q156" s="989">
        <f>VLOOKUP($E156,O$450:R$461,3,FALSE)*O156*($K156)+IF($G156&lt;&gt;0,($I156/$G156)*O156,0)*(1-$K156)</f>
        <v>0</v>
      </c>
      <c r="R156" s="989">
        <f>VLOOKUP($E156,O$450:R$461,4,FALSE)*O156*($K156)+(O156-P156-Q156)*(1-$K156)</f>
        <v>0</v>
      </c>
      <c r="S156" s="990"/>
      <c r="W156" s="988">
        <f t="shared" si="149"/>
        <v>0</v>
      </c>
      <c r="X156" s="989">
        <f>VLOOKUP($E156,W$450:Z$461,2,FALSE)*W156*($K156)+IF($G156&lt;&gt;0,($H156/$G156)*W156,0)*(1-$K156)</f>
        <v>0</v>
      </c>
      <c r="Y156" s="989">
        <f>VLOOKUP($E156,W$450:Z$461,3,FALSE)*W156*($K156)+IF($G156&lt;&gt;0,($I156/$G156)*W156,0)*(1-$K156)</f>
        <v>0</v>
      </c>
      <c r="Z156" s="989">
        <f>VLOOKUP($E156,W$450:Z$461,4,FALSE)*W156*($K156)+(W156-X156-Y156)*(1-$K156)</f>
        <v>0</v>
      </c>
      <c r="AA156" s="990"/>
      <c r="AE156" s="988">
        <f t="shared" si="150"/>
        <v>0</v>
      </c>
      <c r="AF156" s="989">
        <f>VLOOKUP($E156,AE$450:AH$461,2,FALSE)*AE156*($K156)+IF($G156&lt;&gt;0,($H156/$G156)*AE156,0)*(1-$K156)</f>
        <v>0</v>
      </c>
      <c r="AG156" s="989">
        <f>VLOOKUP($E156,AE$450:AH$461,3,FALSE)*AE156*($K156)+IF($G156&lt;&gt;0,($I156/$G156)*AE156,0)*(1-$K156)</f>
        <v>0</v>
      </c>
      <c r="AH156" s="989">
        <f>VLOOKUP($E156,AE$450:AH$461,4,FALSE)*AE156*($K156)+(AE156-AF156-AG156)*(1-$K156)</f>
        <v>0</v>
      </c>
      <c r="AI156" s="990"/>
      <c r="AM156" s="988">
        <f t="shared" si="151"/>
        <v>0</v>
      </c>
      <c r="AN156" s="989">
        <f>VLOOKUP($E156,AM$450:AP$461,2,FALSE)*AM156*($K156)+IF($G156&lt;&gt;0,($H156/$G156)*AM156,0)*(1-$K156)</f>
        <v>0</v>
      </c>
      <c r="AO156" s="989">
        <f>VLOOKUP($E156,AM$450:AP$461,3,FALSE)*AM156*($K156)+IF($G156&lt;&gt;0,($I156/$G156)*AM156,0)*(1-$K156)</f>
        <v>0</v>
      </c>
      <c r="AP156" s="989">
        <f>VLOOKUP($E156,AM$450:AP$461,4,FALSE)*AM156*($K156)+(AM156-AN156-AO156)*(1-$K156)</f>
        <v>0</v>
      </c>
      <c r="AQ156" s="990"/>
      <c r="AU156" s="988">
        <f t="shared" si="152"/>
        <v>0</v>
      </c>
      <c r="AV156" s="989">
        <f>VLOOKUP($E156,AU$450:AX$461,2,FALSE)*AU156*($K156)+IF($G156&lt;&gt;0,($H156/$G156)*AU156,0)*(1-$K156)</f>
        <v>0</v>
      </c>
      <c r="AW156" s="989">
        <f>VLOOKUP($E156,AU$450:AX$461,3,FALSE)*AU156*($K156)+IF($G156&lt;&gt;0,($I156/$G156)*AU156,0)*(1-$K156)</f>
        <v>0</v>
      </c>
      <c r="AX156" s="989">
        <f>VLOOKUP($E156,AU$450:AX$461,4,FALSE)*AU156*($K156)+(AU156-AV156-AW156)*(1-$K156)</f>
        <v>0</v>
      </c>
      <c r="AY156" s="990"/>
      <c r="BC156" s="988">
        <f t="shared" si="153"/>
        <v>0</v>
      </c>
      <c r="BD156" s="989">
        <f>VLOOKUP($E156,BC$450:BF$461,2,FALSE)*BC156*($K156)+IF($G156&lt;&gt;0,($H156/$G156)*BC156,0)*(1-$K156)</f>
        <v>0</v>
      </c>
      <c r="BE156" s="989">
        <f>VLOOKUP($E156,BC$450:BF$461,3,FALSE)*BC156*($K156)+IF($G156&lt;&gt;0,($I156/$G156)*BC156,0)*(1-$K156)</f>
        <v>0</v>
      </c>
      <c r="BF156" s="989">
        <f>VLOOKUP($E156,BC$450:BF$461,4,FALSE)*BC156*($K156)+(BC156-BD156-BE156)*(1-$K156)</f>
        <v>0</v>
      </c>
      <c r="BG156" s="990"/>
      <c r="BK156" s="988">
        <f t="shared" si="154"/>
        <v>0</v>
      </c>
      <c r="BL156" s="989">
        <f>VLOOKUP($E156,BK$450:BN$461,2,FALSE)*BK156*($K156)+IF($G156&lt;&gt;0,($H156/$G156)*BK156,0)*(1-$K156)</f>
        <v>0</v>
      </c>
      <c r="BM156" s="989">
        <f>VLOOKUP($E156,BK$450:BN$461,3,FALSE)*BK156*($K156)+IF($G156&lt;&gt;0,($I156/$G156)*BK156,0)*(1-$K156)</f>
        <v>0</v>
      </c>
      <c r="BN156" s="989">
        <f>VLOOKUP($E156,BK$450:BN$461,4,FALSE)*BK156*($K156)+(BK156-BL156-BM156)*(1-$K156)</f>
        <v>0</v>
      </c>
      <c r="BO156" s="990"/>
      <c r="BS156" s="988">
        <f t="shared" si="155"/>
        <v>0</v>
      </c>
      <c r="BT156" s="989">
        <f>VLOOKUP($E156,BS$450:BV$461,2,FALSE)*BS156*($K156)+IF($G156&lt;&gt;0,($H156/$G156)*BS156,0)*(1-$K156)</f>
        <v>0</v>
      </c>
      <c r="BU156" s="989">
        <f>VLOOKUP($E156,BS$450:BV$461,3,FALSE)*BS156*($K156)+IF($G156&lt;&gt;0,($I156/$G156)*BS156,0)*(1-$K156)</f>
        <v>0</v>
      </c>
      <c r="BV156" s="989">
        <f>VLOOKUP($E156,BS$450:BV$461,4,FALSE)*BS156*($K156)+(BS156-BT156-BU156)*(1-$K156)</f>
        <v>0</v>
      </c>
      <c r="BW156" s="990"/>
      <c r="CA156" s="988">
        <f t="shared" si="156"/>
        <v>0</v>
      </c>
      <c r="CB156" s="989">
        <f>VLOOKUP($E156,CA$450:CD$461,2,FALSE)*CA156*($K156)+IF($G156&lt;&gt;0,($H156/$G156)*CA156,0)*(1-$K156)</f>
        <v>0</v>
      </c>
      <c r="CC156" s="989">
        <f>VLOOKUP($E156,CA$450:CD$461,3,FALSE)*CA156*($K156)+IF($G156&lt;&gt;0,($I156/$G156)*CA156,0)*(1-$K156)</f>
        <v>0</v>
      </c>
      <c r="CD156" s="989">
        <f>VLOOKUP($E156,CA$450:CD$461,4,FALSE)*CA156*($K156)+(CA156-CB156-CC156)*(1-$K156)</f>
        <v>0</v>
      </c>
      <c r="CE156" s="990"/>
      <c r="CI156" s="988">
        <f t="shared" si="157"/>
        <v>0</v>
      </c>
      <c r="CJ156" s="989">
        <f>VLOOKUP($E156,CI$450:CL$461,2,FALSE)*CI156*($K156)+IF($G156&lt;&gt;0,($H156/$G156)*CI156,0)*(1-$K156)</f>
        <v>0</v>
      </c>
      <c r="CK156" s="989">
        <f>VLOOKUP($E156,CI$450:CL$461,3,FALSE)*CI156*($K156)+IF($G156&lt;&gt;0,($I156/$G156)*CI156,0)*(1-$K156)</f>
        <v>0</v>
      </c>
      <c r="CL156" s="989">
        <f>VLOOKUP($E156,CI$450:CL$461,4,FALSE)*CI156*($K156)+(CI156-CJ156-CK156)*(1-$K156)</f>
        <v>0</v>
      </c>
      <c r="CM156" s="990"/>
      <c r="CQ156" s="988">
        <f t="shared" si="158"/>
        <v>0</v>
      </c>
      <c r="CR156" s="989">
        <f>VLOOKUP($E156,CQ$450:CT$461,2,FALSE)*CQ156*($K156)+IF($G156&lt;&gt;0,($H156/$G156)*CQ156,0)*(1-$K156)</f>
        <v>0</v>
      </c>
      <c r="CS156" s="989">
        <f>VLOOKUP($E156,CQ$450:CT$461,3,FALSE)*CQ156*($K156)+IF($G156&lt;&gt;0,($I156/$G156)*CQ156,0)*(1-$K156)</f>
        <v>0</v>
      </c>
      <c r="CT156" s="989">
        <f>VLOOKUP($E156,CQ$450:CT$461,4,FALSE)*CQ156*($K156)+(CQ156-CR156-CS156)*(1-$K156)</f>
        <v>0</v>
      </c>
      <c r="CU156" s="990"/>
      <c r="CY156" s="988">
        <f t="shared" si="159"/>
        <v>0</v>
      </c>
      <c r="CZ156" s="989">
        <f>VLOOKUP($E156,CY$450:DB$461,2,FALSE)*CY156*($K156)+IF($G156&lt;&gt;0,($H156/$G156)*CY156,0)*(1-$K156)</f>
        <v>0</v>
      </c>
      <c r="DA156" s="989">
        <f>VLOOKUP($E156,CY$450:DB$461,3,FALSE)*CY156*($K156)+IF($G156&lt;&gt;0,($I156/$G156)*CY156,0)*(1-$K156)</f>
        <v>0</v>
      </c>
      <c r="DB156" s="989">
        <f>VLOOKUP($E156,CY$450:DB$461,4,FALSE)*CY156*($K156)+(CY156-CZ156-DA156)*(1-$K156)</f>
        <v>0</v>
      </c>
      <c r="DC156" s="990"/>
      <c r="DG156" s="988">
        <f t="shared" si="160"/>
        <v>0</v>
      </c>
      <c r="DH156" s="989">
        <f>VLOOKUP($E156,DG$450:DJ$461,2,FALSE)*DG156*($K156)+IF($G156&lt;&gt;0,($H156/$G156)*DG156,0)*(1-$K156)</f>
        <v>0</v>
      </c>
      <c r="DI156" s="989">
        <f>VLOOKUP($E156,DG$450:DJ$461,3,FALSE)*DG156*($K156)+IF($G156&lt;&gt;0,($I156/$G156)*DG156,0)*(1-$K156)</f>
        <v>0</v>
      </c>
      <c r="DJ156" s="989">
        <f>VLOOKUP($E156,DG$450:DJ$461,4,FALSE)*DG156*($K156)+(DG156-DH156-DI156)*(1-$K156)</f>
        <v>0</v>
      </c>
      <c r="DK156" s="990"/>
      <c r="DO156" s="988">
        <f t="shared" si="161"/>
        <v>0</v>
      </c>
      <c r="DP156" s="989">
        <f>VLOOKUP($E156,DO$450:DR$461,2,FALSE)*DO156*($K156)+IF($G156&lt;&gt;0,($H156/$G156)*DO156,0)*(1-$K156)</f>
        <v>0</v>
      </c>
      <c r="DQ156" s="989">
        <f>VLOOKUP($E156,DO$450:DR$461,3,FALSE)*DO156*($K156)+IF($G156&lt;&gt;0,($I156/$G156)*DO156,0)*(1-$K156)</f>
        <v>0</v>
      </c>
      <c r="DR156" s="989">
        <f>VLOOKUP($E156,DO$450:DR$461,4,FALSE)*DO156*($K156)+(DO156-DP156-DQ156)*(1-$K156)</f>
        <v>0</v>
      </c>
      <c r="DS156" s="990"/>
      <c r="DW156" s="988">
        <f t="shared" si="162"/>
        <v>0</v>
      </c>
      <c r="DX156" s="989">
        <f>VLOOKUP($E156,DW$450:DZ$461,2,FALSE)*DW156*($K156)+IF($G156&lt;&gt;0,($H156/$G156)*DW156,0)*(1-$K156)</f>
        <v>0</v>
      </c>
      <c r="DY156" s="989">
        <f>VLOOKUP($E156,DW$450:DZ$461,3,FALSE)*DW156*($K156)+IF($G156&lt;&gt;0,($I156/$G156)*DW156,0)*(1-$K156)</f>
        <v>0</v>
      </c>
      <c r="DZ156" s="989">
        <f>VLOOKUP($E156,DW$450:DZ$461,4,FALSE)*DW156*($K156)+(DW156-DX156-DY156)*(1-$K156)</f>
        <v>0</v>
      </c>
      <c r="EA156" s="990"/>
      <c r="EE156" s="988">
        <f t="shared" si="163"/>
        <v>0</v>
      </c>
      <c r="EF156" s="989">
        <f>VLOOKUP($E156,EE$450:EH$461,2,FALSE)*EE156*($K156)+IF($G156&lt;&gt;0,($H156/$G156)*EE156,0)*(1-$K156)</f>
        <v>0</v>
      </c>
      <c r="EG156" s="989">
        <f>VLOOKUP($E156,EE$450:EH$461,3,FALSE)*EE156*($K156)+IF($G156&lt;&gt;0,($I156/$G156)*EE156,0)*(1-$K156)</f>
        <v>0</v>
      </c>
      <c r="EH156" s="989">
        <f>VLOOKUP($E156,EE$450:EH$461,4,FALSE)*EE156*($K156)+(EE156-EF156-EG156)*(1-$K156)</f>
        <v>0</v>
      </c>
      <c r="EI156" s="990"/>
      <c r="EM156" s="988">
        <f t="shared" si="164"/>
        <v>0</v>
      </c>
      <c r="EN156" s="989">
        <f>VLOOKUP($E156,EM$450:EP$461,2,FALSE)*EM156*($K156)+IF($G156&lt;&gt;0,($H156/$G156)*EM156,0)*(1-$K156)</f>
        <v>0</v>
      </c>
      <c r="EO156" s="989">
        <f>VLOOKUP($E156,EM$450:EP$461,3,FALSE)*EM156*($K156)+IF($G156&lt;&gt;0,($I156/$G156)*EM156,0)*(1-$K156)</f>
        <v>0</v>
      </c>
      <c r="EP156" s="989">
        <f>VLOOKUP($E156,EM$450:EP$461,4,FALSE)*EM156*($K156)+(EM156-EN156-EO156)*(1-$K156)</f>
        <v>0</v>
      </c>
      <c r="EQ156" s="990"/>
      <c r="EU156" s="988">
        <f t="shared" si="165"/>
        <v>0</v>
      </c>
      <c r="EV156" s="989">
        <f>VLOOKUP($E156,EU$450:EX$461,2,FALSE)*EU156*($K156)+IF($G156&lt;&gt;0,($H156/$G156)*EU156,0)*(1-$K156)</f>
        <v>0</v>
      </c>
      <c r="EW156" s="989">
        <f>VLOOKUP($E156,EU$450:EX$461,3,FALSE)*EU156*($K156)+IF($G156&lt;&gt;0,($I156/$G156)*EU156,0)*(1-$K156)</f>
        <v>0</v>
      </c>
      <c r="EX156" s="989">
        <f>VLOOKUP($E156,EU$450:EX$461,4,FALSE)*EU156*($K156)+(EU156-EV156-EW156)*(1-$K156)</f>
        <v>0</v>
      </c>
      <c r="EY156" s="990"/>
      <c r="FC156" s="988">
        <f t="shared" si="166"/>
        <v>0</v>
      </c>
      <c r="FD156" s="989">
        <f>VLOOKUP($E156,FC$450:FF$461,2,FALSE)*FC156*($K156)+IF($G156&lt;&gt;0,($H156/$G156)*FC156,0)*(1-$K156)</f>
        <v>0</v>
      </c>
      <c r="FE156" s="989">
        <f>VLOOKUP($E156,FC$450:FF$461,3,FALSE)*FC156*($K156)+IF($G156&lt;&gt;0,($I156/$G156)*FC156,0)*(1-$K156)</f>
        <v>0</v>
      </c>
      <c r="FF156" s="989">
        <f>VLOOKUP($E156,FC$450:FF$461,4,FALSE)*FC156*($K156)+(FC156-FD156-FE156)*(1-$K156)</f>
        <v>0</v>
      </c>
      <c r="FG156" s="990"/>
      <c r="FK156" s="988">
        <f t="shared" si="167"/>
        <v>0</v>
      </c>
      <c r="FL156" s="989">
        <f>VLOOKUP($E156,FK$450:FN$461,2,FALSE)*FK156*($K156)+IF($G156&lt;&gt;0,($H156/$G156)*FK156,0)*(1-$K156)</f>
        <v>0</v>
      </c>
      <c r="FM156" s="989">
        <f>VLOOKUP($E156,FK$450:FN$461,3,FALSE)*FK156*($K156)+IF($G156&lt;&gt;0,($I156/$G156)*FK156,0)*(1-$K156)</f>
        <v>0</v>
      </c>
      <c r="FN156" s="989">
        <f>VLOOKUP($E156,FK$450:FN$461,4,FALSE)*FK156*($K156)+(FK156-FL156-FM156)*(1-$K156)</f>
        <v>0</v>
      </c>
      <c r="FO156" s="990"/>
    </row>
    <row r="157" spans="1:171">
      <c r="A157" s="786"/>
      <c r="B157" s="79" t="s">
        <v>27</v>
      </c>
      <c r="C157" s="1963" t="s">
        <v>81</v>
      </c>
      <c r="D157" s="764">
        <v>257</v>
      </c>
      <c r="E157" s="778" t="str">
        <f>'Sch 1- Rate Base '!E157</f>
        <v>PTDG</v>
      </c>
      <c r="F157" s="765"/>
      <c r="G157" s="182">
        <f>'Sch 1- Rate Base '!G157</f>
        <v>0</v>
      </c>
      <c r="H157" s="182">
        <f>'Sch 1- Rate Base '!H157</f>
        <v>0</v>
      </c>
      <c r="I157" s="182">
        <f>'Sch 1- Rate Base '!I157</f>
        <v>0</v>
      </c>
      <c r="J157" s="183">
        <f>'Sch 1- Rate Base '!J157</f>
        <v>0</v>
      </c>
      <c r="K157" s="777">
        <f t="shared" si="147"/>
        <v>1</v>
      </c>
      <c r="O157" s="988">
        <f t="shared" si="148"/>
        <v>0</v>
      </c>
      <c r="P157" s="989">
        <f>VLOOKUP($E157,O$450:R$461,2,FALSE)*O157*($K157)+IF($G157&lt;&gt;0,($H157/$G157)*O157,0)*(1-$K157)</f>
        <v>0</v>
      </c>
      <c r="Q157" s="989">
        <f>VLOOKUP($E157,O$450:R$461,3,FALSE)*O157*($K157)+IF($G157&lt;&gt;0,($I157/$G157)*O157,0)*(1-$K157)</f>
        <v>0</v>
      </c>
      <c r="R157" s="989">
        <f>VLOOKUP($E157,O$450:R$461,4,FALSE)*O157*($K157)+(O157-P157-Q157)*(1-$K157)</f>
        <v>0</v>
      </c>
      <c r="S157" s="990"/>
      <c r="W157" s="988">
        <f t="shared" si="149"/>
        <v>0</v>
      </c>
      <c r="X157" s="989">
        <f>VLOOKUP($E157,W$450:Z$461,2,FALSE)*W157*($K157)+IF($G157&lt;&gt;0,($H157/$G157)*W157,0)*(1-$K157)</f>
        <v>0</v>
      </c>
      <c r="Y157" s="989">
        <f>VLOOKUP($E157,W$450:Z$461,3,FALSE)*W157*($K157)+IF($G157&lt;&gt;0,($I157/$G157)*W157,0)*(1-$K157)</f>
        <v>0</v>
      </c>
      <c r="Z157" s="989">
        <f>VLOOKUP($E157,W$450:Z$461,4,FALSE)*W157*($K157)+(W157-X157-Y157)*(1-$K157)</f>
        <v>0</v>
      </c>
      <c r="AA157" s="990"/>
      <c r="AE157" s="988">
        <f t="shared" si="150"/>
        <v>0</v>
      </c>
      <c r="AF157" s="989">
        <f>VLOOKUP($E157,AE$450:AH$461,2,FALSE)*AE157*($K157)+IF($G157&lt;&gt;0,($H157/$G157)*AE157,0)*(1-$K157)</f>
        <v>0</v>
      </c>
      <c r="AG157" s="989">
        <f>VLOOKUP($E157,AE$450:AH$461,3,FALSE)*AE157*($K157)+IF($G157&lt;&gt;0,($I157/$G157)*AE157,0)*(1-$K157)</f>
        <v>0</v>
      </c>
      <c r="AH157" s="989">
        <f>VLOOKUP($E157,AE$450:AH$461,4,FALSE)*AE157*($K157)+(AE157-AF157-AG157)*(1-$K157)</f>
        <v>0</v>
      </c>
      <c r="AI157" s="990"/>
      <c r="AM157" s="988">
        <f t="shared" si="151"/>
        <v>0</v>
      </c>
      <c r="AN157" s="989">
        <f>VLOOKUP($E157,AM$450:AP$461,2,FALSE)*AM157*($K157)+IF($G157&lt;&gt;0,($H157/$G157)*AM157,0)*(1-$K157)</f>
        <v>0</v>
      </c>
      <c r="AO157" s="989">
        <f>VLOOKUP($E157,AM$450:AP$461,3,FALSE)*AM157*($K157)+IF($G157&lt;&gt;0,($I157/$G157)*AM157,0)*(1-$K157)</f>
        <v>0</v>
      </c>
      <c r="AP157" s="989">
        <f>VLOOKUP($E157,AM$450:AP$461,4,FALSE)*AM157*($K157)+(AM157-AN157-AO157)*(1-$K157)</f>
        <v>0</v>
      </c>
      <c r="AQ157" s="990"/>
      <c r="AU157" s="988">
        <f t="shared" si="152"/>
        <v>0</v>
      </c>
      <c r="AV157" s="989">
        <f>VLOOKUP($E157,AU$450:AX$461,2,FALSE)*AU157*($K157)+IF($G157&lt;&gt;0,($H157/$G157)*AU157,0)*(1-$K157)</f>
        <v>0</v>
      </c>
      <c r="AW157" s="989">
        <f>VLOOKUP($E157,AU$450:AX$461,3,FALSE)*AU157*($K157)+IF($G157&lt;&gt;0,($I157/$G157)*AU157,0)*(1-$K157)</f>
        <v>0</v>
      </c>
      <c r="AX157" s="989">
        <f>VLOOKUP($E157,AU$450:AX$461,4,FALSE)*AU157*($K157)+(AU157-AV157-AW157)*(1-$K157)</f>
        <v>0</v>
      </c>
      <c r="AY157" s="990"/>
      <c r="BC157" s="988">
        <f t="shared" si="153"/>
        <v>0</v>
      </c>
      <c r="BD157" s="989">
        <f>VLOOKUP($E157,BC$450:BF$461,2,FALSE)*BC157*($K157)+IF($G157&lt;&gt;0,($H157/$G157)*BC157,0)*(1-$K157)</f>
        <v>0</v>
      </c>
      <c r="BE157" s="989">
        <f>VLOOKUP($E157,BC$450:BF$461,3,FALSE)*BC157*($K157)+IF($G157&lt;&gt;0,($I157/$G157)*BC157,0)*(1-$K157)</f>
        <v>0</v>
      </c>
      <c r="BF157" s="989">
        <f>VLOOKUP($E157,BC$450:BF$461,4,FALSE)*BC157*($K157)+(BC157-BD157-BE157)*(1-$K157)</f>
        <v>0</v>
      </c>
      <c r="BG157" s="990"/>
      <c r="BK157" s="988">
        <f t="shared" si="154"/>
        <v>0</v>
      </c>
      <c r="BL157" s="989">
        <f>VLOOKUP($E157,BK$450:BN$461,2,FALSE)*BK157*($K157)+IF($G157&lt;&gt;0,($H157/$G157)*BK157,0)*(1-$K157)</f>
        <v>0</v>
      </c>
      <c r="BM157" s="989">
        <f>VLOOKUP($E157,BK$450:BN$461,3,FALSE)*BK157*($K157)+IF($G157&lt;&gt;0,($I157/$G157)*BK157,0)*(1-$K157)</f>
        <v>0</v>
      </c>
      <c r="BN157" s="989">
        <f>VLOOKUP($E157,BK$450:BN$461,4,FALSE)*BK157*($K157)+(BK157-BL157-BM157)*(1-$K157)</f>
        <v>0</v>
      </c>
      <c r="BO157" s="990"/>
      <c r="BS157" s="988">
        <f t="shared" si="155"/>
        <v>0</v>
      </c>
      <c r="BT157" s="989">
        <f>VLOOKUP($E157,BS$450:BV$461,2,FALSE)*BS157*($K157)+IF($G157&lt;&gt;0,($H157/$G157)*BS157,0)*(1-$K157)</f>
        <v>0</v>
      </c>
      <c r="BU157" s="989">
        <f>VLOOKUP($E157,BS$450:BV$461,3,FALSE)*BS157*($K157)+IF($G157&lt;&gt;0,($I157/$G157)*BS157,0)*(1-$K157)</f>
        <v>0</v>
      </c>
      <c r="BV157" s="989">
        <f>VLOOKUP($E157,BS$450:BV$461,4,FALSE)*BS157*($K157)+(BS157-BT157-BU157)*(1-$K157)</f>
        <v>0</v>
      </c>
      <c r="BW157" s="990"/>
      <c r="CA157" s="988">
        <f t="shared" si="156"/>
        <v>0</v>
      </c>
      <c r="CB157" s="989">
        <f>VLOOKUP($E157,CA$450:CD$461,2,FALSE)*CA157*($K157)+IF($G157&lt;&gt;0,($H157/$G157)*CA157,0)*(1-$K157)</f>
        <v>0</v>
      </c>
      <c r="CC157" s="989">
        <f>VLOOKUP($E157,CA$450:CD$461,3,FALSE)*CA157*($K157)+IF($G157&lt;&gt;0,($I157/$G157)*CA157,0)*(1-$K157)</f>
        <v>0</v>
      </c>
      <c r="CD157" s="989">
        <f>VLOOKUP($E157,CA$450:CD$461,4,FALSE)*CA157*($K157)+(CA157-CB157-CC157)*(1-$K157)</f>
        <v>0</v>
      </c>
      <c r="CE157" s="990"/>
      <c r="CI157" s="988">
        <f t="shared" si="157"/>
        <v>0</v>
      </c>
      <c r="CJ157" s="989">
        <f>VLOOKUP($E157,CI$450:CL$461,2,FALSE)*CI157*($K157)+IF($G157&lt;&gt;0,($H157/$G157)*CI157,0)*(1-$K157)</f>
        <v>0</v>
      </c>
      <c r="CK157" s="989">
        <f>VLOOKUP($E157,CI$450:CL$461,3,FALSE)*CI157*($K157)+IF($G157&lt;&gt;0,($I157/$G157)*CI157,0)*(1-$K157)</f>
        <v>0</v>
      </c>
      <c r="CL157" s="989">
        <f>VLOOKUP($E157,CI$450:CL$461,4,FALSE)*CI157*($K157)+(CI157-CJ157-CK157)*(1-$K157)</f>
        <v>0</v>
      </c>
      <c r="CM157" s="990"/>
      <c r="CQ157" s="988">
        <f t="shared" si="158"/>
        <v>0</v>
      </c>
      <c r="CR157" s="989">
        <f>VLOOKUP($E157,CQ$450:CT$461,2,FALSE)*CQ157*($K157)+IF($G157&lt;&gt;0,($H157/$G157)*CQ157,0)*(1-$K157)</f>
        <v>0</v>
      </c>
      <c r="CS157" s="989">
        <f>VLOOKUP($E157,CQ$450:CT$461,3,FALSE)*CQ157*($K157)+IF($G157&lt;&gt;0,($I157/$G157)*CQ157,0)*(1-$K157)</f>
        <v>0</v>
      </c>
      <c r="CT157" s="989">
        <f>VLOOKUP($E157,CQ$450:CT$461,4,FALSE)*CQ157*($K157)+(CQ157-CR157-CS157)*(1-$K157)</f>
        <v>0</v>
      </c>
      <c r="CU157" s="990"/>
      <c r="CY157" s="988">
        <f t="shared" si="159"/>
        <v>0</v>
      </c>
      <c r="CZ157" s="989">
        <f>VLOOKUP($E157,CY$450:DB$461,2,FALSE)*CY157*($K157)+IF($G157&lt;&gt;0,($H157/$G157)*CY157,0)*(1-$K157)</f>
        <v>0</v>
      </c>
      <c r="DA157" s="989">
        <f>VLOOKUP($E157,CY$450:DB$461,3,FALSE)*CY157*($K157)+IF($G157&lt;&gt;0,($I157/$G157)*CY157,0)*(1-$K157)</f>
        <v>0</v>
      </c>
      <c r="DB157" s="989">
        <f>VLOOKUP($E157,CY$450:DB$461,4,FALSE)*CY157*($K157)+(CY157-CZ157-DA157)*(1-$K157)</f>
        <v>0</v>
      </c>
      <c r="DC157" s="990"/>
      <c r="DG157" s="988">
        <f t="shared" si="160"/>
        <v>0</v>
      </c>
      <c r="DH157" s="989">
        <f>VLOOKUP($E157,DG$450:DJ$461,2,FALSE)*DG157*($K157)+IF($G157&lt;&gt;0,($H157/$G157)*DG157,0)*(1-$K157)</f>
        <v>0</v>
      </c>
      <c r="DI157" s="989">
        <f>VLOOKUP($E157,DG$450:DJ$461,3,FALSE)*DG157*($K157)+IF($G157&lt;&gt;0,($I157/$G157)*DG157,0)*(1-$K157)</f>
        <v>0</v>
      </c>
      <c r="DJ157" s="989">
        <f>VLOOKUP($E157,DG$450:DJ$461,4,FALSE)*DG157*($K157)+(DG157-DH157-DI157)*(1-$K157)</f>
        <v>0</v>
      </c>
      <c r="DK157" s="990"/>
      <c r="DO157" s="988">
        <f t="shared" si="161"/>
        <v>0</v>
      </c>
      <c r="DP157" s="989">
        <f>VLOOKUP($E157,DO$450:DR$461,2,FALSE)*DO157*($K157)+IF($G157&lt;&gt;0,($H157/$G157)*DO157,0)*(1-$K157)</f>
        <v>0</v>
      </c>
      <c r="DQ157" s="989">
        <f>VLOOKUP($E157,DO$450:DR$461,3,FALSE)*DO157*($K157)+IF($G157&lt;&gt;0,($I157/$G157)*DO157,0)*(1-$K157)</f>
        <v>0</v>
      </c>
      <c r="DR157" s="989">
        <f>VLOOKUP($E157,DO$450:DR$461,4,FALSE)*DO157*($K157)+(DO157-DP157-DQ157)*(1-$K157)</f>
        <v>0</v>
      </c>
      <c r="DS157" s="990"/>
      <c r="DW157" s="988">
        <f t="shared" si="162"/>
        <v>0</v>
      </c>
      <c r="DX157" s="989">
        <f>VLOOKUP($E157,DW$450:DZ$461,2,FALSE)*DW157*($K157)+IF($G157&lt;&gt;0,($H157/$G157)*DW157,0)*(1-$K157)</f>
        <v>0</v>
      </c>
      <c r="DY157" s="989">
        <f>VLOOKUP($E157,DW$450:DZ$461,3,FALSE)*DW157*($K157)+IF($G157&lt;&gt;0,($I157/$G157)*DW157,0)*(1-$K157)</f>
        <v>0</v>
      </c>
      <c r="DZ157" s="989">
        <f>VLOOKUP($E157,DW$450:DZ$461,4,FALSE)*DW157*($K157)+(DW157-DX157-DY157)*(1-$K157)</f>
        <v>0</v>
      </c>
      <c r="EA157" s="990"/>
      <c r="EE157" s="988">
        <f t="shared" si="163"/>
        <v>0</v>
      </c>
      <c r="EF157" s="989">
        <f>VLOOKUP($E157,EE$450:EH$461,2,FALSE)*EE157*($K157)+IF($G157&lt;&gt;0,($H157/$G157)*EE157,0)*(1-$K157)</f>
        <v>0</v>
      </c>
      <c r="EG157" s="989">
        <f>VLOOKUP($E157,EE$450:EH$461,3,FALSE)*EE157*($K157)+IF($G157&lt;&gt;0,($I157/$G157)*EE157,0)*(1-$K157)</f>
        <v>0</v>
      </c>
      <c r="EH157" s="989">
        <f>VLOOKUP($E157,EE$450:EH$461,4,FALSE)*EE157*($K157)+(EE157-EF157-EG157)*(1-$K157)</f>
        <v>0</v>
      </c>
      <c r="EI157" s="990"/>
      <c r="EM157" s="988">
        <f t="shared" si="164"/>
        <v>0</v>
      </c>
      <c r="EN157" s="989">
        <f>VLOOKUP($E157,EM$450:EP$461,2,FALSE)*EM157*($K157)+IF($G157&lt;&gt;0,($H157/$G157)*EM157,0)*(1-$K157)</f>
        <v>0</v>
      </c>
      <c r="EO157" s="989">
        <f>VLOOKUP($E157,EM$450:EP$461,3,FALSE)*EM157*($K157)+IF($G157&lt;&gt;0,($I157/$G157)*EM157,0)*(1-$K157)</f>
        <v>0</v>
      </c>
      <c r="EP157" s="989">
        <f>VLOOKUP($E157,EM$450:EP$461,4,FALSE)*EM157*($K157)+(EM157-EN157-EO157)*(1-$K157)</f>
        <v>0</v>
      </c>
      <c r="EQ157" s="990"/>
      <c r="EU157" s="988">
        <f t="shared" si="165"/>
        <v>0</v>
      </c>
      <c r="EV157" s="989">
        <f>VLOOKUP($E157,EU$450:EX$461,2,FALSE)*EU157*($K157)+IF($G157&lt;&gt;0,($H157/$G157)*EU157,0)*(1-$K157)</f>
        <v>0</v>
      </c>
      <c r="EW157" s="989">
        <f>VLOOKUP($E157,EU$450:EX$461,3,FALSE)*EU157*($K157)+IF($G157&lt;&gt;0,($I157/$G157)*EU157,0)*(1-$K157)</f>
        <v>0</v>
      </c>
      <c r="EX157" s="989">
        <f>VLOOKUP($E157,EU$450:EX$461,4,FALSE)*EU157*($K157)+(EU157-EV157-EW157)*(1-$K157)</f>
        <v>0</v>
      </c>
      <c r="EY157" s="990"/>
      <c r="FC157" s="988">
        <f t="shared" si="166"/>
        <v>0</v>
      </c>
      <c r="FD157" s="989">
        <f>VLOOKUP($E157,FC$450:FF$461,2,FALSE)*FC157*($K157)+IF($G157&lt;&gt;0,($H157/$G157)*FC157,0)*(1-$K157)</f>
        <v>0</v>
      </c>
      <c r="FE157" s="989">
        <f>VLOOKUP($E157,FC$450:FF$461,3,FALSE)*FC157*($K157)+IF($G157&lt;&gt;0,($I157/$G157)*FC157,0)*(1-$K157)</f>
        <v>0</v>
      </c>
      <c r="FF157" s="989">
        <f>VLOOKUP($E157,FC$450:FF$461,4,FALSE)*FC157*($K157)+(FC157-FD157-FE157)*(1-$K157)</f>
        <v>0</v>
      </c>
      <c r="FG157" s="990"/>
      <c r="FK157" s="988">
        <f t="shared" si="167"/>
        <v>0</v>
      </c>
      <c r="FL157" s="989">
        <f>VLOOKUP($E157,FK$450:FN$461,2,FALSE)*FK157*($K157)+IF($G157&lt;&gt;0,($H157/$G157)*FK157,0)*(1-$K157)</f>
        <v>0</v>
      </c>
      <c r="FM157" s="989">
        <f>VLOOKUP($E157,FK$450:FN$461,3,FALSE)*FK157*($K157)+IF($G157&lt;&gt;0,($I157/$G157)*FK157,0)*(1-$K157)</f>
        <v>0</v>
      </c>
      <c r="FN157" s="989">
        <f>VLOOKUP($E157,FK$450:FN$461,4,FALSE)*FK157*($K157)+(FK157-FL157-FM157)*(1-$K157)</f>
        <v>0</v>
      </c>
      <c r="FO157" s="990"/>
    </row>
    <row r="158" spans="1:171">
      <c r="A158" s="786"/>
      <c r="B158" s="79" t="s">
        <v>31</v>
      </c>
      <c r="C158" s="1963" t="s">
        <v>81</v>
      </c>
      <c r="D158" s="764">
        <v>281</v>
      </c>
      <c r="E158" s="778" t="str">
        <f>'Sch 1- Rate Base '!E158</f>
        <v>DIST</v>
      </c>
      <c r="F158" s="765"/>
      <c r="G158" s="182">
        <f>'Sch 1- Rate Base '!G158</f>
        <v>0</v>
      </c>
      <c r="H158" s="182">
        <f>'Sch 1- Rate Base '!H158</f>
        <v>0</v>
      </c>
      <c r="I158" s="182">
        <f>'Sch 1- Rate Base '!I158</f>
        <v>0</v>
      </c>
      <c r="J158" s="183">
        <f>'Sch 1- Rate Base '!J158</f>
        <v>0</v>
      </c>
      <c r="K158" s="777">
        <f t="shared" si="147"/>
        <v>1</v>
      </c>
      <c r="O158" s="988">
        <f t="shared" si="148"/>
        <v>0</v>
      </c>
      <c r="P158" s="989">
        <f>VLOOKUP($E158,O$450:R$461,2,FALSE)*O158*($K158)+IF($G158&lt;&gt;0,($H158/$G158)*O158,0)*(1-$K158)</f>
        <v>0</v>
      </c>
      <c r="Q158" s="989">
        <f>VLOOKUP($E158,O$450:R$461,3,FALSE)*O158*($K158)+IF($G158&lt;&gt;0,($I158/$G158)*O158,0)*(1-$K158)</f>
        <v>0</v>
      </c>
      <c r="R158" s="989">
        <f>VLOOKUP($E158,O$450:R$461,4,FALSE)*O158*($K158)+(O158-P158-Q158)*(1-$K158)</f>
        <v>0</v>
      </c>
      <c r="S158" s="990"/>
      <c r="W158" s="988">
        <f t="shared" si="149"/>
        <v>0</v>
      </c>
      <c r="X158" s="989">
        <f>VLOOKUP($E158,W$450:Z$461,2,FALSE)*W158*($K158)+IF($G158&lt;&gt;0,($H158/$G158)*W158,0)*(1-$K158)</f>
        <v>0</v>
      </c>
      <c r="Y158" s="989">
        <f>VLOOKUP($E158,W$450:Z$461,3,FALSE)*W158*($K158)+IF($G158&lt;&gt;0,($I158/$G158)*W158,0)*(1-$K158)</f>
        <v>0</v>
      </c>
      <c r="Z158" s="989">
        <f>VLOOKUP($E158,W$450:Z$461,4,FALSE)*W158*($K158)+(W158-X158-Y158)*(1-$K158)</f>
        <v>0</v>
      </c>
      <c r="AA158" s="990"/>
      <c r="AE158" s="988">
        <f t="shared" si="150"/>
        <v>0</v>
      </c>
      <c r="AF158" s="989">
        <f>VLOOKUP($E158,AE$450:AH$461,2,FALSE)*AE158*($K158)+IF($G158&lt;&gt;0,($H158/$G158)*AE158,0)*(1-$K158)</f>
        <v>0</v>
      </c>
      <c r="AG158" s="989">
        <f>VLOOKUP($E158,AE$450:AH$461,3,FALSE)*AE158*($K158)+IF($G158&lt;&gt;0,($I158/$G158)*AE158,0)*(1-$K158)</f>
        <v>0</v>
      </c>
      <c r="AH158" s="989">
        <f>VLOOKUP($E158,AE$450:AH$461,4,FALSE)*AE158*($K158)+(AE158-AF158-AG158)*(1-$K158)</f>
        <v>0</v>
      </c>
      <c r="AI158" s="990"/>
      <c r="AM158" s="988">
        <f t="shared" si="151"/>
        <v>0</v>
      </c>
      <c r="AN158" s="989">
        <f>VLOOKUP($E158,AM$450:AP$461,2,FALSE)*AM158*($K158)+IF($G158&lt;&gt;0,($H158/$G158)*AM158,0)*(1-$K158)</f>
        <v>0</v>
      </c>
      <c r="AO158" s="989">
        <f>VLOOKUP($E158,AM$450:AP$461,3,FALSE)*AM158*($K158)+IF($G158&lt;&gt;0,($I158/$G158)*AM158,0)*(1-$K158)</f>
        <v>0</v>
      </c>
      <c r="AP158" s="989">
        <f>VLOOKUP($E158,AM$450:AP$461,4,FALSE)*AM158*($K158)+(AM158-AN158-AO158)*(1-$K158)</f>
        <v>0</v>
      </c>
      <c r="AQ158" s="990"/>
      <c r="AU158" s="988">
        <f t="shared" si="152"/>
        <v>0</v>
      </c>
      <c r="AV158" s="989">
        <f>VLOOKUP($E158,AU$450:AX$461,2,FALSE)*AU158*($K158)+IF($G158&lt;&gt;0,($H158/$G158)*AU158,0)*(1-$K158)</f>
        <v>0</v>
      </c>
      <c r="AW158" s="989">
        <f>VLOOKUP($E158,AU$450:AX$461,3,FALSE)*AU158*($K158)+IF($G158&lt;&gt;0,($I158/$G158)*AU158,0)*(1-$K158)</f>
        <v>0</v>
      </c>
      <c r="AX158" s="989">
        <f>VLOOKUP($E158,AU$450:AX$461,4,FALSE)*AU158*($K158)+(AU158-AV158-AW158)*(1-$K158)</f>
        <v>0</v>
      </c>
      <c r="AY158" s="990"/>
      <c r="BC158" s="988">
        <f t="shared" si="153"/>
        <v>0</v>
      </c>
      <c r="BD158" s="989">
        <f>VLOOKUP($E158,BC$450:BF$461,2,FALSE)*BC158*($K158)+IF($G158&lt;&gt;0,($H158/$G158)*BC158,0)*(1-$K158)</f>
        <v>0</v>
      </c>
      <c r="BE158" s="989">
        <f>VLOOKUP($E158,BC$450:BF$461,3,FALSE)*BC158*($K158)+IF($G158&lt;&gt;0,($I158/$G158)*BC158,0)*(1-$K158)</f>
        <v>0</v>
      </c>
      <c r="BF158" s="989">
        <f>VLOOKUP($E158,BC$450:BF$461,4,FALSE)*BC158*($K158)+(BC158-BD158-BE158)*(1-$K158)</f>
        <v>0</v>
      </c>
      <c r="BG158" s="990"/>
      <c r="BK158" s="988">
        <f t="shared" si="154"/>
        <v>0</v>
      </c>
      <c r="BL158" s="989">
        <f>VLOOKUP($E158,BK$450:BN$461,2,FALSE)*BK158*($K158)+IF($G158&lt;&gt;0,($H158/$G158)*BK158,0)*(1-$K158)</f>
        <v>0</v>
      </c>
      <c r="BM158" s="989">
        <f>VLOOKUP($E158,BK$450:BN$461,3,FALSE)*BK158*($K158)+IF($G158&lt;&gt;0,($I158/$G158)*BK158,0)*(1-$K158)</f>
        <v>0</v>
      </c>
      <c r="BN158" s="989">
        <f>VLOOKUP($E158,BK$450:BN$461,4,FALSE)*BK158*($K158)+(BK158-BL158-BM158)*(1-$K158)</f>
        <v>0</v>
      </c>
      <c r="BO158" s="990"/>
      <c r="BS158" s="988">
        <f t="shared" si="155"/>
        <v>0</v>
      </c>
      <c r="BT158" s="989">
        <f>VLOOKUP($E158,BS$450:BV$461,2,FALSE)*BS158*($K158)+IF($G158&lt;&gt;0,($H158/$G158)*BS158,0)*(1-$K158)</f>
        <v>0</v>
      </c>
      <c r="BU158" s="989">
        <f>VLOOKUP($E158,BS$450:BV$461,3,FALSE)*BS158*($K158)+IF($G158&lt;&gt;0,($I158/$G158)*BS158,0)*(1-$K158)</f>
        <v>0</v>
      </c>
      <c r="BV158" s="989">
        <f>VLOOKUP($E158,BS$450:BV$461,4,FALSE)*BS158*($K158)+(BS158-BT158-BU158)*(1-$K158)</f>
        <v>0</v>
      </c>
      <c r="BW158" s="990"/>
      <c r="CA158" s="988">
        <f t="shared" si="156"/>
        <v>0</v>
      </c>
      <c r="CB158" s="989">
        <f>VLOOKUP($E158,CA$450:CD$461,2,FALSE)*CA158*($K158)+IF($G158&lt;&gt;0,($H158/$G158)*CA158,0)*(1-$K158)</f>
        <v>0</v>
      </c>
      <c r="CC158" s="989">
        <f>VLOOKUP($E158,CA$450:CD$461,3,FALSE)*CA158*($K158)+IF($G158&lt;&gt;0,($I158/$G158)*CA158,0)*(1-$K158)</f>
        <v>0</v>
      </c>
      <c r="CD158" s="989">
        <f>VLOOKUP($E158,CA$450:CD$461,4,FALSE)*CA158*($K158)+(CA158-CB158-CC158)*(1-$K158)</f>
        <v>0</v>
      </c>
      <c r="CE158" s="990"/>
      <c r="CI158" s="988">
        <f t="shared" si="157"/>
        <v>0</v>
      </c>
      <c r="CJ158" s="989">
        <f>VLOOKUP($E158,CI$450:CL$461,2,FALSE)*CI158*($K158)+IF($G158&lt;&gt;0,($H158/$G158)*CI158,0)*(1-$K158)</f>
        <v>0</v>
      </c>
      <c r="CK158" s="989">
        <f>VLOOKUP($E158,CI$450:CL$461,3,FALSE)*CI158*($K158)+IF($G158&lt;&gt;0,($I158/$G158)*CI158,0)*(1-$K158)</f>
        <v>0</v>
      </c>
      <c r="CL158" s="989">
        <f>VLOOKUP($E158,CI$450:CL$461,4,FALSE)*CI158*($K158)+(CI158-CJ158-CK158)*(1-$K158)</f>
        <v>0</v>
      </c>
      <c r="CM158" s="990"/>
      <c r="CQ158" s="988">
        <f t="shared" si="158"/>
        <v>0</v>
      </c>
      <c r="CR158" s="989">
        <f>VLOOKUP($E158,CQ$450:CT$461,2,FALSE)*CQ158*($K158)+IF($G158&lt;&gt;0,($H158/$G158)*CQ158,0)*(1-$K158)</f>
        <v>0</v>
      </c>
      <c r="CS158" s="989">
        <f>VLOOKUP($E158,CQ$450:CT$461,3,FALSE)*CQ158*($K158)+IF($G158&lt;&gt;0,($I158/$G158)*CQ158,0)*(1-$K158)</f>
        <v>0</v>
      </c>
      <c r="CT158" s="989">
        <f>VLOOKUP($E158,CQ$450:CT$461,4,FALSE)*CQ158*($K158)+(CQ158-CR158-CS158)*(1-$K158)</f>
        <v>0</v>
      </c>
      <c r="CU158" s="990"/>
      <c r="CY158" s="988">
        <f t="shared" si="159"/>
        <v>0</v>
      </c>
      <c r="CZ158" s="989">
        <f>VLOOKUP($E158,CY$450:DB$461,2,FALSE)*CY158*($K158)+IF($G158&lt;&gt;0,($H158/$G158)*CY158,0)*(1-$K158)</f>
        <v>0</v>
      </c>
      <c r="DA158" s="989">
        <f>VLOOKUP($E158,CY$450:DB$461,3,FALSE)*CY158*($K158)+IF($G158&lt;&gt;0,($I158/$G158)*CY158,0)*(1-$K158)</f>
        <v>0</v>
      </c>
      <c r="DB158" s="989">
        <f>VLOOKUP($E158,CY$450:DB$461,4,FALSE)*CY158*($K158)+(CY158-CZ158-DA158)*(1-$K158)</f>
        <v>0</v>
      </c>
      <c r="DC158" s="990"/>
      <c r="DG158" s="988">
        <f t="shared" si="160"/>
        <v>0</v>
      </c>
      <c r="DH158" s="989">
        <f>VLOOKUP($E158,DG$450:DJ$461,2,FALSE)*DG158*($K158)+IF($G158&lt;&gt;0,($H158/$G158)*DG158,0)*(1-$K158)</f>
        <v>0</v>
      </c>
      <c r="DI158" s="989">
        <f>VLOOKUP($E158,DG$450:DJ$461,3,FALSE)*DG158*($K158)+IF($G158&lt;&gt;0,($I158/$G158)*DG158,0)*(1-$K158)</f>
        <v>0</v>
      </c>
      <c r="DJ158" s="989">
        <f>VLOOKUP($E158,DG$450:DJ$461,4,FALSE)*DG158*($K158)+(DG158-DH158-DI158)*(1-$K158)</f>
        <v>0</v>
      </c>
      <c r="DK158" s="990"/>
      <c r="DO158" s="988">
        <f t="shared" si="161"/>
        <v>0</v>
      </c>
      <c r="DP158" s="989">
        <f>VLOOKUP($E158,DO$450:DR$461,2,FALSE)*DO158*($K158)+IF($G158&lt;&gt;0,($H158/$G158)*DO158,0)*(1-$K158)</f>
        <v>0</v>
      </c>
      <c r="DQ158" s="989">
        <f>VLOOKUP($E158,DO$450:DR$461,3,FALSE)*DO158*($K158)+IF($G158&lt;&gt;0,($I158/$G158)*DO158,0)*(1-$K158)</f>
        <v>0</v>
      </c>
      <c r="DR158" s="989">
        <f>VLOOKUP($E158,DO$450:DR$461,4,FALSE)*DO158*($K158)+(DO158-DP158-DQ158)*(1-$K158)</f>
        <v>0</v>
      </c>
      <c r="DS158" s="990"/>
      <c r="DW158" s="988">
        <f t="shared" si="162"/>
        <v>0</v>
      </c>
      <c r="DX158" s="989">
        <f>VLOOKUP($E158,DW$450:DZ$461,2,FALSE)*DW158*($K158)+IF($G158&lt;&gt;0,($H158/$G158)*DW158,0)*(1-$K158)</f>
        <v>0</v>
      </c>
      <c r="DY158" s="989">
        <f>VLOOKUP($E158,DW$450:DZ$461,3,FALSE)*DW158*($K158)+IF($G158&lt;&gt;0,($I158/$G158)*DW158,0)*(1-$K158)</f>
        <v>0</v>
      </c>
      <c r="DZ158" s="989">
        <f>VLOOKUP($E158,DW$450:DZ$461,4,FALSE)*DW158*($K158)+(DW158-DX158-DY158)*(1-$K158)</f>
        <v>0</v>
      </c>
      <c r="EA158" s="990"/>
      <c r="EE158" s="988">
        <f t="shared" si="163"/>
        <v>0</v>
      </c>
      <c r="EF158" s="989">
        <f>VLOOKUP($E158,EE$450:EH$461,2,FALSE)*EE158*($K158)+IF($G158&lt;&gt;0,($H158/$G158)*EE158,0)*(1-$K158)</f>
        <v>0</v>
      </c>
      <c r="EG158" s="989">
        <f>VLOOKUP($E158,EE$450:EH$461,3,FALSE)*EE158*($K158)+IF($G158&lt;&gt;0,($I158/$G158)*EE158,0)*(1-$K158)</f>
        <v>0</v>
      </c>
      <c r="EH158" s="989">
        <f>VLOOKUP($E158,EE$450:EH$461,4,FALSE)*EE158*($K158)+(EE158-EF158-EG158)*(1-$K158)</f>
        <v>0</v>
      </c>
      <c r="EI158" s="990"/>
      <c r="EM158" s="988">
        <f t="shared" si="164"/>
        <v>0</v>
      </c>
      <c r="EN158" s="989">
        <f>VLOOKUP($E158,EM$450:EP$461,2,FALSE)*EM158*($K158)+IF($G158&lt;&gt;0,($H158/$G158)*EM158,0)*(1-$K158)</f>
        <v>0</v>
      </c>
      <c r="EO158" s="989">
        <f>VLOOKUP($E158,EM$450:EP$461,3,FALSE)*EM158*($K158)+IF($G158&lt;&gt;0,($I158/$G158)*EM158,0)*(1-$K158)</f>
        <v>0</v>
      </c>
      <c r="EP158" s="989">
        <f>VLOOKUP($E158,EM$450:EP$461,4,FALSE)*EM158*($K158)+(EM158-EN158-EO158)*(1-$K158)</f>
        <v>0</v>
      </c>
      <c r="EQ158" s="990"/>
      <c r="EU158" s="988">
        <f t="shared" si="165"/>
        <v>0</v>
      </c>
      <c r="EV158" s="989">
        <f>VLOOKUP($E158,EU$450:EX$461,2,FALSE)*EU158*($K158)+IF($G158&lt;&gt;0,($H158/$G158)*EU158,0)*(1-$K158)</f>
        <v>0</v>
      </c>
      <c r="EW158" s="989">
        <f>VLOOKUP($E158,EU$450:EX$461,3,FALSE)*EU158*($K158)+IF($G158&lt;&gt;0,($I158/$G158)*EU158,0)*(1-$K158)</f>
        <v>0</v>
      </c>
      <c r="EX158" s="989">
        <f>VLOOKUP($E158,EU$450:EX$461,4,FALSE)*EU158*($K158)+(EU158-EV158-EW158)*(1-$K158)</f>
        <v>0</v>
      </c>
      <c r="EY158" s="990"/>
      <c r="FC158" s="988">
        <f t="shared" si="166"/>
        <v>0</v>
      </c>
      <c r="FD158" s="989">
        <f>VLOOKUP($E158,FC$450:FF$461,2,FALSE)*FC158*($K158)+IF($G158&lt;&gt;0,($H158/$G158)*FC158,0)*(1-$K158)</f>
        <v>0</v>
      </c>
      <c r="FE158" s="989">
        <f>VLOOKUP($E158,FC$450:FF$461,3,FALSE)*FC158*($K158)+IF($G158&lt;&gt;0,($I158/$G158)*FC158,0)*(1-$K158)</f>
        <v>0</v>
      </c>
      <c r="FF158" s="989">
        <f>VLOOKUP($E158,FC$450:FF$461,4,FALSE)*FC158*($K158)+(FC158-FD158-FE158)*(1-$K158)</f>
        <v>0</v>
      </c>
      <c r="FG158" s="990"/>
      <c r="FK158" s="988">
        <f t="shared" si="167"/>
        <v>0</v>
      </c>
      <c r="FL158" s="989">
        <f>VLOOKUP($E158,FK$450:FN$461,2,FALSE)*FK158*($K158)+IF($G158&lt;&gt;0,($H158/$G158)*FK158,0)*(1-$K158)</f>
        <v>0</v>
      </c>
      <c r="FM158" s="989">
        <f>VLOOKUP($E158,FK$450:FN$461,3,FALSE)*FK158*($K158)+IF($G158&lt;&gt;0,($I158/$G158)*FK158,0)*(1-$K158)</f>
        <v>0</v>
      </c>
      <c r="FN158" s="989">
        <f>VLOOKUP($E158,FK$450:FN$461,4,FALSE)*FK158*($K158)+(FK158-FL158-FM158)*(1-$K158)</f>
        <v>0</v>
      </c>
      <c r="FO158" s="990"/>
    </row>
    <row r="159" spans="1:171">
      <c r="A159" s="786"/>
      <c r="B159" s="79" t="s">
        <v>32</v>
      </c>
      <c r="C159" s="1963" t="s">
        <v>81</v>
      </c>
      <c r="D159" s="764">
        <v>282</v>
      </c>
      <c r="E159" s="778" t="str">
        <f>'Sch 1- Rate Base '!E159</f>
        <v>DIST</v>
      </c>
      <c r="F159" s="765"/>
      <c r="G159" s="182">
        <f>'Sch 1- Rate Base '!G159</f>
        <v>0</v>
      </c>
      <c r="H159" s="182">
        <f>'Sch 1- Rate Base '!H159</f>
        <v>0</v>
      </c>
      <c r="I159" s="182">
        <f>'Sch 1- Rate Base '!I159</f>
        <v>0</v>
      </c>
      <c r="J159" s="183">
        <f>'Sch 1- Rate Base '!J159</f>
        <v>0</v>
      </c>
      <c r="K159" s="777">
        <f t="shared" si="147"/>
        <v>1</v>
      </c>
      <c r="O159" s="988">
        <f t="shared" si="148"/>
        <v>0</v>
      </c>
      <c r="P159" s="989">
        <f>VLOOKUP($E159,O$450:R$461,2,FALSE)*O159*($K159)+IF($G159&lt;&gt;0,($H159/$G159)*O159,0)*(1-$K159)</f>
        <v>0</v>
      </c>
      <c r="Q159" s="989">
        <f>VLOOKUP($E159,O$450:R$461,3,FALSE)*O159*($K159)+IF($G159&lt;&gt;0,($I159/$G159)*O159,0)*(1-$K159)</f>
        <v>0</v>
      </c>
      <c r="R159" s="989">
        <f>VLOOKUP($E159,O$450:R$461,4,FALSE)*O159*($K159)+(O159-P159-Q159)*(1-$K159)</f>
        <v>0</v>
      </c>
      <c r="S159" s="990"/>
      <c r="W159" s="988">
        <f t="shared" si="149"/>
        <v>0</v>
      </c>
      <c r="X159" s="989">
        <f>VLOOKUP($E159,W$450:Z$461,2,FALSE)*W159*($K159)+IF($G159&lt;&gt;0,($H159/$G159)*W159,0)*(1-$K159)</f>
        <v>0</v>
      </c>
      <c r="Y159" s="989">
        <f>VLOOKUP($E159,W$450:Z$461,3,FALSE)*W159*($K159)+IF($G159&lt;&gt;0,($I159/$G159)*W159,0)*(1-$K159)</f>
        <v>0</v>
      </c>
      <c r="Z159" s="989">
        <f>VLOOKUP($E159,W$450:Z$461,4,FALSE)*W159*($K159)+(W159-X159-Y159)*(1-$K159)</f>
        <v>0</v>
      </c>
      <c r="AA159" s="990"/>
      <c r="AE159" s="988">
        <f t="shared" si="150"/>
        <v>0</v>
      </c>
      <c r="AF159" s="989">
        <f>VLOOKUP($E159,AE$450:AH$461,2,FALSE)*AE159*($K159)+IF($G159&lt;&gt;0,($H159/$G159)*AE159,0)*(1-$K159)</f>
        <v>0</v>
      </c>
      <c r="AG159" s="989">
        <f>VLOOKUP($E159,AE$450:AH$461,3,FALSE)*AE159*($K159)+IF($G159&lt;&gt;0,($I159/$G159)*AE159,0)*(1-$K159)</f>
        <v>0</v>
      </c>
      <c r="AH159" s="989">
        <f>VLOOKUP($E159,AE$450:AH$461,4,FALSE)*AE159*($K159)+(AE159-AF159-AG159)*(1-$K159)</f>
        <v>0</v>
      </c>
      <c r="AI159" s="990"/>
      <c r="AM159" s="988">
        <f t="shared" si="151"/>
        <v>0</v>
      </c>
      <c r="AN159" s="989">
        <f>VLOOKUP($E159,AM$450:AP$461,2,FALSE)*AM159*($K159)+IF($G159&lt;&gt;0,($H159/$G159)*AM159,0)*(1-$K159)</f>
        <v>0</v>
      </c>
      <c r="AO159" s="989">
        <f>VLOOKUP($E159,AM$450:AP$461,3,FALSE)*AM159*($K159)+IF($G159&lt;&gt;0,($I159/$G159)*AM159,0)*(1-$K159)</f>
        <v>0</v>
      </c>
      <c r="AP159" s="989">
        <f>VLOOKUP($E159,AM$450:AP$461,4,FALSE)*AM159*($K159)+(AM159-AN159-AO159)*(1-$K159)</f>
        <v>0</v>
      </c>
      <c r="AQ159" s="990"/>
      <c r="AU159" s="988">
        <f t="shared" si="152"/>
        <v>0</v>
      </c>
      <c r="AV159" s="989">
        <f>VLOOKUP($E159,AU$450:AX$461,2,FALSE)*AU159*($K159)+IF($G159&lt;&gt;0,($H159/$G159)*AU159,0)*(1-$K159)</f>
        <v>0</v>
      </c>
      <c r="AW159" s="989">
        <f>VLOOKUP($E159,AU$450:AX$461,3,FALSE)*AU159*($K159)+IF($G159&lt;&gt;0,($I159/$G159)*AU159,0)*(1-$K159)</f>
        <v>0</v>
      </c>
      <c r="AX159" s="989">
        <f>VLOOKUP($E159,AU$450:AX$461,4,FALSE)*AU159*($K159)+(AU159-AV159-AW159)*(1-$K159)</f>
        <v>0</v>
      </c>
      <c r="AY159" s="990"/>
      <c r="BC159" s="988">
        <f t="shared" si="153"/>
        <v>0</v>
      </c>
      <c r="BD159" s="989">
        <f>VLOOKUP($E159,BC$450:BF$461,2,FALSE)*BC159*($K159)+IF($G159&lt;&gt;0,($H159/$G159)*BC159,0)*(1-$K159)</f>
        <v>0</v>
      </c>
      <c r="BE159" s="989">
        <f>VLOOKUP($E159,BC$450:BF$461,3,FALSE)*BC159*($K159)+IF($G159&lt;&gt;0,($I159/$G159)*BC159,0)*(1-$K159)</f>
        <v>0</v>
      </c>
      <c r="BF159" s="989">
        <f>VLOOKUP($E159,BC$450:BF$461,4,FALSE)*BC159*($K159)+(BC159-BD159-BE159)*(1-$K159)</f>
        <v>0</v>
      </c>
      <c r="BG159" s="990"/>
      <c r="BK159" s="988">
        <f t="shared" si="154"/>
        <v>0</v>
      </c>
      <c r="BL159" s="989">
        <f>VLOOKUP($E159,BK$450:BN$461,2,FALSE)*BK159*($K159)+IF($G159&lt;&gt;0,($H159/$G159)*BK159,0)*(1-$K159)</f>
        <v>0</v>
      </c>
      <c r="BM159" s="989">
        <f>VLOOKUP($E159,BK$450:BN$461,3,FALSE)*BK159*($K159)+IF($G159&lt;&gt;0,($I159/$G159)*BK159,0)*(1-$K159)</f>
        <v>0</v>
      </c>
      <c r="BN159" s="989">
        <f>VLOOKUP($E159,BK$450:BN$461,4,FALSE)*BK159*($K159)+(BK159-BL159-BM159)*(1-$K159)</f>
        <v>0</v>
      </c>
      <c r="BO159" s="990"/>
      <c r="BS159" s="988">
        <f t="shared" si="155"/>
        <v>0</v>
      </c>
      <c r="BT159" s="989">
        <f>VLOOKUP($E159,BS$450:BV$461,2,FALSE)*BS159*($K159)+IF($G159&lt;&gt;0,($H159/$G159)*BS159,0)*(1-$K159)</f>
        <v>0</v>
      </c>
      <c r="BU159" s="989">
        <f>VLOOKUP($E159,BS$450:BV$461,3,FALSE)*BS159*($K159)+IF($G159&lt;&gt;0,($I159/$G159)*BS159,0)*(1-$K159)</f>
        <v>0</v>
      </c>
      <c r="BV159" s="989">
        <f>VLOOKUP($E159,BS$450:BV$461,4,FALSE)*BS159*($K159)+(BS159-BT159-BU159)*(1-$K159)</f>
        <v>0</v>
      </c>
      <c r="BW159" s="990"/>
      <c r="CA159" s="988">
        <f t="shared" si="156"/>
        <v>0</v>
      </c>
      <c r="CB159" s="989">
        <f>VLOOKUP($E159,CA$450:CD$461,2,FALSE)*CA159*($K159)+IF($G159&lt;&gt;0,($H159/$G159)*CA159,0)*(1-$K159)</f>
        <v>0</v>
      </c>
      <c r="CC159" s="989">
        <f>VLOOKUP($E159,CA$450:CD$461,3,FALSE)*CA159*($K159)+IF($G159&lt;&gt;0,($I159/$G159)*CA159,0)*(1-$K159)</f>
        <v>0</v>
      </c>
      <c r="CD159" s="989">
        <f>VLOOKUP($E159,CA$450:CD$461,4,FALSE)*CA159*($K159)+(CA159-CB159-CC159)*(1-$K159)</f>
        <v>0</v>
      </c>
      <c r="CE159" s="990"/>
      <c r="CI159" s="988">
        <f t="shared" si="157"/>
        <v>0</v>
      </c>
      <c r="CJ159" s="989">
        <f>VLOOKUP($E159,CI$450:CL$461,2,FALSE)*CI159*($K159)+IF($G159&lt;&gt;0,($H159/$G159)*CI159,0)*(1-$K159)</f>
        <v>0</v>
      </c>
      <c r="CK159" s="989">
        <f>VLOOKUP($E159,CI$450:CL$461,3,FALSE)*CI159*($K159)+IF($G159&lt;&gt;0,($I159/$G159)*CI159,0)*(1-$K159)</f>
        <v>0</v>
      </c>
      <c r="CL159" s="989">
        <f>VLOOKUP($E159,CI$450:CL$461,4,FALSE)*CI159*($K159)+(CI159-CJ159-CK159)*(1-$K159)</f>
        <v>0</v>
      </c>
      <c r="CM159" s="990"/>
      <c r="CQ159" s="988">
        <f t="shared" si="158"/>
        <v>0</v>
      </c>
      <c r="CR159" s="989">
        <f>VLOOKUP($E159,CQ$450:CT$461,2,FALSE)*CQ159*($K159)+IF($G159&lt;&gt;0,($H159/$G159)*CQ159,0)*(1-$K159)</f>
        <v>0</v>
      </c>
      <c r="CS159" s="989">
        <f>VLOOKUP($E159,CQ$450:CT$461,3,FALSE)*CQ159*($K159)+IF($G159&lt;&gt;0,($I159/$G159)*CQ159,0)*(1-$K159)</f>
        <v>0</v>
      </c>
      <c r="CT159" s="989">
        <f>VLOOKUP($E159,CQ$450:CT$461,4,FALSE)*CQ159*($K159)+(CQ159-CR159-CS159)*(1-$K159)</f>
        <v>0</v>
      </c>
      <c r="CU159" s="990"/>
      <c r="CY159" s="988">
        <f t="shared" si="159"/>
        <v>0</v>
      </c>
      <c r="CZ159" s="989">
        <f>VLOOKUP($E159,CY$450:DB$461,2,FALSE)*CY159*($K159)+IF($G159&lt;&gt;0,($H159/$G159)*CY159,0)*(1-$K159)</f>
        <v>0</v>
      </c>
      <c r="DA159" s="989">
        <f>VLOOKUP($E159,CY$450:DB$461,3,FALSE)*CY159*($K159)+IF($G159&lt;&gt;0,($I159/$G159)*CY159,0)*(1-$K159)</f>
        <v>0</v>
      </c>
      <c r="DB159" s="989">
        <f>VLOOKUP($E159,CY$450:DB$461,4,FALSE)*CY159*($K159)+(CY159-CZ159-DA159)*(1-$K159)</f>
        <v>0</v>
      </c>
      <c r="DC159" s="990"/>
      <c r="DG159" s="988">
        <f t="shared" si="160"/>
        <v>0</v>
      </c>
      <c r="DH159" s="989">
        <f>VLOOKUP($E159,DG$450:DJ$461,2,FALSE)*DG159*($K159)+IF($G159&lt;&gt;0,($H159/$G159)*DG159,0)*(1-$K159)</f>
        <v>0</v>
      </c>
      <c r="DI159" s="989">
        <f>VLOOKUP($E159,DG$450:DJ$461,3,FALSE)*DG159*($K159)+IF($G159&lt;&gt;0,($I159/$G159)*DG159,0)*(1-$K159)</f>
        <v>0</v>
      </c>
      <c r="DJ159" s="989">
        <f>VLOOKUP($E159,DG$450:DJ$461,4,FALSE)*DG159*($K159)+(DG159-DH159-DI159)*(1-$K159)</f>
        <v>0</v>
      </c>
      <c r="DK159" s="990"/>
      <c r="DO159" s="988">
        <f t="shared" si="161"/>
        <v>0</v>
      </c>
      <c r="DP159" s="989">
        <f>VLOOKUP($E159,DO$450:DR$461,2,FALSE)*DO159*($K159)+IF($G159&lt;&gt;0,($H159/$G159)*DO159,0)*(1-$K159)</f>
        <v>0</v>
      </c>
      <c r="DQ159" s="989">
        <f>VLOOKUP($E159,DO$450:DR$461,3,FALSE)*DO159*($K159)+IF($G159&lt;&gt;0,($I159/$G159)*DO159,0)*(1-$K159)</f>
        <v>0</v>
      </c>
      <c r="DR159" s="989">
        <f>VLOOKUP($E159,DO$450:DR$461,4,FALSE)*DO159*($K159)+(DO159-DP159-DQ159)*(1-$K159)</f>
        <v>0</v>
      </c>
      <c r="DS159" s="990"/>
      <c r="DW159" s="988">
        <f t="shared" si="162"/>
        <v>0</v>
      </c>
      <c r="DX159" s="989">
        <f>VLOOKUP($E159,DW$450:DZ$461,2,FALSE)*DW159*($K159)+IF($G159&lt;&gt;0,($H159/$G159)*DW159,0)*(1-$K159)</f>
        <v>0</v>
      </c>
      <c r="DY159" s="989">
        <f>VLOOKUP($E159,DW$450:DZ$461,3,FALSE)*DW159*($K159)+IF($G159&lt;&gt;0,($I159/$G159)*DW159,0)*(1-$K159)</f>
        <v>0</v>
      </c>
      <c r="DZ159" s="989">
        <f>VLOOKUP($E159,DW$450:DZ$461,4,FALSE)*DW159*($K159)+(DW159-DX159-DY159)*(1-$K159)</f>
        <v>0</v>
      </c>
      <c r="EA159" s="990"/>
      <c r="EE159" s="988">
        <f t="shared" si="163"/>
        <v>0</v>
      </c>
      <c r="EF159" s="989">
        <f>VLOOKUP($E159,EE$450:EH$461,2,FALSE)*EE159*($K159)+IF($G159&lt;&gt;0,($H159/$G159)*EE159,0)*(1-$K159)</f>
        <v>0</v>
      </c>
      <c r="EG159" s="989">
        <f>VLOOKUP($E159,EE$450:EH$461,3,FALSE)*EE159*($K159)+IF($G159&lt;&gt;0,($I159/$G159)*EE159,0)*(1-$K159)</f>
        <v>0</v>
      </c>
      <c r="EH159" s="989">
        <f>VLOOKUP($E159,EE$450:EH$461,4,FALSE)*EE159*($K159)+(EE159-EF159-EG159)*(1-$K159)</f>
        <v>0</v>
      </c>
      <c r="EI159" s="990"/>
      <c r="EM159" s="988">
        <f t="shared" si="164"/>
        <v>0</v>
      </c>
      <c r="EN159" s="989">
        <f>VLOOKUP($E159,EM$450:EP$461,2,FALSE)*EM159*($K159)+IF($G159&lt;&gt;0,($H159/$G159)*EM159,0)*(1-$K159)</f>
        <v>0</v>
      </c>
      <c r="EO159" s="989">
        <f>VLOOKUP($E159,EM$450:EP$461,3,FALSE)*EM159*($K159)+IF($G159&lt;&gt;0,($I159/$G159)*EM159,0)*(1-$K159)</f>
        <v>0</v>
      </c>
      <c r="EP159" s="989">
        <f>VLOOKUP($E159,EM$450:EP$461,4,FALSE)*EM159*($K159)+(EM159-EN159-EO159)*(1-$K159)</f>
        <v>0</v>
      </c>
      <c r="EQ159" s="990"/>
      <c r="EU159" s="988">
        <f t="shared" si="165"/>
        <v>0</v>
      </c>
      <c r="EV159" s="989">
        <f>VLOOKUP($E159,EU$450:EX$461,2,FALSE)*EU159*($K159)+IF($G159&lt;&gt;0,($H159/$G159)*EU159,0)*(1-$K159)</f>
        <v>0</v>
      </c>
      <c r="EW159" s="989">
        <f>VLOOKUP($E159,EU$450:EX$461,3,FALSE)*EU159*($K159)+IF($G159&lt;&gt;0,($I159/$G159)*EU159,0)*(1-$K159)</f>
        <v>0</v>
      </c>
      <c r="EX159" s="989">
        <f>VLOOKUP($E159,EU$450:EX$461,4,FALSE)*EU159*($K159)+(EU159-EV159-EW159)*(1-$K159)</f>
        <v>0</v>
      </c>
      <c r="EY159" s="990"/>
      <c r="FC159" s="988">
        <f t="shared" si="166"/>
        <v>0</v>
      </c>
      <c r="FD159" s="989">
        <f>VLOOKUP($E159,FC$450:FF$461,2,FALSE)*FC159*($K159)+IF($G159&lt;&gt;0,($H159/$G159)*FC159,0)*(1-$K159)</f>
        <v>0</v>
      </c>
      <c r="FE159" s="989">
        <f>VLOOKUP($E159,FC$450:FF$461,3,FALSE)*FC159*($K159)+IF($G159&lt;&gt;0,($I159/$G159)*FC159,0)*(1-$K159)</f>
        <v>0</v>
      </c>
      <c r="FF159" s="989">
        <f>VLOOKUP($E159,FC$450:FF$461,4,FALSE)*FC159*($K159)+(FC159-FD159-FE159)*(1-$K159)</f>
        <v>0</v>
      </c>
      <c r="FG159" s="990"/>
      <c r="FK159" s="988">
        <f t="shared" si="167"/>
        <v>0</v>
      </c>
      <c r="FL159" s="989">
        <f>VLOOKUP($E159,FK$450:FN$461,2,FALSE)*FK159*($K159)+IF($G159&lt;&gt;0,($H159/$G159)*FK159,0)*(1-$K159)</f>
        <v>0</v>
      </c>
      <c r="FM159" s="989">
        <f>VLOOKUP($E159,FK$450:FN$461,3,FALSE)*FK159*($K159)+IF($G159&lt;&gt;0,($I159/$G159)*FK159,0)*(1-$K159)</f>
        <v>0</v>
      </c>
      <c r="FN159" s="989">
        <f>VLOOKUP($E159,FK$450:FN$461,4,FALSE)*FK159*($K159)+(FK159-FL159-FM159)*(1-$K159)</f>
        <v>0</v>
      </c>
      <c r="FO159" s="990"/>
    </row>
    <row r="160" spans="1:171">
      <c r="A160" s="786"/>
      <c r="B160" s="79" t="s">
        <v>33</v>
      </c>
      <c r="C160" s="1963" t="s">
        <v>81</v>
      </c>
      <c r="D160" s="764">
        <v>283</v>
      </c>
      <c r="E160" s="778" t="str">
        <f>'Sch 1- Rate Base '!E160</f>
        <v>DIST</v>
      </c>
      <c r="F160" s="765"/>
      <c r="G160" s="182">
        <f>'Sch 1- Rate Base '!G160</f>
        <v>0</v>
      </c>
      <c r="H160" s="182">
        <f>'Sch 1- Rate Base '!H160</f>
        <v>0</v>
      </c>
      <c r="I160" s="182">
        <f>'Sch 1- Rate Base '!I160</f>
        <v>0</v>
      </c>
      <c r="J160" s="183">
        <f>'Sch 1- Rate Base '!J160</f>
        <v>0</v>
      </c>
      <c r="K160" s="777">
        <f t="shared" si="147"/>
        <v>1</v>
      </c>
      <c r="O160" s="988">
        <f t="shared" si="148"/>
        <v>0</v>
      </c>
      <c r="P160" s="989">
        <f>VLOOKUP($E160,O$450:R$461,2,FALSE)*O160*($K160)+IF($G160&lt;&gt;0,($H160/$G160)*O160,0)*(1-$K160)</f>
        <v>0</v>
      </c>
      <c r="Q160" s="989">
        <f>VLOOKUP($E160,O$450:R$461,3,FALSE)*O160*($K160)+IF($G160&lt;&gt;0,($I160/$G160)*O160,0)*(1-$K160)</f>
        <v>0</v>
      </c>
      <c r="R160" s="989">
        <f>VLOOKUP($E160,O$450:R$461,4,FALSE)*O160*($K160)+(O160-P160-Q160)*(1-$K160)</f>
        <v>0</v>
      </c>
      <c r="S160" s="990"/>
      <c r="W160" s="988">
        <f t="shared" si="149"/>
        <v>0</v>
      </c>
      <c r="X160" s="989">
        <f>VLOOKUP($E160,W$450:Z$461,2,FALSE)*W160*($K160)+IF($G160&lt;&gt;0,($H160/$G160)*W160,0)*(1-$K160)</f>
        <v>0</v>
      </c>
      <c r="Y160" s="989">
        <f>VLOOKUP($E160,W$450:Z$461,3,FALSE)*W160*($K160)+IF($G160&lt;&gt;0,($I160/$G160)*W160,0)*(1-$K160)</f>
        <v>0</v>
      </c>
      <c r="Z160" s="989">
        <f>VLOOKUP($E160,W$450:Z$461,4,FALSE)*W160*($K160)+(W160-X160-Y160)*(1-$K160)</f>
        <v>0</v>
      </c>
      <c r="AA160" s="990"/>
      <c r="AE160" s="988">
        <f t="shared" si="150"/>
        <v>0</v>
      </c>
      <c r="AF160" s="989">
        <f>VLOOKUP($E160,AE$450:AH$461,2,FALSE)*AE160*($K160)+IF($G160&lt;&gt;0,($H160/$G160)*AE160,0)*(1-$K160)</f>
        <v>0</v>
      </c>
      <c r="AG160" s="989">
        <f>VLOOKUP($E160,AE$450:AH$461,3,FALSE)*AE160*($K160)+IF($G160&lt;&gt;0,($I160/$G160)*AE160,0)*(1-$K160)</f>
        <v>0</v>
      </c>
      <c r="AH160" s="989">
        <f>VLOOKUP($E160,AE$450:AH$461,4,FALSE)*AE160*($K160)+(AE160-AF160-AG160)*(1-$K160)</f>
        <v>0</v>
      </c>
      <c r="AI160" s="990"/>
      <c r="AM160" s="988">
        <f t="shared" si="151"/>
        <v>0</v>
      </c>
      <c r="AN160" s="989">
        <f>VLOOKUP($E160,AM$450:AP$461,2,FALSE)*AM160*($K160)+IF($G160&lt;&gt;0,($H160/$G160)*AM160,0)*(1-$K160)</f>
        <v>0</v>
      </c>
      <c r="AO160" s="989">
        <f>VLOOKUP($E160,AM$450:AP$461,3,FALSE)*AM160*($K160)+IF($G160&lt;&gt;0,($I160/$G160)*AM160,0)*(1-$K160)</f>
        <v>0</v>
      </c>
      <c r="AP160" s="989">
        <f>VLOOKUP($E160,AM$450:AP$461,4,FALSE)*AM160*($K160)+(AM160-AN160-AO160)*(1-$K160)</f>
        <v>0</v>
      </c>
      <c r="AQ160" s="990"/>
      <c r="AU160" s="988">
        <f t="shared" si="152"/>
        <v>0</v>
      </c>
      <c r="AV160" s="989">
        <f>VLOOKUP($E160,AU$450:AX$461,2,FALSE)*AU160*($K160)+IF($G160&lt;&gt;0,($H160/$G160)*AU160,0)*(1-$K160)</f>
        <v>0</v>
      </c>
      <c r="AW160" s="989">
        <f>VLOOKUP($E160,AU$450:AX$461,3,FALSE)*AU160*($K160)+IF($G160&lt;&gt;0,($I160/$G160)*AU160,0)*(1-$K160)</f>
        <v>0</v>
      </c>
      <c r="AX160" s="989">
        <f>VLOOKUP($E160,AU$450:AX$461,4,FALSE)*AU160*($K160)+(AU160-AV160-AW160)*(1-$K160)</f>
        <v>0</v>
      </c>
      <c r="AY160" s="990"/>
      <c r="BC160" s="988">
        <f t="shared" si="153"/>
        <v>0</v>
      </c>
      <c r="BD160" s="989">
        <f>VLOOKUP($E160,BC$450:BF$461,2,FALSE)*BC160*($K160)+IF($G160&lt;&gt;0,($H160/$G160)*BC160,0)*(1-$K160)</f>
        <v>0</v>
      </c>
      <c r="BE160" s="989">
        <f>VLOOKUP($E160,BC$450:BF$461,3,FALSE)*BC160*($K160)+IF($G160&lt;&gt;0,($I160/$G160)*BC160,0)*(1-$K160)</f>
        <v>0</v>
      </c>
      <c r="BF160" s="989">
        <f>VLOOKUP($E160,BC$450:BF$461,4,FALSE)*BC160*($K160)+(BC160-BD160-BE160)*(1-$K160)</f>
        <v>0</v>
      </c>
      <c r="BG160" s="990"/>
      <c r="BK160" s="988">
        <f t="shared" si="154"/>
        <v>0</v>
      </c>
      <c r="BL160" s="989">
        <f>VLOOKUP($E160,BK$450:BN$461,2,FALSE)*BK160*($K160)+IF($G160&lt;&gt;0,($H160/$G160)*BK160,0)*(1-$K160)</f>
        <v>0</v>
      </c>
      <c r="BM160" s="989">
        <f>VLOOKUP($E160,BK$450:BN$461,3,FALSE)*BK160*($K160)+IF($G160&lt;&gt;0,($I160/$G160)*BK160,0)*(1-$K160)</f>
        <v>0</v>
      </c>
      <c r="BN160" s="989">
        <f>VLOOKUP($E160,BK$450:BN$461,4,FALSE)*BK160*($K160)+(BK160-BL160-BM160)*(1-$K160)</f>
        <v>0</v>
      </c>
      <c r="BO160" s="990"/>
      <c r="BS160" s="988">
        <f t="shared" si="155"/>
        <v>0</v>
      </c>
      <c r="BT160" s="989">
        <f>VLOOKUP($E160,BS$450:BV$461,2,FALSE)*BS160*($K160)+IF($G160&lt;&gt;0,($H160/$G160)*BS160,0)*(1-$K160)</f>
        <v>0</v>
      </c>
      <c r="BU160" s="989">
        <f>VLOOKUP($E160,BS$450:BV$461,3,FALSE)*BS160*($K160)+IF($G160&lt;&gt;0,($I160/$G160)*BS160,0)*(1-$K160)</f>
        <v>0</v>
      </c>
      <c r="BV160" s="989">
        <f>VLOOKUP($E160,BS$450:BV$461,4,FALSE)*BS160*($K160)+(BS160-BT160-BU160)*(1-$K160)</f>
        <v>0</v>
      </c>
      <c r="BW160" s="990"/>
      <c r="CA160" s="988">
        <f t="shared" si="156"/>
        <v>0</v>
      </c>
      <c r="CB160" s="989">
        <f>VLOOKUP($E160,CA$450:CD$461,2,FALSE)*CA160*($K160)+IF($G160&lt;&gt;0,($H160/$G160)*CA160,0)*(1-$K160)</f>
        <v>0</v>
      </c>
      <c r="CC160" s="989">
        <f>VLOOKUP($E160,CA$450:CD$461,3,FALSE)*CA160*($K160)+IF($G160&lt;&gt;0,($I160/$G160)*CA160,0)*(1-$K160)</f>
        <v>0</v>
      </c>
      <c r="CD160" s="989">
        <f>VLOOKUP($E160,CA$450:CD$461,4,FALSE)*CA160*($K160)+(CA160-CB160-CC160)*(1-$K160)</f>
        <v>0</v>
      </c>
      <c r="CE160" s="990"/>
      <c r="CI160" s="988">
        <f t="shared" si="157"/>
        <v>0</v>
      </c>
      <c r="CJ160" s="989">
        <f>VLOOKUP($E160,CI$450:CL$461,2,FALSE)*CI160*($K160)+IF($G160&lt;&gt;0,($H160/$G160)*CI160,0)*(1-$K160)</f>
        <v>0</v>
      </c>
      <c r="CK160" s="989">
        <f>VLOOKUP($E160,CI$450:CL$461,3,FALSE)*CI160*($K160)+IF($G160&lt;&gt;0,($I160/$G160)*CI160,0)*(1-$K160)</f>
        <v>0</v>
      </c>
      <c r="CL160" s="989">
        <f>VLOOKUP($E160,CI$450:CL$461,4,FALSE)*CI160*($K160)+(CI160-CJ160-CK160)*(1-$K160)</f>
        <v>0</v>
      </c>
      <c r="CM160" s="990"/>
      <c r="CQ160" s="988">
        <f t="shared" si="158"/>
        <v>0</v>
      </c>
      <c r="CR160" s="989">
        <f>VLOOKUP($E160,CQ$450:CT$461,2,FALSE)*CQ160*($K160)+IF($G160&lt;&gt;0,($H160/$G160)*CQ160,0)*(1-$K160)</f>
        <v>0</v>
      </c>
      <c r="CS160" s="989">
        <f>VLOOKUP($E160,CQ$450:CT$461,3,FALSE)*CQ160*($K160)+IF($G160&lt;&gt;0,($I160/$G160)*CQ160,0)*(1-$K160)</f>
        <v>0</v>
      </c>
      <c r="CT160" s="989">
        <f>VLOOKUP($E160,CQ$450:CT$461,4,FALSE)*CQ160*($K160)+(CQ160-CR160-CS160)*(1-$K160)</f>
        <v>0</v>
      </c>
      <c r="CU160" s="990"/>
      <c r="CY160" s="988">
        <f t="shared" si="159"/>
        <v>0</v>
      </c>
      <c r="CZ160" s="989">
        <f>VLOOKUP($E160,CY$450:DB$461,2,FALSE)*CY160*($K160)+IF($G160&lt;&gt;0,($H160/$G160)*CY160,0)*(1-$K160)</f>
        <v>0</v>
      </c>
      <c r="DA160" s="989">
        <f>VLOOKUP($E160,CY$450:DB$461,3,FALSE)*CY160*($K160)+IF($G160&lt;&gt;0,($I160/$G160)*CY160,0)*(1-$K160)</f>
        <v>0</v>
      </c>
      <c r="DB160" s="989">
        <f>VLOOKUP($E160,CY$450:DB$461,4,FALSE)*CY160*($K160)+(CY160-CZ160-DA160)*(1-$K160)</f>
        <v>0</v>
      </c>
      <c r="DC160" s="990"/>
      <c r="DG160" s="988">
        <f t="shared" si="160"/>
        <v>0</v>
      </c>
      <c r="DH160" s="989">
        <f>VLOOKUP($E160,DG$450:DJ$461,2,FALSE)*DG160*($K160)+IF($G160&lt;&gt;0,($H160/$G160)*DG160,0)*(1-$K160)</f>
        <v>0</v>
      </c>
      <c r="DI160" s="989">
        <f>VLOOKUP($E160,DG$450:DJ$461,3,FALSE)*DG160*($K160)+IF($G160&lt;&gt;0,($I160/$G160)*DG160,0)*(1-$K160)</f>
        <v>0</v>
      </c>
      <c r="DJ160" s="989">
        <f>VLOOKUP($E160,DG$450:DJ$461,4,FALSE)*DG160*($K160)+(DG160-DH160-DI160)*(1-$K160)</f>
        <v>0</v>
      </c>
      <c r="DK160" s="990"/>
      <c r="DO160" s="988">
        <f t="shared" si="161"/>
        <v>0</v>
      </c>
      <c r="DP160" s="989">
        <f>VLOOKUP($E160,DO$450:DR$461,2,FALSE)*DO160*($K160)+IF($G160&lt;&gt;0,($H160/$G160)*DO160,0)*(1-$K160)</f>
        <v>0</v>
      </c>
      <c r="DQ160" s="989">
        <f>VLOOKUP($E160,DO$450:DR$461,3,FALSE)*DO160*($K160)+IF($G160&lt;&gt;0,($I160/$G160)*DO160,0)*(1-$K160)</f>
        <v>0</v>
      </c>
      <c r="DR160" s="989">
        <f>VLOOKUP($E160,DO$450:DR$461,4,FALSE)*DO160*($K160)+(DO160-DP160-DQ160)*(1-$K160)</f>
        <v>0</v>
      </c>
      <c r="DS160" s="990"/>
      <c r="DW160" s="988">
        <f t="shared" si="162"/>
        <v>0</v>
      </c>
      <c r="DX160" s="989">
        <f>VLOOKUP($E160,DW$450:DZ$461,2,FALSE)*DW160*($K160)+IF($G160&lt;&gt;0,($H160/$G160)*DW160,0)*(1-$K160)</f>
        <v>0</v>
      </c>
      <c r="DY160" s="989">
        <f>VLOOKUP($E160,DW$450:DZ$461,3,FALSE)*DW160*($K160)+IF($G160&lt;&gt;0,($I160/$G160)*DW160,0)*(1-$K160)</f>
        <v>0</v>
      </c>
      <c r="DZ160" s="989">
        <f>VLOOKUP($E160,DW$450:DZ$461,4,FALSE)*DW160*($K160)+(DW160-DX160-DY160)*(1-$K160)</f>
        <v>0</v>
      </c>
      <c r="EA160" s="990"/>
      <c r="EE160" s="988">
        <f t="shared" si="163"/>
        <v>0</v>
      </c>
      <c r="EF160" s="989">
        <f>VLOOKUP($E160,EE$450:EH$461,2,FALSE)*EE160*($K160)+IF($G160&lt;&gt;0,($H160/$G160)*EE160,0)*(1-$K160)</f>
        <v>0</v>
      </c>
      <c r="EG160" s="989">
        <f>VLOOKUP($E160,EE$450:EH$461,3,FALSE)*EE160*($K160)+IF($G160&lt;&gt;0,($I160/$G160)*EE160,0)*(1-$K160)</f>
        <v>0</v>
      </c>
      <c r="EH160" s="989">
        <f>VLOOKUP($E160,EE$450:EH$461,4,FALSE)*EE160*($K160)+(EE160-EF160-EG160)*(1-$K160)</f>
        <v>0</v>
      </c>
      <c r="EI160" s="990"/>
      <c r="EM160" s="988">
        <f t="shared" si="164"/>
        <v>0</v>
      </c>
      <c r="EN160" s="989">
        <f>VLOOKUP($E160,EM$450:EP$461,2,FALSE)*EM160*($K160)+IF($G160&lt;&gt;0,($H160/$G160)*EM160,0)*(1-$K160)</f>
        <v>0</v>
      </c>
      <c r="EO160" s="989">
        <f>VLOOKUP($E160,EM$450:EP$461,3,FALSE)*EM160*($K160)+IF($G160&lt;&gt;0,($I160/$G160)*EM160,0)*(1-$K160)</f>
        <v>0</v>
      </c>
      <c r="EP160" s="989">
        <f>VLOOKUP($E160,EM$450:EP$461,4,FALSE)*EM160*($K160)+(EM160-EN160-EO160)*(1-$K160)</f>
        <v>0</v>
      </c>
      <c r="EQ160" s="990"/>
      <c r="EU160" s="988">
        <f t="shared" si="165"/>
        <v>0</v>
      </c>
      <c r="EV160" s="989">
        <f>VLOOKUP($E160,EU$450:EX$461,2,FALSE)*EU160*($K160)+IF($G160&lt;&gt;0,($H160/$G160)*EU160,0)*(1-$K160)</f>
        <v>0</v>
      </c>
      <c r="EW160" s="989">
        <f>VLOOKUP($E160,EU$450:EX$461,3,FALSE)*EU160*($K160)+IF($G160&lt;&gt;0,($I160/$G160)*EU160,0)*(1-$K160)</f>
        <v>0</v>
      </c>
      <c r="EX160" s="989">
        <f>VLOOKUP($E160,EU$450:EX$461,4,FALSE)*EU160*($K160)+(EU160-EV160-EW160)*(1-$K160)</f>
        <v>0</v>
      </c>
      <c r="EY160" s="990"/>
      <c r="FC160" s="988">
        <f t="shared" si="166"/>
        <v>0</v>
      </c>
      <c r="FD160" s="989">
        <f>VLOOKUP($E160,FC$450:FF$461,2,FALSE)*FC160*($K160)+IF($G160&lt;&gt;0,($H160/$G160)*FC160,0)*(1-$K160)</f>
        <v>0</v>
      </c>
      <c r="FE160" s="989">
        <f>VLOOKUP($E160,FC$450:FF$461,3,FALSE)*FC160*($K160)+IF($G160&lt;&gt;0,($I160/$G160)*FC160,0)*(1-$K160)</f>
        <v>0</v>
      </c>
      <c r="FF160" s="989">
        <f>VLOOKUP($E160,FC$450:FF$461,4,FALSE)*FC160*($K160)+(FC160-FD160-FE160)*(1-$K160)</f>
        <v>0</v>
      </c>
      <c r="FG160" s="990"/>
      <c r="FK160" s="988">
        <f t="shared" si="167"/>
        <v>0</v>
      </c>
      <c r="FL160" s="989">
        <f>VLOOKUP($E160,FK$450:FN$461,2,FALSE)*FK160*($K160)+IF($G160&lt;&gt;0,($H160/$G160)*FK160,0)*(1-$K160)</f>
        <v>0</v>
      </c>
      <c r="FM160" s="989">
        <f>VLOOKUP($E160,FK$450:FN$461,3,FALSE)*FK160*($K160)+IF($G160&lt;&gt;0,($I160/$G160)*FK160,0)*(1-$K160)</f>
        <v>0</v>
      </c>
      <c r="FN160" s="989">
        <f>VLOOKUP($E160,FK$450:FN$461,4,FALSE)*FK160*($K160)+(FK160-FL160-FM160)*(1-$K160)</f>
        <v>0</v>
      </c>
      <c r="FO160" s="990"/>
    </row>
    <row r="161" spans="1:171">
      <c r="A161" s="786"/>
      <c r="B161" s="738" t="s">
        <v>104</v>
      </c>
      <c r="C161" s="1961"/>
      <c r="D161" s="789"/>
      <c r="E161" s="789"/>
      <c r="F161" s="790"/>
      <c r="G161" s="797">
        <f>SUM(G152:G160)</f>
        <v>0</v>
      </c>
      <c r="H161" s="797">
        <f>SUM(H152:H160)</f>
        <v>0</v>
      </c>
      <c r="I161" s="797">
        <f>SUM(I152:I160)</f>
        <v>0</v>
      </c>
      <c r="J161" s="1216">
        <f>SUM(J152:J160)</f>
        <v>0</v>
      </c>
      <c r="K161" s="777"/>
      <c r="O161" s="998">
        <f>SUM(O152:O160)</f>
        <v>0</v>
      </c>
      <c r="P161" s="998">
        <f>SUM(P152:P160)</f>
        <v>0</v>
      </c>
      <c r="Q161" s="998">
        <f>SUM(Q152:Q160)</f>
        <v>0</v>
      </c>
      <c r="R161" s="998">
        <f>SUM(R152:R160)</f>
        <v>0</v>
      </c>
      <c r="S161" s="990"/>
      <c r="W161" s="998">
        <f>SUM(W152:W160)</f>
        <v>0</v>
      </c>
      <c r="X161" s="998">
        <f>SUM(X152:X160)</f>
        <v>0</v>
      </c>
      <c r="Y161" s="998">
        <f>SUM(Y152:Y160)</f>
        <v>0</v>
      </c>
      <c r="Z161" s="998">
        <f>SUM(Z152:Z160)</f>
        <v>0</v>
      </c>
      <c r="AA161" s="990"/>
      <c r="AE161" s="998">
        <f>SUM(AE152:AE160)</f>
        <v>0</v>
      </c>
      <c r="AF161" s="998">
        <f>SUM(AF152:AF160)</f>
        <v>0</v>
      </c>
      <c r="AG161" s="998">
        <f>SUM(AG152:AG160)</f>
        <v>0</v>
      </c>
      <c r="AH161" s="998">
        <f>SUM(AH152:AH160)</f>
        <v>0</v>
      </c>
      <c r="AI161" s="990"/>
      <c r="AM161" s="998">
        <f>SUM(AM152:AM160)</f>
        <v>0</v>
      </c>
      <c r="AN161" s="998">
        <f>SUM(AN152:AN160)</f>
        <v>0</v>
      </c>
      <c r="AO161" s="998">
        <f>SUM(AO152:AO160)</f>
        <v>0</v>
      </c>
      <c r="AP161" s="998">
        <f>SUM(AP152:AP160)</f>
        <v>0</v>
      </c>
      <c r="AQ161" s="990"/>
      <c r="AU161" s="998">
        <f>SUM(AU152:AU160)</f>
        <v>0</v>
      </c>
      <c r="AV161" s="998">
        <f>SUM(AV152:AV160)</f>
        <v>0</v>
      </c>
      <c r="AW161" s="998">
        <f>SUM(AW152:AW160)</f>
        <v>0</v>
      </c>
      <c r="AX161" s="998">
        <f>SUM(AX152:AX160)</f>
        <v>0</v>
      </c>
      <c r="AY161" s="990"/>
      <c r="BC161" s="998">
        <f>SUM(BC152:BC160)</f>
        <v>0</v>
      </c>
      <c r="BD161" s="998">
        <f>SUM(BD152:BD160)</f>
        <v>0</v>
      </c>
      <c r="BE161" s="998">
        <f>SUM(BE152:BE160)</f>
        <v>0</v>
      </c>
      <c r="BF161" s="998">
        <f>SUM(BF152:BF160)</f>
        <v>0</v>
      </c>
      <c r="BG161" s="990"/>
      <c r="BK161" s="998">
        <f>SUM(BK152:BK160)</f>
        <v>0</v>
      </c>
      <c r="BL161" s="998">
        <f>SUM(BL152:BL160)</f>
        <v>0</v>
      </c>
      <c r="BM161" s="998">
        <f>SUM(BM152:BM160)</f>
        <v>0</v>
      </c>
      <c r="BN161" s="998">
        <f>SUM(BN152:BN160)</f>
        <v>0</v>
      </c>
      <c r="BO161" s="990"/>
      <c r="BS161" s="998">
        <f>SUM(BS152:BS160)</f>
        <v>0</v>
      </c>
      <c r="BT161" s="998">
        <f>SUM(BT152:BT160)</f>
        <v>0</v>
      </c>
      <c r="BU161" s="998">
        <f>SUM(BU152:BU160)</f>
        <v>0</v>
      </c>
      <c r="BV161" s="998">
        <f>SUM(BV152:BV160)</f>
        <v>0</v>
      </c>
      <c r="BW161" s="990"/>
      <c r="CA161" s="998">
        <f>SUM(CA152:CA160)</f>
        <v>0</v>
      </c>
      <c r="CB161" s="998">
        <f>SUM(CB152:CB160)</f>
        <v>0</v>
      </c>
      <c r="CC161" s="998">
        <f>SUM(CC152:CC160)</f>
        <v>0</v>
      </c>
      <c r="CD161" s="998">
        <f>SUM(CD152:CD160)</f>
        <v>0</v>
      </c>
      <c r="CE161" s="990"/>
      <c r="CI161" s="998">
        <f>SUM(CI152:CI160)</f>
        <v>0</v>
      </c>
      <c r="CJ161" s="998">
        <f>SUM(CJ152:CJ160)</f>
        <v>0</v>
      </c>
      <c r="CK161" s="998">
        <f>SUM(CK152:CK160)</f>
        <v>0</v>
      </c>
      <c r="CL161" s="998">
        <f>SUM(CL152:CL160)</f>
        <v>0</v>
      </c>
      <c r="CM161" s="990"/>
      <c r="CQ161" s="998">
        <f>SUM(CQ152:CQ160)</f>
        <v>0</v>
      </c>
      <c r="CR161" s="998">
        <f>SUM(CR152:CR160)</f>
        <v>0</v>
      </c>
      <c r="CS161" s="998">
        <f>SUM(CS152:CS160)</f>
        <v>0</v>
      </c>
      <c r="CT161" s="998">
        <f>SUM(CT152:CT160)</f>
        <v>0</v>
      </c>
      <c r="CU161" s="990"/>
      <c r="CY161" s="998">
        <f>SUM(CY152:CY160)</f>
        <v>0</v>
      </c>
      <c r="CZ161" s="998">
        <f>SUM(CZ152:CZ160)</f>
        <v>0</v>
      </c>
      <c r="DA161" s="998">
        <f>SUM(DA152:DA160)</f>
        <v>0</v>
      </c>
      <c r="DB161" s="998">
        <f>SUM(DB152:DB160)</f>
        <v>0</v>
      </c>
      <c r="DC161" s="990"/>
      <c r="DG161" s="998">
        <f>SUM(DG152:DG160)</f>
        <v>0</v>
      </c>
      <c r="DH161" s="998">
        <f>SUM(DH152:DH160)</f>
        <v>0</v>
      </c>
      <c r="DI161" s="998">
        <f>SUM(DI152:DI160)</f>
        <v>0</v>
      </c>
      <c r="DJ161" s="998">
        <f>SUM(DJ152:DJ160)</f>
        <v>0</v>
      </c>
      <c r="DK161" s="990"/>
      <c r="DO161" s="998">
        <f>SUM(DO152:DO160)</f>
        <v>0</v>
      </c>
      <c r="DP161" s="998">
        <f>SUM(DP152:DP160)</f>
        <v>0</v>
      </c>
      <c r="DQ161" s="998">
        <f>SUM(DQ152:DQ160)</f>
        <v>0</v>
      </c>
      <c r="DR161" s="998">
        <f>SUM(DR152:DR160)</f>
        <v>0</v>
      </c>
      <c r="DS161" s="990"/>
      <c r="DW161" s="998">
        <f>SUM(DW152:DW160)</f>
        <v>0</v>
      </c>
      <c r="DX161" s="998">
        <f>SUM(DX152:DX160)</f>
        <v>0</v>
      </c>
      <c r="DY161" s="998">
        <f>SUM(DY152:DY160)</f>
        <v>0</v>
      </c>
      <c r="DZ161" s="998">
        <f>SUM(DZ152:DZ160)</f>
        <v>0</v>
      </c>
      <c r="EA161" s="990"/>
      <c r="EE161" s="998">
        <f>SUM(EE152:EE160)</f>
        <v>0</v>
      </c>
      <c r="EF161" s="998">
        <f>SUM(EF152:EF160)</f>
        <v>0</v>
      </c>
      <c r="EG161" s="998">
        <f>SUM(EG152:EG160)</f>
        <v>0</v>
      </c>
      <c r="EH161" s="998">
        <f>SUM(EH152:EH160)</f>
        <v>0</v>
      </c>
      <c r="EI161" s="990"/>
      <c r="EM161" s="998">
        <f>SUM(EM152:EM160)</f>
        <v>0</v>
      </c>
      <c r="EN161" s="998">
        <f>SUM(EN152:EN160)</f>
        <v>0</v>
      </c>
      <c r="EO161" s="998">
        <f>SUM(EO152:EO160)</f>
        <v>0</v>
      </c>
      <c r="EP161" s="998">
        <f>SUM(EP152:EP160)</f>
        <v>0</v>
      </c>
      <c r="EQ161" s="990"/>
      <c r="EU161" s="998">
        <f>SUM(EU152:EU160)</f>
        <v>0</v>
      </c>
      <c r="EV161" s="998">
        <f>SUM(EV152:EV160)</f>
        <v>0</v>
      </c>
      <c r="EW161" s="998">
        <f>SUM(EW152:EW160)</f>
        <v>0</v>
      </c>
      <c r="EX161" s="998">
        <f>SUM(EX152:EX160)</f>
        <v>0</v>
      </c>
      <c r="EY161" s="990"/>
      <c r="FC161" s="998">
        <f>SUM(FC152:FC160)</f>
        <v>0</v>
      </c>
      <c r="FD161" s="998">
        <f>SUM(FD152:FD160)</f>
        <v>0</v>
      </c>
      <c r="FE161" s="998">
        <f>SUM(FE152:FE160)</f>
        <v>0</v>
      </c>
      <c r="FF161" s="998">
        <f>SUM(FF152:FF160)</f>
        <v>0</v>
      </c>
      <c r="FG161" s="990"/>
      <c r="FK161" s="998">
        <f>SUM(FK152:FK160)</f>
        <v>0</v>
      </c>
      <c r="FL161" s="998">
        <f>SUM(FL152:FL160)</f>
        <v>0</v>
      </c>
      <c r="FM161" s="998">
        <f>SUM(FM152:FM160)</f>
        <v>0</v>
      </c>
      <c r="FN161" s="998">
        <f>SUM(FN152:FN160)</f>
        <v>0</v>
      </c>
      <c r="FO161" s="990"/>
    </row>
    <row r="162" spans="1:171">
      <c r="A162" s="786"/>
      <c r="B162" s="79"/>
      <c r="C162" s="1968"/>
      <c r="D162" s="841"/>
      <c r="E162" s="196"/>
      <c r="F162" s="196"/>
      <c r="G162" s="843"/>
      <c r="H162" s="844"/>
      <c r="I162" s="844"/>
      <c r="J162" s="845"/>
      <c r="K162" s="777"/>
      <c r="O162" s="952"/>
      <c r="S162" s="990"/>
      <c r="W162" s="952"/>
      <c r="AA162" s="990"/>
      <c r="AE162" s="952"/>
      <c r="AI162" s="990"/>
      <c r="AM162" s="952"/>
      <c r="AQ162" s="990"/>
      <c r="AU162" s="952"/>
      <c r="AY162" s="990"/>
      <c r="BC162" s="952"/>
      <c r="BG162" s="990"/>
      <c r="BK162" s="952"/>
      <c r="BO162" s="990"/>
      <c r="BS162" s="952"/>
      <c r="BW162" s="990"/>
      <c r="CA162" s="952"/>
      <c r="CE162" s="990"/>
      <c r="CI162" s="952"/>
      <c r="CM162" s="990"/>
      <c r="CQ162" s="952"/>
      <c r="CU162" s="990"/>
      <c r="CY162" s="952"/>
      <c r="DC162" s="990"/>
      <c r="DG162" s="952"/>
      <c r="DK162" s="990"/>
      <c r="DO162" s="952"/>
      <c r="DS162" s="990"/>
      <c r="DW162" s="952"/>
      <c r="EA162" s="990"/>
      <c r="EE162" s="952"/>
      <c r="EI162" s="990"/>
      <c r="EM162" s="952"/>
      <c r="EQ162" s="990"/>
      <c r="EU162" s="952"/>
      <c r="EY162" s="990"/>
      <c r="FC162" s="952"/>
      <c r="FG162" s="990"/>
      <c r="FK162" s="952"/>
      <c r="FO162" s="990"/>
    </row>
    <row r="163" spans="1:171">
      <c r="A163" s="209" t="s">
        <v>73</v>
      </c>
      <c r="B163" s="64"/>
      <c r="C163" s="1961"/>
      <c r="D163" s="789"/>
      <c r="E163" s="789"/>
      <c r="F163" s="790"/>
      <c r="G163" s="797">
        <f>+G161+G150</f>
        <v>0</v>
      </c>
      <c r="H163" s="797">
        <f>+H161+H150</f>
        <v>0</v>
      </c>
      <c r="I163" s="797">
        <f>+I161+I150</f>
        <v>0</v>
      </c>
      <c r="J163" s="1216">
        <f>+J161+J150</f>
        <v>0</v>
      </c>
      <c r="K163" s="777"/>
      <c r="O163" s="1005">
        <f>+O161+O150</f>
        <v>0</v>
      </c>
      <c r="P163" s="1005">
        <f>+P161+P150</f>
        <v>0</v>
      </c>
      <c r="Q163" s="1005">
        <f>+Q161+Q150</f>
        <v>0</v>
      </c>
      <c r="R163" s="1005">
        <f>+R161+R150</f>
        <v>0</v>
      </c>
      <c r="S163" s="990"/>
      <c r="W163" s="1005">
        <f>+W161+W150</f>
        <v>0</v>
      </c>
      <c r="X163" s="1005">
        <f>+X161+X150</f>
        <v>0</v>
      </c>
      <c r="Y163" s="1005">
        <f>+Y161+Y150</f>
        <v>0</v>
      </c>
      <c r="Z163" s="1005">
        <f>+Z161+Z150</f>
        <v>0</v>
      </c>
      <c r="AA163" s="990"/>
      <c r="AE163" s="1005">
        <f>+AE161+AE150</f>
        <v>0</v>
      </c>
      <c r="AF163" s="1005">
        <f>+AF161+AF150</f>
        <v>0</v>
      </c>
      <c r="AG163" s="1005">
        <f>+AG161+AG150</f>
        <v>0</v>
      </c>
      <c r="AH163" s="1005">
        <f>+AH161+AH150</f>
        <v>0</v>
      </c>
      <c r="AI163" s="990"/>
      <c r="AM163" s="1005">
        <f>+AM161+AM150</f>
        <v>0</v>
      </c>
      <c r="AN163" s="1005">
        <f>+AN161+AN150</f>
        <v>0</v>
      </c>
      <c r="AO163" s="1005">
        <f>+AO161+AO150</f>
        <v>0</v>
      </c>
      <c r="AP163" s="1005">
        <f>+AP161+AP150</f>
        <v>0</v>
      </c>
      <c r="AQ163" s="990"/>
      <c r="AU163" s="1005">
        <f>+AU161+AU150</f>
        <v>0</v>
      </c>
      <c r="AV163" s="1005">
        <f>+AV161+AV150</f>
        <v>0</v>
      </c>
      <c r="AW163" s="1005">
        <f>+AW161+AW150</f>
        <v>0</v>
      </c>
      <c r="AX163" s="1005">
        <f>+AX161+AX150</f>
        <v>0</v>
      </c>
      <c r="AY163" s="990"/>
      <c r="BC163" s="1005">
        <f>+BC161+BC150</f>
        <v>0</v>
      </c>
      <c r="BD163" s="1005">
        <f>+BD161+BD150</f>
        <v>0</v>
      </c>
      <c r="BE163" s="1005">
        <f>+BE161+BE150</f>
        <v>0</v>
      </c>
      <c r="BF163" s="1005">
        <f>+BF161+BF150</f>
        <v>0</v>
      </c>
      <c r="BG163" s="990"/>
      <c r="BK163" s="1005">
        <f>+BK161+BK150</f>
        <v>0</v>
      </c>
      <c r="BL163" s="1005">
        <f>+BL161+BL150</f>
        <v>0</v>
      </c>
      <c r="BM163" s="1005">
        <f>+BM161+BM150</f>
        <v>0</v>
      </c>
      <c r="BN163" s="1005">
        <f>+BN161+BN150</f>
        <v>0</v>
      </c>
      <c r="BO163" s="990"/>
      <c r="BS163" s="1005">
        <f>+BS161+BS150</f>
        <v>0</v>
      </c>
      <c r="BT163" s="1005">
        <f>+BT161+BT150</f>
        <v>0</v>
      </c>
      <c r="BU163" s="1005">
        <f>+BU161+BU150</f>
        <v>0</v>
      </c>
      <c r="BV163" s="1005">
        <f>+BV161+BV150</f>
        <v>0</v>
      </c>
      <c r="BW163" s="990"/>
      <c r="CA163" s="1005">
        <f>+CA161+CA150</f>
        <v>0</v>
      </c>
      <c r="CB163" s="1005">
        <f>+CB161+CB150</f>
        <v>0</v>
      </c>
      <c r="CC163" s="1005">
        <f>+CC161+CC150</f>
        <v>0</v>
      </c>
      <c r="CD163" s="1005">
        <f>+CD161+CD150</f>
        <v>0</v>
      </c>
      <c r="CE163" s="990"/>
      <c r="CI163" s="1005">
        <f>+CI161+CI150</f>
        <v>0</v>
      </c>
      <c r="CJ163" s="1005">
        <f>+CJ161+CJ150</f>
        <v>0</v>
      </c>
      <c r="CK163" s="1005">
        <f>+CK161+CK150</f>
        <v>0</v>
      </c>
      <c r="CL163" s="1005">
        <f>+CL161+CL150</f>
        <v>0</v>
      </c>
      <c r="CM163" s="990"/>
      <c r="CQ163" s="1005">
        <f>+CQ161+CQ150</f>
        <v>0</v>
      </c>
      <c r="CR163" s="1005">
        <f>+CR161+CR150</f>
        <v>0</v>
      </c>
      <c r="CS163" s="1005">
        <f>+CS161+CS150</f>
        <v>0</v>
      </c>
      <c r="CT163" s="1005">
        <f>+CT161+CT150</f>
        <v>0</v>
      </c>
      <c r="CU163" s="990"/>
      <c r="CY163" s="1005">
        <f>+CY161+CY150</f>
        <v>0</v>
      </c>
      <c r="CZ163" s="1005">
        <f>+CZ161+CZ150</f>
        <v>0</v>
      </c>
      <c r="DA163" s="1005">
        <f>+DA161+DA150</f>
        <v>0</v>
      </c>
      <c r="DB163" s="1005">
        <f>+DB161+DB150</f>
        <v>0</v>
      </c>
      <c r="DC163" s="990"/>
      <c r="DG163" s="1005">
        <f>+DG161+DG150</f>
        <v>0</v>
      </c>
      <c r="DH163" s="1005">
        <f>+DH161+DH150</f>
        <v>0</v>
      </c>
      <c r="DI163" s="1005">
        <f>+DI161+DI150</f>
        <v>0</v>
      </c>
      <c r="DJ163" s="1005">
        <f>+DJ161+DJ150</f>
        <v>0</v>
      </c>
      <c r="DK163" s="990"/>
      <c r="DO163" s="1005">
        <f>+DO161+DO150</f>
        <v>0</v>
      </c>
      <c r="DP163" s="1005">
        <f>+DP161+DP150</f>
        <v>0</v>
      </c>
      <c r="DQ163" s="1005">
        <f>+DQ161+DQ150</f>
        <v>0</v>
      </c>
      <c r="DR163" s="1005">
        <f>+DR161+DR150</f>
        <v>0</v>
      </c>
      <c r="DS163" s="990"/>
      <c r="DW163" s="1005">
        <f>+DW161+DW150</f>
        <v>0</v>
      </c>
      <c r="DX163" s="1005">
        <f>+DX161+DX150</f>
        <v>0</v>
      </c>
      <c r="DY163" s="1005">
        <f>+DY161+DY150</f>
        <v>0</v>
      </c>
      <c r="DZ163" s="1005">
        <f>+DZ161+DZ150</f>
        <v>0</v>
      </c>
      <c r="EA163" s="990"/>
      <c r="EE163" s="1005">
        <f>+EE161+EE150</f>
        <v>0</v>
      </c>
      <c r="EF163" s="1005">
        <f>+EF161+EF150</f>
        <v>0</v>
      </c>
      <c r="EG163" s="1005">
        <f>+EG161+EG150</f>
        <v>0</v>
      </c>
      <c r="EH163" s="1005">
        <f>+EH161+EH150</f>
        <v>0</v>
      </c>
      <c r="EI163" s="990"/>
      <c r="EM163" s="1005">
        <f>+EM161+EM150</f>
        <v>0</v>
      </c>
      <c r="EN163" s="1005">
        <f>+EN161+EN150</f>
        <v>0</v>
      </c>
      <c r="EO163" s="1005">
        <f>+EO161+EO150</f>
        <v>0</v>
      </c>
      <c r="EP163" s="1005">
        <f>+EP161+EP150</f>
        <v>0</v>
      </c>
      <c r="EQ163" s="990"/>
      <c r="EU163" s="1005">
        <f>+EU161+EU150</f>
        <v>0</v>
      </c>
      <c r="EV163" s="1005">
        <f>+EV161+EV150</f>
        <v>0</v>
      </c>
      <c r="EW163" s="1005">
        <f>+EW161+EW150</f>
        <v>0</v>
      </c>
      <c r="EX163" s="1005">
        <f>+EX161+EX150</f>
        <v>0</v>
      </c>
      <c r="EY163" s="990"/>
      <c r="FC163" s="1005">
        <f>+FC161+FC150</f>
        <v>0</v>
      </c>
      <c r="FD163" s="1005">
        <f>+FD161+FD150</f>
        <v>0</v>
      </c>
      <c r="FE163" s="1005">
        <f>+FE161+FE150</f>
        <v>0</v>
      </c>
      <c r="FF163" s="1005">
        <f>+FF161+FF150</f>
        <v>0</v>
      </c>
      <c r="FG163" s="990"/>
      <c r="FK163" s="1005">
        <f>+FK161+FK150</f>
        <v>0</v>
      </c>
      <c r="FL163" s="1005">
        <f>+FL161+FL150</f>
        <v>0</v>
      </c>
      <c r="FM163" s="1005">
        <f>+FM161+FM150</f>
        <v>0</v>
      </c>
      <c r="FN163" s="1005">
        <f>+FN161+FN150</f>
        <v>0</v>
      </c>
      <c r="FO163" s="990"/>
    </row>
    <row r="164" spans="1:171">
      <c r="A164" s="228"/>
      <c r="B164" s="64"/>
      <c r="C164" s="1733"/>
      <c r="D164" s="55"/>
      <c r="E164" s="55"/>
      <c r="F164" s="55"/>
      <c r="G164" s="333"/>
      <c r="H164" s="333"/>
      <c r="I164" s="333"/>
      <c r="J164" s="835"/>
      <c r="K164" s="777"/>
      <c r="S164" s="990"/>
      <c r="AA164" s="990"/>
      <c r="AI164" s="990"/>
      <c r="AQ164" s="990"/>
      <c r="AY164" s="990"/>
      <c r="BG164" s="990"/>
      <c r="BO164" s="990"/>
      <c r="BW164" s="990"/>
      <c r="CE164" s="990"/>
      <c r="CM164" s="990"/>
      <c r="CU164" s="990"/>
      <c r="DC164" s="990"/>
      <c r="DK164" s="990"/>
      <c r="DS164" s="990"/>
      <c r="EA164" s="990"/>
      <c r="EI164" s="990"/>
      <c r="EQ164" s="990"/>
      <c r="EY164" s="990"/>
      <c r="FG164" s="990"/>
      <c r="FO164" s="990"/>
    </row>
    <row r="165" spans="1:171">
      <c r="A165" s="170"/>
      <c r="B165" s="79"/>
      <c r="C165" s="1969"/>
      <c r="D165" s="841"/>
      <c r="E165" s="79"/>
      <c r="F165" s="79"/>
      <c r="G165" s="846"/>
      <c r="H165" s="846"/>
      <c r="I165" s="846"/>
      <c r="J165" s="847"/>
      <c r="K165" s="777"/>
      <c r="S165" s="990"/>
      <c r="AA165" s="990"/>
      <c r="AI165" s="990"/>
      <c r="AQ165" s="990"/>
      <c r="AY165" s="990"/>
      <c r="BG165" s="990"/>
      <c r="BO165" s="990"/>
      <c r="BW165" s="990"/>
      <c r="CE165" s="990"/>
      <c r="CM165" s="990"/>
      <c r="CU165" s="990"/>
      <c r="DC165" s="990"/>
      <c r="DK165" s="990"/>
      <c r="DS165" s="990"/>
      <c r="EA165" s="990"/>
      <c r="EI165" s="990"/>
      <c r="EQ165" s="990"/>
      <c r="EY165" s="990"/>
      <c r="FG165" s="990"/>
      <c r="FO165" s="990"/>
    </row>
    <row r="166" spans="1:171">
      <c r="A166" s="163" t="s">
        <v>433</v>
      </c>
      <c r="B166" s="64"/>
      <c r="C166" s="1961"/>
      <c r="D166" s="789"/>
      <c r="E166" s="789"/>
      <c r="F166" s="790"/>
      <c r="G166" s="797">
        <f>G87+G142-G163</f>
        <v>0</v>
      </c>
      <c r="H166" s="797">
        <f>H87+H142-H163</f>
        <v>0</v>
      </c>
      <c r="I166" s="797">
        <f>I87+I142-I163</f>
        <v>0</v>
      </c>
      <c r="J166" s="1216">
        <f>J87+J142-J163</f>
        <v>0</v>
      </c>
      <c r="K166" s="777"/>
      <c r="O166" s="1002" t="e">
        <f>O87+O142-O163</f>
        <v>#DIV/0!</v>
      </c>
      <c r="P166" s="1002" t="e">
        <f>P87+P142-P163</f>
        <v>#DIV/0!</v>
      </c>
      <c r="Q166" s="1002" t="e">
        <f>Q87+Q142-Q163</f>
        <v>#DIV/0!</v>
      </c>
      <c r="R166" s="1002" t="e">
        <f>R87+R142-R163</f>
        <v>#DIV/0!</v>
      </c>
      <c r="S166" s="946"/>
      <c r="W166" s="1002" t="e">
        <f>W87+W142-W163</f>
        <v>#DIV/0!</v>
      </c>
      <c r="X166" s="1002" t="e">
        <f>X87+X142-X163</f>
        <v>#DIV/0!</v>
      </c>
      <c r="Y166" s="1002" t="e">
        <f>Y87+Y142-Y163</f>
        <v>#DIV/0!</v>
      </c>
      <c r="Z166" s="1002" t="e">
        <f>Z87+Z142-Z163</f>
        <v>#DIV/0!</v>
      </c>
      <c r="AA166" s="946"/>
      <c r="AE166" s="1002" t="e">
        <f>AE87+AE142-AE163</f>
        <v>#DIV/0!</v>
      </c>
      <c r="AF166" s="1002" t="e">
        <f>AF87+AF142-AF163</f>
        <v>#DIV/0!</v>
      </c>
      <c r="AG166" s="1002" t="e">
        <f>AG87+AG142-AG163</f>
        <v>#DIV/0!</v>
      </c>
      <c r="AH166" s="1002" t="e">
        <f>AH87+AH142-AH163</f>
        <v>#DIV/0!</v>
      </c>
      <c r="AI166" s="946"/>
      <c r="AM166" s="1002" t="e">
        <f>AM87+AM142-AM163</f>
        <v>#DIV/0!</v>
      </c>
      <c r="AN166" s="1002" t="e">
        <f>AN87+AN142-AN163</f>
        <v>#DIV/0!</v>
      </c>
      <c r="AO166" s="1002" t="e">
        <f>AO87+AO142-AO163</f>
        <v>#DIV/0!</v>
      </c>
      <c r="AP166" s="1002" t="e">
        <f>AP87+AP142-AP163</f>
        <v>#DIV/0!</v>
      </c>
      <c r="AQ166" s="946"/>
      <c r="AU166" s="1002" t="e">
        <f>AU87+AU142-AU163</f>
        <v>#DIV/0!</v>
      </c>
      <c r="AV166" s="1002" t="e">
        <f>AV87+AV142-AV163</f>
        <v>#DIV/0!</v>
      </c>
      <c r="AW166" s="1002" t="e">
        <f>AW87+AW142-AW163</f>
        <v>#DIV/0!</v>
      </c>
      <c r="AX166" s="1002" t="e">
        <f>AX87+AX142-AX163</f>
        <v>#DIV/0!</v>
      </c>
      <c r="AY166" s="946"/>
      <c r="BC166" s="1002" t="e">
        <f>BC87+BC142-BC163</f>
        <v>#DIV/0!</v>
      </c>
      <c r="BD166" s="1002" t="e">
        <f>BD87+BD142-BD163</f>
        <v>#DIV/0!</v>
      </c>
      <c r="BE166" s="1002" t="e">
        <f>BE87+BE142-BE163</f>
        <v>#DIV/0!</v>
      </c>
      <c r="BF166" s="1002" t="e">
        <f>BF87+BF142-BF163</f>
        <v>#DIV/0!</v>
      </c>
      <c r="BG166" s="946"/>
      <c r="BK166" s="1002" t="e">
        <f>BK87+BK142-BK163</f>
        <v>#DIV/0!</v>
      </c>
      <c r="BL166" s="1002" t="e">
        <f>BL87+BL142-BL163</f>
        <v>#DIV/0!</v>
      </c>
      <c r="BM166" s="1002" t="e">
        <f>BM87+BM142-BM163</f>
        <v>#DIV/0!</v>
      </c>
      <c r="BN166" s="1002" t="e">
        <f>BN87+BN142-BN163</f>
        <v>#DIV/0!</v>
      </c>
      <c r="BO166" s="946"/>
      <c r="BS166" s="1002" t="e">
        <f>BS87+BS142-BS163</f>
        <v>#DIV/0!</v>
      </c>
      <c r="BT166" s="1002" t="e">
        <f>BT87+BT142-BT163</f>
        <v>#DIV/0!</v>
      </c>
      <c r="BU166" s="1002" t="e">
        <f>BU87+BU142-BU163</f>
        <v>#DIV/0!</v>
      </c>
      <c r="BV166" s="1002" t="e">
        <f>BV87+BV142-BV163</f>
        <v>#DIV/0!</v>
      </c>
      <c r="BW166" s="946"/>
      <c r="CA166" s="1002" t="e">
        <f>CA87+CA142-CA163</f>
        <v>#DIV/0!</v>
      </c>
      <c r="CB166" s="1002" t="e">
        <f>CB87+CB142-CB163</f>
        <v>#DIV/0!</v>
      </c>
      <c r="CC166" s="1002" t="e">
        <f>CC87+CC142-CC163</f>
        <v>#DIV/0!</v>
      </c>
      <c r="CD166" s="1002" t="e">
        <f>CD87+CD142-CD163</f>
        <v>#DIV/0!</v>
      </c>
      <c r="CE166" s="946"/>
      <c r="CI166" s="1002" t="e">
        <f>CI87+CI142-CI163</f>
        <v>#DIV/0!</v>
      </c>
      <c r="CJ166" s="1002" t="e">
        <f>CJ87+CJ142-CJ163</f>
        <v>#DIV/0!</v>
      </c>
      <c r="CK166" s="1002" t="e">
        <f>CK87+CK142-CK163</f>
        <v>#DIV/0!</v>
      </c>
      <c r="CL166" s="1002" t="e">
        <f>CL87+CL142-CL163</f>
        <v>#DIV/0!</v>
      </c>
      <c r="CM166" s="946"/>
      <c r="CQ166" s="1002" t="e">
        <f>CQ87+CQ142-CQ163</f>
        <v>#DIV/0!</v>
      </c>
      <c r="CR166" s="1002" t="e">
        <f>CR87+CR142-CR163</f>
        <v>#DIV/0!</v>
      </c>
      <c r="CS166" s="1002" t="e">
        <f>CS87+CS142-CS163</f>
        <v>#DIV/0!</v>
      </c>
      <c r="CT166" s="1002" t="e">
        <f>CT87+CT142-CT163</f>
        <v>#DIV/0!</v>
      </c>
      <c r="CU166" s="946"/>
      <c r="CY166" s="1002" t="e">
        <f>CY87+CY142-CY163</f>
        <v>#DIV/0!</v>
      </c>
      <c r="CZ166" s="1002" t="e">
        <f>CZ87+CZ142-CZ163</f>
        <v>#DIV/0!</v>
      </c>
      <c r="DA166" s="1002" t="e">
        <f>DA87+DA142-DA163</f>
        <v>#DIV/0!</v>
      </c>
      <c r="DB166" s="1002" t="e">
        <f>DB87+DB142-DB163</f>
        <v>#DIV/0!</v>
      </c>
      <c r="DC166" s="946"/>
      <c r="DG166" s="1002" t="e">
        <f>DG87+DG142-DG163</f>
        <v>#DIV/0!</v>
      </c>
      <c r="DH166" s="1002" t="e">
        <f>DH87+DH142-DH163</f>
        <v>#DIV/0!</v>
      </c>
      <c r="DI166" s="1002" t="e">
        <f>DI87+DI142-DI163</f>
        <v>#DIV/0!</v>
      </c>
      <c r="DJ166" s="1002" t="e">
        <f>DJ87+DJ142-DJ163</f>
        <v>#DIV/0!</v>
      </c>
      <c r="DK166" s="946"/>
      <c r="DO166" s="1002" t="e">
        <f>DO87+DO142-DO163</f>
        <v>#DIV/0!</v>
      </c>
      <c r="DP166" s="1002" t="e">
        <f>DP87+DP142-DP163</f>
        <v>#DIV/0!</v>
      </c>
      <c r="DQ166" s="1002" t="e">
        <f>DQ87+DQ142-DQ163</f>
        <v>#DIV/0!</v>
      </c>
      <c r="DR166" s="1002" t="e">
        <f>DR87+DR142-DR163</f>
        <v>#DIV/0!</v>
      </c>
      <c r="DS166" s="946"/>
      <c r="DW166" s="1002" t="e">
        <f>DW87+DW142-DW163</f>
        <v>#DIV/0!</v>
      </c>
      <c r="DX166" s="1002" t="e">
        <f>DX87+DX142-DX163</f>
        <v>#DIV/0!</v>
      </c>
      <c r="DY166" s="1002" t="e">
        <f>DY87+DY142-DY163</f>
        <v>#DIV/0!</v>
      </c>
      <c r="DZ166" s="1002" t="e">
        <f>DZ87+DZ142-DZ163</f>
        <v>#DIV/0!</v>
      </c>
      <c r="EA166" s="946"/>
      <c r="EE166" s="1002" t="e">
        <f>EE87+EE142-EE163</f>
        <v>#DIV/0!</v>
      </c>
      <c r="EF166" s="1002" t="e">
        <f>EF87+EF142-EF163</f>
        <v>#DIV/0!</v>
      </c>
      <c r="EG166" s="1002" t="e">
        <f>EG87+EG142-EG163</f>
        <v>#DIV/0!</v>
      </c>
      <c r="EH166" s="1002" t="e">
        <f>EH87+EH142-EH163</f>
        <v>#DIV/0!</v>
      </c>
      <c r="EI166" s="946"/>
      <c r="EM166" s="1002" t="e">
        <f>EM87+EM142-EM163</f>
        <v>#DIV/0!</v>
      </c>
      <c r="EN166" s="1002" t="e">
        <f>EN87+EN142-EN163</f>
        <v>#DIV/0!</v>
      </c>
      <c r="EO166" s="1002" t="e">
        <f>EO87+EO142-EO163</f>
        <v>#DIV/0!</v>
      </c>
      <c r="EP166" s="1002" t="e">
        <f>EP87+EP142-EP163</f>
        <v>#DIV/0!</v>
      </c>
      <c r="EQ166" s="946"/>
      <c r="EU166" s="1002" t="e">
        <f>EU87+EU142-EU163</f>
        <v>#DIV/0!</v>
      </c>
      <c r="EV166" s="1002" t="e">
        <f>EV87+EV142-EV163</f>
        <v>#DIV/0!</v>
      </c>
      <c r="EW166" s="1002" t="e">
        <f>EW87+EW142-EW163</f>
        <v>#DIV/0!</v>
      </c>
      <c r="EX166" s="1002" t="e">
        <f>EX87+EX142-EX163</f>
        <v>#DIV/0!</v>
      </c>
      <c r="EY166" s="946"/>
      <c r="FC166" s="1002" t="e">
        <f>FC87+FC142-FC163</f>
        <v>#DIV/0!</v>
      </c>
      <c r="FD166" s="1002" t="e">
        <f>FD87+FD142-FD163</f>
        <v>#DIV/0!</v>
      </c>
      <c r="FE166" s="1002" t="e">
        <f>FE87+FE142-FE163</f>
        <v>#DIV/0!</v>
      </c>
      <c r="FF166" s="1002" t="e">
        <f>FF87+FF142-FF163</f>
        <v>#DIV/0!</v>
      </c>
      <c r="FG166" s="946"/>
      <c r="FK166" s="1002" t="e">
        <f>FK87+FK142-FK163</f>
        <v>#DIV/0!</v>
      </c>
      <c r="FL166" s="1002" t="e">
        <f>FL87+FL142-FL163</f>
        <v>#DIV/0!</v>
      </c>
      <c r="FM166" s="1002" t="e">
        <f>FM87+FM142-FM163</f>
        <v>#DIV/0!</v>
      </c>
      <c r="FN166" s="1002" t="e">
        <f>FN87+FN142-FN163</f>
        <v>#DIV/0!</v>
      </c>
      <c r="FO166" s="946"/>
    </row>
    <row r="167" spans="1:171">
      <c r="A167" s="796" t="s">
        <v>83</v>
      </c>
      <c r="B167" s="64"/>
      <c r="C167" s="1733"/>
      <c r="D167" s="55"/>
      <c r="E167" s="55"/>
      <c r="F167" s="55"/>
      <c r="G167" s="784"/>
      <c r="H167" s="762"/>
      <c r="I167" s="56"/>
      <c r="J167" s="269"/>
      <c r="K167" s="777"/>
      <c r="S167" s="946"/>
      <c r="AA167" s="946"/>
      <c r="AI167" s="946"/>
      <c r="AQ167" s="946"/>
      <c r="AY167" s="946"/>
      <c r="BG167" s="946"/>
      <c r="BO167" s="946"/>
      <c r="BW167" s="946"/>
      <c r="CE167" s="946"/>
      <c r="CM167" s="946"/>
      <c r="CU167" s="946"/>
      <c r="DC167" s="946"/>
      <c r="DK167" s="946"/>
      <c r="DS167" s="946"/>
      <c r="EA167" s="946"/>
      <c r="EI167" s="946"/>
      <c r="EQ167" s="946"/>
      <c r="EY167" s="946"/>
      <c r="FG167" s="946"/>
      <c r="FO167" s="946"/>
    </row>
    <row r="168" spans="1:171" ht="16.5" thickBot="1">
      <c r="A168" s="804"/>
      <c r="B168" s="805"/>
      <c r="C168" s="1964"/>
      <c r="D168" s="806"/>
      <c r="E168" s="806"/>
      <c r="F168" s="806"/>
      <c r="G168" s="808"/>
      <c r="H168" s="848"/>
      <c r="I168" s="849"/>
      <c r="J168" s="272"/>
      <c r="K168" s="777"/>
      <c r="S168" s="946"/>
      <c r="AA168" s="946"/>
      <c r="AI168" s="946"/>
      <c r="AQ168" s="946"/>
      <c r="AY168" s="946"/>
      <c r="BG168" s="946"/>
      <c r="BO168" s="946"/>
      <c r="BW168" s="946"/>
      <c r="CE168" s="946"/>
      <c r="CM168" s="946"/>
      <c r="CU168" s="946"/>
      <c r="DC168" s="946"/>
      <c r="DK168" s="946"/>
      <c r="DS168" s="946"/>
      <c r="EA168" s="946"/>
      <c r="EI168" s="946"/>
      <c r="EQ168" s="946"/>
      <c r="EY168" s="946"/>
      <c r="FG168" s="946"/>
      <c r="FO168" s="946"/>
    </row>
    <row r="169" spans="1:171" ht="16.5" thickTop="1">
      <c r="A169" s="796"/>
      <c r="B169" s="64"/>
      <c r="C169" s="1733"/>
      <c r="D169" s="55"/>
      <c r="E169" s="55"/>
      <c r="F169" s="55"/>
      <c r="G169" s="784"/>
      <c r="H169" s="762"/>
      <c r="I169" s="56"/>
      <c r="J169" s="269"/>
      <c r="K169" s="777"/>
      <c r="S169" s="946"/>
      <c r="AA169" s="946"/>
      <c r="AI169" s="946"/>
      <c r="AQ169" s="946"/>
      <c r="AY169" s="946"/>
      <c r="BG169" s="946"/>
      <c r="BO169" s="946"/>
      <c r="BW169" s="946"/>
      <c r="CE169" s="946"/>
      <c r="CM169" s="946"/>
      <c r="CU169" s="946"/>
      <c r="DC169" s="946"/>
      <c r="DK169" s="946"/>
      <c r="DS169" s="946"/>
      <c r="EA169" s="946"/>
      <c r="EI169" s="946"/>
      <c r="EQ169" s="946"/>
      <c r="EY169" s="946"/>
      <c r="FG169" s="946"/>
      <c r="FO169" s="946"/>
    </row>
    <row r="170" spans="1:171">
      <c r="A170" s="780" t="s">
        <v>63</v>
      </c>
      <c r="B170" s="1"/>
      <c r="C170" s="1418"/>
      <c r="D170" s="1"/>
      <c r="E170" s="1"/>
      <c r="F170" s="1"/>
      <c r="G170" s="850">
        <f>'Sch 2 -Rate of Return'!E14</f>
        <v>0</v>
      </c>
      <c r="H170" s="865">
        <f>G170</f>
        <v>0</v>
      </c>
      <c r="I170" s="865">
        <f>G170</f>
        <v>0</v>
      </c>
      <c r="J170" s="866">
        <f>G170</f>
        <v>0</v>
      </c>
      <c r="K170" s="777"/>
      <c r="O170" s="1006">
        <f>$G$170</f>
        <v>0</v>
      </c>
      <c r="P170" s="1006">
        <f>$G$170</f>
        <v>0</v>
      </c>
      <c r="Q170" s="1006">
        <f>$G$170</f>
        <v>0</v>
      </c>
      <c r="R170" s="1006">
        <f>$G$170</f>
        <v>0</v>
      </c>
      <c r="S170" s="946"/>
      <c r="W170" s="1006">
        <f>$G$170</f>
        <v>0</v>
      </c>
      <c r="X170" s="1006">
        <f>$G$170</f>
        <v>0</v>
      </c>
      <c r="Y170" s="1006">
        <f>$G$170</f>
        <v>0</v>
      </c>
      <c r="Z170" s="1006">
        <f>$G$170</f>
        <v>0</v>
      </c>
      <c r="AA170" s="946"/>
      <c r="AE170" s="1006">
        <f>$G$170</f>
        <v>0</v>
      </c>
      <c r="AF170" s="1006">
        <f>$G$170</f>
        <v>0</v>
      </c>
      <c r="AG170" s="1006">
        <f>$G$170</f>
        <v>0</v>
      </c>
      <c r="AH170" s="1006">
        <f>$G$170</f>
        <v>0</v>
      </c>
      <c r="AI170" s="946"/>
      <c r="AM170" s="1006">
        <f>$G$170</f>
        <v>0</v>
      </c>
      <c r="AN170" s="1006">
        <f>$G$170</f>
        <v>0</v>
      </c>
      <c r="AO170" s="1006">
        <f>$G$170</f>
        <v>0</v>
      </c>
      <c r="AP170" s="1006">
        <f>$G$170</f>
        <v>0</v>
      </c>
      <c r="AQ170" s="946"/>
      <c r="AU170" s="1006">
        <f>$G$170</f>
        <v>0</v>
      </c>
      <c r="AV170" s="1006">
        <f>$G$170</f>
        <v>0</v>
      </c>
      <c r="AW170" s="1006">
        <f>$G$170</f>
        <v>0</v>
      </c>
      <c r="AX170" s="1006">
        <f>$G$170</f>
        <v>0</v>
      </c>
      <c r="AY170" s="946"/>
      <c r="BC170" s="1006">
        <f>$G$170</f>
        <v>0</v>
      </c>
      <c r="BD170" s="1006">
        <f>$G$170</f>
        <v>0</v>
      </c>
      <c r="BE170" s="1006">
        <f>$G$170</f>
        <v>0</v>
      </c>
      <c r="BF170" s="1006">
        <f>$G$170</f>
        <v>0</v>
      </c>
      <c r="BG170" s="946"/>
      <c r="BK170" s="1006">
        <f>$G$170</f>
        <v>0</v>
      </c>
      <c r="BL170" s="1006">
        <f>$G$170</f>
        <v>0</v>
      </c>
      <c r="BM170" s="1006">
        <f>$G$170</f>
        <v>0</v>
      </c>
      <c r="BN170" s="1006">
        <f>$G$170</f>
        <v>0</v>
      </c>
      <c r="BO170" s="946"/>
      <c r="BS170" s="1006">
        <f>$G$170</f>
        <v>0</v>
      </c>
      <c r="BT170" s="1006">
        <f>$G$170</f>
        <v>0</v>
      </c>
      <c r="BU170" s="1006">
        <f>$G$170</f>
        <v>0</v>
      </c>
      <c r="BV170" s="1006">
        <f>$G$170</f>
        <v>0</v>
      </c>
      <c r="BW170" s="946"/>
      <c r="CA170" s="1006">
        <f>$G$170</f>
        <v>0</v>
      </c>
      <c r="CB170" s="1006">
        <f>$G$170</f>
        <v>0</v>
      </c>
      <c r="CC170" s="1006">
        <f>$G$170</f>
        <v>0</v>
      </c>
      <c r="CD170" s="1006">
        <f>$G$170</f>
        <v>0</v>
      </c>
      <c r="CE170" s="946"/>
      <c r="CI170" s="1006">
        <f>$G$170</f>
        <v>0</v>
      </c>
      <c r="CJ170" s="1006">
        <f>$G$170</f>
        <v>0</v>
      </c>
      <c r="CK170" s="1006">
        <f>$G$170</f>
        <v>0</v>
      </c>
      <c r="CL170" s="1006">
        <f>$G$170</f>
        <v>0</v>
      </c>
      <c r="CM170" s="946"/>
      <c r="CQ170" s="1006">
        <f>$G$170</f>
        <v>0</v>
      </c>
      <c r="CR170" s="1006">
        <f>$G$170</f>
        <v>0</v>
      </c>
      <c r="CS170" s="1006">
        <f>$G$170</f>
        <v>0</v>
      </c>
      <c r="CT170" s="1006">
        <f>$G$170</f>
        <v>0</v>
      </c>
      <c r="CU170" s="946"/>
      <c r="CY170" s="1006">
        <f>$G$170</f>
        <v>0</v>
      </c>
      <c r="CZ170" s="1006">
        <f>$G$170</f>
        <v>0</v>
      </c>
      <c r="DA170" s="1006">
        <f>$G$170</f>
        <v>0</v>
      </c>
      <c r="DB170" s="1006">
        <f>$G$170</f>
        <v>0</v>
      </c>
      <c r="DC170" s="946"/>
      <c r="DG170" s="1006">
        <f>$G$170</f>
        <v>0</v>
      </c>
      <c r="DH170" s="1006">
        <f>$G$170</f>
        <v>0</v>
      </c>
      <c r="DI170" s="1006">
        <f>$G$170</f>
        <v>0</v>
      </c>
      <c r="DJ170" s="1006">
        <f>$G$170</f>
        <v>0</v>
      </c>
      <c r="DK170" s="946"/>
      <c r="DO170" s="1006">
        <f>$G$170</f>
        <v>0</v>
      </c>
      <c r="DP170" s="1006">
        <f>$G$170</f>
        <v>0</v>
      </c>
      <c r="DQ170" s="1006">
        <f>$G$170</f>
        <v>0</v>
      </c>
      <c r="DR170" s="1006">
        <f>$G$170</f>
        <v>0</v>
      </c>
      <c r="DS170" s="946"/>
      <c r="DW170" s="1006">
        <f>$G$170</f>
        <v>0</v>
      </c>
      <c r="DX170" s="1006">
        <f>$G$170</f>
        <v>0</v>
      </c>
      <c r="DY170" s="1006">
        <f>$G$170</f>
        <v>0</v>
      </c>
      <c r="DZ170" s="1006">
        <f>$G$170</f>
        <v>0</v>
      </c>
      <c r="EA170" s="946"/>
      <c r="EE170" s="1006">
        <f>$G$170</f>
        <v>0</v>
      </c>
      <c r="EF170" s="1006">
        <f>$G$170</f>
        <v>0</v>
      </c>
      <c r="EG170" s="1006">
        <f>$G$170</f>
        <v>0</v>
      </c>
      <c r="EH170" s="1006">
        <f>$G$170</f>
        <v>0</v>
      </c>
      <c r="EI170" s="946"/>
      <c r="EM170" s="1006">
        <f>$G$170</f>
        <v>0</v>
      </c>
      <c r="EN170" s="1006">
        <f>$G$170</f>
        <v>0</v>
      </c>
      <c r="EO170" s="1006">
        <f>$G$170</f>
        <v>0</v>
      </c>
      <c r="EP170" s="1006">
        <f>$G$170</f>
        <v>0</v>
      </c>
      <c r="EQ170" s="946"/>
      <c r="EU170" s="1006">
        <f>$G$170</f>
        <v>0</v>
      </c>
      <c r="EV170" s="1006">
        <f>$G$170</f>
        <v>0</v>
      </c>
      <c r="EW170" s="1006">
        <f>$G$170</f>
        <v>0</v>
      </c>
      <c r="EX170" s="1006">
        <f>$G$170</f>
        <v>0</v>
      </c>
      <c r="EY170" s="946"/>
      <c r="FC170" s="1006">
        <f>$G$170</f>
        <v>0</v>
      </c>
      <c r="FD170" s="1006">
        <f>$G$170</f>
        <v>0</v>
      </c>
      <c r="FE170" s="1006">
        <f>$G$170</f>
        <v>0</v>
      </c>
      <c r="FF170" s="1006">
        <f>$G$170</f>
        <v>0</v>
      </c>
      <c r="FG170" s="946"/>
      <c r="FK170" s="1006">
        <f>$G$170</f>
        <v>0</v>
      </c>
      <c r="FL170" s="1006">
        <f>$G$170</f>
        <v>0</v>
      </c>
      <c r="FM170" s="1006">
        <f>$G$170</f>
        <v>0</v>
      </c>
      <c r="FN170" s="1006">
        <f>$G$170</f>
        <v>0</v>
      </c>
      <c r="FO170" s="946"/>
    </row>
    <row r="171" spans="1:171">
      <c r="A171" s="214"/>
      <c r="B171" s="1"/>
      <c r="C171" s="1418"/>
      <c r="D171" s="1"/>
      <c r="E171" s="1"/>
      <c r="F171" s="1"/>
      <c r="G171" s="1"/>
      <c r="H171" s="1"/>
      <c r="I171" s="1"/>
      <c r="J171" s="171"/>
      <c r="K171" s="777"/>
      <c r="S171" s="946"/>
      <c r="AA171" s="946"/>
      <c r="AI171" s="946"/>
      <c r="AQ171" s="946"/>
      <c r="AY171" s="946"/>
      <c r="BG171" s="946"/>
      <c r="BO171" s="946"/>
      <c r="BW171" s="946"/>
      <c r="CE171" s="946"/>
      <c r="CM171" s="946"/>
      <c r="CU171" s="946"/>
      <c r="DC171" s="946"/>
      <c r="DK171" s="946"/>
      <c r="DS171" s="946"/>
      <c r="EA171" s="946"/>
      <c r="EI171" s="946"/>
      <c r="EQ171" s="946"/>
      <c r="EY171" s="946"/>
      <c r="FG171" s="946"/>
      <c r="FO171" s="946"/>
    </row>
    <row r="172" spans="1:171">
      <c r="A172" s="851" t="s">
        <v>141</v>
      </c>
      <c r="B172" s="1"/>
      <c r="C172" s="1418"/>
      <c r="D172" s="1"/>
      <c r="E172" s="1"/>
      <c r="F172" s="1"/>
      <c r="G172" s="852">
        <f>G166*G170</f>
        <v>0</v>
      </c>
      <c r="H172" s="852">
        <f>H166*H170</f>
        <v>0</v>
      </c>
      <c r="I172" s="852">
        <f>I166*I170</f>
        <v>0</v>
      </c>
      <c r="J172" s="853">
        <f>J166*J170</f>
        <v>0</v>
      </c>
      <c r="K172" s="777"/>
      <c r="O172" s="1002" t="e">
        <f>O166*O170</f>
        <v>#DIV/0!</v>
      </c>
      <c r="P172" s="1002" t="e">
        <f>P166*P170</f>
        <v>#DIV/0!</v>
      </c>
      <c r="Q172" s="1002" t="e">
        <f>Q166*Q170</f>
        <v>#DIV/0!</v>
      </c>
      <c r="R172" s="1002" t="e">
        <f>R166*R170</f>
        <v>#DIV/0!</v>
      </c>
      <c r="S172" s="946"/>
      <c r="W172" s="1002" t="e">
        <f>W166*W170</f>
        <v>#DIV/0!</v>
      </c>
      <c r="X172" s="1002" t="e">
        <f>X166*X170</f>
        <v>#DIV/0!</v>
      </c>
      <c r="Y172" s="1002" t="e">
        <f>Y166*Y170</f>
        <v>#DIV/0!</v>
      </c>
      <c r="Z172" s="1002" t="e">
        <f>Z166*Z170</f>
        <v>#DIV/0!</v>
      </c>
      <c r="AA172" s="946"/>
      <c r="AE172" s="1002" t="e">
        <f>AE166*AE170</f>
        <v>#DIV/0!</v>
      </c>
      <c r="AF172" s="1002" t="e">
        <f>AF166*AF170</f>
        <v>#DIV/0!</v>
      </c>
      <c r="AG172" s="1002" t="e">
        <f>AG166*AG170</f>
        <v>#DIV/0!</v>
      </c>
      <c r="AH172" s="1002" t="e">
        <f>AH166*AH170</f>
        <v>#DIV/0!</v>
      </c>
      <c r="AI172" s="946"/>
      <c r="AM172" s="1002" t="e">
        <f>AM166*AM170</f>
        <v>#DIV/0!</v>
      </c>
      <c r="AN172" s="1002" t="e">
        <f>AN166*AN170</f>
        <v>#DIV/0!</v>
      </c>
      <c r="AO172" s="1002" t="e">
        <f>AO166*AO170</f>
        <v>#DIV/0!</v>
      </c>
      <c r="AP172" s="1002" t="e">
        <f>AP166*AP170</f>
        <v>#DIV/0!</v>
      </c>
      <c r="AQ172" s="946"/>
      <c r="AU172" s="1002" t="e">
        <f>AU166*AU170</f>
        <v>#DIV/0!</v>
      </c>
      <c r="AV172" s="1002" t="e">
        <f>AV166*AV170</f>
        <v>#DIV/0!</v>
      </c>
      <c r="AW172" s="1002" t="e">
        <f>AW166*AW170</f>
        <v>#DIV/0!</v>
      </c>
      <c r="AX172" s="1002" t="e">
        <f>AX166*AX170</f>
        <v>#DIV/0!</v>
      </c>
      <c r="AY172" s="946"/>
      <c r="BC172" s="1002" t="e">
        <f>BC166*BC170</f>
        <v>#DIV/0!</v>
      </c>
      <c r="BD172" s="1002" t="e">
        <f>BD166*BD170</f>
        <v>#DIV/0!</v>
      </c>
      <c r="BE172" s="1002" t="e">
        <f>BE166*BE170</f>
        <v>#DIV/0!</v>
      </c>
      <c r="BF172" s="1002" t="e">
        <f>BF166*BF170</f>
        <v>#DIV/0!</v>
      </c>
      <c r="BG172" s="946"/>
      <c r="BK172" s="1002" t="e">
        <f>BK166*BK170</f>
        <v>#DIV/0!</v>
      </c>
      <c r="BL172" s="1002" t="e">
        <f>BL166*BL170</f>
        <v>#DIV/0!</v>
      </c>
      <c r="BM172" s="1002" t="e">
        <f>BM166*BM170</f>
        <v>#DIV/0!</v>
      </c>
      <c r="BN172" s="1002" t="e">
        <f>BN166*BN170</f>
        <v>#DIV/0!</v>
      </c>
      <c r="BO172" s="946"/>
      <c r="BS172" s="1002" t="e">
        <f>BS166*BS170</f>
        <v>#DIV/0!</v>
      </c>
      <c r="BT172" s="1002" t="e">
        <f>BT166*BT170</f>
        <v>#DIV/0!</v>
      </c>
      <c r="BU172" s="1002" t="e">
        <f>BU166*BU170</f>
        <v>#DIV/0!</v>
      </c>
      <c r="BV172" s="1002" t="e">
        <f>BV166*BV170</f>
        <v>#DIV/0!</v>
      </c>
      <c r="BW172" s="946"/>
      <c r="CA172" s="1002" t="e">
        <f>CA166*CA170</f>
        <v>#DIV/0!</v>
      </c>
      <c r="CB172" s="1002" t="e">
        <f>CB166*CB170</f>
        <v>#DIV/0!</v>
      </c>
      <c r="CC172" s="1002" t="e">
        <f>CC166*CC170</f>
        <v>#DIV/0!</v>
      </c>
      <c r="CD172" s="1002" t="e">
        <f>CD166*CD170</f>
        <v>#DIV/0!</v>
      </c>
      <c r="CE172" s="946"/>
      <c r="CI172" s="1002" t="e">
        <f>CI166*CI170</f>
        <v>#DIV/0!</v>
      </c>
      <c r="CJ172" s="1002" t="e">
        <f>CJ166*CJ170</f>
        <v>#DIV/0!</v>
      </c>
      <c r="CK172" s="1002" t="e">
        <f>CK166*CK170</f>
        <v>#DIV/0!</v>
      </c>
      <c r="CL172" s="1002" t="e">
        <f>CL166*CL170</f>
        <v>#DIV/0!</v>
      </c>
      <c r="CM172" s="946"/>
      <c r="CQ172" s="1002" t="e">
        <f>CQ166*CQ170</f>
        <v>#DIV/0!</v>
      </c>
      <c r="CR172" s="1002" t="e">
        <f>CR166*CR170</f>
        <v>#DIV/0!</v>
      </c>
      <c r="CS172" s="1002" t="e">
        <f>CS166*CS170</f>
        <v>#DIV/0!</v>
      </c>
      <c r="CT172" s="1002" t="e">
        <f>CT166*CT170</f>
        <v>#DIV/0!</v>
      </c>
      <c r="CU172" s="946"/>
      <c r="CY172" s="1002" t="e">
        <f>CY166*CY170</f>
        <v>#DIV/0!</v>
      </c>
      <c r="CZ172" s="1002" t="e">
        <f>CZ166*CZ170</f>
        <v>#DIV/0!</v>
      </c>
      <c r="DA172" s="1002" t="e">
        <f>DA166*DA170</f>
        <v>#DIV/0!</v>
      </c>
      <c r="DB172" s="1002" t="e">
        <f>DB166*DB170</f>
        <v>#DIV/0!</v>
      </c>
      <c r="DC172" s="946"/>
      <c r="DG172" s="1002" t="e">
        <f>DG166*DG170</f>
        <v>#DIV/0!</v>
      </c>
      <c r="DH172" s="1002" t="e">
        <f>DH166*DH170</f>
        <v>#DIV/0!</v>
      </c>
      <c r="DI172" s="1002" t="e">
        <f>DI166*DI170</f>
        <v>#DIV/0!</v>
      </c>
      <c r="DJ172" s="1002" t="e">
        <f>DJ166*DJ170</f>
        <v>#DIV/0!</v>
      </c>
      <c r="DK172" s="946"/>
      <c r="DO172" s="1002" t="e">
        <f>DO166*DO170</f>
        <v>#DIV/0!</v>
      </c>
      <c r="DP172" s="1002" t="e">
        <f>DP166*DP170</f>
        <v>#DIV/0!</v>
      </c>
      <c r="DQ172" s="1002" t="e">
        <f>DQ166*DQ170</f>
        <v>#DIV/0!</v>
      </c>
      <c r="DR172" s="1002" t="e">
        <f>DR166*DR170</f>
        <v>#DIV/0!</v>
      </c>
      <c r="DS172" s="946"/>
      <c r="DW172" s="1002" t="e">
        <f>DW166*DW170</f>
        <v>#DIV/0!</v>
      </c>
      <c r="DX172" s="1002" t="e">
        <f>DX166*DX170</f>
        <v>#DIV/0!</v>
      </c>
      <c r="DY172" s="1002" t="e">
        <f>DY166*DY170</f>
        <v>#DIV/0!</v>
      </c>
      <c r="DZ172" s="1002" t="e">
        <f>DZ166*DZ170</f>
        <v>#DIV/0!</v>
      </c>
      <c r="EA172" s="946"/>
      <c r="EE172" s="1002" t="e">
        <f>EE166*EE170</f>
        <v>#DIV/0!</v>
      </c>
      <c r="EF172" s="1002" t="e">
        <f>EF166*EF170</f>
        <v>#DIV/0!</v>
      </c>
      <c r="EG172" s="1002" t="e">
        <f>EG166*EG170</f>
        <v>#DIV/0!</v>
      </c>
      <c r="EH172" s="1002" t="e">
        <f>EH166*EH170</f>
        <v>#DIV/0!</v>
      </c>
      <c r="EI172" s="946"/>
      <c r="EM172" s="1002" t="e">
        <f>EM166*EM170</f>
        <v>#DIV/0!</v>
      </c>
      <c r="EN172" s="1002" t="e">
        <f>EN166*EN170</f>
        <v>#DIV/0!</v>
      </c>
      <c r="EO172" s="1002" t="e">
        <f>EO166*EO170</f>
        <v>#DIV/0!</v>
      </c>
      <c r="EP172" s="1002" t="e">
        <f>EP166*EP170</f>
        <v>#DIV/0!</v>
      </c>
      <c r="EQ172" s="946"/>
      <c r="EU172" s="1002" t="e">
        <f>EU166*EU170</f>
        <v>#DIV/0!</v>
      </c>
      <c r="EV172" s="1002" t="e">
        <f>EV166*EV170</f>
        <v>#DIV/0!</v>
      </c>
      <c r="EW172" s="1002" t="e">
        <f>EW166*EW170</f>
        <v>#DIV/0!</v>
      </c>
      <c r="EX172" s="1002" t="e">
        <f>EX166*EX170</f>
        <v>#DIV/0!</v>
      </c>
      <c r="EY172" s="946"/>
      <c r="FC172" s="1002" t="e">
        <f>FC166*FC170</f>
        <v>#DIV/0!</v>
      </c>
      <c r="FD172" s="1002" t="e">
        <f>FD166*FD170</f>
        <v>#DIV/0!</v>
      </c>
      <c r="FE172" s="1002" t="e">
        <f>FE166*FE170</f>
        <v>#DIV/0!</v>
      </c>
      <c r="FF172" s="1002" t="e">
        <f>FF166*FF170</f>
        <v>#DIV/0!</v>
      </c>
      <c r="FG172" s="946"/>
      <c r="FK172" s="1002" t="e">
        <f>FK166*FK170</f>
        <v>#DIV/0!</v>
      </c>
      <c r="FL172" s="1002" t="e">
        <f>FL166*FL170</f>
        <v>#DIV/0!</v>
      </c>
      <c r="FM172" s="1002" t="e">
        <f>FM166*FM170</f>
        <v>#DIV/0!</v>
      </c>
      <c r="FN172" s="1002" t="e">
        <f>FN166*FN170</f>
        <v>#DIV/0!</v>
      </c>
      <c r="FO172" s="946"/>
    </row>
    <row r="173" spans="1:171">
      <c r="A173" s="214"/>
      <c r="B173" s="1"/>
      <c r="C173" s="1418"/>
      <c r="D173" s="1"/>
      <c r="E173" s="1"/>
      <c r="F173" s="1"/>
      <c r="G173" s="1"/>
      <c r="H173" s="1"/>
      <c r="I173" s="1"/>
      <c r="J173" s="171"/>
      <c r="K173" s="777"/>
      <c r="S173" s="946"/>
      <c r="AA173" s="946"/>
      <c r="AI173" s="946"/>
      <c r="AQ173" s="946"/>
      <c r="AY173" s="946"/>
      <c r="BG173" s="946"/>
      <c r="BO173" s="946"/>
      <c r="BW173" s="946"/>
      <c r="CE173" s="946"/>
      <c r="CM173" s="946"/>
      <c r="CU173" s="946"/>
      <c r="DC173" s="946"/>
      <c r="DK173" s="946"/>
      <c r="DS173" s="946"/>
      <c r="EA173" s="946"/>
      <c r="EI173" s="946"/>
      <c r="EQ173" s="946"/>
      <c r="EY173" s="946"/>
      <c r="FG173" s="946"/>
      <c r="FO173" s="946"/>
    </row>
    <row r="174" spans="1:171" ht="16.5" thickBot="1">
      <c r="A174" s="214"/>
      <c r="B174" s="1"/>
      <c r="C174" s="1418"/>
      <c r="D174" s="1"/>
      <c r="E174" s="1"/>
      <c r="F174" s="1"/>
      <c r="G174" s="1"/>
      <c r="H174" s="1"/>
      <c r="I174" s="1"/>
      <c r="J174" s="171"/>
      <c r="K174" s="777"/>
      <c r="S174" s="946"/>
      <c r="AA174" s="946"/>
      <c r="AI174" s="946"/>
      <c r="AQ174" s="946"/>
      <c r="AY174" s="946"/>
      <c r="BG174" s="946"/>
      <c r="BO174" s="946"/>
      <c r="BW174" s="946"/>
      <c r="CE174" s="946"/>
      <c r="CM174" s="946"/>
      <c r="CU174" s="946"/>
      <c r="DC174" s="946"/>
      <c r="DK174" s="946"/>
      <c r="DS174" s="946"/>
      <c r="EA174" s="946"/>
      <c r="EI174" s="946"/>
      <c r="EQ174" s="946"/>
      <c r="EY174" s="946"/>
      <c r="FG174" s="946"/>
      <c r="FO174" s="946"/>
    </row>
    <row r="175" spans="1:171" ht="17.25" thickTop="1" thickBot="1">
      <c r="A175" s="854" t="s">
        <v>82</v>
      </c>
      <c r="B175" s="855"/>
      <c r="C175" s="1970"/>
      <c r="D175" s="855"/>
      <c r="E175" s="856"/>
      <c r="F175" s="856"/>
      <c r="G175" s="857"/>
      <c r="H175" s="858"/>
      <c r="I175" s="858"/>
      <c r="J175" s="859"/>
      <c r="K175" s="777"/>
      <c r="S175" s="946"/>
      <c r="AA175" s="946"/>
      <c r="AI175" s="946"/>
      <c r="AQ175" s="946"/>
      <c r="AY175" s="946"/>
      <c r="BG175" s="946"/>
      <c r="BO175" s="946"/>
      <c r="BW175" s="946"/>
      <c r="CE175" s="946"/>
      <c r="CM175" s="946"/>
      <c r="CU175" s="946"/>
      <c r="DC175" s="946"/>
      <c r="DK175" s="946"/>
      <c r="DS175" s="946"/>
      <c r="EA175" s="946"/>
      <c r="EI175" s="946"/>
      <c r="EQ175" s="946"/>
      <c r="EY175" s="946"/>
      <c r="FG175" s="946"/>
      <c r="FO175" s="946"/>
    </row>
    <row r="176" spans="1:171" ht="17.25" thickTop="1" thickBot="1">
      <c r="A176" s="860"/>
      <c r="B176" s="2077" t="s">
        <v>100</v>
      </c>
      <c r="C176" s="1971" t="s">
        <v>302</v>
      </c>
      <c r="D176" s="324"/>
      <c r="E176" s="2011" t="s">
        <v>330</v>
      </c>
      <c r="F176" s="2175"/>
      <c r="G176" s="2176" t="s">
        <v>104</v>
      </c>
      <c r="H176" s="2177" t="s">
        <v>105</v>
      </c>
      <c r="I176" s="2178" t="s">
        <v>106</v>
      </c>
      <c r="J176" s="325"/>
      <c r="K176" s="777"/>
      <c r="S176" s="946"/>
      <c r="AA176" s="946"/>
      <c r="AI176" s="946"/>
      <c r="AQ176" s="946"/>
      <c r="AY176" s="946"/>
      <c r="BG176" s="946"/>
      <c r="BO176" s="946"/>
      <c r="BW176" s="946"/>
      <c r="CE176" s="946"/>
      <c r="CM176" s="946"/>
      <c r="CU176" s="946"/>
      <c r="DC176" s="946"/>
      <c r="DK176" s="946"/>
      <c r="DS176" s="946"/>
      <c r="EA176" s="946"/>
      <c r="EI176" s="946"/>
      <c r="EQ176" s="946"/>
      <c r="EY176" s="946"/>
      <c r="FG176" s="946"/>
      <c r="FO176" s="946"/>
    </row>
    <row r="177" spans="1:171" ht="16.5" thickBot="1">
      <c r="A177" s="741"/>
      <c r="B177" s="2169"/>
      <c r="C177" s="1972" t="s">
        <v>261</v>
      </c>
      <c r="D177" s="321" t="s">
        <v>96</v>
      </c>
      <c r="E177" s="2172"/>
      <c r="F177" s="2173"/>
      <c r="G177" s="2161"/>
      <c r="H177" s="2164"/>
      <c r="I177" s="2167"/>
      <c r="J177" s="309" t="s">
        <v>98</v>
      </c>
      <c r="K177" s="777"/>
      <c r="S177" s="946"/>
      <c r="AA177" s="946"/>
      <c r="AI177" s="946"/>
      <c r="AQ177" s="946"/>
      <c r="AY177" s="946"/>
      <c r="BG177" s="946"/>
      <c r="BO177" s="946"/>
      <c r="BW177" s="946"/>
      <c r="CE177" s="946"/>
      <c r="CM177" s="946"/>
      <c r="CU177" s="946"/>
      <c r="DC177" s="946"/>
      <c r="DK177" s="946"/>
      <c r="DS177" s="946"/>
      <c r="EA177" s="946"/>
      <c r="EI177" s="946"/>
      <c r="EQ177" s="946"/>
      <c r="EY177" s="946"/>
      <c r="FG177" s="946"/>
      <c r="FO177" s="946"/>
    </row>
    <row r="178" spans="1:171" ht="16.5" thickBot="1">
      <c r="A178" s="861"/>
      <c r="B178" s="2170"/>
      <c r="C178" s="1973" t="s">
        <v>262</v>
      </c>
      <c r="D178" s="310" t="s">
        <v>244</v>
      </c>
      <c r="E178" s="310" t="s">
        <v>405</v>
      </c>
      <c r="F178" s="310" t="s">
        <v>560</v>
      </c>
      <c r="G178" s="2162"/>
      <c r="H178" s="2165"/>
      <c r="I178" s="2168"/>
      <c r="J178" s="313" t="s">
        <v>107</v>
      </c>
      <c r="K178" s="777"/>
      <c r="S178" s="946"/>
      <c r="AA178" s="946"/>
      <c r="AI178" s="946"/>
      <c r="AQ178" s="946"/>
      <c r="AY178" s="946"/>
      <c r="BG178" s="946"/>
      <c r="BO178" s="946"/>
      <c r="BW178" s="946"/>
      <c r="CE178" s="946"/>
      <c r="CM178" s="946"/>
      <c r="CU178" s="946"/>
      <c r="DC178" s="946"/>
      <c r="DK178" s="946"/>
      <c r="DS178" s="946"/>
      <c r="EA178" s="946"/>
      <c r="EI178" s="946"/>
      <c r="EQ178" s="946"/>
      <c r="EY178" s="946"/>
      <c r="FG178" s="946"/>
      <c r="FO178" s="946"/>
    </row>
    <row r="179" spans="1:171" ht="16.5" thickTop="1">
      <c r="A179" s="160" t="s">
        <v>411</v>
      </c>
      <c r="B179" s="64"/>
      <c r="C179" s="1733"/>
      <c r="D179" s="55"/>
      <c r="E179" s="55"/>
      <c r="F179" s="55"/>
      <c r="G179" s="862"/>
      <c r="H179" s="762"/>
      <c r="I179" s="762"/>
      <c r="J179" s="810"/>
      <c r="K179" s="777"/>
      <c r="S179" s="946"/>
      <c r="AA179" s="946"/>
      <c r="AI179" s="946"/>
      <c r="AQ179" s="946"/>
      <c r="AY179" s="946"/>
      <c r="BG179" s="946"/>
      <c r="BO179" s="946"/>
      <c r="BW179" s="946"/>
      <c r="CE179" s="946"/>
      <c r="CM179" s="946"/>
      <c r="CU179" s="946"/>
      <c r="DC179" s="946"/>
      <c r="DK179" s="946"/>
      <c r="DS179" s="946"/>
      <c r="EA179" s="946"/>
      <c r="EI179" s="946"/>
      <c r="EQ179" s="946"/>
      <c r="EY179" s="946"/>
      <c r="FG179" s="946"/>
      <c r="FO179" s="946"/>
    </row>
    <row r="180" spans="1:171">
      <c r="A180" s="786"/>
      <c r="B180" s="180" t="s">
        <v>412</v>
      </c>
      <c r="C180" s="1733"/>
      <c r="D180" s="55"/>
      <c r="E180" s="55"/>
      <c r="F180" s="55"/>
      <c r="G180" s="862"/>
      <c r="H180" s="762"/>
      <c r="I180" s="762"/>
      <c r="J180" s="810"/>
      <c r="K180" s="777"/>
      <c r="S180" s="946"/>
      <c r="AA180" s="946"/>
      <c r="AI180" s="946"/>
      <c r="AQ180" s="946"/>
      <c r="AY180" s="946"/>
      <c r="BG180" s="946"/>
      <c r="BO180" s="946"/>
      <c r="BW180" s="946"/>
      <c r="CE180" s="946"/>
      <c r="CM180" s="946"/>
      <c r="CU180" s="946"/>
      <c r="DC180" s="946"/>
      <c r="DK180" s="946"/>
      <c r="DS180" s="946"/>
      <c r="EA180" s="946"/>
      <c r="EI180" s="946"/>
      <c r="EQ180" s="946"/>
      <c r="EY180" s="946"/>
      <c r="FG180" s="946"/>
      <c r="FO180" s="946"/>
    </row>
    <row r="181" spans="1:171">
      <c r="A181" s="1215">
        <v>160</v>
      </c>
      <c r="B181" s="220" t="s">
        <v>250</v>
      </c>
      <c r="C181" s="1963" t="s">
        <v>72</v>
      </c>
      <c r="D181" s="764">
        <v>501</v>
      </c>
      <c r="E181" s="1985" t="str">
        <f>'Sch 3 - Expenses'!E16</f>
        <v>PROD</v>
      </c>
      <c r="F181" s="765"/>
      <c r="G181" s="182">
        <f>'Sch 3 - Expenses'!G16</f>
        <v>0</v>
      </c>
      <c r="H181" s="182">
        <f>'Sch 3 - Expenses'!H16</f>
        <v>0</v>
      </c>
      <c r="I181" s="182">
        <f>'Sch 3 - Expenses'!I16</f>
        <v>0</v>
      </c>
      <c r="J181" s="183">
        <f>'Sch 3 - Expenses'!J16</f>
        <v>0</v>
      </c>
      <c r="K181" s="777">
        <f t="shared" ref="K181:K199" si="168">IF($E181="DIRECT",0,1)</f>
        <v>1</v>
      </c>
      <c r="N181" s="1020">
        <f>VLOOKUP($A181,'New Resources - Individual'!$A$4:$Y$133,N$2,FALSE)*N$1</f>
        <v>0</v>
      </c>
      <c r="O181" s="988">
        <f>$G181+N181</f>
        <v>0</v>
      </c>
      <c r="P181" s="989">
        <f>VLOOKUP($E181,O$450:R$461,2,FALSE)*O181*($K181)+IF($G181&lt;&gt;0,($H181/$G181)*O181,0)*(1-$K181)</f>
        <v>0</v>
      </c>
      <c r="Q181" s="989">
        <f>VLOOKUP($E181,O$450:R$461,3,FALSE)*O181*($K181)+IF($G181&lt;&gt;0,($I181/$G181)*O181,0)*(1-$K181)</f>
        <v>0</v>
      </c>
      <c r="R181" s="989">
        <f>VLOOKUP($E181,O$450:R$461,4,FALSE)*O181*($K181)+(O181-P181-Q181)*(1-$K181)</f>
        <v>0</v>
      </c>
      <c r="S181" s="946"/>
      <c r="V181" s="1020">
        <f>VLOOKUP($A181,'New Resources - Individual'!$A$4:$Y$133,V$2,FALSE)*V$1</f>
        <v>0</v>
      </c>
      <c r="W181" s="988">
        <f>$G181+V181</f>
        <v>0</v>
      </c>
      <c r="X181" s="989">
        <f>VLOOKUP($E181,W$450:Z$461,2,FALSE)*W181*($K181)+IF($G181&lt;&gt;0,($H181/$G181)*W181,0)*(1-$K181)</f>
        <v>0</v>
      </c>
      <c r="Y181" s="989">
        <f>VLOOKUP($E181,W$450:Z$461,3,FALSE)*W181*($K181)+IF($G181&lt;&gt;0,($I181/$G181)*W181,0)*(1-$K181)</f>
        <v>0</v>
      </c>
      <c r="Z181" s="989">
        <f>VLOOKUP($E181,W$450:Z$461,4,FALSE)*W181*($K181)+(W181-X181-Y181)*(1-$K181)</f>
        <v>0</v>
      </c>
      <c r="AA181" s="946"/>
      <c r="AD181" s="1020">
        <f>VLOOKUP($A181,'New Resources - Individual'!$A$4:$Y$133,AD$2,FALSE)*AD$1</f>
        <v>0</v>
      </c>
      <c r="AE181" s="988">
        <f>$G181+AD181</f>
        <v>0</v>
      </c>
      <c r="AF181" s="989">
        <f>VLOOKUP($E181,AE$450:AH$461,2,FALSE)*AE181*($K181)+IF($G181&lt;&gt;0,($H181/$G181)*AE181,0)*(1-$K181)</f>
        <v>0</v>
      </c>
      <c r="AG181" s="989">
        <f>VLOOKUP($E181,AE$450:AH$461,3,FALSE)*AE181*($K181)+IF($G181&lt;&gt;0,($I181/$G181)*AE181,0)*(1-$K181)</f>
        <v>0</v>
      </c>
      <c r="AH181" s="989">
        <f>VLOOKUP($E181,AE$450:AH$461,4,FALSE)*AE181*($K181)+(AE181-AF181-AG181)*(1-$K181)</f>
        <v>0</v>
      </c>
      <c r="AI181" s="946"/>
      <c r="AL181" s="1020">
        <f>VLOOKUP($A181,'New Resources - Individual'!$A$4:$Y$133,AL$2,FALSE)*AL$1</f>
        <v>0</v>
      </c>
      <c r="AM181" s="988">
        <f>$G181+AL181</f>
        <v>0</v>
      </c>
      <c r="AN181" s="989">
        <f>VLOOKUP($E181,AM$450:AP$461,2,FALSE)*AM181*($K181)+IF($G181&lt;&gt;0,($H181/$G181)*AM181,0)*(1-$K181)</f>
        <v>0</v>
      </c>
      <c r="AO181" s="989">
        <f>VLOOKUP($E181,AM$450:AP$461,3,FALSE)*AM181*($K181)+IF($G181&lt;&gt;0,($I181/$G181)*AM181,0)*(1-$K181)</f>
        <v>0</v>
      </c>
      <c r="AP181" s="989">
        <f>VLOOKUP($E181,AM$450:AP$461,4,FALSE)*AM181*($K181)+(AM181-AN181-AO181)*(1-$K181)</f>
        <v>0</v>
      </c>
      <c r="AQ181" s="946"/>
      <c r="AT181" s="1020">
        <f>VLOOKUP($A181,'New Resources - Individual'!$A$4:$Y$133,AT$2,FALSE)*AT$1</f>
        <v>0</v>
      </c>
      <c r="AU181" s="988">
        <f>$G181+AT181</f>
        <v>0</v>
      </c>
      <c r="AV181" s="989">
        <f>VLOOKUP($E181,AU$450:AX$461,2,FALSE)*AU181*($K181)+IF($G181&lt;&gt;0,($H181/$G181)*AU181,0)*(1-$K181)</f>
        <v>0</v>
      </c>
      <c r="AW181" s="989">
        <f>VLOOKUP($E181,AU$450:AX$461,3,FALSE)*AU181*($K181)+IF($G181&lt;&gt;0,($I181/$G181)*AU181,0)*(1-$K181)</f>
        <v>0</v>
      </c>
      <c r="AX181" s="989">
        <f>VLOOKUP($E181,AU$450:AX$461,4,FALSE)*AU181*($K181)+(AU181-AV181-AW181)*(1-$K181)</f>
        <v>0</v>
      </c>
      <c r="AY181" s="946"/>
      <c r="BB181" s="1020">
        <f>VLOOKUP($A181,'New Resources - Individual'!$A$4:$Y$133,BB$2,FALSE)*BB$1</f>
        <v>0</v>
      </c>
      <c r="BC181" s="988">
        <f>$G181+BB181</f>
        <v>0</v>
      </c>
      <c r="BD181" s="989">
        <f>VLOOKUP($E181,BC$450:BF$461,2,FALSE)*BC181*($K181)+IF($G181&lt;&gt;0,($H181/$G181)*BC181,0)*(1-$K181)</f>
        <v>0</v>
      </c>
      <c r="BE181" s="989">
        <f>VLOOKUP($E181,BC$450:BF$461,3,FALSE)*BC181*($K181)+IF($G181&lt;&gt;0,($I181/$G181)*BC181,0)*(1-$K181)</f>
        <v>0</v>
      </c>
      <c r="BF181" s="989">
        <f>VLOOKUP($E181,BC$450:BF$461,4,FALSE)*BC181*($K181)+(BC181-BD181-BE181)*(1-$K181)</f>
        <v>0</v>
      </c>
      <c r="BG181" s="946"/>
      <c r="BJ181" s="1020">
        <f>VLOOKUP($A181,'New Resources - Individual'!$A$4:$Y$133,BJ$2,FALSE)*BJ$1</f>
        <v>0</v>
      </c>
      <c r="BK181" s="988">
        <f>$G181+BJ181</f>
        <v>0</v>
      </c>
      <c r="BL181" s="989">
        <f>VLOOKUP($E181,BK$450:BN$461,2,FALSE)*BK181*($K181)+IF($G181&lt;&gt;0,($H181/$G181)*BK181,0)*(1-$K181)</f>
        <v>0</v>
      </c>
      <c r="BM181" s="989">
        <f>VLOOKUP($E181,BK$450:BN$461,3,FALSE)*BK181*($K181)+IF($G181&lt;&gt;0,($I181/$G181)*BK181,0)*(1-$K181)</f>
        <v>0</v>
      </c>
      <c r="BN181" s="989">
        <f>VLOOKUP($E181,BK$450:BN$461,4,FALSE)*BK181*($K181)+(BK181-BL181-BM181)*(1-$K181)</f>
        <v>0</v>
      </c>
      <c r="BO181" s="946"/>
      <c r="BR181" s="1020">
        <f>VLOOKUP($A181,'New Resources - Individual'!$A$4:$Y$133,BR$2,FALSE)*BR$1</f>
        <v>0</v>
      </c>
      <c r="BS181" s="988">
        <f>$G181+BR181</f>
        <v>0</v>
      </c>
      <c r="BT181" s="989">
        <f>VLOOKUP($E181,BS$450:BV$461,2,FALSE)*BS181*($K181)+IF($G181&lt;&gt;0,($H181/$G181)*BS181,0)*(1-$K181)</f>
        <v>0</v>
      </c>
      <c r="BU181" s="989">
        <f>VLOOKUP($E181,BS$450:BV$461,3,FALSE)*BS181*($K181)+IF($G181&lt;&gt;0,($I181/$G181)*BS181,0)*(1-$K181)</f>
        <v>0</v>
      </c>
      <c r="BV181" s="989">
        <f>VLOOKUP($E181,BS$450:BV$461,4,FALSE)*BS181*($K181)+(BS181-BT181-BU181)*(1-$K181)</f>
        <v>0</v>
      </c>
      <c r="BW181" s="946"/>
      <c r="BZ181" s="1020">
        <f>VLOOKUP($A181,'New Resources - Individual'!$A$4:$Y$133,BZ$2,FALSE)*BZ$1</f>
        <v>0</v>
      </c>
      <c r="CA181" s="988">
        <f>$G181+BZ181</f>
        <v>0</v>
      </c>
      <c r="CB181" s="989">
        <f>VLOOKUP($E181,CA$450:CD$461,2,FALSE)*CA181*($K181)+IF($G181&lt;&gt;0,($H181/$G181)*CA181,0)*(1-$K181)</f>
        <v>0</v>
      </c>
      <c r="CC181" s="989">
        <f>VLOOKUP($E181,CA$450:CD$461,3,FALSE)*CA181*($K181)+IF($G181&lt;&gt;0,($I181/$G181)*CA181,0)*(1-$K181)</f>
        <v>0</v>
      </c>
      <c r="CD181" s="989">
        <f>VLOOKUP($E181,CA$450:CD$461,4,FALSE)*CA181*($K181)+(CA181-CB181-CC181)*(1-$K181)</f>
        <v>0</v>
      </c>
      <c r="CE181" s="946"/>
      <c r="CH181" s="1020">
        <f>VLOOKUP($A181,'New Resources - Individual'!$A$4:$Y$133,CH$2,FALSE)*CH$1</f>
        <v>0</v>
      </c>
      <c r="CI181" s="988">
        <f>$G181+CH181</f>
        <v>0</v>
      </c>
      <c r="CJ181" s="989">
        <f>VLOOKUP($E181,CI$450:CL$461,2,FALSE)*CI181*($K181)+IF($G181&lt;&gt;0,($H181/$G181)*CI181,0)*(1-$K181)</f>
        <v>0</v>
      </c>
      <c r="CK181" s="989">
        <f>VLOOKUP($E181,CI$450:CL$461,3,FALSE)*CI181*($K181)+IF($G181&lt;&gt;0,($I181/$G181)*CI181,0)*(1-$K181)</f>
        <v>0</v>
      </c>
      <c r="CL181" s="989">
        <f>VLOOKUP($E181,CI$450:CL$461,4,FALSE)*CI181*($K181)+(CI181-CJ181-CK181)*(1-$K181)</f>
        <v>0</v>
      </c>
      <c r="CM181" s="946"/>
      <c r="CP181" s="1020">
        <f>VLOOKUP($A181,'New Resources - Individual'!$A$4:$Y$133,CP$2,FALSE)*CP$1</f>
        <v>0</v>
      </c>
      <c r="CQ181" s="988">
        <f>$G181+CP181</f>
        <v>0</v>
      </c>
      <c r="CR181" s="989">
        <f>VLOOKUP($E181,CQ$450:CT$461,2,FALSE)*CQ181*($K181)+IF($G181&lt;&gt;0,($H181/$G181)*CQ181,0)*(1-$K181)</f>
        <v>0</v>
      </c>
      <c r="CS181" s="989">
        <f>VLOOKUP($E181,CQ$450:CT$461,3,FALSE)*CQ181*($K181)+IF($G181&lt;&gt;0,($I181/$G181)*CQ181,0)*(1-$K181)</f>
        <v>0</v>
      </c>
      <c r="CT181" s="989">
        <f>VLOOKUP($E181,CQ$450:CT$461,4,FALSE)*CQ181*($K181)+(CQ181-CR181-CS181)*(1-$K181)</f>
        <v>0</v>
      </c>
      <c r="CU181" s="946"/>
      <c r="CX181" s="1020">
        <f>VLOOKUP($A181,'New Resources - Individual'!$A$4:$Y$133,CX$2,FALSE)*CX$1</f>
        <v>0</v>
      </c>
      <c r="CY181" s="988">
        <f>$G181+CX181</f>
        <v>0</v>
      </c>
      <c r="CZ181" s="989">
        <f>VLOOKUP($E181,CY$450:DB$461,2,FALSE)*CY181*($K181)+IF($G181&lt;&gt;0,($H181/$G181)*CY181,0)*(1-$K181)</f>
        <v>0</v>
      </c>
      <c r="DA181" s="989">
        <f>VLOOKUP($E181,CY$450:DB$461,3,FALSE)*CY181*($K181)+IF($G181&lt;&gt;0,($I181/$G181)*CY181,0)*(1-$K181)</f>
        <v>0</v>
      </c>
      <c r="DB181" s="989">
        <f>VLOOKUP($E181,CY$450:DB$461,4,FALSE)*CY181*($K181)+(CY181-CZ181-DA181)*(1-$K181)</f>
        <v>0</v>
      </c>
      <c r="DC181" s="946"/>
      <c r="DF181" s="1020">
        <f>VLOOKUP($A181,'New Resources - Individual'!$A$4:$Y$133,DF$2,FALSE)*DF$1</f>
        <v>0</v>
      </c>
      <c r="DG181" s="988">
        <f>$G181+DF181</f>
        <v>0</v>
      </c>
      <c r="DH181" s="989">
        <f>VLOOKUP($E181,DG$450:DJ$461,2,FALSE)*DG181*($K181)+IF($G181&lt;&gt;0,($H181/$G181)*DG181,0)*(1-$K181)</f>
        <v>0</v>
      </c>
      <c r="DI181" s="989">
        <f>VLOOKUP($E181,DG$450:DJ$461,3,FALSE)*DG181*($K181)+IF($G181&lt;&gt;0,($I181/$G181)*DG181,0)*(1-$K181)</f>
        <v>0</v>
      </c>
      <c r="DJ181" s="989">
        <f>VLOOKUP($E181,DG$450:DJ$461,4,FALSE)*DG181*($K181)+(DG181-DH181-DI181)*(1-$K181)</f>
        <v>0</v>
      </c>
      <c r="DK181" s="946"/>
      <c r="DN181" s="1020">
        <f>VLOOKUP($A181,'New Resources - Individual'!$A$4:$Y$133,DN$2,FALSE)*DN$1</f>
        <v>0</v>
      </c>
      <c r="DO181" s="988">
        <f>$G181+DN181</f>
        <v>0</v>
      </c>
      <c r="DP181" s="989">
        <f>VLOOKUP($E181,DO$450:DR$461,2,FALSE)*DO181*($K181)+IF($G181&lt;&gt;0,($H181/$G181)*DO181,0)*(1-$K181)</f>
        <v>0</v>
      </c>
      <c r="DQ181" s="989">
        <f>VLOOKUP($E181,DO$450:DR$461,3,FALSE)*DO181*($K181)+IF($G181&lt;&gt;0,($I181/$G181)*DO181,0)*(1-$K181)</f>
        <v>0</v>
      </c>
      <c r="DR181" s="989">
        <f>VLOOKUP($E181,DO$450:DR$461,4,FALSE)*DO181*($K181)+(DO181-DP181-DQ181)*(1-$K181)</f>
        <v>0</v>
      </c>
      <c r="DS181" s="946"/>
      <c r="DV181" s="1020">
        <f>VLOOKUP($A181,'New Resources - Individual'!$A$4:$Y$133,DV$2,FALSE)*DV$1</f>
        <v>0</v>
      </c>
      <c r="DW181" s="988">
        <f>$G181+DV181</f>
        <v>0</v>
      </c>
      <c r="DX181" s="989">
        <f>VLOOKUP($E181,DW$450:DZ$461,2,FALSE)*DW181*($K181)+IF($G181&lt;&gt;0,($H181/$G181)*DW181,0)*(1-$K181)</f>
        <v>0</v>
      </c>
      <c r="DY181" s="989">
        <f>VLOOKUP($E181,DW$450:DZ$461,3,FALSE)*DW181*($K181)+IF($G181&lt;&gt;0,($I181/$G181)*DW181,0)*(1-$K181)</f>
        <v>0</v>
      </c>
      <c r="DZ181" s="989">
        <f>VLOOKUP($E181,DW$450:DZ$461,4,FALSE)*DW181*($K181)+(DW181-DX181-DY181)*(1-$K181)</f>
        <v>0</v>
      </c>
      <c r="EA181" s="946"/>
      <c r="ED181" s="1020">
        <f>VLOOKUP($A181,'New Resources - Individual'!$A$4:$Y$133,ED$2,FALSE)*ED$1</f>
        <v>0</v>
      </c>
      <c r="EE181" s="988">
        <f>$G181+ED181</f>
        <v>0</v>
      </c>
      <c r="EF181" s="989">
        <f>VLOOKUP($E181,EE$450:EH$461,2,FALSE)*EE181*($K181)+IF($G181&lt;&gt;0,($H181/$G181)*EE181,0)*(1-$K181)</f>
        <v>0</v>
      </c>
      <c r="EG181" s="989">
        <f>VLOOKUP($E181,EE$450:EH$461,3,FALSE)*EE181*($K181)+IF($G181&lt;&gt;0,($I181/$G181)*EE181,0)*(1-$K181)</f>
        <v>0</v>
      </c>
      <c r="EH181" s="989">
        <f>VLOOKUP($E181,EE$450:EH$461,4,FALSE)*EE181*($K181)+(EE181-EF181-EG181)*(1-$K181)</f>
        <v>0</v>
      </c>
      <c r="EI181" s="946"/>
      <c r="EL181" s="1020">
        <f>VLOOKUP($A181,'New Resources - Individual'!$A$4:$Y$133,EL$2,FALSE)*EL$1</f>
        <v>0</v>
      </c>
      <c r="EM181" s="988">
        <f>$G181+EL181</f>
        <v>0</v>
      </c>
      <c r="EN181" s="989">
        <f>VLOOKUP($E181,EM$450:EP$461,2,FALSE)*EM181*($K181)+IF($G181&lt;&gt;0,($H181/$G181)*EM181,0)*(1-$K181)</f>
        <v>0</v>
      </c>
      <c r="EO181" s="989">
        <f>VLOOKUP($E181,EM$450:EP$461,3,FALSE)*EM181*($K181)+IF($G181&lt;&gt;0,($I181/$G181)*EM181,0)*(1-$K181)</f>
        <v>0</v>
      </c>
      <c r="EP181" s="989">
        <f>VLOOKUP($E181,EM$450:EP$461,4,FALSE)*EM181*($K181)+(EM181-EN181-EO181)*(1-$K181)</f>
        <v>0</v>
      </c>
      <c r="EQ181" s="946"/>
      <c r="ET181" s="1020">
        <f>VLOOKUP($A181,'New Resources - Individual'!$A$4:$Y$133,ET$2,FALSE)*ET$1</f>
        <v>0</v>
      </c>
      <c r="EU181" s="988">
        <f>$G181+ET181</f>
        <v>0</v>
      </c>
      <c r="EV181" s="989">
        <f>VLOOKUP($E181,EU$450:EX$461,2,FALSE)*EU181*($K181)+IF($G181&lt;&gt;0,($H181/$G181)*EU181,0)*(1-$K181)</f>
        <v>0</v>
      </c>
      <c r="EW181" s="989">
        <f>VLOOKUP($E181,EU$450:EX$461,3,FALSE)*EU181*($K181)+IF($G181&lt;&gt;0,($I181/$G181)*EU181,0)*(1-$K181)</f>
        <v>0</v>
      </c>
      <c r="EX181" s="989">
        <f>VLOOKUP($E181,EU$450:EX$461,4,FALSE)*EU181*($K181)+(EU181-EV181-EW181)*(1-$K181)</f>
        <v>0</v>
      </c>
      <c r="EY181" s="946"/>
      <c r="FB181" s="1020">
        <f>VLOOKUP($A181,'New Resources - Individual'!$A$4:$Y$133,FB$2,FALSE)*FB$1</f>
        <v>0</v>
      </c>
      <c r="FC181" s="988">
        <f>$G181+FB181</f>
        <v>0</v>
      </c>
      <c r="FD181" s="989">
        <f>VLOOKUP($E181,FC$450:FF$461,2,FALSE)*FC181*($K181)+IF($G181&lt;&gt;0,($H181/$G181)*FC181,0)*(1-$K181)</f>
        <v>0</v>
      </c>
      <c r="FE181" s="989">
        <f>VLOOKUP($E181,FC$450:FF$461,3,FALSE)*FC181*($K181)+IF($G181&lt;&gt;0,($I181/$G181)*FC181,0)*(1-$K181)</f>
        <v>0</v>
      </c>
      <c r="FF181" s="989">
        <f>VLOOKUP($E181,FC$450:FF$461,4,FALSE)*FC181*($K181)+(FC181-FD181-FE181)*(1-$K181)</f>
        <v>0</v>
      </c>
      <c r="FG181" s="946"/>
      <c r="FJ181" s="1020">
        <f>VLOOKUP($A181,'New Resources - Individual'!$A$4:$Y$133,FJ$2,FALSE)*FJ$1</f>
        <v>0</v>
      </c>
      <c r="FK181" s="988">
        <f>$G181+FJ181</f>
        <v>0</v>
      </c>
      <c r="FL181" s="989">
        <f>VLOOKUP($E181,FK$450:FN$461,2,FALSE)*FK181*($K181)+IF($G181&lt;&gt;0,($H181/$G181)*FK181,0)*(1-$K181)</f>
        <v>0</v>
      </c>
      <c r="FM181" s="989">
        <f>VLOOKUP($E181,FK$450:FN$461,3,FALSE)*FK181*($K181)+IF($G181&lt;&gt;0,($I181/$G181)*FK181,0)*(1-$K181)</f>
        <v>0</v>
      </c>
      <c r="FN181" s="989">
        <f>VLOOKUP($E181,FK$450:FN$461,4,FALSE)*FK181*($K181)+(FK181-FL181-FM181)*(1-$K181)</f>
        <v>0</v>
      </c>
      <c r="FO181" s="946"/>
    </row>
    <row r="182" spans="1:171">
      <c r="A182" s="1215">
        <v>170</v>
      </c>
      <c r="B182" s="220" t="s">
        <v>251</v>
      </c>
      <c r="C182" s="1963" t="s">
        <v>72</v>
      </c>
      <c r="D182" s="764" t="s">
        <v>407</v>
      </c>
      <c r="E182" s="1985" t="str">
        <f>'Sch 3 - Expenses'!E17</f>
        <v>PROD</v>
      </c>
      <c r="F182" s="765"/>
      <c r="G182" s="182">
        <f>'Sch 3 - Expenses'!G17</f>
        <v>0</v>
      </c>
      <c r="H182" s="182">
        <f>'Sch 3 - Expenses'!H17</f>
        <v>0</v>
      </c>
      <c r="I182" s="182">
        <f>'Sch 3 - Expenses'!I17</f>
        <v>0</v>
      </c>
      <c r="J182" s="183">
        <f>'Sch 3 - Expenses'!J17</f>
        <v>0</v>
      </c>
      <c r="K182" s="777">
        <f t="shared" si="168"/>
        <v>1</v>
      </c>
      <c r="N182" s="1001">
        <f>VLOOKUP($A182,'New Resources - Individual'!$A$4:$Y$133,N$2,FALSE)*N$1</f>
        <v>0</v>
      </c>
      <c r="O182" s="988">
        <f>$G182+N182</f>
        <v>0</v>
      </c>
      <c r="P182" s="989">
        <f>VLOOKUP($E182,O$450:R$461,2,FALSE)*O182*($K182)+IF($G182&lt;&gt;0,($H182/$G182)*O182,0)*(1-$K182)</f>
        <v>0</v>
      </c>
      <c r="Q182" s="989">
        <f>VLOOKUP($E182,O$450:R$461,3,FALSE)*O182*($K182)+IF($G182&lt;&gt;0,($I182/$G182)*O182,0)*(1-$K182)</f>
        <v>0</v>
      </c>
      <c r="R182" s="989">
        <f>VLOOKUP($E182,O$450:R$461,4,FALSE)*O182*($K182)+(O182-P182-Q182)*(1-$K182)</f>
        <v>0</v>
      </c>
      <c r="S182" s="946"/>
      <c r="V182" s="1001">
        <f>VLOOKUP($A182,'New Resources - Individual'!$A$4:$Y$133,V$2,FALSE)*V$1</f>
        <v>0</v>
      </c>
      <c r="W182" s="988">
        <f>$G182+V182</f>
        <v>0</v>
      </c>
      <c r="X182" s="989">
        <f>VLOOKUP($E182,W$450:Z$461,2,FALSE)*W182*($K182)+IF($G182&lt;&gt;0,($H182/$G182)*W182,0)*(1-$K182)</f>
        <v>0</v>
      </c>
      <c r="Y182" s="989">
        <f>VLOOKUP($E182,W$450:Z$461,3,FALSE)*W182*($K182)+IF($G182&lt;&gt;0,($I182/$G182)*W182,0)*(1-$K182)</f>
        <v>0</v>
      </c>
      <c r="Z182" s="989">
        <f>VLOOKUP($E182,W$450:Z$461,4,FALSE)*W182*($K182)+(W182-X182-Y182)*(1-$K182)</f>
        <v>0</v>
      </c>
      <c r="AA182" s="946"/>
      <c r="AD182" s="1001">
        <f>VLOOKUP($A182,'New Resources - Individual'!$A$4:$Y$133,AD$2,FALSE)*AD$1</f>
        <v>0</v>
      </c>
      <c r="AE182" s="988">
        <f>$G182+AD182</f>
        <v>0</v>
      </c>
      <c r="AF182" s="989">
        <f>VLOOKUP($E182,AE$450:AH$461,2,FALSE)*AE182*($K182)+IF($G182&lt;&gt;0,($H182/$G182)*AE182,0)*(1-$K182)</f>
        <v>0</v>
      </c>
      <c r="AG182" s="989">
        <f>VLOOKUP($E182,AE$450:AH$461,3,FALSE)*AE182*($K182)+IF($G182&lt;&gt;0,($I182/$G182)*AE182,0)*(1-$K182)</f>
        <v>0</v>
      </c>
      <c r="AH182" s="989">
        <f>VLOOKUP($E182,AE$450:AH$461,4,FALSE)*AE182*($K182)+(AE182-AF182-AG182)*(1-$K182)</f>
        <v>0</v>
      </c>
      <c r="AI182" s="946"/>
      <c r="AL182" s="1001">
        <f>VLOOKUP($A182,'New Resources - Individual'!$A$4:$Y$133,AL$2,FALSE)*AL$1</f>
        <v>0</v>
      </c>
      <c r="AM182" s="988">
        <f>$G182+AL182</f>
        <v>0</v>
      </c>
      <c r="AN182" s="989">
        <f>VLOOKUP($E182,AM$450:AP$461,2,FALSE)*AM182*($K182)+IF($G182&lt;&gt;0,($H182/$G182)*AM182,0)*(1-$K182)</f>
        <v>0</v>
      </c>
      <c r="AO182" s="989">
        <f>VLOOKUP($E182,AM$450:AP$461,3,FALSE)*AM182*($K182)+IF($G182&lt;&gt;0,($I182/$G182)*AM182,0)*(1-$K182)</f>
        <v>0</v>
      </c>
      <c r="AP182" s="989">
        <f>VLOOKUP($E182,AM$450:AP$461,4,FALSE)*AM182*($K182)+(AM182-AN182-AO182)*(1-$K182)</f>
        <v>0</v>
      </c>
      <c r="AQ182" s="946"/>
      <c r="AT182" s="1001">
        <f>VLOOKUP($A182,'New Resources - Individual'!$A$4:$Y$133,AT$2,FALSE)*AT$1</f>
        <v>0</v>
      </c>
      <c r="AU182" s="988">
        <f>$G182+AT182</f>
        <v>0</v>
      </c>
      <c r="AV182" s="989">
        <f>VLOOKUP($E182,AU$450:AX$461,2,FALSE)*AU182*($K182)+IF($G182&lt;&gt;0,($H182/$G182)*AU182,0)*(1-$K182)</f>
        <v>0</v>
      </c>
      <c r="AW182" s="989">
        <f>VLOOKUP($E182,AU$450:AX$461,3,FALSE)*AU182*($K182)+IF($G182&lt;&gt;0,($I182/$G182)*AU182,0)*(1-$K182)</f>
        <v>0</v>
      </c>
      <c r="AX182" s="989">
        <f>VLOOKUP($E182,AU$450:AX$461,4,FALSE)*AU182*($K182)+(AU182-AV182-AW182)*(1-$K182)</f>
        <v>0</v>
      </c>
      <c r="AY182" s="946"/>
      <c r="BB182" s="1001">
        <f>VLOOKUP($A182,'New Resources - Individual'!$A$4:$Y$133,BB$2,FALSE)*BB$1</f>
        <v>0</v>
      </c>
      <c r="BC182" s="988">
        <f>$G182+BB182</f>
        <v>0</v>
      </c>
      <c r="BD182" s="989">
        <f>VLOOKUP($E182,BC$450:BF$461,2,FALSE)*BC182*($K182)+IF($G182&lt;&gt;0,($H182/$G182)*BC182,0)*(1-$K182)</f>
        <v>0</v>
      </c>
      <c r="BE182" s="989">
        <f>VLOOKUP($E182,BC$450:BF$461,3,FALSE)*BC182*($K182)+IF($G182&lt;&gt;0,($I182/$G182)*BC182,0)*(1-$K182)</f>
        <v>0</v>
      </c>
      <c r="BF182" s="989">
        <f>VLOOKUP($E182,BC$450:BF$461,4,FALSE)*BC182*($K182)+(BC182-BD182-BE182)*(1-$K182)</f>
        <v>0</v>
      </c>
      <c r="BG182" s="946"/>
      <c r="BJ182" s="1001">
        <f>VLOOKUP($A182,'New Resources - Individual'!$A$4:$Y$133,BJ$2,FALSE)*BJ$1</f>
        <v>0</v>
      </c>
      <c r="BK182" s="988">
        <f>$G182+BJ182</f>
        <v>0</v>
      </c>
      <c r="BL182" s="989">
        <f>VLOOKUP($E182,BK$450:BN$461,2,FALSE)*BK182*($K182)+IF($G182&lt;&gt;0,($H182/$G182)*BK182,0)*(1-$K182)</f>
        <v>0</v>
      </c>
      <c r="BM182" s="989">
        <f>VLOOKUP($E182,BK$450:BN$461,3,FALSE)*BK182*($K182)+IF($G182&lt;&gt;0,($I182/$G182)*BK182,0)*(1-$K182)</f>
        <v>0</v>
      </c>
      <c r="BN182" s="989">
        <f>VLOOKUP($E182,BK$450:BN$461,4,FALSE)*BK182*($K182)+(BK182-BL182-BM182)*(1-$K182)</f>
        <v>0</v>
      </c>
      <c r="BO182" s="946"/>
      <c r="BR182" s="1001">
        <f>VLOOKUP($A182,'New Resources - Individual'!$A$4:$Y$133,BR$2,FALSE)*BR$1</f>
        <v>0</v>
      </c>
      <c r="BS182" s="988">
        <f>$G182+BR182</f>
        <v>0</v>
      </c>
      <c r="BT182" s="989">
        <f>VLOOKUP($E182,BS$450:BV$461,2,FALSE)*BS182*($K182)+IF($G182&lt;&gt;0,($H182/$G182)*BS182,0)*(1-$K182)</f>
        <v>0</v>
      </c>
      <c r="BU182" s="989">
        <f>VLOOKUP($E182,BS$450:BV$461,3,FALSE)*BS182*($K182)+IF($G182&lt;&gt;0,($I182/$G182)*BS182,0)*(1-$K182)</f>
        <v>0</v>
      </c>
      <c r="BV182" s="989">
        <f>VLOOKUP($E182,BS$450:BV$461,4,FALSE)*BS182*($K182)+(BS182-BT182-BU182)*(1-$K182)</f>
        <v>0</v>
      </c>
      <c r="BW182" s="946"/>
      <c r="BZ182" s="1001">
        <f>VLOOKUP($A182,'New Resources - Individual'!$A$4:$Y$133,BZ$2,FALSE)*BZ$1</f>
        <v>0</v>
      </c>
      <c r="CA182" s="988">
        <f>$G182+BZ182</f>
        <v>0</v>
      </c>
      <c r="CB182" s="989">
        <f>VLOOKUP($E182,CA$450:CD$461,2,FALSE)*CA182*($K182)+IF($G182&lt;&gt;0,($H182/$G182)*CA182,0)*(1-$K182)</f>
        <v>0</v>
      </c>
      <c r="CC182" s="989">
        <f>VLOOKUP($E182,CA$450:CD$461,3,FALSE)*CA182*($K182)+IF($G182&lt;&gt;0,($I182/$G182)*CA182,0)*(1-$K182)</f>
        <v>0</v>
      </c>
      <c r="CD182" s="989">
        <f>VLOOKUP($E182,CA$450:CD$461,4,FALSE)*CA182*($K182)+(CA182-CB182-CC182)*(1-$K182)</f>
        <v>0</v>
      </c>
      <c r="CE182" s="946"/>
      <c r="CH182" s="1001">
        <f>VLOOKUP($A182,'New Resources - Individual'!$A$4:$Y$133,CH$2,FALSE)*CH$1</f>
        <v>0</v>
      </c>
      <c r="CI182" s="988">
        <f>$G182+CH182</f>
        <v>0</v>
      </c>
      <c r="CJ182" s="989">
        <f>VLOOKUP($E182,CI$450:CL$461,2,FALSE)*CI182*($K182)+IF($G182&lt;&gt;0,($H182/$G182)*CI182,0)*(1-$K182)</f>
        <v>0</v>
      </c>
      <c r="CK182" s="989">
        <f>VLOOKUP($E182,CI$450:CL$461,3,FALSE)*CI182*($K182)+IF($G182&lt;&gt;0,($I182/$G182)*CI182,0)*(1-$K182)</f>
        <v>0</v>
      </c>
      <c r="CL182" s="989">
        <f>VLOOKUP($E182,CI$450:CL$461,4,FALSE)*CI182*($K182)+(CI182-CJ182-CK182)*(1-$K182)</f>
        <v>0</v>
      </c>
      <c r="CM182" s="946"/>
      <c r="CP182" s="1001">
        <f>VLOOKUP($A182,'New Resources - Individual'!$A$4:$Y$133,CP$2,FALSE)*CP$1</f>
        <v>0</v>
      </c>
      <c r="CQ182" s="988">
        <f>$G182+CP182</f>
        <v>0</v>
      </c>
      <c r="CR182" s="989">
        <f>VLOOKUP($E182,CQ$450:CT$461,2,FALSE)*CQ182*($K182)+IF($G182&lt;&gt;0,($H182/$G182)*CQ182,0)*(1-$K182)</f>
        <v>0</v>
      </c>
      <c r="CS182" s="989">
        <f>VLOOKUP($E182,CQ$450:CT$461,3,FALSE)*CQ182*($K182)+IF($G182&lt;&gt;0,($I182/$G182)*CQ182,0)*(1-$K182)</f>
        <v>0</v>
      </c>
      <c r="CT182" s="989">
        <f>VLOOKUP($E182,CQ$450:CT$461,4,FALSE)*CQ182*($K182)+(CQ182-CR182-CS182)*(1-$K182)</f>
        <v>0</v>
      </c>
      <c r="CU182" s="946"/>
      <c r="CX182" s="1001">
        <f>VLOOKUP($A182,'New Resources - Individual'!$A$4:$Y$133,CX$2,FALSE)*CX$1</f>
        <v>0</v>
      </c>
      <c r="CY182" s="988">
        <f>$G182+CX182</f>
        <v>0</v>
      </c>
      <c r="CZ182" s="989">
        <f>VLOOKUP($E182,CY$450:DB$461,2,FALSE)*CY182*($K182)+IF($G182&lt;&gt;0,($H182/$G182)*CY182,0)*(1-$K182)</f>
        <v>0</v>
      </c>
      <c r="DA182" s="989">
        <f>VLOOKUP($E182,CY$450:DB$461,3,FALSE)*CY182*($K182)+IF($G182&lt;&gt;0,($I182/$G182)*CY182,0)*(1-$K182)</f>
        <v>0</v>
      </c>
      <c r="DB182" s="989">
        <f>VLOOKUP($E182,CY$450:DB$461,4,FALSE)*CY182*($K182)+(CY182-CZ182-DA182)*(1-$K182)</f>
        <v>0</v>
      </c>
      <c r="DC182" s="946"/>
      <c r="DF182" s="1001">
        <f>VLOOKUP($A182,'New Resources - Individual'!$A$4:$Y$133,DF$2,FALSE)*DF$1</f>
        <v>0</v>
      </c>
      <c r="DG182" s="988">
        <f>$G182+DF182</f>
        <v>0</v>
      </c>
      <c r="DH182" s="989">
        <f>VLOOKUP($E182,DG$450:DJ$461,2,FALSE)*DG182*($K182)+IF($G182&lt;&gt;0,($H182/$G182)*DG182,0)*(1-$K182)</f>
        <v>0</v>
      </c>
      <c r="DI182" s="989">
        <f>VLOOKUP($E182,DG$450:DJ$461,3,FALSE)*DG182*($K182)+IF($G182&lt;&gt;0,($I182/$G182)*DG182,0)*(1-$K182)</f>
        <v>0</v>
      </c>
      <c r="DJ182" s="989">
        <f>VLOOKUP($E182,DG$450:DJ$461,4,FALSE)*DG182*($K182)+(DG182-DH182-DI182)*(1-$K182)</f>
        <v>0</v>
      </c>
      <c r="DK182" s="946"/>
      <c r="DN182" s="1001">
        <f>VLOOKUP($A182,'New Resources - Individual'!$A$4:$Y$133,DN$2,FALSE)*DN$1</f>
        <v>0</v>
      </c>
      <c r="DO182" s="988">
        <f>$G182+DN182</f>
        <v>0</v>
      </c>
      <c r="DP182" s="989">
        <f>VLOOKUP($E182,DO$450:DR$461,2,FALSE)*DO182*($K182)+IF($G182&lt;&gt;0,($H182/$G182)*DO182,0)*(1-$K182)</f>
        <v>0</v>
      </c>
      <c r="DQ182" s="989">
        <f>VLOOKUP($E182,DO$450:DR$461,3,FALSE)*DO182*($K182)+IF($G182&lt;&gt;0,($I182/$G182)*DO182,0)*(1-$K182)</f>
        <v>0</v>
      </c>
      <c r="DR182" s="989">
        <f>VLOOKUP($E182,DO$450:DR$461,4,FALSE)*DO182*($K182)+(DO182-DP182-DQ182)*(1-$K182)</f>
        <v>0</v>
      </c>
      <c r="DS182" s="946"/>
      <c r="DV182" s="1001">
        <f>VLOOKUP($A182,'New Resources - Individual'!$A$4:$Y$133,DV$2,FALSE)*DV$1</f>
        <v>0</v>
      </c>
      <c r="DW182" s="988">
        <f>$G182+DV182</f>
        <v>0</v>
      </c>
      <c r="DX182" s="989">
        <f>VLOOKUP($E182,DW$450:DZ$461,2,FALSE)*DW182*($K182)+IF($G182&lt;&gt;0,($H182/$G182)*DW182,0)*(1-$K182)</f>
        <v>0</v>
      </c>
      <c r="DY182" s="989">
        <f>VLOOKUP($E182,DW$450:DZ$461,3,FALSE)*DW182*($K182)+IF($G182&lt;&gt;0,($I182/$G182)*DW182,0)*(1-$K182)</f>
        <v>0</v>
      </c>
      <c r="DZ182" s="989">
        <f>VLOOKUP($E182,DW$450:DZ$461,4,FALSE)*DW182*($K182)+(DW182-DX182-DY182)*(1-$K182)</f>
        <v>0</v>
      </c>
      <c r="EA182" s="946"/>
      <c r="ED182" s="1001">
        <f>VLOOKUP($A182,'New Resources - Individual'!$A$4:$Y$133,ED$2,FALSE)*ED$1</f>
        <v>0</v>
      </c>
      <c r="EE182" s="988">
        <f>$G182+ED182</f>
        <v>0</v>
      </c>
      <c r="EF182" s="989">
        <f>VLOOKUP($E182,EE$450:EH$461,2,FALSE)*EE182*($K182)+IF($G182&lt;&gt;0,($H182/$G182)*EE182,0)*(1-$K182)</f>
        <v>0</v>
      </c>
      <c r="EG182" s="989">
        <f>VLOOKUP($E182,EE$450:EH$461,3,FALSE)*EE182*($K182)+IF($G182&lt;&gt;0,($I182/$G182)*EE182,0)*(1-$K182)</f>
        <v>0</v>
      </c>
      <c r="EH182" s="989">
        <f>VLOOKUP($E182,EE$450:EH$461,4,FALSE)*EE182*($K182)+(EE182-EF182-EG182)*(1-$K182)</f>
        <v>0</v>
      </c>
      <c r="EI182" s="946"/>
      <c r="EL182" s="1001">
        <f>VLOOKUP($A182,'New Resources - Individual'!$A$4:$Y$133,EL$2,FALSE)*EL$1</f>
        <v>0</v>
      </c>
      <c r="EM182" s="988">
        <f>$G182+EL182</f>
        <v>0</v>
      </c>
      <c r="EN182" s="989">
        <f>VLOOKUP($E182,EM$450:EP$461,2,FALSE)*EM182*($K182)+IF($G182&lt;&gt;0,($H182/$G182)*EM182,0)*(1-$K182)</f>
        <v>0</v>
      </c>
      <c r="EO182" s="989">
        <f>VLOOKUP($E182,EM$450:EP$461,3,FALSE)*EM182*($K182)+IF($G182&lt;&gt;0,($I182/$G182)*EM182,0)*(1-$K182)</f>
        <v>0</v>
      </c>
      <c r="EP182" s="989">
        <f>VLOOKUP($E182,EM$450:EP$461,4,FALSE)*EM182*($K182)+(EM182-EN182-EO182)*(1-$K182)</f>
        <v>0</v>
      </c>
      <c r="EQ182" s="946"/>
      <c r="ET182" s="1001">
        <f>VLOOKUP($A182,'New Resources - Individual'!$A$4:$Y$133,ET$2,FALSE)*ET$1</f>
        <v>0</v>
      </c>
      <c r="EU182" s="988">
        <f>$G182+ET182</f>
        <v>0</v>
      </c>
      <c r="EV182" s="989">
        <f>VLOOKUP($E182,EU$450:EX$461,2,FALSE)*EU182*($K182)+IF($G182&lt;&gt;0,($H182/$G182)*EU182,0)*(1-$K182)</f>
        <v>0</v>
      </c>
      <c r="EW182" s="989">
        <f>VLOOKUP($E182,EU$450:EX$461,3,FALSE)*EU182*($K182)+IF($G182&lt;&gt;0,($I182/$G182)*EU182,0)*(1-$K182)</f>
        <v>0</v>
      </c>
      <c r="EX182" s="989">
        <f>VLOOKUP($E182,EU$450:EX$461,4,FALSE)*EU182*($K182)+(EU182-EV182-EW182)*(1-$K182)</f>
        <v>0</v>
      </c>
      <c r="EY182" s="946"/>
      <c r="FB182" s="1001">
        <f>VLOOKUP($A182,'New Resources - Individual'!$A$4:$Y$133,FB$2,FALSE)*FB$1</f>
        <v>0</v>
      </c>
      <c r="FC182" s="988">
        <f>$G182+FB182</f>
        <v>0</v>
      </c>
      <c r="FD182" s="989">
        <f>VLOOKUP($E182,FC$450:FF$461,2,FALSE)*FC182*($K182)+IF($G182&lt;&gt;0,($H182/$G182)*FC182,0)*(1-$K182)</f>
        <v>0</v>
      </c>
      <c r="FE182" s="989">
        <f>VLOOKUP($E182,FC$450:FF$461,3,FALSE)*FC182*($K182)+IF($G182&lt;&gt;0,($I182/$G182)*FC182,0)*(1-$K182)</f>
        <v>0</v>
      </c>
      <c r="FF182" s="989">
        <f>VLOOKUP($E182,FC$450:FF$461,4,FALSE)*FC182*($K182)+(FC182-FD182-FE182)*(1-$K182)</f>
        <v>0</v>
      </c>
      <c r="FG182" s="946"/>
      <c r="FJ182" s="1001">
        <f>VLOOKUP($A182,'New Resources - Individual'!$A$4:$Y$133,FJ$2,FALSE)*FJ$1</f>
        <v>0</v>
      </c>
      <c r="FK182" s="988">
        <f>$G182+FJ182</f>
        <v>0</v>
      </c>
      <c r="FL182" s="989">
        <f>VLOOKUP($E182,FK$450:FN$461,2,FALSE)*FK182*($K182)+IF($G182&lt;&gt;0,($H182/$G182)*FK182,0)*(1-$K182)</f>
        <v>0</v>
      </c>
      <c r="FM182" s="989">
        <f>VLOOKUP($E182,FK$450:FN$461,3,FALSE)*FK182*($K182)+IF($G182&lt;&gt;0,($I182/$G182)*FK182,0)*(1-$K182)</f>
        <v>0</v>
      </c>
      <c r="FN182" s="989">
        <f>VLOOKUP($E182,FK$450:FN$461,4,FALSE)*FK182*($K182)+(FK182-FL182-FM182)*(1-$K182)</f>
        <v>0</v>
      </c>
      <c r="FO182" s="946"/>
    </row>
    <row r="183" spans="1:171">
      <c r="A183" s="1215">
        <v>180</v>
      </c>
      <c r="B183" s="220" t="s">
        <v>252</v>
      </c>
      <c r="C183" s="1963" t="s">
        <v>72</v>
      </c>
      <c r="D183" s="764" t="s">
        <v>253</v>
      </c>
      <c r="E183" s="1985" t="str">
        <f>'Sch 3 - Expenses'!E18</f>
        <v>PROD</v>
      </c>
      <c r="F183" s="765"/>
      <c r="G183" s="182">
        <f>'Sch 3 - Expenses'!G18</f>
        <v>0</v>
      </c>
      <c r="H183" s="182">
        <f>'Sch 3 - Expenses'!H18</f>
        <v>0</v>
      </c>
      <c r="I183" s="182">
        <f>'Sch 3 - Expenses'!I18</f>
        <v>0</v>
      </c>
      <c r="J183" s="183">
        <f>'Sch 3 - Expenses'!J18</f>
        <v>0</v>
      </c>
      <c r="K183" s="777">
        <f t="shared" si="168"/>
        <v>1</v>
      </c>
      <c r="N183" s="1001">
        <f>VLOOKUP($A183,'New Resources - Individual'!$A$4:$Y$133,N$2,FALSE)*N$1</f>
        <v>0</v>
      </c>
      <c r="O183" s="988">
        <f>$G183+N183</f>
        <v>0</v>
      </c>
      <c r="P183" s="989">
        <f>VLOOKUP($E183,O$450:R$461,2,FALSE)*O183*($K183)+IF($G183&lt;&gt;0,($H183/$G183)*O183,0)*(1-$K183)</f>
        <v>0</v>
      </c>
      <c r="Q183" s="989">
        <f>VLOOKUP($E183,O$450:R$461,3,FALSE)*O183*($K183)+IF($G183&lt;&gt;0,($I183/$G183)*O183,0)*(1-$K183)</f>
        <v>0</v>
      </c>
      <c r="R183" s="989">
        <f>VLOOKUP($E183,O$450:R$461,4,FALSE)*O183*($K183)+(O183-P183-Q183)*(1-$K183)</f>
        <v>0</v>
      </c>
      <c r="S183" s="946"/>
      <c r="V183" s="1001">
        <f>VLOOKUP($A183,'New Resources - Individual'!$A$4:$Y$133,V$2,FALSE)*V$1</f>
        <v>0</v>
      </c>
      <c r="W183" s="988">
        <f>$G183+V183</f>
        <v>0</v>
      </c>
      <c r="X183" s="989">
        <f>VLOOKUP($E183,W$450:Z$461,2,FALSE)*W183*($K183)+IF($G183&lt;&gt;0,($H183/$G183)*W183,0)*(1-$K183)</f>
        <v>0</v>
      </c>
      <c r="Y183" s="989">
        <f>VLOOKUP($E183,W$450:Z$461,3,FALSE)*W183*($K183)+IF($G183&lt;&gt;0,($I183/$G183)*W183,0)*(1-$K183)</f>
        <v>0</v>
      </c>
      <c r="Z183" s="989">
        <f>VLOOKUP($E183,W$450:Z$461,4,FALSE)*W183*($K183)+(W183-X183-Y183)*(1-$K183)</f>
        <v>0</v>
      </c>
      <c r="AA183" s="946"/>
      <c r="AD183" s="1001">
        <f>VLOOKUP($A183,'New Resources - Individual'!$A$4:$Y$133,AD$2,FALSE)*AD$1</f>
        <v>0</v>
      </c>
      <c r="AE183" s="988">
        <f>$G183+AD183</f>
        <v>0</v>
      </c>
      <c r="AF183" s="989">
        <f>VLOOKUP($E183,AE$450:AH$461,2,FALSE)*AE183*($K183)+IF($G183&lt;&gt;0,($H183/$G183)*AE183,0)*(1-$K183)</f>
        <v>0</v>
      </c>
      <c r="AG183" s="989">
        <f>VLOOKUP($E183,AE$450:AH$461,3,FALSE)*AE183*($K183)+IF($G183&lt;&gt;0,($I183/$G183)*AE183,0)*(1-$K183)</f>
        <v>0</v>
      </c>
      <c r="AH183" s="989">
        <f>VLOOKUP($E183,AE$450:AH$461,4,FALSE)*AE183*($K183)+(AE183-AF183-AG183)*(1-$K183)</f>
        <v>0</v>
      </c>
      <c r="AI183" s="946"/>
      <c r="AL183" s="1001">
        <f>VLOOKUP($A183,'New Resources - Individual'!$A$4:$Y$133,AL$2,FALSE)*AL$1</f>
        <v>0</v>
      </c>
      <c r="AM183" s="988">
        <f>$G183+AL183</f>
        <v>0</v>
      </c>
      <c r="AN183" s="989">
        <f>VLOOKUP($E183,AM$450:AP$461,2,FALSE)*AM183*($K183)+IF($G183&lt;&gt;0,($H183/$G183)*AM183,0)*(1-$K183)</f>
        <v>0</v>
      </c>
      <c r="AO183" s="989">
        <f>VLOOKUP($E183,AM$450:AP$461,3,FALSE)*AM183*($K183)+IF($G183&lt;&gt;0,($I183/$G183)*AM183,0)*(1-$K183)</f>
        <v>0</v>
      </c>
      <c r="AP183" s="989">
        <f>VLOOKUP($E183,AM$450:AP$461,4,FALSE)*AM183*($K183)+(AM183-AN183-AO183)*(1-$K183)</f>
        <v>0</v>
      </c>
      <c r="AQ183" s="946"/>
      <c r="AT183" s="1001">
        <f>VLOOKUP($A183,'New Resources - Individual'!$A$4:$Y$133,AT$2,FALSE)*AT$1</f>
        <v>0</v>
      </c>
      <c r="AU183" s="988">
        <f>$G183+AT183</f>
        <v>0</v>
      </c>
      <c r="AV183" s="989">
        <f>VLOOKUP($E183,AU$450:AX$461,2,FALSE)*AU183*($K183)+IF($G183&lt;&gt;0,($H183/$G183)*AU183,0)*(1-$K183)</f>
        <v>0</v>
      </c>
      <c r="AW183" s="989">
        <f>VLOOKUP($E183,AU$450:AX$461,3,FALSE)*AU183*($K183)+IF($G183&lt;&gt;0,($I183/$G183)*AU183,0)*(1-$K183)</f>
        <v>0</v>
      </c>
      <c r="AX183" s="989">
        <f>VLOOKUP($E183,AU$450:AX$461,4,FALSE)*AU183*($K183)+(AU183-AV183-AW183)*(1-$K183)</f>
        <v>0</v>
      </c>
      <c r="AY183" s="946"/>
      <c r="BB183" s="1001">
        <f>VLOOKUP($A183,'New Resources - Individual'!$A$4:$Y$133,BB$2,FALSE)*BB$1</f>
        <v>0</v>
      </c>
      <c r="BC183" s="988">
        <f>$G183+BB183</f>
        <v>0</v>
      </c>
      <c r="BD183" s="989">
        <f>VLOOKUP($E183,BC$450:BF$461,2,FALSE)*BC183*($K183)+IF($G183&lt;&gt;0,($H183/$G183)*BC183,0)*(1-$K183)</f>
        <v>0</v>
      </c>
      <c r="BE183" s="989">
        <f>VLOOKUP($E183,BC$450:BF$461,3,FALSE)*BC183*($K183)+IF($G183&lt;&gt;0,($I183/$G183)*BC183,0)*(1-$K183)</f>
        <v>0</v>
      </c>
      <c r="BF183" s="989">
        <f>VLOOKUP($E183,BC$450:BF$461,4,FALSE)*BC183*($K183)+(BC183-BD183-BE183)*(1-$K183)</f>
        <v>0</v>
      </c>
      <c r="BG183" s="946"/>
      <c r="BJ183" s="1001">
        <f>VLOOKUP($A183,'New Resources - Individual'!$A$4:$Y$133,BJ$2,FALSE)*BJ$1</f>
        <v>0</v>
      </c>
      <c r="BK183" s="988">
        <f>$G183+BJ183</f>
        <v>0</v>
      </c>
      <c r="BL183" s="989">
        <f>VLOOKUP($E183,BK$450:BN$461,2,FALSE)*BK183*($K183)+IF($G183&lt;&gt;0,($H183/$G183)*BK183,0)*(1-$K183)</f>
        <v>0</v>
      </c>
      <c r="BM183" s="989">
        <f>VLOOKUP($E183,BK$450:BN$461,3,FALSE)*BK183*($K183)+IF($G183&lt;&gt;0,($I183/$G183)*BK183,0)*(1-$K183)</f>
        <v>0</v>
      </c>
      <c r="BN183" s="989">
        <f>VLOOKUP($E183,BK$450:BN$461,4,FALSE)*BK183*($K183)+(BK183-BL183-BM183)*(1-$K183)</f>
        <v>0</v>
      </c>
      <c r="BO183" s="946"/>
      <c r="BR183" s="1001">
        <f>VLOOKUP($A183,'New Resources - Individual'!$A$4:$Y$133,BR$2,FALSE)*BR$1</f>
        <v>0</v>
      </c>
      <c r="BS183" s="988">
        <f>$G183+BR183</f>
        <v>0</v>
      </c>
      <c r="BT183" s="989">
        <f>VLOOKUP($E183,BS$450:BV$461,2,FALSE)*BS183*($K183)+IF($G183&lt;&gt;0,($H183/$G183)*BS183,0)*(1-$K183)</f>
        <v>0</v>
      </c>
      <c r="BU183" s="989">
        <f>VLOOKUP($E183,BS$450:BV$461,3,FALSE)*BS183*($K183)+IF($G183&lt;&gt;0,($I183/$G183)*BS183,0)*(1-$K183)</f>
        <v>0</v>
      </c>
      <c r="BV183" s="989">
        <f>VLOOKUP($E183,BS$450:BV$461,4,FALSE)*BS183*($K183)+(BS183-BT183-BU183)*(1-$K183)</f>
        <v>0</v>
      </c>
      <c r="BW183" s="946"/>
      <c r="BZ183" s="1001">
        <f>VLOOKUP($A183,'New Resources - Individual'!$A$4:$Y$133,BZ$2,FALSE)*BZ$1</f>
        <v>0</v>
      </c>
      <c r="CA183" s="988">
        <f>$G183+BZ183</f>
        <v>0</v>
      </c>
      <c r="CB183" s="989">
        <f>VLOOKUP($E183,CA$450:CD$461,2,FALSE)*CA183*($K183)+IF($G183&lt;&gt;0,($H183/$G183)*CA183,0)*(1-$K183)</f>
        <v>0</v>
      </c>
      <c r="CC183" s="989">
        <f>VLOOKUP($E183,CA$450:CD$461,3,FALSE)*CA183*($K183)+IF($G183&lt;&gt;0,($I183/$G183)*CA183,0)*(1-$K183)</f>
        <v>0</v>
      </c>
      <c r="CD183" s="989">
        <f>VLOOKUP($E183,CA$450:CD$461,4,FALSE)*CA183*($K183)+(CA183-CB183-CC183)*(1-$K183)</f>
        <v>0</v>
      </c>
      <c r="CE183" s="946"/>
      <c r="CH183" s="1001">
        <f>VLOOKUP($A183,'New Resources - Individual'!$A$4:$Y$133,CH$2,FALSE)*CH$1</f>
        <v>0</v>
      </c>
      <c r="CI183" s="988">
        <f>$G183+CH183</f>
        <v>0</v>
      </c>
      <c r="CJ183" s="989">
        <f>VLOOKUP($E183,CI$450:CL$461,2,FALSE)*CI183*($K183)+IF($G183&lt;&gt;0,($H183/$G183)*CI183,0)*(1-$K183)</f>
        <v>0</v>
      </c>
      <c r="CK183" s="989">
        <f>VLOOKUP($E183,CI$450:CL$461,3,FALSE)*CI183*($K183)+IF($G183&lt;&gt;0,($I183/$G183)*CI183,0)*(1-$K183)</f>
        <v>0</v>
      </c>
      <c r="CL183" s="989">
        <f>VLOOKUP($E183,CI$450:CL$461,4,FALSE)*CI183*($K183)+(CI183-CJ183-CK183)*(1-$K183)</f>
        <v>0</v>
      </c>
      <c r="CM183" s="946"/>
      <c r="CP183" s="1001">
        <f>VLOOKUP($A183,'New Resources - Individual'!$A$4:$Y$133,CP$2,FALSE)*CP$1</f>
        <v>0</v>
      </c>
      <c r="CQ183" s="988">
        <f>$G183+CP183</f>
        <v>0</v>
      </c>
      <c r="CR183" s="989">
        <f>VLOOKUP($E183,CQ$450:CT$461,2,FALSE)*CQ183*($K183)+IF($G183&lt;&gt;0,($H183/$G183)*CQ183,0)*(1-$K183)</f>
        <v>0</v>
      </c>
      <c r="CS183" s="989">
        <f>VLOOKUP($E183,CQ$450:CT$461,3,FALSE)*CQ183*($K183)+IF($G183&lt;&gt;0,($I183/$G183)*CQ183,0)*(1-$K183)</f>
        <v>0</v>
      </c>
      <c r="CT183" s="989">
        <f>VLOOKUP($E183,CQ$450:CT$461,4,FALSE)*CQ183*($K183)+(CQ183-CR183-CS183)*(1-$K183)</f>
        <v>0</v>
      </c>
      <c r="CU183" s="946"/>
      <c r="CX183" s="1001">
        <f>VLOOKUP($A183,'New Resources - Individual'!$A$4:$Y$133,CX$2,FALSE)*CX$1</f>
        <v>0</v>
      </c>
      <c r="CY183" s="988">
        <f>$G183+CX183</f>
        <v>0</v>
      </c>
      <c r="CZ183" s="989">
        <f>VLOOKUP($E183,CY$450:DB$461,2,FALSE)*CY183*($K183)+IF($G183&lt;&gt;0,($H183/$G183)*CY183,0)*(1-$K183)</f>
        <v>0</v>
      </c>
      <c r="DA183" s="989">
        <f>VLOOKUP($E183,CY$450:DB$461,3,FALSE)*CY183*($K183)+IF($G183&lt;&gt;0,($I183/$G183)*CY183,0)*(1-$K183)</f>
        <v>0</v>
      </c>
      <c r="DB183" s="989">
        <f>VLOOKUP($E183,CY$450:DB$461,4,FALSE)*CY183*($K183)+(CY183-CZ183-DA183)*(1-$K183)</f>
        <v>0</v>
      </c>
      <c r="DC183" s="946"/>
      <c r="DF183" s="1001">
        <f>VLOOKUP($A183,'New Resources - Individual'!$A$4:$Y$133,DF$2,FALSE)*DF$1</f>
        <v>0</v>
      </c>
      <c r="DG183" s="988">
        <f>$G183+DF183</f>
        <v>0</v>
      </c>
      <c r="DH183" s="989">
        <f>VLOOKUP($E183,DG$450:DJ$461,2,FALSE)*DG183*($K183)+IF($G183&lt;&gt;0,($H183/$G183)*DG183,0)*(1-$K183)</f>
        <v>0</v>
      </c>
      <c r="DI183" s="989">
        <f>VLOOKUP($E183,DG$450:DJ$461,3,FALSE)*DG183*($K183)+IF($G183&lt;&gt;0,($I183/$G183)*DG183,0)*(1-$K183)</f>
        <v>0</v>
      </c>
      <c r="DJ183" s="989">
        <f>VLOOKUP($E183,DG$450:DJ$461,4,FALSE)*DG183*($K183)+(DG183-DH183-DI183)*(1-$K183)</f>
        <v>0</v>
      </c>
      <c r="DK183" s="946"/>
      <c r="DN183" s="1001">
        <f>VLOOKUP($A183,'New Resources - Individual'!$A$4:$Y$133,DN$2,FALSE)*DN$1</f>
        <v>0</v>
      </c>
      <c r="DO183" s="988">
        <f>$G183+DN183</f>
        <v>0</v>
      </c>
      <c r="DP183" s="989">
        <f>VLOOKUP($E183,DO$450:DR$461,2,FALSE)*DO183*($K183)+IF($G183&lt;&gt;0,($H183/$G183)*DO183,0)*(1-$K183)</f>
        <v>0</v>
      </c>
      <c r="DQ183" s="989">
        <f>VLOOKUP($E183,DO$450:DR$461,3,FALSE)*DO183*($K183)+IF($G183&lt;&gt;0,($I183/$G183)*DO183,0)*(1-$K183)</f>
        <v>0</v>
      </c>
      <c r="DR183" s="989">
        <f>VLOOKUP($E183,DO$450:DR$461,4,FALSE)*DO183*($K183)+(DO183-DP183-DQ183)*(1-$K183)</f>
        <v>0</v>
      </c>
      <c r="DS183" s="946"/>
      <c r="DV183" s="1001">
        <f>VLOOKUP($A183,'New Resources - Individual'!$A$4:$Y$133,DV$2,FALSE)*DV$1</f>
        <v>0</v>
      </c>
      <c r="DW183" s="988">
        <f>$G183+DV183</f>
        <v>0</v>
      </c>
      <c r="DX183" s="989">
        <f>VLOOKUP($E183,DW$450:DZ$461,2,FALSE)*DW183*($K183)+IF($G183&lt;&gt;0,($H183/$G183)*DW183,0)*(1-$K183)</f>
        <v>0</v>
      </c>
      <c r="DY183" s="989">
        <f>VLOOKUP($E183,DW$450:DZ$461,3,FALSE)*DW183*($K183)+IF($G183&lt;&gt;0,($I183/$G183)*DW183,0)*(1-$K183)</f>
        <v>0</v>
      </c>
      <c r="DZ183" s="989">
        <f>VLOOKUP($E183,DW$450:DZ$461,4,FALSE)*DW183*($K183)+(DW183-DX183-DY183)*(1-$K183)</f>
        <v>0</v>
      </c>
      <c r="EA183" s="946"/>
      <c r="ED183" s="1001">
        <f>VLOOKUP($A183,'New Resources - Individual'!$A$4:$Y$133,ED$2,FALSE)*ED$1</f>
        <v>0</v>
      </c>
      <c r="EE183" s="988">
        <f>$G183+ED183</f>
        <v>0</v>
      </c>
      <c r="EF183" s="989">
        <f>VLOOKUP($E183,EE$450:EH$461,2,FALSE)*EE183*($K183)+IF($G183&lt;&gt;0,($H183/$G183)*EE183,0)*(1-$K183)</f>
        <v>0</v>
      </c>
      <c r="EG183" s="989">
        <f>VLOOKUP($E183,EE$450:EH$461,3,FALSE)*EE183*($K183)+IF($G183&lt;&gt;0,($I183/$G183)*EE183,0)*(1-$K183)</f>
        <v>0</v>
      </c>
      <c r="EH183" s="989">
        <f>VLOOKUP($E183,EE$450:EH$461,4,FALSE)*EE183*($K183)+(EE183-EF183-EG183)*(1-$K183)</f>
        <v>0</v>
      </c>
      <c r="EI183" s="946"/>
      <c r="EL183" s="1001">
        <f>VLOOKUP($A183,'New Resources - Individual'!$A$4:$Y$133,EL$2,FALSE)*EL$1</f>
        <v>0</v>
      </c>
      <c r="EM183" s="988">
        <f>$G183+EL183</f>
        <v>0</v>
      </c>
      <c r="EN183" s="989">
        <f>VLOOKUP($E183,EM$450:EP$461,2,FALSE)*EM183*($K183)+IF($G183&lt;&gt;0,($H183/$G183)*EM183,0)*(1-$K183)</f>
        <v>0</v>
      </c>
      <c r="EO183" s="989">
        <f>VLOOKUP($E183,EM$450:EP$461,3,FALSE)*EM183*($K183)+IF($G183&lt;&gt;0,($I183/$G183)*EM183,0)*(1-$K183)</f>
        <v>0</v>
      </c>
      <c r="EP183" s="989">
        <f>VLOOKUP($E183,EM$450:EP$461,4,FALSE)*EM183*($K183)+(EM183-EN183-EO183)*(1-$K183)</f>
        <v>0</v>
      </c>
      <c r="EQ183" s="946"/>
      <c r="ET183" s="1001">
        <f>VLOOKUP($A183,'New Resources - Individual'!$A$4:$Y$133,ET$2,FALSE)*ET$1</f>
        <v>0</v>
      </c>
      <c r="EU183" s="988">
        <f>$G183+ET183</f>
        <v>0</v>
      </c>
      <c r="EV183" s="989">
        <f>VLOOKUP($E183,EU$450:EX$461,2,FALSE)*EU183*($K183)+IF($G183&lt;&gt;0,($H183/$G183)*EU183,0)*(1-$K183)</f>
        <v>0</v>
      </c>
      <c r="EW183" s="989">
        <f>VLOOKUP($E183,EU$450:EX$461,3,FALSE)*EU183*($K183)+IF($G183&lt;&gt;0,($I183/$G183)*EU183,0)*(1-$K183)</f>
        <v>0</v>
      </c>
      <c r="EX183" s="989">
        <f>VLOOKUP($E183,EU$450:EX$461,4,FALSE)*EU183*($K183)+(EU183-EV183-EW183)*(1-$K183)</f>
        <v>0</v>
      </c>
      <c r="EY183" s="946"/>
      <c r="FB183" s="1001">
        <f>VLOOKUP($A183,'New Resources - Individual'!$A$4:$Y$133,FB$2,FALSE)*FB$1</f>
        <v>0</v>
      </c>
      <c r="FC183" s="988">
        <f>$G183+FB183</f>
        <v>0</v>
      </c>
      <c r="FD183" s="989">
        <f>VLOOKUP($E183,FC$450:FF$461,2,FALSE)*FC183*($K183)+IF($G183&lt;&gt;0,($H183/$G183)*FC183,0)*(1-$K183)</f>
        <v>0</v>
      </c>
      <c r="FE183" s="989">
        <f>VLOOKUP($E183,FC$450:FF$461,3,FALSE)*FC183*($K183)+IF($G183&lt;&gt;0,($I183/$G183)*FC183,0)*(1-$K183)</f>
        <v>0</v>
      </c>
      <c r="FF183" s="989">
        <f>VLOOKUP($E183,FC$450:FF$461,4,FALSE)*FC183*($K183)+(FC183-FD183-FE183)*(1-$K183)</f>
        <v>0</v>
      </c>
      <c r="FG183" s="946"/>
      <c r="FJ183" s="1001">
        <f>VLOOKUP($A183,'New Resources - Individual'!$A$4:$Y$133,FJ$2,FALSE)*FJ$1</f>
        <v>0</v>
      </c>
      <c r="FK183" s="988">
        <f>$G183+FJ183</f>
        <v>0</v>
      </c>
      <c r="FL183" s="989">
        <f>VLOOKUP($E183,FK$450:FN$461,2,FALSE)*FK183*($K183)+IF($G183&lt;&gt;0,($H183/$G183)*FK183,0)*(1-$K183)</f>
        <v>0</v>
      </c>
      <c r="FM183" s="989">
        <f>VLOOKUP($E183,FK$450:FN$461,3,FALSE)*FK183*($K183)+IF($G183&lt;&gt;0,($I183/$G183)*FK183,0)*(1-$K183)</f>
        <v>0</v>
      </c>
      <c r="FN183" s="989">
        <f>VLOOKUP($E183,FK$450:FN$461,4,FALSE)*FK183*($K183)+(FK183-FL183-FM183)*(1-$K183)</f>
        <v>0</v>
      </c>
      <c r="FO183" s="946"/>
    </row>
    <row r="184" spans="1:171">
      <c r="A184" s="1217"/>
      <c r="B184" s="863" t="s">
        <v>413</v>
      </c>
      <c r="C184" s="1733"/>
      <c r="D184" s="55"/>
      <c r="E184" s="1981"/>
      <c r="F184" s="196"/>
      <c r="G184" s="68"/>
      <c r="H184" s="68"/>
      <c r="I184" s="68"/>
      <c r="J184" s="864"/>
      <c r="K184" s="777"/>
      <c r="S184" s="946"/>
      <c r="AA184" s="946"/>
      <c r="AI184" s="946"/>
      <c r="AQ184" s="946"/>
      <c r="AY184" s="946"/>
      <c r="BG184" s="946"/>
      <c r="BO184" s="946"/>
      <c r="BW184" s="946"/>
      <c r="CE184" s="946"/>
      <c r="CM184" s="946"/>
      <c r="CU184" s="946"/>
      <c r="DC184" s="946"/>
      <c r="DK184" s="946"/>
      <c r="DS184" s="946"/>
      <c r="EA184" s="946"/>
      <c r="EI184" s="946"/>
      <c r="EQ184" s="946"/>
      <c r="EY184" s="946"/>
      <c r="FG184" s="946"/>
      <c r="FO184" s="946"/>
    </row>
    <row r="185" spans="1:171">
      <c r="A185" s="1215">
        <v>290</v>
      </c>
      <c r="B185" s="220" t="s">
        <v>85</v>
      </c>
      <c r="C185" s="1963" t="s">
        <v>72</v>
      </c>
      <c r="D185" s="764">
        <v>518</v>
      </c>
      <c r="E185" s="1985" t="str">
        <f>'Sch 3 - Expenses'!E20</f>
        <v>PROD</v>
      </c>
      <c r="F185" s="765"/>
      <c r="G185" s="182">
        <f>'Sch 3 - Expenses'!G20</f>
        <v>0</v>
      </c>
      <c r="H185" s="182">
        <f>'Sch 3 - Expenses'!H20</f>
        <v>0</v>
      </c>
      <c r="I185" s="182">
        <f>'Sch 3 - Expenses'!I20</f>
        <v>0</v>
      </c>
      <c r="J185" s="183">
        <f>'Sch 3 - Expenses'!J20</f>
        <v>0</v>
      </c>
      <c r="K185" s="777">
        <f t="shared" si="168"/>
        <v>1</v>
      </c>
      <c r="N185" s="1001">
        <f>VLOOKUP($A185,'New Resources - Individual'!$A$4:$Y$133,N$2,FALSE)*N$1</f>
        <v>0</v>
      </c>
      <c r="O185" s="988">
        <f>$G185+N185</f>
        <v>0</v>
      </c>
      <c r="P185" s="989">
        <f>VLOOKUP($E185,O$450:R$461,2,FALSE)*O185*($K185)+IF($G185&lt;&gt;0,($H185/$G185)*O185,0)*(1-$K185)</f>
        <v>0</v>
      </c>
      <c r="Q185" s="989">
        <f>VLOOKUP($E185,O$450:R$461,3,FALSE)*O185*($K185)+IF($G185&lt;&gt;0,($I185/$G185)*O185,0)*(1-$K185)</f>
        <v>0</v>
      </c>
      <c r="R185" s="989">
        <f>VLOOKUP($E185,O$450:R$461,4,FALSE)*O185*($K185)+(O185-P185-Q185)*(1-$K185)</f>
        <v>0</v>
      </c>
      <c r="S185" s="946"/>
      <c r="V185" s="1001">
        <f>VLOOKUP($A185,'New Resources - Individual'!$A$4:$Y$133,V$2,FALSE)*V$1</f>
        <v>0</v>
      </c>
      <c r="W185" s="988">
        <f>$G185+V185</f>
        <v>0</v>
      </c>
      <c r="X185" s="989">
        <f>VLOOKUP($E185,W$450:Z$461,2,FALSE)*W185*($K185)+IF($G185&lt;&gt;0,($H185/$G185)*W185,0)*(1-$K185)</f>
        <v>0</v>
      </c>
      <c r="Y185" s="989">
        <f>VLOOKUP($E185,W$450:Z$461,3,FALSE)*W185*($K185)+IF($G185&lt;&gt;0,($I185/$G185)*W185,0)*(1-$K185)</f>
        <v>0</v>
      </c>
      <c r="Z185" s="989">
        <f>VLOOKUP($E185,W$450:Z$461,4,FALSE)*W185*($K185)+(W185-X185-Y185)*(1-$K185)</f>
        <v>0</v>
      </c>
      <c r="AA185" s="946"/>
      <c r="AD185" s="1001">
        <f>VLOOKUP($A185,'New Resources - Individual'!$A$4:$Y$133,AD$2,FALSE)*AD$1</f>
        <v>0</v>
      </c>
      <c r="AE185" s="988">
        <f>$G185+AD185</f>
        <v>0</v>
      </c>
      <c r="AF185" s="989">
        <f>VLOOKUP($E185,AE$450:AH$461,2,FALSE)*AE185*($K185)+IF($G185&lt;&gt;0,($H185/$G185)*AE185,0)*(1-$K185)</f>
        <v>0</v>
      </c>
      <c r="AG185" s="989">
        <f>VLOOKUP($E185,AE$450:AH$461,3,FALSE)*AE185*($K185)+IF($G185&lt;&gt;0,($I185/$G185)*AE185,0)*(1-$K185)</f>
        <v>0</v>
      </c>
      <c r="AH185" s="989">
        <f>VLOOKUP($E185,AE$450:AH$461,4,FALSE)*AE185*($K185)+(AE185-AF185-AG185)*(1-$K185)</f>
        <v>0</v>
      </c>
      <c r="AI185" s="946"/>
      <c r="AL185" s="1001">
        <f>VLOOKUP($A185,'New Resources - Individual'!$A$4:$Y$133,AL$2,FALSE)*AL$1</f>
        <v>0</v>
      </c>
      <c r="AM185" s="988">
        <f>$G185+AL185</f>
        <v>0</v>
      </c>
      <c r="AN185" s="989">
        <f>VLOOKUP($E185,AM$450:AP$461,2,FALSE)*AM185*($K185)+IF($G185&lt;&gt;0,($H185/$G185)*AM185,0)*(1-$K185)</f>
        <v>0</v>
      </c>
      <c r="AO185" s="989">
        <f>VLOOKUP($E185,AM$450:AP$461,3,FALSE)*AM185*($K185)+IF($G185&lt;&gt;0,($I185/$G185)*AM185,0)*(1-$K185)</f>
        <v>0</v>
      </c>
      <c r="AP185" s="989">
        <f>VLOOKUP($E185,AM$450:AP$461,4,FALSE)*AM185*($K185)+(AM185-AN185-AO185)*(1-$K185)</f>
        <v>0</v>
      </c>
      <c r="AQ185" s="946"/>
      <c r="AT185" s="1001">
        <f>VLOOKUP($A185,'New Resources - Individual'!$A$4:$Y$133,AT$2,FALSE)*AT$1</f>
        <v>0</v>
      </c>
      <c r="AU185" s="988">
        <f>$G185+AT185</f>
        <v>0</v>
      </c>
      <c r="AV185" s="989">
        <f>VLOOKUP($E185,AU$450:AX$461,2,FALSE)*AU185*($K185)+IF($G185&lt;&gt;0,($H185/$G185)*AU185,0)*(1-$K185)</f>
        <v>0</v>
      </c>
      <c r="AW185" s="989">
        <f>VLOOKUP($E185,AU$450:AX$461,3,FALSE)*AU185*($K185)+IF($G185&lt;&gt;0,($I185/$G185)*AU185,0)*(1-$K185)</f>
        <v>0</v>
      </c>
      <c r="AX185" s="989">
        <f>VLOOKUP($E185,AU$450:AX$461,4,FALSE)*AU185*($K185)+(AU185-AV185-AW185)*(1-$K185)</f>
        <v>0</v>
      </c>
      <c r="AY185" s="946"/>
      <c r="BB185" s="1001">
        <f>VLOOKUP($A185,'New Resources - Individual'!$A$4:$Y$133,BB$2,FALSE)*BB$1</f>
        <v>0</v>
      </c>
      <c r="BC185" s="988">
        <f>$G185+BB185</f>
        <v>0</v>
      </c>
      <c r="BD185" s="989">
        <f>VLOOKUP($E185,BC$450:BF$461,2,FALSE)*BC185*($K185)+IF($G185&lt;&gt;0,($H185/$G185)*BC185,0)*(1-$K185)</f>
        <v>0</v>
      </c>
      <c r="BE185" s="989">
        <f>VLOOKUP($E185,BC$450:BF$461,3,FALSE)*BC185*($K185)+IF($G185&lt;&gt;0,($I185/$G185)*BC185,0)*(1-$K185)</f>
        <v>0</v>
      </c>
      <c r="BF185" s="989">
        <f>VLOOKUP($E185,BC$450:BF$461,4,FALSE)*BC185*($K185)+(BC185-BD185-BE185)*(1-$K185)</f>
        <v>0</v>
      </c>
      <c r="BG185" s="946"/>
      <c r="BJ185" s="1001">
        <f>VLOOKUP($A185,'New Resources - Individual'!$A$4:$Y$133,BJ$2,FALSE)*BJ$1</f>
        <v>0</v>
      </c>
      <c r="BK185" s="988">
        <f>$G185+BJ185</f>
        <v>0</v>
      </c>
      <c r="BL185" s="989">
        <f>VLOOKUP($E185,BK$450:BN$461,2,FALSE)*BK185*($K185)+IF($G185&lt;&gt;0,($H185/$G185)*BK185,0)*(1-$K185)</f>
        <v>0</v>
      </c>
      <c r="BM185" s="989">
        <f>VLOOKUP($E185,BK$450:BN$461,3,FALSE)*BK185*($K185)+IF($G185&lt;&gt;0,($I185/$G185)*BK185,0)*(1-$K185)</f>
        <v>0</v>
      </c>
      <c r="BN185" s="989">
        <f>VLOOKUP($E185,BK$450:BN$461,4,FALSE)*BK185*($K185)+(BK185-BL185-BM185)*(1-$K185)</f>
        <v>0</v>
      </c>
      <c r="BO185" s="946"/>
      <c r="BR185" s="1001">
        <f>VLOOKUP($A185,'New Resources - Individual'!$A$4:$Y$133,BR$2,FALSE)*BR$1</f>
        <v>0</v>
      </c>
      <c r="BS185" s="988">
        <f>$G185+BR185</f>
        <v>0</v>
      </c>
      <c r="BT185" s="989">
        <f>VLOOKUP($E185,BS$450:BV$461,2,FALSE)*BS185*($K185)+IF($G185&lt;&gt;0,($H185/$G185)*BS185,0)*(1-$K185)</f>
        <v>0</v>
      </c>
      <c r="BU185" s="989">
        <f>VLOOKUP($E185,BS$450:BV$461,3,FALSE)*BS185*($K185)+IF($G185&lt;&gt;0,($I185/$G185)*BS185,0)*(1-$K185)</f>
        <v>0</v>
      </c>
      <c r="BV185" s="989">
        <f>VLOOKUP($E185,BS$450:BV$461,4,FALSE)*BS185*($K185)+(BS185-BT185-BU185)*(1-$K185)</f>
        <v>0</v>
      </c>
      <c r="BW185" s="946"/>
      <c r="BZ185" s="1001">
        <f>VLOOKUP($A185,'New Resources - Individual'!$A$4:$Y$133,BZ$2,FALSE)*BZ$1</f>
        <v>0</v>
      </c>
      <c r="CA185" s="988">
        <f>$G185+BZ185</f>
        <v>0</v>
      </c>
      <c r="CB185" s="989">
        <f>VLOOKUP($E185,CA$450:CD$461,2,FALSE)*CA185*($K185)+IF($G185&lt;&gt;0,($H185/$G185)*CA185,0)*(1-$K185)</f>
        <v>0</v>
      </c>
      <c r="CC185" s="989">
        <f>VLOOKUP($E185,CA$450:CD$461,3,FALSE)*CA185*($K185)+IF($G185&lt;&gt;0,($I185/$G185)*CA185,0)*(1-$K185)</f>
        <v>0</v>
      </c>
      <c r="CD185" s="989">
        <f>VLOOKUP($E185,CA$450:CD$461,4,FALSE)*CA185*($K185)+(CA185-CB185-CC185)*(1-$K185)</f>
        <v>0</v>
      </c>
      <c r="CE185" s="946"/>
      <c r="CH185" s="1001">
        <f>VLOOKUP($A185,'New Resources - Individual'!$A$4:$Y$133,CH$2,FALSE)*CH$1</f>
        <v>0</v>
      </c>
      <c r="CI185" s="988">
        <f>$G185+CH185</f>
        <v>0</v>
      </c>
      <c r="CJ185" s="989">
        <f>VLOOKUP($E185,CI$450:CL$461,2,FALSE)*CI185*($K185)+IF($G185&lt;&gt;0,($H185/$G185)*CI185,0)*(1-$K185)</f>
        <v>0</v>
      </c>
      <c r="CK185" s="989">
        <f>VLOOKUP($E185,CI$450:CL$461,3,FALSE)*CI185*($K185)+IF($G185&lt;&gt;0,($I185/$G185)*CI185,0)*(1-$K185)</f>
        <v>0</v>
      </c>
      <c r="CL185" s="989">
        <f>VLOOKUP($E185,CI$450:CL$461,4,FALSE)*CI185*($K185)+(CI185-CJ185-CK185)*(1-$K185)</f>
        <v>0</v>
      </c>
      <c r="CM185" s="946"/>
      <c r="CP185" s="1001">
        <f>VLOOKUP($A185,'New Resources - Individual'!$A$4:$Y$133,CP$2,FALSE)*CP$1</f>
        <v>0</v>
      </c>
      <c r="CQ185" s="988">
        <f>$G185+CP185</f>
        <v>0</v>
      </c>
      <c r="CR185" s="989">
        <f>VLOOKUP($E185,CQ$450:CT$461,2,FALSE)*CQ185*($K185)+IF($G185&lt;&gt;0,($H185/$G185)*CQ185,0)*(1-$K185)</f>
        <v>0</v>
      </c>
      <c r="CS185" s="989">
        <f>VLOOKUP($E185,CQ$450:CT$461,3,FALSE)*CQ185*($K185)+IF($G185&lt;&gt;0,($I185/$G185)*CQ185,0)*(1-$K185)</f>
        <v>0</v>
      </c>
      <c r="CT185" s="989">
        <f>VLOOKUP($E185,CQ$450:CT$461,4,FALSE)*CQ185*($K185)+(CQ185-CR185-CS185)*(1-$K185)</f>
        <v>0</v>
      </c>
      <c r="CU185" s="946"/>
      <c r="CX185" s="1001">
        <f>VLOOKUP($A185,'New Resources - Individual'!$A$4:$Y$133,CX$2,FALSE)*CX$1</f>
        <v>0</v>
      </c>
      <c r="CY185" s="988">
        <f>$G185+CX185</f>
        <v>0</v>
      </c>
      <c r="CZ185" s="989">
        <f>VLOOKUP($E185,CY$450:DB$461,2,FALSE)*CY185*($K185)+IF($G185&lt;&gt;0,($H185/$G185)*CY185,0)*(1-$K185)</f>
        <v>0</v>
      </c>
      <c r="DA185" s="989">
        <f>VLOOKUP($E185,CY$450:DB$461,3,FALSE)*CY185*($K185)+IF($G185&lt;&gt;0,($I185/$G185)*CY185,0)*(1-$K185)</f>
        <v>0</v>
      </c>
      <c r="DB185" s="989">
        <f>VLOOKUP($E185,CY$450:DB$461,4,FALSE)*CY185*($K185)+(CY185-CZ185-DA185)*(1-$K185)</f>
        <v>0</v>
      </c>
      <c r="DC185" s="946"/>
      <c r="DF185" s="1001">
        <f>VLOOKUP($A185,'New Resources - Individual'!$A$4:$Y$133,DF$2,FALSE)*DF$1</f>
        <v>0</v>
      </c>
      <c r="DG185" s="988">
        <f>$G185+DF185</f>
        <v>0</v>
      </c>
      <c r="DH185" s="989">
        <f>VLOOKUP($E185,DG$450:DJ$461,2,FALSE)*DG185*($K185)+IF($G185&lt;&gt;0,($H185/$G185)*DG185,0)*(1-$K185)</f>
        <v>0</v>
      </c>
      <c r="DI185" s="989">
        <f>VLOOKUP($E185,DG$450:DJ$461,3,FALSE)*DG185*($K185)+IF($G185&lt;&gt;0,($I185/$G185)*DG185,0)*(1-$K185)</f>
        <v>0</v>
      </c>
      <c r="DJ185" s="989">
        <f>VLOOKUP($E185,DG$450:DJ$461,4,FALSE)*DG185*($K185)+(DG185-DH185-DI185)*(1-$K185)</f>
        <v>0</v>
      </c>
      <c r="DK185" s="946"/>
      <c r="DN185" s="1001">
        <f>VLOOKUP($A185,'New Resources - Individual'!$A$4:$Y$133,DN$2,FALSE)*DN$1</f>
        <v>0</v>
      </c>
      <c r="DO185" s="988">
        <f>$G185+DN185</f>
        <v>0</v>
      </c>
      <c r="DP185" s="989">
        <f>VLOOKUP($E185,DO$450:DR$461,2,FALSE)*DO185*($K185)+IF($G185&lt;&gt;0,($H185/$G185)*DO185,0)*(1-$K185)</f>
        <v>0</v>
      </c>
      <c r="DQ185" s="989">
        <f>VLOOKUP($E185,DO$450:DR$461,3,FALSE)*DO185*($K185)+IF($G185&lt;&gt;0,($I185/$G185)*DO185,0)*(1-$K185)</f>
        <v>0</v>
      </c>
      <c r="DR185" s="989">
        <f>VLOOKUP($E185,DO$450:DR$461,4,FALSE)*DO185*($K185)+(DO185-DP185-DQ185)*(1-$K185)</f>
        <v>0</v>
      </c>
      <c r="DS185" s="946"/>
      <c r="DV185" s="1001">
        <f>VLOOKUP($A185,'New Resources - Individual'!$A$4:$Y$133,DV$2,FALSE)*DV$1</f>
        <v>0</v>
      </c>
      <c r="DW185" s="988">
        <f>$G185+DV185</f>
        <v>0</v>
      </c>
      <c r="DX185" s="989">
        <f>VLOOKUP($E185,DW$450:DZ$461,2,FALSE)*DW185*($K185)+IF($G185&lt;&gt;0,($H185/$G185)*DW185,0)*(1-$K185)</f>
        <v>0</v>
      </c>
      <c r="DY185" s="989">
        <f>VLOOKUP($E185,DW$450:DZ$461,3,FALSE)*DW185*($K185)+IF($G185&lt;&gt;0,($I185/$G185)*DW185,0)*(1-$K185)</f>
        <v>0</v>
      </c>
      <c r="DZ185" s="989">
        <f>VLOOKUP($E185,DW$450:DZ$461,4,FALSE)*DW185*($K185)+(DW185-DX185-DY185)*(1-$K185)</f>
        <v>0</v>
      </c>
      <c r="EA185" s="946"/>
      <c r="ED185" s="1001">
        <f>VLOOKUP($A185,'New Resources - Individual'!$A$4:$Y$133,ED$2,FALSE)*ED$1</f>
        <v>0</v>
      </c>
      <c r="EE185" s="988">
        <f>$G185+ED185</f>
        <v>0</v>
      </c>
      <c r="EF185" s="989">
        <f>VLOOKUP($E185,EE$450:EH$461,2,FALSE)*EE185*($K185)+IF($G185&lt;&gt;0,($H185/$G185)*EE185,0)*(1-$K185)</f>
        <v>0</v>
      </c>
      <c r="EG185" s="989">
        <f>VLOOKUP($E185,EE$450:EH$461,3,FALSE)*EE185*($K185)+IF($G185&lt;&gt;0,($I185/$G185)*EE185,0)*(1-$K185)</f>
        <v>0</v>
      </c>
      <c r="EH185" s="989">
        <f>VLOOKUP($E185,EE$450:EH$461,4,FALSE)*EE185*($K185)+(EE185-EF185-EG185)*(1-$K185)</f>
        <v>0</v>
      </c>
      <c r="EI185" s="946"/>
      <c r="EL185" s="1001">
        <f>VLOOKUP($A185,'New Resources - Individual'!$A$4:$Y$133,EL$2,FALSE)*EL$1</f>
        <v>0</v>
      </c>
      <c r="EM185" s="988">
        <f>$G185+EL185</f>
        <v>0</v>
      </c>
      <c r="EN185" s="989">
        <f>VLOOKUP($E185,EM$450:EP$461,2,FALSE)*EM185*($K185)+IF($G185&lt;&gt;0,($H185/$G185)*EM185,0)*(1-$K185)</f>
        <v>0</v>
      </c>
      <c r="EO185" s="989">
        <f>VLOOKUP($E185,EM$450:EP$461,3,FALSE)*EM185*($K185)+IF($G185&lt;&gt;0,($I185/$G185)*EM185,0)*(1-$K185)</f>
        <v>0</v>
      </c>
      <c r="EP185" s="989">
        <f>VLOOKUP($E185,EM$450:EP$461,4,FALSE)*EM185*($K185)+(EM185-EN185-EO185)*(1-$K185)</f>
        <v>0</v>
      </c>
      <c r="EQ185" s="946"/>
      <c r="ET185" s="1001">
        <f>VLOOKUP($A185,'New Resources - Individual'!$A$4:$Y$133,ET$2,FALSE)*ET$1</f>
        <v>0</v>
      </c>
      <c r="EU185" s="988">
        <f>$G185+ET185</f>
        <v>0</v>
      </c>
      <c r="EV185" s="989">
        <f>VLOOKUP($E185,EU$450:EX$461,2,FALSE)*EU185*($K185)+IF($G185&lt;&gt;0,($H185/$G185)*EU185,0)*(1-$K185)</f>
        <v>0</v>
      </c>
      <c r="EW185" s="989">
        <f>VLOOKUP($E185,EU$450:EX$461,3,FALSE)*EU185*($K185)+IF($G185&lt;&gt;0,($I185/$G185)*EU185,0)*(1-$K185)</f>
        <v>0</v>
      </c>
      <c r="EX185" s="989">
        <f>VLOOKUP($E185,EU$450:EX$461,4,FALSE)*EU185*($K185)+(EU185-EV185-EW185)*(1-$K185)</f>
        <v>0</v>
      </c>
      <c r="EY185" s="946"/>
      <c r="FB185" s="1001">
        <f>VLOOKUP($A185,'New Resources - Individual'!$A$4:$Y$133,FB$2,FALSE)*FB$1</f>
        <v>0</v>
      </c>
      <c r="FC185" s="988">
        <f>$G185+FB185</f>
        <v>0</v>
      </c>
      <c r="FD185" s="989">
        <f>VLOOKUP($E185,FC$450:FF$461,2,FALSE)*FC185*($K185)+IF($G185&lt;&gt;0,($H185/$G185)*FC185,0)*(1-$K185)</f>
        <v>0</v>
      </c>
      <c r="FE185" s="989">
        <f>VLOOKUP($E185,FC$450:FF$461,3,FALSE)*FC185*($K185)+IF($G185&lt;&gt;0,($I185/$G185)*FC185,0)*(1-$K185)</f>
        <v>0</v>
      </c>
      <c r="FF185" s="989">
        <f>VLOOKUP($E185,FC$450:FF$461,4,FALSE)*FC185*($K185)+(FC185-FD185-FE185)*(1-$K185)</f>
        <v>0</v>
      </c>
      <c r="FG185" s="946"/>
      <c r="FJ185" s="1001">
        <f>VLOOKUP($A185,'New Resources - Individual'!$A$4:$Y$133,FJ$2,FALSE)*FJ$1</f>
        <v>0</v>
      </c>
      <c r="FK185" s="988">
        <f>$G185+FJ185</f>
        <v>0</v>
      </c>
      <c r="FL185" s="989">
        <f>VLOOKUP($E185,FK$450:FN$461,2,FALSE)*FK185*($K185)+IF($G185&lt;&gt;0,($H185/$G185)*FK185,0)*(1-$K185)</f>
        <v>0</v>
      </c>
      <c r="FM185" s="989">
        <f>VLOOKUP($E185,FK$450:FN$461,3,FALSE)*FK185*($K185)+IF($G185&lt;&gt;0,($I185/$G185)*FK185,0)*(1-$K185)</f>
        <v>0</v>
      </c>
      <c r="FN185" s="989">
        <f>VLOOKUP($E185,FK$450:FN$461,4,FALSE)*FK185*($K185)+(FK185-FL185-FM185)*(1-$K185)</f>
        <v>0</v>
      </c>
      <c r="FO185" s="946"/>
    </row>
    <row r="186" spans="1:171">
      <c r="A186" s="1215">
        <v>300</v>
      </c>
      <c r="B186" s="787" t="s">
        <v>255</v>
      </c>
      <c r="C186" s="1963" t="s">
        <v>72</v>
      </c>
      <c r="D186" s="764" t="s">
        <v>408</v>
      </c>
      <c r="E186" s="1985" t="str">
        <f>'Sch 3 - Expenses'!E21</f>
        <v>PROD</v>
      </c>
      <c r="F186" s="765"/>
      <c r="G186" s="182">
        <f>'Sch 3 - Expenses'!G21</f>
        <v>0</v>
      </c>
      <c r="H186" s="182">
        <f>'Sch 3 - Expenses'!H21</f>
        <v>0</v>
      </c>
      <c r="I186" s="182">
        <f>'Sch 3 - Expenses'!I21</f>
        <v>0</v>
      </c>
      <c r="J186" s="183">
        <f>'Sch 3 - Expenses'!J21</f>
        <v>0</v>
      </c>
      <c r="K186" s="777">
        <f t="shared" si="168"/>
        <v>1</v>
      </c>
      <c r="N186" s="1001">
        <f>VLOOKUP($A186,'New Resources - Individual'!$A$4:$Y$133,N$2,FALSE)*N$1</f>
        <v>0</v>
      </c>
      <c r="O186" s="988">
        <f>$G186+N186</f>
        <v>0</v>
      </c>
      <c r="P186" s="989">
        <f>VLOOKUP($E186,O$450:R$461,2,FALSE)*O186*($K186)+IF($G186&lt;&gt;0,($H186/$G186)*O186,0)*(1-$K186)</f>
        <v>0</v>
      </c>
      <c r="Q186" s="989">
        <f>VLOOKUP($E186,O$450:R$461,3,FALSE)*O186*($K186)+IF($G186&lt;&gt;0,($I186/$G186)*O186,0)*(1-$K186)</f>
        <v>0</v>
      </c>
      <c r="R186" s="989">
        <f>VLOOKUP($E186,O$450:R$461,4,FALSE)*O186*($K186)+(O186-P186-Q186)*(1-$K186)</f>
        <v>0</v>
      </c>
      <c r="S186" s="946"/>
      <c r="V186" s="1001">
        <f>VLOOKUP($A186,'New Resources - Individual'!$A$4:$Y$133,V$2,FALSE)*V$1</f>
        <v>0</v>
      </c>
      <c r="W186" s="988">
        <f>$G186+V186</f>
        <v>0</v>
      </c>
      <c r="X186" s="989">
        <f>VLOOKUP($E186,W$450:Z$461,2,FALSE)*W186*($K186)+IF($G186&lt;&gt;0,($H186/$G186)*W186,0)*(1-$K186)</f>
        <v>0</v>
      </c>
      <c r="Y186" s="989">
        <f>VLOOKUP($E186,W$450:Z$461,3,FALSE)*W186*($K186)+IF($G186&lt;&gt;0,($I186/$G186)*W186,0)*(1-$K186)</f>
        <v>0</v>
      </c>
      <c r="Z186" s="989">
        <f>VLOOKUP($E186,W$450:Z$461,4,FALSE)*W186*($K186)+(W186-X186-Y186)*(1-$K186)</f>
        <v>0</v>
      </c>
      <c r="AA186" s="946"/>
      <c r="AD186" s="1001">
        <f>VLOOKUP($A186,'New Resources - Individual'!$A$4:$Y$133,AD$2,FALSE)*AD$1</f>
        <v>0</v>
      </c>
      <c r="AE186" s="988">
        <f>$G186+AD186</f>
        <v>0</v>
      </c>
      <c r="AF186" s="989">
        <f>VLOOKUP($E186,AE$450:AH$461,2,FALSE)*AE186*($K186)+IF($G186&lt;&gt;0,($H186/$G186)*AE186,0)*(1-$K186)</f>
        <v>0</v>
      </c>
      <c r="AG186" s="989">
        <f>VLOOKUP($E186,AE$450:AH$461,3,FALSE)*AE186*($K186)+IF($G186&lt;&gt;0,($I186/$G186)*AE186,0)*(1-$K186)</f>
        <v>0</v>
      </c>
      <c r="AH186" s="989">
        <f>VLOOKUP($E186,AE$450:AH$461,4,FALSE)*AE186*($K186)+(AE186-AF186-AG186)*(1-$K186)</f>
        <v>0</v>
      </c>
      <c r="AI186" s="946"/>
      <c r="AL186" s="1001">
        <f>VLOOKUP($A186,'New Resources - Individual'!$A$4:$Y$133,AL$2,FALSE)*AL$1</f>
        <v>0</v>
      </c>
      <c r="AM186" s="988">
        <f>$G186+AL186</f>
        <v>0</v>
      </c>
      <c r="AN186" s="989">
        <f>VLOOKUP($E186,AM$450:AP$461,2,FALSE)*AM186*($K186)+IF($G186&lt;&gt;0,($H186/$G186)*AM186,0)*(1-$K186)</f>
        <v>0</v>
      </c>
      <c r="AO186" s="989">
        <f>VLOOKUP($E186,AM$450:AP$461,3,FALSE)*AM186*($K186)+IF($G186&lt;&gt;0,($I186/$G186)*AM186,0)*(1-$K186)</f>
        <v>0</v>
      </c>
      <c r="AP186" s="989">
        <f>VLOOKUP($E186,AM$450:AP$461,4,FALSE)*AM186*($K186)+(AM186-AN186-AO186)*(1-$K186)</f>
        <v>0</v>
      </c>
      <c r="AQ186" s="946"/>
      <c r="AT186" s="1001">
        <f>VLOOKUP($A186,'New Resources - Individual'!$A$4:$Y$133,AT$2,FALSE)*AT$1</f>
        <v>0</v>
      </c>
      <c r="AU186" s="988">
        <f>$G186+AT186</f>
        <v>0</v>
      </c>
      <c r="AV186" s="989">
        <f>VLOOKUP($E186,AU$450:AX$461,2,FALSE)*AU186*($K186)+IF($G186&lt;&gt;0,($H186/$G186)*AU186,0)*(1-$K186)</f>
        <v>0</v>
      </c>
      <c r="AW186" s="989">
        <f>VLOOKUP($E186,AU$450:AX$461,3,FALSE)*AU186*($K186)+IF($G186&lt;&gt;0,($I186/$G186)*AU186,0)*(1-$K186)</f>
        <v>0</v>
      </c>
      <c r="AX186" s="989">
        <f>VLOOKUP($E186,AU$450:AX$461,4,FALSE)*AU186*($K186)+(AU186-AV186-AW186)*(1-$K186)</f>
        <v>0</v>
      </c>
      <c r="AY186" s="946"/>
      <c r="BB186" s="1001">
        <f>VLOOKUP($A186,'New Resources - Individual'!$A$4:$Y$133,BB$2,FALSE)*BB$1</f>
        <v>0</v>
      </c>
      <c r="BC186" s="988">
        <f>$G186+BB186</f>
        <v>0</v>
      </c>
      <c r="BD186" s="989">
        <f>VLOOKUP($E186,BC$450:BF$461,2,FALSE)*BC186*($K186)+IF($G186&lt;&gt;0,($H186/$G186)*BC186,0)*(1-$K186)</f>
        <v>0</v>
      </c>
      <c r="BE186" s="989">
        <f>VLOOKUP($E186,BC$450:BF$461,3,FALSE)*BC186*($K186)+IF($G186&lt;&gt;0,($I186/$G186)*BC186,0)*(1-$K186)</f>
        <v>0</v>
      </c>
      <c r="BF186" s="989">
        <f>VLOOKUP($E186,BC$450:BF$461,4,FALSE)*BC186*($K186)+(BC186-BD186-BE186)*(1-$K186)</f>
        <v>0</v>
      </c>
      <c r="BG186" s="946"/>
      <c r="BJ186" s="1001">
        <f>VLOOKUP($A186,'New Resources - Individual'!$A$4:$Y$133,BJ$2,FALSE)*BJ$1</f>
        <v>0</v>
      </c>
      <c r="BK186" s="988">
        <f>$G186+BJ186</f>
        <v>0</v>
      </c>
      <c r="BL186" s="989">
        <f>VLOOKUP($E186,BK$450:BN$461,2,FALSE)*BK186*($K186)+IF($G186&lt;&gt;0,($H186/$G186)*BK186,0)*(1-$K186)</f>
        <v>0</v>
      </c>
      <c r="BM186" s="989">
        <f>VLOOKUP($E186,BK$450:BN$461,3,FALSE)*BK186*($K186)+IF($G186&lt;&gt;0,($I186/$G186)*BK186,0)*(1-$K186)</f>
        <v>0</v>
      </c>
      <c r="BN186" s="989">
        <f>VLOOKUP($E186,BK$450:BN$461,4,FALSE)*BK186*($K186)+(BK186-BL186-BM186)*(1-$K186)</f>
        <v>0</v>
      </c>
      <c r="BO186" s="946"/>
      <c r="BR186" s="1001">
        <f>VLOOKUP($A186,'New Resources - Individual'!$A$4:$Y$133,BR$2,FALSE)*BR$1</f>
        <v>0</v>
      </c>
      <c r="BS186" s="988">
        <f>$G186+BR186</f>
        <v>0</v>
      </c>
      <c r="BT186" s="989">
        <f>VLOOKUP($E186,BS$450:BV$461,2,FALSE)*BS186*($K186)+IF($G186&lt;&gt;0,($H186/$G186)*BS186,0)*(1-$K186)</f>
        <v>0</v>
      </c>
      <c r="BU186" s="989">
        <f>VLOOKUP($E186,BS$450:BV$461,3,FALSE)*BS186*($K186)+IF($G186&lt;&gt;0,($I186/$G186)*BS186,0)*(1-$K186)</f>
        <v>0</v>
      </c>
      <c r="BV186" s="989">
        <f>VLOOKUP($E186,BS$450:BV$461,4,FALSE)*BS186*($K186)+(BS186-BT186-BU186)*(1-$K186)</f>
        <v>0</v>
      </c>
      <c r="BW186" s="946"/>
      <c r="BZ186" s="1001">
        <f>VLOOKUP($A186,'New Resources - Individual'!$A$4:$Y$133,BZ$2,FALSE)*BZ$1</f>
        <v>0</v>
      </c>
      <c r="CA186" s="988">
        <f>$G186+BZ186</f>
        <v>0</v>
      </c>
      <c r="CB186" s="989">
        <f>VLOOKUP($E186,CA$450:CD$461,2,FALSE)*CA186*($K186)+IF($G186&lt;&gt;0,($H186/$G186)*CA186,0)*(1-$K186)</f>
        <v>0</v>
      </c>
      <c r="CC186" s="989">
        <f>VLOOKUP($E186,CA$450:CD$461,3,FALSE)*CA186*($K186)+IF($G186&lt;&gt;0,($I186/$G186)*CA186,0)*(1-$K186)</f>
        <v>0</v>
      </c>
      <c r="CD186" s="989">
        <f>VLOOKUP($E186,CA$450:CD$461,4,FALSE)*CA186*($K186)+(CA186-CB186-CC186)*(1-$K186)</f>
        <v>0</v>
      </c>
      <c r="CE186" s="946"/>
      <c r="CH186" s="1001">
        <f>VLOOKUP($A186,'New Resources - Individual'!$A$4:$Y$133,CH$2,FALSE)*CH$1</f>
        <v>0</v>
      </c>
      <c r="CI186" s="988">
        <f>$G186+CH186</f>
        <v>0</v>
      </c>
      <c r="CJ186" s="989">
        <f>VLOOKUP($E186,CI$450:CL$461,2,FALSE)*CI186*($K186)+IF($G186&lt;&gt;0,($H186/$G186)*CI186,0)*(1-$K186)</f>
        <v>0</v>
      </c>
      <c r="CK186" s="989">
        <f>VLOOKUP($E186,CI$450:CL$461,3,FALSE)*CI186*($K186)+IF($G186&lt;&gt;0,($I186/$G186)*CI186,0)*(1-$K186)</f>
        <v>0</v>
      </c>
      <c r="CL186" s="989">
        <f>VLOOKUP($E186,CI$450:CL$461,4,FALSE)*CI186*($K186)+(CI186-CJ186-CK186)*(1-$K186)</f>
        <v>0</v>
      </c>
      <c r="CM186" s="946"/>
      <c r="CP186" s="1001">
        <f>VLOOKUP($A186,'New Resources - Individual'!$A$4:$Y$133,CP$2,FALSE)*CP$1</f>
        <v>0</v>
      </c>
      <c r="CQ186" s="988">
        <f>$G186+CP186</f>
        <v>0</v>
      </c>
      <c r="CR186" s="989">
        <f>VLOOKUP($E186,CQ$450:CT$461,2,FALSE)*CQ186*($K186)+IF($G186&lt;&gt;0,($H186/$G186)*CQ186,0)*(1-$K186)</f>
        <v>0</v>
      </c>
      <c r="CS186" s="989">
        <f>VLOOKUP($E186,CQ$450:CT$461,3,FALSE)*CQ186*($K186)+IF($G186&lt;&gt;0,($I186/$G186)*CQ186,0)*(1-$K186)</f>
        <v>0</v>
      </c>
      <c r="CT186" s="989">
        <f>VLOOKUP($E186,CQ$450:CT$461,4,FALSE)*CQ186*($K186)+(CQ186-CR186-CS186)*(1-$K186)</f>
        <v>0</v>
      </c>
      <c r="CU186" s="946"/>
      <c r="CX186" s="1001">
        <f>VLOOKUP($A186,'New Resources - Individual'!$A$4:$Y$133,CX$2,FALSE)*CX$1</f>
        <v>0</v>
      </c>
      <c r="CY186" s="988">
        <f>$G186+CX186</f>
        <v>0</v>
      </c>
      <c r="CZ186" s="989">
        <f>VLOOKUP($E186,CY$450:DB$461,2,FALSE)*CY186*($K186)+IF($G186&lt;&gt;0,($H186/$G186)*CY186,0)*(1-$K186)</f>
        <v>0</v>
      </c>
      <c r="DA186" s="989">
        <f>VLOOKUP($E186,CY$450:DB$461,3,FALSE)*CY186*($K186)+IF($G186&lt;&gt;0,($I186/$G186)*CY186,0)*(1-$K186)</f>
        <v>0</v>
      </c>
      <c r="DB186" s="989">
        <f>VLOOKUP($E186,CY$450:DB$461,4,FALSE)*CY186*($K186)+(CY186-CZ186-DA186)*(1-$K186)</f>
        <v>0</v>
      </c>
      <c r="DC186" s="946"/>
      <c r="DF186" s="1001">
        <f>VLOOKUP($A186,'New Resources - Individual'!$A$4:$Y$133,DF$2,FALSE)*DF$1</f>
        <v>0</v>
      </c>
      <c r="DG186" s="988">
        <f>$G186+DF186</f>
        <v>0</v>
      </c>
      <c r="DH186" s="989">
        <f>VLOOKUP($E186,DG$450:DJ$461,2,FALSE)*DG186*($K186)+IF($G186&lt;&gt;0,($H186/$G186)*DG186,0)*(1-$K186)</f>
        <v>0</v>
      </c>
      <c r="DI186" s="989">
        <f>VLOOKUP($E186,DG$450:DJ$461,3,FALSE)*DG186*($K186)+IF($G186&lt;&gt;0,($I186/$G186)*DG186,0)*(1-$K186)</f>
        <v>0</v>
      </c>
      <c r="DJ186" s="989">
        <f>VLOOKUP($E186,DG$450:DJ$461,4,FALSE)*DG186*($K186)+(DG186-DH186-DI186)*(1-$K186)</f>
        <v>0</v>
      </c>
      <c r="DK186" s="946"/>
      <c r="DN186" s="1001">
        <f>VLOOKUP($A186,'New Resources - Individual'!$A$4:$Y$133,DN$2,FALSE)*DN$1</f>
        <v>0</v>
      </c>
      <c r="DO186" s="988">
        <f>$G186+DN186</f>
        <v>0</v>
      </c>
      <c r="DP186" s="989">
        <f>VLOOKUP($E186,DO$450:DR$461,2,FALSE)*DO186*($K186)+IF($G186&lt;&gt;0,($H186/$G186)*DO186,0)*(1-$K186)</f>
        <v>0</v>
      </c>
      <c r="DQ186" s="989">
        <f>VLOOKUP($E186,DO$450:DR$461,3,FALSE)*DO186*($K186)+IF($G186&lt;&gt;0,($I186/$G186)*DO186,0)*(1-$K186)</f>
        <v>0</v>
      </c>
      <c r="DR186" s="989">
        <f>VLOOKUP($E186,DO$450:DR$461,4,FALSE)*DO186*($K186)+(DO186-DP186-DQ186)*(1-$K186)</f>
        <v>0</v>
      </c>
      <c r="DS186" s="946"/>
      <c r="DV186" s="1001">
        <f>VLOOKUP($A186,'New Resources - Individual'!$A$4:$Y$133,DV$2,FALSE)*DV$1</f>
        <v>0</v>
      </c>
      <c r="DW186" s="988">
        <f>$G186+DV186</f>
        <v>0</v>
      </c>
      <c r="DX186" s="989">
        <f>VLOOKUP($E186,DW$450:DZ$461,2,FALSE)*DW186*($K186)+IF($G186&lt;&gt;0,($H186/$G186)*DW186,0)*(1-$K186)</f>
        <v>0</v>
      </c>
      <c r="DY186" s="989">
        <f>VLOOKUP($E186,DW$450:DZ$461,3,FALSE)*DW186*($K186)+IF($G186&lt;&gt;0,($I186/$G186)*DW186,0)*(1-$K186)</f>
        <v>0</v>
      </c>
      <c r="DZ186" s="989">
        <f>VLOOKUP($E186,DW$450:DZ$461,4,FALSE)*DW186*($K186)+(DW186-DX186-DY186)*(1-$K186)</f>
        <v>0</v>
      </c>
      <c r="EA186" s="946"/>
      <c r="ED186" s="1001">
        <f>VLOOKUP($A186,'New Resources - Individual'!$A$4:$Y$133,ED$2,FALSE)*ED$1</f>
        <v>0</v>
      </c>
      <c r="EE186" s="988">
        <f>$G186+ED186</f>
        <v>0</v>
      </c>
      <c r="EF186" s="989">
        <f>VLOOKUP($E186,EE$450:EH$461,2,FALSE)*EE186*($K186)+IF($G186&lt;&gt;0,($H186/$G186)*EE186,0)*(1-$K186)</f>
        <v>0</v>
      </c>
      <c r="EG186" s="989">
        <f>VLOOKUP($E186,EE$450:EH$461,3,FALSE)*EE186*($K186)+IF($G186&lt;&gt;0,($I186/$G186)*EE186,0)*(1-$K186)</f>
        <v>0</v>
      </c>
      <c r="EH186" s="989">
        <f>VLOOKUP($E186,EE$450:EH$461,4,FALSE)*EE186*($K186)+(EE186-EF186-EG186)*(1-$K186)</f>
        <v>0</v>
      </c>
      <c r="EI186" s="946"/>
      <c r="EL186" s="1001">
        <f>VLOOKUP($A186,'New Resources - Individual'!$A$4:$Y$133,EL$2,FALSE)*EL$1</f>
        <v>0</v>
      </c>
      <c r="EM186" s="988">
        <f>$G186+EL186</f>
        <v>0</v>
      </c>
      <c r="EN186" s="989">
        <f>VLOOKUP($E186,EM$450:EP$461,2,FALSE)*EM186*($K186)+IF($G186&lt;&gt;0,($H186/$G186)*EM186,0)*(1-$K186)</f>
        <v>0</v>
      </c>
      <c r="EO186" s="989">
        <f>VLOOKUP($E186,EM$450:EP$461,3,FALSE)*EM186*($K186)+IF($G186&lt;&gt;0,($I186/$G186)*EM186,0)*(1-$K186)</f>
        <v>0</v>
      </c>
      <c r="EP186" s="989">
        <f>VLOOKUP($E186,EM$450:EP$461,4,FALSE)*EM186*($K186)+(EM186-EN186-EO186)*(1-$K186)</f>
        <v>0</v>
      </c>
      <c r="EQ186" s="946"/>
      <c r="ET186" s="1001">
        <f>VLOOKUP($A186,'New Resources - Individual'!$A$4:$Y$133,ET$2,FALSE)*ET$1</f>
        <v>0</v>
      </c>
      <c r="EU186" s="988">
        <f>$G186+ET186</f>
        <v>0</v>
      </c>
      <c r="EV186" s="989">
        <f>VLOOKUP($E186,EU$450:EX$461,2,FALSE)*EU186*($K186)+IF($G186&lt;&gt;0,($H186/$G186)*EU186,0)*(1-$K186)</f>
        <v>0</v>
      </c>
      <c r="EW186" s="989">
        <f>VLOOKUP($E186,EU$450:EX$461,3,FALSE)*EU186*($K186)+IF($G186&lt;&gt;0,($I186/$G186)*EU186,0)*(1-$K186)</f>
        <v>0</v>
      </c>
      <c r="EX186" s="989">
        <f>VLOOKUP($E186,EU$450:EX$461,4,FALSE)*EU186*($K186)+(EU186-EV186-EW186)*(1-$K186)</f>
        <v>0</v>
      </c>
      <c r="EY186" s="946"/>
      <c r="FB186" s="1001">
        <f>VLOOKUP($A186,'New Resources - Individual'!$A$4:$Y$133,FB$2,FALSE)*FB$1</f>
        <v>0</v>
      </c>
      <c r="FC186" s="988">
        <f>$G186+FB186</f>
        <v>0</v>
      </c>
      <c r="FD186" s="989">
        <f>VLOOKUP($E186,FC$450:FF$461,2,FALSE)*FC186*($K186)+IF($G186&lt;&gt;0,($H186/$G186)*FC186,0)*(1-$K186)</f>
        <v>0</v>
      </c>
      <c r="FE186" s="989">
        <f>VLOOKUP($E186,FC$450:FF$461,3,FALSE)*FC186*($K186)+IF($G186&lt;&gt;0,($I186/$G186)*FC186,0)*(1-$K186)</f>
        <v>0</v>
      </c>
      <c r="FF186" s="989">
        <f>VLOOKUP($E186,FC$450:FF$461,4,FALSE)*FC186*($K186)+(FC186-FD186-FE186)*(1-$K186)</f>
        <v>0</v>
      </c>
      <c r="FG186" s="946"/>
      <c r="FJ186" s="1001">
        <f>VLOOKUP($A186,'New Resources - Individual'!$A$4:$Y$133,FJ$2,FALSE)*FJ$1</f>
        <v>0</v>
      </c>
      <c r="FK186" s="988">
        <f>$G186+FJ186</f>
        <v>0</v>
      </c>
      <c r="FL186" s="989">
        <f>VLOOKUP($E186,FK$450:FN$461,2,FALSE)*FK186*($K186)+IF($G186&lt;&gt;0,($H186/$G186)*FK186,0)*(1-$K186)</f>
        <v>0</v>
      </c>
      <c r="FM186" s="989">
        <f>VLOOKUP($E186,FK$450:FN$461,3,FALSE)*FK186*($K186)+IF($G186&lt;&gt;0,($I186/$G186)*FK186,0)*(1-$K186)</f>
        <v>0</v>
      </c>
      <c r="FN186" s="989">
        <f>VLOOKUP($E186,FK$450:FN$461,4,FALSE)*FK186*($K186)+(FK186-FL186-FM186)*(1-$K186)</f>
        <v>0</v>
      </c>
      <c r="FO186" s="946"/>
    </row>
    <row r="187" spans="1:171">
      <c r="A187" s="1215">
        <v>310</v>
      </c>
      <c r="B187" s="10" t="s">
        <v>434</v>
      </c>
      <c r="C187" s="1963" t="s">
        <v>72</v>
      </c>
      <c r="D187" s="764" t="s">
        <v>435</v>
      </c>
      <c r="E187" s="1985" t="str">
        <f>'Sch 3 - Expenses'!E22</f>
        <v>PROD</v>
      </c>
      <c r="F187" s="765"/>
      <c r="G187" s="182">
        <f>'Sch 3 - Expenses'!G22</f>
        <v>0</v>
      </c>
      <c r="H187" s="182">
        <f>'Sch 3 - Expenses'!H22</f>
        <v>0</v>
      </c>
      <c r="I187" s="182">
        <f>'Sch 3 - Expenses'!I22</f>
        <v>0</v>
      </c>
      <c r="J187" s="183">
        <f>'Sch 3 - Expenses'!J22</f>
        <v>0</v>
      </c>
      <c r="K187" s="777">
        <f t="shared" si="168"/>
        <v>1</v>
      </c>
      <c r="N187" s="1001">
        <f>VLOOKUP($A187,'New Resources - Individual'!$A$4:$Y$133,N$2,FALSE)*N$1</f>
        <v>0</v>
      </c>
      <c r="O187" s="988">
        <f>$G187+N187</f>
        <v>0</v>
      </c>
      <c r="P187" s="989">
        <f>VLOOKUP($E187,O$450:R$461,2,FALSE)*O187*($K187)+IF($G187&lt;&gt;0,($H187/$G187)*O187,0)*(1-$K187)</f>
        <v>0</v>
      </c>
      <c r="Q187" s="989">
        <f>VLOOKUP($E187,O$450:R$461,3,FALSE)*O187*($K187)+IF($G187&lt;&gt;0,($I187/$G187)*O187,0)*(1-$K187)</f>
        <v>0</v>
      </c>
      <c r="R187" s="989">
        <f>VLOOKUP($E187,O$450:R$461,4,FALSE)*O187*($K187)+(O187-P187-Q187)*(1-$K187)</f>
        <v>0</v>
      </c>
      <c r="S187" s="946"/>
      <c r="V187" s="1001">
        <f>VLOOKUP($A187,'New Resources - Individual'!$A$4:$Y$133,V$2,FALSE)*V$1</f>
        <v>0</v>
      </c>
      <c r="W187" s="988">
        <f>$G187+V187</f>
        <v>0</v>
      </c>
      <c r="X187" s="989">
        <f>VLOOKUP($E187,W$450:Z$461,2,FALSE)*W187*($K187)+IF($G187&lt;&gt;0,($H187/$G187)*W187,0)*(1-$K187)</f>
        <v>0</v>
      </c>
      <c r="Y187" s="989">
        <f>VLOOKUP($E187,W$450:Z$461,3,FALSE)*W187*($K187)+IF($G187&lt;&gt;0,($I187/$G187)*W187,0)*(1-$K187)</f>
        <v>0</v>
      </c>
      <c r="Z187" s="989">
        <f>VLOOKUP($E187,W$450:Z$461,4,FALSE)*W187*($K187)+(W187-X187-Y187)*(1-$K187)</f>
        <v>0</v>
      </c>
      <c r="AA187" s="946"/>
      <c r="AD187" s="1001">
        <f>VLOOKUP($A187,'New Resources - Individual'!$A$4:$Y$133,AD$2,FALSE)*AD$1</f>
        <v>0</v>
      </c>
      <c r="AE187" s="988">
        <f>$G187+AD187</f>
        <v>0</v>
      </c>
      <c r="AF187" s="989">
        <f>VLOOKUP($E187,AE$450:AH$461,2,FALSE)*AE187*($K187)+IF($G187&lt;&gt;0,($H187/$G187)*AE187,0)*(1-$K187)</f>
        <v>0</v>
      </c>
      <c r="AG187" s="989">
        <f>VLOOKUP($E187,AE$450:AH$461,3,FALSE)*AE187*($K187)+IF($G187&lt;&gt;0,($I187/$G187)*AE187,0)*(1-$K187)</f>
        <v>0</v>
      </c>
      <c r="AH187" s="989">
        <f>VLOOKUP($E187,AE$450:AH$461,4,FALSE)*AE187*($K187)+(AE187-AF187-AG187)*(1-$K187)</f>
        <v>0</v>
      </c>
      <c r="AI187" s="946"/>
      <c r="AL187" s="1001">
        <f>VLOOKUP($A187,'New Resources - Individual'!$A$4:$Y$133,AL$2,FALSE)*AL$1</f>
        <v>0</v>
      </c>
      <c r="AM187" s="988">
        <f>$G187+AL187</f>
        <v>0</v>
      </c>
      <c r="AN187" s="989">
        <f>VLOOKUP($E187,AM$450:AP$461,2,FALSE)*AM187*($K187)+IF($G187&lt;&gt;0,($H187/$G187)*AM187,0)*(1-$K187)</f>
        <v>0</v>
      </c>
      <c r="AO187" s="989">
        <f>VLOOKUP($E187,AM$450:AP$461,3,FALSE)*AM187*($K187)+IF($G187&lt;&gt;0,($I187/$G187)*AM187,0)*(1-$K187)</f>
        <v>0</v>
      </c>
      <c r="AP187" s="989">
        <f>VLOOKUP($E187,AM$450:AP$461,4,FALSE)*AM187*($K187)+(AM187-AN187-AO187)*(1-$K187)</f>
        <v>0</v>
      </c>
      <c r="AQ187" s="946"/>
      <c r="AT187" s="1001">
        <f>VLOOKUP($A187,'New Resources - Individual'!$A$4:$Y$133,AT$2,FALSE)*AT$1</f>
        <v>0</v>
      </c>
      <c r="AU187" s="988">
        <f>$G187+AT187</f>
        <v>0</v>
      </c>
      <c r="AV187" s="989">
        <f>VLOOKUP($E187,AU$450:AX$461,2,FALSE)*AU187*($K187)+IF($G187&lt;&gt;0,($H187/$G187)*AU187,0)*(1-$K187)</f>
        <v>0</v>
      </c>
      <c r="AW187" s="989">
        <f>VLOOKUP($E187,AU$450:AX$461,3,FALSE)*AU187*($K187)+IF($G187&lt;&gt;0,($I187/$G187)*AU187,0)*(1-$K187)</f>
        <v>0</v>
      </c>
      <c r="AX187" s="989">
        <f>VLOOKUP($E187,AU$450:AX$461,4,FALSE)*AU187*($K187)+(AU187-AV187-AW187)*(1-$K187)</f>
        <v>0</v>
      </c>
      <c r="AY187" s="946"/>
      <c r="BB187" s="1001">
        <f>VLOOKUP($A187,'New Resources - Individual'!$A$4:$Y$133,BB$2,FALSE)*BB$1</f>
        <v>0</v>
      </c>
      <c r="BC187" s="988">
        <f>$G187+BB187</f>
        <v>0</v>
      </c>
      <c r="BD187" s="989">
        <f>VLOOKUP($E187,BC$450:BF$461,2,FALSE)*BC187*($K187)+IF($G187&lt;&gt;0,($H187/$G187)*BC187,0)*(1-$K187)</f>
        <v>0</v>
      </c>
      <c r="BE187" s="989">
        <f>VLOOKUP($E187,BC$450:BF$461,3,FALSE)*BC187*($K187)+IF($G187&lt;&gt;0,($I187/$G187)*BC187,0)*(1-$K187)</f>
        <v>0</v>
      </c>
      <c r="BF187" s="989">
        <f>VLOOKUP($E187,BC$450:BF$461,4,FALSE)*BC187*($K187)+(BC187-BD187-BE187)*(1-$K187)</f>
        <v>0</v>
      </c>
      <c r="BG187" s="946"/>
      <c r="BJ187" s="1001">
        <f>VLOOKUP($A187,'New Resources - Individual'!$A$4:$Y$133,BJ$2,FALSE)*BJ$1</f>
        <v>0</v>
      </c>
      <c r="BK187" s="988">
        <f>$G187+BJ187</f>
        <v>0</v>
      </c>
      <c r="BL187" s="989">
        <f>VLOOKUP($E187,BK$450:BN$461,2,FALSE)*BK187*($K187)+IF($G187&lt;&gt;0,($H187/$G187)*BK187,0)*(1-$K187)</f>
        <v>0</v>
      </c>
      <c r="BM187" s="989">
        <f>VLOOKUP($E187,BK$450:BN$461,3,FALSE)*BK187*($K187)+IF($G187&lt;&gt;0,($I187/$G187)*BK187,0)*(1-$K187)</f>
        <v>0</v>
      </c>
      <c r="BN187" s="989">
        <f>VLOOKUP($E187,BK$450:BN$461,4,FALSE)*BK187*($K187)+(BK187-BL187-BM187)*(1-$K187)</f>
        <v>0</v>
      </c>
      <c r="BO187" s="946"/>
      <c r="BR187" s="1001">
        <f>VLOOKUP($A187,'New Resources - Individual'!$A$4:$Y$133,BR$2,FALSE)*BR$1</f>
        <v>0</v>
      </c>
      <c r="BS187" s="988">
        <f>$G187+BR187</f>
        <v>0</v>
      </c>
      <c r="BT187" s="989">
        <f>VLOOKUP($E187,BS$450:BV$461,2,FALSE)*BS187*($K187)+IF($G187&lt;&gt;0,($H187/$G187)*BS187,0)*(1-$K187)</f>
        <v>0</v>
      </c>
      <c r="BU187" s="989">
        <f>VLOOKUP($E187,BS$450:BV$461,3,FALSE)*BS187*($K187)+IF($G187&lt;&gt;0,($I187/$G187)*BS187,0)*(1-$K187)</f>
        <v>0</v>
      </c>
      <c r="BV187" s="989">
        <f>VLOOKUP($E187,BS$450:BV$461,4,FALSE)*BS187*($K187)+(BS187-BT187-BU187)*(1-$K187)</f>
        <v>0</v>
      </c>
      <c r="BW187" s="946"/>
      <c r="BZ187" s="1001">
        <f>VLOOKUP($A187,'New Resources - Individual'!$A$4:$Y$133,BZ$2,FALSE)*BZ$1</f>
        <v>0</v>
      </c>
      <c r="CA187" s="988">
        <f>$G187+BZ187</f>
        <v>0</v>
      </c>
      <c r="CB187" s="989">
        <f>VLOOKUP($E187,CA$450:CD$461,2,FALSE)*CA187*($K187)+IF($G187&lt;&gt;0,($H187/$G187)*CA187,0)*(1-$K187)</f>
        <v>0</v>
      </c>
      <c r="CC187" s="989">
        <f>VLOOKUP($E187,CA$450:CD$461,3,FALSE)*CA187*($K187)+IF($G187&lt;&gt;0,($I187/$G187)*CA187,0)*(1-$K187)</f>
        <v>0</v>
      </c>
      <c r="CD187" s="989">
        <f>VLOOKUP($E187,CA$450:CD$461,4,FALSE)*CA187*($K187)+(CA187-CB187-CC187)*(1-$K187)</f>
        <v>0</v>
      </c>
      <c r="CE187" s="946"/>
      <c r="CH187" s="1001">
        <f>VLOOKUP($A187,'New Resources - Individual'!$A$4:$Y$133,CH$2,FALSE)*CH$1</f>
        <v>0</v>
      </c>
      <c r="CI187" s="988">
        <f>$G187+CH187</f>
        <v>0</v>
      </c>
      <c r="CJ187" s="989">
        <f>VLOOKUP($E187,CI$450:CL$461,2,FALSE)*CI187*($K187)+IF($G187&lt;&gt;0,($H187/$G187)*CI187,0)*(1-$K187)</f>
        <v>0</v>
      </c>
      <c r="CK187" s="989">
        <f>VLOOKUP($E187,CI$450:CL$461,3,FALSE)*CI187*($K187)+IF($G187&lt;&gt;0,($I187/$G187)*CI187,0)*(1-$K187)</f>
        <v>0</v>
      </c>
      <c r="CL187" s="989">
        <f>VLOOKUP($E187,CI$450:CL$461,4,FALSE)*CI187*($K187)+(CI187-CJ187-CK187)*(1-$K187)</f>
        <v>0</v>
      </c>
      <c r="CM187" s="946"/>
      <c r="CP187" s="1001">
        <f>VLOOKUP($A187,'New Resources - Individual'!$A$4:$Y$133,CP$2,FALSE)*CP$1</f>
        <v>0</v>
      </c>
      <c r="CQ187" s="988">
        <f>$G187+CP187</f>
        <v>0</v>
      </c>
      <c r="CR187" s="989">
        <f>VLOOKUP($E187,CQ$450:CT$461,2,FALSE)*CQ187*($K187)+IF($G187&lt;&gt;0,($H187/$G187)*CQ187,0)*(1-$K187)</f>
        <v>0</v>
      </c>
      <c r="CS187" s="989">
        <f>VLOOKUP($E187,CQ$450:CT$461,3,FALSE)*CQ187*($K187)+IF($G187&lt;&gt;0,($I187/$G187)*CQ187,0)*(1-$K187)</f>
        <v>0</v>
      </c>
      <c r="CT187" s="989">
        <f>VLOOKUP($E187,CQ$450:CT$461,4,FALSE)*CQ187*($K187)+(CQ187-CR187-CS187)*(1-$K187)</f>
        <v>0</v>
      </c>
      <c r="CU187" s="946"/>
      <c r="CX187" s="1001">
        <f>VLOOKUP($A187,'New Resources - Individual'!$A$4:$Y$133,CX$2,FALSE)*CX$1</f>
        <v>0</v>
      </c>
      <c r="CY187" s="988">
        <f>$G187+CX187</f>
        <v>0</v>
      </c>
      <c r="CZ187" s="989">
        <f>VLOOKUP($E187,CY$450:DB$461,2,FALSE)*CY187*($K187)+IF($G187&lt;&gt;0,($H187/$G187)*CY187,0)*(1-$K187)</f>
        <v>0</v>
      </c>
      <c r="DA187" s="989">
        <f>VLOOKUP($E187,CY$450:DB$461,3,FALSE)*CY187*($K187)+IF($G187&lt;&gt;0,($I187/$G187)*CY187,0)*(1-$K187)</f>
        <v>0</v>
      </c>
      <c r="DB187" s="989">
        <f>VLOOKUP($E187,CY$450:DB$461,4,FALSE)*CY187*($K187)+(CY187-CZ187-DA187)*(1-$K187)</f>
        <v>0</v>
      </c>
      <c r="DC187" s="946"/>
      <c r="DF187" s="1001">
        <f>VLOOKUP($A187,'New Resources - Individual'!$A$4:$Y$133,DF$2,FALSE)*DF$1</f>
        <v>0</v>
      </c>
      <c r="DG187" s="988">
        <f>$G187+DF187</f>
        <v>0</v>
      </c>
      <c r="DH187" s="989">
        <f>VLOOKUP($E187,DG$450:DJ$461,2,FALSE)*DG187*($K187)+IF($G187&lt;&gt;0,($H187/$G187)*DG187,0)*(1-$K187)</f>
        <v>0</v>
      </c>
      <c r="DI187" s="989">
        <f>VLOOKUP($E187,DG$450:DJ$461,3,FALSE)*DG187*($K187)+IF($G187&lt;&gt;0,($I187/$G187)*DG187,0)*(1-$K187)</f>
        <v>0</v>
      </c>
      <c r="DJ187" s="989">
        <f>VLOOKUP($E187,DG$450:DJ$461,4,FALSE)*DG187*($K187)+(DG187-DH187-DI187)*(1-$K187)</f>
        <v>0</v>
      </c>
      <c r="DK187" s="946"/>
      <c r="DN187" s="1001">
        <f>VLOOKUP($A187,'New Resources - Individual'!$A$4:$Y$133,DN$2,FALSE)*DN$1</f>
        <v>0</v>
      </c>
      <c r="DO187" s="988">
        <f>$G187+DN187</f>
        <v>0</v>
      </c>
      <c r="DP187" s="989">
        <f>VLOOKUP($E187,DO$450:DR$461,2,FALSE)*DO187*($K187)+IF($G187&lt;&gt;0,($H187/$G187)*DO187,0)*(1-$K187)</f>
        <v>0</v>
      </c>
      <c r="DQ187" s="989">
        <f>VLOOKUP($E187,DO$450:DR$461,3,FALSE)*DO187*($K187)+IF($G187&lt;&gt;0,($I187/$G187)*DO187,0)*(1-$K187)</f>
        <v>0</v>
      </c>
      <c r="DR187" s="989">
        <f>VLOOKUP($E187,DO$450:DR$461,4,FALSE)*DO187*($K187)+(DO187-DP187-DQ187)*(1-$K187)</f>
        <v>0</v>
      </c>
      <c r="DS187" s="946"/>
      <c r="DV187" s="1001">
        <f>VLOOKUP($A187,'New Resources - Individual'!$A$4:$Y$133,DV$2,FALSE)*DV$1</f>
        <v>0</v>
      </c>
      <c r="DW187" s="988">
        <f>$G187+DV187</f>
        <v>0</v>
      </c>
      <c r="DX187" s="989">
        <f>VLOOKUP($E187,DW$450:DZ$461,2,FALSE)*DW187*($K187)+IF($G187&lt;&gt;0,($H187/$G187)*DW187,0)*(1-$K187)</f>
        <v>0</v>
      </c>
      <c r="DY187" s="989">
        <f>VLOOKUP($E187,DW$450:DZ$461,3,FALSE)*DW187*($K187)+IF($G187&lt;&gt;0,($I187/$G187)*DW187,0)*(1-$K187)</f>
        <v>0</v>
      </c>
      <c r="DZ187" s="989">
        <f>VLOOKUP($E187,DW$450:DZ$461,4,FALSE)*DW187*($K187)+(DW187-DX187-DY187)*(1-$K187)</f>
        <v>0</v>
      </c>
      <c r="EA187" s="946"/>
      <c r="ED187" s="1001">
        <f>VLOOKUP($A187,'New Resources - Individual'!$A$4:$Y$133,ED$2,FALSE)*ED$1</f>
        <v>0</v>
      </c>
      <c r="EE187" s="988">
        <f>$G187+ED187</f>
        <v>0</v>
      </c>
      <c r="EF187" s="989">
        <f>VLOOKUP($E187,EE$450:EH$461,2,FALSE)*EE187*($K187)+IF($G187&lt;&gt;0,($H187/$G187)*EE187,0)*(1-$K187)</f>
        <v>0</v>
      </c>
      <c r="EG187" s="989">
        <f>VLOOKUP($E187,EE$450:EH$461,3,FALSE)*EE187*($K187)+IF($G187&lt;&gt;0,($I187/$G187)*EE187,0)*(1-$K187)</f>
        <v>0</v>
      </c>
      <c r="EH187" s="989">
        <f>VLOOKUP($E187,EE$450:EH$461,4,FALSE)*EE187*($K187)+(EE187-EF187-EG187)*(1-$K187)</f>
        <v>0</v>
      </c>
      <c r="EI187" s="946"/>
      <c r="EL187" s="1001">
        <f>VLOOKUP($A187,'New Resources - Individual'!$A$4:$Y$133,EL$2,FALSE)*EL$1</f>
        <v>0</v>
      </c>
      <c r="EM187" s="988">
        <f>$G187+EL187</f>
        <v>0</v>
      </c>
      <c r="EN187" s="989">
        <f>VLOOKUP($E187,EM$450:EP$461,2,FALSE)*EM187*($K187)+IF($G187&lt;&gt;0,($H187/$G187)*EM187,0)*(1-$K187)</f>
        <v>0</v>
      </c>
      <c r="EO187" s="989">
        <f>VLOOKUP($E187,EM$450:EP$461,3,FALSE)*EM187*($K187)+IF($G187&lt;&gt;0,($I187/$G187)*EM187,0)*(1-$K187)</f>
        <v>0</v>
      </c>
      <c r="EP187" s="989">
        <f>VLOOKUP($E187,EM$450:EP$461,4,FALSE)*EM187*($K187)+(EM187-EN187-EO187)*(1-$K187)</f>
        <v>0</v>
      </c>
      <c r="EQ187" s="946"/>
      <c r="ET187" s="1001">
        <f>VLOOKUP($A187,'New Resources - Individual'!$A$4:$Y$133,ET$2,FALSE)*ET$1</f>
        <v>0</v>
      </c>
      <c r="EU187" s="988">
        <f>$G187+ET187</f>
        <v>0</v>
      </c>
      <c r="EV187" s="989">
        <f>VLOOKUP($E187,EU$450:EX$461,2,FALSE)*EU187*($K187)+IF($G187&lt;&gt;0,($H187/$G187)*EU187,0)*(1-$K187)</f>
        <v>0</v>
      </c>
      <c r="EW187" s="989">
        <f>VLOOKUP($E187,EU$450:EX$461,3,FALSE)*EU187*($K187)+IF($G187&lt;&gt;0,($I187/$G187)*EU187,0)*(1-$K187)</f>
        <v>0</v>
      </c>
      <c r="EX187" s="989">
        <f>VLOOKUP($E187,EU$450:EX$461,4,FALSE)*EU187*($K187)+(EU187-EV187-EW187)*(1-$K187)</f>
        <v>0</v>
      </c>
      <c r="EY187" s="946"/>
      <c r="FB187" s="1001">
        <f>VLOOKUP($A187,'New Resources - Individual'!$A$4:$Y$133,FB$2,FALSE)*FB$1</f>
        <v>0</v>
      </c>
      <c r="FC187" s="988">
        <f>$G187+FB187</f>
        <v>0</v>
      </c>
      <c r="FD187" s="989">
        <f>VLOOKUP($E187,FC$450:FF$461,2,FALSE)*FC187*($K187)+IF($G187&lt;&gt;0,($H187/$G187)*FC187,0)*(1-$K187)</f>
        <v>0</v>
      </c>
      <c r="FE187" s="989">
        <f>VLOOKUP($E187,FC$450:FF$461,3,FALSE)*FC187*($K187)+IF($G187&lt;&gt;0,($I187/$G187)*FC187,0)*(1-$K187)</f>
        <v>0</v>
      </c>
      <c r="FF187" s="989">
        <f>VLOOKUP($E187,FC$450:FF$461,4,FALSE)*FC187*($K187)+(FC187-FD187-FE187)*(1-$K187)</f>
        <v>0</v>
      </c>
      <c r="FG187" s="946"/>
      <c r="FJ187" s="1001">
        <f>VLOOKUP($A187,'New Resources - Individual'!$A$4:$Y$133,FJ$2,FALSE)*FJ$1</f>
        <v>0</v>
      </c>
      <c r="FK187" s="988">
        <f>$G187+FJ187</f>
        <v>0</v>
      </c>
      <c r="FL187" s="989">
        <f>VLOOKUP($E187,FK$450:FN$461,2,FALSE)*FK187*($K187)+IF($G187&lt;&gt;0,($H187/$G187)*FK187,0)*(1-$K187)</f>
        <v>0</v>
      </c>
      <c r="FM187" s="989">
        <f>VLOOKUP($E187,FK$450:FN$461,3,FALSE)*FK187*($K187)+IF($G187&lt;&gt;0,($I187/$G187)*FK187,0)*(1-$K187)</f>
        <v>0</v>
      </c>
      <c r="FN187" s="989">
        <f>VLOOKUP($E187,FK$450:FN$461,4,FALSE)*FK187*($K187)+(FK187-FL187-FM187)*(1-$K187)</f>
        <v>0</v>
      </c>
      <c r="FO187" s="946"/>
    </row>
    <row r="188" spans="1:171">
      <c r="A188" s="1218"/>
      <c r="B188" s="863" t="s">
        <v>414</v>
      </c>
      <c r="C188" s="1733"/>
      <c r="D188" s="55"/>
      <c r="E188" s="1981"/>
      <c r="F188" s="196"/>
      <c r="G188" s="68"/>
      <c r="H188" s="68"/>
      <c r="I188" s="68"/>
      <c r="J188" s="864"/>
      <c r="K188" s="777"/>
      <c r="S188" s="946"/>
      <c r="AA188" s="946"/>
      <c r="AI188" s="946"/>
      <c r="AQ188" s="946"/>
      <c r="AY188" s="946"/>
      <c r="BG188" s="946"/>
      <c r="BO188" s="946"/>
      <c r="BW188" s="946"/>
      <c r="CE188" s="946"/>
      <c r="CM188" s="946"/>
      <c r="CU188" s="946"/>
      <c r="DC188" s="946"/>
      <c r="DK188" s="946"/>
      <c r="DS188" s="946"/>
      <c r="EA188" s="946"/>
      <c r="EI188" s="946"/>
      <c r="EQ188" s="946"/>
      <c r="EY188" s="946"/>
      <c r="FG188" s="946"/>
      <c r="FO188" s="946"/>
    </row>
    <row r="189" spans="1:171">
      <c r="A189" s="1215">
        <v>410</v>
      </c>
      <c r="B189" s="787" t="s">
        <v>86</v>
      </c>
      <c r="C189" s="1963" t="s">
        <v>72</v>
      </c>
      <c r="D189" s="764" t="s">
        <v>547</v>
      </c>
      <c r="E189" s="1985" t="str">
        <f>'Sch 3 - Expenses'!E24</f>
        <v>PROD</v>
      </c>
      <c r="F189" s="765"/>
      <c r="G189" s="182">
        <f>'Sch 3 - Expenses'!G24</f>
        <v>0</v>
      </c>
      <c r="H189" s="182">
        <f>'Sch 3 - Expenses'!H24</f>
        <v>0</v>
      </c>
      <c r="I189" s="182">
        <f>'Sch 3 - Expenses'!I24</f>
        <v>0</v>
      </c>
      <c r="J189" s="183">
        <f>'Sch 3 - Expenses'!J24</f>
        <v>0</v>
      </c>
      <c r="K189" s="777">
        <f t="shared" si="168"/>
        <v>1</v>
      </c>
      <c r="N189" s="1001">
        <f>VLOOKUP($A189,'New Resources - Individual'!$A$4:$Y$133,N$2,FALSE)*N$1</f>
        <v>0</v>
      </c>
      <c r="O189" s="988">
        <f>$G189+N189</f>
        <v>0</v>
      </c>
      <c r="P189" s="989">
        <f>VLOOKUP($E189,O$450:R$461,2,FALSE)*O189*($K189)+IF($G189&lt;&gt;0,($H189/$G189)*O189,0)*(1-$K189)</f>
        <v>0</v>
      </c>
      <c r="Q189" s="989">
        <f>VLOOKUP($E189,O$450:R$461,3,FALSE)*O189*($K189)+IF($G189&lt;&gt;0,($I189/$G189)*O189,0)*(1-$K189)</f>
        <v>0</v>
      </c>
      <c r="R189" s="989">
        <f>VLOOKUP($E189,O$450:R$461,4,FALSE)*O189*($K189)+(O189-P189-Q189)*(1-$K189)</f>
        <v>0</v>
      </c>
      <c r="S189" s="946"/>
      <c r="V189" s="1001">
        <f>VLOOKUP($A189,'New Resources - Individual'!$A$4:$Y$133,V$2,FALSE)*V$1</f>
        <v>0</v>
      </c>
      <c r="W189" s="988">
        <f>$G189+V189</f>
        <v>0</v>
      </c>
      <c r="X189" s="989">
        <f>VLOOKUP($E189,W$450:Z$461,2,FALSE)*W189*($K189)+IF($G189&lt;&gt;0,($H189/$G189)*W189,0)*(1-$K189)</f>
        <v>0</v>
      </c>
      <c r="Y189" s="989">
        <f>VLOOKUP($E189,W$450:Z$461,3,FALSE)*W189*($K189)+IF($G189&lt;&gt;0,($I189/$G189)*W189,0)*(1-$K189)</f>
        <v>0</v>
      </c>
      <c r="Z189" s="989">
        <f>VLOOKUP($E189,W$450:Z$461,4,FALSE)*W189*($K189)+(W189-X189-Y189)*(1-$K189)</f>
        <v>0</v>
      </c>
      <c r="AA189" s="946"/>
      <c r="AD189" s="1001">
        <f>VLOOKUP($A189,'New Resources - Individual'!$A$4:$Y$133,AD$2,FALSE)*AD$1</f>
        <v>0</v>
      </c>
      <c r="AE189" s="988">
        <f>$G189+AD189</f>
        <v>0</v>
      </c>
      <c r="AF189" s="989">
        <f>VLOOKUP($E189,AE$450:AH$461,2,FALSE)*AE189*($K189)+IF($G189&lt;&gt;0,($H189/$G189)*AE189,0)*(1-$K189)</f>
        <v>0</v>
      </c>
      <c r="AG189" s="989">
        <f>VLOOKUP($E189,AE$450:AH$461,3,FALSE)*AE189*($K189)+IF($G189&lt;&gt;0,($I189/$G189)*AE189,0)*(1-$K189)</f>
        <v>0</v>
      </c>
      <c r="AH189" s="989">
        <f>VLOOKUP($E189,AE$450:AH$461,4,FALSE)*AE189*($K189)+(AE189-AF189-AG189)*(1-$K189)</f>
        <v>0</v>
      </c>
      <c r="AI189" s="946"/>
      <c r="AL189" s="1001">
        <f>VLOOKUP($A189,'New Resources - Individual'!$A$4:$Y$133,AL$2,FALSE)*AL$1</f>
        <v>0</v>
      </c>
      <c r="AM189" s="988">
        <f>$G189+AL189</f>
        <v>0</v>
      </c>
      <c r="AN189" s="989">
        <f>VLOOKUP($E189,AM$450:AP$461,2,FALSE)*AM189*($K189)+IF($G189&lt;&gt;0,($H189/$G189)*AM189,0)*(1-$K189)</f>
        <v>0</v>
      </c>
      <c r="AO189" s="989">
        <f>VLOOKUP($E189,AM$450:AP$461,3,FALSE)*AM189*($K189)+IF($G189&lt;&gt;0,($I189/$G189)*AM189,0)*(1-$K189)</f>
        <v>0</v>
      </c>
      <c r="AP189" s="989">
        <f>VLOOKUP($E189,AM$450:AP$461,4,FALSE)*AM189*($K189)+(AM189-AN189-AO189)*(1-$K189)</f>
        <v>0</v>
      </c>
      <c r="AQ189" s="946"/>
      <c r="AT189" s="1001">
        <f>VLOOKUP($A189,'New Resources - Individual'!$A$4:$Y$133,AT$2,FALSE)*AT$1</f>
        <v>0</v>
      </c>
      <c r="AU189" s="988">
        <f>$G189+AT189</f>
        <v>0</v>
      </c>
      <c r="AV189" s="989">
        <f>VLOOKUP($E189,AU$450:AX$461,2,FALSE)*AU189*($K189)+IF($G189&lt;&gt;0,($H189/$G189)*AU189,0)*(1-$K189)</f>
        <v>0</v>
      </c>
      <c r="AW189" s="989">
        <f>VLOOKUP($E189,AU$450:AX$461,3,FALSE)*AU189*($K189)+IF($G189&lt;&gt;0,($I189/$G189)*AU189,0)*(1-$K189)</f>
        <v>0</v>
      </c>
      <c r="AX189" s="989">
        <f>VLOOKUP($E189,AU$450:AX$461,4,FALSE)*AU189*($K189)+(AU189-AV189-AW189)*(1-$K189)</f>
        <v>0</v>
      </c>
      <c r="AY189" s="946"/>
      <c r="BB189" s="1001">
        <f>VLOOKUP($A189,'New Resources - Individual'!$A$4:$Y$133,BB$2,FALSE)*BB$1</f>
        <v>0</v>
      </c>
      <c r="BC189" s="988">
        <f>$G189+BB189</f>
        <v>0</v>
      </c>
      <c r="BD189" s="989">
        <f>VLOOKUP($E189,BC$450:BF$461,2,FALSE)*BC189*($K189)+IF($G189&lt;&gt;0,($H189/$G189)*BC189,0)*(1-$K189)</f>
        <v>0</v>
      </c>
      <c r="BE189" s="989">
        <f>VLOOKUP($E189,BC$450:BF$461,3,FALSE)*BC189*($K189)+IF($G189&lt;&gt;0,($I189/$G189)*BC189,0)*(1-$K189)</f>
        <v>0</v>
      </c>
      <c r="BF189" s="989">
        <f>VLOOKUP($E189,BC$450:BF$461,4,FALSE)*BC189*($K189)+(BC189-BD189-BE189)*(1-$K189)</f>
        <v>0</v>
      </c>
      <c r="BG189" s="946"/>
      <c r="BJ189" s="1001">
        <f>VLOOKUP($A189,'New Resources - Individual'!$A$4:$Y$133,BJ$2,FALSE)*BJ$1</f>
        <v>0</v>
      </c>
      <c r="BK189" s="988">
        <f>$G189+BJ189</f>
        <v>0</v>
      </c>
      <c r="BL189" s="989">
        <f>VLOOKUP($E189,BK$450:BN$461,2,FALSE)*BK189*($K189)+IF($G189&lt;&gt;0,($H189/$G189)*BK189,0)*(1-$K189)</f>
        <v>0</v>
      </c>
      <c r="BM189" s="989">
        <f>VLOOKUP($E189,BK$450:BN$461,3,FALSE)*BK189*($K189)+IF($G189&lt;&gt;0,($I189/$G189)*BK189,0)*(1-$K189)</f>
        <v>0</v>
      </c>
      <c r="BN189" s="989">
        <f>VLOOKUP($E189,BK$450:BN$461,4,FALSE)*BK189*($K189)+(BK189-BL189-BM189)*(1-$K189)</f>
        <v>0</v>
      </c>
      <c r="BO189" s="946"/>
      <c r="BR189" s="1001">
        <f>VLOOKUP($A189,'New Resources - Individual'!$A$4:$Y$133,BR$2,FALSE)*BR$1</f>
        <v>0</v>
      </c>
      <c r="BS189" s="988">
        <f>$G189+BR189</f>
        <v>0</v>
      </c>
      <c r="BT189" s="989">
        <f>VLOOKUP($E189,BS$450:BV$461,2,FALSE)*BS189*($K189)+IF($G189&lt;&gt;0,($H189/$G189)*BS189,0)*(1-$K189)</f>
        <v>0</v>
      </c>
      <c r="BU189" s="989">
        <f>VLOOKUP($E189,BS$450:BV$461,3,FALSE)*BS189*($K189)+IF($G189&lt;&gt;0,($I189/$G189)*BS189,0)*(1-$K189)</f>
        <v>0</v>
      </c>
      <c r="BV189" s="989">
        <f>VLOOKUP($E189,BS$450:BV$461,4,FALSE)*BS189*($K189)+(BS189-BT189-BU189)*(1-$K189)</f>
        <v>0</v>
      </c>
      <c r="BW189" s="946"/>
      <c r="BZ189" s="1001">
        <f>VLOOKUP($A189,'New Resources - Individual'!$A$4:$Y$133,BZ$2,FALSE)*BZ$1</f>
        <v>0</v>
      </c>
      <c r="CA189" s="988">
        <f>$G189+BZ189</f>
        <v>0</v>
      </c>
      <c r="CB189" s="989">
        <f>VLOOKUP($E189,CA$450:CD$461,2,FALSE)*CA189*($K189)+IF($G189&lt;&gt;0,($H189/$G189)*CA189,0)*(1-$K189)</f>
        <v>0</v>
      </c>
      <c r="CC189" s="989">
        <f>VLOOKUP($E189,CA$450:CD$461,3,FALSE)*CA189*($K189)+IF($G189&lt;&gt;0,($I189/$G189)*CA189,0)*(1-$K189)</f>
        <v>0</v>
      </c>
      <c r="CD189" s="989">
        <f>VLOOKUP($E189,CA$450:CD$461,4,FALSE)*CA189*($K189)+(CA189-CB189-CC189)*(1-$K189)</f>
        <v>0</v>
      </c>
      <c r="CE189" s="946"/>
      <c r="CH189" s="1001">
        <f>VLOOKUP($A189,'New Resources - Individual'!$A$4:$Y$133,CH$2,FALSE)*CH$1</f>
        <v>0</v>
      </c>
      <c r="CI189" s="988">
        <f>$G189+CH189</f>
        <v>0</v>
      </c>
      <c r="CJ189" s="989">
        <f>VLOOKUP($E189,CI$450:CL$461,2,FALSE)*CI189*($K189)+IF($G189&lt;&gt;0,($H189/$G189)*CI189,0)*(1-$K189)</f>
        <v>0</v>
      </c>
      <c r="CK189" s="989">
        <f>VLOOKUP($E189,CI$450:CL$461,3,FALSE)*CI189*($K189)+IF($G189&lt;&gt;0,($I189/$G189)*CI189,0)*(1-$K189)</f>
        <v>0</v>
      </c>
      <c r="CL189" s="989">
        <f>VLOOKUP($E189,CI$450:CL$461,4,FALSE)*CI189*($K189)+(CI189-CJ189-CK189)*(1-$K189)</f>
        <v>0</v>
      </c>
      <c r="CM189" s="946"/>
      <c r="CP189" s="1001">
        <f>VLOOKUP($A189,'New Resources - Individual'!$A$4:$Y$133,CP$2,FALSE)*CP$1</f>
        <v>0</v>
      </c>
      <c r="CQ189" s="988">
        <f>$G189+CP189</f>
        <v>0</v>
      </c>
      <c r="CR189" s="989">
        <f>VLOOKUP($E189,CQ$450:CT$461,2,FALSE)*CQ189*($K189)+IF($G189&lt;&gt;0,($H189/$G189)*CQ189,0)*(1-$K189)</f>
        <v>0</v>
      </c>
      <c r="CS189" s="989">
        <f>VLOOKUP($E189,CQ$450:CT$461,3,FALSE)*CQ189*($K189)+IF($G189&lt;&gt;0,($I189/$G189)*CQ189,0)*(1-$K189)</f>
        <v>0</v>
      </c>
      <c r="CT189" s="989">
        <f>VLOOKUP($E189,CQ$450:CT$461,4,FALSE)*CQ189*($K189)+(CQ189-CR189-CS189)*(1-$K189)</f>
        <v>0</v>
      </c>
      <c r="CU189" s="946"/>
      <c r="CX189" s="1001">
        <f>VLOOKUP($A189,'New Resources - Individual'!$A$4:$Y$133,CX$2,FALSE)*CX$1</f>
        <v>0</v>
      </c>
      <c r="CY189" s="988">
        <f>$G189+CX189</f>
        <v>0</v>
      </c>
      <c r="CZ189" s="989">
        <f>VLOOKUP($E189,CY$450:DB$461,2,FALSE)*CY189*($K189)+IF($G189&lt;&gt;0,($H189/$G189)*CY189,0)*(1-$K189)</f>
        <v>0</v>
      </c>
      <c r="DA189" s="989">
        <f>VLOOKUP($E189,CY$450:DB$461,3,FALSE)*CY189*($K189)+IF($G189&lt;&gt;0,($I189/$G189)*CY189,0)*(1-$K189)</f>
        <v>0</v>
      </c>
      <c r="DB189" s="989">
        <f>VLOOKUP($E189,CY$450:DB$461,4,FALSE)*CY189*($K189)+(CY189-CZ189-DA189)*(1-$K189)</f>
        <v>0</v>
      </c>
      <c r="DC189" s="946"/>
      <c r="DF189" s="1001">
        <f>VLOOKUP($A189,'New Resources - Individual'!$A$4:$Y$133,DF$2,FALSE)*DF$1</f>
        <v>0</v>
      </c>
      <c r="DG189" s="988">
        <f>$G189+DF189</f>
        <v>0</v>
      </c>
      <c r="DH189" s="989">
        <f>VLOOKUP($E189,DG$450:DJ$461,2,FALSE)*DG189*($K189)+IF($G189&lt;&gt;0,($H189/$G189)*DG189,0)*(1-$K189)</f>
        <v>0</v>
      </c>
      <c r="DI189" s="989">
        <f>VLOOKUP($E189,DG$450:DJ$461,3,FALSE)*DG189*($K189)+IF($G189&lt;&gt;0,($I189/$G189)*DG189,0)*(1-$K189)</f>
        <v>0</v>
      </c>
      <c r="DJ189" s="989">
        <f>VLOOKUP($E189,DG$450:DJ$461,4,FALSE)*DG189*($K189)+(DG189-DH189-DI189)*(1-$K189)</f>
        <v>0</v>
      </c>
      <c r="DK189" s="946"/>
      <c r="DN189" s="1001">
        <f>VLOOKUP($A189,'New Resources - Individual'!$A$4:$Y$133,DN$2,FALSE)*DN$1</f>
        <v>0</v>
      </c>
      <c r="DO189" s="988">
        <f>$G189+DN189</f>
        <v>0</v>
      </c>
      <c r="DP189" s="989">
        <f>VLOOKUP($E189,DO$450:DR$461,2,FALSE)*DO189*($K189)+IF($G189&lt;&gt;0,($H189/$G189)*DO189,0)*(1-$K189)</f>
        <v>0</v>
      </c>
      <c r="DQ189" s="989">
        <f>VLOOKUP($E189,DO$450:DR$461,3,FALSE)*DO189*($K189)+IF($G189&lt;&gt;0,($I189/$G189)*DO189,0)*(1-$K189)</f>
        <v>0</v>
      </c>
      <c r="DR189" s="989">
        <f>VLOOKUP($E189,DO$450:DR$461,4,FALSE)*DO189*($K189)+(DO189-DP189-DQ189)*(1-$K189)</f>
        <v>0</v>
      </c>
      <c r="DS189" s="946"/>
      <c r="DV189" s="1001">
        <f>VLOOKUP($A189,'New Resources - Individual'!$A$4:$Y$133,DV$2,FALSE)*DV$1</f>
        <v>0</v>
      </c>
      <c r="DW189" s="988">
        <f>$G189+DV189</f>
        <v>0</v>
      </c>
      <c r="DX189" s="989">
        <f>VLOOKUP($E189,DW$450:DZ$461,2,FALSE)*DW189*($K189)+IF($G189&lt;&gt;0,($H189/$G189)*DW189,0)*(1-$K189)</f>
        <v>0</v>
      </c>
      <c r="DY189" s="989">
        <f>VLOOKUP($E189,DW$450:DZ$461,3,FALSE)*DW189*($K189)+IF($G189&lt;&gt;0,($I189/$G189)*DW189,0)*(1-$K189)</f>
        <v>0</v>
      </c>
      <c r="DZ189" s="989">
        <f>VLOOKUP($E189,DW$450:DZ$461,4,FALSE)*DW189*($K189)+(DW189-DX189-DY189)*(1-$K189)</f>
        <v>0</v>
      </c>
      <c r="EA189" s="946"/>
      <c r="ED189" s="1001">
        <f>VLOOKUP($A189,'New Resources - Individual'!$A$4:$Y$133,ED$2,FALSE)*ED$1</f>
        <v>0</v>
      </c>
      <c r="EE189" s="988">
        <f>$G189+ED189</f>
        <v>0</v>
      </c>
      <c r="EF189" s="989">
        <f>VLOOKUP($E189,EE$450:EH$461,2,FALSE)*EE189*($K189)+IF($G189&lt;&gt;0,($H189/$G189)*EE189,0)*(1-$K189)</f>
        <v>0</v>
      </c>
      <c r="EG189" s="989">
        <f>VLOOKUP($E189,EE$450:EH$461,3,FALSE)*EE189*($K189)+IF($G189&lt;&gt;0,($I189/$G189)*EE189,0)*(1-$K189)</f>
        <v>0</v>
      </c>
      <c r="EH189" s="989">
        <f>VLOOKUP($E189,EE$450:EH$461,4,FALSE)*EE189*($K189)+(EE189-EF189-EG189)*(1-$K189)</f>
        <v>0</v>
      </c>
      <c r="EI189" s="946"/>
      <c r="EL189" s="1001">
        <f>VLOOKUP($A189,'New Resources - Individual'!$A$4:$Y$133,EL$2,FALSE)*EL$1</f>
        <v>0</v>
      </c>
      <c r="EM189" s="988">
        <f>$G189+EL189</f>
        <v>0</v>
      </c>
      <c r="EN189" s="989">
        <f>VLOOKUP($E189,EM$450:EP$461,2,FALSE)*EM189*($K189)+IF($G189&lt;&gt;0,($H189/$G189)*EM189,0)*(1-$K189)</f>
        <v>0</v>
      </c>
      <c r="EO189" s="989">
        <f>VLOOKUP($E189,EM$450:EP$461,3,FALSE)*EM189*($K189)+IF($G189&lt;&gt;0,($I189/$G189)*EM189,0)*(1-$K189)</f>
        <v>0</v>
      </c>
      <c r="EP189" s="989">
        <f>VLOOKUP($E189,EM$450:EP$461,4,FALSE)*EM189*($K189)+(EM189-EN189-EO189)*(1-$K189)</f>
        <v>0</v>
      </c>
      <c r="EQ189" s="946"/>
      <c r="ET189" s="1001">
        <f>VLOOKUP($A189,'New Resources - Individual'!$A$4:$Y$133,ET$2,FALSE)*ET$1</f>
        <v>0</v>
      </c>
      <c r="EU189" s="988">
        <f>$G189+ET189</f>
        <v>0</v>
      </c>
      <c r="EV189" s="989">
        <f>VLOOKUP($E189,EU$450:EX$461,2,FALSE)*EU189*($K189)+IF($G189&lt;&gt;0,($H189/$G189)*EU189,0)*(1-$K189)</f>
        <v>0</v>
      </c>
      <c r="EW189" s="989">
        <f>VLOOKUP($E189,EU$450:EX$461,3,FALSE)*EU189*($K189)+IF($G189&lt;&gt;0,($I189/$G189)*EU189,0)*(1-$K189)</f>
        <v>0</v>
      </c>
      <c r="EX189" s="989">
        <f>VLOOKUP($E189,EU$450:EX$461,4,FALSE)*EU189*($K189)+(EU189-EV189-EW189)*(1-$K189)</f>
        <v>0</v>
      </c>
      <c r="EY189" s="946"/>
      <c r="FB189" s="1001">
        <f>VLOOKUP($A189,'New Resources - Individual'!$A$4:$Y$133,FB$2,FALSE)*FB$1</f>
        <v>0</v>
      </c>
      <c r="FC189" s="988">
        <f>$G189+FB189</f>
        <v>0</v>
      </c>
      <c r="FD189" s="989">
        <f>VLOOKUP($E189,FC$450:FF$461,2,FALSE)*FC189*($K189)+IF($G189&lt;&gt;0,($H189/$G189)*FC189,0)*(1-$K189)</f>
        <v>0</v>
      </c>
      <c r="FE189" s="989">
        <f>VLOOKUP($E189,FC$450:FF$461,3,FALSE)*FC189*($K189)+IF($G189&lt;&gt;0,($I189/$G189)*FC189,0)*(1-$K189)</f>
        <v>0</v>
      </c>
      <c r="FF189" s="989">
        <f>VLOOKUP($E189,FC$450:FF$461,4,FALSE)*FC189*($K189)+(FC189-FD189-FE189)*(1-$K189)</f>
        <v>0</v>
      </c>
      <c r="FG189" s="946"/>
      <c r="FJ189" s="1001">
        <f>VLOOKUP($A189,'New Resources - Individual'!$A$4:$Y$133,FJ$2,FALSE)*FJ$1</f>
        <v>0</v>
      </c>
      <c r="FK189" s="988">
        <f>$G189+FJ189</f>
        <v>0</v>
      </c>
      <c r="FL189" s="989">
        <f>VLOOKUP($E189,FK$450:FN$461,2,FALSE)*FK189*($K189)+IF($G189&lt;&gt;0,($H189/$G189)*FK189,0)*(1-$K189)</f>
        <v>0</v>
      </c>
      <c r="FM189" s="989">
        <f>VLOOKUP($E189,FK$450:FN$461,3,FALSE)*FK189*($K189)+IF($G189&lt;&gt;0,($I189/$G189)*FK189,0)*(1-$K189)</f>
        <v>0</v>
      </c>
      <c r="FN189" s="989">
        <f>VLOOKUP($E189,FK$450:FN$461,4,FALSE)*FK189*($K189)+(FK189-FL189-FM189)*(1-$K189)</f>
        <v>0</v>
      </c>
      <c r="FO189" s="946"/>
    </row>
    <row r="190" spans="1:171">
      <c r="A190" s="1215">
        <v>420</v>
      </c>
      <c r="B190" s="787" t="s">
        <v>87</v>
      </c>
      <c r="C190" s="1963" t="s">
        <v>72</v>
      </c>
      <c r="D190" s="764" t="s">
        <v>548</v>
      </c>
      <c r="E190" s="1985" t="str">
        <f>'Sch 3 - Expenses'!E25</f>
        <v>PROD</v>
      </c>
      <c r="F190" s="765"/>
      <c r="G190" s="182">
        <f>'Sch 3 - Expenses'!G25</f>
        <v>0</v>
      </c>
      <c r="H190" s="182">
        <f>'Sch 3 - Expenses'!H25</f>
        <v>0</v>
      </c>
      <c r="I190" s="182">
        <f>'Sch 3 - Expenses'!I25</f>
        <v>0</v>
      </c>
      <c r="J190" s="183">
        <f>'Sch 3 - Expenses'!J25</f>
        <v>0</v>
      </c>
      <c r="K190" s="777">
        <f t="shared" si="168"/>
        <v>1</v>
      </c>
      <c r="N190" s="1001">
        <f>VLOOKUP($A190,'New Resources - Individual'!$A$4:$Y$133,N$2,FALSE)*N$1</f>
        <v>0</v>
      </c>
      <c r="O190" s="988">
        <f>$G190+N190</f>
        <v>0</v>
      </c>
      <c r="P190" s="989">
        <f>VLOOKUP($E190,O$450:R$461,2,FALSE)*O190*($K190)+IF($G190&lt;&gt;0,($H190/$G190)*O190,0)*(1-$K190)</f>
        <v>0</v>
      </c>
      <c r="Q190" s="989">
        <f>VLOOKUP($E190,O$450:R$461,3,FALSE)*O190*($K190)+IF($G190&lt;&gt;0,($I190/$G190)*O190,0)*(1-$K190)</f>
        <v>0</v>
      </c>
      <c r="R190" s="989">
        <f>VLOOKUP($E190,O$450:R$461,4,FALSE)*O190*($K190)+(O190-P190-Q190)*(1-$K190)</f>
        <v>0</v>
      </c>
      <c r="S190" s="946"/>
      <c r="V190" s="1001">
        <f>VLOOKUP($A190,'New Resources - Individual'!$A$4:$Y$133,V$2,FALSE)*V$1</f>
        <v>0</v>
      </c>
      <c r="W190" s="988">
        <f>$G190+V190</f>
        <v>0</v>
      </c>
      <c r="X190" s="989">
        <f>VLOOKUP($E190,W$450:Z$461,2,FALSE)*W190*($K190)+IF($G190&lt;&gt;0,($H190/$G190)*W190,0)*(1-$K190)</f>
        <v>0</v>
      </c>
      <c r="Y190" s="989">
        <f>VLOOKUP($E190,W$450:Z$461,3,FALSE)*W190*($K190)+IF($G190&lt;&gt;0,($I190/$G190)*W190,0)*(1-$K190)</f>
        <v>0</v>
      </c>
      <c r="Z190" s="989">
        <f>VLOOKUP($E190,W$450:Z$461,4,FALSE)*W190*($K190)+(W190-X190-Y190)*(1-$K190)</f>
        <v>0</v>
      </c>
      <c r="AA190" s="946"/>
      <c r="AD190" s="1001">
        <f>VLOOKUP($A190,'New Resources - Individual'!$A$4:$Y$133,AD$2,FALSE)*AD$1</f>
        <v>0</v>
      </c>
      <c r="AE190" s="988">
        <f>$G190+AD190</f>
        <v>0</v>
      </c>
      <c r="AF190" s="989">
        <f>VLOOKUP($E190,AE$450:AH$461,2,FALSE)*AE190*($K190)+IF($G190&lt;&gt;0,($H190/$G190)*AE190,0)*(1-$K190)</f>
        <v>0</v>
      </c>
      <c r="AG190" s="989">
        <f>VLOOKUP($E190,AE$450:AH$461,3,FALSE)*AE190*($K190)+IF($G190&lt;&gt;0,($I190/$G190)*AE190,0)*(1-$K190)</f>
        <v>0</v>
      </c>
      <c r="AH190" s="989">
        <f>VLOOKUP($E190,AE$450:AH$461,4,FALSE)*AE190*($K190)+(AE190-AF190-AG190)*(1-$K190)</f>
        <v>0</v>
      </c>
      <c r="AI190" s="946"/>
      <c r="AL190" s="1001">
        <f>VLOOKUP($A190,'New Resources - Individual'!$A$4:$Y$133,AL$2,FALSE)*AL$1</f>
        <v>0</v>
      </c>
      <c r="AM190" s="988">
        <f>$G190+AL190</f>
        <v>0</v>
      </c>
      <c r="AN190" s="989">
        <f>VLOOKUP($E190,AM$450:AP$461,2,FALSE)*AM190*($K190)+IF($G190&lt;&gt;0,($H190/$G190)*AM190,0)*(1-$K190)</f>
        <v>0</v>
      </c>
      <c r="AO190" s="989">
        <f>VLOOKUP($E190,AM$450:AP$461,3,FALSE)*AM190*($K190)+IF($G190&lt;&gt;0,($I190/$G190)*AM190,0)*(1-$K190)</f>
        <v>0</v>
      </c>
      <c r="AP190" s="989">
        <f>VLOOKUP($E190,AM$450:AP$461,4,FALSE)*AM190*($K190)+(AM190-AN190-AO190)*(1-$K190)</f>
        <v>0</v>
      </c>
      <c r="AQ190" s="946"/>
      <c r="AT190" s="1001">
        <f>VLOOKUP($A190,'New Resources - Individual'!$A$4:$Y$133,AT$2,FALSE)*AT$1</f>
        <v>0</v>
      </c>
      <c r="AU190" s="988">
        <f>$G190+AT190</f>
        <v>0</v>
      </c>
      <c r="AV190" s="989">
        <f>VLOOKUP($E190,AU$450:AX$461,2,FALSE)*AU190*($K190)+IF($G190&lt;&gt;0,($H190/$G190)*AU190,0)*(1-$K190)</f>
        <v>0</v>
      </c>
      <c r="AW190" s="989">
        <f>VLOOKUP($E190,AU$450:AX$461,3,FALSE)*AU190*($K190)+IF($G190&lt;&gt;0,($I190/$G190)*AU190,0)*(1-$K190)</f>
        <v>0</v>
      </c>
      <c r="AX190" s="989">
        <f>VLOOKUP($E190,AU$450:AX$461,4,FALSE)*AU190*($K190)+(AU190-AV190-AW190)*(1-$K190)</f>
        <v>0</v>
      </c>
      <c r="AY190" s="946"/>
      <c r="BB190" s="1001">
        <f>VLOOKUP($A190,'New Resources - Individual'!$A$4:$Y$133,BB$2,FALSE)*BB$1</f>
        <v>0</v>
      </c>
      <c r="BC190" s="988">
        <f>$G190+BB190</f>
        <v>0</v>
      </c>
      <c r="BD190" s="989">
        <f>VLOOKUP($E190,BC$450:BF$461,2,FALSE)*BC190*($K190)+IF($G190&lt;&gt;0,($H190/$G190)*BC190,0)*(1-$K190)</f>
        <v>0</v>
      </c>
      <c r="BE190" s="989">
        <f>VLOOKUP($E190,BC$450:BF$461,3,FALSE)*BC190*($K190)+IF($G190&lt;&gt;0,($I190/$G190)*BC190,0)*(1-$K190)</f>
        <v>0</v>
      </c>
      <c r="BF190" s="989">
        <f>VLOOKUP($E190,BC$450:BF$461,4,FALSE)*BC190*($K190)+(BC190-BD190-BE190)*(1-$K190)</f>
        <v>0</v>
      </c>
      <c r="BG190" s="946"/>
      <c r="BJ190" s="1001">
        <f>VLOOKUP($A190,'New Resources - Individual'!$A$4:$Y$133,BJ$2,FALSE)*BJ$1</f>
        <v>0</v>
      </c>
      <c r="BK190" s="988">
        <f>$G190+BJ190</f>
        <v>0</v>
      </c>
      <c r="BL190" s="989">
        <f>VLOOKUP($E190,BK$450:BN$461,2,FALSE)*BK190*($K190)+IF($G190&lt;&gt;0,($H190/$G190)*BK190,0)*(1-$K190)</f>
        <v>0</v>
      </c>
      <c r="BM190" s="989">
        <f>VLOOKUP($E190,BK$450:BN$461,3,FALSE)*BK190*($K190)+IF($G190&lt;&gt;0,($I190/$G190)*BK190,0)*(1-$K190)</f>
        <v>0</v>
      </c>
      <c r="BN190" s="989">
        <f>VLOOKUP($E190,BK$450:BN$461,4,FALSE)*BK190*($K190)+(BK190-BL190-BM190)*(1-$K190)</f>
        <v>0</v>
      </c>
      <c r="BO190" s="946"/>
      <c r="BR190" s="1001">
        <f>VLOOKUP($A190,'New Resources - Individual'!$A$4:$Y$133,BR$2,FALSE)*BR$1</f>
        <v>0</v>
      </c>
      <c r="BS190" s="988">
        <f>$G190+BR190</f>
        <v>0</v>
      </c>
      <c r="BT190" s="989">
        <f>VLOOKUP($E190,BS$450:BV$461,2,FALSE)*BS190*($K190)+IF($G190&lt;&gt;0,($H190/$G190)*BS190,0)*(1-$K190)</f>
        <v>0</v>
      </c>
      <c r="BU190" s="989">
        <f>VLOOKUP($E190,BS$450:BV$461,3,FALSE)*BS190*($K190)+IF($G190&lt;&gt;0,($I190/$G190)*BS190,0)*(1-$K190)</f>
        <v>0</v>
      </c>
      <c r="BV190" s="989">
        <f>VLOOKUP($E190,BS$450:BV$461,4,FALSE)*BS190*($K190)+(BS190-BT190-BU190)*(1-$K190)</f>
        <v>0</v>
      </c>
      <c r="BW190" s="946"/>
      <c r="BZ190" s="1001">
        <f>VLOOKUP($A190,'New Resources - Individual'!$A$4:$Y$133,BZ$2,FALSE)*BZ$1</f>
        <v>0</v>
      </c>
      <c r="CA190" s="988">
        <f>$G190+BZ190</f>
        <v>0</v>
      </c>
      <c r="CB190" s="989">
        <f>VLOOKUP($E190,CA$450:CD$461,2,FALSE)*CA190*($K190)+IF($G190&lt;&gt;0,($H190/$G190)*CA190,0)*(1-$K190)</f>
        <v>0</v>
      </c>
      <c r="CC190" s="989">
        <f>VLOOKUP($E190,CA$450:CD$461,3,FALSE)*CA190*($K190)+IF($G190&lt;&gt;0,($I190/$G190)*CA190,0)*(1-$K190)</f>
        <v>0</v>
      </c>
      <c r="CD190" s="989">
        <f>VLOOKUP($E190,CA$450:CD$461,4,FALSE)*CA190*($K190)+(CA190-CB190-CC190)*(1-$K190)</f>
        <v>0</v>
      </c>
      <c r="CE190" s="946"/>
      <c r="CH190" s="1001">
        <f>VLOOKUP($A190,'New Resources - Individual'!$A$4:$Y$133,CH$2,FALSE)*CH$1</f>
        <v>0</v>
      </c>
      <c r="CI190" s="988">
        <f>$G190+CH190</f>
        <v>0</v>
      </c>
      <c r="CJ190" s="989">
        <f>VLOOKUP($E190,CI$450:CL$461,2,FALSE)*CI190*($K190)+IF($G190&lt;&gt;0,($H190/$G190)*CI190,0)*(1-$K190)</f>
        <v>0</v>
      </c>
      <c r="CK190" s="989">
        <f>VLOOKUP($E190,CI$450:CL$461,3,FALSE)*CI190*($K190)+IF($G190&lt;&gt;0,($I190/$G190)*CI190,0)*(1-$K190)</f>
        <v>0</v>
      </c>
      <c r="CL190" s="989">
        <f>VLOOKUP($E190,CI$450:CL$461,4,FALSE)*CI190*($K190)+(CI190-CJ190-CK190)*(1-$K190)</f>
        <v>0</v>
      </c>
      <c r="CM190" s="946"/>
      <c r="CP190" s="1001">
        <f>VLOOKUP($A190,'New Resources - Individual'!$A$4:$Y$133,CP$2,FALSE)*CP$1</f>
        <v>0</v>
      </c>
      <c r="CQ190" s="988">
        <f>$G190+CP190</f>
        <v>0</v>
      </c>
      <c r="CR190" s="989">
        <f>VLOOKUP($E190,CQ$450:CT$461,2,FALSE)*CQ190*($K190)+IF($G190&lt;&gt;0,($H190/$G190)*CQ190,0)*(1-$K190)</f>
        <v>0</v>
      </c>
      <c r="CS190" s="989">
        <f>VLOOKUP($E190,CQ$450:CT$461,3,FALSE)*CQ190*($K190)+IF($G190&lt;&gt;0,($I190/$G190)*CQ190,0)*(1-$K190)</f>
        <v>0</v>
      </c>
      <c r="CT190" s="989">
        <f>VLOOKUP($E190,CQ$450:CT$461,4,FALSE)*CQ190*($K190)+(CQ190-CR190-CS190)*(1-$K190)</f>
        <v>0</v>
      </c>
      <c r="CU190" s="946"/>
      <c r="CX190" s="1001">
        <f>VLOOKUP($A190,'New Resources - Individual'!$A$4:$Y$133,CX$2,FALSE)*CX$1</f>
        <v>0</v>
      </c>
      <c r="CY190" s="988">
        <f>$G190+CX190</f>
        <v>0</v>
      </c>
      <c r="CZ190" s="989">
        <f>VLOOKUP($E190,CY$450:DB$461,2,FALSE)*CY190*($K190)+IF($G190&lt;&gt;0,($H190/$G190)*CY190,0)*(1-$K190)</f>
        <v>0</v>
      </c>
      <c r="DA190" s="989">
        <f>VLOOKUP($E190,CY$450:DB$461,3,FALSE)*CY190*($K190)+IF($G190&lt;&gt;0,($I190/$G190)*CY190,0)*(1-$K190)</f>
        <v>0</v>
      </c>
      <c r="DB190" s="989">
        <f>VLOOKUP($E190,CY$450:DB$461,4,FALSE)*CY190*($K190)+(CY190-CZ190-DA190)*(1-$K190)</f>
        <v>0</v>
      </c>
      <c r="DC190" s="946"/>
      <c r="DF190" s="1001">
        <f>VLOOKUP($A190,'New Resources - Individual'!$A$4:$Y$133,DF$2,FALSE)*DF$1</f>
        <v>0</v>
      </c>
      <c r="DG190" s="988">
        <f>$G190+DF190</f>
        <v>0</v>
      </c>
      <c r="DH190" s="989">
        <f>VLOOKUP($E190,DG$450:DJ$461,2,FALSE)*DG190*($K190)+IF($G190&lt;&gt;0,($H190/$G190)*DG190,0)*(1-$K190)</f>
        <v>0</v>
      </c>
      <c r="DI190" s="989">
        <f>VLOOKUP($E190,DG$450:DJ$461,3,FALSE)*DG190*($K190)+IF($G190&lt;&gt;0,($I190/$G190)*DG190,0)*(1-$K190)</f>
        <v>0</v>
      </c>
      <c r="DJ190" s="989">
        <f>VLOOKUP($E190,DG$450:DJ$461,4,FALSE)*DG190*($K190)+(DG190-DH190-DI190)*(1-$K190)</f>
        <v>0</v>
      </c>
      <c r="DK190" s="946"/>
      <c r="DN190" s="1001">
        <f>VLOOKUP($A190,'New Resources - Individual'!$A$4:$Y$133,DN$2,FALSE)*DN$1</f>
        <v>0</v>
      </c>
      <c r="DO190" s="988">
        <f>$G190+DN190</f>
        <v>0</v>
      </c>
      <c r="DP190" s="989">
        <f>VLOOKUP($E190,DO$450:DR$461,2,FALSE)*DO190*($K190)+IF($G190&lt;&gt;0,($H190/$G190)*DO190,0)*(1-$K190)</f>
        <v>0</v>
      </c>
      <c r="DQ190" s="989">
        <f>VLOOKUP($E190,DO$450:DR$461,3,FALSE)*DO190*($K190)+IF($G190&lt;&gt;0,($I190/$G190)*DO190,0)*(1-$K190)</f>
        <v>0</v>
      </c>
      <c r="DR190" s="989">
        <f>VLOOKUP($E190,DO$450:DR$461,4,FALSE)*DO190*($K190)+(DO190-DP190-DQ190)*(1-$K190)</f>
        <v>0</v>
      </c>
      <c r="DS190" s="946"/>
      <c r="DV190" s="1001">
        <f>VLOOKUP($A190,'New Resources - Individual'!$A$4:$Y$133,DV$2,FALSE)*DV$1</f>
        <v>0</v>
      </c>
      <c r="DW190" s="988">
        <f>$G190+DV190</f>
        <v>0</v>
      </c>
      <c r="DX190" s="989">
        <f>VLOOKUP($E190,DW$450:DZ$461,2,FALSE)*DW190*($K190)+IF($G190&lt;&gt;0,($H190/$G190)*DW190,0)*(1-$K190)</f>
        <v>0</v>
      </c>
      <c r="DY190" s="989">
        <f>VLOOKUP($E190,DW$450:DZ$461,3,FALSE)*DW190*($K190)+IF($G190&lt;&gt;0,($I190/$G190)*DW190,0)*(1-$K190)</f>
        <v>0</v>
      </c>
      <c r="DZ190" s="989">
        <f>VLOOKUP($E190,DW$450:DZ$461,4,FALSE)*DW190*($K190)+(DW190-DX190-DY190)*(1-$K190)</f>
        <v>0</v>
      </c>
      <c r="EA190" s="946"/>
      <c r="ED190" s="1001">
        <f>VLOOKUP($A190,'New Resources - Individual'!$A$4:$Y$133,ED$2,FALSE)*ED$1</f>
        <v>0</v>
      </c>
      <c r="EE190" s="988">
        <f>$G190+ED190</f>
        <v>0</v>
      </c>
      <c r="EF190" s="989">
        <f>VLOOKUP($E190,EE$450:EH$461,2,FALSE)*EE190*($K190)+IF($G190&lt;&gt;0,($H190/$G190)*EE190,0)*(1-$K190)</f>
        <v>0</v>
      </c>
      <c r="EG190" s="989">
        <f>VLOOKUP($E190,EE$450:EH$461,3,FALSE)*EE190*($K190)+IF($G190&lt;&gt;0,($I190/$G190)*EE190,0)*(1-$K190)</f>
        <v>0</v>
      </c>
      <c r="EH190" s="989">
        <f>VLOOKUP($E190,EE$450:EH$461,4,FALSE)*EE190*($K190)+(EE190-EF190-EG190)*(1-$K190)</f>
        <v>0</v>
      </c>
      <c r="EI190" s="946"/>
      <c r="EL190" s="1001">
        <f>VLOOKUP($A190,'New Resources - Individual'!$A$4:$Y$133,EL$2,FALSE)*EL$1</f>
        <v>0</v>
      </c>
      <c r="EM190" s="988">
        <f>$G190+EL190</f>
        <v>0</v>
      </c>
      <c r="EN190" s="989">
        <f>VLOOKUP($E190,EM$450:EP$461,2,FALSE)*EM190*($K190)+IF($G190&lt;&gt;0,($H190/$G190)*EM190,0)*(1-$K190)</f>
        <v>0</v>
      </c>
      <c r="EO190" s="989">
        <f>VLOOKUP($E190,EM$450:EP$461,3,FALSE)*EM190*($K190)+IF($G190&lt;&gt;0,($I190/$G190)*EM190,0)*(1-$K190)</f>
        <v>0</v>
      </c>
      <c r="EP190" s="989">
        <f>VLOOKUP($E190,EM$450:EP$461,4,FALSE)*EM190*($K190)+(EM190-EN190-EO190)*(1-$K190)</f>
        <v>0</v>
      </c>
      <c r="EQ190" s="946"/>
      <c r="ET190" s="1001">
        <f>VLOOKUP($A190,'New Resources - Individual'!$A$4:$Y$133,ET$2,FALSE)*ET$1</f>
        <v>0</v>
      </c>
      <c r="EU190" s="988">
        <f>$G190+ET190</f>
        <v>0</v>
      </c>
      <c r="EV190" s="989">
        <f>VLOOKUP($E190,EU$450:EX$461,2,FALSE)*EU190*($K190)+IF($G190&lt;&gt;0,($H190/$G190)*EU190,0)*(1-$K190)</f>
        <v>0</v>
      </c>
      <c r="EW190" s="989">
        <f>VLOOKUP($E190,EU$450:EX$461,3,FALSE)*EU190*($K190)+IF($G190&lt;&gt;0,($I190/$G190)*EU190,0)*(1-$K190)</f>
        <v>0</v>
      </c>
      <c r="EX190" s="989">
        <f>VLOOKUP($E190,EU$450:EX$461,4,FALSE)*EU190*($K190)+(EU190-EV190-EW190)*(1-$K190)</f>
        <v>0</v>
      </c>
      <c r="EY190" s="946"/>
      <c r="FB190" s="1001">
        <f>VLOOKUP($A190,'New Resources - Individual'!$A$4:$Y$133,FB$2,FALSE)*FB$1</f>
        <v>0</v>
      </c>
      <c r="FC190" s="988">
        <f>$G190+FB190</f>
        <v>0</v>
      </c>
      <c r="FD190" s="989">
        <f>VLOOKUP($E190,FC$450:FF$461,2,FALSE)*FC190*($K190)+IF($G190&lt;&gt;0,($H190/$G190)*FC190,0)*(1-$K190)</f>
        <v>0</v>
      </c>
      <c r="FE190" s="989">
        <f>VLOOKUP($E190,FC$450:FF$461,3,FALSE)*FC190*($K190)+IF($G190&lt;&gt;0,($I190/$G190)*FC190,0)*(1-$K190)</f>
        <v>0</v>
      </c>
      <c r="FF190" s="989">
        <f>VLOOKUP($E190,FC$450:FF$461,4,FALSE)*FC190*($K190)+(FC190-FD190-FE190)*(1-$K190)</f>
        <v>0</v>
      </c>
      <c r="FG190" s="946"/>
      <c r="FJ190" s="1001">
        <f>VLOOKUP($A190,'New Resources - Individual'!$A$4:$Y$133,FJ$2,FALSE)*FJ$1</f>
        <v>0</v>
      </c>
      <c r="FK190" s="988">
        <f>$G190+FJ190</f>
        <v>0</v>
      </c>
      <c r="FL190" s="989">
        <f>VLOOKUP($E190,FK$450:FN$461,2,FALSE)*FK190*($K190)+IF($G190&lt;&gt;0,($H190/$G190)*FK190,0)*(1-$K190)</f>
        <v>0</v>
      </c>
      <c r="FM190" s="989">
        <f>VLOOKUP($E190,FK$450:FN$461,3,FALSE)*FK190*($K190)+IF($G190&lt;&gt;0,($I190/$G190)*FK190,0)*(1-$K190)</f>
        <v>0</v>
      </c>
      <c r="FN190" s="989">
        <f>VLOOKUP($E190,FK$450:FN$461,4,FALSE)*FK190*($K190)+(FK190-FL190-FM190)*(1-$K190)</f>
        <v>0</v>
      </c>
      <c r="FO190" s="946"/>
    </row>
    <row r="191" spans="1:171">
      <c r="A191" s="1218"/>
      <c r="B191" s="863" t="s">
        <v>415</v>
      </c>
      <c r="C191" s="1733"/>
      <c r="D191" s="55"/>
      <c r="E191" s="1981"/>
      <c r="F191" s="196"/>
      <c r="G191" s="68"/>
      <c r="H191" s="68"/>
      <c r="I191" s="68"/>
      <c r="J191" s="864"/>
      <c r="K191" s="777"/>
      <c r="S191" s="946"/>
      <c r="AA191" s="946"/>
      <c r="AI191" s="946"/>
      <c r="AQ191" s="946"/>
      <c r="AY191" s="946"/>
      <c r="BG191" s="946"/>
      <c r="BO191" s="946"/>
      <c r="BW191" s="946"/>
      <c r="CE191" s="946"/>
      <c r="CM191" s="946"/>
      <c r="CU191" s="946"/>
      <c r="DC191" s="946"/>
      <c r="DK191" s="946"/>
      <c r="DS191" s="946"/>
      <c r="EA191" s="946"/>
      <c r="EI191" s="946"/>
      <c r="EQ191" s="946"/>
      <c r="EY191" s="946"/>
      <c r="FG191" s="946"/>
      <c r="FO191" s="946"/>
    </row>
    <row r="192" spans="1:171">
      <c r="A192" s="1215">
        <v>560</v>
      </c>
      <c r="B192" s="220" t="s">
        <v>406</v>
      </c>
      <c r="C192" s="1963" t="s">
        <v>72</v>
      </c>
      <c r="D192" s="764">
        <v>547</v>
      </c>
      <c r="E192" s="1985" t="str">
        <f>'Sch 3 - Expenses'!E27</f>
        <v>PROD</v>
      </c>
      <c r="F192" s="765"/>
      <c r="G192" s="182">
        <f>'Sch 3 - Expenses'!G27</f>
        <v>0</v>
      </c>
      <c r="H192" s="182">
        <f>'Sch 3 - Expenses'!H27</f>
        <v>0</v>
      </c>
      <c r="I192" s="182">
        <f>'Sch 3 - Expenses'!I27</f>
        <v>0</v>
      </c>
      <c r="J192" s="183">
        <f>'Sch 3 - Expenses'!J27</f>
        <v>0</v>
      </c>
      <c r="K192" s="777">
        <f t="shared" si="168"/>
        <v>1</v>
      </c>
      <c r="N192" s="1001">
        <f>VLOOKUP($A192,'New Resources - Individual'!$A$4:$Y$133,N$2,FALSE)*N$1</f>
        <v>0</v>
      </c>
      <c r="O192" s="988">
        <f>$G192+N192</f>
        <v>0</v>
      </c>
      <c r="P192" s="989">
        <f>VLOOKUP($E192,O$450:R$461,2,FALSE)*O192*($K192)+IF($G192&lt;&gt;0,($H192/$G192)*O192,0)*(1-$K192)</f>
        <v>0</v>
      </c>
      <c r="Q192" s="989">
        <f>VLOOKUP($E192,O$450:R$461,3,FALSE)*O192*($K192)+IF($G192&lt;&gt;0,($I192/$G192)*O192,0)*(1-$K192)</f>
        <v>0</v>
      </c>
      <c r="R192" s="989">
        <f>VLOOKUP($E192,O$450:R$461,4,FALSE)*O192*($K192)+(O192-P192-Q192)*(1-$K192)</f>
        <v>0</v>
      </c>
      <c r="S192" s="946"/>
      <c r="V192" s="1001">
        <f>VLOOKUP($A192,'New Resources - Individual'!$A$4:$Y$133,V$2,FALSE)*V$1</f>
        <v>0</v>
      </c>
      <c r="W192" s="988">
        <f>$G192+V192</f>
        <v>0</v>
      </c>
      <c r="X192" s="989">
        <f>VLOOKUP($E192,W$450:Z$461,2,FALSE)*W192*($K192)+IF($G192&lt;&gt;0,($H192/$G192)*W192,0)*(1-$K192)</f>
        <v>0</v>
      </c>
      <c r="Y192" s="989">
        <f>VLOOKUP($E192,W$450:Z$461,3,FALSE)*W192*($K192)+IF($G192&lt;&gt;0,($I192/$G192)*W192,0)*(1-$K192)</f>
        <v>0</v>
      </c>
      <c r="Z192" s="989">
        <f>VLOOKUP($E192,W$450:Z$461,4,FALSE)*W192*($K192)+(W192-X192-Y192)*(1-$K192)</f>
        <v>0</v>
      </c>
      <c r="AA192" s="946"/>
      <c r="AD192" s="1001">
        <f>VLOOKUP($A192,'New Resources - Individual'!$A$4:$Y$133,AD$2,FALSE)*AD$1</f>
        <v>0</v>
      </c>
      <c r="AE192" s="988">
        <f>$G192+AD192</f>
        <v>0</v>
      </c>
      <c r="AF192" s="989">
        <f>VLOOKUP($E192,AE$450:AH$461,2,FALSE)*AE192*($K192)+IF($G192&lt;&gt;0,($H192/$G192)*AE192,0)*(1-$K192)</f>
        <v>0</v>
      </c>
      <c r="AG192" s="989">
        <f>VLOOKUP($E192,AE$450:AH$461,3,FALSE)*AE192*($K192)+IF($G192&lt;&gt;0,($I192/$G192)*AE192,0)*(1-$K192)</f>
        <v>0</v>
      </c>
      <c r="AH192" s="989">
        <f>VLOOKUP($E192,AE$450:AH$461,4,FALSE)*AE192*($K192)+(AE192-AF192-AG192)*(1-$K192)</f>
        <v>0</v>
      </c>
      <c r="AI192" s="946"/>
      <c r="AL192" s="1001">
        <f>VLOOKUP($A192,'New Resources - Individual'!$A$4:$Y$133,AL$2,FALSE)*AL$1</f>
        <v>0</v>
      </c>
      <c r="AM192" s="988">
        <f>$G192+AL192</f>
        <v>0</v>
      </c>
      <c r="AN192" s="989">
        <f>VLOOKUP($E192,AM$450:AP$461,2,FALSE)*AM192*($K192)+IF($G192&lt;&gt;0,($H192/$G192)*AM192,0)*(1-$K192)</f>
        <v>0</v>
      </c>
      <c r="AO192" s="989">
        <f>VLOOKUP($E192,AM$450:AP$461,3,FALSE)*AM192*($K192)+IF($G192&lt;&gt;0,($I192/$G192)*AM192,0)*(1-$K192)</f>
        <v>0</v>
      </c>
      <c r="AP192" s="989">
        <f>VLOOKUP($E192,AM$450:AP$461,4,FALSE)*AM192*($K192)+(AM192-AN192-AO192)*(1-$K192)</f>
        <v>0</v>
      </c>
      <c r="AQ192" s="946"/>
      <c r="AT192" s="1001">
        <f>VLOOKUP($A192,'New Resources - Individual'!$A$4:$Y$133,AT$2,FALSE)*AT$1</f>
        <v>0</v>
      </c>
      <c r="AU192" s="988">
        <f>$G192+AT192</f>
        <v>0</v>
      </c>
      <c r="AV192" s="989">
        <f>VLOOKUP($E192,AU$450:AX$461,2,FALSE)*AU192*($K192)+IF($G192&lt;&gt;0,($H192/$G192)*AU192,0)*(1-$K192)</f>
        <v>0</v>
      </c>
      <c r="AW192" s="989">
        <f>VLOOKUP($E192,AU$450:AX$461,3,FALSE)*AU192*($K192)+IF($G192&lt;&gt;0,($I192/$G192)*AU192,0)*(1-$K192)</f>
        <v>0</v>
      </c>
      <c r="AX192" s="989">
        <f>VLOOKUP($E192,AU$450:AX$461,4,FALSE)*AU192*($K192)+(AU192-AV192-AW192)*(1-$K192)</f>
        <v>0</v>
      </c>
      <c r="AY192" s="946"/>
      <c r="BB192" s="1001">
        <f>VLOOKUP($A192,'New Resources - Individual'!$A$4:$Y$133,BB$2,FALSE)*BB$1</f>
        <v>0</v>
      </c>
      <c r="BC192" s="988">
        <f>$G192+BB192</f>
        <v>0</v>
      </c>
      <c r="BD192" s="989">
        <f>VLOOKUP($E192,BC$450:BF$461,2,FALSE)*BC192*($K192)+IF($G192&lt;&gt;0,($H192/$G192)*BC192,0)*(1-$K192)</f>
        <v>0</v>
      </c>
      <c r="BE192" s="989">
        <f>VLOOKUP($E192,BC$450:BF$461,3,FALSE)*BC192*($K192)+IF($G192&lt;&gt;0,($I192/$G192)*BC192,0)*(1-$K192)</f>
        <v>0</v>
      </c>
      <c r="BF192" s="989">
        <f>VLOOKUP($E192,BC$450:BF$461,4,FALSE)*BC192*($K192)+(BC192-BD192-BE192)*(1-$K192)</f>
        <v>0</v>
      </c>
      <c r="BG192" s="946"/>
      <c r="BJ192" s="1001">
        <f>VLOOKUP($A192,'New Resources - Individual'!$A$4:$Y$133,BJ$2,FALSE)*BJ$1</f>
        <v>0</v>
      </c>
      <c r="BK192" s="988">
        <f>$G192+BJ192</f>
        <v>0</v>
      </c>
      <c r="BL192" s="989">
        <f>VLOOKUP($E192,BK$450:BN$461,2,FALSE)*BK192*($K192)+IF($G192&lt;&gt;0,($H192/$G192)*BK192,0)*(1-$K192)</f>
        <v>0</v>
      </c>
      <c r="BM192" s="989">
        <f>VLOOKUP($E192,BK$450:BN$461,3,FALSE)*BK192*($K192)+IF($G192&lt;&gt;0,($I192/$G192)*BK192,0)*(1-$K192)</f>
        <v>0</v>
      </c>
      <c r="BN192" s="989">
        <f>VLOOKUP($E192,BK$450:BN$461,4,FALSE)*BK192*($K192)+(BK192-BL192-BM192)*(1-$K192)</f>
        <v>0</v>
      </c>
      <c r="BO192" s="946"/>
      <c r="BR192" s="1001">
        <f>VLOOKUP($A192,'New Resources - Individual'!$A$4:$Y$133,BR$2,FALSE)*BR$1</f>
        <v>0</v>
      </c>
      <c r="BS192" s="988">
        <f>$G192+BR192</f>
        <v>0</v>
      </c>
      <c r="BT192" s="989">
        <f>VLOOKUP($E192,BS$450:BV$461,2,FALSE)*BS192*($K192)+IF($G192&lt;&gt;0,($H192/$G192)*BS192,0)*(1-$K192)</f>
        <v>0</v>
      </c>
      <c r="BU192" s="989">
        <f>VLOOKUP($E192,BS$450:BV$461,3,FALSE)*BS192*($K192)+IF($G192&lt;&gt;0,($I192/$G192)*BS192,0)*(1-$K192)</f>
        <v>0</v>
      </c>
      <c r="BV192" s="989">
        <f>VLOOKUP($E192,BS$450:BV$461,4,FALSE)*BS192*($K192)+(BS192-BT192-BU192)*(1-$K192)</f>
        <v>0</v>
      </c>
      <c r="BW192" s="946"/>
      <c r="BZ192" s="1001">
        <f>VLOOKUP($A192,'New Resources - Individual'!$A$4:$Y$133,BZ$2,FALSE)*BZ$1</f>
        <v>0</v>
      </c>
      <c r="CA192" s="988">
        <f>$G192+BZ192</f>
        <v>0</v>
      </c>
      <c r="CB192" s="989">
        <f>VLOOKUP($E192,CA$450:CD$461,2,FALSE)*CA192*($K192)+IF($G192&lt;&gt;0,($H192/$G192)*CA192,0)*(1-$K192)</f>
        <v>0</v>
      </c>
      <c r="CC192" s="989">
        <f>VLOOKUP($E192,CA$450:CD$461,3,FALSE)*CA192*($K192)+IF($G192&lt;&gt;0,($I192/$G192)*CA192,0)*(1-$K192)</f>
        <v>0</v>
      </c>
      <c r="CD192" s="989">
        <f>VLOOKUP($E192,CA$450:CD$461,4,FALSE)*CA192*($K192)+(CA192-CB192-CC192)*(1-$K192)</f>
        <v>0</v>
      </c>
      <c r="CE192" s="946"/>
      <c r="CH192" s="1001">
        <f>VLOOKUP($A192,'New Resources - Individual'!$A$4:$Y$133,CH$2,FALSE)*CH$1</f>
        <v>0</v>
      </c>
      <c r="CI192" s="988">
        <f>$G192+CH192</f>
        <v>0</v>
      </c>
      <c r="CJ192" s="989">
        <f>VLOOKUP($E192,CI$450:CL$461,2,FALSE)*CI192*($K192)+IF($G192&lt;&gt;0,($H192/$G192)*CI192,0)*(1-$K192)</f>
        <v>0</v>
      </c>
      <c r="CK192" s="989">
        <f>VLOOKUP($E192,CI$450:CL$461,3,FALSE)*CI192*($K192)+IF($G192&lt;&gt;0,($I192/$G192)*CI192,0)*(1-$K192)</f>
        <v>0</v>
      </c>
      <c r="CL192" s="989">
        <f>VLOOKUP($E192,CI$450:CL$461,4,FALSE)*CI192*($K192)+(CI192-CJ192-CK192)*(1-$K192)</f>
        <v>0</v>
      </c>
      <c r="CM192" s="946"/>
      <c r="CP192" s="1001">
        <f>VLOOKUP($A192,'New Resources - Individual'!$A$4:$Y$133,CP$2,FALSE)*CP$1</f>
        <v>0</v>
      </c>
      <c r="CQ192" s="988">
        <f>$G192+CP192</f>
        <v>0</v>
      </c>
      <c r="CR192" s="989">
        <f>VLOOKUP($E192,CQ$450:CT$461,2,FALSE)*CQ192*($K192)+IF($G192&lt;&gt;0,($H192/$G192)*CQ192,0)*(1-$K192)</f>
        <v>0</v>
      </c>
      <c r="CS192" s="989">
        <f>VLOOKUP($E192,CQ$450:CT$461,3,FALSE)*CQ192*($K192)+IF($G192&lt;&gt;0,($I192/$G192)*CQ192,0)*(1-$K192)</f>
        <v>0</v>
      </c>
      <c r="CT192" s="989">
        <f>VLOOKUP($E192,CQ$450:CT$461,4,FALSE)*CQ192*($K192)+(CQ192-CR192-CS192)*(1-$K192)</f>
        <v>0</v>
      </c>
      <c r="CU192" s="946"/>
      <c r="CX192" s="1001">
        <f>VLOOKUP($A192,'New Resources - Individual'!$A$4:$Y$133,CX$2,FALSE)*CX$1</f>
        <v>0</v>
      </c>
      <c r="CY192" s="988">
        <f>$G192+CX192</f>
        <v>0</v>
      </c>
      <c r="CZ192" s="989">
        <f>VLOOKUP($E192,CY$450:DB$461,2,FALSE)*CY192*($K192)+IF($G192&lt;&gt;0,($H192/$G192)*CY192,0)*(1-$K192)</f>
        <v>0</v>
      </c>
      <c r="DA192" s="989">
        <f>VLOOKUP($E192,CY$450:DB$461,3,FALSE)*CY192*($K192)+IF($G192&lt;&gt;0,($I192/$G192)*CY192,0)*(1-$K192)</f>
        <v>0</v>
      </c>
      <c r="DB192" s="989">
        <f>VLOOKUP($E192,CY$450:DB$461,4,FALSE)*CY192*($K192)+(CY192-CZ192-DA192)*(1-$K192)</f>
        <v>0</v>
      </c>
      <c r="DC192" s="946"/>
      <c r="DF192" s="1001">
        <f>VLOOKUP($A192,'New Resources - Individual'!$A$4:$Y$133,DF$2,FALSE)*DF$1</f>
        <v>0</v>
      </c>
      <c r="DG192" s="988">
        <f>$G192+DF192</f>
        <v>0</v>
      </c>
      <c r="DH192" s="989">
        <f>VLOOKUP($E192,DG$450:DJ$461,2,FALSE)*DG192*($K192)+IF($G192&lt;&gt;0,($H192/$G192)*DG192,0)*(1-$K192)</f>
        <v>0</v>
      </c>
      <c r="DI192" s="989">
        <f>VLOOKUP($E192,DG$450:DJ$461,3,FALSE)*DG192*($K192)+IF($G192&lt;&gt;0,($I192/$G192)*DG192,0)*(1-$K192)</f>
        <v>0</v>
      </c>
      <c r="DJ192" s="989">
        <f>VLOOKUP($E192,DG$450:DJ$461,4,FALSE)*DG192*($K192)+(DG192-DH192-DI192)*(1-$K192)</f>
        <v>0</v>
      </c>
      <c r="DK192" s="946"/>
      <c r="DN192" s="1001">
        <f>VLOOKUP($A192,'New Resources - Individual'!$A$4:$Y$133,DN$2,FALSE)*DN$1</f>
        <v>0</v>
      </c>
      <c r="DO192" s="988">
        <f>$G192+DN192</f>
        <v>0</v>
      </c>
      <c r="DP192" s="989">
        <f>VLOOKUP($E192,DO$450:DR$461,2,FALSE)*DO192*($K192)+IF($G192&lt;&gt;0,($H192/$G192)*DO192,0)*(1-$K192)</f>
        <v>0</v>
      </c>
      <c r="DQ192" s="989">
        <f>VLOOKUP($E192,DO$450:DR$461,3,FALSE)*DO192*($K192)+IF($G192&lt;&gt;0,($I192/$G192)*DO192,0)*(1-$K192)</f>
        <v>0</v>
      </c>
      <c r="DR192" s="989">
        <f>VLOOKUP($E192,DO$450:DR$461,4,FALSE)*DO192*($K192)+(DO192-DP192-DQ192)*(1-$K192)</f>
        <v>0</v>
      </c>
      <c r="DS192" s="946"/>
      <c r="DV192" s="1001">
        <f>VLOOKUP($A192,'New Resources - Individual'!$A$4:$Y$133,DV$2,FALSE)*DV$1</f>
        <v>0</v>
      </c>
      <c r="DW192" s="988">
        <f>$G192+DV192</f>
        <v>0</v>
      </c>
      <c r="DX192" s="989">
        <f>VLOOKUP($E192,DW$450:DZ$461,2,FALSE)*DW192*($K192)+IF($G192&lt;&gt;0,($H192/$G192)*DW192,0)*(1-$K192)</f>
        <v>0</v>
      </c>
      <c r="DY192" s="989">
        <f>VLOOKUP($E192,DW$450:DZ$461,3,FALSE)*DW192*($K192)+IF($G192&lt;&gt;0,($I192/$G192)*DW192,0)*(1-$K192)</f>
        <v>0</v>
      </c>
      <c r="DZ192" s="989">
        <f>VLOOKUP($E192,DW$450:DZ$461,4,FALSE)*DW192*($K192)+(DW192-DX192-DY192)*(1-$K192)</f>
        <v>0</v>
      </c>
      <c r="EA192" s="946"/>
      <c r="ED192" s="1001">
        <f>VLOOKUP($A192,'New Resources - Individual'!$A$4:$Y$133,ED$2,FALSE)*ED$1</f>
        <v>0</v>
      </c>
      <c r="EE192" s="988">
        <f>$G192+ED192</f>
        <v>0</v>
      </c>
      <c r="EF192" s="989">
        <f>VLOOKUP($E192,EE$450:EH$461,2,FALSE)*EE192*($K192)+IF($G192&lt;&gt;0,($H192/$G192)*EE192,0)*(1-$K192)</f>
        <v>0</v>
      </c>
      <c r="EG192" s="989">
        <f>VLOOKUP($E192,EE$450:EH$461,3,FALSE)*EE192*($K192)+IF($G192&lt;&gt;0,($I192/$G192)*EE192,0)*(1-$K192)</f>
        <v>0</v>
      </c>
      <c r="EH192" s="989">
        <f>VLOOKUP($E192,EE$450:EH$461,4,FALSE)*EE192*($K192)+(EE192-EF192-EG192)*(1-$K192)</f>
        <v>0</v>
      </c>
      <c r="EI192" s="946"/>
      <c r="EL192" s="1001">
        <f>VLOOKUP($A192,'New Resources - Individual'!$A$4:$Y$133,EL$2,FALSE)*EL$1</f>
        <v>0</v>
      </c>
      <c r="EM192" s="988">
        <f>$G192+EL192</f>
        <v>0</v>
      </c>
      <c r="EN192" s="989">
        <f>VLOOKUP($E192,EM$450:EP$461,2,FALSE)*EM192*($K192)+IF($G192&lt;&gt;0,($H192/$G192)*EM192,0)*(1-$K192)</f>
        <v>0</v>
      </c>
      <c r="EO192" s="989">
        <f>VLOOKUP($E192,EM$450:EP$461,3,FALSE)*EM192*($K192)+IF($G192&lt;&gt;0,($I192/$G192)*EM192,0)*(1-$K192)</f>
        <v>0</v>
      </c>
      <c r="EP192" s="989">
        <f>VLOOKUP($E192,EM$450:EP$461,4,FALSE)*EM192*($K192)+(EM192-EN192-EO192)*(1-$K192)</f>
        <v>0</v>
      </c>
      <c r="EQ192" s="946"/>
      <c r="ET192" s="1001">
        <f>VLOOKUP($A192,'New Resources - Individual'!$A$4:$Y$133,ET$2,FALSE)*ET$1</f>
        <v>0</v>
      </c>
      <c r="EU192" s="988">
        <f>$G192+ET192</f>
        <v>0</v>
      </c>
      <c r="EV192" s="989">
        <f>VLOOKUP($E192,EU$450:EX$461,2,FALSE)*EU192*($K192)+IF($G192&lt;&gt;0,($H192/$G192)*EU192,0)*(1-$K192)</f>
        <v>0</v>
      </c>
      <c r="EW192" s="989">
        <f>VLOOKUP($E192,EU$450:EX$461,3,FALSE)*EU192*($K192)+IF($G192&lt;&gt;0,($I192/$G192)*EU192,0)*(1-$K192)</f>
        <v>0</v>
      </c>
      <c r="EX192" s="989">
        <f>VLOOKUP($E192,EU$450:EX$461,4,FALSE)*EU192*($K192)+(EU192-EV192-EW192)*(1-$K192)</f>
        <v>0</v>
      </c>
      <c r="EY192" s="946"/>
      <c r="FB192" s="1001">
        <f>VLOOKUP($A192,'New Resources - Individual'!$A$4:$Y$133,FB$2,FALSE)*FB$1</f>
        <v>0</v>
      </c>
      <c r="FC192" s="988">
        <f>$G192+FB192</f>
        <v>0</v>
      </c>
      <c r="FD192" s="989">
        <f>VLOOKUP($E192,FC$450:FF$461,2,FALSE)*FC192*($K192)+IF($G192&lt;&gt;0,($H192/$G192)*FC192,0)*(1-$K192)</f>
        <v>0</v>
      </c>
      <c r="FE192" s="989">
        <f>VLOOKUP($E192,FC$450:FF$461,3,FALSE)*FC192*($K192)+IF($G192&lt;&gt;0,($I192/$G192)*FC192,0)*(1-$K192)</f>
        <v>0</v>
      </c>
      <c r="FF192" s="989">
        <f>VLOOKUP($E192,FC$450:FF$461,4,FALSE)*FC192*($K192)+(FC192-FD192-FE192)*(1-$K192)</f>
        <v>0</v>
      </c>
      <c r="FG192" s="946"/>
      <c r="FJ192" s="1001">
        <f>VLOOKUP($A192,'New Resources - Individual'!$A$4:$Y$133,FJ$2,FALSE)*FJ$1</f>
        <v>0</v>
      </c>
      <c r="FK192" s="988">
        <f>$G192+FJ192</f>
        <v>0</v>
      </c>
      <c r="FL192" s="989">
        <f>VLOOKUP($E192,FK$450:FN$461,2,FALSE)*FK192*($K192)+IF($G192&lt;&gt;0,($H192/$G192)*FK192,0)*(1-$K192)</f>
        <v>0</v>
      </c>
      <c r="FM192" s="989">
        <f>VLOOKUP($E192,FK$450:FN$461,3,FALSE)*FK192*($K192)+IF($G192&lt;&gt;0,($I192/$G192)*FK192,0)*(1-$K192)</f>
        <v>0</v>
      </c>
      <c r="FN192" s="989">
        <f>VLOOKUP($E192,FK$450:FN$461,4,FALSE)*FK192*($K192)+(FK192-FL192-FM192)*(1-$K192)</f>
        <v>0</v>
      </c>
      <c r="FO192" s="946"/>
    </row>
    <row r="193" spans="1:171">
      <c r="A193" s="1215">
        <v>570</v>
      </c>
      <c r="B193" s="787" t="s">
        <v>254</v>
      </c>
      <c r="C193" s="1963" t="s">
        <v>72</v>
      </c>
      <c r="D193" s="764" t="s">
        <v>552</v>
      </c>
      <c r="E193" s="1985" t="str">
        <f>'Sch 3 - Expenses'!E28</f>
        <v>PROD</v>
      </c>
      <c r="F193" s="765"/>
      <c r="G193" s="182">
        <f>'Sch 3 - Expenses'!G28</f>
        <v>0</v>
      </c>
      <c r="H193" s="182">
        <f>'Sch 3 - Expenses'!H28</f>
        <v>0</v>
      </c>
      <c r="I193" s="182">
        <f>'Sch 3 - Expenses'!I28</f>
        <v>0</v>
      </c>
      <c r="J193" s="183">
        <f>'Sch 3 - Expenses'!J28</f>
        <v>0</v>
      </c>
      <c r="K193" s="777">
        <f t="shared" si="168"/>
        <v>1</v>
      </c>
      <c r="N193" s="1001">
        <f>VLOOKUP($A193,'New Resources - Individual'!$A$4:$Y$133,N$2,FALSE)*N$1</f>
        <v>0</v>
      </c>
      <c r="O193" s="988">
        <f>$G193+N193</f>
        <v>0</v>
      </c>
      <c r="P193" s="989">
        <f>VLOOKUP($E193,O$450:R$461,2,FALSE)*O193*($K193)+IF($G193&lt;&gt;0,($H193/$G193)*O193,0)*(1-$K193)</f>
        <v>0</v>
      </c>
      <c r="Q193" s="989">
        <f>VLOOKUP($E193,O$450:R$461,3,FALSE)*O193*($K193)+IF($G193&lt;&gt;0,($I193/$G193)*O193,0)*(1-$K193)</f>
        <v>0</v>
      </c>
      <c r="R193" s="989">
        <f>VLOOKUP($E193,O$450:R$461,4,FALSE)*O193*($K193)+(O193-P193-Q193)*(1-$K193)</f>
        <v>0</v>
      </c>
      <c r="S193" s="946"/>
      <c r="V193" s="1001">
        <f>VLOOKUP($A193,'New Resources - Individual'!$A$4:$Y$133,V$2,FALSE)*V$1</f>
        <v>0</v>
      </c>
      <c r="W193" s="988">
        <f>$G193+V193</f>
        <v>0</v>
      </c>
      <c r="X193" s="989">
        <f>VLOOKUP($E193,W$450:Z$461,2,FALSE)*W193*($K193)+IF($G193&lt;&gt;0,($H193/$G193)*W193,0)*(1-$K193)</f>
        <v>0</v>
      </c>
      <c r="Y193" s="989">
        <f>VLOOKUP($E193,W$450:Z$461,3,FALSE)*W193*($K193)+IF($G193&lt;&gt;0,($I193/$G193)*W193,0)*(1-$K193)</f>
        <v>0</v>
      </c>
      <c r="Z193" s="989">
        <f>VLOOKUP($E193,W$450:Z$461,4,FALSE)*W193*($K193)+(W193-X193-Y193)*(1-$K193)</f>
        <v>0</v>
      </c>
      <c r="AA193" s="946"/>
      <c r="AD193" s="1001">
        <f>VLOOKUP($A193,'New Resources - Individual'!$A$4:$Y$133,AD$2,FALSE)*AD$1</f>
        <v>0</v>
      </c>
      <c r="AE193" s="988">
        <f>$G193+AD193</f>
        <v>0</v>
      </c>
      <c r="AF193" s="989">
        <f>VLOOKUP($E193,AE$450:AH$461,2,FALSE)*AE193*($K193)+IF($G193&lt;&gt;0,($H193/$G193)*AE193,0)*(1-$K193)</f>
        <v>0</v>
      </c>
      <c r="AG193" s="989">
        <f>VLOOKUP($E193,AE$450:AH$461,3,FALSE)*AE193*($K193)+IF($G193&lt;&gt;0,($I193/$G193)*AE193,0)*(1-$K193)</f>
        <v>0</v>
      </c>
      <c r="AH193" s="989">
        <f>VLOOKUP($E193,AE$450:AH$461,4,FALSE)*AE193*($K193)+(AE193-AF193-AG193)*(1-$K193)</f>
        <v>0</v>
      </c>
      <c r="AI193" s="946"/>
      <c r="AL193" s="1001">
        <f>VLOOKUP($A193,'New Resources - Individual'!$A$4:$Y$133,AL$2,FALSE)*AL$1</f>
        <v>0</v>
      </c>
      <c r="AM193" s="988">
        <f>$G193+AL193</f>
        <v>0</v>
      </c>
      <c r="AN193" s="989">
        <f>VLOOKUP($E193,AM$450:AP$461,2,FALSE)*AM193*($K193)+IF($G193&lt;&gt;0,($H193/$G193)*AM193,0)*(1-$K193)</f>
        <v>0</v>
      </c>
      <c r="AO193" s="989">
        <f>VLOOKUP($E193,AM$450:AP$461,3,FALSE)*AM193*($K193)+IF($G193&lt;&gt;0,($I193/$G193)*AM193,0)*(1-$K193)</f>
        <v>0</v>
      </c>
      <c r="AP193" s="989">
        <f>VLOOKUP($E193,AM$450:AP$461,4,FALSE)*AM193*($K193)+(AM193-AN193-AO193)*(1-$K193)</f>
        <v>0</v>
      </c>
      <c r="AQ193" s="946"/>
      <c r="AT193" s="1001">
        <f>VLOOKUP($A193,'New Resources - Individual'!$A$4:$Y$133,AT$2,FALSE)*AT$1</f>
        <v>0</v>
      </c>
      <c r="AU193" s="988">
        <f>$G193+AT193</f>
        <v>0</v>
      </c>
      <c r="AV193" s="989">
        <f>VLOOKUP($E193,AU$450:AX$461,2,FALSE)*AU193*($K193)+IF($G193&lt;&gt;0,($H193/$G193)*AU193,0)*(1-$K193)</f>
        <v>0</v>
      </c>
      <c r="AW193" s="989">
        <f>VLOOKUP($E193,AU$450:AX$461,3,FALSE)*AU193*($K193)+IF($G193&lt;&gt;0,($I193/$G193)*AU193,0)*(1-$K193)</f>
        <v>0</v>
      </c>
      <c r="AX193" s="989">
        <f>VLOOKUP($E193,AU$450:AX$461,4,FALSE)*AU193*($K193)+(AU193-AV193-AW193)*(1-$K193)</f>
        <v>0</v>
      </c>
      <c r="AY193" s="946"/>
      <c r="BB193" s="1001">
        <f>VLOOKUP($A193,'New Resources - Individual'!$A$4:$Y$133,BB$2,FALSE)*BB$1</f>
        <v>0</v>
      </c>
      <c r="BC193" s="988">
        <f>$G193+BB193</f>
        <v>0</v>
      </c>
      <c r="BD193" s="989">
        <f>VLOOKUP($E193,BC$450:BF$461,2,FALSE)*BC193*($K193)+IF($G193&lt;&gt;0,($H193/$G193)*BC193,0)*(1-$K193)</f>
        <v>0</v>
      </c>
      <c r="BE193" s="989">
        <f>VLOOKUP($E193,BC$450:BF$461,3,FALSE)*BC193*($K193)+IF($G193&lt;&gt;0,($I193/$G193)*BC193,0)*(1-$K193)</f>
        <v>0</v>
      </c>
      <c r="BF193" s="989">
        <f>VLOOKUP($E193,BC$450:BF$461,4,FALSE)*BC193*($K193)+(BC193-BD193-BE193)*(1-$K193)</f>
        <v>0</v>
      </c>
      <c r="BG193" s="946"/>
      <c r="BJ193" s="1001">
        <f>VLOOKUP($A193,'New Resources - Individual'!$A$4:$Y$133,BJ$2,FALSE)*BJ$1</f>
        <v>0</v>
      </c>
      <c r="BK193" s="988">
        <f>$G193+BJ193</f>
        <v>0</v>
      </c>
      <c r="BL193" s="989">
        <f>VLOOKUP($E193,BK$450:BN$461,2,FALSE)*BK193*($K193)+IF($G193&lt;&gt;0,($H193/$G193)*BK193,0)*(1-$K193)</f>
        <v>0</v>
      </c>
      <c r="BM193" s="989">
        <f>VLOOKUP($E193,BK$450:BN$461,3,FALSE)*BK193*($K193)+IF($G193&lt;&gt;0,($I193/$G193)*BK193,0)*(1-$K193)</f>
        <v>0</v>
      </c>
      <c r="BN193" s="989">
        <f>VLOOKUP($E193,BK$450:BN$461,4,FALSE)*BK193*($K193)+(BK193-BL193-BM193)*(1-$K193)</f>
        <v>0</v>
      </c>
      <c r="BO193" s="946"/>
      <c r="BR193" s="1001">
        <f>VLOOKUP($A193,'New Resources - Individual'!$A$4:$Y$133,BR$2,FALSE)*BR$1</f>
        <v>0</v>
      </c>
      <c r="BS193" s="988">
        <f>$G193+BR193</f>
        <v>0</v>
      </c>
      <c r="BT193" s="989">
        <f>VLOOKUP($E193,BS$450:BV$461,2,FALSE)*BS193*($K193)+IF($G193&lt;&gt;0,($H193/$G193)*BS193,0)*(1-$K193)</f>
        <v>0</v>
      </c>
      <c r="BU193" s="989">
        <f>VLOOKUP($E193,BS$450:BV$461,3,FALSE)*BS193*($K193)+IF($G193&lt;&gt;0,($I193/$G193)*BS193,0)*(1-$K193)</f>
        <v>0</v>
      </c>
      <c r="BV193" s="989">
        <f>VLOOKUP($E193,BS$450:BV$461,4,FALSE)*BS193*($K193)+(BS193-BT193-BU193)*(1-$K193)</f>
        <v>0</v>
      </c>
      <c r="BW193" s="946"/>
      <c r="BZ193" s="1001">
        <f>VLOOKUP($A193,'New Resources - Individual'!$A$4:$Y$133,BZ$2,FALSE)*BZ$1</f>
        <v>0</v>
      </c>
      <c r="CA193" s="988">
        <f>$G193+BZ193</f>
        <v>0</v>
      </c>
      <c r="CB193" s="989">
        <f>VLOOKUP($E193,CA$450:CD$461,2,FALSE)*CA193*($K193)+IF($G193&lt;&gt;0,($H193/$G193)*CA193,0)*(1-$K193)</f>
        <v>0</v>
      </c>
      <c r="CC193" s="989">
        <f>VLOOKUP($E193,CA$450:CD$461,3,FALSE)*CA193*($K193)+IF($G193&lt;&gt;0,($I193/$G193)*CA193,0)*(1-$K193)</f>
        <v>0</v>
      </c>
      <c r="CD193" s="989">
        <f>VLOOKUP($E193,CA$450:CD$461,4,FALSE)*CA193*($K193)+(CA193-CB193-CC193)*(1-$K193)</f>
        <v>0</v>
      </c>
      <c r="CE193" s="946"/>
      <c r="CH193" s="1001">
        <f>VLOOKUP($A193,'New Resources - Individual'!$A$4:$Y$133,CH$2,FALSE)*CH$1</f>
        <v>0</v>
      </c>
      <c r="CI193" s="988">
        <f>$G193+CH193</f>
        <v>0</v>
      </c>
      <c r="CJ193" s="989">
        <f>VLOOKUP($E193,CI$450:CL$461,2,FALSE)*CI193*($K193)+IF($G193&lt;&gt;0,($H193/$G193)*CI193,0)*(1-$K193)</f>
        <v>0</v>
      </c>
      <c r="CK193" s="989">
        <f>VLOOKUP($E193,CI$450:CL$461,3,FALSE)*CI193*($K193)+IF($G193&lt;&gt;0,($I193/$G193)*CI193,0)*(1-$K193)</f>
        <v>0</v>
      </c>
      <c r="CL193" s="989">
        <f>VLOOKUP($E193,CI$450:CL$461,4,FALSE)*CI193*($K193)+(CI193-CJ193-CK193)*(1-$K193)</f>
        <v>0</v>
      </c>
      <c r="CM193" s="946"/>
      <c r="CP193" s="1001">
        <f>VLOOKUP($A193,'New Resources - Individual'!$A$4:$Y$133,CP$2,FALSE)*CP$1</f>
        <v>0</v>
      </c>
      <c r="CQ193" s="988">
        <f>$G193+CP193</f>
        <v>0</v>
      </c>
      <c r="CR193" s="989">
        <f>VLOOKUP($E193,CQ$450:CT$461,2,FALSE)*CQ193*($K193)+IF($G193&lt;&gt;0,($H193/$G193)*CQ193,0)*(1-$K193)</f>
        <v>0</v>
      </c>
      <c r="CS193" s="989">
        <f>VLOOKUP($E193,CQ$450:CT$461,3,FALSE)*CQ193*($K193)+IF($G193&lt;&gt;0,($I193/$G193)*CQ193,0)*(1-$K193)</f>
        <v>0</v>
      </c>
      <c r="CT193" s="989">
        <f>VLOOKUP($E193,CQ$450:CT$461,4,FALSE)*CQ193*($K193)+(CQ193-CR193-CS193)*(1-$K193)</f>
        <v>0</v>
      </c>
      <c r="CU193" s="946"/>
      <c r="CX193" s="1001">
        <f>VLOOKUP($A193,'New Resources - Individual'!$A$4:$Y$133,CX$2,FALSE)*CX$1</f>
        <v>0</v>
      </c>
      <c r="CY193" s="988">
        <f>$G193+CX193</f>
        <v>0</v>
      </c>
      <c r="CZ193" s="989">
        <f>VLOOKUP($E193,CY$450:DB$461,2,FALSE)*CY193*($K193)+IF($G193&lt;&gt;0,($H193/$G193)*CY193,0)*(1-$K193)</f>
        <v>0</v>
      </c>
      <c r="DA193" s="989">
        <f>VLOOKUP($E193,CY$450:DB$461,3,FALSE)*CY193*($K193)+IF($G193&lt;&gt;0,($I193/$G193)*CY193,0)*(1-$K193)</f>
        <v>0</v>
      </c>
      <c r="DB193" s="989">
        <f>VLOOKUP($E193,CY$450:DB$461,4,FALSE)*CY193*($K193)+(CY193-CZ193-DA193)*(1-$K193)</f>
        <v>0</v>
      </c>
      <c r="DC193" s="946"/>
      <c r="DF193" s="1001">
        <f>VLOOKUP($A193,'New Resources - Individual'!$A$4:$Y$133,DF$2,FALSE)*DF$1</f>
        <v>0</v>
      </c>
      <c r="DG193" s="988">
        <f>$G193+DF193</f>
        <v>0</v>
      </c>
      <c r="DH193" s="989">
        <f>VLOOKUP($E193,DG$450:DJ$461,2,FALSE)*DG193*($K193)+IF($G193&lt;&gt;0,($H193/$G193)*DG193,0)*(1-$K193)</f>
        <v>0</v>
      </c>
      <c r="DI193" s="989">
        <f>VLOOKUP($E193,DG$450:DJ$461,3,FALSE)*DG193*($K193)+IF($G193&lt;&gt;0,($I193/$G193)*DG193,0)*(1-$K193)</f>
        <v>0</v>
      </c>
      <c r="DJ193" s="989">
        <f>VLOOKUP($E193,DG$450:DJ$461,4,FALSE)*DG193*($K193)+(DG193-DH193-DI193)*(1-$K193)</f>
        <v>0</v>
      </c>
      <c r="DK193" s="946"/>
      <c r="DN193" s="1001">
        <f>VLOOKUP($A193,'New Resources - Individual'!$A$4:$Y$133,DN$2,FALSE)*DN$1</f>
        <v>0</v>
      </c>
      <c r="DO193" s="988">
        <f>$G193+DN193</f>
        <v>0</v>
      </c>
      <c r="DP193" s="989">
        <f>VLOOKUP($E193,DO$450:DR$461,2,FALSE)*DO193*($K193)+IF($G193&lt;&gt;0,($H193/$G193)*DO193,0)*(1-$K193)</f>
        <v>0</v>
      </c>
      <c r="DQ193" s="989">
        <f>VLOOKUP($E193,DO$450:DR$461,3,FALSE)*DO193*($K193)+IF($G193&lt;&gt;0,($I193/$G193)*DO193,0)*(1-$K193)</f>
        <v>0</v>
      </c>
      <c r="DR193" s="989">
        <f>VLOOKUP($E193,DO$450:DR$461,4,FALSE)*DO193*($K193)+(DO193-DP193-DQ193)*(1-$K193)</f>
        <v>0</v>
      </c>
      <c r="DS193" s="946"/>
      <c r="DV193" s="1001">
        <f>VLOOKUP($A193,'New Resources - Individual'!$A$4:$Y$133,DV$2,FALSE)*DV$1</f>
        <v>0</v>
      </c>
      <c r="DW193" s="988">
        <f>$G193+DV193</f>
        <v>0</v>
      </c>
      <c r="DX193" s="989">
        <f>VLOOKUP($E193,DW$450:DZ$461,2,FALSE)*DW193*($K193)+IF($G193&lt;&gt;0,($H193/$G193)*DW193,0)*(1-$K193)</f>
        <v>0</v>
      </c>
      <c r="DY193" s="989">
        <f>VLOOKUP($E193,DW$450:DZ$461,3,FALSE)*DW193*($K193)+IF($G193&lt;&gt;0,($I193/$G193)*DW193,0)*(1-$K193)</f>
        <v>0</v>
      </c>
      <c r="DZ193" s="989">
        <f>VLOOKUP($E193,DW$450:DZ$461,4,FALSE)*DW193*($K193)+(DW193-DX193-DY193)*(1-$K193)</f>
        <v>0</v>
      </c>
      <c r="EA193" s="946"/>
      <c r="ED193" s="1001">
        <f>VLOOKUP($A193,'New Resources - Individual'!$A$4:$Y$133,ED$2,FALSE)*ED$1</f>
        <v>0</v>
      </c>
      <c r="EE193" s="988">
        <f>$G193+ED193</f>
        <v>0</v>
      </c>
      <c r="EF193" s="989">
        <f>VLOOKUP($E193,EE$450:EH$461,2,FALSE)*EE193*($K193)+IF($G193&lt;&gt;0,($H193/$G193)*EE193,0)*(1-$K193)</f>
        <v>0</v>
      </c>
      <c r="EG193" s="989">
        <f>VLOOKUP($E193,EE$450:EH$461,3,FALSE)*EE193*($K193)+IF($G193&lt;&gt;0,($I193/$G193)*EE193,0)*(1-$K193)</f>
        <v>0</v>
      </c>
      <c r="EH193" s="989">
        <f>VLOOKUP($E193,EE$450:EH$461,4,FALSE)*EE193*($K193)+(EE193-EF193-EG193)*(1-$K193)</f>
        <v>0</v>
      </c>
      <c r="EI193" s="946"/>
      <c r="EL193" s="1001">
        <f>VLOOKUP($A193,'New Resources - Individual'!$A$4:$Y$133,EL$2,FALSE)*EL$1</f>
        <v>0</v>
      </c>
      <c r="EM193" s="988">
        <f>$G193+EL193</f>
        <v>0</v>
      </c>
      <c r="EN193" s="989">
        <f>VLOOKUP($E193,EM$450:EP$461,2,FALSE)*EM193*($K193)+IF($G193&lt;&gt;0,($H193/$G193)*EM193,0)*(1-$K193)</f>
        <v>0</v>
      </c>
      <c r="EO193" s="989">
        <f>VLOOKUP($E193,EM$450:EP$461,3,FALSE)*EM193*($K193)+IF($G193&lt;&gt;0,($I193/$G193)*EM193,0)*(1-$K193)</f>
        <v>0</v>
      </c>
      <c r="EP193" s="989">
        <f>VLOOKUP($E193,EM$450:EP$461,4,FALSE)*EM193*($K193)+(EM193-EN193-EO193)*(1-$K193)</f>
        <v>0</v>
      </c>
      <c r="EQ193" s="946"/>
      <c r="ET193" s="1001">
        <f>VLOOKUP($A193,'New Resources - Individual'!$A$4:$Y$133,ET$2,FALSE)*ET$1</f>
        <v>0</v>
      </c>
      <c r="EU193" s="988">
        <f>$G193+ET193</f>
        <v>0</v>
      </c>
      <c r="EV193" s="989">
        <f>VLOOKUP($E193,EU$450:EX$461,2,FALSE)*EU193*($K193)+IF($G193&lt;&gt;0,($H193/$G193)*EU193,0)*(1-$K193)</f>
        <v>0</v>
      </c>
      <c r="EW193" s="989">
        <f>VLOOKUP($E193,EU$450:EX$461,3,FALSE)*EU193*($K193)+IF($G193&lt;&gt;0,($I193/$G193)*EU193,0)*(1-$K193)</f>
        <v>0</v>
      </c>
      <c r="EX193" s="989">
        <f>VLOOKUP($E193,EU$450:EX$461,4,FALSE)*EU193*($K193)+(EU193-EV193-EW193)*(1-$K193)</f>
        <v>0</v>
      </c>
      <c r="EY193" s="946"/>
      <c r="FB193" s="1001">
        <f>VLOOKUP($A193,'New Resources - Individual'!$A$4:$Y$133,FB$2,FALSE)*FB$1</f>
        <v>0</v>
      </c>
      <c r="FC193" s="988">
        <f>$G193+FB193</f>
        <v>0</v>
      </c>
      <c r="FD193" s="989">
        <f>VLOOKUP($E193,FC$450:FF$461,2,FALSE)*FC193*($K193)+IF($G193&lt;&gt;0,($H193/$G193)*FC193,0)*(1-$K193)</f>
        <v>0</v>
      </c>
      <c r="FE193" s="989">
        <f>VLOOKUP($E193,FC$450:FF$461,3,FALSE)*FC193*($K193)+IF($G193&lt;&gt;0,($I193/$G193)*FC193,0)*(1-$K193)</f>
        <v>0</v>
      </c>
      <c r="FF193" s="989">
        <f>VLOOKUP($E193,FC$450:FF$461,4,FALSE)*FC193*($K193)+(FC193-FD193-FE193)*(1-$K193)</f>
        <v>0</v>
      </c>
      <c r="FG193" s="946"/>
      <c r="FJ193" s="1001">
        <f>VLOOKUP($A193,'New Resources - Individual'!$A$4:$Y$133,FJ$2,FALSE)*FJ$1</f>
        <v>0</v>
      </c>
      <c r="FK193" s="988">
        <f>$G193+FJ193</f>
        <v>0</v>
      </c>
      <c r="FL193" s="989">
        <f>VLOOKUP($E193,FK$450:FN$461,2,FALSE)*FK193*($K193)+IF($G193&lt;&gt;0,($H193/$G193)*FK193,0)*(1-$K193)</f>
        <v>0</v>
      </c>
      <c r="FM193" s="989">
        <f>VLOOKUP($E193,FK$450:FN$461,3,FALSE)*FK193*($K193)+IF($G193&lt;&gt;0,($I193/$G193)*FK193,0)*(1-$K193)</f>
        <v>0</v>
      </c>
      <c r="FN193" s="989">
        <f>VLOOKUP($E193,FK$450:FN$461,4,FALSE)*FK193*($K193)+(FK193-FL193-FM193)*(1-$K193)</f>
        <v>0</v>
      </c>
      <c r="FO193" s="946"/>
    </row>
    <row r="194" spans="1:171">
      <c r="A194" s="1215">
        <v>580</v>
      </c>
      <c r="B194" s="787" t="s">
        <v>256</v>
      </c>
      <c r="C194" s="1963" t="s">
        <v>72</v>
      </c>
      <c r="D194" s="764" t="s">
        <v>553</v>
      </c>
      <c r="E194" s="1985" t="str">
        <f>'Sch 3 - Expenses'!E29</f>
        <v>PROD</v>
      </c>
      <c r="F194" s="765"/>
      <c r="G194" s="182">
        <f>'Sch 3 - Expenses'!G29</f>
        <v>0</v>
      </c>
      <c r="H194" s="182">
        <f>'Sch 3 - Expenses'!H29</f>
        <v>0</v>
      </c>
      <c r="I194" s="182">
        <f>'Sch 3 - Expenses'!I29</f>
        <v>0</v>
      </c>
      <c r="J194" s="183">
        <f>'Sch 3 - Expenses'!J29</f>
        <v>0</v>
      </c>
      <c r="K194" s="777">
        <f t="shared" si="168"/>
        <v>1</v>
      </c>
      <c r="N194" s="1001">
        <f>VLOOKUP($A194,'New Resources - Individual'!$A$4:$Y$133,N$2,FALSE)*N$1</f>
        <v>0</v>
      </c>
      <c r="O194" s="988">
        <f>$G194+N194</f>
        <v>0</v>
      </c>
      <c r="P194" s="989">
        <f>VLOOKUP($E194,O$450:R$461,2,FALSE)*O194*($K194)+IF($G194&lt;&gt;0,($H194/$G194)*O194,0)*(1-$K194)</f>
        <v>0</v>
      </c>
      <c r="Q194" s="989">
        <f>VLOOKUP($E194,O$450:R$461,3,FALSE)*O194*($K194)+IF($G194&lt;&gt;0,($I194/$G194)*O194,0)*(1-$K194)</f>
        <v>0</v>
      </c>
      <c r="R194" s="989">
        <f>VLOOKUP($E194,O$450:R$461,4,FALSE)*O194*($K194)+(O194-P194-Q194)*(1-$K194)</f>
        <v>0</v>
      </c>
      <c r="S194" s="946"/>
      <c r="V194" s="1001">
        <f>VLOOKUP($A194,'New Resources - Individual'!$A$4:$Y$133,V$2,FALSE)*V$1</f>
        <v>0</v>
      </c>
      <c r="W194" s="988">
        <f>$G194+V194</f>
        <v>0</v>
      </c>
      <c r="X194" s="989">
        <f>VLOOKUP($E194,W$450:Z$461,2,FALSE)*W194*($K194)+IF($G194&lt;&gt;0,($H194/$G194)*W194,0)*(1-$K194)</f>
        <v>0</v>
      </c>
      <c r="Y194" s="989">
        <f>VLOOKUP($E194,W$450:Z$461,3,FALSE)*W194*($K194)+IF($G194&lt;&gt;0,($I194/$G194)*W194,0)*(1-$K194)</f>
        <v>0</v>
      </c>
      <c r="Z194" s="989">
        <f>VLOOKUP($E194,W$450:Z$461,4,FALSE)*W194*($K194)+(W194-X194-Y194)*(1-$K194)</f>
        <v>0</v>
      </c>
      <c r="AA194" s="946"/>
      <c r="AD194" s="1001">
        <f>VLOOKUP($A194,'New Resources - Individual'!$A$4:$Y$133,AD$2,FALSE)*AD$1</f>
        <v>0</v>
      </c>
      <c r="AE194" s="988">
        <f>$G194+AD194</f>
        <v>0</v>
      </c>
      <c r="AF194" s="989">
        <f>VLOOKUP($E194,AE$450:AH$461,2,FALSE)*AE194*($K194)+IF($G194&lt;&gt;0,($H194/$G194)*AE194,0)*(1-$K194)</f>
        <v>0</v>
      </c>
      <c r="AG194" s="989">
        <f>VLOOKUP($E194,AE$450:AH$461,3,FALSE)*AE194*($K194)+IF($G194&lt;&gt;0,($I194/$G194)*AE194,0)*(1-$K194)</f>
        <v>0</v>
      </c>
      <c r="AH194" s="989">
        <f>VLOOKUP($E194,AE$450:AH$461,4,FALSE)*AE194*($K194)+(AE194-AF194-AG194)*(1-$K194)</f>
        <v>0</v>
      </c>
      <c r="AI194" s="946"/>
      <c r="AL194" s="1001">
        <f>VLOOKUP($A194,'New Resources - Individual'!$A$4:$Y$133,AL$2,FALSE)*AL$1</f>
        <v>0</v>
      </c>
      <c r="AM194" s="988">
        <f>$G194+AL194</f>
        <v>0</v>
      </c>
      <c r="AN194" s="989">
        <f>VLOOKUP($E194,AM$450:AP$461,2,FALSE)*AM194*($K194)+IF($G194&lt;&gt;0,($H194/$G194)*AM194,0)*(1-$K194)</f>
        <v>0</v>
      </c>
      <c r="AO194" s="989">
        <f>VLOOKUP($E194,AM$450:AP$461,3,FALSE)*AM194*($K194)+IF($G194&lt;&gt;0,($I194/$G194)*AM194,0)*(1-$K194)</f>
        <v>0</v>
      </c>
      <c r="AP194" s="989">
        <f>VLOOKUP($E194,AM$450:AP$461,4,FALSE)*AM194*($K194)+(AM194-AN194-AO194)*(1-$K194)</f>
        <v>0</v>
      </c>
      <c r="AQ194" s="946"/>
      <c r="AT194" s="1001">
        <f>VLOOKUP($A194,'New Resources - Individual'!$A$4:$Y$133,AT$2,FALSE)*AT$1</f>
        <v>0</v>
      </c>
      <c r="AU194" s="988">
        <f>$G194+AT194</f>
        <v>0</v>
      </c>
      <c r="AV194" s="989">
        <f>VLOOKUP($E194,AU$450:AX$461,2,FALSE)*AU194*($K194)+IF($G194&lt;&gt;0,($H194/$G194)*AU194,0)*(1-$K194)</f>
        <v>0</v>
      </c>
      <c r="AW194" s="989">
        <f>VLOOKUP($E194,AU$450:AX$461,3,FALSE)*AU194*($K194)+IF($G194&lt;&gt;0,($I194/$G194)*AU194,0)*(1-$K194)</f>
        <v>0</v>
      </c>
      <c r="AX194" s="989">
        <f>VLOOKUP($E194,AU$450:AX$461,4,FALSE)*AU194*($K194)+(AU194-AV194-AW194)*(1-$K194)</f>
        <v>0</v>
      </c>
      <c r="AY194" s="946"/>
      <c r="BB194" s="1001">
        <f>VLOOKUP($A194,'New Resources - Individual'!$A$4:$Y$133,BB$2,FALSE)*BB$1</f>
        <v>0</v>
      </c>
      <c r="BC194" s="988">
        <f>$G194+BB194</f>
        <v>0</v>
      </c>
      <c r="BD194" s="989">
        <f>VLOOKUP($E194,BC$450:BF$461,2,FALSE)*BC194*($K194)+IF($G194&lt;&gt;0,($H194/$G194)*BC194,0)*(1-$K194)</f>
        <v>0</v>
      </c>
      <c r="BE194" s="989">
        <f>VLOOKUP($E194,BC$450:BF$461,3,FALSE)*BC194*($K194)+IF($G194&lt;&gt;0,($I194/$G194)*BC194,0)*(1-$K194)</f>
        <v>0</v>
      </c>
      <c r="BF194" s="989">
        <f>VLOOKUP($E194,BC$450:BF$461,4,FALSE)*BC194*($K194)+(BC194-BD194-BE194)*(1-$K194)</f>
        <v>0</v>
      </c>
      <c r="BG194" s="946"/>
      <c r="BJ194" s="1001">
        <f>VLOOKUP($A194,'New Resources - Individual'!$A$4:$Y$133,BJ$2,FALSE)*BJ$1</f>
        <v>0</v>
      </c>
      <c r="BK194" s="988">
        <f>$G194+BJ194</f>
        <v>0</v>
      </c>
      <c r="BL194" s="989">
        <f>VLOOKUP($E194,BK$450:BN$461,2,FALSE)*BK194*($K194)+IF($G194&lt;&gt;0,($H194/$G194)*BK194,0)*(1-$K194)</f>
        <v>0</v>
      </c>
      <c r="BM194" s="989">
        <f>VLOOKUP($E194,BK$450:BN$461,3,FALSE)*BK194*($K194)+IF($G194&lt;&gt;0,($I194/$G194)*BK194,0)*(1-$K194)</f>
        <v>0</v>
      </c>
      <c r="BN194" s="989">
        <f>VLOOKUP($E194,BK$450:BN$461,4,FALSE)*BK194*($K194)+(BK194-BL194-BM194)*(1-$K194)</f>
        <v>0</v>
      </c>
      <c r="BO194" s="946"/>
      <c r="BR194" s="1001">
        <f>VLOOKUP($A194,'New Resources - Individual'!$A$4:$Y$133,BR$2,FALSE)*BR$1</f>
        <v>0</v>
      </c>
      <c r="BS194" s="988">
        <f>$G194+BR194</f>
        <v>0</v>
      </c>
      <c r="BT194" s="989">
        <f>VLOOKUP($E194,BS$450:BV$461,2,FALSE)*BS194*($K194)+IF($G194&lt;&gt;0,($H194/$G194)*BS194,0)*(1-$K194)</f>
        <v>0</v>
      </c>
      <c r="BU194" s="989">
        <f>VLOOKUP($E194,BS$450:BV$461,3,FALSE)*BS194*($K194)+IF($G194&lt;&gt;0,($I194/$G194)*BS194,0)*(1-$K194)</f>
        <v>0</v>
      </c>
      <c r="BV194" s="989">
        <f>VLOOKUP($E194,BS$450:BV$461,4,FALSE)*BS194*($K194)+(BS194-BT194-BU194)*(1-$K194)</f>
        <v>0</v>
      </c>
      <c r="BW194" s="946"/>
      <c r="BZ194" s="1001">
        <f>VLOOKUP($A194,'New Resources - Individual'!$A$4:$Y$133,BZ$2,FALSE)*BZ$1</f>
        <v>0</v>
      </c>
      <c r="CA194" s="988">
        <f>$G194+BZ194</f>
        <v>0</v>
      </c>
      <c r="CB194" s="989">
        <f>VLOOKUP($E194,CA$450:CD$461,2,FALSE)*CA194*($K194)+IF($G194&lt;&gt;0,($H194/$G194)*CA194,0)*(1-$K194)</f>
        <v>0</v>
      </c>
      <c r="CC194" s="989">
        <f>VLOOKUP($E194,CA$450:CD$461,3,FALSE)*CA194*($K194)+IF($G194&lt;&gt;0,($I194/$G194)*CA194,0)*(1-$K194)</f>
        <v>0</v>
      </c>
      <c r="CD194" s="989">
        <f>VLOOKUP($E194,CA$450:CD$461,4,FALSE)*CA194*($K194)+(CA194-CB194-CC194)*(1-$K194)</f>
        <v>0</v>
      </c>
      <c r="CE194" s="946"/>
      <c r="CH194" s="1001">
        <f>VLOOKUP($A194,'New Resources - Individual'!$A$4:$Y$133,CH$2,FALSE)*CH$1</f>
        <v>0</v>
      </c>
      <c r="CI194" s="988">
        <f>$G194+CH194</f>
        <v>0</v>
      </c>
      <c r="CJ194" s="989">
        <f>VLOOKUP($E194,CI$450:CL$461,2,FALSE)*CI194*($K194)+IF($G194&lt;&gt;0,($H194/$G194)*CI194,0)*(1-$K194)</f>
        <v>0</v>
      </c>
      <c r="CK194" s="989">
        <f>VLOOKUP($E194,CI$450:CL$461,3,FALSE)*CI194*($K194)+IF($G194&lt;&gt;0,($I194/$G194)*CI194,0)*(1-$K194)</f>
        <v>0</v>
      </c>
      <c r="CL194" s="989">
        <f>VLOOKUP($E194,CI$450:CL$461,4,FALSE)*CI194*($K194)+(CI194-CJ194-CK194)*(1-$K194)</f>
        <v>0</v>
      </c>
      <c r="CM194" s="946"/>
      <c r="CP194" s="1001">
        <f>VLOOKUP($A194,'New Resources - Individual'!$A$4:$Y$133,CP$2,FALSE)*CP$1</f>
        <v>0</v>
      </c>
      <c r="CQ194" s="988">
        <f>$G194+CP194</f>
        <v>0</v>
      </c>
      <c r="CR194" s="989">
        <f>VLOOKUP($E194,CQ$450:CT$461,2,FALSE)*CQ194*($K194)+IF($G194&lt;&gt;0,($H194/$G194)*CQ194,0)*(1-$K194)</f>
        <v>0</v>
      </c>
      <c r="CS194" s="989">
        <f>VLOOKUP($E194,CQ$450:CT$461,3,FALSE)*CQ194*($K194)+IF($G194&lt;&gt;0,($I194/$G194)*CQ194,0)*(1-$K194)</f>
        <v>0</v>
      </c>
      <c r="CT194" s="989">
        <f>VLOOKUP($E194,CQ$450:CT$461,4,FALSE)*CQ194*($K194)+(CQ194-CR194-CS194)*(1-$K194)</f>
        <v>0</v>
      </c>
      <c r="CU194" s="946"/>
      <c r="CX194" s="1001">
        <f>VLOOKUP($A194,'New Resources - Individual'!$A$4:$Y$133,CX$2,FALSE)*CX$1</f>
        <v>0</v>
      </c>
      <c r="CY194" s="988">
        <f>$G194+CX194</f>
        <v>0</v>
      </c>
      <c r="CZ194" s="989">
        <f>VLOOKUP($E194,CY$450:DB$461,2,FALSE)*CY194*($K194)+IF($G194&lt;&gt;0,($H194/$G194)*CY194,0)*(1-$K194)</f>
        <v>0</v>
      </c>
      <c r="DA194" s="989">
        <f>VLOOKUP($E194,CY$450:DB$461,3,FALSE)*CY194*($K194)+IF($G194&lt;&gt;0,($I194/$G194)*CY194,0)*(1-$K194)</f>
        <v>0</v>
      </c>
      <c r="DB194" s="989">
        <f>VLOOKUP($E194,CY$450:DB$461,4,FALSE)*CY194*($K194)+(CY194-CZ194-DA194)*(1-$K194)</f>
        <v>0</v>
      </c>
      <c r="DC194" s="946"/>
      <c r="DF194" s="1001">
        <f>VLOOKUP($A194,'New Resources - Individual'!$A$4:$Y$133,DF$2,FALSE)*DF$1</f>
        <v>0</v>
      </c>
      <c r="DG194" s="988">
        <f>$G194+DF194</f>
        <v>0</v>
      </c>
      <c r="DH194" s="989">
        <f>VLOOKUP($E194,DG$450:DJ$461,2,FALSE)*DG194*($K194)+IF($G194&lt;&gt;0,($H194/$G194)*DG194,0)*(1-$K194)</f>
        <v>0</v>
      </c>
      <c r="DI194" s="989">
        <f>VLOOKUP($E194,DG$450:DJ$461,3,FALSE)*DG194*($K194)+IF($G194&lt;&gt;0,($I194/$G194)*DG194,0)*(1-$K194)</f>
        <v>0</v>
      </c>
      <c r="DJ194" s="989">
        <f>VLOOKUP($E194,DG$450:DJ$461,4,FALSE)*DG194*($K194)+(DG194-DH194-DI194)*(1-$K194)</f>
        <v>0</v>
      </c>
      <c r="DK194" s="946"/>
      <c r="DN194" s="1001">
        <f>VLOOKUP($A194,'New Resources - Individual'!$A$4:$Y$133,DN$2,FALSE)*DN$1</f>
        <v>0</v>
      </c>
      <c r="DO194" s="988">
        <f>$G194+DN194</f>
        <v>0</v>
      </c>
      <c r="DP194" s="989">
        <f>VLOOKUP($E194,DO$450:DR$461,2,FALSE)*DO194*($K194)+IF($G194&lt;&gt;0,($H194/$G194)*DO194,0)*(1-$K194)</f>
        <v>0</v>
      </c>
      <c r="DQ194" s="989">
        <f>VLOOKUP($E194,DO$450:DR$461,3,FALSE)*DO194*($K194)+IF($G194&lt;&gt;0,($I194/$G194)*DO194,0)*(1-$K194)</f>
        <v>0</v>
      </c>
      <c r="DR194" s="989">
        <f>VLOOKUP($E194,DO$450:DR$461,4,FALSE)*DO194*($K194)+(DO194-DP194-DQ194)*(1-$K194)</f>
        <v>0</v>
      </c>
      <c r="DS194" s="946"/>
      <c r="DV194" s="1001">
        <f>VLOOKUP($A194,'New Resources - Individual'!$A$4:$Y$133,DV$2,FALSE)*DV$1</f>
        <v>0</v>
      </c>
      <c r="DW194" s="988">
        <f>$G194+DV194</f>
        <v>0</v>
      </c>
      <c r="DX194" s="989">
        <f>VLOOKUP($E194,DW$450:DZ$461,2,FALSE)*DW194*($K194)+IF($G194&lt;&gt;0,($H194/$G194)*DW194,0)*(1-$K194)</f>
        <v>0</v>
      </c>
      <c r="DY194" s="989">
        <f>VLOOKUP($E194,DW$450:DZ$461,3,FALSE)*DW194*($K194)+IF($G194&lt;&gt;0,($I194/$G194)*DW194,0)*(1-$K194)</f>
        <v>0</v>
      </c>
      <c r="DZ194" s="989">
        <f>VLOOKUP($E194,DW$450:DZ$461,4,FALSE)*DW194*($K194)+(DW194-DX194-DY194)*(1-$K194)</f>
        <v>0</v>
      </c>
      <c r="EA194" s="946"/>
      <c r="ED194" s="1001">
        <f>VLOOKUP($A194,'New Resources - Individual'!$A$4:$Y$133,ED$2,FALSE)*ED$1</f>
        <v>0</v>
      </c>
      <c r="EE194" s="988">
        <f>$G194+ED194</f>
        <v>0</v>
      </c>
      <c r="EF194" s="989">
        <f>VLOOKUP($E194,EE$450:EH$461,2,FALSE)*EE194*($K194)+IF($G194&lt;&gt;0,($H194/$G194)*EE194,0)*(1-$K194)</f>
        <v>0</v>
      </c>
      <c r="EG194" s="989">
        <f>VLOOKUP($E194,EE$450:EH$461,3,FALSE)*EE194*($K194)+IF($G194&lt;&gt;0,($I194/$G194)*EE194,0)*(1-$K194)</f>
        <v>0</v>
      </c>
      <c r="EH194" s="989">
        <f>VLOOKUP($E194,EE$450:EH$461,4,FALSE)*EE194*($K194)+(EE194-EF194-EG194)*(1-$K194)</f>
        <v>0</v>
      </c>
      <c r="EI194" s="946"/>
      <c r="EL194" s="1001">
        <f>VLOOKUP($A194,'New Resources - Individual'!$A$4:$Y$133,EL$2,FALSE)*EL$1</f>
        <v>0</v>
      </c>
      <c r="EM194" s="988">
        <f>$G194+EL194</f>
        <v>0</v>
      </c>
      <c r="EN194" s="989">
        <f>VLOOKUP($E194,EM$450:EP$461,2,FALSE)*EM194*($K194)+IF($G194&lt;&gt;0,($H194/$G194)*EM194,0)*(1-$K194)</f>
        <v>0</v>
      </c>
      <c r="EO194" s="989">
        <f>VLOOKUP($E194,EM$450:EP$461,3,FALSE)*EM194*($K194)+IF($G194&lt;&gt;0,($I194/$G194)*EM194,0)*(1-$K194)</f>
        <v>0</v>
      </c>
      <c r="EP194" s="989">
        <f>VLOOKUP($E194,EM$450:EP$461,4,FALSE)*EM194*($K194)+(EM194-EN194-EO194)*(1-$K194)</f>
        <v>0</v>
      </c>
      <c r="EQ194" s="946"/>
      <c r="ET194" s="1001">
        <f>VLOOKUP($A194,'New Resources - Individual'!$A$4:$Y$133,ET$2,FALSE)*ET$1</f>
        <v>0</v>
      </c>
      <c r="EU194" s="988">
        <f>$G194+ET194</f>
        <v>0</v>
      </c>
      <c r="EV194" s="989">
        <f>VLOOKUP($E194,EU$450:EX$461,2,FALSE)*EU194*($K194)+IF($G194&lt;&gt;0,($H194/$G194)*EU194,0)*(1-$K194)</f>
        <v>0</v>
      </c>
      <c r="EW194" s="989">
        <f>VLOOKUP($E194,EU$450:EX$461,3,FALSE)*EU194*($K194)+IF($G194&lt;&gt;0,($I194/$G194)*EU194,0)*(1-$K194)</f>
        <v>0</v>
      </c>
      <c r="EX194" s="989">
        <f>VLOOKUP($E194,EU$450:EX$461,4,FALSE)*EU194*($K194)+(EU194-EV194-EW194)*(1-$K194)</f>
        <v>0</v>
      </c>
      <c r="EY194" s="946"/>
      <c r="FB194" s="1001">
        <f>VLOOKUP($A194,'New Resources - Individual'!$A$4:$Y$133,FB$2,FALSE)*FB$1</f>
        <v>0</v>
      </c>
      <c r="FC194" s="988">
        <f>$G194+FB194</f>
        <v>0</v>
      </c>
      <c r="FD194" s="989">
        <f>VLOOKUP($E194,FC$450:FF$461,2,FALSE)*FC194*($K194)+IF($G194&lt;&gt;0,($H194/$G194)*FC194,0)*(1-$K194)</f>
        <v>0</v>
      </c>
      <c r="FE194" s="989">
        <f>VLOOKUP($E194,FC$450:FF$461,3,FALSE)*FC194*($K194)+IF($G194&lt;&gt;0,($I194/$G194)*FC194,0)*(1-$K194)</f>
        <v>0</v>
      </c>
      <c r="FF194" s="989">
        <f>VLOOKUP($E194,FC$450:FF$461,4,FALSE)*FC194*($K194)+(FC194-FD194-FE194)*(1-$K194)</f>
        <v>0</v>
      </c>
      <c r="FG194" s="946"/>
      <c r="FJ194" s="1001">
        <f>VLOOKUP($A194,'New Resources - Individual'!$A$4:$Y$133,FJ$2,FALSE)*FJ$1</f>
        <v>0</v>
      </c>
      <c r="FK194" s="988">
        <f>$G194+FJ194</f>
        <v>0</v>
      </c>
      <c r="FL194" s="989">
        <f>VLOOKUP($E194,FK$450:FN$461,2,FALSE)*FK194*($K194)+IF($G194&lt;&gt;0,($H194/$G194)*FK194,0)*(1-$K194)</f>
        <v>0</v>
      </c>
      <c r="FM194" s="989">
        <f>VLOOKUP($E194,FK$450:FN$461,3,FALSE)*FK194*($K194)+IF($G194&lt;&gt;0,($I194/$G194)*FK194,0)*(1-$K194)</f>
        <v>0</v>
      </c>
      <c r="FN194" s="989">
        <f>VLOOKUP($E194,FK$450:FN$461,4,FALSE)*FK194*($K194)+(FK194-FL194-FM194)*(1-$K194)</f>
        <v>0</v>
      </c>
      <c r="FO194" s="946"/>
    </row>
    <row r="195" spans="1:171">
      <c r="A195" s="1218"/>
      <c r="B195" s="863" t="s">
        <v>409</v>
      </c>
      <c r="C195" s="1733"/>
      <c r="D195" s="55"/>
      <c r="E195" s="1981"/>
      <c r="F195" s="196"/>
      <c r="G195" s="68"/>
      <c r="H195" s="68"/>
      <c r="I195" s="68"/>
      <c r="J195" s="864"/>
      <c r="K195" s="777"/>
      <c r="S195" s="946"/>
      <c r="AA195" s="946"/>
      <c r="AI195" s="946"/>
      <c r="AQ195" s="946"/>
      <c r="AY195" s="946"/>
      <c r="BG195" s="946"/>
      <c r="BO195" s="946"/>
      <c r="BW195" s="946"/>
      <c r="CE195" s="946"/>
      <c r="CM195" s="946"/>
      <c r="CU195" s="946"/>
      <c r="DC195" s="946"/>
      <c r="DK195" s="946"/>
      <c r="DS195" s="946"/>
      <c r="EA195" s="946"/>
      <c r="EI195" s="946"/>
      <c r="EQ195" s="946"/>
      <c r="EY195" s="946"/>
      <c r="FG195" s="946"/>
      <c r="FO195" s="946"/>
    </row>
    <row r="196" spans="1:171">
      <c r="B196" s="220" t="s">
        <v>257</v>
      </c>
      <c r="C196" s="1963" t="s">
        <v>72</v>
      </c>
      <c r="D196" s="764">
        <v>555</v>
      </c>
      <c r="E196" s="1985" t="str">
        <f>'Sch 3 - Expenses'!E31</f>
        <v>PROD</v>
      </c>
      <c r="F196" s="765"/>
      <c r="G196" s="182">
        <f>'Sch 3 - Expenses'!G31</f>
        <v>0</v>
      </c>
      <c r="H196" s="182">
        <f>'Sch 3 - Expenses'!H31</f>
        <v>0</v>
      </c>
      <c r="I196" s="182">
        <f>'Sch 3 - Expenses'!I31</f>
        <v>0</v>
      </c>
      <c r="J196" s="183">
        <f>'Sch 3 - Expenses'!J31</f>
        <v>0</v>
      </c>
      <c r="K196" s="777">
        <f t="shared" si="168"/>
        <v>1</v>
      </c>
      <c r="O196" s="1017" t="e">
        <f>O473</f>
        <v>#DIV/0!</v>
      </c>
      <c r="P196" s="989" t="e">
        <f>VLOOKUP($E196,O$450:R$461,2,FALSE)*O196*($K196)+IF($G196&lt;&gt;0,($H196/$G196)*O196,0)*(1-$K196)</f>
        <v>#DIV/0!</v>
      </c>
      <c r="Q196" s="989" t="e">
        <f>VLOOKUP($E196,O$450:R$461,3,FALSE)*O196*($K196)+IF($G196&lt;&gt;0,($I196/$G196)*O196,0)*(1-$K196)</f>
        <v>#DIV/0!</v>
      </c>
      <c r="R196" s="989" t="e">
        <f>VLOOKUP($E196,O$450:R$461,4,FALSE)*O196*($K196)+(O196-P196-Q196)*(1-$K196)</f>
        <v>#DIV/0!</v>
      </c>
      <c r="S196" s="946"/>
      <c r="W196" s="1017" t="e">
        <f>W473</f>
        <v>#DIV/0!</v>
      </c>
      <c r="X196" s="989" t="e">
        <f>VLOOKUP($E196,W$450:Z$461,2,FALSE)*W196*($K196)+IF($G196&lt;&gt;0,($H196/$G196)*W196,0)*(1-$K196)</f>
        <v>#DIV/0!</v>
      </c>
      <c r="Y196" s="989" t="e">
        <f>VLOOKUP($E196,W$450:Z$461,3,FALSE)*W196*($K196)+IF($G196&lt;&gt;0,($I196/$G196)*W196,0)*(1-$K196)</f>
        <v>#DIV/0!</v>
      </c>
      <c r="Z196" s="989" t="e">
        <f>VLOOKUP($E196,W$450:Z$461,4,FALSE)*W196*($K196)+(W196-X196-Y196)*(1-$K196)</f>
        <v>#DIV/0!</v>
      </c>
      <c r="AA196" s="946"/>
      <c r="AE196" s="1017" t="e">
        <f>AE473</f>
        <v>#DIV/0!</v>
      </c>
      <c r="AF196" s="989" t="e">
        <f>VLOOKUP($E196,AE$450:AH$461,2,FALSE)*AE196*($K196)+IF($G196&lt;&gt;0,($H196/$G196)*AE196,0)*(1-$K196)</f>
        <v>#DIV/0!</v>
      </c>
      <c r="AG196" s="989" t="e">
        <f>VLOOKUP($E196,AE$450:AH$461,3,FALSE)*AE196*($K196)+IF($G196&lt;&gt;0,($I196/$G196)*AE196,0)*(1-$K196)</f>
        <v>#DIV/0!</v>
      </c>
      <c r="AH196" s="989" t="e">
        <f>VLOOKUP($E196,AE$450:AH$461,4,FALSE)*AE196*($K196)+(AE196-AF196-AG196)*(1-$K196)</f>
        <v>#DIV/0!</v>
      </c>
      <c r="AI196" s="946"/>
      <c r="AM196" s="1017" t="e">
        <f>AM473</f>
        <v>#DIV/0!</v>
      </c>
      <c r="AN196" s="989" t="e">
        <f>VLOOKUP($E196,AM$450:AP$461,2,FALSE)*AM196*($K196)+IF($G196&lt;&gt;0,($H196/$G196)*AM196,0)*(1-$K196)</f>
        <v>#DIV/0!</v>
      </c>
      <c r="AO196" s="989" t="e">
        <f>VLOOKUP($E196,AM$450:AP$461,3,FALSE)*AM196*($K196)+IF($G196&lt;&gt;0,($I196/$G196)*AM196,0)*(1-$K196)</f>
        <v>#DIV/0!</v>
      </c>
      <c r="AP196" s="989" t="e">
        <f>VLOOKUP($E196,AM$450:AP$461,4,FALSE)*AM196*($K196)+(AM196-AN196-AO196)*(1-$K196)</f>
        <v>#DIV/0!</v>
      </c>
      <c r="AQ196" s="946"/>
      <c r="AU196" s="1017" t="e">
        <f>AU473</f>
        <v>#DIV/0!</v>
      </c>
      <c r="AV196" s="989" t="e">
        <f>VLOOKUP($E196,AU$450:AX$461,2,FALSE)*AU196*($K196)+IF($G196&lt;&gt;0,($H196/$G196)*AU196,0)*(1-$K196)</f>
        <v>#DIV/0!</v>
      </c>
      <c r="AW196" s="989" t="e">
        <f>VLOOKUP($E196,AU$450:AX$461,3,FALSE)*AU196*($K196)+IF($G196&lt;&gt;0,($I196/$G196)*AU196,0)*(1-$K196)</f>
        <v>#DIV/0!</v>
      </c>
      <c r="AX196" s="989" t="e">
        <f>VLOOKUP($E196,AU$450:AX$461,4,FALSE)*AU196*($K196)+(AU196-AV196-AW196)*(1-$K196)</f>
        <v>#DIV/0!</v>
      </c>
      <c r="AY196" s="946"/>
      <c r="BC196" s="1017" t="e">
        <f>BC473</f>
        <v>#DIV/0!</v>
      </c>
      <c r="BD196" s="989" t="e">
        <f>VLOOKUP($E196,BC$450:BF$461,2,FALSE)*BC196*($K196)+IF($G196&lt;&gt;0,($H196/$G196)*BC196,0)*(1-$K196)</f>
        <v>#DIV/0!</v>
      </c>
      <c r="BE196" s="989" t="e">
        <f>VLOOKUP($E196,BC$450:BF$461,3,FALSE)*BC196*($K196)+IF($G196&lt;&gt;0,($I196/$G196)*BC196,0)*(1-$K196)</f>
        <v>#DIV/0!</v>
      </c>
      <c r="BF196" s="989" t="e">
        <f>VLOOKUP($E196,BC$450:BF$461,4,FALSE)*BC196*($K196)+(BC196-BD196-BE196)*(1-$K196)</f>
        <v>#DIV/0!</v>
      </c>
      <c r="BG196" s="946"/>
      <c r="BK196" s="1017" t="e">
        <f>BK473</f>
        <v>#DIV/0!</v>
      </c>
      <c r="BL196" s="989" t="e">
        <f>VLOOKUP($E196,BK$450:BN$461,2,FALSE)*BK196*($K196)+IF($G196&lt;&gt;0,($H196/$G196)*BK196,0)*(1-$K196)</f>
        <v>#DIV/0!</v>
      </c>
      <c r="BM196" s="989" t="e">
        <f>VLOOKUP($E196,BK$450:BN$461,3,FALSE)*BK196*($K196)+IF($G196&lt;&gt;0,($I196/$G196)*BK196,0)*(1-$K196)</f>
        <v>#DIV/0!</v>
      </c>
      <c r="BN196" s="989" t="e">
        <f>VLOOKUP($E196,BK$450:BN$461,4,FALSE)*BK196*($K196)+(BK196-BL196-BM196)*(1-$K196)</f>
        <v>#DIV/0!</v>
      </c>
      <c r="BO196" s="946"/>
      <c r="BS196" s="1017" t="e">
        <f>BS473</f>
        <v>#DIV/0!</v>
      </c>
      <c r="BT196" s="989" t="e">
        <f>VLOOKUP($E196,BS$450:BV$461,2,FALSE)*BS196*($K196)+IF($G196&lt;&gt;0,($H196/$G196)*BS196,0)*(1-$K196)</f>
        <v>#DIV/0!</v>
      </c>
      <c r="BU196" s="989" t="e">
        <f>VLOOKUP($E196,BS$450:BV$461,3,FALSE)*BS196*($K196)+IF($G196&lt;&gt;0,($I196/$G196)*BS196,0)*(1-$K196)</f>
        <v>#DIV/0!</v>
      </c>
      <c r="BV196" s="989" t="e">
        <f>VLOOKUP($E196,BS$450:BV$461,4,FALSE)*BS196*($K196)+(BS196-BT196-BU196)*(1-$K196)</f>
        <v>#DIV/0!</v>
      </c>
      <c r="BW196" s="946"/>
      <c r="CA196" s="1017" t="e">
        <f>CA473</f>
        <v>#DIV/0!</v>
      </c>
      <c r="CB196" s="989" t="e">
        <f>VLOOKUP($E196,CA$450:CD$461,2,FALSE)*CA196*($K196)+IF($G196&lt;&gt;0,($H196/$G196)*CA196,0)*(1-$K196)</f>
        <v>#DIV/0!</v>
      </c>
      <c r="CC196" s="989" t="e">
        <f>VLOOKUP($E196,CA$450:CD$461,3,FALSE)*CA196*($K196)+IF($G196&lt;&gt;0,($I196/$G196)*CA196,0)*(1-$K196)</f>
        <v>#DIV/0!</v>
      </c>
      <c r="CD196" s="989" t="e">
        <f>VLOOKUP($E196,CA$450:CD$461,4,FALSE)*CA196*($K196)+(CA196-CB196-CC196)*(1-$K196)</f>
        <v>#DIV/0!</v>
      </c>
      <c r="CE196" s="946"/>
      <c r="CI196" s="1017" t="e">
        <f>CI473</f>
        <v>#DIV/0!</v>
      </c>
      <c r="CJ196" s="989" t="e">
        <f>VLOOKUP($E196,CI$450:CL$461,2,FALSE)*CI196*($K196)+IF($G196&lt;&gt;0,($H196/$G196)*CI196,0)*(1-$K196)</f>
        <v>#DIV/0!</v>
      </c>
      <c r="CK196" s="989" t="e">
        <f>VLOOKUP($E196,CI$450:CL$461,3,FALSE)*CI196*($K196)+IF($G196&lt;&gt;0,($I196/$G196)*CI196,0)*(1-$K196)</f>
        <v>#DIV/0!</v>
      </c>
      <c r="CL196" s="989" t="e">
        <f>VLOOKUP($E196,CI$450:CL$461,4,FALSE)*CI196*($K196)+(CI196-CJ196-CK196)*(1-$K196)</f>
        <v>#DIV/0!</v>
      </c>
      <c r="CM196" s="946"/>
      <c r="CQ196" s="1017" t="e">
        <f>CQ473</f>
        <v>#DIV/0!</v>
      </c>
      <c r="CR196" s="989" t="e">
        <f>VLOOKUP($E196,CQ$450:CT$461,2,FALSE)*CQ196*($K196)+IF($G196&lt;&gt;0,($H196/$G196)*CQ196,0)*(1-$K196)</f>
        <v>#DIV/0!</v>
      </c>
      <c r="CS196" s="989" t="e">
        <f>VLOOKUP($E196,CQ$450:CT$461,3,FALSE)*CQ196*($K196)+IF($G196&lt;&gt;0,($I196/$G196)*CQ196,0)*(1-$K196)</f>
        <v>#DIV/0!</v>
      </c>
      <c r="CT196" s="989" t="e">
        <f>VLOOKUP($E196,CQ$450:CT$461,4,FALSE)*CQ196*($K196)+(CQ196-CR196-CS196)*(1-$K196)</f>
        <v>#DIV/0!</v>
      </c>
      <c r="CU196" s="946"/>
      <c r="CY196" s="1017" t="e">
        <f>CY473</f>
        <v>#DIV/0!</v>
      </c>
      <c r="CZ196" s="989" t="e">
        <f>VLOOKUP($E196,CY$450:DB$461,2,FALSE)*CY196*($K196)+IF($G196&lt;&gt;0,($H196/$G196)*CY196,0)*(1-$K196)</f>
        <v>#DIV/0!</v>
      </c>
      <c r="DA196" s="989" t="e">
        <f>VLOOKUP($E196,CY$450:DB$461,3,FALSE)*CY196*($K196)+IF($G196&lt;&gt;0,($I196/$G196)*CY196,0)*(1-$K196)</f>
        <v>#DIV/0!</v>
      </c>
      <c r="DB196" s="989" t="e">
        <f>VLOOKUP($E196,CY$450:DB$461,4,FALSE)*CY196*($K196)+(CY196-CZ196-DA196)*(1-$K196)</f>
        <v>#DIV/0!</v>
      </c>
      <c r="DC196" s="946"/>
      <c r="DG196" s="1017" t="e">
        <f>DG473</f>
        <v>#DIV/0!</v>
      </c>
      <c r="DH196" s="989" t="e">
        <f>VLOOKUP($E196,DG$450:DJ$461,2,FALSE)*DG196*($K196)+IF($G196&lt;&gt;0,($H196/$G196)*DG196,0)*(1-$K196)</f>
        <v>#DIV/0!</v>
      </c>
      <c r="DI196" s="989" t="e">
        <f>VLOOKUP($E196,DG$450:DJ$461,3,FALSE)*DG196*($K196)+IF($G196&lt;&gt;0,($I196/$G196)*DG196,0)*(1-$K196)</f>
        <v>#DIV/0!</v>
      </c>
      <c r="DJ196" s="989" t="e">
        <f>VLOOKUP($E196,DG$450:DJ$461,4,FALSE)*DG196*($K196)+(DG196-DH196-DI196)*(1-$K196)</f>
        <v>#DIV/0!</v>
      </c>
      <c r="DK196" s="946"/>
      <c r="DO196" s="1017" t="e">
        <f>DO473</f>
        <v>#DIV/0!</v>
      </c>
      <c r="DP196" s="989" t="e">
        <f>VLOOKUP($E196,DO$450:DR$461,2,FALSE)*DO196*($K196)+IF($G196&lt;&gt;0,($H196/$G196)*DO196,0)*(1-$K196)</f>
        <v>#DIV/0!</v>
      </c>
      <c r="DQ196" s="989" t="e">
        <f>VLOOKUP($E196,DO$450:DR$461,3,FALSE)*DO196*($K196)+IF($G196&lt;&gt;0,($I196/$G196)*DO196,0)*(1-$K196)</f>
        <v>#DIV/0!</v>
      </c>
      <c r="DR196" s="989" t="e">
        <f>VLOOKUP($E196,DO$450:DR$461,4,FALSE)*DO196*($K196)+(DO196-DP196-DQ196)*(1-$K196)</f>
        <v>#DIV/0!</v>
      </c>
      <c r="DS196" s="946"/>
      <c r="DW196" s="1017" t="e">
        <f>DW473</f>
        <v>#DIV/0!</v>
      </c>
      <c r="DX196" s="989" t="e">
        <f>VLOOKUP($E196,DW$450:DZ$461,2,FALSE)*DW196*($K196)+IF($G196&lt;&gt;0,($H196/$G196)*DW196,0)*(1-$K196)</f>
        <v>#DIV/0!</v>
      </c>
      <c r="DY196" s="989" t="e">
        <f>VLOOKUP($E196,DW$450:DZ$461,3,FALSE)*DW196*($K196)+IF($G196&lt;&gt;0,($I196/$G196)*DW196,0)*(1-$K196)</f>
        <v>#DIV/0!</v>
      </c>
      <c r="DZ196" s="989" t="e">
        <f>VLOOKUP($E196,DW$450:DZ$461,4,FALSE)*DW196*($K196)+(DW196-DX196-DY196)*(1-$K196)</f>
        <v>#DIV/0!</v>
      </c>
      <c r="EA196" s="946"/>
      <c r="EE196" s="1017" t="e">
        <f>EE473</f>
        <v>#DIV/0!</v>
      </c>
      <c r="EF196" s="989" t="e">
        <f>VLOOKUP($E196,EE$450:EH$461,2,FALSE)*EE196*($K196)+IF($G196&lt;&gt;0,($H196/$G196)*EE196,0)*(1-$K196)</f>
        <v>#DIV/0!</v>
      </c>
      <c r="EG196" s="989" t="e">
        <f>VLOOKUP($E196,EE$450:EH$461,3,FALSE)*EE196*($K196)+IF($G196&lt;&gt;0,($I196/$G196)*EE196,0)*(1-$K196)</f>
        <v>#DIV/0!</v>
      </c>
      <c r="EH196" s="989" t="e">
        <f>VLOOKUP($E196,EE$450:EH$461,4,FALSE)*EE196*($K196)+(EE196-EF196-EG196)*(1-$K196)</f>
        <v>#DIV/0!</v>
      </c>
      <c r="EI196" s="946"/>
      <c r="EM196" s="1017" t="e">
        <f>EM473</f>
        <v>#DIV/0!</v>
      </c>
      <c r="EN196" s="989" t="e">
        <f>VLOOKUP($E196,EM$450:EP$461,2,FALSE)*EM196*($K196)+IF($G196&lt;&gt;0,($H196/$G196)*EM196,0)*(1-$K196)</f>
        <v>#DIV/0!</v>
      </c>
      <c r="EO196" s="989" t="e">
        <f>VLOOKUP($E196,EM$450:EP$461,3,FALSE)*EM196*($K196)+IF($G196&lt;&gt;0,($I196/$G196)*EM196,0)*(1-$K196)</f>
        <v>#DIV/0!</v>
      </c>
      <c r="EP196" s="989" t="e">
        <f>VLOOKUP($E196,EM$450:EP$461,4,FALSE)*EM196*($K196)+(EM196-EN196-EO196)*(1-$K196)</f>
        <v>#DIV/0!</v>
      </c>
      <c r="EQ196" s="946"/>
      <c r="EU196" s="1017" t="e">
        <f>EU473</f>
        <v>#DIV/0!</v>
      </c>
      <c r="EV196" s="989" t="e">
        <f>VLOOKUP($E196,EU$450:EX$461,2,FALSE)*EU196*($K196)+IF($G196&lt;&gt;0,($H196/$G196)*EU196,0)*(1-$K196)</f>
        <v>#DIV/0!</v>
      </c>
      <c r="EW196" s="989" t="e">
        <f>VLOOKUP($E196,EU$450:EX$461,3,FALSE)*EU196*($K196)+IF($G196&lt;&gt;0,($I196/$G196)*EU196,0)*(1-$K196)</f>
        <v>#DIV/0!</v>
      </c>
      <c r="EX196" s="989" t="e">
        <f>VLOOKUP($E196,EU$450:EX$461,4,FALSE)*EU196*($K196)+(EU196-EV196-EW196)*(1-$K196)</f>
        <v>#DIV/0!</v>
      </c>
      <c r="EY196" s="946"/>
      <c r="FC196" s="1017" t="e">
        <f>FC473</f>
        <v>#DIV/0!</v>
      </c>
      <c r="FD196" s="989" t="e">
        <f>VLOOKUP($E196,FC$450:FF$461,2,FALSE)*FC196*($K196)+IF($G196&lt;&gt;0,($H196/$G196)*FC196,0)*(1-$K196)</f>
        <v>#DIV/0!</v>
      </c>
      <c r="FE196" s="989" t="e">
        <f>VLOOKUP($E196,FC$450:FF$461,3,FALSE)*FC196*($K196)+IF($G196&lt;&gt;0,($I196/$G196)*FC196,0)*(1-$K196)</f>
        <v>#DIV/0!</v>
      </c>
      <c r="FF196" s="989" t="e">
        <f>VLOOKUP($E196,FC$450:FF$461,4,FALSE)*FC196*($K196)+(FC196-FD196-FE196)*(1-$K196)</f>
        <v>#DIV/0!</v>
      </c>
      <c r="FG196" s="946"/>
      <c r="FK196" s="1017" t="e">
        <f>FK473</f>
        <v>#DIV/0!</v>
      </c>
      <c r="FL196" s="989" t="e">
        <f>VLOOKUP($E196,FK$450:FN$461,2,FALSE)*FK196*($K196)+IF($G196&lt;&gt;0,($H196/$G196)*FK196,0)*(1-$K196)</f>
        <v>#DIV/0!</v>
      </c>
      <c r="FM196" s="989" t="e">
        <f>VLOOKUP($E196,FK$450:FN$461,3,FALSE)*FK196*($K196)+IF($G196&lt;&gt;0,($I196/$G196)*FK196,0)*(1-$K196)</f>
        <v>#DIV/0!</v>
      </c>
      <c r="FN196" s="989" t="e">
        <f>VLOOKUP($E196,FK$450:FN$461,4,FALSE)*FK196*($K196)+(FK196-FL196-FM196)*(1-$K196)</f>
        <v>#DIV/0!</v>
      </c>
      <c r="FO196" s="946"/>
    </row>
    <row r="197" spans="1:171">
      <c r="A197" s="1215">
        <v>810</v>
      </c>
      <c r="B197" s="787" t="s">
        <v>410</v>
      </c>
      <c r="C197" s="1963" t="s">
        <v>72</v>
      </c>
      <c r="D197" s="764">
        <v>556</v>
      </c>
      <c r="E197" s="1985" t="str">
        <f>'Sch 3 - Expenses'!E33</f>
        <v>PROD</v>
      </c>
      <c r="F197" s="765"/>
      <c r="G197" s="182">
        <f>'Sch 3 - Expenses'!G33</f>
        <v>0</v>
      </c>
      <c r="H197" s="182">
        <f>'Sch 3 - Expenses'!H33</f>
        <v>0</v>
      </c>
      <c r="I197" s="182">
        <f>'Sch 3 - Expenses'!I33</f>
        <v>0</v>
      </c>
      <c r="J197" s="183">
        <f>'Sch 3 - Expenses'!J33</f>
        <v>0</v>
      </c>
      <c r="K197" s="777">
        <f t="shared" si="168"/>
        <v>1</v>
      </c>
      <c r="N197" s="1001">
        <f>VLOOKUP($A197,'New Resources - Individual'!$A$4:$Y$133,N$2,FALSE)*N$1</f>
        <v>0</v>
      </c>
      <c r="O197" s="988">
        <f>$G197+N197</f>
        <v>0</v>
      </c>
      <c r="P197" s="989">
        <f>VLOOKUP($E197,O$450:R$461,2,FALSE)*O197*($K197)+IF($G197&lt;&gt;0,($H197/$G197)*O197,0)*(1-$K197)</f>
        <v>0</v>
      </c>
      <c r="Q197" s="989">
        <f>VLOOKUP($E197,O$450:R$461,3,FALSE)*O197*($K197)+IF($G197&lt;&gt;0,($I197/$G197)*O197,0)*(1-$K197)</f>
        <v>0</v>
      </c>
      <c r="R197" s="989">
        <f>VLOOKUP($E197,O$450:R$461,4,FALSE)*O197*($K197)+(O197-P197-Q197)*(1-$K197)</f>
        <v>0</v>
      </c>
      <c r="S197" s="946"/>
      <c r="V197" s="1001">
        <f>VLOOKUP($A197,'New Resources - Individual'!$A$4:$Y$133,V$2,FALSE)*V$1</f>
        <v>0</v>
      </c>
      <c r="W197" s="988">
        <f>$G197+V197</f>
        <v>0</v>
      </c>
      <c r="X197" s="989">
        <f>VLOOKUP($E197,W$450:Z$461,2,FALSE)*W197*($K197)+IF($G197&lt;&gt;0,($H197/$G197)*W197,0)*(1-$K197)</f>
        <v>0</v>
      </c>
      <c r="Y197" s="989">
        <f>VLOOKUP($E197,W$450:Z$461,3,FALSE)*W197*($K197)+IF($G197&lt;&gt;0,($I197/$G197)*W197,0)*(1-$K197)</f>
        <v>0</v>
      </c>
      <c r="Z197" s="989">
        <f>VLOOKUP($E197,W$450:Z$461,4,FALSE)*W197*($K197)+(W197-X197-Y197)*(1-$K197)</f>
        <v>0</v>
      </c>
      <c r="AA197" s="946"/>
      <c r="AD197" s="1001">
        <f>VLOOKUP($A197,'New Resources - Individual'!$A$4:$Y$133,AD$2,FALSE)*AD$1</f>
        <v>0</v>
      </c>
      <c r="AE197" s="988">
        <f>$G197+AD197</f>
        <v>0</v>
      </c>
      <c r="AF197" s="989">
        <f>VLOOKUP($E197,AE$450:AH$461,2,FALSE)*AE197*($K197)+IF($G197&lt;&gt;0,($H197/$G197)*AE197,0)*(1-$K197)</f>
        <v>0</v>
      </c>
      <c r="AG197" s="989">
        <f>VLOOKUP($E197,AE$450:AH$461,3,FALSE)*AE197*($K197)+IF($G197&lt;&gt;0,($I197/$G197)*AE197,0)*(1-$K197)</f>
        <v>0</v>
      </c>
      <c r="AH197" s="989">
        <f>VLOOKUP($E197,AE$450:AH$461,4,FALSE)*AE197*($K197)+(AE197-AF197-AG197)*(1-$K197)</f>
        <v>0</v>
      </c>
      <c r="AI197" s="946"/>
      <c r="AL197" s="1001">
        <f>VLOOKUP($A197,'New Resources - Individual'!$A$4:$Y$133,AL$2,FALSE)*AL$1</f>
        <v>0</v>
      </c>
      <c r="AM197" s="988">
        <f>$G197+AL197</f>
        <v>0</v>
      </c>
      <c r="AN197" s="989">
        <f>VLOOKUP($E197,AM$450:AP$461,2,FALSE)*AM197*($K197)+IF($G197&lt;&gt;0,($H197/$G197)*AM197,0)*(1-$K197)</f>
        <v>0</v>
      </c>
      <c r="AO197" s="989">
        <f>VLOOKUP($E197,AM$450:AP$461,3,FALSE)*AM197*($K197)+IF($G197&lt;&gt;0,($I197/$G197)*AM197,0)*(1-$K197)</f>
        <v>0</v>
      </c>
      <c r="AP197" s="989">
        <f>VLOOKUP($E197,AM$450:AP$461,4,FALSE)*AM197*($K197)+(AM197-AN197-AO197)*(1-$K197)</f>
        <v>0</v>
      </c>
      <c r="AQ197" s="946"/>
      <c r="AT197" s="1001">
        <f>VLOOKUP($A197,'New Resources - Individual'!$A$4:$Y$133,AT$2,FALSE)*AT$1</f>
        <v>0</v>
      </c>
      <c r="AU197" s="988">
        <f>$G197+AT197</f>
        <v>0</v>
      </c>
      <c r="AV197" s="989">
        <f>VLOOKUP($E197,AU$450:AX$461,2,FALSE)*AU197*($K197)+IF($G197&lt;&gt;0,($H197/$G197)*AU197,0)*(1-$K197)</f>
        <v>0</v>
      </c>
      <c r="AW197" s="989">
        <f>VLOOKUP($E197,AU$450:AX$461,3,FALSE)*AU197*($K197)+IF($G197&lt;&gt;0,($I197/$G197)*AU197,0)*(1-$K197)</f>
        <v>0</v>
      </c>
      <c r="AX197" s="989">
        <f>VLOOKUP($E197,AU$450:AX$461,4,FALSE)*AU197*($K197)+(AU197-AV197-AW197)*(1-$K197)</f>
        <v>0</v>
      </c>
      <c r="AY197" s="946"/>
      <c r="BB197" s="1001">
        <f>VLOOKUP($A197,'New Resources - Individual'!$A$4:$Y$133,BB$2,FALSE)*BB$1</f>
        <v>0</v>
      </c>
      <c r="BC197" s="988">
        <f>$G197+BB197</f>
        <v>0</v>
      </c>
      <c r="BD197" s="989">
        <f>VLOOKUP($E197,BC$450:BF$461,2,FALSE)*BC197*($K197)+IF($G197&lt;&gt;0,($H197/$G197)*BC197,0)*(1-$K197)</f>
        <v>0</v>
      </c>
      <c r="BE197" s="989">
        <f>VLOOKUP($E197,BC$450:BF$461,3,FALSE)*BC197*($K197)+IF($G197&lt;&gt;0,($I197/$G197)*BC197,0)*(1-$K197)</f>
        <v>0</v>
      </c>
      <c r="BF197" s="989">
        <f>VLOOKUP($E197,BC$450:BF$461,4,FALSE)*BC197*($K197)+(BC197-BD197-BE197)*(1-$K197)</f>
        <v>0</v>
      </c>
      <c r="BG197" s="946"/>
      <c r="BJ197" s="1001">
        <f>VLOOKUP($A197,'New Resources - Individual'!$A$4:$Y$133,BJ$2,FALSE)*BJ$1</f>
        <v>0</v>
      </c>
      <c r="BK197" s="988">
        <f>$G197+BJ197</f>
        <v>0</v>
      </c>
      <c r="BL197" s="989">
        <f>VLOOKUP($E197,BK$450:BN$461,2,FALSE)*BK197*($K197)+IF($G197&lt;&gt;0,($H197/$G197)*BK197,0)*(1-$K197)</f>
        <v>0</v>
      </c>
      <c r="BM197" s="989">
        <f>VLOOKUP($E197,BK$450:BN$461,3,FALSE)*BK197*($K197)+IF($G197&lt;&gt;0,($I197/$G197)*BK197,0)*(1-$K197)</f>
        <v>0</v>
      </c>
      <c r="BN197" s="989">
        <f>VLOOKUP($E197,BK$450:BN$461,4,FALSE)*BK197*($K197)+(BK197-BL197-BM197)*(1-$K197)</f>
        <v>0</v>
      </c>
      <c r="BO197" s="946"/>
      <c r="BR197" s="1001">
        <f>VLOOKUP($A197,'New Resources - Individual'!$A$4:$Y$133,BR$2,FALSE)*BR$1</f>
        <v>0</v>
      </c>
      <c r="BS197" s="988">
        <f>$G197+BR197</f>
        <v>0</v>
      </c>
      <c r="BT197" s="989">
        <f>VLOOKUP($E197,BS$450:BV$461,2,FALSE)*BS197*($K197)+IF($G197&lt;&gt;0,($H197/$G197)*BS197,0)*(1-$K197)</f>
        <v>0</v>
      </c>
      <c r="BU197" s="989">
        <f>VLOOKUP($E197,BS$450:BV$461,3,FALSE)*BS197*($K197)+IF($G197&lt;&gt;0,($I197/$G197)*BS197,0)*(1-$K197)</f>
        <v>0</v>
      </c>
      <c r="BV197" s="989">
        <f>VLOOKUP($E197,BS$450:BV$461,4,FALSE)*BS197*($K197)+(BS197-BT197-BU197)*(1-$K197)</f>
        <v>0</v>
      </c>
      <c r="BW197" s="946"/>
      <c r="BZ197" s="1001">
        <f>VLOOKUP($A197,'New Resources - Individual'!$A$4:$Y$133,BZ$2,FALSE)*BZ$1</f>
        <v>0</v>
      </c>
      <c r="CA197" s="988">
        <f>$G197+BZ197</f>
        <v>0</v>
      </c>
      <c r="CB197" s="989">
        <f>VLOOKUP($E197,CA$450:CD$461,2,FALSE)*CA197*($K197)+IF($G197&lt;&gt;0,($H197/$G197)*CA197,0)*(1-$K197)</f>
        <v>0</v>
      </c>
      <c r="CC197" s="989">
        <f>VLOOKUP($E197,CA$450:CD$461,3,FALSE)*CA197*($K197)+IF($G197&lt;&gt;0,($I197/$G197)*CA197,0)*(1-$K197)</f>
        <v>0</v>
      </c>
      <c r="CD197" s="989">
        <f>VLOOKUP($E197,CA$450:CD$461,4,FALSE)*CA197*($K197)+(CA197-CB197-CC197)*(1-$K197)</f>
        <v>0</v>
      </c>
      <c r="CE197" s="946"/>
      <c r="CH197" s="1001">
        <f>VLOOKUP($A197,'New Resources - Individual'!$A$4:$Y$133,CH$2,FALSE)*CH$1</f>
        <v>0</v>
      </c>
      <c r="CI197" s="988">
        <f>$G197+CH197</f>
        <v>0</v>
      </c>
      <c r="CJ197" s="989">
        <f>VLOOKUP($E197,CI$450:CL$461,2,FALSE)*CI197*($K197)+IF($G197&lt;&gt;0,($H197/$G197)*CI197,0)*(1-$K197)</f>
        <v>0</v>
      </c>
      <c r="CK197" s="989">
        <f>VLOOKUP($E197,CI$450:CL$461,3,FALSE)*CI197*($K197)+IF($G197&lt;&gt;0,($I197/$G197)*CI197,0)*(1-$K197)</f>
        <v>0</v>
      </c>
      <c r="CL197" s="989">
        <f>VLOOKUP($E197,CI$450:CL$461,4,FALSE)*CI197*($K197)+(CI197-CJ197-CK197)*(1-$K197)</f>
        <v>0</v>
      </c>
      <c r="CM197" s="946"/>
      <c r="CP197" s="1001">
        <f>VLOOKUP($A197,'New Resources - Individual'!$A$4:$Y$133,CP$2,FALSE)*CP$1</f>
        <v>0</v>
      </c>
      <c r="CQ197" s="988">
        <f>$G197+CP197</f>
        <v>0</v>
      </c>
      <c r="CR197" s="989">
        <f>VLOOKUP($E197,CQ$450:CT$461,2,FALSE)*CQ197*($K197)+IF($G197&lt;&gt;0,($H197/$G197)*CQ197,0)*(1-$K197)</f>
        <v>0</v>
      </c>
      <c r="CS197" s="989">
        <f>VLOOKUP($E197,CQ$450:CT$461,3,FALSE)*CQ197*($K197)+IF($G197&lt;&gt;0,($I197/$G197)*CQ197,0)*(1-$K197)</f>
        <v>0</v>
      </c>
      <c r="CT197" s="989">
        <f>VLOOKUP($E197,CQ$450:CT$461,4,FALSE)*CQ197*($K197)+(CQ197-CR197-CS197)*(1-$K197)</f>
        <v>0</v>
      </c>
      <c r="CU197" s="946"/>
      <c r="CX197" s="1001">
        <f>VLOOKUP($A197,'New Resources - Individual'!$A$4:$Y$133,CX$2,FALSE)*CX$1</f>
        <v>0</v>
      </c>
      <c r="CY197" s="988">
        <f>$G197+CX197</f>
        <v>0</v>
      </c>
      <c r="CZ197" s="989">
        <f>VLOOKUP($E197,CY$450:DB$461,2,FALSE)*CY197*($K197)+IF($G197&lt;&gt;0,($H197/$G197)*CY197,0)*(1-$K197)</f>
        <v>0</v>
      </c>
      <c r="DA197" s="989">
        <f>VLOOKUP($E197,CY$450:DB$461,3,FALSE)*CY197*($K197)+IF($G197&lt;&gt;0,($I197/$G197)*CY197,0)*(1-$K197)</f>
        <v>0</v>
      </c>
      <c r="DB197" s="989">
        <f>VLOOKUP($E197,CY$450:DB$461,4,FALSE)*CY197*($K197)+(CY197-CZ197-DA197)*(1-$K197)</f>
        <v>0</v>
      </c>
      <c r="DC197" s="946"/>
      <c r="DF197" s="1001">
        <f>VLOOKUP($A197,'New Resources - Individual'!$A$4:$Y$133,DF$2,FALSE)*DF$1</f>
        <v>0</v>
      </c>
      <c r="DG197" s="988">
        <f>$G197+DF197</f>
        <v>0</v>
      </c>
      <c r="DH197" s="989">
        <f>VLOOKUP($E197,DG$450:DJ$461,2,FALSE)*DG197*($K197)+IF($G197&lt;&gt;0,($H197/$G197)*DG197,0)*(1-$K197)</f>
        <v>0</v>
      </c>
      <c r="DI197" s="989">
        <f>VLOOKUP($E197,DG$450:DJ$461,3,FALSE)*DG197*($K197)+IF($G197&lt;&gt;0,($I197/$G197)*DG197,0)*(1-$K197)</f>
        <v>0</v>
      </c>
      <c r="DJ197" s="989">
        <f>VLOOKUP($E197,DG$450:DJ$461,4,FALSE)*DG197*($K197)+(DG197-DH197-DI197)*(1-$K197)</f>
        <v>0</v>
      </c>
      <c r="DK197" s="946"/>
      <c r="DN197" s="1001">
        <f>VLOOKUP($A197,'New Resources - Individual'!$A$4:$Y$133,DN$2,FALSE)*DN$1</f>
        <v>0</v>
      </c>
      <c r="DO197" s="988">
        <f>$G197+DN197</f>
        <v>0</v>
      </c>
      <c r="DP197" s="989">
        <f>VLOOKUP($E197,DO$450:DR$461,2,FALSE)*DO197*($K197)+IF($G197&lt;&gt;0,($H197/$G197)*DO197,0)*(1-$K197)</f>
        <v>0</v>
      </c>
      <c r="DQ197" s="989">
        <f>VLOOKUP($E197,DO$450:DR$461,3,FALSE)*DO197*($K197)+IF($G197&lt;&gt;0,($I197/$G197)*DO197,0)*(1-$K197)</f>
        <v>0</v>
      </c>
      <c r="DR197" s="989">
        <f>VLOOKUP($E197,DO$450:DR$461,4,FALSE)*DO197*($K197)+(DO197-DP197-DQ197)*(1-$K197)</f>
        <v>0</v>
      </c>
      <c r="DS197" s="946"/>
      <c r="DV197" s="1001">
        <f>VLOOKUP($A197,'New Resources - Individual'!$A$4:$Y$133,DV$2,FALSE)*DV$1</f>
        <v>0</v>
      </c>
      <c r="DW197" s="988">
        <f>$G197+DV197</f>
        <v>0</v>
      </c>
      <c r="DX197" s="989">
        <f>VLOOKUP($E197,DW$450:DZ$461,2,FALSE)*DW197*($K197)+IF($G197&lt;&gt;0,($H197/$G197)*DW197,0)*(1-$K197)</f>
        <v>0</v>
      </c>
      <c r="DY197" s="989">
        <f>VLOOKUP($E197,DW$450:DZ$461,3,FALSE)*DW197*($K197)+IF($G197&lt;&gt;0,($I197/$G197)*DW197,0)*(1-$K197)</f>
        <v>0</v>
      </c>
      <c r="DZ197" s="989">
        <f>VLOOKUP($E197,DW$450:DZ$461,4,FALSE)*DW197*($K197)+(DW197-DX197-DY197)*(1-$K197)</f>
        <v>0</v>
      </c>
      <c r="EA197" s="946"/>
      <c r="ED197" s="1001">
        <f>VLOOKUP($A197,'New Resources - Individual'!$A$4:$Y$133,ED$2,FALSE)*ED$1</f>
        <v>0</v>
      </c>
      <c r="EE197" s="988">
        <f>$G197+ED197</f>
        <v>0</v>
      </c>
      <c r="EF197" s="989">
        <f>VLOOKUP($E197,EE$450:EH$461,2,FALSE)*EE197*($K197)+IF($G197&lt;&gt;0,($H197/$G197)*EE197,0)*(1-$K197)</f>
        <v>0</v>
      </c>
      <c r="EG197" s="989">
        <f>VLOOKUP($E197,EE$450:EH$461,3,FALSE)*EE197*($K197)+IF($G197&lt;&gt;0,($I197/$G197)*EE197,0)*(1-$K197)</f>
        <v>0</v>
      </c>
      <c r="EH197" s="989">
        <f>VLOOKUP($E197,EE$450:EH$461,4,FALSE)*EE197*($K197)+(EE197-EF197-EG197)*(1-$K197)</f>
        <v>0</v>
      </c>
      <c r="EI197" s="946"/>
      <c r="EL197" s="1001">
        <f>VLOOKUP($A197,'New Resources - Individual'!$A$4:$Y$133,EL$2,FALSE)*EL$1</f>
        <v>0</v>
      </c>
      <c r="EM197" s="988">
        <f>$G197+EL197</f>
        <v>0</v>
      </c>
      <c r="EN197" s="989">
        <f>VLOOKUP($E197,EM$450:EP$461,2,FALSE)*EM197*($K197)+IF($G197&lt;&gt;0,($H197/$G197)*EM197,0)*(1-$K197)</f>
        <v>0</v>
      </c>
      <c r="EO197" s="989">
        <f>VLOOKUP($E197,EM$450:EP$461,3,FALSE)*EM197*($K197)+IF($G197&lt;&gt;0,($I197/$G197)*EM197,0)*(1-$K197)</f>
        <v>0</v>
      </c>
      <c r="EP197" s="989">
        <f>VLOOKUP($E197,EM$450:EP$461,4,FALSE)*EM197*($K197)+(EM197-EN197-EO197)*(1-$K197)</f>
        <v>0</v>
      </c>
      <c r="EQ197" s="946"/>
      <c r="ET197" s="1001">
        <f>VLOOKUP($A197,'New Resources - Individual'!$A$4:$Y$133,ET$2,FALSE)*ET$1</f>
        <v>0</v>
      </c>
      <c r="EU197" s="988">
        <f>$G197+ET197</f>
        <v>0</v>
      </c>
      <c r="EV197" s="989">
        <f>VLOOKUP($E197,EU$450:EX$461,2,FALSE)*EU197*($K197)+IF($G197&lt;&gt;0,($H197/$G197)*EU197,0)*(1-$K197)</f>
        <v>0</v>
      </c>
      <c r="EW197" s="989">
        <f>VLOOKUP($E197,EU$450:EX$461,3,FALSE)*EU197*($K197)+IF($G197&lt;&gt;0,($I197/$G197)*EU197,0)*(1-$K197)</f>
        <v>0</v>
      </c>
      <c r="EX197" s="989">
        <f>VLOOKUP($E197,EU$450:EX$461,4,FALSE)*EU197*($K197)+(EU197-EV197-EW197)*(1-$K197)</f>
        <v>0</v>
      </c>
      <c r="EY197" s="946"/>
      <c r="FB197" s="1001">
        <f>VLOOKUP($A197,'New Resources - Individual'!$A$4:$Y$133,FB$2,FALSE)*FB$1</f>
        <v>0</v>
      </c>
      <c r="FC197" s="988">
        <f>$G197+FB197</f>
        <v>0</v>
      </c>
      <c r="FD197" s="989">
        <f>VLOOKUP($E197,FC$450:FF$461,2,FALSE)*FC197*($K197)+IF($G197&lt;&gt;0,($H197/$G197)*FC197,0)*(1-$K197)</f>
        <v>0</v>
      </c>
      <c r="FE197" s="989">
        <f>VLOOKUP($E197,FC$450:FF$461,3,FALSE)*FC197*($K197)+IF($G197&lt;&gt;0,($I197/$G197)*FC197,0)*(1-$K197)</f>
        <v>0</v>
      </c>
      <c r="FF197" s="989">
        <f>VLOOKUP($E197,FC$450:FF$461,4,FALSE)*FC197*($K197)+(FC197-FD197-FE197)*(1-$K197)</f>
        <v>0</v>
      </c>
      <c r="FG197" s="946"/>
      <c r="FJ197" s="1001">
        <f>VLOOKUP($A197,'New Resources - Individual'!$A$4:$Y$133,FJ$2,FALSE)*FJ$1</f>
        <v>0</v>
      </c>
      <c r="FK197" s="988">
        <f>$G197+FJ197</f>
        <v>0</v>
      </c>
      <c r="FL197" s="989">
        <f>VLOOKUP($E197,FK$450:FN$461,2,FALSE)*FK197*($K197)+IF($G197&lt;&gt;0,($H197/$G197)*FK197,0)*(1-$K197)</f>
        <v>0</v>
      </c>
      <c r="FM197" s="989">
        <f>VLOOKUP($E197,FK$450:FN$461,3,FALSE)*FK197*($K197)+IF($G197&lt;&gt;0,($I197/$G197)*FK197,0)*(1-$K197)</f>
        <v>0</v>
      </c>
      <c r="FN197" s="989">
        <f>VLOOKUP($E197,FK$450:FN$461,4,FALSE)*FK197*($K197)+(FK197-FL197-FM197)*(1-$K197)</f>
        <v>0</v>
      </c>
      <c r="FO197" s="946"/>
    </row>
    <row r="198" spans="1:171">
      <c r="A198" s="1215">
        <v>820</v>
      </c>
      <c r="B198" s="787" t="s">
        <v>258</v>
      </c>
      <c r="C198" s="1963" t="s">
        <v>72</v>
      </c>
      <c r="D198" s="764">
        <v>557</v>
      </c>
      <c r="E198" s="1985" t="str">
        <f>'Sch 3 - Expenses'!E34</f>
        <v>PROD</v>
      </c>
      <c r="F198" s="765"/>
      <c r="G198" s="182">
        <f>'Sch 3 - Expenses'!G34</f>
        <v>0</v>
      </c>
      <c r="H198" s="182">
        <f>'Sch 3 - Expenses'!H34</f>
        <v>0</v>
      </c>
      <c r="I198" s="182">
        <f>'Sch 3 - Expenses'!I34</f>
        <v>0</v>
      </c>
      <c r="J198" s="183">
        <f>'Sch 3 - Expenses'!J34</f>
        <v>0</v>
      </c>
      <c r="K198" s="777">
        <f t="shared" si="168"/>
        <v>1</v>
      </c>
      <c r="N198" s="1022">
        <f>VLOOKUP($A198,'New Resources - Individual'!$A$4:$Y$133,N$2,FALSE)*N$1</f>
        <v>0</v>
      </c>
      <c r="O198" s="988">
        <f>$G198+N198</f>
        <v>0</v>
      </c>
      <c r="P198" s="989">
        <f>VLOOKUP($E198,O$450:R$461,2,FALSE)*O198*($K198)+IF($G198&lt;&gt;0,($H198/$G198)*O198,0)*(1-$K198)</f>
        <v>0</v>
      </c>
      <c r="Q198" s="989">
        <f>VLOOKUP($E198,O$450:R$461,3,FALSE)*O198*($K198)+IF($G198&lt;&gt;0,($I198/$G198)*O198,0)*(1-$K198)</f>
        <v>0</v>
      </c>
      <c r="R198" s="989">
        <f>VLOOKUP($E198,O$450:R$461,4,FALSE)*O198*($K198)+(O198-P198-Q198)*(1-$K198)</f>
        <v>0</v>
      </c>
      <c r="S198" s="946"/>
      <c r="V198" s="1022">
        <f>VLOOKUP($A198,'New Resources - Individual'!$A$4:$Y$133,V$2,FALSE)*V$1</f>
        <v>0</v>
      </c>
      <c r="W198" s="988">
        <f>$G198+V198</f>
        <v>0</v>
      </c>
      <c r="X198" s="989">
        <f>VLOOKUP($E198,W$450:Z$461,2,FALSE)*W198*($K198)+IF($G198&lt;&gt;0,($H198/$G198)*W198,0)*(1-$K198)</f>
        <v>0</v>
      </c>
      <c r="Y198" s="989">
        <f>VLOOKUP($E198,W$450:Z$461,3,FALSE)*W198*($K198)+IF($G198&lt;&gt;0,($I198/$G198)*W198,0)*(1-$K198)</f>
        <v>0</v>
      </c>
      <c r="Z198" s="989">
        <f>VLOOKUP($E198,W$450:Z$461,4,FALSE)*W198*($K198)+(W198-X198-Y198)*(1-$K198)</f>
        <v>0</v>
      </c>
      <c r="AA198" s="946"/>
      <c r="AD198" s="1022">
        <f>VLOOKUP($A198,'New Resources - Individual'!$A$4:$Y$133,AD$2,FALSE)*AD$1</f>
        <v>0</v>
      </c>
      <c r="AE198" s="988">
        <f>$G198+AD198</f>
        <v>0</v>
      </c>
      <c r="AF198" s="989">
        <f>VLOOKUP($E198,AE$450:AH$461,2,FALSE)*AE198*($K198)+IF($G198&lt;&gt;0,($H198/$G198)*AE198,0)*(1-$K198)</f>
        <v>0</v>
      </c>
      <c r="AG198" s="989">
        <f>VLOOKUP($E198,AE$450:AH$461,3,FALSE)*AE198*($K198)+IF($G198&lt;&gt;0,($I198/$G198)*AE198,0)*(1-$K198)</f>
        <v>0</v>
      </c>
      <c r="AH198" s="989">
        <f>VLOOKUP($E198,AE$450:AH$461,4,FALSE)*AE198*($K198)+(AE198-AF198-AG198)*(1-$K198)</f>
        <v>0</v>
      </c>
      <c r="AI198" s="946"/>
      <c r="AL198" s="1022">
        <f>VLOOKUP($A198,'New Resources - Individual'!$A$4:$Y$133,AL$2,FALSE)*AL$1</f>
        <v>0</v>
      </c>
      <c r="AM198" s="988">
        <f>$G198+AL198</f>
        <v>0</v>
      </c>
      <c r="AN198" s="989">
        <f>VLOOKUP($E198,AM$450:AP$461,2,FALSE)*AM198*($K198)+IF($G198&lt;&gt;0,($H198/$G198)*AM198,0)*(1-$K198)</f>
        <v>0</v>
      </c>
      <c r="AO198" s="989">
        <f>VLOOKUP($E198,AM$450:AP$461,3,FALSE)*AM198*($K198)+IF($G198&lt;&gt;0,($I198/$G198)*AM198,0)*(1-$K198)</f>
        <v>0</v>
      </c>
      <c r="AP198" s="989">
        <f>VLOOKUP($E198,AM$450:AP$461,4,FALSE)*AM198*($K198)+(AM198-AN198-AO198)*(1-$K198)</f>
        <v>0</v>
      </c>
      <c r="AQ198" s="946"/>
      <c r="AT198" s="1022">
        <f>VLOOKUP($A198,'New Resources - Individual'!$A$4:$Y$133,AT$2,FALSE)*AT$1</f>
        <v>0</v>
      </c>
      <c r="AU198" s="988">
        <f>$G198+AT198</f>
        <v>0</v>
      </c>
      <c r="AV198" s="989">
        <f>VLOOKUP($E198,AU$450:AX$461,2,FALSE)*AU198*($K198)+IF($G198&lt;&gt;0,($H198/$G198)*AU198,0)*(1-$K198)</f>
        <v>0</v>
      </c>
      <c r="AW198" s="989">
        <f>VLOOKUP($E198,AU$450:AX$461,3,FALSE)*AU198*($K198)+IF($G198&lt;&gt;0,($I198/$G198)*AU198,0)*(1-$K198)</f>
        <v>0</v>
      </c>
      <c r="AX198" s="989">
        <f>VLOOKUP($E198,AU$450:AX$461,4,FALSE)*AU198*($K198)+(AU198-AV198-AW198)*(1-$K198)</f>
        <v>0</v>
      </c>
      <c r="AY198" s="946"/>
      <c r="BB198" s="1022">
        <f>VLOOKUP($A198,'New Resources - Individual'!$A$4:$Y$133,BB$2,FALSE)*BB$1</f>
        <v>0</v>
      </c>
      <c r="BC198" s="988">
        <f>$G198+BB198</f>
        <v>0</v>
      </c>
      <c r="BD198" s="989">
        <f>VLOOKUP($E198,BC$450:BF$461,2,FALSE)*BC198*($K198)+IF($G198&lt;&gt;0,($H198/$G198)*BC198,0)*(1-$K198)</f>
        <v>0</v>
      </c>
      <c r="BE198" s="989">
        <f>VLOOKUP($E198,BC$450:BF$461,3,FALSE)*BC198*($K198)+IF($G198&lt;&gt;0,($I198/$G198)*BC198,0)*(1-$K198)</f>
        <v>0</v>
      </c>
      <c r="BF198" s="989">
        <f>VLOOKUP($E198,BC$450:BF$461,4,FALSE)*BC198*($K198)+(BC198-BD198-BE198)*(1-$K198)</f>
        <v>0</v>
      </c>
      <c r="BG198" s="946"/>
      <c r="BJ198" s="1022">
        <f>VLOOKUP($A198,'New Resources - Individual'!$A$4:$Y$133,BJ$2,FALSE)*BJ$1</f>
        <v>0</v>
      </c>
      <c r="BK198" s="988">
        <f>$G198+BJ198</f>
        <v>0</v>
      </c>
      <c r="BL198" s="989">
        <f>VLOOKUP($E198,BK$450:BN$461,2,FALSE)*BK198*($K198)+IF($G198&lt;&gt;0,($H198/$G198)*BK198,0)*(1-$K198)</f>
        <v>0</v>
      </c>
      <c r="BM198" s="989">
        <f>VLOOKUP($E198,BK$450:BN$461,3,FALSE)*BK198*($K198)+IF($G198&lt;&gt;0,($I198/$G198)*BK198,0)*(1-$K198)</f>
        <v>0</v>
      </c>
      <c r="BN198" s="989">
        <f>VLOOKUP($E198,BK$450:BN$461,4,FALSE)*BK198*($K198)+(BK198-BL198-BM198)*(1-$K198)</f>
        <v>0</v>
      </c>
      <c r="BO198" s="946"/>
      <c r="BR198" s="1022">
        <f>VLOOKUP($A198,'New Resources - Individual'!$A$4:$Y$133,BR$2,FALSE)*BR$1</f>
        <v>0</v>
      </c>
      <c r="BS198" s="988">
        <f>$G198+BR198</f>
        <v>0</v>
      </c>
      <c r="BT198" s="989">
        <f>VLOOKUP($E198,BS$450:BV$461,2,FALSE)*BS198*($K198)+IF($G198&lt;&gt;0,($H198/$G198)*BS198,0)*(1-$K198)</f>
        <v>0</v>
      </c>
      <c r="BU198" s="989">
        <f>VLOOKUP($E198,BS$450:BV$461,3,FALSE)*BS198*($K198)+IF($G198&lt;&gt;0,($I198/$G198)*BS198,0)*(1-$K198)</f>
        <v>0</v>
      </c>
      <c r="BV198" s="989">
        <f>VLOOKUP($E198,BS$450:BV$461,4,FALSE)*BS198*($K198)+(BS198-BT198-BU198)*(1-$K198)</f>
        <v>0</v>
      </c>
      <c r="BW198" s="946"/>
      <c r="BZ198" s="1022">
        <f>VLOOKUP($A198,'New Resources - Individual'!$A$4:$Y$133,BZ$2,FALSE)*BZ$1</f>
        <v>0</v>
      </c>
      <c r="CA198" s="988">
        <f>$G198+BZ198</f>
        <v>0</v>
      </c>
      <c r="CB198" s="989">
        <f>VLOOKUP($E198,CA$450:CD$461,2,FALSE)*CA198*($K198)+IF($G198&lt;&gt;0,($H198/$G198)*CA198,0)*(1-$K198)</f>
        <v>0</v>
      </c>
      <c r="CC198" s="989">
        <f>VLOOKUP($E198,CA$450:CD$461,3,FALSE)*CA198*($K198)+IF($G198&lt;&gt;0,($I198/$G198)*CA198,0)*(1-$K198)</f>
        <v>0</v>
      </c>
      <c r="CD198" s="989">
        <f>VLOOKUP($E198,CA$450:CD$461,4,FALSE)*CA198*($K198)+(CA198-CB198-CC198)*(1-$K198)</f>
        <v>0</v>
      </c>
      <c r="CE198" s="946"/>
      <c r="CH198" s="1022">
        <f>VLOOKUP($A198,'New Resources - Individual'!$A$4:$Y$133,CH$2,FALSE)*CH$1</f>
        <v>0</v>
      </c>
      <c r="CI198" s="988">
        <f>$G198+CH198</f>
        <v>0</v>
      </c>
      <c r="CJ198" s="989">
        <f>VLOOKUP($E198,CI$450:CL$461,2,FALSE)*CI198*($K198)+IF($G198&lt;&gt;0,($H198/$G198)*CI198,0)*(1-$K198)</f>
        <v>0</v>
      </c>
      <c r="CK198" s="989">
        <f>VLOOKUP($E198,CI$450:CL$461,3,FALSE)*CI198*($K198)+IF($G198&lt;&gt;0,($I198/$G198)*CI198,0)*(1-$K198)</f>
        <v>0</v>
      </c>
      <c r="CL198" s="989">
        <f>VLOOKUP($E198,CI$450:CL$461,4,FALSE)*CI198*($K198)+(CI198-CJ198-CK198)*(1-$K198)</f>
        <v>0</v>
      </c>
      <c r="CM198" s="946"/>
      <c r="CP198" s="1022">
        <f>VLOOKUP($A198,'New Resources - Individual'!$A$4:$Y$133,CP$2,FALSE)*CP$1</f>
        <v>0</v>
      </c>
      <c r="CQ198" s="988">
        <f>$G198+CP198</f>
        <v>0</v>
      </c>
      <c r="CR198" s="989">
        <f>VLOOKUP($E198,CQ$450:CT$461,2,FALSE)*CQ198*($K198)+IF($G198&lt;&gt;0,($H198/$G198)*CQ198,0)*(1-$K198)</f>
        <v>0</v>
      </c>
      <c r="CS198" s="989">
        <f>VLOOKUP($E198,CQ$450:CT$461,3,FALSE)*CQ198*($K198)+IF($G198&lt;&gt;0,($I198/$G198)*CQ198,0)*(1-$K198)</f>
        <v>0</v>
      </c>
      <c r="CT198" s="989">
        <f>VLOOKUP($E198,CQ$450:CT$461,4,FALSE)*CQ198*($K198)+(CQ198-CR198-CS198)*(1-$K198)</f>
        <v>0</v>
      </c>
      <c r="CU198" s="946"/>
      <c r="CX198" s="1022">
        <f>VLOOKUP($A198,'New Resources - Individual'!$A$4:$Y$133,CX$2,FALSE)*CX$1</f>
        <v>0</v>
      </c>
      <c r="CY198" s="988">
        <f>$G198+CX198</f>
        <v>0</v>
      </c>
      <c r="CZ198" s="989">
        <f>VLOOKUP($E198,CY$450:DB$461,2,FALSE)*CY198*($K198)+IF($G198&lt;&gt;0,($H198/$G198)*CY198,0)*(1-$K198)</f>
        <v>0</v>
      </c>
      <c r="DA198" s="989">
        <f>VLOOKUP($E198,CY$450:DB$461,3,FALSE)*CY198*($K198)+IF($G198&lt;&gt;0,($I198/$G198)*CY198,0)*(1-$K198)</f>
        <v>0</v>
      </c>
      <c r="DB198" s="989">
        <f>VLOOKUP($E198,CY$450:DB$461,4,FALSE)*CY198*($K198)+(CY198-CZ198-DA198)*(1-$K198)</f>
        <v>0</v>
      </c>
      <c r="DC198" s="946"/>
      <c r="DF198" s="1022">
        <f>VLOOKUP($A198,'New Resources - Individual'!$A$4:$Y$133,DF$2,FALSE)*DF$1</f>
        <v>0</v>
      </c>
      <c r="DG198" s="988">
        <f>$G198+DF198</f>
        <v>0</v>
      </c>
      <c r="DH198" s="989">
        <f>VLOOKUP($E198,DG$450:DJ$461,2,FALSE)*DG198*($K198)+IF($G198&lt;&gt;0,($H198/$G198)*DG198,0)*(1-$K198)</f>
        <v>0</v>
      </c>
      <c r="DI198" s="989">
        <f>VLOOKUP($E198,DG$450:DJ$461,3,FALSE)*DG198*($K198)+IF($G198&lt;&gt;0,($I198/$G198)*DG198,0)*(1-$K198)</f>
        <v>0</v>
      </c>
      <c r="DJ198" s="989">
        <f>VLOOKUP($E198,DG$450:DJ$461,4,FALSE)*DG198*($K198)+(DG198-DH198-DI198)*(1-$K198)</f>
        <v>0</v>
      </c>
      <c r="DK198" s="946"/>
      <c r="DN198" s="1022">
        <f>VLOOKUP($A198,'New Resources - Individual'!$A$4:$Y$133,DN$2,FALSE)*DN$1</f>
        <v>0</v>
      </c>
      <c r="DO198" s="988">
        <f>$G198+DN198</f>
        <v>0</v>
      </c>
      <c r="DP198" s="989">
        <f>VLOOKUP($E198,DO$450:DR$461,2,FALSE)*DO198*($K198)+IF($G198&lt;&gt;0,($H198/$G198)*DO198,0)*(1-$K198)</f>
        <v>0</v>
      </c>
      <c r="DQ198" s="989">
        <f>VLOOKUP($E198,DO$450:DR$461,3,FALSE)*DO198*($K198)+IF($G198&lt;&gt;0,($I198/$G198)*DO198,0)*(1-$K198)</f>
        <v>0</v>
      </c>
      <c r="DR198" s="989">
        <f>VLOOKUP($E198,DO$450:DR$461,4,FALSE)*DO198*($K198)+(DO198-DP198-DQ198)*(1-$K198)</f>
        <v>0</v>
      </c>
      <c r="DS198" s="946"/>
      <c r="DV198" s="1022">
        <f>VLOOKUP($A198,'New Resources - Individual'!$A$4:$Y$133,DV$2,FALSE)*DV$1</f>
        <v>0</v>
      </c>
      <c r="DW198" s="988">
        <f>$G198+DV198</f>
        <v>0</v>
      </c>
      <c r="DX198" s="989">
        <f>VLOOKUP($E198,DW$450:DZ$461,2,FALSE)*DW198*($K198)+IF($G198&lt;&gt;0,($H198/$G198)*DW198,0)*(1-$K198)</f>
        <v>0</v>
      </c>
      <c r="DY198" s="989">
        <f>VLOOKUP($E198,DW$450:DZ$461,3,FALSE)*DW198*($K198)+IF($G198&lt;&gt;0,($I198/$G198)*DW198,0)*(1-$K198)</f>
        <v>0</v>
      </c>
      <c r="DZ198" s="989">
        <f>VLOOKUP($E198,DW$450:DZ$461,4,FALSE)*DW198*($K198)+(DW198-DX198-DY198)*(1-$K198)</f>
        <v>0</v>
      </c>
      <c r="EA198" s="946"/>
      <c r="ED198" s="1022">
        <f>VLOOKUP($A198,'New Resources - Individual'!$A$4:$Y$133,ED$2,FALSE)*ED$1</f>
        <v>0</v>
      </c>
      <c r="EE198" s="988">
        <f>$G198+ED198</f>
        <v>0</v>
      </c>
      <c r="EF198" s="989">
        <f>VLOOKUP($E198,EE$450:EH$461,2,FALSE)*EE198*($K198)+IF($G198&lt;&gt;0,($H198/$G198)*EE198,0)*(1-$K198)</f>
        <v>0</v>
      </c>
      <c r="EG198" s="989">
        <f>VLOOKUP($E198,EE$450:EH$461,3,FALSE)*EE198*($K198)+IF($G198&lt;&gt;0,($I198/$G198)*EE198,0)*(1-$K198)</f>
        <v>0</v>
      </c>
      <c r="EH198" s="989">
        <f>VLOOKUP($E198,EE$450:EH$461,4,FALSE)*EE198*($K198)+(EE198-EF198-EG198)*(1-$K198)</f>
        <v>0</v>
      </c>
      <c r="EI198" s="946"/>
      <c r="EL198" s="1022">
        <f>VLOOKUP($A198,'New Resources - Individual'!$A$4:$Y$133,EL$2,FALSE)*EL$1</f>
        <v>0</v>
      </c>
      <c r="EM198" s="988">
        <f>$G198+EL198</f>
        <v>0</v>
      </c>
      <c r="EN198" s="989">
        <f>VLOOKUP($E198,EM$450:EP$461,2,FALSE)*EM198*($K198)+IF($G198&lt;&gt;0,($H198/$G198)*EM198,0)*(1-$K198)</f>
        <v>0</v>
      </c>
      <c r="EO198" s="989">
        <f>VLOOKUP($E198,EM$450:EP$461,3,FALSE)*EM198*($K198)+IF($G198&lt;&gt;0,($I198/$G198)*EM198,0)*(1-$K198)</f>
        <v>0</v>
      </c>
      <c r="EP198" s="989">
        <f>VLOOKUP($E198,EM$450:EP$461,4,FALSE)*EM198*($K198)+(EM198-EN198-EO198)*(1-$K198)</f>
        <v>0</v>
      </c>
      <c r="EQ198" s="946"/>
      <c r="ET198" s="1022">
        <f>VLOOKUP($A198,'New Resources - Individual'!$A$4:$Y$133,ET$2,FALSE)*ET$1</f>
        <v>0</v>
      </c>
      <c r="EU198" s="988">
        <f>$G198+ET198</f>
        <v>0</v>
      </c>
      <c r="EV198" s="989">
        <f>VLOOKUP($E198,EU$450:EX$461,2,FALSE)*EU198*($K198)+IF($G198&lt;&gt;0,($H198/$G198)*EU198,0)*(1-$K198)</f>
        <v>0</v>
      </c>
      <c r="EW198" s="989">
        <f>VLOOKUP($E198,EU$450:EX$461,3,FALSE)*EU198*($K198)+IF($G198&lt;&gt;0,($I198/$G198)*EU198,0)*(1-$K198)</f>
        <v>0</v>
      </c>
      <c r="EX198" s="989">
        <f>VLOOKUP($E198,EU$450:EX$461,4,FALSE)*EU198*($K198)+(EU198-EV198-EW198)*(1-$K198)</f>
        <v>0</v>
      </c>
      <c r="EY198" s="946"/>
      <c r="FB198" s="1022">
        <f>VLOOKUP($A198,'New Resources - Individual'!$A$4:$Y$133,FB$2,FALSE)*FB$1</f>
        <v>0</v>
      </c>
      <c r="FC198" s="988">
        <f>$G198+FB198</f>
        <v>0</v>
      </c>
      <c r="FD198" s="989">
        <f>VLOOKUP($E198,FC$450:FF$461,2,FALSE)*FC198*($K198)+IF($G198&lt;&gt;0,($H198/$G198)*FC198,0)*(1-$K198)</f>
        <v>0</v>
      </c>
      <c r="FE198" s="989">
        <f>VLOOKUP($E198,FC$450:FF$461,3,FALSE)*FC198*($K198)+IF($G198&lt;&gt;0,($I198/$G198)*FC198,0)*(1-$K198)</f>
        <v>0</v>
      </c>
      <c r="FF198" s="989">
        <f>VLOOKUP($E198,FC$450:FF$461,4,FALSE)*FC198*($K198)+(FC198-FD198-FE198)*(1-$K198)</f>
        <v>0</v>
      </c>
      <c r="FG198" s="946"/>
      <c r="FJ198" s="1022">
        <f>VLOOKUP($A198,'New Resources - Individual'!$A$4:$Y$133,FJ$2,FALSE)*FJ$1</f>
        <v>0</v>
      </c>
      <c r="FK198" s="988">
        <f>$G198+FJ198</f>
        <v>0</v>
      </c>
      <c r="FL198" s="989">
        <f>VLOOKUP($E198,FK$450:FN$461,2,FALSE)*FK198*($K198)+IF($G198&lt;&gt;0,($H198/$G198)*FK198,0)*(1-$K198)</f>
        <v>0</v>
      </c>
      <c r="FM198" s="989">
        <f>VLOOKUP($E198,FK$450:FN$461,3,FALSE)*FK198*($K198)+IF($G198&lt;&gt;0,($I198/$G198)*FK198,0)*(1-$K198)</f>
        <v>0</v>
      </c>
      <c r="FN198" s="989">
        <f>VLOOKUP($E198,FK$450:FN$461,4,FALSE)*FK198*($K198)+(FK198-FL198-FM198)*(1-$K198)</f>
        <v>0</v>
      </c>
      <c r="FO198" s="946"/>
    </row>
    <row r="199" spans="1:171">
      <c r="A199" s="786"/>
      <c r="B199" s="49" t="s">
        <v>861</v>
      </c>
      <c r="C199" s="1963"/>
      <c r="D199" s="765"/>
      <c r="E199" s="1985" t="str">
        <f>'Sch 3 - Expenses'!E35</f>
        <v>DIRECT</v>
      </c>
      <c r="F199" s="765"/>
      <c r="G199" s="182">
        <f>'Sch 3 - Expenses'!G35</f>
        <v>0</v>
      </c>
      <c r="H199" s="182">
        <f>'Sch 3 - Expenses'!H35</f>
        <v>0</v>
      </c>
      <c r="I199" s="182">
        <f>'Sch 3 - Expenses'!I35</f>
        <v>0</v>
      </c>
      <c r="J199" s="183">
        <f>'Sch 3 - Expenses'!J35</f>
        <v>0</v>
      </c>
      <c r="K199" s="777">
        <f t="shared" si="168"/>
        <v>0</v>
      </c>
      <c r="O199" s="988">
        <f>$G199</f>
        <v>0</v>
      </c>
      <c r="P199" s="989">
        <f>VLOOKUP($E199,O$450:R$461,2,FALSE)*O199*($K199)+IF($G199&lt;&gt;0,($H199/$G199)*O199,0)*(1-$K199)</f>
        <v>0</v>
      </c>
      <c r="Q199" s="989">
        <f>VLOOKUP($E199,O$450:R$461,3,FALSE)*O199*($K199)+IF($G199&lt;&gt;0,($I199/$G199)*O199,0)*(1-$K199)</f>
        <v>0</v>
      </c>
      <c r="R199" s="989">
        <f>VLOOKUP($E199,O$450:R$461,4,FALSE)*O199*($K199)+(O199-P199-Q199)*(1-$K199)</f>
        <v>0</v>
      </c>
      <c r="S199" s="946"/>
      <c r="W199" s="988">
        <f>$G199</f>
        <v>0</v>
      </c>
      <c r="X199" s="989">
        <f>VLOOKUP($E199,W$450:Z$461,2,FALSE)*W199*($K199)+IF($G199&lt;&gt;0,($H199/$G199)*W199,0)*(1-$K199)</f>
        <v>0</v>
      </c>
      <c r="Y199" s="989">
        <f>VLOOKUP($E199,W$450:Z$461,3,FALSE)*W199*($K199)+IF($G199&lt;&gt;0,($I199/$G199)*W199,0)*(1-$K199)</f>
        <v>0</v>
      </c>
      <c r="Z199" s="989">
        <f>VLOOKUP($E199,W$450:Z$461,4,FALSE)*W199*($K199)+(W199-X199-Y199)*(1-$K199)</f>
        <v>0</v>
      </c>
      <c r="AA199" s="946"/>
      <c r="AE199" s="988">
        <f>$G199</f>
        <v>0</v>
      </c>
      <c r="AF199" s="989">
        <f>VLOOKUP($E199,AE$450:AH$461,2,FALSE)*AE199*($K199)+IF($G199&lt;&gt;0,($H199/$G199)*AE199,0)*(1-$K199)</f>
        <v>0</v>
      </c>
      <c r="AG199" s="989">
        <f>VLOOKUP($E199,AE$450:AH$461,3,FALSE)*AE199*($K199)+IF($G199&lt;&gt;0,($I199/$G199)*AE199,0)*(1-$K199)</f>
        <v>0</v>
      </c>
      <c r="AH199" s="989">
        <f>VLOOKUP($E199,AE$450:AH$461,4,FALSE)*AE199*($K199)+(AE199-AF199-AG199)*(1-$K199)</f>
        <v>0</v>
      </c>
      <c r="AI199" s="946"/>
      <c r="AM199" s="988">
        <f>$G199</f>
        <v>0</v>
      </c>
      <c r="AN199" s="989">
        <f>VLOOKUP($E199,AM$450:AP$461,2,FALSE)*AM199*($K199)+IF($G199&lt;&gt;0,($H199/$G199)*AM199,0)*(1-$K199)</f>
        <v>0</v>
      </c>
      <c r="AO199" s="989">
        <f>VLOOKUP($E199,AM$450:AP$461,3,FALSE)*AM199*($K199)+IF($G199&lt;&gt;0,($I199/$G199)*AM199,0)*(1-$K199)</f>
        <v>0</v>
      </c>
      <c r="AP199" s="989">
        <f>VLOOKUP($E199,AM$450:AP$461,4,FALSE)*AM199*($K199)+(AM199-AN199-AO199)*(1-$K199)</f>
        <v>0</v>
      </c>
      <c r="AQ199" s="946"/>
      <c r="AU199" s="988">
        <f>$G199</f>
        <v>0</v>
      </c>
      <c r="AV199" s="989">
        <f>VLOOKUP($E199,AU$450:AX$461,2,FALSE)*AU199*($K199)+IF($G199&lt;&gt;0,($H199/$G199)*AU199,0)*(1-$K199)</f>
        <v>0</v>
      </c>
      <c r="AW199" s="989">
        <f>VLOOKUP($E199,AU$450:AX$461,3,FALSE)*AU199*($K199)+IF($G199&lt;&gt;0,($I199/$G199)*AU199,0)*(1-$K199)</f>
        <v>0</v>
      </c>
      <c r="AX199" s="989">
        <f>VLOOKUP($E199,AU$450:AX$461,4,FALSE)*AU199*($K199)+(AU199-AV199-AW199)*(1-$K199)</f>
        <v>0</v>
      </c>
      <c r="AY199" s="946"/>
      <c r="BC199" s="988">
        <f>$G199</f>
        <v>0</v>
      </c>
      <c r="BD199" s="989">
        <f>VLOOKUP($E199,BC$450:BF$461,2,FALSE)*BC199*($K199)+IF($G199&lt;&gt;0,($H199/$G199)*BC199,0)*(1-$K199)</f>
        <v>0</v>
      </c>
      <c r="BE199" s="989">
        <f>VLOOKUP($E199,BC$450:BF$461,3,FALSE)*BC199*($K199)+IF($G199&lt;&gt;0,($I199/$G199)*BC199,0)*(1-$K199)</f>
        <v>0</v>
      </c>
      <c r="BF199" s="989">
        <f>VLOOKUP($E199,BC$450:BF$461,4,FALSE)*BC199*($K199)+(BC199-BD199-BE199)*(1-$K199)</f>
        <v>0</v>
      </c>
      <c r="BG199" s="946"/>
      <c r="BK199" s="988">
        <f>$G199</f>
        <v>0</v>
      </c>
      <c r="BL199" s="989">
        <f>VLOOKUP($E199,BK$450:BN$461,2,FALSE)*BK199*($K199)+IF($G199&lt;&gt;0,($H199/$G199)*BK199,0)*(1-$K199)</f>
        <v>0</v>
      </c>
      <c r="BM199" s="989">
        <f>VLOOKUP($E199,BK$450:BN$461,3,FALSE)*BK199*($K199)+IF($G199&lt;&gt;0,($I199/$G199)*BK199,0)*(1-$K199)</f>
        <v>0</v>
      </c>
      <c r="BN199" s="989">
        <f>VLOOKUP($E199,BK$450:BN$461,4,FALSE)*BK199*($K199)+(BK199-BL199-BM199)*(1-$K199)</f>
        <v>0</v>
      </c>
      <c r="BO199" s="946"/>
      <c r="BS199" s="988">
        <f>$G199</f>
        <v>0</v>
      </c>
      <c r="BT199" s="989">
        <f>VLOOKUP($E199,BS$450:BV$461,2,FALSE)*BS199*($K199)+IF($G199&lt;&gt;0,($H199/$G199)*BS199,0)*(1-$K199)</f>
        <v>0</v>
      </c>
      <c r="BU199" s="989">
        <f>VLOOKUP($E199,BS$450:BV$461,3,FALSE)*BS199*($K199)+IF($G199&lt;&gt;0,($I199/$G199)*BS199,0)*(1-$K199)</f>
        <v>0</v>
      </c>
      <c r="BV199" s="989">
        <f>VLOOKUP($E199,BS$450:BV$461,4,FALSE)*BS199*($K199)+(BS199-BT199-BU199)*(1-$K199)</f>
        <v>0</v>
      </c>
      <c r="BW199" s="946"/>
      <c r="CA199" s="988">
        <f>$G199</f>
        <v>0</v>
      </c>
      <c r="CB199" s="989">
        <f>VLOOKUP($E199,CA$450:CD$461,2,FALSE)*CA199*($K199)+IF($G199&lt;&gt;0,($H199/$G199)*CA199,0)*(1-$K199)</f>
        <v>0</v>
      </c>
      <c r="CC199" s="989">
        <f>VLOOKUP($E199,CA$450:CD$461,3,FALSE)*CA199*($K199)+IF($G199&lt;&gt;0,($I199/$G199)*CA199,0)*(1-$K199)</f>
        <v>0</v>
      </c>
      <c r="CD199" s="989">
        <f>VLOOKUP($E199,CA$450:CD$461,4,FALSE)*CA199*($K199)+(CA199-CB199-CC199)*(1-$K199)</f>
        <v>0</v>
      </c>
      <c r="CE199" s="946"/>
      <c r="CI199" s="988">
        <f>$G199</f>
        <v>0</v>
      </c>
      <c r="CJ199" s="989">
        <f>VLOOKUP($E199,CI$450:CL$461,2,FALSE)*CI199*($K199)+IF($G199&lt;&gt;0,($H199/$G199)*CI199,0)*(1-$K199)</f>
        <v>0</v>
      </c>
      <c r="CK199" s="989">
        <f>VLOOKUP($E199,CI$450:CL$461,3,FALSE)*CI199*($K199)+IF($G199&lt;&gt;0,($I199/$G199)*CI199,0)*(1-$K199)</f>
        <v>0</v>
      </c>
      <c r="CL199" s="989">
        <f>VLOOKUP($E199,CI$450:CL$461,4,FALSE)*CI199*($K199)+(CI199-CJ199-CK199)*(1-$K199)</f>
        <v>0</v>
      </c>
      <c r="CM199" s="946"/>
      <c r="CQ199" s="988">
        <f>$G199</f>
        <v>0</v>
      </c>
      <c r="CR199" s="989">
        <f>VLOOKUP($E199,CQ$450:CT$461,2,FALSE)*CQ199*($K199)+IF($G199&lt;&gt;0,($H199/$G199)*CQ199,0)*(1-$K199)</f>
        <v>0</v>
      </c>
      <c r="CS199" s="989">
        <f>VLOOKUP($E199,CQ$450:CT$461,3,FALSE)*CQ199*($K199)+IF($G199&lt;&gt;0,($I199/$G199)*CQ199,0)*(1-$K199)</f>
        <v>0</v>
      </c>
      <c r="CT199" s="989">
        <f>VLOOKUP($E199,CQ$450:CT$461,4,FALSE)*CQ199*($K199)+(CQ199-CR199-CS199)*(1-$K199)</f>
        <v>0</v>
      </c>
      <c r="CU199" s="946"/>
      <c r="CY199" s="988">
        <f>$G199</f>
        <v>0</v>
      </c>
      <c r="CZ199" s="989">
        <f>VLOOKUP($E199,CY$450:DB$461,2,FALSE)*CY199*($K199)+IF($G199&lt;&gt;0,($H199/$G199)*CY199,0)*(1-$K199)</f>
        <v>0</v>
      </c>
      <c r="DA199" s="989">
        <f>VLOOKUP($E199,CY$450:DB$461,3,FALSE)*CY199*($K199)+IF($G199&lt;&gt;0,($I199/$G199)*CY199,0)*(1-$K199)</f>
        <v>0</v>
      </c>
      <c r="DB199" s="989">
        <f>VLOOKUP($E199,CY$450:DB$461,4,FALSE)*CY199*($K199)+(CY199-CZ199-DA199)*(1-$K199)</f>
        <v>0</v>
      </c>
      <c r="DC199" s="946"/>
      <c r="DG199" s="988">
        <f>$G199</f>
        <v>0</v>
      </c>
      <c r="DH199" s="989">
        <f>VLOOKUP($E199,DG$450:DJ$461,2,FALSE)*DG199*($K199)+IF($G199&lt;&gt;0,($H199/$G199)*DG199,0)*(1-$K199)</f>
        <v>0</v>
      </c>
      <c r="DI199" s="989">
        <f>VLOOKUP($E199,DG$450:DJ$461,3,FALSE)*DG199*($K199)+IF($G199&lt;&gt;0,($I199/$G199)*DG199,0)*(1-$K199)</f>
        <v>0</v>
      </c>
      <c r="DJ199" s="989">
        <f>VLOOKUP($E199,DG$450:DJ$461,4,FALSE)*DG199*($K199)+(DG199-DH199-DI199)*(1-$K199)</f>
        <v>0</v>
      </c>
      <c r="DK199" s="946"/>
      <c r="DO199" s="988">
        <f>$G199</f>
        <v>0</v>
      </c>
      <c r="DP199" s="989">
        <f>VLOOKUP($E199,DO$450:DR$461,2,FALSE)*DO199*($K199)+IF($G199&lt;&gt;0,($H199/$G199)*DO199,0)*(1-$K199)</f>
        <v>0</v>
      </c>
      <c r="DQ199" s="989">
        <f>VLOOKUP($E199,DO$450:DR$461,3,FALSE)*DO199*($K199)+IF($G199&lt;&gt;0,($I199/$G199)*DO199,0)*(1-$K199)</f>
        <v>0</v>
      </c>
      <c r="DR199" s="989">
        <f>VLOOKUP($E199,DO$450:DR$461,4,FALSE)*DO199*($K199)+(DO199-DP199-DQ199)*(1-$K199)</f>
        <v>0</v>
      </c>
      <c r="DS199" s="946"/>
      <c r="DW199" s="988">
        <f>$G199</f>
        <v>0</v>
      </c>
      <c r="DX199" s="989">
        <f>VLOOKUP($E199,DW$450:DZ$461,2,FALSE)*DW199*($K199)+IF($G199&lt;&gt;0,($H199/$G199)*DW199,0)*(1-$K199)</f>
        <v>0</v>
      </c>
      <c r="DY199" s="989">
        <f>VLOOKUP($E199,DW$450:DZ$461,3,FALSE)*DW199*($K199)+IF($G199&lt;&gt;0,($I199/$G199)*DW199,0)*(1-$K199)</f>
        <v>0</v>
      </c>
      <c r="DZ199" s="989">
        <f>VLOOKUP($E199,DW$450:DZ$461,4,FALSE)*DW199*($K199)+(DW199-DX199-DY199)*(1-$K199)</f>
        <v>0</v>
      </c>
      <c r="EA199" s="946"/>
      <c r="EE199" s="988">
        <f>$G199</f>
        <v>0</v>
      </c>
      <c r="EF199" s="989">
        <f>VLOOKUP($E199,EE$450:EH$461,2,FALSE)*EE199*($K199)+IF($G199&lt;&gt;0,($H199/$G199)*EE199,0)*(1-$K199)</f>
        <v>0</v>
      </c>
      <c r="EG199" s="989">
        <f>VLOOKUP($E199,EE$450:EH$461,3,FALSE)*EE199*($K199)+IF($G199&lt;&gt;0,($I199/$G199)*EE199,0)*(1-$K199)</f>
        <v>0</v>
      </c>
      <c r="EH199" s="989">
        <f>VLOOKUP($E199,EE$450:EH$461,4,FALSE)*EE199*($K199)+(EE199-EF199-EG199)*(1-$K199)</f>
        <v>0</v>
      </c>
      <c r="EI199" s="946"/>
      <c r="EM199" s="988">
        <f>$G199</f>
        <v>0</v>
      </c>
      <c r="EN199" s="989">
        <f>VLOOKUP($E199,EM$450:EP$461,2,FALSE)*EM199*($K199)+IF($G199&lt;&gt;0,($H199/$G199)*EM199,0)*(1-$K199)</f>
        <v>0</v>
      </c>
      <c r="EO199" s="989">
        <f>VLOOKUP($E199,EM$450:EP$461,3,FALSE)*EM199*($K199)+IF($G199&lt;&gt;0,($I199/$G199)*EM199,0)*(1-$K199)</f>
        <v>0</v>
      </c>
      <c r="EP199" s="989">
        <f>VLOOKUP($E199,EM$450:EP$461,4,FALSE)*EM199*($K199)+(EM199-EN199-EO199)*(1-$K199)</f>
        <v>0</v>
      </c>
      <c r="EQ199" s="946"/>
      <c r="EU199" s="988">
        <f>$G199</f>
        <v>0</v>
      </c>
      <c r="EV199" s="989">
        <f>VLOOKUP($E199,EU$450:EX$461,2,FALSE)*EU199*($K199)+IF($G199&lt;&gt;0,($H199/$G199)*EU199,0)*(1-$K199)</f>
        <v>0</v>
      </c>
      <c r="EW199" s="989">
        <f>VLOOKUP($E199,EU$450:EX$461,3,FALSE)*EU199*($K199)+IF($G199&lt;&gt;0,($I199/$G199)*EU199,0)*(1-$K199)</f>
        <v>0</v>
      </c>
      <c r="EX199" s="989">
        <f>VLOOKUP($E199,EU$450:EX$461,4,FALSE)*EU199*($K199)+(EU199-EV199-EW199)*(1-$K199)</f>
        <v>0</v>
      </c>
      <c r="EY199" s="946"/>
      <c r="FC199" s="988">
        <f>$G199</f>
        <v>0</v>
      </c>
      <c r="FD199" s="989">
        <f>VLOOKUP($E199,FC$450:FF$461,2,FALSE)*FC199*($K199)+IF($G199&lt;&gt;0,($H199/$G199)*FC199,0)*(1-$K199)</f>
        <v>0</v>
      </c>
      <c r="FE199" s="989">
        <f>VLOOKUP($E199,FC$450:FF$461,3,FALSE)*FC199*($K199)+IF($G199&lt;&gt;0,($I199/$G199)*FC199,0)*(1-$K199)</f>
        <v>0</v>
      </c>
      <c r="FF199" s="989">
        <f>VLOOKUP($E199,FC$450:FF$461,4,FALSE)*FC199*($K199)+(FC199-FD199-FE199)*(1-$K199)</f>
        <v>0</v>
      </c>
      <c r="FG199" s="946"/>
      <c r="FK199" s="988">
        <f>$G199</f>
        <v>0</v>
      </c>
      <c r="FL199" s="989">
        <f>VLOOKUP($E199,FK$450:FN$461,2,FALSE)*FK199*($K199)+IF($G199&lt;&gt;0,($H199/$G199)*FK199,0)*(1-$K199)</f>
        <v>0</v>
      </c>
      <c r="FM199" s="989">
        <f>VLOOKUP($E199,FK$450:FN$461,3,FALSE)*FK199*($K199)+IF($G199&lt;&gt;0,($I199/$G199)*FK199,0)*(1-$K199)</f>
        <v>0</v>
      </c>
      <c r="FN199" s="989">
        <f>VLOOKUP($E199,FK$450:FN$461,4,FALSE)*FK199*($K199)+(FK199-FL199-FM199)*(1-$K199)</f>
        <v>0</v>
      </c>
      <c r="FO199" s="946"/>
    </row>
    <row r="200" spans="1:171">
      <c r="A200" s="163" t="s">
        <v>436</v>
      </c>
      <c r="B200" s="10"/>
      <c r="C200" s="1961"/>
      <c r="D200" s="789"/>
      <c r="E200" s="1982"/>
      <c r="F200" s="790"/>
      <c r="G200" s="797">
        <f>SUM(G181:G199)</f>
        <v>0</v>
      </c>
      <c r="H200" s="797">
        <f>SUM(H181:H199)</f>
        <v>0</v>
      </c>
      <c r="I200" s="797">
        <f>SUM(I181:I199)</f>
        <v>0</v>
      </c>
      <c r="J200" s="1216">
        <f>SUM(J181:J199)</f>
        <v>0</v>
      </c>
      <c r="K200" s="777"/>
      <c r="O200" s="1007" t="e">
        <f>SUM(O181:O199)</f>
        <v>#DIV/0!</v>
      </c>
      <c r="P200" s="1007" t="e">
        <f>SUM(P181:P199)</f>
        <v>#DIV/0!</v>
      </c>
      <c r="Q200" s="1007" t="e">
        <f>SUM(Q181:Q199)</f>
        <v>#DIV/0!</v>
      </c>
      <c r="R200" s="1007" t="e">
        <f>SUM(R181:R199)</f>
        <v>#DIV/0!</v>
      </c>
      <c r="S200" s="946"/>
      <c r="W200" s="1007" t="e">
        <f>SUM(W181:W199)</f>
        <v>#DIV/0!</v>
      </c>
      <c r="X200" s="1007" t="e">
        <f>SUM(X181:X199)</f>
        <v>#DIV/0!</v>
      </c>
      <c r="Y200" s="1007" t="e">
        <f>SUM(Y181:Y199)</f>
        <v>#DIV/0!</v>
      </c>
      <c r="Z200" s="1007" t="e">
        <f>SUM(Z181:Z199)</f>
        <v>#DIV/0!</v>
      </c>
      <c r="AA200" s="946"/>
      <c r="AE200" s="1007" t="e">
        <f>SUM(AE181:AE199)</f>
        <v>#DIV/0!</v>
      </c>
      <c r="AF200" s="1007" t="e">
        <f>SUM(AF181:AF199)</f>
        <v>#DIV/0!</v>
      </c>
      <c r="AG200" s="1007" t="e">
        <f>SUM(AG181:AG199)</f>
        <v>#DIV/0!</v>
      </c>
      <c r="AH200" s="1007" t="e">
        <f>SUM(AH181:AH199)</f>
        <v>#DIV/0!</v>
      </c>
      <c r="AI200" s="946"/>
      <c r="AM200" s="1007" t="e">
        <f>SUM(AM181:AM199)</f>
        <v>#DIV/0!</v>
      </c>
      <c r="AN200" s="1007" t="e">
        <f>SUM(AN181:AN199)</f>
        <v>#DIV/0!</v>
      </c>
      <c r="AO200" s="1007" t="e">
        <f>SUM(AO181:AO199)</f>
        <v>#DIV/0!</v>
      </c>
      <c r="AP200" s="1007" t="e">
        <f>SUM(AP181:AP199)</f>
        <v>#DIV/0!</v>
      </c>
      <c r="AQ200" s="946"/>
      <c r="AU200" s="1007" t="e">
        <f>SUM(AU181:AU199)</f>
        <v>#DIV/0!</v>
      </c>
      <c r="AV200" s="1007" t="e">
        <f>SUM(AV181:AV199)</f>
        <v>#DIV/0!</v>
      </c>
      <c r="AW200" s="1007" t="e">
        <f>SUM(AW181:AW199)</f>
        <v>#DIV/0!</v>
      </c>
      <c r="AX200" s="1007" t="e">
        <f>SUM(AX181:AX199)</f>
        <v>#DIV/0!</v>
      </c>
      <c r="AY200" s="946"/>
      <c r="BC200" s="1007" t="e">
        <f>SUM(BC181:BC199)</f>
        <v>#DIV/0!</v>
      </c>
      <c r="BD200" s="1007" t="e">
        <f>SUM(BD181:BD199)</f>
        <v>#DIV/0!</v>
      </c>
      <c r="BE200" s="1007" t="e">
        <f>SUM(BE181:BE199)</f>
        <v>#DIV/0!</v>
      </c>
      <c r="BF200" s="1007" t="e">
        <f>SUM(BF181:BF199)</f>
        <v>#DIV/0!</v>
      </c>
      <c r="BG200" s="946"/>
      <c r="BK200" s="1007" t="e">
        <f>SUM(BK181:BK199)</f>
        <v>#DIV/0!</v>
      </c>
      <c r="BL200" s="1007" t="e">
        <f>SUM(BL181:BL199)</f>
        <v>#DIV/0!</v>
      </c>
      <c r="BM200" s="1007" t="e">
        <f>SUM(BM181:BM199)</f>
        <v>#DIV/0!</v>
      </c>
      <c r="BN200" s="1007" t="e">
        <f>SUM(BN181:BN199)</f>
        <v>#DIV/0!</v>
      </c>
      <c r="BO200" s="946"/>
      <c r="BS200" s="1007" t="e">
        <f>SUM(BS181:BS199)</f>
        <v>#DIV/0!</v>
      </c>
      <c r="BT200" s="1007" t="e">
        <f>SUM(BT181:BT199)</f>
        <v>#DIV/0!</v>
      </c>
      <c r="BU200" s="1007" t="e">
        <f>SUM(BU181:BU199)</f>
        <v>#DIV/0!</v>
      </c>
      <c r="BV200" s="1007" t="e">
        <f>SUM(BV181:BV199)</f>
        <v>#DIV/0!</v>
      </c>
      <c r="BW200" s="946"/>
      <c r="CA200" s="1007" t="e">
        <f>SUM(CA181:CA199)</f>
        <v>#DIV/0!</v>
      </c>
      <c r="CB200" s="1007" t="e">
        <f>SUM(CB181:CB199)</f>
        <v>#DIV/0!</v>
      </c>
      <c r="CC200" s="1007" t="e">
        <f>SUM(CC181:CC199)</f>
        <v>#DIV/0!</v>
      </c>
      <c r="CD200" s="1007" t="e">
        <f>SUM(CD181:CD199)</f>
        <v>#DIV/0!</v>
      </c>
      <c r="CE200" s="946"/>
      <c r="CI200" s="1007" t="e">
        <f>SUM(CI181:CI199)</f>
        <v>#DIV/0!</v>
      </c>
      <c r="CJ200" s="1007" t="e">
        <f>SUM(CJ181:CJ199)</f>
        <v>#DIV/0!</v>
      </c>
      <c r="CK200" s="1007" t="e">
        <f>SUM(CK181:CK199)</f>
        <v>#DIV/0!</v>
      </c>
      <c r="CL200" s="1007" t="e">
        <f>SUM(CL181:CL199)</f>
        <v>#DIV/0!</v>
      </c>
      <c r="CM200" s="946"/>
      <c r="CQ200" s="1007" t="e">
        <f>SUM(CQ181:CQ199)</f>
        <v>#DIV/0!</v>
      </c>
      <c r="CR200" s="1007" t="e">
        <f>SUM(CR181:CR199)</f>
        <v>#DIV/0!</v>
      </c>
      <c r="CS200" s="1007" t="e">
        <f>SUM(CS181:CS199)</f>
        <v>#DIV/0!</v>
      </c>
      <c r="CT200" s="1007" t="e">
        <f>SUM(CT181:CT199)</f>
        <v>#DIV/0!</v>
      </c>
      <c r="CU200" s="946"/>
      <c r="CY200" s="1007" t="e">
        <f>SUM(CY181:CY199)</f>
        <v>#DIV/0!</v>
      </c>
      <c r="CZ200" s="1007" t="e">
        <f>SUM(CZ181:CZ199)</f>
        <v>#DIV/0!</v>
      </c>
      <c r="DA200" s="1007" t="e">
        <f>SUM(DA181:DA199)</f>
        <v>#DIV/0!</v>
      </c>
      <c r="DB200" s="1007" t="e">
        <f>SUM(DB181:DB199)</f>
        <v>#DIV/0!</v>
      </c>
      <c r="DC200" s="946"/>
      <c r="DG200" s="1007" t="e">
        <f>SUM(DG181:DG199)</f>
        <v>#DIV/0!</v>
      </c>
      <c r="DH200" s="1007" t="e">
        <f>SUM(DH181:DH199)</f>
        <v>#DIV/0!</v>
      </c>
      <c r="DI200" s="1007" t="e">
        <f>SUM(DI181:DI199)</f>
        <v>#DIV/0!</v>
      </c>
      <c r="DJ200" s="1007" t="e">
        <f>SUM(DJ181:DJ199)</f>
        <v>#DIV/0!</v>
      </c>
      <c r="DK200" s="946"/>
      <c r="DO200" s="1007" t="e">
        <f>SUM(DO181:DO199)</f>
        <v>#DIV/0!</v>
      </c>
      <c r="DP200" s="1007" t="e">
        <f>SUM(DP181:DP199)</f>
        <v>#DIV/0!</v>
      </c>
      <c r="DQ200" s="1007" t="e">
        <f>SUM(DQ181:DQ199)</f>
        <v>#DIV/0!</v>
      </c>
      <c r="DR200" s="1007" t="e">
        <f>SUM(DR181:DR199)</f>
        <v>#DIV/0!</v>
      </c>
      <c r="DS200" s="946"/>
      <c r="DW200" s="1007" t="e">
        <f>SUM(DW181:DW199)</f>
        <v>#DIV/0!</v>
      </c>
      <c r="DX200" s="1007" t="e">
        <f>SUM(DX181:DX199)</f>
        <v>#DIV/0!</v>
      </c>
      <c r="DY200" s="1007" t="e">
        <f>SUM(DY181:DY199)</f>
        <v>#DIV/0!</v>
      </c>
      <c r="DZ200" s="1007" t="e">
        <f>SUM(DZ181:DZ199)</f>
        <v>#DIV/0!</v>
      </c>
      <c r="EA200" s="946"/>
      <c r="EE200" s="1007" t="e">
        <f>SUM(EE181:EE199)</f>
        <v>#DIV/0!</v>
      </c>
      <c r="EF200" s="1007" t="e">
        <f>SUM(EF181:EF199)</f>
        <v>#DIV/0!</v>
      </c>
      <c r="EG200" s="1007" t="e">
        <f>SUM(EG181:EG199)</f>
        <v>#DIV/0!</v>
      </c>
      <c r="EH200" s="1007" t="e">
        <f>SUM(EH181:EH199)</f>
        <v>#DIV/0!</v>
      </c>
      <c r="EI200" s="946"/>
      <c r="EM200" s="1007" t="e">
        <f>SUM(EM181:EM199)</f>
        <v>#DIV/0!</v>
      </c>
      <c r="EN200" s="1007" t="e">
        <f>SUM(EN181:EN199)</f>
        <v>#DIV/0!</v>
      </c>
      <c r="EO200" s="1007" t="e">
        <f>SUM(EO181:EO199)</f>
        <v>#DIV/0!</v>
      </c>
      <c r="EP200" s="1007" t="e">
        <f>SUM(EP181:EP199)</f>
        <v>#DIV/0!</v>
      </c>
      <c r="EQ200" s="946"/>
      <c r="EU200" s="1007" t="e">
        <f>SUM(EU181:EU199)</f>
        <v>#DIV/0!</v>
      </c>
      <c r="EV200" s="1007" t="e">
        <f>SUM(EV181:EV199)</f>
        <v>#DIV/0!</v>
      </c>
      <c r="EW200" s="1007" t="e">
        <f>SUM(EW181:EW199)</f>
        <v>#DIV/0!</v>
      </c>
      <c r="EX200" s="1007" t="e">
        <f>SUM(EX181:EX199)</f>
        <v>#DIV/0!</v>
      </c>
      <c r="EY200" s="946"/>
      <c r="FC200" s="1007" t="e">
        <f>SUM(FC181:FC199)</f>
        <v>#DIV/0!</v>
      </c>
      <c r="FD200" s="1007" t="e">
        <f>SUM(FD181:FD199)</f>
        <v>#DIV/0!</v>
      </c>
      <c r="FE200" s="1007" t="e">
        <f>SUM(FE181:FE199)</f>
        <v>#DIV/0!</v>
      </c>
      <c r="FF200" s="1007" t="e">
        <f>SUM(FF181:FF199)</f>
        <v>#DIV/0!</v>
      </c>
      <c r="FG200" s="946"/>
      <c r="FK200" s="1007" t="e">
        <f>SUM(FK181:FK199)</f>
        <v>#DIV/0!</v>
      </c>
      <c r="FL200" s="1007" t="e">
        <f>SUM(FL181:FL199)</f>
        <v>#DIV/0!</v>
      </c>
      <c r="FM200" s="1007" t="e">
        <f>SUM(FM181:FM199)</f>
        <v>#DIV/0!</v>
      </c>
      <c r="FN200" s="1007" t="e">
        <f>SUM(FN181:FN199)</f>
        <v>#DIV/0!</v>
      </c>
      <c r="FO200" s="946"/>
    </row>
    <row r="201" spans="1:171">
      <c r="A201" s="228"/>
      <c r="B201" s="10"/>
      <c r="C201" s="1733"/>
      <c r="D201" s="55"/>
      <c r="E201" s="1983"/>
      <c r="F201" s="64"/>
      <c r="G201" s="862"/>
      <c r="H201" s="762"/>
      <c r="I201" s="762"/>
      <c r="J201" s="810"/>
      <c r="K201" s="777"/>
      <c r="S201" s="946"/>
      <c r="AA201" s="946"/>
      <c r="AI201" s="946"/>
      <c r="AQ201" s="946"/>
      <c r="AY201" s="946"/>
      <c r="BG201" s="946"/>
      <c r="BO201" s="946"/>
      <c r="BW201" s="946"/>
      <c r="CE201" s="946"/>
      <c r="CM201" s="946"/>
      <c r="CU201" s="946"/>
      <c r="DC201" s="946"/>
      <c r="DK201" s="946"/>
      <c r="DS201" s="946"/>
      <c r="EA201" s="946"/>
      <c r="EI201" s="946"/>
      <c r="EQ201" s="946"/>
      <c r="EY201" s="946"/>
      <c r="FG201" s="946"/>
      <c r="FO201" s="946"/>
    </row>
    <row r="202" spans="1:171">
      <c r="A202" s="160" t="s">
        <v>862</v>
      </c>
      <c r="B202" s="10"/>
      <c r="C202" s="1733"/>
      <c r="D202" s="196"/>
      <c r="E202" s="1981"/>
      <c r="F202" s="10"/>
      <c r="G202" s="862"/>
      <c r="H202" s="762"/>
      <c r="I202" s="762"/>
      <c r="J202" s="810"/>
      <c r="K202" s="777"/>
      <c r="S202" s="946"/>
      <c r="AA202" s="946"/>
      <c r="AI202" s="946"/>
      <c r="AQ202" s="946"/>
      <c r="AY202" s="946"/>
      <c r="BG202" s="946"/>
      <c r="BO202" s="946"/>
      <c r="BW202" s="946"/>
      <c r="CE202" s="946"/>
      <c r="CM202" s="946"/>
      <c r="CU202" s="946"/>
      <c r="DC202" s="946"/>
      <c r="DK202" s="946"/>
      <c r="DS202" s="946"/>
      <c r="EA202" s="946"/>
      <c r="EI202" s="946"/>
      <c r="EQ202" s="946"/>
      <c r="EY202" s="946"/>
      <c r="FG202" s="946"/>
      <c r="FO202" s="946"/>
    </row>
    <row r="203" spans="1:171">
      <c r="A203" s="1215">
        <v>870</v>
      </c>
      <c r="B203" s="787" t="s">
        <v>874</v>
      </c>
      <c r="C203" s="1963" t="s">
        <v>72</v>
      </c>
      <c r="D203" s="765" t="s">
        <v>437</v>
      </c>
      <c r="E203" s="1985" t="str">
        <f>'Sch 3 - Expenses'!E39</f>
        <v>PROD</v>
      </c>
      <c r="F203" s="765"/>
      <c r="G203" s="182">
        <f>'Sch 3 - Expenses'!G39</f>
        <v>0</v>
      </c>
      <c r="H203" s="182">
        <f>'Sch 3 - Expenses'!H39</f>
        <v>0</v>
      </c>
      <c r="I203" s="182">
        <f>'Sch 3 - Expenses'!I39</f>
        <v>0</v>
      </c>
      <c r="J203" s="183">
        <f>'Sch 3 - Expenses'!J39</f>
        <v>0</v>
      </c>
      <c r="K203" s="777">
        <f>IF($E203="DIRECT",0,1)</f>
        <v>1</v>
      </c>
      <c r="N203" s="1001">
        <f>VLOOKUP($A203,'New Resources - Individual'!$A$4:$Y$133,N$2,FALSE)*N$1</f>
        <v>0</v>
      </c>
      <c r="O203" s="988">
        <f>$G203+N203</f>
        <v>0</v>
      </c>
      <c r="P203" s="989">
        <f>VLOOKUP($E203,O$450:R$461,2,FALSE)*O203*($K203)+IF($G203&lt;&gt;0,($H203/$G203)*O203,0)*(1-$K203)</f>
        <v>0</v>
      </c>
      <c r="Q203" s="989">
        <f>VLOOKUP($E203,O$450:R$461,3,FALSE)*O203*($K203)+IF($G203&lt;&gt;0,($I203/$G203)*O203,0)*(1-$K203)</f>
        <v>0</v>
      </c>
      <c r="R203" s="989">
        <f>VLOOKUP($E203,O$450:R$461,4,FALSE)*O203*($K203)+(O203-P203-Q203)*(1-$K203)</f>
        <v>0</v>
      </c>
      <c r="S203" s="946"/>
      <c r="V203" s="1001">
        <f>VLOOKUP($A203,'New Resources - Individual'!$A$4:$Y$133,V$2,FALSE)*V$1</f>
        <v>0</v>
      </c>
      <c r="W203" s="988">
        <f>$G203+V203</f>
        <v>0</v>
      </c>
      <c r="X203" s="989">
        <f>VLOOKUP($E203,W$450:Z$461,2,FALSE)*W203*($K203)+IF($G203&lt;&gt;0,($H203/$G203)*W203,0)*(1-$K203)</f>
        <v>0</v>
      </c>
      <c r="Y203" s="989">
        <f>VLOOKUP($E203,W$450:Z$461,3,FALSE)*W203*($K203)+IF($G203&lt;&gt;0,($I203/$G203)*W203,0)*(1-$K203)</f>
        <v>0</v>
      </c>
      <c r="Z203" s="989">
        <f>VLOOKUP($E203,W$450:Z$461,4,FALSE)*W203*($K203)+(W203-X203-Y203)*(1-$K203)</f>
        <v>0</v>
      </c>
      <c r="AA203" s="946"/>
      <c r="AD203" s="1001">
        <f>VLOOKUP($A203,'New Resources - Individual'!$A$4:$Y$133,AD$2,FALSE)*AD$1</f>
        <v>0</v>
      </c>
      <c r="AE203" s="988">
        <f>$G203+AD203</f>
        <v>0</v>
      </c>
      <c r="AF203" s="989">
        <f>VLOOKUP($E203,AE$450:AH$461,2,FALSE)*AE203*($K203)+IF($G203&lt;&gt;0,($H203/$G203)*AE203,0)*(1-$K203)</f>
        <v>0</v>
      </c>
      <c r="AG203" s="989">
        <f>VLOOKUP($E203,AE$450:AH$461,3,FALSE)*AE203*($K203)+IF($G203&lt;&gt;0,($I203/$G203)*AE203,0)*(1-$K203)</f>
        <v>0</v>
      </c>
      <c r="AH203" s="989">
        <f>VLOOKUP($E203,AE$450:AH$461,4,FALSE)*AE203*($K203)+(AE203-AF203-AG203)*(1-$K203)</f>
        <v>0</v>
      </c>
      <c r="AI203" s="946"/>
      <c r="AL203" s="1001">
        <f>VLOOKUP($A203,'New Resources - Individual'!$A$4:$Y$133,AL$2,FALSE)*AL$1</f>
        <v>0</v>
      </c>
      <c r="AM203" s="988">
        <f>$G203+AL203</f>
        <v>0</v>
      </c>
      <c r="AN203" s="989">
        <f>VLOOKUP($E203,AM$450:AP$461,2,FALSE)*AM203*($K203)+IF($G203&lt;&gt;0,($H203/$G203)*AM203,0)*(1-$K203)</f>
        <v>0</v>
      </c>
      <c r="AO203" s="989">
        <f>VLOOKUP($E203,AM$450:AP$461,3,FALSE)*AM203*($K203)+IF($G203&lt;&gt;0,($I203/$G203)*AM203,0)*(1-$K203)</f>
        <v>0</v>
      </c>
      <c r="AP203" s="989">
        <f>VLOOKUP($E203,AM$450:AP$461,4,FALSE)*AM203*($K203)+(AM203-AN203-AO203)*(1-$K203)</f>
        <v>0</v>
      </c>
      <c r="AQ203" s="946"/>
      <c r="AT203" s="1001">
        <f>VLOOKUP($A203,'New Resources - Individual'!$A$4:$Y$133,AT$2,FALSE)*AT$1</f>
        <v>0</v>
      </c>
      <c r="AU203" s="988">
        <f>$G203+AT203</f>
        <v>0</v>
      </c>
      <c r="AV203" s="989">
        <f>VLOOKUP($E203,AU$450:AX$461,2,FALSE)*AU203*($K203)+IF($G203&lt;&gt;0,($H203/$G203)*AU203,0)*(1-$K203)</f>
        <v>0</v>
      </c>
      <c r="AW203" s="989">
        <f>VLOOKUP($E203,AU$450:AX$461,3,FALSE)*AU203*($K203)+IF($G203&lt;&gt;0,($I203/$G203)*AU203,0)*(1-$K203)</f>
        <v>0</v>
      </c>
      <c r="AX203" s="989">
        <f>VLOOKUP($E203,AU$450:AX$461,4,FALSE)*AU203*($K203)+(AU203-AV203-AW203)*(1-$K203)</f>
        <v>0</v>
      </c>
      <c r="AY203" s="946"/>
      <c r="BB203" s="1001">
        <f>VLOOKUP($A203,'New Resources - Individual'!$A$4:$Y$133,BB$2,FALSE)*BB$1</f>
        <v>0</v>
      </c>
      <c r="BC203" s="988">
        <f>$G203+BB203</f>
        <v>0</v>
      </c>
      <c r="BD203" s="989">
        <f>VLOOKUP($E203,BC$450:BF$461,2,FALSE)*BC203*($K203)+IF($G203&lt;&gt;0,($H203/$G203)*BC203,0)*(1-$K203)</f>
        <v>0</v>
      </c>
      <c r="BE203" s="989">
        <f>VLOOKUP($E203,BC$450:BF$461,3,FALSE)*BC203*($K203)+IF($G203&lt;&gt;0,($I203/$G203)*BC203,0)*(1-$K203)</f>
        <v>0</v>
      </c>
      <c r="BF203" s="989">
        <f>VLOOKUP($E203,BC$450:BF$461,4,FALSE)*BC203*($K203)+(BC203-BD203-BE203)*(1-$K203)</f>
        <v>0</v>
      </c>
      <c r="BG203" s="946"/>
      <c r="BJ203" s="1001">
        <f>VLOOKUP($A203,'New Resources - Individual'!$A$4:$Y$133,BJ$2,FALSE)*BJ$1</f>
        <v>0</v>
      </c>
      <c r="BK203" s="988">
        <f>$G203+BJ203</f>
        <v>0</v>
      </c>
      <c r="BL203" s="989">
        <f>VLOOKUP($E203,BK$450:BN$461,2,FALSE)*BK203*($K203)+IF($G203&lt;&gt;0,($H203/$G203)*BK203,0)*(1-$K203)</f>
        <v>0</v>
      </c>
      <c r="BM203" s="989">
        <f>VLOOKUP($E203,BK$450:BN$461,3,FALSE)*BK203*($K203)+IF($G203&lt;&gt;0,($I203/$G203)*BK203,0)*(1-$K203)</f>
        <v>0</v>
      </c>
      <c r="BN203" s="989">
        <f>VLOOKUP($E203,BK$450:BN$461,4,FALSE)*BK203*($K203)+(BK203-BL203-BM203)*(1-$K203)</f>
        <v>0</v>
      </c>
      <c r="BO203" s="946"/>
      <c r="BR203" s="1001">
        <f>VLOOKUP($A203,'New Resources - Individual'!$A$4:$Y$133,BR$2,FALSE)*BR$1</f>
        <v>0</v>
      </c>
      <c r="BS203" s="988">
        <f>$G203+BR203</f>
        <v>0</v>
      </c>
      <c r="BT203" s="989">
        <f>VLOOKUP($E203,BS$450:BV$461,2,FALSE)*BS203*($K203)+IF($G203&lt;&gt;0,($H203/$G203)*BS203,0)*(1-$K203)</f>
        <v>0</v>
      </c>
      <c r="BU203" s="989">
        <f>VLOOKUP($E203,BS$450:BV$461,3,FALSE)*BS203*($K203)+IF($G203&lt;&gt;0,($I203/$G203)*BS203,0)*(1-$K203)</f>
        <v>0</v>
      </c>
      <c r="BV203" s="989">
        <f>VLOOKUP($E203,BS$450:BV$461,4,FALSE)*BS203*($K203)+(BS203-BT203-BU203)*(1-$K203)</f>
        <v>0</v>
      </c>
      <c r="BW203" s="946"/>
      <c r="BZ203" s="1001">
        <f>VLOOKUP($A203,'New Resources - Individual'!$A$4:$Y$133,BZ$2,FALSE)*BZ$1</f>
        <v>0</v>
      </c>
      <c r="CA203" s="988">
        <f>$G203+BZ203</f>
        <v>0</v>
      </c>
      <c r="CB203" s="989">
        <f>VLOOKUP($E203,CA$450:CD$461,2,FALSE)*CA203*($K203)+IF($G203&lt;&gt;0,($H203/$G203)*CA203,0)*(1-$K203)</f>
        <v>0</v>
      </c>
      <c r="CC203" s="989">
        <f>VLOOKUP($E203,CA$450:CD$461,3,FALSE)*CA203*($K203)+IF($G203&lt;&gt;0,($I203/$G203)*CA203,0)*(1-$K203)</f>
        <v>0</v>
      </c>
      <c r="CD203" s="989">
        <f>VLOOKUP($E203,CA$450:CD$461,4,FALSE)*CA203*($K203)+(CA203-CB203-CC203)*(1-$K203)</f>
        <v>0</v>
      </c>
      <c r="CE203" s="946"/>
      <c r="CH203" s="1001">
        <f>VLOOKUP($A203,'New Resources - Individual'!$A$4:$Y$133,CH$2,FALSE)*CH$1</f>
        <v>0</v>
      </c>
      <c r="CI203" s="988">
        <f>$G203+CH203</f>
        <v>0</v>
      </c>
      <c r="CJ203" s="989">
        <f>VLOOKUP($E203,CI$450:CL$461,2,FALSE)*CI203*($K203)+IF($G203&lt;&gt;0,($H203/$G203)*CI203,0)*(1-$K203)</f>
        <v>0</v>
      </c>
      <c r="CK203" s="989">
        <f>VLOOKUP($E203,CI$450:CL$461,3,FALSE)*CI203*($K203)+IF($G203&lt;&gt;0,($I203/$G203)*CI203,0)*(1-$K203)</f>
        <v>0</v>
      </c>
      <c r="CL203" s="989">
        <f>VLOOKUP($E203,CI$450:CL$461,4,FALSE)*CI203*($K203)+(CI203-CJ203-CK203)*(1-$K203)</f>
        <v>0</v>
      </c>
      <c r="CM203" s="946"/>
      <c r="CP203" s="1001">
        <f>VLOOKUP($A203,'New Resources - Individual'!$A$4:$Y$133,CP$2,FALSE)*CP$1</f>
        <v>0</v>
      </c>
      <c r="CQ203" s="988">
        <f>$G203+CP203</f>
        <v>0</v>
      </c>
      <c r="CR203" s="989">
        <f>VLOOKUP($E203,CQ$450:CT$461,2,FALSE)*CQ203*($K203)+IF($G203&lt;&gt;0,($H203/$G203)*CQ203,0)*(1-$K203)</f>
        <v>0</v>
      </c>
      <c r="CS203" s="989">
        <f>VLOOKUP($E203,CQ$450:CT$461,3,FALSE)*CQ203*($K203)+IF($G203&lt;&gt;0,($I203/$G203)*CQ203,0)*(1-$K203)</f>
        <v>0</v>
      </c>
      <c r="CT203" s="989">
        <f>VLOOKUP($E203,CQ$450:CT$461,4,FALSE)*CQ203*($K203)+(CQ203-CR203-CS203)*(1-$K203)</f>
        <v>0</v>
      </c>
      <c r="CU203" s="946"/>
      <c r="CX203" s="1001">
        <f>VLOOKUP($A203,'New Resources - Individual'!$A$4:$Y$133,CX$2,FALSE)*CX$1</f>
        <v>0</v>
      </c>
      <c r="CY203" s="988">
        <f>$G203+CX203</f>
        <v>0</v>
      </c>
      <c r="CZ203" s="989">
        <f>VLOOKUP($E203,CY$450:DB$461,2,FALSE)*CY203*($K203)+IF($G203&lt;&gt;0,($H203/$G203)*CY203,0)*(1-$K203)</f>
        <v>0</v>
      </c>
      <c r="DA203" s="989">
        <f>VLOOKUP($E203,CY$450:DB$461,3,FALSE)*CY203*($K203)+IF($G203&lt;&gt;0,($I203/$G203)*CY203,0)*(1-$K203)</f>
        <v>0</v>
      </c>
      <c r="DB203" s="989">
        <f>VLOOKUP($E203,CY$450:DB$461,4,FALSE)*CY203*($K203)+(CY203-CZ203-DA203)*(1-$K203)</f>
        <v>0</v>
      </c>
      <c r="DC203" s="946"/>
      <c r="DF203" s="1001">
        <f>VLOOKUP($A203,'New Resources - Individual'!$A$4:$Y$133,DF$2,FALSE)*DF$1</f>
        <v>0</v>
      </c>
      <c r="DG203" s="988">
        <f>$G203+DF203</f>
        <v>0</v>
      </c>
      <c r="DH203" s="989">
        <f>VLOOKUP($E203,DG$450:DJ$461,2,FALSE)*DG203*($K203)+IF($G203&lt;&gt;0,($H203/$G203)*DG203,0)*(1-$K203)</f>
        <v>0</v>
      </c>
      <c r="DI203" s="989">
        <f>VLOOKUP($E203,DG$450:DJ$461,3,FALSE)*DG203*($K203)+IF($G203&lt;&gt;0,($I203/$G203)*DG203,0)*(1-$K203)</f>
        <v>0</v>
      </c>
      <c r="DJ203" s="989">
        <f>VLOOKUP($E203,DG$450:DJ$461,4,FALSE)*DG203*($K203)+(DG203-DH203-DI203)*(1-$K203)</f>
        <v>0</v>
      </c>
      <c r="DK203" s="946"/>
      <c r="DN203" s="1001">
        <f>VLOOKUP($A203,'New Resources - Individual'!$A$4:$Y$133,DN$2,FALSE)*DN$1</f>
        <v>0</v>
      </c>
      <c r="DO203" s="988">
        <f>$G203+DN203</f>
        <v>0</v>
      </c>
      <c r="DP203" s="989">
        <f>VLOOKUP($E203,DO$450:DR$461,2,FALSE)*DO203*($K203)+IF($G203&lt;&gt;0,($H203/$G203)*DO203,0)*(1-$K203)</f>
        <v>0</v>
      </c>
      <c r="DQ203" s="989">
        <f>VLOOKUP($E203,DO$450:DR$461,3,FALSE)*DO203*($K203)+IF($G203&lt;&gt;0,($I203/$G203)*DO203,0)*(1-$K203)</f>
        <v>0</v>
      </c>
      <c r="DR203" s="989">
        <f>VLOOKUP($E203,DO$450:DR$461,4,FALSE)*DO203*($K203)+(DO203-DP203-DQ203)*(1-$K203)</f>
        <v>0</v>
      </c>
      <c r="DS203" s="946"/>
      <c r="DV203" s="1001">
        <f>VLOOKUP($A203,'New Resources - Individual'!$A$4:$Y$133,DV$2,FALSE)*DV$1</f>
        <v>0</v>
      </c>
      <c r="DW203" s="988">
        <f>$G203+DV203</f>
        <v>0</v>
      </c>
      <c r="DX203" s="989">
        <f>VLOOKUP($E203,DW$450:DZ$461,2,FALSE)*DW203*($K203)+IF($G203&lt;&gt;0,($H203/$G203)*DW203,0)*(1-$K203)</f>
        <v>0</v>
      </c>
      <c r="DY203" s="989">
        <f>VLOOKUP($E203,DW$450:DZ$461,3,FALSE)*DW203*($K203)+IF($G203&lt;&gt;0,($I203/$G203)*DW203,0)*(1-$K203)</f>
        <v>0</v>
      </c>
      <c r="DZ203" s="989">
        <f>VLOOKUP($E203,DW$450:DZ$461,4,FALSE)*DW203*($K203)+(DW203-DX203-DY203)*(1-$K203)</f>
        <v>0</v>
      </c>
      <c r="EA203" s="946"/>
      <c r="ED203" s="1001">
        <f>VLOOKUP($A203,'New Resources - Individual'!$A$4:$Y$133,ED$2,FALSE)*ED$1</f>
        <v>0</v>
      </c>
      <c r="EE203" s="988">
        <f>$G203+ED203</f>
        <v>0</v>
      </c>
      <c r="EF203" s="989">
        <f>VLOOKUP($E203,EE$450:EH$461,2,FALSE)*EE203*($K203)+IF($G203&lt;&gt;0,($H203/$G203)*EE203,0)*(1-$K203)</f>
        <v>0</v>
      </c>
      <c r="EG203" s="989">
        <f>VLOOKUP($E203,EE$450:EH$461,3,FALSE)*EE203*($K203)+IF($G203&lt;&gt;0,($I203/$G203)*EE203,0)*(1-$K203)</f>
        <v>0</v>
      </c>
      <c r="EH203" s="989">
        <f>VLOOKUP($E203,EE$450:EH$461,4,FALSE)*EE203*($K203)+(EE203-EF203-EG203)*(1-$K203)</f>
        <v>0</v>
      </c>
      <c r="EI203" s="946"/>
      <c r="EL203" s="1001">
        <f>VLOOKUP($A203,'New Resources - Individual'!$A$4:$Y$133,EL$2,FALSE)*EL$1</f>
        <v>0</v>
      </c>
      <c r="EM203" s="988">
        <f>$G203+EL203</f>
        <v>0</v>
      </c>
      <c r="EN203" s="989">
        <f>VLOOKUP($E203,EM$450:EP$461,2,FALSE)*EM203*($K203)+IF($G203&lt;&gt;0,($H203/$G203)*EM203,0)*(1-$K203)</f>
        <v>0</v>
      </c>
      <c r="EO203" s="989">
        <f>VLOOKUP($E203,EM$450:EP$461,3,FALSE)*EM203*($K203)+IF($G203&lt;&gt;0,($I203/$G203)*EM203,0)*(1-$K203)</f>
        <v>0</v>
      </c>
      <c r="EP203" s="989">
        <f>VLOOKUP($E203,EM$450:EP$461,4,FALSE)*EM203*($K203)+(EM203-EN203-EO203)*(1-$K203)</f>
        <v>0</v>
      </c>
      <c r="EQ203" s="946"/>
      <c r="ET203" s="1001">
        <f>VLOOKUP($A203,'New Resources - Individual'!$A$4:$Y$133,ET$2,FALSE)*ET$1</f>
        <v>0</v>
      </c>
      <c r="EU203" s="988">
        <f>$G203+ET203</f>
        <v>0</v>
      </c>
      <c r="EV203" s="989">
        <f>VLOOKUP($E203,EU$450:EX$461,2,FALSE)*EU203*($K203)+IF($G203&lt;&gt;0,($H203/$G203)*EU203,0)*(1-$K203)</f>
        <v>0</v>
      </c>
      <c r="EW203" s="989">
        <f>VLOOKUP($E203,EU$450:EX$461,3,FALSE)*EU203*($K203)+IF($G203&lt;&gt;0,($I203/$G203)*EU203,0)*(1-$K203)</f>
        <v>0</v>
      </c>
      <c r="EX203" s="989">
        <f>VLOOKUP($E203,EU$450:EX$461,4,FALSE)*EU203*($K203)+(EU203-EV203-EW203)*(1-$K203)</f>
        <v>0</v>
      </c>
      <c r="EY203" s="946"/>
      <c r="FB203" s="1001">
        <f>VLOOKUP($A203,'New Resources - Individual'!$A$4:$Y$133,FB$2,FALSE)*FB$1</f>
        <v>0</v>
      </c>
      <c r="FC203" s="988">
        <f>$G203+FB203</f>
        <v>0</v>
      </c>
      <c r="FD203" s="989">
        <f>VLOOKUP($E203,FC$450:FF$461,2,FALSE)*FC203*($K203)+IF($G203&lt;&gt;0,($H203/$G203)*FC203,0)*(1-$K203)</f>
        <v>0</v>
      </c>
      <c r="FE203" s="989">
        <f>VLOOKUP($E203,FC$450:FF$461,3,FALSE)*FC203*($K203)+IF($G203&lt;&gt;0,($I203/$G203)*FC203,0)*(1-$K203)</f>
        <v>0</v>
      </c>
      <c r="FF203" s="989">
        <f>VLOOKUP($E203,FC$450:FF$461,4,FALSE)*FC203*($K203)+(FC203-FD203-FE203)*(1-$K203)</f>
        <v>0</v>
      </c>
      <c r="FG203" s="946"/>
      <c r="FJ203" s="1001">
        <f>VLOOKUP($A203,'New Resources - Individual'!$A$4:$Y$133,FJ$2,FALSE)*FJ$1</f>
        <v>0</v>
      </c>
      <c r="FK203" s="988">
        <f>$G203+FJ203</f>
        <v>0</v>
      </c>
      <c r="FL203" s="989">
        <f>VLOOKUP($E203,FK$450:FN$461,2,FALSE)*FK203*($K203)+IF($G203&lt;&gt;0,($H203/$G203)*FK203,0)*(1-$K203)</f>
        <v>0</v>
      </c>
      <c r="FM203" s="989">
        <f>VLOOKUP($E203,FK$450:FN$461,3,FALSE)*FK203*($K203)+IF($G203&lt;&gt;0,($I203/$G203)*FK203,0)*(1-$K203)</f>
        <v>0</v>
      </c>
      <c r="FN203" s="989">
        <f>VLOOKUP($E203,FK$450:FN$461,4,FALSE)*FK203*($K203)+(FK203-FL203-FM203)*(1-$K203)</f>
        <v>0</v>
      </c>
      <c r="FO203" s="946"/>
    </row>
    <row r="204" spans="1:171">
      <c r="A204" s="1215">
        <v>880</v>
      </c>
      <c r="B204" s="787" t="s">
        <v>416</v>
      </c>
      <c r="C204" s="1963" t="s">
        <v>72</v>
      </c>
      <c r="D204" s="765" t="s">
        <v>281</v>
      </c>
      <c r="E204" s="1985" t="str">
        <f>'Sch 3 - Expenses'!E40</f>
        <v>TRANS</v>
      </c>
      <c r="F204" s="765"/>
      <c r="G204" s="182">
        <f>'Sch 3 - Expenses'!G40</f>
        <v>0</v>
      </c>
      <c r="H204" s="182">
        <f>'Sch 3 - Expenses'!H40</f>
        <v>0</v>
      </c>
      <c r="I204" s="182">
        <f>'Sch 3 - Expenses'!I40</f>
        <v>0</v>
      </c>
      <c r="J204" s="183">
        <f>'Sch 3 - Expenses'!J40</f>
        <v>0</v>
      </c>
      <c r="K204" s="777">
        <f>IF($E204="DIRECT",0,1)</f>
        <v>1</v>
      </c>
      <c r="N204" s="1001">
        <f>VLOOKUP($A204,'New Resources - Individual'!$A$4:$Y$133,N$2,FALSE)*N$1</f>
        <v>0</v>
      </c>
      <c r="O204" s="988">
        <f>$G204+N204</f>
        <v>0</v>
      </c>
      <c r="P204" s="989">
        <f>VLOOKUP($E204,O$450:R$461,2,FALSE)*O204*($K204)+IF($G204&lt;&gt;0,($H204/$G204)*O204,0)*(1-$K204)</f>
        <v>0</v>
      </c>
      <c r="Q204" s="989">
        <f>VLOOKUP($E204,O$450:R$461,3,FALSE)*O204*($K204)+IF($G204&lt;&gt;0,($I204/$G204)*O204,0)*(1-$K204)</f>
        <v>0</v>
      </c>
      <c r="R204" s="989">
        <f>VLOOKUP($E204,O$450:R$461,4,FALSE)*O204*($K204)+(O204-P204-Q204)*(1-$K204)</f>
        <v>0</v>
      </c>
      <c r="S204" s="946"/>
      <c r="V204" s="1001">
        <f>VLOOKUP($A204,'New Resources - Individual'!$A$4:$Y$133,V$2,FALSE)*V$1</f>
        <v>0</v>
      </c>
      <c r="W204" s="988">
        <f>$G204+V204</f>
        <v>0</v>
      </c>
      <c r="X204" s="989">
        <f>VLOOKUP($E204,W$450:Z$461,2,FALSE)*W204*($K204)+IF($G204&lt;&gt;0,($H204/$G204)*W204,0)*(1-$K204)</f>
        <v>0</v>
      </c>
      <c r="Y204" s="989">
        <f>VLOOKUP($E204,W$450:Z$461,3,FALSE)*W204*($K204)+IF($G204&lt;&gt;0,($I204/$G204)*W204,0)*(1-$K204)</f>
        <v>0</v>
      </c>
      <c r="Z204" s="989">
        <f>VLOOKUP($E204,W$450:Z$461,4,FALSE)*W204*($K204)+(W204-X204-Y204)*(1-$K204)</f>
        <v>0</v>
      </c>
      <c r="AA204" s="946"/>
      <c r="AD204" s="1001">
        <f>VLOOKUP($A204,'New Resources - Individual'!$A$4:$Y$133,AD$2,FALSE)*AD$1</f>
        <v>0</v>
      </c>
      <c r="AE204" s="988">
        <f>$G204+AD204</f>
        <v>0</v>
      </c>
      <c r="AF204" s="989">
        <f>VLOOKUP($E204,AE$450:AH$461,2,FALSE)*AE204*($K204)+IF($G204&lt;&gt;0,($H204/$G204)*AE204,0)*(1-$K204)</f>
        <v>0</v>
      </c>
      <c r="AG204" s="989">
        <f>VLOOKUP($E204,AE$450:AH$461,3,FALSE)*AE204*($K204)+IF($G204&lt;&gt;0,($I204/$G204)*AE204,0)*(1-$K204)</f>
        <v>0</v>
      </c>
      <c r="AH204" s="989">
        <f>VLOOKUP($E204,AE$450:AH$461,4,FALSE)*AE204*($K204)+(AE204-AF204-AG204)*(1-$K204)</f>
        <v>0</v>
      </c>
      <c r="AI204" s="946"/>
      <c r="AL204" s="1001">
        <f>VLOOKUP($A204,'New Resources - Individual'!$A$4:$Y$133,AL$2,FALSE)*AL$1</f>
        <v>0</v>
      </c>
      <c r="AM204" s="988">
        <f>$G204+AL204</f>
        <v>0</v>
      </c>
      <c r="AN204" s="989">
        <f>VLOOKUP($E204,AM$450:AP$461,2,FALSE)*AM204*($K204)+IF($G204&lt;&gt;0,($H204/$G204)*AM204,0)*(1-$K204)</f>
        <v>0</v>
      </c>
      <c r="AO204" s="989">
        <f>VLOOKUP($E204,AM$450:AP$461,3,FALSE)*AM204*($K204)+IF($G204&lt;&gt;0,($I204/$G204)*AM204,0)*(1-$K204)</f>
        <v>0</v>
      </c>
      <c r="AP204" s="989">
        <f>VLOOKUP($E204,AM$450:AP$461,4,FALSE)*AM204*($K204)+(AM204-AN204-AO204)*(1-$K204)</f>
        <v>0</v>
      </c>
      <c r="AQ204" s="946"/>
      <c r="AT204" s="1001">
        <f>VLOOKUP($A204,'New Resources - Individual'!$A$4:$Y$133,AT$2,FALSE)*AT$1</f>
        <v>0</v>
      </c>
      <c r="AU204" s="988">
        <f>$G204+AT204</f>
        <v>0</v>
      </c>
      <c r="AV204" s="989">
        <f>VLOOKUP($E204,AU$450:AX$461,2,FALSE)*AU204*($K204)+IF($G204&lt;&gt;0,($H204/$G204)*AU204,0)*(1-$K204)</f>
        <v>0</v>
      </c>
      <c r="AW204" s="989">
        <f>VLOOKUP($E204,AU$450:AX$461,3,FALSE)*AU204*($K204)+IF($G204&lt;&gt;0,($I204/$G204)*AU204,0)*(1-$K204)</f>
        <v>0</v>
      </c>
      <c r="AX204" s="989">
        <f>VLOOKUP($E204,AU$450:AX$461,4,FALSE)*AU204*($K204)+(AU204-AV204-AW204)*(1-$K204)</f>
        <v>0</v>
      </c>
      <c r="AY204" s="946"/>
      <c r="BB204" s="1001">
        <f>VLOOKUP($A204,'New Resources - Individual'!$A$4:$Y$133,BB$2,FALSE)*BB$1</f>
        <v>0</v>
      </c>
      <c r="BC204" s="988">
        <f>$G204+BB204</f>
        <v>0</v>
      </c>
      <c r="BD204" s="989">
        <f>VLOOKUP($E204,BC$450:BF$461,2,FALSE)*BC204*($K204)+IF($G204&lt;&gt;0,($H204/$G204)*BC204,0)*(1-$K204)</f>
        <v>0</v>
      </c>
      <c r="BE204" s="989">
        <f>VLOOKUP($E204,BC$450:BF$461,3,FALSE)*BC204*($K204)+IF($G204&lt;&gt;0,($I204/$G204)*BC204,0)*(1-$K204)</f>
        <v>0</v>
      </c>
      <c r="BF204" s="989">
        <f>VLOOKUP($E204,BC$450:BF$461,4,FALSE)*BC204*($K204)+(BC204-BD204-BE204)*(1-$K204)</f>
        <v>0</v>
      </c>
      <c r="BG204" s="946"/>
      <c r="BJ204" s="1001">
        <f>VLOOKUP($A204,'New Resources - Individual'!$A$4:$Y$133,BJ$2,FALSE)*BJ$1</f>
        <v>0</v>
      </c>
      <c r="BK204" s="988">
        <f>$G204+BJ204</f>
        <v>0</v>
      </c>
      <c r="BL204" s="989">
        <f>VLOOKUP($E204,BK$450:BN$461,2,FALSE)*BK204*($K204)+IF($G204&lt;&gt;0,($H204/$G204)*BK204,0)*(1-$K204)</f>
        <v>0</v>
      </c>
      <c r="BM204" s="989">
        <f>VLOOKUP($E204,BK$450:BN$461,3,FALSE)*BK204*($K204)+IF($G204&lt;&gt;0,($I204/$G204)*BK204,0)*(1-$K204)</f>
        <v>0</v>
      </c>
      <c r="BN204" s="989">
        <f>VLOOKUP($E204,BK$450:BN$461,4,FALSE)*BK204*($K204)+(BK204-BL204-BM204)*(1-$K204)</f>
        <v>0</v>
      </c>
      <c r="BO204" s="946"/>
      <c r="BR204" s="1001">
        <f>VLOOKUP($A204,'New Resources - Individual'!$A$4:$Y$133,BR$2,FALSE)*BR$1</f>
        <v>0</v>
      </c>
      <c r="BS204" s="988">
        <f>$G204+BR204</f>
        <v>0</v>
      </c>
      <c r="BT204" s="989">
        <f>VLOOKUP($E204,BS$450:BV$461,2,FALSE)*BS204*($K204)+IF($G204&lt;&gt;0,($H204/$G204)*BS204,0)*(1-$K204)</f>
        <v>0</v>
      </c>
      <c r="BU204" s="989">
        <f>VLOOKUP($E204,BS$450:BV$461,3,FALSE)*BS204*($K204)+IF($G204&lt;&gt;0,($I204/$G204)*BS204,0)*(1-$K204)</f>
        <v>0</v>
      </c>
      <c r="BV204" s="989">
        <f>VLOOKUP($E204,BS$450:BV$461,4,FALSE)*BS204*($K204)+(BS204-BT204-BU204)*(1-$K204)</f>
        <v>0</v>
      </c>
      <c r="BW204" s="946"/>
      <c r="BZ204" s="1001">
        <f>VLOOKUP($A204,'New Resources - Individual'!$A$4:$Y$133,BZ$2,FALSE)*BZ$1</f>
        <v>0</v>
      </c>
      <c r="CA204" s="988">
        <f>$G204+BZ204</f>
        <v>0</v>
      </c>
      <c r="CB204" s="989">
        <f>VLOOKUP($E204,CA$450:CD$461,2,FALSE)*CA204*($K204)+IF($G204&lt;&gt;0,($H204/$G204)*CA204,0)*(1-$K204)</f>
        <v>0</v>
      </c>
      <c r="CC204" s="989">
        <f>VLOOKUP($E204,CA$450:CD$461,3,FALSE)*CA204*($K204)+IF($G204&lt;&gt;0,($I204/$G204)*CA204,0)*(1-$K204)</f>
        <v>0</v>
      </c>
      <c r="CD204" s="989">
        <f>VLOOKUP($E204,CA$450:CD$461,4,FALSE)*CA204*($K204)+(CA204-CB204-CC204)*(1-$K204)</f>
        <v>0</v>
      </c>
      <c r="CE204" s="946"/>
      <c r="CH204" s="1001">
        <f>VLOOKUP($A204,'New Resources - Individual'!$A$4:$Y$133,CH$2,FALSE)*CH$1</f>
        <v>0</v>
      </c>
      <c r="CI204" s="988">
        <f>$G204+CH204</f>
        <v>0</v>
      </c>
      <c r="CJ204" s="989">
        <f>VLOOKUP($E204,CI$450:CL$461,2,FALSE)*CI204*($K204)+IF($G204&lt;&gt;0,($H204/$G204)*CI204,0)*(1-$K204)</f>
        <v>0</v>
      </c>
      <c r="CK204" s="989">
        <f>VLOOKUP($E204,CI$450:CL$461,3,FALSE)*CI204*($K204)+IF($G204&lt;&gt;0,($I204/$G204)*CI204,0)*(1-$K204)</f>
        <v>0</v>
      </c>
      <c r="CL204" s="989">
        <f>VLOOKUP($E204,CI$450:CL$461,4,FALSE)*CI204*($K204)+(CI204-CJ204-CK204)*(1-$K204)</f>
        <v>0</v>
      </c>
      <c r="CM204" s="946"/>
      <c r="CP204" s="1001">
        <f>VLOOKUP($A204,'New Resources - Individual'!$A$4:$Y$133,CP$2,FALSE)*CP$1</f>
        <v>0</v>
      </c>
      <c r="CQ204" s="988">
        <f>$G204+CP204</f>
        <v>0</v>
      </c>
      <c r="CR204" s="989">
        <f>VLOOKUP($E204,CQ$450:CT$461,2,FALSE)*CQ204*($K204)+IF($G204&lt;&gt;0,($H204/$G204)*CQ204,0)*(1-$K204)</f>
        <v>0</v>
      </c>
      <c r="CS204" s="989">
        <f>VLOOKUP($E204,CQ$450:CT$461,3,FALSE)*CQ204*($K204)+IF($G204&lt;&gt;0,($I204/$G204)*CQ204,0)*(1-$K204)</f>
        <v>0</v>
      </c>
      <c r="CT204" s="989">
        <f>VLOOKUP($E204,CQ$450:CT$461,4,FALSE)*CQ204*($K204)+(CQ204-CR204-CS204)*(1-$K204)</f>
        <v>0</v>
      </c>
      <c r="CU204" s="946"/>
      <c r="CX204" s="1001">
        <f>VLOOKUP($A204,'New Resources - Individual'!$A$4:$Y$133,CX$2,FALSE)*CX$1</f>
        <v>0</v>
      </c>
      <c r="CY204" s="988">
        <f>$G204+CX204</f>
        <v>0</v>
      </c>
      <c r="CZ204" s="989">
        <f>VLOOKUP($E204,CY$450:DB$461,2,FALSE)*CY204*($K204)+IF($G204&lt;&gt;0,($H204/$G204)*CY204,0)*(1-$K204)</f>
        <v>0</v>
      </c>
      <c r="DA204" s="989">
        <f>VLOOKUP($E204,CY$450:DB$461,3,FALSE)*CY204*($K204)+IF($G204&lt;&gt;0,($I204/$G204)*CY204,0)*(1-$K204)</f>
        <v>0</v>
      </c>
      <c r="DB204" s="989">
        <f>VLOOKUP($E204,CY$450:DB$461,4,FALSE)*CY204*($K204)+(CY204-CZ204-DA204)*(1-$K204)</f>
        <v>0</v>
      </c>
      <c r="DC204" s="946"/>
      <c r="DF204" s="1001">
        <f>VLOOKUP($A204,'New Resources - Individual'!$A$4:$Y$133,DF$2,FALSE)*DF$1</f>
        <v>0</v>
      </c>
      <c r="DG204" s="988">
        <f>$G204+DF204</f>
        <v>0</v>
      </c>
      <c r="DH204" s="989">
        <f>VLOOKUP($E204,DG$450:DJ$461,2,FALSE)*DG204*($K204)+IF($G204&lt;&gt;0,($H204/$G204)*DG204,0)*(1-$K204)</f>
        <v>0</v>
      </c>
      <c r="DI204" s="989">
        <f>VLOOKUP($E204,DG$450:DJ$461,3,FALSE)*DG204*($K204)+IF($G204&lt;&gt;0,($I204/$G204)*DG204,0)*(1-$K204)</f>
        <v>0</v>
      </c>
      <c r="DJ204" s="989">
        <f>VLOOKUP($E204,DG$450:DJ$461,4,FALSE)*DG204*($K204)+(DG204-DH204-DI204)*(1-$K204)</f>
        <v>0</v>
      </c>
      <c r="DK204" s="946"/>
      <c r="DN204" s="1001">
        <f>VLOOKUP($A204,'New Resources - Individual'!$A$4:$Y$133,DN$2,FALSE)*DN$1</f>
        <v>0</v>
      </c>
      <c r="DO204" s="988">
        <f>$G204+DN204</f>
        <v>0</v>
      </c>
      <c r="DP204" s="989">
        <f>VLOOKUP($E204,DO$450:DR$461,2,FALSE)*DO204*($K204)+IF($G204&lt;&gt;0,($H204/$G204)*DO204,0)*(1-$K204)</f>
        <v>0</v>
      </c>
      <c r="DQ204" s="989">
        <f>VLOOKUP($E204,DO$450:DR$461,3,FALSE)*DO204*($K204)+IF($G204&lt;&gt;0,($I204/$G204)*DO204,0)*(1-$K204)</f>
        <v>0</v>
      </c>
      <c r="DR204" s="989">
        <f>VLOOKUP($E204,DO$450:DR$461,4,FALSE)*DO204*($K204)+(DO204-DP204-DQ204)*(1-$K204)</f>
        <v>0</v>
      </c>
      <c r="DS204" s="946"/>
      <c r="DV204" s="1001">
        <f>VLOOKUP($A204,'New Resources - Individual'!$A$4:$Y$133,DV$2,FALSE)*DV$1</f>
        <v>0</v>
      </c>
      <c r="DW204" s="988">
        <f>$G204+DV204</f>
        <v>0</v>
      </c>
      <c r="DX204" s="989">
        <f>VLOOKUP($E204,DW$450:DZ$461,2,FALSE)*DW204*($K204)+IF($G204&lt;&gt;0,($H204/$G204)*DW204,0)*(1-$K204)</f>
        <v>0</v>
      </c>
      <c r="DY204" s="989">
        <f>VLOOKUP($E204,DW$450:DZ$461,3,FALSE)*DW204*($K204)+IF($G204&lt;&gt;0,($I204/$G204)*DW204,0)*(1-$K204)</f>
        <v>0</v>
      </c>
      <c r="DZ204" s="989">
        <f>VLOOKUP($E204,DW$450:DZ$461,4,FALSE)*DW204*($K204)+(DW204-DX204-DY204)*(1-$K204)</f>
        <v>0</v>
      </c>
      <c r="EA204" s="946"/>
      <c r="ED204" s="1001">
        <f>VLOOKUP($A204,'New Resources - Individual'!$A$4:$Y$133,ED$2,FALSE)*ED$1</f>
        <v>0</v>
      </c>
      <c r="EE204" s="988">
        <f>$G204+ED204</f>
        <v>0</v>
      </c>
      <c r="EF204" s="989">
        <f>VLOOKUP($E204,EE$450:EH$461,2,FALSE)*EE204*($K204)+IF($G204&lt;&gt;0,($H204/$G204)*EE204,0)*(1-$K204)</f>
        <v>0</v>
      </c>
      <c r="EG204" s="989">
        <f>VLOOKUP($E204,EE$450:EH$461,3,FALSE)*EE204*($K204)+IF($G204&lt;&gt;0,($I204/$G204)*EE204,0)*(1-$K204)</f>
        <v>0</v>
      </c>
      <c r="EH204" s="989">
        <f>VLOOKUP($E204,EE$450:EH$461,4,FALSE)*EE204*($K204)+(EE204-EF204-EG204)*(1-$K204)</f>
        <v>0</v>
      </c>
      <c r="EI204" s="946"/>
      <c r="EL204" s="1001">
        <f>VLOOKUP($A204,'New Resources - Individual'!$A$4:$Y$133,EL$2,FALSE)*EL$1</f>
        <v>0</v>
      </c>
      <c r="EM204" s="988">
        <f>$G204+EL204</f>
        <v>0</v>
      </c>
      <c r="EN204" s="989">
        <f>VLOOKUP($E204,EM$450:EP$461,2,FALSE)*EM204*($K204)+IF($G204&lt;&gt;0,($H204/$G204)*EM204,0)*(1-$K204)</f>
        <v>0</v>
      </c>
      <c r="EO204" s="989">
        <f>VLOOKUP($E204,EM$450:EP$461,3,FALSE)*EM204*($K204)+IF($G204&lt;&gt;0,($I204/$G204)*EM204,0)*(1-$K204)</f>
        <v>0</v>
      </c>
      <c r="EP204" s="989">
        <f>VLOOKUP($E204,EM$450:EP$461,4,FALSE)*EM204*($K204)+(EM204-EN204-EO204)*(1-$K204)</f>
        <v>0</v>
      </c>
      <c r="EQ204" s="946"/>
      <c r="ET204" s="1001">
        <f>VLOOKUP($A204,'New Resources - Individual'!$A$4:$Y$133,ET$2,FALSE)*ET$1</f>
        <v>0</v>
      </c>
      <c r="EU204" s="988">
        <f>$G204+ET204</f>
        <v>0</v>
      </c>
      <c r="EV204" s="989">
        <f>VLOOKUP($E204,EU$450:EX$461,2,FALSE)*EU204*($K204)+IF($G204&lt;&gt;0,($H204/$G204)*EU204,0)*(1-$K204)</f>
        <v>0</v>
      </c>
      <c r="EW204" s="989">
        <f>VLOOKUP($E204,EU$450:EX$461,3,FALSE)*EU204*($K204)+IF($G204&lt;&gt;0,($I204/$G204)*EU204,0)*(1-$K204)</f>
        <v>0</v>
      </c>
      <c r="EX204" s="989">
        <f>VLOOKUP($E204,EU$450:EX$461,4,FALSE)*EU204*($K204)+(EU204-EV204-EW204)*(1-$K204)</f>
        <v>0</v>
      </c>
      <c r="EY204" s="946"/>
      <c r="FB204" s="1001">
        <f>VLOOKUP($A204,'New Resources - Individual'!$A$4:$Y$133,FB$2,FALSE)*FB$1</f>
        <v>0</v>
      </c>
      <c r="FC204" s="988">
        <f>$G204+FB204</f>
        <v>0</v>
      </c>
      <c r="FD204" s="989">
        <f>VLOOKUP($E204,FC$450:FF$461,2,FALSE)*FC204*($K204)+IF($G204&lt;&gt;0,($H204/$G204)*FC204,0)*(1-$K204)</f>
        <v>0</v>
      </c>
      <c r="FE204" s="989">
        <f>VLOOKUP($E204,FC$450:FF$461,3,FALSE)*FC204*($K204)+IF($G204&lt;&gt;0,($I204/$G204)*FC204,0)*(1-$K204)</f>
        <v>0</v>
      </c>
      <c r="FF204" s="989">
        <f>VLOOKUP($E204,FC$450:FF$461,4,FALSE)*FC204*($K204)+(FC204-FD204-FE204)*(1-$K204)</f>
        <v>0</v>
      </c>
      <c r="FG204" s="946"/>
      <c r="FJ204" s="1001">
        <f>VLOOKUP($A204,'New Resources - Individual'!$A$4:$Y$133,FJ$2,FALSE)*FJ$1</f>
        <v>0</v>
      </c>
      <c r="FK204" s="988">
        <f>$G204+FJ204</f>
        <v>0</v>
      </c>
      <c r="FL204" s="989">
        <f>VLOOKUP($E204,FK$450:FN$461,2,FALSE)*FK204*($K204)+IF($G204&lt;&gt;0,($H204/$G204)*FK204,0)*(1-$K204)</f>
        <v>0</v>
      </c>
      <c r="FM204" s="989">
        <f>VLOOKUP($E204,FK$450:FN$461,3,FALSE)*FK204*($K204)+IF($G204&lt;&gt;0,($I204/$G204)*FK204,0)*(1-$K204)</f>
        <v>0</v>
      </c>
      <c r="FN204" s="989">
        <f>VLOOKUP($E204,FK$450:FN$461,4,FALSE)*FK204*($K204)+(FK204-FL204-FM204)*(1-$K204)</f>
        <v>0</v>
      </c>
      <c r="FO204" s="946"/>
    </row>
    <row r="205" spans="1:171">
      <c r="A205" s="1215">
        <v>890</v>
      </c>
      <c r="B205" s="787" t="s">
        <v>417</v>
      </c>
      <c r="C205" s="1963" t="s">
        <v>72</v>
      </c>
      <c r="D205" s="765" t="s">
        <v>282</v>
      </c>
      <c r="E205" s="1985" t="str">
        <f>'Sch 3 - Expenses'!E41</f>
        <v>TRANS</v>
      </c>
      <c r="F205" s="765"/>
      <c r="G205" s="182">
        <f>'Sch 3 - Expenses'!G41</f>
        <v>0</v>
      </c>
      <c r="H205" s="182">
        <f>'Sch 3 - Expenses'!H41</f>
        <v>0</v>
      </c>
      <c r="I205" s="182">
        <f>'Sch 3 - Expenses'!I41</f>
        <v>0</v>
      </c>
      <c r="J205" s="183">
        <f>'Sch 3 - Expenses'!J41</f>
        <v>0</v>
      </c>
      <c r="K205" s="777">
        <f>IF($E205="DIRECT",0,1)</f>
        <v>1</v>
      </c>
      <c r="N205" s="1001">
        <f>VLOOKUP($A205,'New Resources - Individual'!$A$4:$Y$133,N$2,FALSE)*N$1</f>
        <v>0</v>
      </c>
      <c r="O205" s="988">
        <f>$G205+N205</f>
        <v>0</v>
      </c>
      <c r="P205" s="989">
        <f>VLOOKUP($E205,O$450:R$461,2,FALSE)*O205*($K205)+IF($G205&lt;&gt;0,($H205/$G205)*O205,0)*(1-$K205)</f>
        <v>0</v>
      </c>
      <c r="Q205" s="989">
        <f>VLOOKUP($E205,O$450:R$461,3,FALSE)*O205*($K205)+IF($G205&lt;&gt;0,($I205/$G205)*O205,0)*(1-$K205)</f>
        <v>0</v>
      </c>
      <c r="R205" s="989">
        <f>VLOOKUP($E205,O$450:R$461,4,FALSE)*O205*($K205)+(O205-P205-Q205)*(1-$K205)</f>
        <v>0</v>
      </c>
      <c r="S205" s="946"/>
      <c r="V205" s="1001">
        <f>VLOOKUP($A205,'New Resources - Individual'!$A$4:$Y$133,V$2,FALSE)*V$1</f>
        <v>0</v>
      </c>
      <c r="W205" s="988">
        <f>$G205+V205</f>
        <v>0</v>
      </c>
      <c r="X205" s="989">
        <f>VLOOKUP($E205,W$450:Z$461,2,FALSE)*W205*($K205)+IF($G205&lt;&gt;0,($H205/$G205)*W205,0)*(1-$K205)</f>
        <v>0</v>
      </c>
      <c r="Y205" s="989">
        <f>VLOOKUP($E205,W$450:Z$461,3,FALSE)*W205*($K205)+IF($G205&lt;&gt;0,($I205/$G205)*W205,0)*(1-$K205)</f>
        <v>0</v>
      </c>
      <c r="Z205" s="989">
        <f>VLOOKUP($E205,W$450:Z$461,4,FALSE)*W205*($K205)+(W205-X205-Y205)*(1-$K205)</f>
        <v>0</v>
      </c>
      <c r="AA205" s="946"/>
      <c r="AD205" s="1001">
        <f>VLOOKUP($A205,'New Resources - Individual'!$A$4:$Y$133,AD$2,FALSE)*AD$1</f>
        <v>0</v>
      </c>
      <c r="AE205" s="988">
        <f>$G205+AD205</f>
        <v>0</v>
      </c>
      <c r="AF205" s="989">
        <f>VLOOKUP($E205,AE$450:AH$461,2,FALSE)*AE205*($K205)+IF($G205&lt;&gt;0,($H205/$G205)*AE205,0)*(1-$K205)</f>
        <v>0</v>
      </c>
      <c r="AG205" s="989">
        <f>VLOOKUP($E205,AE$450:AH$461,3,FALSE)*AE205*($K205)+IF($G205&lt;&gt;0,($I205/$G205)*AE205,0)*(1-$K205)</f>
        <v>0</v>
      </c>
      <c r="AH205" s="989">
        <f>VLOOKUP($E205,AE$450:AH$461,4,FALSE)*AE205*($K205)+(AE205-AF205-AG205)*(1-$K205)</f>
        <v>0</v>
      </c>
      <c r="AI205" s="946"/>
      <c r="AL205" s="1001">
        <f>VLOOKUP($A205,'New Resources - Individual'!$A$4:$Y$133,AL$2,FALSE)*AL$1</f>
        <v>0</v>
      </c>
      <c r="AM205" s="988">
        <f>$G205+AL205</f>
        <v>0</v>
      </c>
      <c r="AN205" s="989">
        <f>VLOOKUP($E205,AM$450:AP$461,2,FALSE)*AM205*($K205)+IF($G205&lt;&gt;0,($H205/$G205)*AM205,0)*(1-$K205)</f>
        <v>0</v>
      </c>
      <c r="AO205" s="989">
        <f>VLOOKUP($E205,AM$450:AP$461,3,FALSE)*AM205*($K205)+IF($G205&lt;&gt;0,($I205/$G205)*AM205,0)*(1-$K205)</f>
        <v>0</v>
      </c>
      <c r="AP205" s="989">
        <f>VLOOKUP($E205,AM$450:AP$461,4,FALSE)*AM205*($K205)+(AM205-AN205-AO205)*(1-$K205)</f>
        <v>0</v>
      </c>
      <c r="AQ205" s="946"/>
      <c r="AT205" s="1001">
        <f>VLOOKUP($A205,'New Resources - Individual'!$A$4:$Y$133,AT$2,FALSE)*AT$1</f>
        <v>0</v>
      </c>
      <c r="AU205" s="988">
        <f>$G205+AT205</f>
        <v>0</v>
      </c>
      <c r="AV205" s="989">
        <f>VLOOKUP($E205,AU$450:AX$461,2,FALSE)*AU205*($K205)+IF($G205&lt;&gt;0,($H205/$G205)*AU205,0)*(1-$K205)</f>
        <v>0</v>
      </c>
      <c r="AW205" s="989">
        <f>VLOOKUP($E205,AU$450:AX$461,3,FALSE)*AU205*($K205)+IF($G205&lt;&gt;0,($I205/$G205)*AU205,0)*(1-$K205)</f>
        <v>0</v>
      </c>
      <c r="AX205" s="989">
        <f>VLOOKUP($E205,AU$450:AX$461,4,FALSE)*AU205*($K205)+(AU205-AV205-AW205)*(1-$K205)</f>
        <v>0</v>
      </c>
      <c r="AY205" s="946"/>
      <c r="BB205" s="1001">
        <f>VLOOKUP($A205,'New Resources - Individual'!$A$4:$Y$133,BB$2,FALSE)*BB$1</f>
        <v>0</v>
      </c>
      <c r="BC205" s="988">
        <f>$G205+BB205</f>
        <v>0</v>
      </c>
      <c r="BD205" s="989">
        <f>VLOOKUP($E205,BC$450:BF$461,2,FALSE)*BC205*($K205)+IF($G205&lt;&gt;0,($H205/$G205)*BC205,0)*(1-$K205)</f>
        <v>0</v>
      </c>
      <c r="BE205" s="989">
        <f>VLOOKUP($E205,BC$450:BF$461,3,FALSE)*BC205*($K205)+IF($G205&lt;&gt;0,($I205/$G205)*BC205,0)*(1-$K205)</f>
        <v>0</v>
      </c>
      <c r="BF205" s="989">
        <f>VLOOKUP($E205,BC$450:BF$461,4,FALSE)*BC205*($K205)+(BC205-BD205-BE205)*(1-$K205)</f>
        <v>0</v>
      </c>
      <c r="BG205" s="946"/>
      <c r="BJ205" s="1001">
        <f>VLOOKUP($A205,'New Resources - Individual'!$A$4:$Y$133,BJ$2,FALSE)*BJ$1</f>
        <v>0</v>
      </c>
      <c r="BK205" s="988">
        <f>$G205+BJ205</f>
        <v>0</v>
      </c>
      <c r="BL205" s="989">
        <f>VLOOKUP($E205,BK$450:BN$461,2,FALSE)*BK205*($K205)+IF($G205&lt;&gt;0,($H205/$G205)*BK205,0)*(1-$K205)</f>
        <v>0</v>
      </c>
      <c r="BM205" s="989">
        <f>VLOOKUP($E205,BK$450:BN$461,3,FALSE)*BK205*($K205)+IF($G205&lt;&gt;0,($I205/$G205)*BK205,0)*(1-$K205)</f>
        <v>0</v>
      </c>
      <c r="BN205" s="989">
        <f>VLOOKUP($E205,BK$450:BN$461,4,FALSE)*BK205*($K205)+(BK205-BL205-BM205)*(1-$K205)</f>
        <v>0</v>
      </c>
      <c r="BO205" s="946"/>
      <c r="BR205" s="1001">
        <f>VLOOKUP($A205,'New Resources - Individual'!$A$4:$Y$133,BR$2,FALSE)*BR$1</f>
        <v>0</v>
      </c>
      <c r="BS205" s="988">
        <f>$G205+BR205</f>
        <v>0</v>
      </c>
      <c r="BT205" s="989">
        <f>VLOOKUP($E205,BS$450:BV$461,2,FALSE)*BS205*($K205)+IF($G205&lt;&gt;0,($H205/$G205)*BS205,0)*(1-$K205)</f>
        <v>0</v>
      </c>
      <c r="BU205" s="989">
        <f>VLOOKUP($E205,BS$450:BV$461,3,FALSE)*BS205*($K205)+IF($G205&lt;&gt;0,($I205/$G205)*BS205,0)*(1-$K205)</f>
        <v>0</v>
      </c>
      <c r="BV205" s="989">
        <f>VLOOKUP($E205,BS$450:BV$461,4,FALSE)*BS205*($K205)+(BS205-BT205-BU205)*(1-$K205)</f>
        <v>0</v>
      </c>
      <c r="BW205" s="946"/>
      <c r="BZ205" s="1001">
        <f>VLOOKUP($A205,'New Resources - Individual'!$A$4:$Y$133,BZ$2,FALSE)*BZ$1</f>
        <v>0</v>
      </c>
      <c r="CA205" s="988">
        <f>$G205+BZ205</f>
        <v>0</v>
      </c>
      <c r="CB205" s="989">
        <f>VLOOKUP($E205,CA$450:CD$461,2,FALSE)*CA205*($K205)+IF($G205&lt;&gt;0,($H205/$G205)*CA205,0)*(1-$K205)</f>
        <v>0</v>
      </c>
      <c r="CC205" s="989">
        <f>VLOOKUP($E205,CA$450:CD$461,3,FALSE)*CA205*($K205)+IF($G205&lt;&gt;0,($I205/$G205)*CA205,0)*(1-$K205)</f>
        <v>0</v>
      </c>
      <c r="CD205" s="989">
        <f>VLOOKUP($E205,CA$450:CD$461,4,FALSE)*CA205*($K205)+(CA205-CB205-CC205)*(1-$K205)</f>
        <v>0</v>
      </c>
      <c r="CE205" s="946"/>
      <c r="CH205" s="1001">
        <f>VLOOKUP($A205,'New Resources - Individual'!$A$4:$Y$133,CH$2,FALSE)*CH$1</f>
        <v>0</v>
      </c>
      <c r="CI205" s="988">
        <f>$G205+CH205</f>
        <v>0</v>
      </c>
      <c r="CJ205" s="989">
        <f>VLOOKUP($E205,CI$450:CL$461,2,FALSE)*CI205*($K205)+IF($G205&lt;&gt;0,($H205/$G205)*CI205,0)*(1-$K205)</f>
        <v>0</v>
      </c>
      <c r="CK205" s="989">
        <f>VLOOKUP($E205,CI$450:CL$461,3,FALSE)*CI205*($K205)+IF($G205&lt;&gt;0,($I205/$G205)*CI205,0)*(1-$K205)</f>
        <v>0</v>
      </c>
      <c r="CL205" s="989">
        <f>VLOOKUP($E205,CI$450:CL$461,4,FALSE)*CI205*($K205)+(CI205-CJ205-CK205)*(1-$K205)</f>
        <v>0</v>
      </c>
      <c r="CM205" s="946"/>
      <c r="CP205" s="1001">
        <f>VLOOKUP($A205,'New Resources - Individual'!$A$4:$Y$133,CP$2,FALSE)*CP$1</f>
        <v>0</v>
      </c>
      <c r="CQ205" s="988">
        <f>$G205+CP205</f>
        <v>0</v>
      </c>
      <c r="CR205" s="989">
        <f>VLOOKUP($E205,CQ$450:CT$461,2,FALSE)*CQ205*($K205)+IF($G205&lt;&gt;0,($H205/$G205)*CQ205,0)*(1-$K205)</f>
        <v>0</v>
      </c>
      <c r="CS205" s="989">
        <f>VLOOKUP($E205,CQ$450:CT$461,3,FALSE)*CQ205*($K205)+IF($G205&lt;&gt;0,($I205/$G205)*CQ205,0)*(1-$K205)</f>
        <v>0</v>
      </c>
      <c r="CT205" s="989">
        <f>VLOOKUP($E205,CQ$450:CT$461,4,FALSE)*CQ205*($K205)+(CQ205-CR205-CS205)*(1-$K205)</f>
        <v>0</v>
      </c>
      <c r="CU205" s="946"/>
      <c r="CX205" s="1001">
        <f>VLOOKUP($A205,'New Resources - Individual'!$A$4:$Y$133,CX$2,FALSE)*CX$1</f>
        <v>0</v>
      </c>
      <c r="CY205" s="988">
        <f>$G205+CX205</f>
        <v>0</v>
      </c>
      <c r="CZ205" s="989">
        <f>VLOOKUP($E205,CY$450:DB$461,2,FALSE)*CY205*($K205)+IF($G205&lt;&gt;0,($H205/$G205)*CY205,0)*(1-$K205)</f>
        <v>0</v>
      </c>
      <c r="DA205" s="989">
        <f>VLOOKUP($E205,CY$450:DB$461,3,FALSE)*CY205*($K205)+IF($G205&lt;&gt;0,($I205/$G205)*CY205,0)*(1-$K205)</f>
        <v>0</v>
      </c>
      <c r="DB205" s="989">
        <f>VLOOKUP($E205,CY$450:DB$461,4,FALSE)*CY205*($K205)+(CY205-CZ205-DA205)*(1-$K205)</f>
        <v>0</v>
      </c>
      <c r="DC205" s="946"/>
      <c r="DF205" s="1001">
        <f>VLOOKUP($A205,'New Resources - Individual'!$A$4:$Y$133,DF$2,FALSE)*DF$1</f>
        <v>0</v>
      </c>
      <c r="DG205" s="988">
        <f>$G205+DF205</f>
        <v>0</v>
      </c>
      <c r="DH205" s="989">
        <f>VLOOKUP($E205,DG$450:DJ$461,2,FALSE)*DG205*($K205)+IF($G205&lt;&gt;0,($H205/$G205)*DG205,0)*(1-$K205)</f>
        <v>0</v>
      </c>
      <c r="DI205" s="989">
        <f>VLOOKUP($E205,DG$450:DJ$461,3,FALSE)*DG205*($K205)+IF($G205&lt;&gt;0,($I205/$G205)*DG205,0)*(1-$K205)</f>
        <v>0</v>
      </c>
      <c r="DJ205" s="989">
        <f>VLOOKUP($E205,DG$450:DJ$461,4,FALSE)*DG205*($K205)+(DG205-DH205-DI205)*(1-$K205)</f>
        <v>0</v>
      </c>
      <c r="DK205" s="946"/>
      <c r="DN205" s="1001">
        <f>VLOOKUP($A205,'New Resources - Individual'!$A$4:$Y$133,DN$2,FALSE)*DN$1</f>
        <v>0</v>
      </c>
      <c r="DO205" s="988">
        <f>$G205+DN205</f>
        <v>0</v>
      </c>
      <c r="DP205" s="989">
        <f>VLOOKUP($E205,DO$450:DR$461,2,FALSE)*DO205*($K205)+IF($G205&lt;&gt;0,($H205/$G205)*DO205,0)*(1-$K205)</f>
        <v>0</v>
      </c>
      <c r="DQ205" s="989">
        <f>VLOOKUP($E205,DO$450:DR$461,3,FALSE)*DO205*($K205)+IF($G205&lt;&gt;0,($I205/$G205)*DO205,0)*(1-$K205)</f>
        <v>0</v>
      </c>
      <c r="DR205" s="989">
        <f>VLOOKUP($E205,DO$450:DR$461,4,FALSE)*DO205*($K205)+(DO205-DP205-DQ205)*(1-$K205)</f>
        <v>0</v>
      </c>
      <c r="DS205" s="946"/>
      <c r="DV205" s="1001">
        <f>VLOOKUP($A205,'New Resources - Individual'!$A$4:$Y$133,DV$2,FALSE)*DV$1</f>
        <v>0</v>
      </c>
      <c r="DW205" s="988">
        <f>$G205+DV205</f>
        <v>0</v>
      </c>
      <c r="DX205" s="989">
        <f>VLOOKUP($E205,DW$450:DZ$461,2,FALSE)*DW205*($K205)+IF($G205&lt;&gt;0,($H205/$G205)*DW205,0)*(1-$K205)</f>
        <v>0</v>
      </c>
      <c r="DY205" s="989">
        <f>VLOOKUP($E205,DW$450:DZ$461,3,FALSE)*DW205*($K205)+IF($G205&lt;&gt;0,($I205/$G205)*DW205,0)*(1-$K205)</f>
        <v>0</v>
      </c>
      <c r="DZ205" s="989">
        <f>VLOOKUP($E205,DW$450:DZ$461,4,FALSE)*DW205*($K205)+(DW205-DX205-DY205)*(1-$K205)</f>
        <v>0</v>
      </c>
      <c r="EA205" s="946"/>
      <c r="ED205" s="1001">
        <f>VLOOKUP($A205,'New Resources - Individual'!$A$4:$Y$133,ED$2,FALSE)*ED$1</f>
        <v>0</v>
      </c>
      <c r="EE205" s="988">
        <f>$G205+ED205</f>
        <v>0</v>
      </c>
      <c r="EF205" s="989">
        <f>VLOOKUP($E205,EE$450:EH$461,2,FALSE)*EE205*($K205)+IF($G205&lt;&gt;0,($H205/$G205)*EE205,0)*(1-$K205)</f>
        <v>0</v>
      </c>
      <c r="EG205" s="989">
        <f>VLOOKUP($E205,EE$450:EH$461,3,FALSE)*EE205*($K205)+IF($G205&lt;&gt;0,($I205/$G205)*EE205,0)*(1-$K205)</f>
        <v>0</v>
      </c>
      <c r="EH205" s="989">
        <f>VLOOKUP($E205,EE$450:EH$461,4,FALSE)*EE205*($K205)+(EE205-EF205-EG205)*(1-$K205)</f>
        <v>0</v>
      </c>
      <c r="EI205" s="946"/>
      <c r="EL205" s="1001">
        <f>VLOOKUP($A205,'New Resources - Individual'!$A$4:$Y$133,EL$2,FALSE)*EL$1</f>
        <v>0</v>
      </c>
      <c r="EM205" s="988">
        <f>$G205+EL205</f>
        <v>0</v>
      </c>
      <c r="EN205" s="989">
        <f>VLOOKUP($E205,EM$450:EP$461,2,FALSE)*EM205*($K205)+IF($G205&lt;&gt;0,($H205/$G205)*EM205,0)*(1-$K205)</f>
        <v>0</v>
      </c>
      <c r="EO205" s="989">
        <f>VLOOKUP($E205,EM$450:EP$461,3,FALSE)*EM205*($K205)+IF($G205&lt;&gt;0,($I205/$G205)*EM205,0)*(1-$K205)</f>
        <v>0</v>
      </c>
      <c r="EP205" s="989">
        <f>VLOOKUP($E205,EM$450:EP$461,4,FALSE)*EM205*($K205)+(EM205-EN205-EO205)*(1-$K205)</f>
        <v>0</v>
      </c>
      <c r="EQ205" s="946"/>
      <c r="ET205" s="1001">
        <f>VLOOKUP($A205,'New Resources - Individual'!$A$4:$Y$133,ET$2,FALSE)*ET$1</f>
        <v>0</v>
      </c>
      <c r="EU205" s="988">
        <f>$G205+ET205</f>
        <v>0</v>
      </c>
      <c r="EV205" s="989">
        <f>VLOOKUP($E205,EU$450:EX$461,2,FALSE)*EU205*($K205)+IF($G205&lt;&gt;0,($H205/$G205)*EU205,0)*(1-$K205)</f>
        <v>0</v>
      </c>
      <c r="EW205" s="989">
        <f>VLOOKUP($E205,EU$450:EX$461,3,FALSE)*EU205*($K205)+IF($G205&lt;&gt;0,($I205/$G205)*EU205,0)*(1-$K205)</f>
        <v>0</v>
      </c>
      <c r="EX205" s="989">
        <f>VLOOKUP($E205,EU$450:EX$461,4,FALSE)*EU205*($K205)+(EU205-EV205-EW205)*(1-$K205)</f>
        <v>0</v>
      </c>
      <c r="EY205" s="946"/>
      <c r="FB205" s="1001">
        <f>VLOOKUP($A205,'New Resources - Individual'!$A$4:$Y$133,FB$2,FALSE)*FB$1</f>
        <v>0</v>
      </c>
      <c r="FC205" s="988">
        <f>$G205+FB205</f>
        <v>0</v>
      </c>
      <c r="FD205" s="989">
        <f>VLOOKUP($E205,FC$450:FF$461,2,FALSE)*FC205*($K205)+IF($G205&lt;&gt;0,($H205/$G205)*FC205,0)*(1-$K205)</f>
        <v>0</v>
      </c>
      <c r="FE205" s="989">
        <f>VLOOKUP($E205,FC$450:FF$461,3,FALSE)*FC205*($K205)+IF($G205&lt;&gt;0,($I205/$G205)*FC205,0)*(1-$K205)</f>
        <v>0</v>
      </c>
      <c r="FF205" s="989">
        <f>VLOOKUP($E205,FC$450:FF$461,4,FALSE)*FC205*($K205)+(FC205-FD205-FE205)*(1-$K205)</f>
        <v>0</v>
      </c>
      <c r="FG205" s="946"/>
      <c r="FJ205" s="1001">
        <f>VLOOKUP($A205,'New Resources - Individual'!$A$4:$Y$133,FJ$2,FALSE)*FJ$1</f>
        <v>0</v>
      </c>
      <c r="FK205" s="988">
        <f>$G205+FJ205</f>
        <v>0</v>
      </c>
      <c r="FL205" s="989">
        <f>VLOOKUP($E205,FK$450:FN$461,2,FALSE)*FK205*($K205)+IF($G205&lt;&gt;0,($H205/$G205)*FK205,0)*(1-$K205)</f>
        <v>0</v>
      </c>
      <c r="FM205" s="989">
        <f>VLOOKUP($E205,FK$450:FN$461,3,FALSE)*FK205*($K205)+IF($G205&lt;&gt;0,($I205/$G205)*FK205,0)*(1-$K205)</f>
        <v>0</v>
      </c>
      <c r="FN205" s="989">
        <f>VLOOKUP($E205,FK$450:FN$461,4,FALSE)*FK205*($K205)+(FK205-FL205-FM205)*(1-$K205)</f>
        <v>0</v>
      </c>
      <c r="FO205" s="946"/>
    </row>
    <row r="206" spans="1:171">
      <c r="A206" s="163" t="s">
        <v>438</v>
      </c>
      <c r="B206" s="10"/>
      <c r="C206" s="1961"/>
      <c r="D206" s="789"/>
      <c r="E206" s="1982"/>
      <c r="F206" s="790"/>
      <c r="G206" s="797">
        <f>SUM(G203:G205)</f>
        <v>0</v>
      </c>
      <c r="H206" s="797">
        <f>SUM(H203:H205)</f>
        <v>0</v>
      </c>
      <c r="I206" s="797">
        <f>SUM(I203:I205)</f>
        <v>0</v>
      </c>
      <c r="J206" s="1216">
        <f>SUM(J203:J205)</f>
        <v>0</v>
      </c>
      <c r="K206" s="777"/>
      <c r="O206" s="1007">
        <f>SUM(O203:O205)</f>
        <v>0</v>
      </c>
      <c r="P206" s="1007">
        <f>SUM(P203:P205)</f>
        <v>0</v>
      </c>
      <c r="Q206" s="1007">
        <f>SUM(Q203:Q205)</f>
        <v>0</v>
      </c>
      <c r="R206" s="1007">
        <f>SUM(R203:R205)</f>
        <v>0</v>
      </c>
      <c r="S206" s="946"/>
      <c r="W206" s="1007">
        <f>SUM(W203:W205)</f>
        <v>0</v>
      </c>
      <c r="X206" s="1007">
        <f>SUM(X203:X205)</f>
        <v>0</v>
      </c>
      <c r="Y206" s="1007">
        <f>SUM(Y203:Y205)</f>
        <v>0</v>
      </c>
      <c r="Z206" s="1007">
        <f>SUM(Z203:Z205)</f>
        <v>0</v>
      </c>
      <c r="AA206" s="946"/>
      <c r="AE206" s="1007">
        <f>SUM(AE203:AE205)</f>
        <v>0</v>
      </c>
      <c r="AF206" s="1007">
        <f>SUM(AF203:AF205)</f>
        <v>0</v>
      </c>
      <c r="AG206" s="1007">
        <f>SUM(AG203:AG205)</f>
        <v>0</v>
      </c>
      <c r="AH206" s="1007">
        <f>SUM(AH203:AH205)</f>
        <v>0</v>
      </c>
      <c r="AI206" s="946"/>
      <c r="AM206" s="1007">
        <f>SUM(AM203:AM205)</f>
        <v>0</v>
      </c>
      <c r="AN206" s="1007">
        <f>SUM(AN203:AN205)</f>
        <v>0</v>
      </c>
      <c r="AO206" s="1007">
        <f>SUM(AO203:AO205)</f>
        <v>0</v>
      </c>
      <c r="AP206" s="1007">
        <f>SUM(AP203:AP205)</f>
        <v>0</v>
      </c>
      <c r="AQ206" s="946"/>
      <c r="AU206" s="1007">
        <f>SUM(AU203:AU205)</f>
        <v>0</v>
      </c>
      <c r="AV206" s="1007">
        <f>SUM(AV203:AV205)</f>
        <v>0</v>
      </c>
      <c r="AW206" s="1007">
        <f>SUM(AW203:AW205)</f>
        <v>0</v>
      </c>
      <c r="AX206" s="1007">
        <f>SUM(AX203:AX205)</f>
        <v>0</v>
      </c>
      <c r="AY206" s="946"/>
      <c r="BC206" s="1007">
        <f>SUM(BC203:BC205)</f>
        <v>0</v>
      </c>
      <c r="BD206" s="1007">
        <f>SUM(BD203:BD205)</f>
        <v>0</v>
      </c>
      <c r="BE206" s="1007">
        <f>SUM(BE203:BE205)</f>
        <v>0</v>
      </c>
      <c r="BF206" s="1007">
        <f>SUM(BF203:BF205)</f>
        <v>0</v>
      </c>
      <c r="BG206" s="946"/>
      <c r="BK206" s="1007">
        <f>SUM(BK203:BK205)</f>
        <v>0</v>
      </c>
      <c r="BL206" s="1007">
        <f>SUM(BL203:BL205)</f>
        <v>0</v>
      </c>
      <c r="BM206" s="1007">
        <f>SUM(BM203:BM205)</f>
        <v>0</v>
      </c>
      <c r="BN206" s="1007">
        <f>SUM(BN203:BN205)</f>
        <v>0</v>
      </c>
      <c r="BO206" s="946"/>
      <c r="BS206" s="1007">
        <f>SUM(BS203:BS205)</f>
        <v>0</v>
      </c>
      <c r="BT206" s="1007">
        <f>SUM(BT203:BT205)</f>
        <v>0</v>
      </c>
      <c r="BU206" s="1007">
        <f>SUM(BU203:BU205)</f>
        <v>0</v>
      </c>
      <c r="BV206" s="1007">
        <f>SUM(BV203:BV205)</f>
        <v>0</v>
      </c>
      <c r="BW206" s="946"/>
      <c r="CA206" s="1007">
        <f>SUM(CA203:CA205)</f>
        <v>0</v>
      </c>
      <c r="CB206" s="1007">
        <f>SUM(CB203:CB205)</f>
        <v>0</v>
      </c>
      <c r="CC206" s="1007">
        <f>SUM(CC203:CC205)</f>
        <v>0</v>
      </c>
      <c r="CD206" s="1007">
        <f>SUM(CD203:CD205)</f>
        <v>0</v>
      </c>
      <c r="CE206" s="946"/>
      <c r="CI206" s="1007">
        <f>SUM(CI203:CI205)</f>
        <v>0</v>
      </c>
      <c r="CJ206" s="1007">
        <f>SUM(CJ203:CJ205)</f>
        <v>0</v>
      </c>
      <c r="CK206" s="1007">
        <f>SUM(CK203:CK205)</f>
        <v>0</v>
      </c>
      <c r="CL206" s="1007">
        <f>SUM(CL203:CL205)</f>
        <v>0</v>
      </c>
      <c r="CM206" s="946"/>
      <c r="CQ206" s="1007">
        <f>SUM(CQ203:CQ205)</f>
        <v>0</v>
      </c>
      <c r="CR206" s="1007">
        <f>SUM(CR203:CR205)</f>
        <v>0</v>
      </c>
      <c r="CS206" s="1007">
        <f>SUM(CS203:CS205)</f>
        <v>0</v>
      </c>
      <c r="CT206" s="1007">
        <f>SUM(CT203:CT205)</f>
        <v>0</v>
      </c>
      <c r="CU206" s="946"/>
      <c r="CY206" s="1007">
        <f>SUM(CY203:CY205)</f>
        <v>0</v>
      </c>
      <c r="CZ206" s="1007">
        <f>SUM(CZ203:CZ205)</f>
        <v>0</v>
      </c>
      <c r="DA206" s="1007">
        <f>SUM(DA203:DA205)</f>
        <v>0</v>
      </c>
      <c r="DB206" s="1007">
        <f>SUM(DB203:DB205)</f>
        <v>0</v>
      </c>
      <c r="DC206" s="946"/>
      <c r="DG206" s="1007">
        <f>SUM(DG203:DG205)</f>
        <v>0</v>
      </c>
      <c r="DH206" s="1007">
        <f>SUM(DH203:DH205)</f>
        <v>0</v>
      </c>
      <c r="DI206" s="1007">
        <f>SUM(DI203:DI205)</f>
        <v>0</v>
      </c>
      <c r="DJ206" s="1007">
        <f>SUM(DJ203:DJ205)</f>
        <v>0</v>
      </c>
      <c r="DK206" s="946"/>
      <c r="DO206" s="1007">
        <f>SUM(DO203:DO205)</f>
        <v>0</v>
      </c>
      <c r="DP206" s="1007">
        <f>SUM(DP203:DP205)</f>
        <v>0</v>
      </c>
      <c r="DQ206" s="1007">
        <f>SUM(DQ203:DQ205)</f>
        <v>0</v>
      </c>
      <c r="DR206" s="1007">
        <f>SUM(DR203:DR205)</f>
        <v>0</v>
      </c>
      <c r="DS206" s="946"/>
      <c r="DW206" s="1007">
        <f>SUM(DW203:DW205)</f>
        <v>0</v>
      </c>
      <c r="DX206" s="1007">
        <f>SUM(DX203:DX205)</f>
        <v>0</v>
      </c>
      <c r="DY206" s="1007">
        <f>SUM(DY203:DY205)</f>
        <v>0</v>
      </c>
      <c r="DZ206" s="1007">
        <f>SUM(DZ203:DZ205)</f>
        <v>0</v>
      </c>
      <c r="EA206" s="946"/>
      <c r="EE206" s="1007">
        <f>SUM(EE203:EE205)</f>
        <v>0</v>
      </c>
      <c r="EF206" s="1007">
        <f>SUM(EF203:EF205)</f>
        <v>0</v>
      </c>
      <c r="EG206" s="1007">
        <f>SUM(EG203:EG205)</f>
        <v>0</v>
      </c>
      <c r="EH206" s="1007">
        <f>SUM(EH203:EH205)</f>
        <v>0</v>
      </c>
      <c r="EI206" s="946"/>
      <c r="EM206" s="1007">
        <f>SUM(EM203:EM205)</f>
        <v>0</v>
      </c>
      <c r="EN206" s="1007">
        <f>SUM(EN203:EN205)</f>
        <v>0</v>
      </c>
      <c r="EO206" s="1007">
        <f>SUM(EO203:EO205)</f>
        <v>0</v>
      </c>
      <c r="EP206" s="1007">
        <f>SUM(EP203:EP205)</f>
        <v>0</v>
      </c>
      <c r="EQ206" s="946"/>
      <c r="EU206" s="1007">
        <f>SUM(EU203:EU205)</f>
        <v>0</v>
      </c>
      <c r="EV206" s="1007">
        <f>SUM(EV203:EV205)</f>
        <v>0</v>
      </c>
      <c r="EW206" s="1007">
        <f>SUM(EW203:EW205)</f>
        <v>0</v>
      </c>
      <c r="EX206" s="1007">
        <f>SUM(EX203:EX205)</f>
        <v>0</v>
      </c>
      <c r="EY206" s="946"/>
      <c r="FC206" s="1007">
        <f>SUM(FC203:FC205)</f>
        <v>0</v>
      </c>
      <c r="FD206" s="1007">
        <f>SUM(FD203:FD205)</f>
        <v>0</v>
      </c>
      <c r="FE206" s="1007">
        <f>SUM(FE203:FE205)</f>
        <v>0</v>
      </c>
      <c r="FF206" s="1007">
        <f>SUM(FF203:FF205)</f>
        <v>0</v>
      </c>
      <c r="FG206" s="946"/>
      <c r="FK206" s="1007">
        <f>SUM(FK203:FK205)</f>
        <v>0</v>
      </c>
      <c r="FL206" s="1007">
        <f>SUM(FL203:FL205)</f>
        <v>0</v>
      </c>
      <c r="FM206" s="1007">
        <f>SUM(FM203:FM205)</f>
        <v>0</v>
      </c>
      <c r="FN206" s="1007">
        <f>SUM(FN203:FN205)</f>
        <v>0</v>
      </c>
      <c r="FO206" s="946"/>
    </row>
    <row r="207" spans="1:171" ht="16.5" thickBot="1">
      <c r="A207" s="867"/>
      <c r="B207" s="868"/>
      <c r="C207" s="1964"/>
      <c r="D207" s="806"/>
      <c r="E207" s="1986"/>
      <c r="F207" s="805"/>
      <c r="G207" s="869"/>
      <c r="H207" s="848"/>
      <c r="I207" s="848"/>
      <c r="J207" s="870"/>
      <c r="K207" s="777"/>
      <c r="S207" s="946"/>
      <c r="AA207" s="946"/>
      <c r="AI207" s="946"/>
      <c r="AQ207" s="946"/>
      <c r="AY207" s="946"/>
      <c r="BG207" s="946"/>
      <c r="BO207" s="946"/>
      <c r="BW207" s="946"/>
      <c r="CE207" s="946"/>
      <c r="CM207" s="946"/>
      <c r="CU207" s="946"/>
      <c r="DC207" s="946"/>
      <c r="DK207" s="946"/>
      <c r="DS207" s="946"/>
      <c r="EA207" s="946"/>
      <c r="EI207" s="946"/>
      <c r="EQ207" s="946"/>
      <c r="EY207" s="946"/>
      <c r="FG207" s="946"/>
      <c r="FO207" s="946"/>
    </row>
    <row r="208" spans="1:171" ht="16.5" thickTop="1">
      <c r="A208" s="160" t="s">
        <v>439</v>
      </c>
      <c r="B208" s="10"/>
      <c r="C208" s="1733"/>
      <c r="D208" s="196"/>
      <c r="E208" s="1981"/>
      <c r="F208" s="10"/>
      <c r="G208" s="862"/>
      <c r="H208" s="762"/>
      <c r="I208" s="762"/>
      <c r="J208" s="810"/>
      <c r="K208" s="777"/>
      <c r="S208" s="946"/>
      <c r="AA208" s="946"/>
      <c r="AI208" s="946"/>
      <c r="AQ208" s="946"/>
      <c r="AY208" s="946"/>
      <c r="BG208" s="946"/>
      <c r="BO208" s="946"/>
      <c r="BW208" s="946"/>
      <c r="CE208" s="946"/>
      <c r="CM208" s="946"/>
      <c r="CU208" s="946"/>
      <c r="DC208" s="946"/>
      <c r="DK208" s="946"/>
      <c r="DS208" s="946"/>
      <c r="EA208" s="946"/>
      <c r="EI208" s="946"/>
      <c r="EQ208" s="946"/>
      <c r="EY208" s="946"/>
      <c r="FG208" s="946"/>
      <c r="FO208" s="946"/>
    </row>
    <row r="209" spans="1:171">
      <c r="A209" s="786"/>
      <c r="B209" s="787" t="s">
        <v>418</v>
      </c>
      <c r="C209" s="1963" t="s">
        <v>72</v>
      </c>
      <c r="D209" s="765" t="s">
        <v>440</v>
      </c>
      <c r="E209" s="1985" t="str">
        <f>'Sch 3 - Expenses'!E45</f>
        <v>DIST</v>
      </c>
      <c r="F209" s="765"/>
      <c r="G209" s="182">
        <f>'Sch 3 - Expenses'!G45</f>
        <v>0</v>
      </c>
      <c r="H209" s="182">
        <f>'Sch 3 - Expenses'!H45</f>
        <v>0</v>
      </c>
      <c r="I209" s="182">
        <f>'Sch 3 - Expenses'!I45</f>
        <v>0</v>
      </c>
      <c r="J209" s="183">
        <f>'Sch 3 - Expenses'!J45</f>
        <v>0</v>
      </c>
      <c r="K209" s="777">
        <f>IF($E209="DIRECT",0,1)</f>
        <v>1</v>
      </c>
      <c r="O209" s="988">
        <f>$G209</f>
        <v>0</v>
      </c>
      <c r="P209" s="989">
        <f>VLOOKUP($E209,O$450:R$461,2,FALSE)*O209*($K209)+IF($G209&lt;&gt;0,($H209/$G209)*O209,0)*(1-$K209)</f>
        <v>0</v>
      </c>
      <c r="Q209" s="989">
        <f>VLOOKUP($E209,O$450:R$461,3,FALSE)*O209*($K209)+IF($G209&lt;&gt;0,($I209/$G209)*O209,0)*(1-$K209)</f>
        <v>0</v>
      </c>
      <c r="R209" s="989">
        <f>VLOOKUP($E209,O$450:R$461,4,FALSE)*O209*($K209)+(O209-P209-Q209)*(1-$K209)</f>
        <v>0</v>
      </c>
      <c r="S209" s="946"/>
      <c r="W209" s="988">
        <f>$G209</f>
        <v>0</v>
      </c>
      <c r="X209" s="989">
        <f>VLOOKUP($E209,W$450:Z$461,2,FALSE)*W209*($K209)+IF($G209&lt;&gt;0,($H209/$G209)*W209,0)*(1-$K209)</f>
        <v>0</v>
      </c>
      <c r="Y209" s="989">
        <f>VLOOKUP($E209,W$450:Z$461,3,FALSE)*W209*($K209)+IF($G209&lt;&gt;0,($I209/$G209)*W209,0)*(1-$K209)</f>
        <v>0</v>
      </c>
      <c r="Z209" s="989">
        <f>VLOOKUP($E209,W$450:Z$461,4,FALSE)*W209*($K209)+(W209-X209-Y209)*(1-$K209)</f>
        <v>0</v>
      </c>
      <c r="AA209" s="946"/>
      <c r="AE209" s="988">
        <f>$G209</f>
        <v>0</v>
      </c>
      <c r="AF209" s="989">
        <f>VLOOKUP($E209,AE$450:AH$461,2,FALSE)*AE209*($K209)+IF($G209&lt;&gt;0,($H209/$G209)*AE209,0)*(1-$K209)</f>
        <v>0</v>
      </c>
      <c r="AG209" s="989">
        <f>VLOOKUP($E209,AE$450:AH$461,3,FALSE)*AE209*($K209)+IF($G209&lt;&gt;0,($I209/$G209)*AE209,0)*(1-$K209)</f>
        <v>0</v>
      </c>
      <c r="AH209" s="989">
        <f>VLOOKUP($E209,AE$450:AH$461,4,FALSE)*AE209*($K209)+(AE209-AF209-AG209)*(1-$K209)</f>
        <v>0</v>
      </c>
      <c r="AI209" s="946"/>
      <c r="AM209" s="988">
        <f>$G209</f>
        <v>0</v>
      </c>
      <c r="AN209" s="989">
        <f>VLOOKUP($E209,AM$450:AP$461,2,FALSE)*AM209*($K209)+IF($G209&lt;&gt;0,($H209/$G209)*AM209,0)*(1-$K209)</f>
        <v>0</v>
      </c>
      <c r="AO209" s="989">
        <f>VLOOKUP($E209,AM$450:AP$461,3,FALSE)*AM209*($K209)+IF($G209&lt;&gt;0,($I209/$G209)*AM209,0)*(1-$K209)</f>
        <v>0</v>
      </c>
      <c r="AP209" s="989">
        <f>VLOOKUP($E209,AM$450:AP$461,4,FALSE)*AM209*($K209)+(AM209-AN209-AO209)*(1-$K209)</f>
        <v>0</v>
      </c>
      <c r="AQ209" s="946"/>
      <c r="AU209" s="988">
        <f>$G209</f>
        <v>0</v>
      </c>
      <c r="AV209" s="989">
        <f>VLOOKUP($E209,AU$450:AX$461,2,FALSE)*AU209*($K209)+IF($G209&lt;&gt;0,($H209/$G209)*AU209,0)*(1-$K209)</f>
        <v>0</v>
      </c>
      <c r="AW209" s="989">
        <f>VLOOKUP($E209,AU$450:AX$461,3,FALSE)*AU209*($K209)+IF($G209&lt;&gt;0,($I209/$G209)*AU209,0)*(1-$K209)</f>
        <v>0</v>
      </c>
      <c r="AX209" s="989">
        <f>VLOOKUP($E209,AU$450:AX$461,4,FALSE)*AU209*($K209)+(AU209-AV209-AW209)*(1-$K209)</f>
        <v>0</v>
      </c>
      <c r="AY209" s="946"/>
      <c r="BC209" s="988">
        <f>$G209</f>
        <v>0</v>
      </c>
      <c r="BD209" s="989">
        <f>VLOOKUP($E209,BC$450:BF$461,2,FALSE)*BC209*($K209)+IF($G209&lt;&gt;0,($H209/$G209)*BC209,0)*(1-$K209)</f>
        <v>0</v>
      </c>
      <c r="BE209" s="989">
        <f>VLOOKUP($E209,BC$450:BF$461,3,FALSE)*BC209*($K209)+IF($G209&lt;&gt;0,($I209/$G209)*BC209,0)*(1-$K209)</f>
        <v>0</v>
      </c>
      <c r="BF209" s="989">
        <f>VLOOKUP($E209,BC$450:BF$461,4,FALSE)*BC209*($K209)+(BC209-BD209-BE209)*(1-$K209)</f>
        <v>0</v>
      </c>
      <c r="BG209" s="946"/>
      <c r="BK209" s="988">
        <f>$G209</f>
        <v>0</v>
      </c>
      <c r="BL209" s="989">
        <f>VLOOKUP($E209,BK$450:BN$461,2,FALSE)*BK209*($K209)+IF($G209&lt;&gt;0,($H209/$G209)*BK209,0)*(1-$K209)</f>
        <v>0</v>
      </c>
      <c r="BM209" s="989">
        <f>VLOOKUP($E209,BK$450:BN$461,3,FALSE)*BK209*($K209)+IF($G209&lt;&gt;0,($I209/$G209)*BK209,0)*(1-$K209)</f>
        <v>0</v>
      </c>
      <c r="BN209" s="989">
        <f>VLOOKUP($E209,BK$450:BN$461,4,FALSE)*BK209*($K209)+(BK209-BL209-BM209)*(1-$K209)</f>
        <v>0</v>
      </c>
      <c r="BO209" s="946"/>
      <c r="BS209" s="988">
        <f>$G209</f>
        <v>0</v>
      </c>
      <c r="BT209" s="989">
        <f>VLOOKUP($E209,BS$450:BV$461,2,FALSE)*BS209*($K209)+IF($G209&lt;&gt;0,($H209/$G209)*BS209,0)*(1-$K209)</f>
        <v>0</v>
      </c>
      <c r="BU209" s="989">
        <f>VLOOKUP($E209,BS$450:BV$461,3,FALSE)*BS209*($K209)+IF($G209&lt;&gt;0,($I209/$G209)*BS209,0)*(1-$K209)</f>
        <v>0</v>
      </c>
      <c r="BV209" s="989">
        <f>VLOOKUP($E209,BS$450:BV$461,4,FALSE)*BS209*($K209)+(BS209-BT209-BU209)*(1-$K209)</f>
        <v>0</v>
      </c>
      <c r="BW209" s="946"/>
      <c r="CA209" s="988">
        <f>$G209</f>
        <v>0</v>
      </c>
      <c r="CB209" s="989">
        <f>VLOOKUP($E209,CA$450:CD$461,2,FALSE)*CA209*($K209)+IF($G209&lt;&gt;0,($H209/$G209)*CA209,0)*(1-$K209)</f>
        <v>0</v>
      </c>
      <c r="CC209" s="989">
        <f>VLOOKUP($E209,CA$450:CD$461,3,FALSE)*CA209*($K209)+IF($G209&lt;&gt;0,($I209/$G209)*CA209,0)*(1-$K209)</f>
        <v>0</v>
      </c>
      <c r="CD209" s="989">
        <f>VLOOKUP($E209,CA$450:CD$461,4,FALSE)*CA209*($K209)+(CA209-CB209-CC209)*(1-$K209)</f>
        <v>0</v>
      </c>
      <c r="CE209" s="946"/>
      <c r="CI209" s="988">
        <f>$G209</f>
        <v>0</v>
      </c>
      <c r="CJ209" s="989">
        <f>VLOOKUP($E209,CI$450:CL$461,2,FALSE)*CI209*($K209)+IF($G209&lt;&gt;0,($H209/$G209)*CI209,0)*(1-$K209)</f>
        <v>0</v>
      </c>
      <c r="CK209" s="989">
        <f>VLOOKUP($E209,CI$450:CL$461,3,FALSE)*CI209*($K209)+IF($G209&lt;&gt;0,($I209/$G209)*CI209,0)*(1-$K209)</f>
        <v>0</v>
      </c>
      <c r="CL209" s="989">
        <f>VLOOKUP($E209,CI$450:CL$461,4,FALSE)*CI209*($K209)+(CI209-CJ209-CK209)*(1-$K209)</f>
        <v>0</v>
      </c>
      <c r="CM209" s="946"/>
      <c r="CQ209" s="988">
        <f>$G209</f>
        <v>0</v>
      </c>
      <c r="CR209" s="989">
        <f>VLOOKUP($E209,CQ$450:CT$461,2,FALSE)*CQ209*($K209)+IF($G209&lt;&gt;0,($H209/$G209)*CQ209,0)*(1-$K209)</f>
        <v>0</v>
      </c>
      <c r="CS209" s="989">
        <f>VLOOKUP($E209,CQ$450:CT$461,3,FALSE)*CQ209*($K209)+IF($G209&lt;&gt;0,($I209/$G209)*CQ209,0)*(1-$K209)</f>
        <v>0</v>
      </c>
      <c r="CT209" s="989">
        <f>VLOOKUP($E209,CQ$450:CT$461,4,FALSE)*CQ209*($K209)+(CQ209-CR209-CS209)*(1-$K209)</f>
        <v>0</v>
      </c>
      <c r="CU209" s="946"/>
      <c r="CY209" s="988">
        <f>$G209</f>
        <v>0</v>
      </c>
      <c r="CZ209" s="989">
        <f>VLOOKUP($E209,CY$450:DB$461,2,FALSE)*CY209*($K209)+IF($G209&lt;&gt;0,($H209/$G209)*CY209,0)*(1-$K209)</f>
        <v>0</v>
      </c>
      <c r="DA209" s="989">
        <f>VLOOKUP($E209,CY$450:DB$461,3,FALSE)*CY209*($K209)+IF($G209&lt;&gt;0,($I209/$G209)*CY209,0)*(1-$K209)</f>
        <v>0</v>
      </c>
      <c r="DB209" s="989">
        <f>VLOOKUP($E209,CY$450:DB$461,4,FALSE)*CY209*($K209)+(CY209-CZ209-DA209)*(1-$K209)</f>
        <v>0</v>
      </c>
      <c r="DC209" s="946"/>
      <c r="DG209" s="988">
        <f>$G209</f>
        <v>0</v>
      </c>
      <c r="DH209" s="989">
        <f>VLOOKUP($E209,DG$450:DJ$461,2,FALSE)*DG209*($K209)+IF($G209&lt;&gt;0,($H209/$G209)*DG209,0)*(1-$K209)</f>
        <v>0</v>
      </c>
      <c r="DI209" s="989">
        <f>VLOOKUP($E209,DG$450:DJ$461,3,FALSE)*DG209*($K209)+IF($G209&lt;&gt;0,($I209/$G209)*DG209,0)*(1-$K209)</f>
        <v>0</v>
      </c>
      <c r="DJ209" s="989">
        <f>VLOOKUP($E209,DG$450:DJ$461,4,FALSE)*DG209*($K209)+(DG209-DH209-DI209)*(1-$K209)</f>
        <v>0</v>
      </c>
      <c r="DK209" s="946"/>
      <c r="DO209" s="988">
        <f>$G209</f>
        <v>0</v>
      </c>
      <c r="DP209" s="989">
        <f>VLOOKUP($E209,DO$450:DR$461,2,FALSE)*DO209*($K209)+IF($G209&lt;&gt;0,($H209/$G209)*DO209,0)*(1-$K209)</f>
        <v>0</v>
      </c>
      <c r="DQ209" s="989">
        <f>VLOOKUP($E209,DO$450:DR$461,3,FALSE)*DO209*($K209)+IF($G209&lt;&gt;0,($I209/$G209)*DO209,0)*(1-$K209)</f>
        <v>0</v>
      </c>
      <c r="DR209" s="989">
        <f>VLOOKUP($E209,DO$450:DR$461,4,FALSE)*DO209*($K209)+(DO209-DP209-DQ209)*(1-$K209)</f>
        <v>0</v>
      </c>
      <c r="DS209" s="946"/>
      <c r="DW209" s="988">
        <f>$G209</f>
        <v>0</v>
      </c>
      <c r="DX209" s="989">
        <f>VLOOKUP($E209,DW$450:DZ$461,2,FALSE)*DW209*($K209)+IF($G209&lt;&gt;0,($H209/$G209)*DW209,0)*(1-$K209)</f>
        <v>0</v>
      </c>
      <c r="DY209" s="989">
        <f>VLOOKUP($E209,DW$450:DZ$461,3,FALSE)*DW209*($K209)+IF($G209&lt;&gt;0,($I209/$G209)*DW209,0)*(1-$K209)</f>
        <v>0</v>
      </c>
      <c r="DZ209" s="989">
        <f>VLOOKUP($E209,DW$450:DZ$461,4,FALSE)*DW209*($K209)+(DW209-DX209-DY209)*(1-$K209)</f>
        <v>0</v>
      </c>
      <c r="EA209" s="946"/>
      <c r="EE209" s="988">
        <f>$G209</f>
        <v>0</v>
      </c>
      <c r="EF209" s="989">
        <f>VLOOKUP($E209,EE$450:EH$461,2,FALSE)*EE209*($K209)+IF($G209&lt;&gt;0,($H209/$G209)*EE209,0)*(1-$K209)</f>
        <v>0</v>
      </c>
      <c r="EG209" s="989">
        <f>VLOOKUP($E209,EE$450:EH$461,3,FALSE)*EE209*($K209)+IF($G209&lt;&gt;0,($I209/$G209)*EE209,0)*(1-$K209)</f>
        <v>0</v>
      </c>
      <c r="EH209" s="989">
        <f>VLOOKUP($E209,EE$450:EH$461,4,FALSE)*EE209*($K209)+(EE209-EF209-EG209)*(1-$K209)</f>
        <v>0</v>
      </c>
      <c r="EI209" s="946"/>
      <c r="EM209" s="988">
        <f>$G209</f>
        <v>0</v>
      </c>
      <c r="EN209" s="989">
        <f>VLOOKUP($E209,EM$450:EP$461,2,FALSE)*EM209*($K209)+IF($G209&lt;&gt;0,($H209/$G209)*EM209,0)*(1-$K209)</f>
        <v>0</v>
      </c>
      <c r="EO209" s="989">
        <f>VLOOKUP($E209,EM$450:EP$461,3,FALSE)*EM209*($K209)+IF($G209&lt;&gt;0,($I209/$G209)*EM209,0)*(1-$K209)</f>
        <v>0</v>
      </c>
      <c r="EP209" s="989">
        <f>VLOOKUP($E209,EM$450:EP$461,4,FALSE)*EM209*($K209)+(EM209-EN209-EO209)*(1-$K209)</f>
        <v>0</v>
      </c>
      <c r="EQ209" s="946"/>
      <c r="EU209" s="988">
        <f>$G209</f>
        <v>0</v>
      </c>
      <c r="EV209" s="989">
        <f>VLOOKUP($E209,EU$450:EX$461,2,FALSE)*EU209*($K209)+IF($G209&lt;&gt;0,($H209/$G209)*EU209,0)*(1-$K209)</f>
        <v>0</v>
      </c>
      <c r="EW209" s="989">
        <f>VLOOKUP($E209,EU$450:EX$461,3,FALSE)*EU209*($K209)+IF($G209&lt;&gt;0,($I209/$G209)*EU209,0)*(1-$K209)</f>
        <v>0</v>
      </c>
      <c r="EX209" s="989">
        <f>VLOOKUP($E209,EU$450:EX$461,4,FALSE)*EU209*($K209)+(EU209-EV209-EW209)*(1-$K209)</f>
        <v>0</v>
      </c>
      <c r="EY209" s="946"/>
      <c r="FC209" s="988">
        <f>$G209</f>
        <v>0</v>
      </c>
      <c r="FD209" s="989">
        <f>VLOOKUP($E209,FC$450:FF$461,2,FALSE)*FC209*($K209)+IF($G209&lt;&gt;0,($H209/$G209)*FC209,0)*(1-$K209)</f>
        <v>0</v>
      </c>
      <c r="FE209" s="989">
        <f>VLOOKUP($E209,FC$450:FF$461,3,FALSE)*FC209*($K209)+IF($G209&lt;&gt;0,($I209/$G209)*FC209,0)*(1-$K209)</f>
        <v>0</v>
      </c>
      <c r="FF209" s="989">
        <f>VLOOKUP($E209,FC$450:FF$461,4,FALSE)*FC209*($K209)+(FC209-FD209-FE209)*(1-$K209)</f>
        <v>0</v>
      </c>
      <c r="FG209" s="946"/>
      <c r="FK209" s="988">
        <f>$G209</f>
        <v>0</v>
      </c>
      <c r="FL209" s="989">
        <f>VLOOKUP($E209,FK$450:FN$461,2,FALSE)*FK209*($K209)+IF($G209&lt;&gt;0,($H209/$G209)*FK209,0)*(1-$K209)</f>
        <v>0</v>
      </c>
      <c r="FM209" s="989">
        <f>VLOOKUP($E209,FK$450:FN$461,3,FALSE)*FK209*($K209)+IF($G209&lt;&gt;0,($I209/$G209)*FK209,0)*(1-$K209)</f>
        <v>0</v>
      </c>
      <c r="FN209" s="989">
        <f>VLOOKUP($E209,FK$450:FN$461,4,FALSE)*FK209*($K209)+(FK209-FL209-FM209)*(1-$K209)</f>
        <v>0</v>
      </c>
      <c r="FO209" s="946"/>
    </row>
    <row r="210" spans="1:171">
      <c r="A210" s="786"/>
      <c r="B210" s="787" t="s">
        <v>417</v>
      </c>
      <c r="C210" s="1963" t="s">
        <v>72</v>
      </c>
      <c r="D210" s="765" t="s">
        <v>441</v>
      </c>
      <c r="E210" s="1985" t="str">
        <f>'Sch 3 - Expenses'!E46</f>
        <v>DIST</v>
      </c>
      <c r="F210" s="765"/>
      <c r="G210" s="182">
        <f>'Sch 3 - Expenses'!G46</f>
        <v>0</v>
      </c>
      <c r="H210" s="182">
        <f>'Sch 3 - Expenses'!H46</f>
        <v>0</v>
      </c>
      <c r="I210" s="182">
        <f>'Sch 3 - Expenses'!I46</f>
        <v>0</v>
      </c>
      <c r="J210" s="183">
        <f>'Sch 3 - Expenses'!J46</f>
        <v>0</v>
      </c>
      <c r="K210" s="777">
        <f>IF($E210="DIRECT",0,1)</f>
        <v>1</v>
      </c>
      <c r="O210" s="988">
        <f>$G210</f>
        <v>0</v>
      </c>
      <c r="P210" s="989">
        <f>VLOOKUP($E210,O$450:R$461,2,FALSE)*O210*($K210)+IF($G210&lt;&gt;0,($H210/$G210)*O210,0)*(1-$K210)</f>
        <v>0</v>
      </c>
      <c r="Q210" s="989">
        <f>VLOOKUP($E210,O$450:R$461,3,FALSE)*O210*($K210)+IF($G210&lt;&gt;0,($I210/$G210)*O210,0)*(1-$K210)</f>
        <v>0</v>
      </c>
      <c r="R210" s="989">
        <f>VLOOKUP($E210,O$450:R$461,4,FALSE)*O210*($K210)+(O210-P210-Q210)*(1-$K210)</f>
        <v>0</v>
      </c>
      <c r="S210" s="946"/>
      <c r="W210" s="988">
        <f>$G210</f>
        <v>0</v>
      </c>
      <c r="X210" s="989">
        <f>VLOOKUP($E210,W$450:Z$461,2,FALSE)*W210*($K210)+IF($G210&lt;&gt;0,($H210/$G210)*W210,0)*(1-$K210)</f>
        <v>0</v>
      </c>
      <c r="Y210" s="989">
        <f>VLOOKUP($E210,W$450:Z$461,3,FALSE)*W210*($K210)+IF($G210&lt;&gt;0,($I210/$G210)*W210,0)*(1-$K210)</f>
        <v>0</v>
      </c>
      <c r="Z210" s="989">
        <f>VLOOKUP($E210,W$450:Z$461,4,FALSE)*W210*($K210)+(W210-X210-Y210)*(1-$K210)</f>
        <v>0</v>
      </c>
      <c r="AA210" s="946"/>
      <c r="AE210" s="988">
        <f>$G210</f>
        <v>0</v>
      </c>
      <c r="AF210" s="989">
        <f>VLOOKUP($E210,AE$450:AH$461,2,FALSE)*AE210*($K210)+IF($G210&lt;&gt;0,($H210/$G210)*AE210,0)*(1-$K210)</f>
        <v>0</v>
      </c>
      <c r="AG210" s="989">
        <f>VLOOKUP($E210,AE$450:AH$461,3,FALSE)*AE210*($K210)+IF($G210&lt;&gt;0,($I210/$G210)*AE210,0)*(1-$K210)</f>
        <v>0</v>
      </c>
      <c r="AH210" s="989">
        <f>VLOOKUP($E210,AE$450:AH$461,4,FALSE)*AE210*($K210)+(AE210-AF210-AG210)*(1-$K210)</f>
        <v>0</v>
      </c>
      <c r="AI210" s="946"/>
      <c r="AM210" s="988">
        <f>$G210</f>
        <v>0</v>
      </c>
      <c r="AN210" s="989">
        <f>VLOOKUP($E210,AM$450:AP$461,2,FALSE)*AM210*($K210)+IF($G210&lt;&gt;0,($H210/$G210)*AM210,0)*(1-$K210)</f>
        <v>0</v>
      </c>
      <c r="AO210" s="989">
        <f>VLOOKUP($E210,AM$450:AP$461,3,FALSE)*AM210*($K210)+IF($G210&lt;&gt;0,($I210/$G210)*AM210,0)*(1-$K210)</f>
        <v>0</v>
      </c>
      <c r="AP210" s="989">
        <f>VLOOKUP($E210,AM$450:AP$461,4,FALSE)*AM210*($K210)+(AM210-AN210-AO210)*(1-$K210)</f>
        <v>0</v>
      </c>
      <c r="AQ210" s="946"/>
      <c r="AU210" s="988">
        <f>$G210</f>
        <v>0</v>
      </c>
      <c r="AV210" s="989">
        <f>VLOOKUP($E210,AU$450:AX$461,2,FALSE)*AU210*($K210)+IF($G210&lt;&gt;0,($H210/$G210)*AU210,0)*(1-$K210)</f>
        <v>0</v>
      </c>
      <c r="AW210" s="989">
        <f>VLOOKUP($E210,AU$450:AX$461,3,FALSE)*AU210*($K210)+IF($G210&lt;&gt;0,($I210/$G210)*AU210,0)*(1-$K210)</f>
        <v>0</v>
      </c>
      <c r="AX210" s="989">
        <f>VLOOKUP($E210,AU$450:AX$461,4,FALSE)*AU210*($K210)+(AU210-AV210-AW210)*(1-$K210)</f>
        <v>0</v>
      </c>
      <c r="AY210" s="946"/>
      <c r="BC210" s="988">
        <f>$G210</f>
        <v>0</v>
      </c>
      <c r="BD210" s="989">
        <f>VLOOKUP($E210,BC$450:BF$461,2,FALSE)*BC210*($K210)+IF($G210&lt;&gt;0,($H210/$G210)*BC210,0)*(1-$K210)</f>
        <v>0</v>
      </c>
      <c r="BE210" s="989">
        <f>VLOOKUP($E210,BC$450:BF$461,3,FALSE)*BC210*($K210)+IF($G210&lt;&gt;0,($I210/$G210)*BC210,0)*(1-$K210)</f>
        <v>0</v>
      </c>
      <c r="BF210" s="989">
        <f>VLOOKUP($E210,BC$450:BF$461,4,FALSE)*BC210*($K210)+(BC210-BD210-BE210)*(1-$K210)</f>
        <v>0</v>
      </c>
      <c r="BG210" s="946"/>
      <c r="BK210" s="988">
        <f>$G210</f>
        <v>0</v>
      </c>
      <c r="BL210" s="989">
        <f>VLOOKUP($E210,BK$450:BN$461,2,FALSE)*BK210*($K210)+IF($G210&lt;&gt;0,($H210/$G210)*BK210,0)*(1-$K210)</f>
        <v>0</v>
      </c>
      <c r="BM210" s="989">
        <f>VLOOKUP($E210,BK$450:BN$461,3,FALSE)*BK210*($K210)+IF($G210&lt;&gt;0,($I210/$G210)*BK210,0)*(1-$K210)</f>
        <v>0</v>
      </c>
      <c r="BN210" s="989">
        <f>VLOOKUP($E210,BK$450:BN$461,4,FALSE)*BK210*($K210)+(BK210-BL210-BM210)*(1-$K210)</f>
        <v>0</v>
      </c>
      <c r="BO210" s="946"/>
      <c r="BS210" s="988">
        <f>$G210</f>
        <v>0</v>
      </c>
      <c r="BT210" s="989">
        <f>VLOOKUP($E210,BS$450:BV$461,2,FALSE)*BS210*($K210)+IF($G210&lt;&gt;0,($H210/$G210)*BS210,0)*(1-$K210)</f>
        <v>0</v>
      </c>
      <c r="BU210" s="989">
        <f>VLOOKUP($E210,BS$450:BV$461,3,FALSE)*BS210*($K210)+IF($G210&lt;&gt;0,($I210/$G210)*BS210,0)*(1-$K210)</f>
        <v>0</v>
      </c>
      <c r="BV210" s="989">
        <f>VLOOKUP($E210,BS$450:BV$461,4,FALSE)*BS210*($K210)+(BS210-BT210-BU210)*(1-$K210)</f>
        <v>0</v>
      </c>
      <c r="BW210" s="946"/>
      <c r="CA210" s="988">
        <f>$G210</f>
        <v>0</v>
      </c>
      <c r="CB210" s="989">
        <f>VLOOKUP($E210,CA$450:CD$461,2,FALSE)*CA210*($K210)+IF($G210&lt;&gt;0,($H210/$G210)*CA210,0)*(1-$K210)</f>
        <v>0</v>
      </c>
      <c r="CC210" s="989">
        <f>VLOOKUP($E210,CA$450:CD$461,3,FALSE)*CA210*($K210)+IF($G210&lt;&gt;0,($I210/$G210)*CA210,0)*(1-$K210)</f>
        <v>0</v>
      </c>
      <c r="CD210" s="989">
        <f>VLOOKUP($E210,CA$450:CD$461,4,FALSE)*CA210*($K210)+(CA210-CB210-CC210)*(1-$K210)</f>
        <v>0</v>
      </c>
      <c r="CE210" s="946"/>
      <c r="CI210" s="988">
        <f>$G210</f>
        <v>0</v>
      </c>
      <c r="CJ210" s="989">
        <f>VLOOKUP($E210,CI$450:CL$461,2,FALSE)*CI210*($K210)+IF($G210&lt;&gt;0,($H210/$G210)*CI210,0)*(1-$K210)</f>
        <v>0</v>
      </c>
      <c r="CK210" s="989">
        <f>VLOOKUP($E210,CI$450:CL$461,3,FALSE)*CI210*($K210)+IF($G210&lt;&gt;0,($I210/$G210)*CI210,0)*(1-$K210)</f>
        <v>0</v>
      </c>
      <c r="CL210" s="989">
        <f>VLOOKUP($E210,CI$450:CL$461,4,FALSE)*CI210*($K210)+(CI210-CJ210-CK210)*(1-$K210)</f>
        <v>0</v>
      </c>
      <c r="CM210" s="946"/>
      <c r="CQ210" s="988">
        <f>$G210</f>
        <v>0</v>
      </c>
      <c r="CR210" s="989">
        <f>VLOOKUP($E210,CQ$450:CT$461,2,FALSE)*CQ210*($K210)+IF($G210&lt;&gt;0,($H210/$G210)*CQ210,0)*(1-$K210)</f>
        <v>0</v>
      </c>
      <c r="CS210" s="989">
        <f>VLOOKUP($E210,CQ$450:CT$461,3,FALSE)*CQ210*($K210)+IF($G210&lt;&gt;0,($I210/$G210)*CQ210,0)*(1-$K210)</f>
        <v>0</v>
      </c>
      <c r="CT210" s="989">
        <f>VLOOKUP($E210,CQ$450:CT$461,4,FALSE)*CQ210*($K210)+(CQ210-CR210-CS210)*(1-$K210)</f>
        <v>0</v>
      </c>
      <c r="CU210" s="946"/>
      <c r="CY210" s="988">
        <f>$G210</f>
        <v>0</v>
      </c>
      <c r="CZ210" s="989">
        <f>VLOOKUP($E210,CY$450:DB$461,2,FALSE)*CY210*($K210)+IF($G210&lt;&gt;0,($H210/$G210)*CY210,0)*(1-$K210)</f>
        <v>0</v>
      </c>
      <c r="DA210" s="989">
        <f>VLOOKUP($E210,CY$450:DB$461,3,FALSE)*CY210*($K210)+IF($G210&lt;&gt;0,($I210/$G210)*CY210,0)*(1-$K210)</f>
        <v>0</v>
      </c>
      <c r="DB210" s="989">
        <f>VLOOKUP($E210,CY$450:DB$461,4,FALSE)*CY210*($K210)+(CY210-CZ210-DA210)*(1-$K210)</f>
        <v>0</v>
      </c>
      <c r="DC210" s="946"/>
      <c r="DG210" s="988">
        <f>$G210</f>
        <v>0</v>
      </c>
      <c r="DH210" s="989">
        <f>VLOOKUP($E210,DG$450:DJ$461,2,FALSE)*DG210*($K210)+IF($G210&lt;&gt;0,($H210/$G210)*DG210,0)*(1-$K210)</f>
        <v>0</v>
      </c>
      <c r="DI210" s="989">
        <f>VLOOKUP($E210,DG$450:DJ$461,3,FALSE)*DG210*($K210)+IF($G210&lt;&gt;0,($I210/$G210)*DG210,0)*(1-$K210)</f>
        <v>0</v>
      </c>
      <c r="DJ210" s="989">
        <f>VLOOKUP($E210,DG$450:DJ$461,4,FALSE)*DG210*($K210)+(DG210-DH210-DI210)*(1-$K210)</f>
        <v>0</v>
      </c>
      <c r="DK210" s="946"/>
      <c r="DO210" s="988">
        <f>$G210</f>
        <v>0</v>
      </c>
      <c r="DP210" s="989">
        <f>VLOOKUP($E210,DO$450:DR$461,2,FALSE)*DO210*($K210)+IF($G210&lt;&gt;0,($H210/$G210)*DO210,0)*(1-$K210)</f>
        <v>0</v>
      </c>
      <c r="DQ210" s="989">
        <f>VLOOKUP($E210,DO$450:DR$461,3,FALSE)*DO210*($K210)+IF($G210&lt;&gt;0,($I210/$G210)*DO210,0)*(1-$K210)</f>
        <v>0</v>
      </c>
      <c r="DR210" s="989">
        <f>VLOOKUP($E210,DO$450:DR$461,4,FALSE)*DO210*($K210)+(DO210-DP210-DQ210)*(1-$K210)</f>
        <v>0</v>
      </c>
      <c r="DS210" s="946"/>
      <c r="DW210" s="988">
        <f>$G210</f>
        <v>0</v>
      </c>
      <c r="DX210" s="989">
        <f>VLOOKUP($E210,DW$450:DZ$461,2,FALSE)*DW210*($K210)+IF($G210&lt;&gt;0,($H210/$G210)*DW210,0)*(1-$K210)</f>
        <v>0</v>
      </c>
      <c r="DY210" s="989">
        <f>VLOOKUP($E210,DW$450:DZ$461,3,FALSE)*DW210*($K210)+IF($G210&lt;&gt;0,($I210/$G210)*DW210,0)*(1-$K210)</f>
        <v>0</v>
      </c>
      <c r="DZ210" s="989">
        <f>VLOOKUP($E210,DW$450:DZ$461,4,FALSE)*DW210*($K210)+(DW210-DX210-DY210)*(1-$K210)</f>
        <v>0</v>
      </c>
      <c r="EA210" s="946"/>
      <c r="EE210" s="988">
        <f>$G210</f>
        <v>0</v>
      </c>
      <c r="EF210" s="989">
        <f>VLOOKUP($E210,EE$450:EH$461,2,FALSE)*EE210*($K210)+IF($G210&lt;&gt;0,($H210/$G210)*EE210,0)*(1-$K210)</f>
        <v>0</v>
      </c>
      <c r="EG210" s="989">
        <f>VLOOKUP($E210,EE$450:EH$461,3,FALSE)*EE210*($K210)+IF($G210&lt;&gt;0,($I210/$G210)*EE210,0)*(1-$K210)</f>
        <v>0</v>
      </c>
      <c r="EH210" s="989">
        <f>VLOOKUP($E210,EE$450:EH$461,4,FALSE)*EE210*($K210)+(EE210-EF210-EG210)*(1-$K210)</f>
        <v>0</v>
      </c>
      <c r="EI210" s="946"/>
      <c r="EM210" s="988">
        <f>$G210</f>
        <v>0</v>
      </c>
      <c r="EN210" s="989">
        <f>VLOOKUP($E210,EM$450:EP$461,2,FALSE)*EM210*($K210)+IF($G210&lt;&gt;0,($H210/$G210)*EM210,0)*(1-$K210)</f>
        <v>0</v>
      </c>
      <c r="EO210" s="989">
        <f>VLOOKUP($E210,EM$450:EP$461,3,FALSE)*EM210*($K210)+IF($G210&lt;&gt;0,($I210/$G210)*EM210,0)*(1-$K210)</f>
        <v>0</v>
      </c>
      <c r="EP210" s="989">
        <f>VLOOKUP($E210,EM$450:EP$461,4,FALSE)*EM210*($K210)+(EM210-EN210-EO210)*(1-$K210)</f>
        <v>0</v>
      </c>
      <c r="EQ210" s="946"/>
      <c r="EU210" s="988">
        <f>$G210</f>
        <v>0</v>
      </c>
      <c r="EV210" s="989">
        <f>VLOOKUP($E210,EU$450:EX$461,2,FALSE)*EU210*($K210)+IF($G210&lt;&gt;0,($H210/$G210)*EU210,0)*(1-$K210)</f>
        <v>0</v>
      </c>
      <c r="EW210" s="989">
        <f>VLOOKUP($E210,EU$450:EX$461,3,FALSE)*EU210*($K210)+IF($G210&lt;&gt;0,($I210/$G210)*EU210,0)*(1-$K210)</f>
        <v>0</v>
      </c>
      <c r="EX210" s="989">
        <f>VLOOKUP($E210,EU$450:EX$461,4,FALSE)*EU210*($K210)+(EU210-EV210-EW210)*(1-$K210)</f>
        <v>0</v>
      </c>
      <c r="EY210" s="946"/>
      <c r="FC210" s="988">
        <f>$G210</f>
        <v>0</v>
      </c>
      <c r="FD210" s="989">
        <f>VLOOKUP($E210,FC$450:FF$461,2,FALSE)*FC210*($K210)+IF($G210&lt;&gt;0,($H210/$G210)*FC210,0)*(1-$K210)</f>
        <v>0</v>
      </c>
      <c r="FE210" s="989">
        <f>VLOOKUP($E210,FC$450:FF$461,3,FALSE)*FC210*($K210)+IF($G210&lt;&gt;0,($I210/$G210)*FC210,0)*(1-$K210)</f>
        <v>0</v>
      </c>
      <c r="FF210" s="989">
        <f>VLOOKUP($E210,FC$450:FF$461,4,FALSE)*FC210*($K210)+(FC210-FD210-FE210)*(1-$K210)</f>
        <v>0</v>
      </c>
      <c r="FG210" s="946"/>
      <c r="FK210" s="988">
        <f>$G210</f>
        <v>0</v>
      </c>
      <c r="FL210" s="989">
        <f>VLOOKUP($E210,FK$450:FN$461,2,FALSE)*FK210*($K210)+IF($G210&lt;&gt;0,($H210/$G210)*FK210,0)*(1-$K210)</f>
        <v>0</v>
      </c>
      <c r="FM210" s="989">
        <f>VLOOKUP($E210,FK$450:FN$461,3,FALSE)*FK210*($K210)+IF($G210&lt;&gt;0,($I210/$G210)*FK210,0)*(1-$K210)</f>
        <v>0</v>
      </c>
      <c r="FN210" s="989">
        <f>VLOOKUP($E210,FK$450:FN$461,4,FALSE)*FK210*($K210)+(FK210-FL210-FM210)*(1-$K210)</f>
        <v>0</v>
      </c>
      <c r="FO210" s="946"/>
    </row>
    <row r="211" spans="1:171">
      <c r="A211" s="163" t="s">
        <v>442</v>
      </c>
      <c r="B211" s="10"/>
      <c r="C211" s="1961"/>
      <c r="D211" s="789"/>
      <c r="E211" s="1982"/>
      <c r="F211" s="790"/>
      <c r="G211" s="797">
        <f>SUM(G209:G210)</f>
        <v>0</v>
      </c>
      <c r="H211" s="797">
        <f>SUM(H209:H210)</f>
        <v>0</v>
      </c>
      <c r="I211" s="797">
        <f>SUM(I209:I210)</f>
        <v>0</v>
      </c>
      <c r="J211" s="1216">
        <f>SUM(J209:J210)</f>
        <v>0</v>
      </c>
      <c r="K211" s="777"/>
      <c r="O211" s="1007">
        <f>SUM(O209:O210)</f>
        <v>0</v>
      </c>
      <c r="P211" s="1007">
        <f>SUM(P209:P210)</f>
        <v>0</v>
      </c>
      <c r="Q211" s="1007">
        <f>SUM(Q209:Q210)</f>
        <v>0</v>
      </c>
      <c r="R211" s="1007">
        <f>SUM(R209:R210)</f>
        <v>0</v>
      </c>
      <c r="S211" s="946"/>
      <c r="W211" s="1007">
        <f>SUM(W209:W210)</f>
        <v>0</v>
      </c>
      <c r="X211" s="1007">
        <f>SUM(X209:X210)</f>
        <v>0</v>
      </c>
      <c r="Y211" s="1007">
        <f>SUM(Y209:Y210)</f>
        <v>0</v>
      </c>
      <c r="Z211" s="1007">
        <f>SUM(Z209:Z210)</f>
        <v>0</v>
      </c>
      <c r="AA211" s="946"/>
      <c r="AE211" s="1007">
        <f>SUM(AE209:AE210)</f>
        <v>0</v>
      </c>
      <c r="AF211" s="1007">
        <f>SUM(AF209:AF210)</f>
        <v>0</v>
      </c>
      <c r="AG211" s="1007">
        <f>SUM(AG209:AG210)</f>
        <v>0</v>
      </c>
      <c r="AH211" s="1007">
        <f>SUM(AH209:AH210)</f>
        <v>0</v>
      </c>
      <c r="AI211" s="946"/>
      <c r="AM211" s="1007">
        <f>SUM(AM209:AM210)</f>
        <v>0</v>
      </c>
      <c r="AN211" s="1007">
        <f>SUM(AN209:AN210)</f>
        <v>0</v>
      </c>
      <c r="AO211" s="1007">
        <f>SUM(AO209:AO210)</f>
        <v>0</v>
      </c>
      <c r="AP211" s="1007">
        <f>SUM(AP209:AP210)</f>
        <v>0</v>
      </c>
      <c r="AQ211" s="946"/>
      <c r="AU211" s="1007">
        <f>SUM(AU209:AU210)</f>
        <v>0</v>
      </c>
      <c r="AV211" s="1007">
        <f>SUM(AV209:AV210)</f>
        <v>0</v>
      </c>
      <c r="AW211" s="1007">
        <f>SUM(AW209:AW210)</f>
        <v>0</v>
      </c>
      <c r="AX211" s="1007">
        <f>SUM(AX209:AX210)</f>
        <v>0</v>
      </c>
      <c r="AY211" s="946"/>
      <c r="BC211" s="1007">
        <f>SUM(BC209:BC210)</f>
        <v>0</v>
      </c>
      <c r="BD211" s="1007">
        <f>SUM(BD209:BD210)</f>
        <v>0</v>
      </c>
      <c r="BE211" s="1007">
        <f>SUM(BE209:BE210)</f>
        <v>0</v>
      </c>
      <c r="BF211" s="1007">
        <f>SUM(BF209:BF210)</f>
        <v>0</v>
      </c>
      <c r="BG211" s="946"/>
      <c r="BK211" s="1007">
        <f>SUM(BK209:BK210)</f>
        <v>0</v>
      </c>
      <c r="BL211" s="1007">
        <f>SUM(BL209:BL210)</f>
        <v>0</v>
      </c>
      <c r="BM211" s="1007">
        <f>SUM(BM209:BM210)</f>
        <v>0</v>
      </c>
      <c r="BN211" s="1007">
        <f>SUM(BN209:BN210)</f>
        <v>0</v>
      </c>
      <c r="BO211" s="946"/>
      <c r="BS211" s="1007">
        <f>SUM(BS209:BS210)</f>
        <v>0</v>
      </c>
      <c r="BT211" s="1007">
        <f>SUM(BT209:BT210)</f>
        <v>0</v>
      </c>
      <c r="BU211" s="1007">
        <f>SUM(BU209:BU210)</f>
        <v>0</v>
      </c>
      <c r="BV211" s="1007">
        <f>SUM(BV209:BV210)</f>
        <v>0</v>
      </c>
      <c r="BW211" s="946"/>
      <c r="CA211" s="1007">
        <f>SUM(CA209:CA210)</f>
        <v>0</v>
      </c>
      <c r="CB211" s="1007">
        <f>SUM(CB209:CB210)</f>
        <v>0</v>
      </c>
      <c r="CC211" s="1007">
        <f>SUM(CC209:CC210)</f>
        <v>0</v>
      </c>
      <c r="CD211" s="1007">
        <f>SUM(CD209:CD210)</f>
        <v>0</v>
      </c>
      <c r="CE211" s="946"/>
      <c r="CI211" s="1007">
        <f>SUM(CI209:CI210)</f>
        <v>0</v>
      </c>
      <c r="CJ211" s="1007">
        <f>SUM(CJ209:CJ210)</f>
        <v>0</v>
      </c>
      <c r="CK211" s="1007">
        <f>SUM(CK209:CK210)</f>
        <v>0</v>
      </c>
      <c r="CL211" s="1007">
        <f>SUM(CL209:CL210)</f>
        <v>0</v>
      </c>
      <c r="CM211" s="946"/>
      <c r="CQ211" s="1007">
        <f>SUM(CQ209:CQ210)</f>
        <v>0</v>
      </c>
      <c r="CR211" s="1007">
        <f>SUM(CR209:CR210)</f>
        <v>0</v>
      </c>
      <c r="CS211" s="1007">
        <f>SUM(CS209:CS210)</f>
        <v>0</v>
      </c>
      <c r="CT211" s="1007">
        <f>SUM(CT209:CT210)</f>
        <v>0</v>
      </c>
      <c r="CU211" s="946"/>
      <c r="CY211" s="1007">
        <f>SUM(CY209:CY210)</f>
        <v>0</v>
      </c>
      <c r="CZ211" s="1007">
        <f>SUM(CZ209:CZ210)</f>
        <v>0</v>
      </c>
      <c r="DA211" s="1007">
        <f>SUM(DA209:DA210)</f>
        <v>0</v>
      </c>
      <c r="DB211" s="1007">
        <f>SUM(DB209:DB210)</f>
        <v>0</v>
      </c>
      <c r="DC211" s="946"/>
      <c r="DG211" s="1007">
        <f>SUM(DG209:DG210)</f>
        <v>0</v>
      </c>
      <c r="DH211" s="1007">
        <f>SUM(DH209:DH210)</f>
        <v>0</v>
      </c>
      <c r="DI211" s="1007">
        <f>SUM(DI209:DI210)</f>
        <v>0</v>
      </c>
      <c r="DJ211" s="1007">
        <f>SUM(DJ209:DJ210)</f>
        <v>0</v>
      </c>
      <c r="DK211" s="946"/>
      <c r="DO211" s="1007">
        <f>SUM(DO209:DO210)</f>
        <v>0</v>
      </c>
      <c r="DP211" s="1007">
        <f>SUM(DP209:DP210)</f>
        <v>0</v>
      </c>
      <c r="DQ211" s="1007">
        <f>SUM(DQ209:DQ210)</f>
        <v>0</v>
      </c>
      <c r="DR211" s="1007">
        <f>SUM(DR209:DR210)</f>
        <v>0</v>
      </c>
      <c r="DS211" s="946"/>
      <c r="DW211" s="1007">
        <f>SUM(DW209:DW210)</f>
        <v>0</v>
      </c>
      <c r="DX211" s="1007">
        <f>SUM(DX209:DX210)</f>
        <v>0</v>
      </c>
      <c r="DY211" s="1007">
        <f>SUM(DY209:DY210)</f>
        <v>0</v>
      </c>
      <c r="DZ211" s="1007">
        <f>SUM(DZ209:DZ210)</f>
        <v>0</v>
      </c>
      <c r="EA211" s="946"/>
      <c r="EE211" s="1007">
        <f>SUM(EE209:EE210)</f>
        <v>0</v>
      </c>
      <c r="EF211" s="1007">
        <f>SUM(EF209:EF210)</f>
        <v>0</v>
      </c>
      <c r="EG211" s="1007">
        <f>SUM(EG209:EG210)</f>
        <v>0</v>
      </c>
      <c r="EH211" s="1007">
        <f>SUM(EH209:EH210)</f>
        <v>0</v>
      </c>
      <c r="EI211" s="946"/>
      <c r="EM211" s="1007">
        <f>SUM(EM209:EM210)</f>
        <v>0</v>
      </c>
      <c r="EN211" s="1007">
        <f>SUM(EN209:EN210)</f>
        <v>0</v>
      </c>
      <c r="EO211" s="1007">
        <f>SUM(EO209:EO210)</f>
        <v>0</v>
      </c>
      <c r="EP211" s="1007">
        <f>SUM(EP209:EP210)</f>
        <v>0</v>
      </c>
      <c r="EQ211" s="946"/>
      <c r="EU211" s="1007">
        <f>SUM(EU209:EU210)</f>
        <v>0</v>
      </c>
      <c r="EV211" s="1007">
        <f>SUM(EV209:EV210)</f>
        <v>0</v>
      </c>
      <c r="EW211" s="1007">
        <f>SUM(EW209:EW210)</f>
        <v>0</v>
      </c>
      <c r="EX211" s="1007">
        <f>SUM(EX209:EX210)</f>
        <v>0</v>
      </c>
      <c r="EY211" s="946"/>
      <c r="FC211" s="1007">
        <f>SUM(FC209:FC210)</f>
        <v>0</v>
      </c>
      <c r="FD211" s="1007">
        <f>SUM(FD209:FD210)</f>
        <v>0</v>
      </c>
      <c r="FE211" s="1007">
        <f>SUM(FE209:FE210)</f>
        <v>0</v>
      </c>
      <c r="FF211" s="1007">
        <f>SUM(FF209:FF210)</f>
        <v>0</v>
      </c>
      <c r="FG211" s="946"/>
      <c r="FK211" s="1007">
        <f>SUM(FK209:FK210)</f>
        <v>0</v>
      </c>
      <c r="FL211" s="1007">
        <f>SUM(FL209:FL210)</f>
        <v>0</v>
      </c>
      <c r="FM211" s="1007">
        <f>SUM(FM209:FM210)</f>
        <v>0</v>
      </c>
      <c r="FN211" s="1007">
        <f>SUM(FN209:FN210)</f>
        <v>0</v>
      </c>
      <c r="FO211" s="946"/>
    </row>
    <row r="212" spans="1:171">
      <c r="A212" s="228"/>
      <c r="B212" s="10"/>
      <c r="C212" s="1733"/>
      <c r="D212" s="55"/>
      <c r="E212" s="1983"/>
      <c r="F212" s="55"/>
      <c r="G212" s="871"/>
      <c r="H212" s="56"/>
      <c r="I212" s="56"/>
      <c r="J212" s="872"/>
      <c r="K212" s="777"/>
      <c r="O212" s="952"/>
      <c r="S212" s="946"/>
      <c r="W212" s="952"/>
      <c r="AA212" s="946"/>
      <c r="AE212" s="952"/>
      <c r="AI212" s="946"/>
      <c r="AM212" s="952"/>
      <c r="AQ212" s="946"/>
      <c r="AU212" s="952"/>
      <c r="AY212" s="946"/>
      <c r="BC212" s="952"/>
      <c r="BG212" s="946"/>
      <c r="BK212" s="952"/>
      <c r="BO212" s="946"/>
      <c r="BS212" s="952"/>
      <c r="BW212" s="946"/>
      <c r="CA212" s="952"/>
      <c r="CE212" s="946"/>
      <c r="CI212" s="952"/>
      <c r="CM212" s="946"/>
      <c r="CQ212" s="952"/>
      <c r="CU212" s="946"/>
      <c r="CY212" s="952"/>
      <c r="DC212" s="946"/>
      <c r="DG212" s="952"/>
      <c r="DK212" s="946"/>
      <c r="DO212" s="952"/>
      <c r="DS212" s="946"/>
      <c r="DW212" s="952"/>
      <c r="EA212" s="946"/>
      <c r="EE212" s="952"/>
      <c r="EI212" s="946"/>
      <c r="EM212" s="952"/>
      <c r="EQ212" s="946"/>
      <c r="EU212" s="952"/>
      <c r="EY212" s="946"/>
      <c r="FC212" s="952"/>
      <c r="FG212" s="946"/>
      <c r="FK212" s="952"/>
      <c r="FO212" s="946"/>
    </row>
    <row r="213" spans="1:171">
      <c r="A213" s="160" t="s">
        <v>443</v>
      </c>
      <c r="B213" s="10"/>
      <c r="C213" s="1733"/>
      <c r="D213" s="55"/>
      <c r="E213" s="1983"/>
      <c r="F213" s="55"/>
      <c r="G213" s="871"/>
      <c r="H213" s="56"/>
      <c r="I213" s="56"/>
      <c r="J213" s="872"/>
      <c r="K213" s="777"/>
      <c r="O213" s="952"/>
      <c r="S213" s="946"/>
      <c r="W213" s="952"/>
      <c r="AA213" s="946"/>
      <c r="AE213" s="952"/>
      <c r="AI213" s="946"/>
      <c r="AM213" s="952"/>
      <c r="AQ213" s="946"/>
      <c r="AU213" s="952"/>
      <c r="AY213" s="946"/>
      <c r="BC213" s="952"/>
      <c r="BG213" s="946"/>
      <c r="BK213" s="952"/>
      <c r="BO213" s="946"/>
      <c r="BS213" s="952"/>
      <c r="BW213" s="946"/>
      <c r="CA213" s="952"/>
      <c r="CE213" s="946"/>
      <c r="CI213" s="952"/>
      <c r="CM213" s="946"/>
      <c r="CQ213" s="952"/>
      <c r="CU213" s="946"/>
      <c r="CY213" s="952"/>
      <c r="DC213" s="946"/>
      <c r="DG213" s="952"/>
      <c r="DK213" s="946"/>
      <c r="DO213" s="952"/>
      <c r="DS213" s="946"/>
      <c r="DW213" s="952"/>
      <c r="EA213" s="946"/>
      <c r="EE213" s="952"/>
      <c r="EI213" s="946"/>
      <c r="EM213" s="952"/>
      <c r="EQ213" s="946"/>
      <c r="EU213" s="952"/>
      <c r="EY213" s="946"/>
      <c r="FC213" s="952"/>
      <c r="FG213" s="946"/>
      <c r="FK213" s="952"/>
      <c r="FO213" s="946"/>
    </row>
    <row r="214" spans="1:171">
      <c r="A214" s="786"/>
      <c r="B214" s="787" t="s">
        <v>419</v>
      </c>
      <c r="C214" s="1963" t="s">
        <v>72</v>
      </c>
      <c r="D214" s="764" t="s">
        <v>444</v>
      </c>
      <c r="E214" s="1985" t="str">
        <f>'Sch 3 - Expenses'!E50</f>
        <v>DIST</v>
      </c>
      <c r="F214" s="765"/>
      <c r="G214" s="182">
        <f>'Sch 3 - Expenses'!G50</f>
        <v>0</v>
      </c>
      <c r="H214" s="182">
        <f>'Sch 3 - Expenses'!H50</f>
        <v>0</v>
      </c>
      <c r="I214" s="182">
        <f>'Sch 3 - Expenses'!I50</f>
        <v>0</v>
      </c>
      <c r="J214" s="183">
        <f>'Sch 3 - Expenses'!J50</f>
        <v>0</v>
      </c>
      <c r="K214" s="777">
        <f>IF($E214="DIRECT",0,1)</f>
        <v>1</v>
      </c>
      <c r="O214" s="988">
        <f>$G214</f>
        <v>0</v>
      </c>
      <c r="P214" s="989">
        <f>VLOOKUP($E214,O$450:R$461,2,FALSE)*O214*($K214)+IF($G214&lt;&gt;0,($H214/$G214)*O214,0)*(1-$K214)</f>
        <v>0</v>
      </c>
      <c r="Q214" s="989">
        <f>VLOOKUP($E214,O$450:R$461,3,FALSE)*O214*($K214)+IF($G214&lt;&gt;0,($I214/$G214)*O214,0)*(1-$K214)</f>
        <v>0</v>
      </c>
      <c r="R214" s="989">
        <f>VLOOKUP($E214,O$450:R$461,4,FALSE)*O214*($K214)+(O214-P214-Q214)*(1-$K214)</f>
        <v>0</v>
      </c>
      <c r="S214" s="946"/>
      <c r="W214" s="988">
        <f>$G214</f>
        <v>0</v>
      </c>
      <c r="X214" s="989">
        <f>VLOOKUP($E214,W$450:Z$461,2,FALSE)*W214*($K214)+IF($G214&lt;&gt;0,($H214/$G214)*W214,0)*(1-$K214)</f>
        <v>0</v>
      </c>
      <c r="Y214" s="989">
        <f>VLOOKUP($E214,W$450:Z$461,3,FALSE)*W214*($K214)+IF($G214&lt;&gt;0,($I214/$G214)*W214,0)*(1-$K214)</f>
        <v>0</v>
      </c>
      <c r="Z214" s="989">
        <f>VLOOKUP($E214,W$450:Z$461,4,FALSE)*W214*($K214)+(W214-X214-Y214)*(1-$K214)</f>
        <v>0</v>
      </c>
      <c r="AA214" s="946"/>
      <c r="AE214" s="988">
        <f>$G214</f>
        <v>0</v>
      </c>
      <c r="AF214" s="989">
        <f>VLOOKUP($E214,AE$450:AH$461,2,FALSE)*AE214*($K214)+IF($G214&lt;&gt;0,($H214/$G214)*AE214,0)*(1-$K214)</f>
        <v>0</v>
      </c>
      <c r="AG214" s="989">
        <f>VLOOKUP($E214,AE$450:AH$461,3,FALSE)*AE214*($K214)+IF($G214&lt;&gt;0,($I214/$G214)*AE214,0)*(1-$K214)</f>
        <v>0</v>
      </c>
      <c r="AH214" s="989">
        <f>VLOOKUP($E214,AE$450:AH$461,4,FALSE)*AE214*($K214)+(AE214-AF214-AG214)*(1-$K214)</f>
        <v>0</v>
      </c>
      <c r="AI214" s="946"/>
      <c r="AM214" s="988">
        <f>$G214</f>
        <v>0</v>
      </c>
      <c r="AN214" s="989">
        <f>VLOOKUP($E214,AM$450:AP$461,2,FALSE)*AM214*($K214)+IF($G214&lt;&gt;0,($H214/$G214)*AM214,0)*(1-$K214)</f>
        <v>0</v>
      </c>
      <c r="AO214" s="989">
        <f>VLOOKUP($E214,AM$450:AP$461,3,FALSE)*AM214*($K214)+IF($G214&lt;&gt;0,($I214/$G214)*AM214,0)*(1-$K214)</f>
        <v>0</v>
      </c>
      <c r="AP214" s="989">
        <f>VLOOKUP($E214,AM$450:AP$461,4,FALSE)*AM214*($K214)+(AM214-AN214-AO214)*(1-$K214)</f>
        <v>0</v>
      </c>
      <c r="AQ214" s="946"/>
      <c r="AU214" s="988">
        <f>$G214</f>
        <v>0</v>
      </c>
      <c r="AV214" s="989">
        <f>VLOOKUP($E214,AU$450:AX$461,2,FALSE)*AU214*($K214)+IF($G214&lt;&gt;0,($H214/$G214)*AU214,0)*(1-$K214)</f>
        <v>0</v>
      </c>
      <c r="AW214" s="989">
        <f>VLOOKUP($E214,AU$450:AX$461,3,FALSE)*AU214*($K214)+IF($G214&lt;&gt;0,($I214/$G214)*AU214,0)*(1-$K214)</f>
        <v>0</v>
      </c>
      <c r="AX214" s="989">
        <f>VLOOKUP($E214,AU$450:AX$461,4,FALSE)*AU214*($K214)+(AU214-AV214-AW214)*(1-$K214)</f>
        <v>0</v>
      </c>
      <c r="AY214" s="946"/>
      <c r="BC214" s="988">
        <f>$G214</f>
        <v>0</v>
      </c>
      <c r="BD214" s="989">
        <f>VLOOKUP($E214,BC$450:BF$461,2,FALSE)*BC214*($K214)+IF($G214&lt;&gt;0,($H214/$G214)*BC214,0)*(1-$K214)</f>
        <v>0</v>
      </c>
      <c r="BE214" s="989">
        <f>VLOOKUP($E214,BC$450:BF$461,3,FALSE)*BC214*($K214)+IF($G214&lt;&gt;0,($I214/$G214)*BC214,0)*(1-$K214)</f>
        <v>0</v>
      </c>
      <c r="BF214" s="989">
        <f>VLOOKUP($E214,BC$450:BF$461,4,FALSE)*BC214*($K214)+(BC214-BD214-BE214)*(1-$K214)</f>
        <v>0</v>
      </c>
      <c r="BG214" s="946"/>
      <c r="BK214" s="988">
        <f>$G214</f>
        <v>0</v>
      </c>
      <c r="BL214" s="989">
        <f>VLOOKUP($E214,BK$450:BN$461,2,FALSE)*BK214*($K214)+IF($G214&lt;&gt;0,($H214/$G214)*BK214,0)*(1-$K214)</f>
        <v>0</v>
      </c>
      <c r="BM214" s="989">
        <f>VLOOKUP($E214,BK$450:BN$461,3,FALSE)*BK214*($K214)+IF($G214&lt;&gt;0,($I214/$G214)*BK214,0)*(1-$K214)</f>
        <v>0</v>
      </c>
      <c r="BN214" s="989">
        <f>VLOOKUP($E214,BK$450:BN$461,4,FALSE)*BK214*($K214)+(BK214-BL214-BM214)*(1-$K214)</f>
        <v>0</v>
      </c>
      <c r="BO214" s="946"/>
      <c r="BS214" s="988">
        <f>$G214</f>
        <v>0</v>
      </c>
      <c r="BT214" s="989">
        <f>VLOOKUP($E214,BS$450:BV$461,2,FALSE)*BS214*($K214)+IF($G214&lt;&gt;0,($H214/$G214)*BS214,0)*(1-$K214)</f>
        <v>0</v>
      </c>
      <c r="BU214" s="989">
        <f>VLOOKUP($E214,BS$450:BV$461,3,FALSE)*BS214*($K214)+IF($G214&lt;&gt;0,($I214/$G214)*BS214,0)*(1-$K214)</f>
        <v>0</v>
      </c>
      <c r="BV214" s="989">
        <f>VLOOKUP($E214,BS$450:BV$461,4,FALSE)*BS214*($K214)+(BS214-BT214-BU214)*(1-$K214)</f>
        <v>0</v>
      </c>
      <c r="BW214" s="946"/>
      <c r="CA214" s="988">
        <f>$G214</f>
        <v>0</v>
      </c>
      <c r="CB214" s="989">
        <f>VLOOKUP($E214,CA$450:CD$461,2,FALSE)*CA214*($K214)+IF($G214&lt;&gt;0,($H214/$G214)*CA214,0)*(1-$K214)</f>
        <v>0</v>
      </c>
      <c r="CC214" s="989">
        <f>VLOOKUP($E214,CA$450:CD$461,3,FALSE)*CA214*($K214)+IF($G214&lt;&gt;0,($I214/$G214)*CA214,0)*(1-$K214)</f>
        <v>0</v>
      </c>
      <c r="CD214" s="989">
        <f>VLOOKUP($E214,CA$450:CD$461,4,FALSE)*CA214*($K214)+(CA214-CB214-CC214)*(1-$K214)</f>
        <v>0</v>
      </c>
      <c r="CE214" s="946"/>
      <c r="CI214" s="988">
        <f>$G214</f>
        <v>0</v>
      </c>
      <c r="CJ214" s="989">
        <f>VLOOKUP($E214,CI$450:CL$461,2,FALSE)*CI214*($K214)+IF($G214&lt;&gt;0,($H214/$G214)*CI214,0)*(1-$K214)</f>
        <v>0</v>
      </c>
      <c r="CK214" s="989">
        <f>VLOOKUP($E214,CI$450:CL$461,3,FALSE)*CI214*($K214)+IF($G214&lt;&gt;0,($I214/$G214)*CI214,0)*(1-$K214)</f>
        <v>0</v>
      </c>
      <c r="CL214" s="989">
        <f>VLOOKUP($E214,CI$450:CL$461,4,FALSE)*CI214*($K214)+(CI214-CJ214-CK214)*(1-$K214)</f>
        <v>0</v>
      </c>
      <c r="CM214" s="946"/>
      <c r="CQ214" s="988">
        <f>$G214</f>
        <v>0</v>
      </c>
      <c r="CR214" s="989">
        <f>VLOOKUP($E214,CQ$450:CT$461,2,FALSE)*CQ214*($K214)+IF($G214&lt;&gt;0,($H214/$G214)*CQ214,0)*(1-$K214)</f>
        <v>0</v>
      </c>
      <c r="CS214" s="989">
        <f>VLOOKUP($E214,CQ$450:CT$461,3,FALSE)*CQ214*($K214)+IF($G214&lt;&gt;0,($I214/$G214)*CQ214,0)*(1-$K214)</f>
        <v>0</v>
      </c>
      <c r="CT214" s="989">
        <f>VLOOKUP($E214,CQ$450:CT$461,4,FALSE)*CQ214*($K214)+(CQ214-CR214-CS214)*(1-$K214)</f>
        <v>0</v>
      </c>
      <c r="CU214" s="946"/>
      <c r="CY214" s="988">
        <f>$G214</f>
        <v>0</v>
      </c>
      <c r="CZ214" s="989">
        <f>VLOOKUP($E214,CY$450:DB$461,2,FALSE)*CY214*($K214)+IF($G214&lt;&gt;0,($H214/$G214)*CY214,0)*(1-$K214)</f>
        <v>0</v>
      </c>
      <c r="DA214" s="989">
        <f>VLOOKUP($E214,CY$450:DB$461,3,FALSE)*CY214*($K214)+IF($G214&lt;&gt;0,($I214/$G214)*CY214,0)*(1-$K214)</f>
        <v>0</v>
      </c>
      <c r="DB214" s="989">
        <f>VLOOKUP($E214,CY$450:DB$461,4,FALSE)*CY214*($K214)+(CY214-CZ214-DA214)*(1-$K214)</f>
        <v>0</v>
      </c>
      <c r="DC214" s="946"/>
      <c r="DG214" s="988">
        <f>$G214</f>
        <v>0</v>
      </c>
      <c r="DH214" s="989">
        <f>VLOOKUP($E214,DG$450:DJ$461,2,FALSE)*DG214*($K214)+IF($G214&lt;&gt;0,($H214/$G214)*DG214,0)*(1-$K214)</f>
        <v>0</v>
      </c>
      <c r="DI214" s="989">
        <f>VLOOKUP($E214,DG$450:DJ$461,3,FALSE)*DG214*($K214)+IF($G214&lt;&gt;0,($I214/$G214)*DG214,0)*(1-$K214)</f>
        <v>0</v>
      </c>
      <c r="DJ214" s="989">
        <f>VLOOKUP($E214,DG$450:DJ$461,4,FALSE)*DG214*($K214)+(DG214-DH214-DI214)*(1-$K214)</f>
        <v>0</v>
      </c>
      <c r="DK214" s="946"/>
      <c r="DO214" s="988">
        <f>$G214</f>
        <v>0</v>
      </c>
      <c r="DP214" s="989">
        <f>VLOOKUP($E214,DO$450:DR$461,2,FALSE)*DO214*($K214)+IF($G214&lt;&gt;0,($H214/$G214)*DO214,0)*(1-$K214)</f>
        <v>0</v>
      </c>
      <c r="DQ214" s="989">
        <f>VLOOKUP($E214,DO$450:DR$461,3,FALSE)*DO214*($K214)+IF($G214&lt;&gt;0,($I214/$G214)*DO214,0)*(1-$K214)</f>
        <v>0</v>
      </c>
      <c r="DR214" s="989">
        <f>VLOOKUP($E214,DO$450:DR$461,4,FALSE)*DO214*($K214)+(DO214-DP214-DQ214)*(1-$K214)</f>
        <v>0</v>
      </c>
      <c r="DS214" s="946"/>
      <c r="DW214" s="988">
        <f>$G214</f>
        <v>0</v>
      </c>
      <c r="DX214" s="989">
        <f>VLOOKUP($E214,DW$450:DZ$461,2,FALSE)*DW214*($K214)+IF($G214&lt;&gt;0,($H214/$G214)*DW214,0)*(1-$K214)</f>
        <v>0</v>
      </c>
      <c r="DY214" s="989">
        <f>VLOOKUP($E214,DW$450:DZ$461,3,FALSE)*DW214*($K214)+IF($G214&lt;&gt;0,($I214/$G214)*DW214,0)*(1-$K214)</f>
        <v>0</v>
      </c>
      <c r="DZ214" s="989">
        <f>VLOOKUP($E214,DW$450:DZ$461,4,FALSE)*DW214*($K214)+(DW214-DX214-DY214)*(1-$K214)</f>
        <v>0</v>
      </c>
      <c r="EA214" s="946"/>
      <c r="EE214" s="988">
        <f>$G214</f>
        <v>0</v>
      </c>
      <c r="EF214" s="989">
        <f>VLOOKUP($E214,EE$450:EH$461,2,FALSE)*EE214*($K214)+IF($G214&lt;&gt;0,($H214/$G214)*EE214,0)*(1-$K214)</f>
        <v>0</v>
      </c>
      <c r="EG214" s="989">
        <f>VLOOKUP($E214,EE$450:EH$461,3,FALSE)*EE214*($K214)+IF($G214&lt;&gt;0,($I214/$G214)*EE214,0)*(1-$K214)</f>
        <v>0</v>
      </c>
      <c r="EH214" s="989">
        <f>VLOOKUP($E214,EE$450:EH$461,4,FALSE)*EE214*($K214)+(EE214-EF214-EG214)*(1-$K214)</f>
        <v>0</v>
      </c>
      <c r="EI214" s="946"/>
      <c r="EM214" s="988">
        <f>$G214</f>
        <v>0</v>
      </c>
      <c r="EN214" s="989">
        <f>VLOOKUP($E214,EM$450:EP$461,2,FALSE)*EM214*($K214)+IF($G214&lt;&gt;0,($H214/$G214)*EM214,0)*(1-$K214)</f>
        <v>0</v>
      </c>
      <c r="EO214" s="989">
        <f>VLOOKUP($E214,EM$450:EP$461,3,FALSE)*EM214*($K214)+IF($G214&lt;&gt;0,($I214/$G214)*EM214,0)*(1-$K214)</f>
        <v>0</v>
      </c>
      <c r="EP214" s="989">
        <f>VLOOKUP($E214,EM$450:EP$461,4,FALSE)*EM214*($K214)+(EM214-EN214-EO214)*(1-$K214)</f>
        <v>0</v>
      </c>
      <c r="EQ214" s="946"/>
      <c r="EU214" s="988">
        <f>$G214</f>
        <v>0</v>
      </c>
      <c r="EV214" s="989">
        <f>VLOOKUP($E214,EU$450:EX$461,2,FALSE)*EU214*($K214)+IF($G214&lt;&gt;0,($H214/$G214)*EU214,0)*(1-$K214)</f>
        <v>0</v>
      </c>
      <c r="EW214" s="989">
        <f>VLOOKUP($E214,EU$450:EX$461,3,FALSE)*EU214*($K214)+IF($G214&lt;&gt;0,($I214/$G214)*EU214,0)*(1-$K214)</f>
        <v>0</v>
      </c>
      <c r="EX214" s="989">
        <f>VLOOKUP($E214,EU$450:EX$461,4,FALSE)*EU214*($K214)+(EU214-EV214-EW214)*(1-$K214)</f>
        <v>0</v>
      </c>
      <c r="EY214" s="946"/>
      <c r="FC214" s="988">
        <f>$G214</f>
        <v>0</v>
      </c>
      <c r="FD214" s="989">
        <f>VLOOKUP($E214,FC$450:FF$461,2,FALSE)*FC214*($K214)+IF($G214&lt;&gt;0,($H214/$G214)*FC214,0)*(1-$K214)</f>
        <v>0</v>
      </c>
      <c r="FE214" s="989">
        <f>VLOOKUP($E214,FC$450:FF$461,3,FALSE)*FC214*($K214)+IF($G214&lt;&gt;0,($I214/$G214)*FC214,0)*(1-$K214)</f>
        <v>0</v>
      </c>
      <c r="FF214" s="989">
        <f>VLOOKUP($E214,FC$450:FF$461,4,FALSE)*FC214*($K214)+(FC214-FD214-FE214)*(1-$K214)</f>
        <v>0</v>
      </c>
      <c r="FG214" s="946"/>
      <c r="FK214" s="988">
        <f>$G214</f>
        <v>0</v>
      </c>
      <c r="FL214" s="989">
        <f>VLOOKUP($E214,FK$450:FN$461,2,FALSE)*FK214*($K214)+IF($G214&lt;&gt;0,($H214/$G214)*FK214,0)*(1-$K214)</f>
        <v>0</v>
      </c>
      <c r="FM214" s="989">
        <f>VLOOKUP($E214,FK$450:FN$461,3,FALSE)*FK214*($K214)+IF($G214&lt;&gt;0,($I214/$G214)*FK214,0)*(1-$K214)</f>
        <v>0</v>
      </c>
      <c r="FN214" s="989">
        <f>VLOOKUP($E214,FK$450:FN$461,4,FALSE)*FK214*($K214)+(FK214-FL214-FM214)*(1-$K214)</f>
        <v>0</v>
      </c>
      <c r="FO214" s="946"/>
    </row>
    <row r="215" spans="1:171">
      <c r="A215" s="786"/>
      <c r="B215" s="787" t="s">
        <v>172</v>
      </c>
      <c r="C215" s="1963" t="s">
        <v>72</v>
      </c>
      <c r="D215" s="764" t="s">
        <v>373</v>
      </c>
      <c r="E215" s="1985" t="str">
        <f>'Sch 3 - Expenses'!E51</f>
        <v>DIST</v>
      </c>
      <c r="F215" s="765"/>
      <c r="G215" s="182">
        <f>'Sch 3 - Expenses'!G51</f>
        <v>0</v>
      </c>
      <c r="H215" s="182">
        <f>'Sch 3 - Expenses'!H51</f>
        <v>0</v>
      </c>
      <c r="I215" s="182">
        <f>'Sch 3 - Expenses'!I51</f>
        <v>0</v>
      </c>
      <c r="J215" s="183">
        <f>'Sch 3 - Expenses'!J51</f>
        <v>0</v>
      </c>
      <c r="K215" s="777">
        <f>IF($E215="DIRECT",0,1)</f>
        <v>1</v>
      </c>
      <c r="O215" s="988">
        <f>$G215</f>
        <v>0</v>
      </c>
      <c r="P215" s="989">
        <f>VLOOKUP($E215,O$450:R$461,2,FALSE)*O215*($K215)+IF($G215&lt;&gt;0,($H215/$G215)*O215,0)*(1-$K215)</f>
        <v>0</v>
      </c>
      <c r="Q215" s="989">
        <f>VLOOKUP($E215,O$450:R$461,3,FALSE)*O215*($K215)+IF($G215&lt;&gt;0,($I215/$G215)*O215,0)*(1-$K215)</f>
        <v>0</v>
      </c>
      <c r="R215" s="989">
        <f>VLOOKUP($E215,O$450:R$461,4,FALSE)*O215*($K215)+(O215-P215-Q215)*(1-$K215)</f>
        <v>0</v>
      </c>
      <c r="S215" s="946"/>
      <c r="W215" s="988">
        <f>$G215</f>
        <v>0</v>
      </c>
      <c r="X215" s="989">
        <f>VLOOKUP($E215,W$450:Z$461,2,FALSE)*W215*($K215)+IF($G215&lt;&gt;0,($H215/$G215)*W215,0)*(1-$K215)</f>
        <v>0</v>
      </c>
      <c r="Y215" s="989">
        <f>VLOOKUP($E215,W$450:Z$461,3,FALSE)*W215*($K215)+IF($G215&lt;&gt;0,($I215/$G215)*W215,0)*(1-$K215)</f>
        <v>0</v>
      </c>
      <c r="Z215" s="989">
        <f>VLOOKUP($E215,W$450:Z$461,4,FALSE)*W215*($K215)+(W215-X215-Y215)*(1-$K215)</f>
        <v>0</v>
      </c>
      <c r="AA215" s="946"/>
      <c r="AE215" s="988">
        <f>$G215</f>
        <v>0</v>
      </c>
      <c r="AF215" s="989">
        <f>VLOOKUP($E215,AE$450:AH$461,2,FALSE)*AE215*($K215)+IF($G215&lt;&gt;0,($H215/$G215)*AE215,0)*(1-$K215)</f>
        <v>0</v>
      </c>
      <c r="AG215" s="989">
        <f>VLOOKUP($E215,AE$450:AH$461,3,FALSE)*AE215*($K215)+IF($G215&lt;&gt;0,($I215/$G215)*AE215,0)*(1-$K215)</f>
        <v>0</v>
      </c>
      <c r="AH215" s="989">
        <f>VLOOKUP($E215,AE$450:AH$461,4,FALSE)*AE215*($K215)+(AE215-AF215-AG215)*(1-$K215)</f>
        <v>0</v>
      </c>
      <c r="AI215" s="946"/>
      <c r="AM215" s="988">
        <f>$G215</f>
        <v>0</v>
      </c>
      <c r="AN215" s="989">
        <f>VLOOKUP($E215,AM$450:AP$461,2,FALSE)*AM215*($K215)+IF($G215&lt;&gt;0,($H215/$G215)*AM215,0)*(1-$K215)</f>
        <v>0</v>
      </c>
      <c r="AO215" s="989">
        <f>VLOOKUP($E215,AM$450:AP$461,3,FALSE)*AM215*($K215)+IF($G215&lt;&gt;0,($I215/$G215)*AM215,0)*(1-$K215)</f>
        <v>0</v>
      </c>
      <c r="AP215" s="989">
        <f>VLOOKUP($E215,AM$450:AP$461,4,FALSE)*AM215*($K215)+(AM215-AN215-AO215)*(1-$K215)</f>
        <v>0</v>
      </c>
      <c r="AQ215" s="946"/>
      <c r="AU215" s="988">
        <f>$G215</f>
        <v>0</v>
      </c>
      <c r="AV215" s="989">
        <f>VLOOKUP($E215,AU$450:AX$461,2,FALSE)*AU215*($K215)+IF($G215&lt;&gt;0,($H215/$G215)*AU215,0)*(1-$K215)</f>
        <v>0</v>
      </c>
      <c r="AW215" s="989">
        <f>VLOOKUP($E215,AU$450:AX$461,3,FALSE)*AU215*($K215)+IF($G215&lt;&gt;0,($I215/$G215)*AU215,0)*(1-$K215)</f>
        <v>0</v>
      </c>
      <c r="AX215" s="989">
        <f>VLOOKUP($E215,AU$450:AX$461,4,FALSE)*AU215*($K215)+(AU215-AV215-AW215)*(1-$K215)</f>
        <v>0</v>
      </c>
      <c r="AY215" s="946"/>
      <c r="BC215" s="988">
        <f>$G215</f>
        <v>0</v>
      </c>
      <c r="BD215" s="989">
        <f>VLOOKUP($E215,BC$450:BF$461,2,FALSE)*BC215*($K215)+IF($G215&lt;&gt;0,($H215/$G215)*BC215,0)*(1-$K215)</f>
        <v>0</v>
      </c>
      <c r="BE215" s="989">
        <f>VLOOKUP($E215,BC$450:BF$461,3,FALSE)*BC215*($K215)+IF($G215&lt;&gt;0,($I215/$G215)*BC215,0)*(1-$K215)</f>
        <v>0</v>
      </c>
      <c r="BF215" s="989">
        <f>VLOOKUP($E215,BC$450:BF$461,4,FALSE)*BC215*($K215)+(BC215-BD215-BE215)*(1-$K215)</f>
        <v>0</v>
      </c>
      <c r="BG215" s="946"/>
      <c r="BK215" s="988">
        <f>$G215</f>
        <v>0</v>
      </c>
      <c r="BL215" s="989">
        <f>VLOOKUP($E215,BK$450:BN$461,2,FALSE)*BK215*($K215)+IF($G215&lt;&gt;0,($H215/$G215)*BK215,0)*(1-$K215)</f>
        <v>0</v>
      </c>
      <c r="BM215" s="989">
        <f>VLOOKUP($E215,BK$450:BN$461,3,FALSE)*BK215*($K215)+IF($G215&lt;&gt;0,($I215/$G215)*BK215,0)*(1-$K215)</f>
        <v>0</v>
      </c>
      <c r="BN215" s="989">
        <f>VLOOKUP($E215,BK$450:BN$461,4,FALSE)*BK215*($K215)+(BK215-BL215-BM215)*(1-$K215)</f>
        <v>0</v>
      </c>
      <c r="BO215" s="946"/>
      <c r="BS215" s="988">
        <f>$G215</f>
        <v>0</v>
      </c>
      <c r="BT215" s="989">
        <f>VLOOKUP($E215,BS$450:BV$461,2,FALSE)*BS215*($K215)+IF($G215&lt;&gt;0,($H215/$G215)*BS215,0)*(1-$K215)</f>
        <v>0</v>
      </c>
      <c r="BU215" s="989">
        <f>VLOOKUP($E215,BS$450:BV$461,3,FALSE)*BS215*($K215)+IF($G215&lt;&gt;0,($I215/$G215)*BS215,0)*(1-$K215)</f>
        <v>0</v>
      </c>
      <c r="BV215" s="989">
        <f>VLOOKUP($E215,BS$450:BV$461,4,FALSE)*BS215*($K215)+(BS215-BT215-BU215)*(1-$K215)</f>
        <v>0</v>
      </c>
      <c r="BW215" s="946"/>
      <c r="CA215" s="988">
        <f>$G215</f>
        <v>0</v>
      </c>
      <c r="CB215" s="989">
        <f>VLOOKUP($E215,CA$450:CD$461,2,FALSE)*CA215*($K215)+IF($G215&lt;&gt;0,($H215/$G215)*CA215,0)*(1-$K215)</f>
        <v>0</v>
      </c>
      <c r="CC215" s="989">
        <f>VLOOKUP($E215,CA$450:CD$461,3,FALSE)*CA215*($K215)+IF($G215&lt;&gt;0,($I215/$G215)*CA215,0)*(1-$K215)</f>
        <v>0</v>
      </c>
      <c r="CD215" s="989">
        <f>VLOOKUP($E215,CA$450:CD$461,4,FALSE)*CA215*($K215)+(CA215-CB215-CC215)*(1-$K215)</f>
        <v>0</v>
      </c>
      <c r="CE215" s="946"/>
      <c r="CI215" s="988">
        <f>$G215</f>
        <v>0</v>
      </c>
      <c r="CJ215" s="989">
        <f>VLOOKUP($E215,CI$450:CL$461,2,FALSE)*CI215*($K215)+IF($G215&lt;&gt;0,($H215/$G215)*CI215,0)*(1-$K215)</f>
        <v>0</v>
      </c>
      <c r="CK215" s="989">
        <f>VLOOKUP($E215,CI$450:CL$461,3,FALSE)*CI215*($K215)+IF($G215&lt;&gt;0,($I215/$G215)*CI215,0)*(1-$K215)</f>
        <v>0</v>
      </c>
      <c r="CL215" s="989">
        <f>VLOOKUP($E215,CI$450:CL$461,4,FALSE)*CI215*($K215)+(CI215-CJ215-CK215)*(1-$K215)</f>
        <v>0</v>
      </c>
      <c r="CM215" s="946"/>
      <c r="CQ215" s="988">
        <f>$G215</f>
        <v>0</v>
      </c>
      <c r="CR215" s="989">
        <f>VLOOKUP($E215,CQ$450:CT$461,2,FALSE)*CQ215*($K215)+IF($G215&lt;&gt;0,($H215/$G215)*CQ215,0)*(1-$K215)</f>
        <v>0</v>
      </c>
      <c r="CS215" s="989">
        <f>VLOOKUP($E215,CQ$450:CT$461,3,FALSE)*CQ215*($K215)+IF($G215&lt;&gt;0,($I215/$G215)*CQ215,0)*(1-$K215)</f>
        <v>0</v>
      </c>
      <c r="CT215" s="989">
        <f>VLOOKUP($E215,CQ$450:CT$461,4,FALSE)*CQ215*($K215)+(CQ215-CR215-CS215)*(1-$K215)</f>
        <v>0</v>
      </c>
      <c r="CU215" s="946"/>
      <c r="CY215" s="988">
        <f>$G215</f>
        <v>0</v>
      </c>
      <c r="CZ215" s="989">
        <f>VLOOKUP($E215,CY$450:DB$461,2,FALSE)*CY215*($K215)+IF($G215&lt;&gt;0,($H215/$G215)*CY215,0)*(1-$K215)</f>
        <v>0</v>
      </c>
      <c r="DA215" s="989">
        <f>VLOOKUP($E215,CY$450:DB$461,3,FALSE)*CY215*($K215)+IF($G215&lt;&gt;0,($I215/$G215)*CY215,0)*(1-$K215)</f>
        <v>0</v>
      </c>
      <c r="DB215" s="989">
        <f>VLOOKUP($E215,CY$450:DB$461,4,FALSE)*CY215*($K215)+(CY215-CZ215-DA215)*(1-$K215)</f>
        <v>0</v>
      </c>
      <c r="DC215" s="946"/>
      <c r="DG215" s="988">
        <f>$G215</f>
        <v>0</v>
      </c>
      <c r="DH215" s="989">
        <f>VLOOKUP($E215,DG$450:DJ$461,2,FALSE)*DG215*($K215)+IF($G215&lt;&gt;0,($H215/$G215)*DG215,0)*(1-$K215)</f>
        <v>0</v>
      </c>
      <c r="DI215" s="989">
        <f>VLOOKUP($E215,DG$450:DJ$461,3,FALSE)*DG215*($K215)+IF($G215&lt;&gt;0,($I215/$G215)*DG215,0)*(1-$K215)</f>
        <v>0</v>
      </c>
      <c r="DJ215" s="989">
        <f>VLOOKUP($E215,DG$450:DJ$461,4,FALSE)*DG215*($K215)+(DG215-DH215-DI215)*(1-$K215)</f>
        <v>0</v>
      </c>
      <c r="DK215" s="946"/>
      <c r="DO215" s="988">
        <f>$G215</f>
        <v>0</v>
      </c>
      <c r="DP215" s="989">
        <f>VLOOKUP($E215,DO$450:DR$461,2,FALSE)*DO215*($K215)+IF($G215&lt;&gt;0,($H215/$G215)*DO215,0)*(1-$K215)</f>
        <v>0</v>
      </c>
      <c r="DQ215" s="989">
        <f>VLOOKUP($E215,DO$450:DR$461,3,FALSE)*DO215*($K215)+IF($G215&lt;&gt;0,($I215/$G215)*DO215,0)*(1-$K215)</f>
        <v>0</v>
      </c>
      <c r="DR215" s="989">
        <f>VLOOKUP($E215,DO$450:DR$461,4,FALSE)*DO215*($K215)+(DO215-DP215-DQ215)*(1-$K215)</f>
        <v>0</v>
      </c>
      <c r="DS215" s="946"/>
      <c r="DW215" s="988">
        <f>$G215</f>
        <v>0</v>
      </c>
      <c r="DX215" s="989">
        <f>VLOOKUP($E215,DW$450:DZ$461,2,FALSE)*DW215*($K215)+IF($G215&lt;&gt;0,($H215/$G215)*DW215,0)*(1-$K215)</f>
        <v>0</v>
      </c>
      <c r="DY215" s="989">
        <f>VLOOKUP($E215,DW$450:DZ$461,3,FALSE)*DW215*($K215)+IF($G215&lt;&gt;0,($I215/$G215)*DW215,0)*(1-$K215)</f>
        <v>0</v>
      </c>
      <c r="DZ215" s="989">
        <f>VLOOKUP($E215,DW$450:DZ$461,4,FALSE)*DW215*($K215)+(DW215-DX215-DY215)*(1-$K215)</f>
        <v>0</v>
      </c>
      <c r="EA215" s="946"/>
      <c r="EE215" s="988">
        <f>$G215</f>
        <v>0</v>
      </c>
      <c r="EF215" s="989">
        <f>VLOOKUP($E215,EE$450:EH$461,2,FALSE)*EE215*($K215)+IF($G215&lt;&gt;0,($H215/$G215)*EE215,0)*(1-$K215)</f>
        <v>0</v>
      </c>
      <c r="EG215" s="989">
        <f>VLOOKUP($E215,EE$450:EH$461,3,FALSE)*EE215*($K215)+IF($G215&lt;&gt;0,($I215/$G215)*EE215,0)*(1-$K215)</f>
        <v>0</v>
      </c>
      <c r="EH215" s="989">
        <f>VLOOKUP($E215,EE$450:EH$461,4,FALSE)*EE215*($K215)+(EE215-EF215-EG215)*(1-$K215)</f>
        <v>0</v>
      </c>
      <c r="EI215" s="946"/>
      <c r="EM215" s="988">
        <f>$G215</f>
        <v>0</v>
      </c>
      <c r="EN215" s="989">
        <f>VLOOKUP($E215,EM$450:EP$461,2,FALSE)*EM215*($K215)+IF($G215&lt;&gt;0,($H215/$G215)*EM215,0)*(1-$K215)</f>
        <v>0</v>
      </c>
      <c r="EO215" s="989">
        <f>VLOOKUP($E215,EM$450:EP$461,3,FALSE)*EM215*($K215)+IF($G215&lt;&gt;0,($I215/$G215)*EM215,0)*(1-$K215)</f>
        <v>0</v>
      </c>
      <c r="EP215" s="989">
        <f>VLOOKUP($E215,EM$450:EP$461,4,FALSE)*EM215*($K215)+(EM215-EN215-EO215)*(1-$K215)</f>
        <v>0</v>
      </c>
      <c r="EQ215" s="946"/>
      <c r="EU215" s="988">
        <f>$G215</f>
        <v>0</v>
      </c>
      <c r="EV215" s="989">
        <f>VLOOKUP($E215,EU$450:EX$461,2,FALSE)*EU215*($K215)+IF($G215&lt;&gt;0,($H215/$G215)*EU215,0)*(1-$K215)</f>
        <v>0</v>
      </c>
      <c r="EW215" s="989">
        <f>VLOOKUP($E215,EU$450:EX$461,3,FALSE)*EU215*($K215)+IF($G215&lt;&gt;0,($I215/$G215)*EU215,0)*(1-$K215)</f>
        <v>0</v>
      </c>
      <c r="EX215" s="989">
        <f>VLOOKUP($E215,EU$450:EX$461,4,FALSE)*EU215*($K215)+(EU215-EV215-EW215)*(1-$K215)</f>
        <v>0</v>
      </c>
      <c r="EY215" s="946"/>
      <c r="FC215" s="988">
        <f>$G215</f>
        <v>0</v>
      </c>
      <c r="FD215" s="989">
        <f>VLOOKUP($E215,FC$450:FF$461,2,FALSE)*FC215*($K215)+IF($G215&lt;&gt;0,($H215/$G215)*FC215,0)*(1-$K215)</f>
        <v>0</v>
      </c>
      <c r="FE215" s="989">
        <f>VLOOKUP($E215,FC$450:FF$461,3,FALSE)*FC215*($K215)+IF($G215&lt;&gt;0,($I215/$G215)*FC215,0)*(1-$K215)</f>
        <v>0</v>
      </c>
      <c r="FF215" s="989">
        <f>VLOOKUP($E215,FC$450:FF$461,4,FALSE)*FC215*($K215)+(FC215-FD215-FE215)*(1-$K215)</f>
        <v>0</v>
      </c>
      <c r="FG215" s="946"/>
      <c r="FK215" s="988">
        <f>$G215</f>
        <v>0</v>
      </c>
      <c r="FL215" s="989">
        <f>VLOOKUP($E215,FK$450:FN$461,2,FALSE)*FK215*($K215)+IF($G215&lt;&gt;0,($H215/$G215)*FK215,0)*(1-$K215)</f>
        <v>0</v>
      </c>
      <c r="FM215" s="989">
        <f>VLOOKUP($E215,FK$450:FN$461,3,FALSE)*FK215*($K215)+IF($G215&lt;&gt;0,($I215/$G215)*FK215,0)*(1-$K215)</f>
        <v>0</v>
      </c>
      <c r="FN215" s="989">
        <f>VLOOKUP($E215,FK$450:FN$461,4,FALSE)*FK215*($K215)+(FK215-FL215-FM215)*(1-$K215)</f>
        <v>0</v>
      </c>
      <c r="FO215" s="946"/>
    </row>
    <row r="216" spans="1:171">
      <c r="A216" s="786"/>
      <c r="B216" s="1989" t="s">
        <v>875</v>
      </c>
      <c r="C216" s="1963" t="s">
        <v>72</v>
      </c>
      <c r="D216" s="764">
        <v>908</v>
      </c>
      <c r="E216" s="1985" t="str">
        <f>'Sch 3 - Expenses'!E52</f>
        <v>DIRECT</v>
      </c>
      <c r="F216" s="765"/>
      <c r="G216" s="182">
        <f>'Sch 3 - Expenses'!G52</f>
        <v>0</v>
      </c>
      <c r="H216" s="182">
        <f>'Sch 3 - Expenses'!H52</f>
        <v>0</v>
      </c>
      <c r="I216" s="182">
        <f>'Sch 3 - Expenses'!I52</f>
        <v>0</v>
      </c>
      <c r="J216" s="183">
        <f>'Sch 3 - Expenses'!J52</f>
        <v>0</v>
      </c>
      <c r="K216" s="777">
        <f>IF($E216="DIRECT",0,1)</f>
        <v>0</v>
      </c>
      <c r="O216" s="988">
        <f>$G216</f>
        <v>0</v>
      </c>
      <c r="P216" s="989">
        <f>VLOOKUP($E216,O$450:R$461,2,FALSE)*O216*($K216)+IF($G216&lt;&gt;0,($H216/$G216)*O216,0)*(1-$K216)</f>
        <v>0</v>
      </c>
      <c r="Q216" s="989">
        <f>VLOOKUP($E216,O$450:R$461,3,FALSE)*O216*($K216)+IF($G216&lt;&gt;0,($I216/$G216)*O216,0)*(1-$K216)</f>
        <v>0</v>
      </c>
      <c r="R216" s="989">
        <f>VLOOKUP($E216,O$450:R$461,4,FALSE)*O216*($K216)+(O216-P216-Q216)*(1-$K216)</f>
        <v>0</v>
      </c>
      <c r="S216" s="946"/>
      <c r="W216" s="988">
        <f>$G216</f>
        <v>0</v>
      </c>
      <c r="X216" s="989">
        <f>VLOOKUP($E216,W$450:Z$461,2,FALSE)*W216*($K216)+IF($G216&lt;&gt;0,($H216/$G216)*W216,0)*(1-$K216)</f>
        <v>0</v>
      </c>
      <c r="Y216" s="989">
        <f>VLOOKUP($E216,W$450:Z$461,3,FALSE)*W216*($K216)+IF($G216&lt;&gt;0,($I216/$G216)*W216,0)*(1-$K216)</f>
        <v>0</v>
      </c>
      <c r="Z216" s="989">
        <f>VLOOKUP($E216,W$450:Z$461,4,FALSE)*W216*($K216)+(W216-X216-Y216)*(1-$K216)</f>
        <v>0</v>
      </c>
      <c r="AA216" s="946"/>
      <c r="AE216" s="988">
        <f>$G216</f>
        <v>0</v>
      </c>
      <c r="AF216" s="989">
        <f>VLOOKUP($E216,AE$450:AH$461,2,FALSE)*AE216*($K216)+IF($G216&lt;&gt;0,($H216/$G216)*AE216,0)*(1-$K216)</f>
        <v>0</v>
      </c>
      <c r="AG216" s="989">
        <f>VLOOKUP($E216,AE$450:AH$461,3,FALSE)*AE216*($K216)+IF($G216&lt;&gt;0,($I216/$G216)*AE216,0)*(1-$K216)</f>
        <v>0</v>
      </c>
      <c r="AH216" s="989">
        <f>VLOOKUP($E216,AE$450:AH$461,4,FALSE)*AE216*($K216)+(AE216-AF216-AG216)*(1-$K216)</f>
        <v>0</v>
      </c>
      <c r="AI216" s="946"/>
      <c r="AM216" s="988">
        <f>$G216</f>
        <v>0</v>
      </c>
      <c r="AN216" s="989">
        <f>VLOOKUP($E216,AM$450:AP$461,2,FALSE)*AM216*($K216)+IF($G216&lt;&gt;0,($H216/$G216)*AM216,0)*(1-$K216)</f>
        <v>0</v>
      </c>
      <c r="AO216" s="989">
        <f>VLOOKUP($E216,AM$450:AP$461,3,FALSE)*AM216*($K216)+IF($G216&lt;&gt;0,($I216/$G216)*AM216,0)*(1-$K216)</f>
        <v>0</v>
      </c>
      <c r="AP216" s="989">
        <f>VLOOKUP($E216,AM$450:AP$461,4,FALSE)*AM216*($K216)+(AM216-AN216-AO216)*(1-$K216)</f>
        <v>0</v>
      </c>
      <c r="AQ216" s="946"/>
      <c r="AU216" s="988">
        <f>$G216</f>
        <v>0</v>
      </c>
      <c r="AV216" s="989">
        <f>VLOOKUP($E216,AU$450:AX$461,2,FALSE)*AU216*($K216)+IF($G216&lt;&gt;0,($H216/$G216)*AU216,0)*(1-$K216)</f>
        <v>0</v>
      </c>
      <c r="AW216" s="989">
        <f>VLOOKUP($E216,AU$450:AX$461,3,FALSE)*AU216*($K216)+IF($G216&lt;&gt;0,($I216/$G216)*AU216,0)*(1-$K216)</f>
        <v>0</v>
      </c>
      <c r="AX216" s="989">
        <f>VLOOKUP($E216,AU$450:AX$461,4,FALSE)*AU216*($K216)+(AU216-AV216-AW216)*(1-$K216)</f>
        <v>0</v>
      </c>
      <c r="AY216" s="946"/>
      <c r="BC216" s="988">
        <f>$G216</f>
        <v>0</v>
      </c>
      <c r="BD216" s="989">
        <f>VLOOKUP($E216,BC$450:BF$461,2,FALSE)*BC216*($K216)+IF($G216&lt;&gt;0,($H216/$G216)*BC216,0)*(1-$K216)</f>
        <v>0</v>
      </c>
      <c r="BE216" s="989">
        <f>VLOOKUP($E216,BC$450:BF$461,3,FALSE)*BC216*($K216)+IF($G216&lt;&gt;0,($I216/$G216)*BC216,0)*(1-$K216)</f>
        <v>0</v>
      </c>
      <c r="BF216" s="989">
        <f>VLOOKUP($E216,BC$450:BF$461,4,FALSE)*BC216*($K216)+(BC216-BD216-BE216)*(1-$K216)</f>
        <v>0</v>
      </c>
      <c r="BG216" s="946"/>
      <c r="BK216" s="988">
        <f>$G216</f>
        <v>0</v>
      </c>
      <c r="BL216" s="989">
        <f>VLOOKUP($E216,BK$450:BN$461,2,FALSE)*BK216*($K216)+IF($G216&lt;&gt;0,($H216/$G216)*BK216,0)*(1-$K216)</f>
        <v>0</v>
      </c>
      <c r="BM216" s="989">
        <f>VLOOKUP($E216,BK$450:BN$461,3,FALSE)*BK216*($K216)+IF($G216&lt;&gt;0,($I216/$G216)*BK216,0)*(1-$K216)</f>
        <v>0</v>
      </c>
      <c r="BN216" s="989">
        <f>VLOOKUP($E216,BK$450:BN$461,4,FALSE)*BK216*($K216)+(BK216-BL216-BM216)*(1-$K216)</f>
        <v>0</v>
      </c>
      <c r="BO216" s="946"/>
      <c r="BS216" s="988">
        <f>$G216</f>
        <v>0</v>
      </c>
      <c r="BT216" s="989">
        <f>VLOOKUP($E216,BS$450:BV$461,2,FALSE)*BS216*($K216)+IF($G216&lt;&gt;0,($H216/$G216)*BS216,0)*(1-$K216)</f>
        <v>0</v>
      </c>
      <c r="BU216" s="989">
        <f>VLOOKUP($E216,BS$450:BV$461,3,FALSE)*BS216*($K216)+IF($G216&lt;&gt;0,($I216/$G216)*BS216,0)*(1-$K216)</f>
        <v>0</v>
      </c>
      <c r="BV216" s="989">
        <f>VLOOKUP($E216,BS$450:BV$461,4,FALSE)*BS216*($K216)+(BS216-BT216-BU216)*(1-$K216)</f>
        <v>0</v>
      </c>
      <c r="BW216" s="946"/>
      <c r="CA216" s="988">
        <f>$G216</f>
        <v>0</v>
      </c>
      <c r="CB216" s="989">
        <f>VLOOKUP($E216,CA$450:CD$461,2,FALSE)*CA216*($K216)+IF($G216&lt;&gt;0,($H216/$G216)*CA216,0)*(1-$K216)</f>
        <v>0</v>
      </c>
      <c r="CC216" s="989">
        <f>VLOOKUP($E216,CA$450:CD$461,3,FALSE)*CA216*($K216)+IF($G216&lt;&gt;0,($I216/$G216)*CA216,0)*(1-$K216)</f>
        <v>0</v>
      </c>
      <c r="CD216" s="989">
        <f>VLOOKUP($E216,CA$450:CD$461,4,FALSE)*CA216*($K216)+(CA216-CB216-CC216)*(1-$K216)</f>
        <v>0</v>
      </c>
      <c r="CE216" s="946"/>
      <c r="CI216" s="988">
        <f>$G216</f>
        <v>0</v>
      </c>
      <c r="CJ216" s="989">
        <f>VLOOKUP($E216,CI$450:CL$461,2,FALSE)*CI216*($K216)+IF($G216&lt;&gt;0,($H216/$G216)*CI216,0)*(1-$K216)</f>
        <v>0</v>
      </c>
      <c r="CK216" s="989">
        <f>VLOOKUP($E216,CI$450:CL$461,3,FALSE)*CI216*($K216)+IF($G216&lt;&gt;0,($I216/$G216)*CI216,0)*(1-$K216)</f>
        <v>0</v>
      </c>
      <c r="CL216" s="989">
        <f>VLOOKUP($E216,CI$450:CL$461,4,FALSE)*CI216*($K216)+(CI216-CJ216-CK216)*(1-$K216)</f>
        <v>0</v>
      </c>
      <c r="CM216" s="946"/>
      <c r="CQ216" s="988">
        <f>$G216</f>
        <v>0</v>
      </c>
      <c r="CR216" s="989">
        <f>VLOOKUP($E216,CQ$450:CT$461,2,FALSE)*CQ216*($K216)+IF($G216&lt;&gt;0,($H216/$G216)*CQ216,0)*(1-$K216)</f>
        <v>0</v>
      </c>
      <c r="CS216" s="989">
        <f>VLOOKUP($E216,CQ$450:CT$461,3,FALSE)*CQ216*($K216)+IF($G216&lt;&gt;0,($I216/$G216)*CQ216,0)*(1-$K216)</f>
        <v>0</v>
      </c>
      <c r="CT216" s="989">
        <f>VLOOKUP($E216,CQ$450:CT$461,4,FALSE)*CQ216*($K216)+(CQ216-CR216-CS216)*(1-$K216)</f>
        <v>0</v>
      </c>
      <c r="CU216" s="946"/>
      <c r="CY216" s="988">
        <f>$G216</f>
        <v>0</v>
      </c>
      <c r="CZ216" s="989">
        <f>VLOOKUP($E216,CY$450:DB$461,2,FALSE)*CY216*($K216)+IF($G216&lt;&gt;0,($H216/$G216)*CY216,0)*(1-$K216)</f>
        <v>0</v>
      </c>
      <c r="DA216" s="989">
        <f>VLOOKUP($E216,CY$450:DB$461,3,FALSE)*CY216*($K216)+IF($G216&lt;&gt;0,($I216/$G216)*CY216,0)*(1-$K216)</f>
        <v>0</v>
      </c>
      <c r="DB216" s="989">
        <f>VLOOKUP($E216,CY$450:DB$461,4,FALSE)*CY216*($K216)+(CY216-CZ216-DA216)*(1-$K216)</f>
        <v>0</v>
      </c>
      <c r="DC216" s="946"/>
      <c r="DG216" s="988">
        <f>$G216</f>
        <v>0</v>
      </c>
      <c r="DH216" s="989">
        <f>VLOOKUP($E216,DG$450:DJ$461,2,FALSE)*DG216*($K216)+IF($G216&lt;&gt;0,($H216/$G216)*DG216,0)*(1-$K216)</f>
        <v>0</v>
      </c>
      <c r="DI216" s="989">
        <f>VLOOKUP($E216,DG$450:DJ$461,3,FALSE)*DG216*($K216)+IF($G216&lt;&gt;0,($I216/$G216)*DG216,0)*(1-$K216)</f>
        <v>0</v>
      </c>
      <c r="DJ216" s="989">
        <f>VLOOKUP($E216,DG$450:DJ$461,4,FALSE)*DG216*($K216)+(DG216-DH216-DI216)*(1-$K216)</f>
        <v>0</v>
      </c>
      <c r="DK216" s="946"/>
      <c r="DO216" s="988">
        <f>$G216</f>
        <v>0</v>
      </c>
      <c r="DP216" s="989">
        <f>VLOOKUP($E216,DO$450:DR$461,2,FALSE)*DO216*($K216)+IF($G216&lt;&gt;0,($H216/$G216)*DO216,0)*(1-$K216)</f>
        <v>0</v>
      </c>
      <c r="DQ216" s="989">
        <f>VLOOKUP($E216,DO$450:DR$461,3,FALSE)*DO216*($K216)+IF($G216&lt;&gt;0,($I216/$G216)*DO216,0)*(1-$K216)</f>
        <v>0</v>
      </c>
      <c r="DR216" s="989">
        <f>VLOOKUP($E216,DO$450:DR$461,4,FALSE)*DO216*($K216)+(DO216-DP216-DQ216)*(1-$K216)</f>
        <v>0</v>
      </c>
      <c r="DS216" s="946"/>
      <c r="DW216" s="988">
        <f>$G216</f>
        <v>0</v>
      </c>
      <c r="DX216" s="989">
        <f>VLOOKUP($E216,DW$450:DZ$461,2,FALSE)*DW216*($K216)+IF($G216&lt;&gt;0,($H216/$G216)*DW216,0)*(1-$K216)</f>
        <v>0</v>
      </c>
      <c r="DY216" s="989">
        <f>VLOOKUP($E216,DW$450:DZ$461,3,FALSE)*DW216*($K216)+IF($G216&lt;&gt;0,($I216/$G216)*DW216,0)*(1-$K216)</f>
        <v>0</v>
      </c>
      <c r="DZ216" s="989">
        <f>VLOOKUP($E216,DW$450:DZ$461,4,FALSE)*DW216*($K216)+(DW216-DX216-DY216)*(1-$K216)</f>
        <v>0</v>
      </c>
      <c r="EA216" s="946"/>
      <c r="EE216" s="988">
        <f>$G216</f>
        <v>0</v>
      </c>
      <c r="EF216" s="989">
        <f>VLOOKUP($E216,EE$450:EH$461,2,FALSE)*EE216*($K216)+IF($G216&lt;&gt;0,($H216/$G216)*EE216,0)*(1-$K216)</f>
        <v>0</v>
      </c>
      <c r="EG216" s="989">
        <f>VLOOKUP($E216,EE$450:EH$461,3,FALSE)*EE216*($K216)+IF($G216&lt;&gt;0,($I216/$G216)*EE216,0)*(1-$K216)</f>
        <v>0</v>
      </c>
      <c r="EH216" s="989">
        <f>VLOOKUP($E216,EE$450:EH$461,4,FALSE)*EE216*($K216)+(EE216-EF216-EG216)*(1-$K216)</f>
        <v>0</v>
      </c>
      <c r="EI216" s="946"/>
      <c r="EM216" s="988">
        <f>$G216</f>
        <v>0</v>
      </c>
      <c r="EN216" s="989">
        <f>VLOOKUP($E216,EM$450:EP$461,2,FALSE)*EM216*($K216)+IF($G216&lt;&gt;0,($H216/$G216)*EM216,0)*(1-$K216)</f>
        <v>0</v>
      </c>
      <c r="EO216" s="989">
        <f>VLOOKUP($E216,EM$450:EP$461,3,FALSE)*EM216*($K216)+IF($G216&lt;&gt;0,($I216/$G216)*EM216,0)*(1-$K216)</f>
        <v>0</v>
      </c>
      <c r="EP216" s="989">
        <f>VLOOKUP($E216,EM$450:EP$461,4,FALSE)*EM216*($K216)+(EM216-EN216-EO216)*(1-$K216)</f>
        <v>0</v>
      </c>
      <c r="EQ216" s="946"/>
      <c r="EU216" s="988">
        <f>$G216</f>
        <v>0</v>
      </c>
      <c r="EV216" s="989">
        <f>VLOOKUP($E216,EU$450:EX$461,2,FALSE)*EU216*($K216)+IF($G216&lt;&gt;0,($H216/$G216)*EU216,0)*(1-$K216)</f>
        <v>0</v>
      </c>
      <c r="EW216" s="989">
        <f>VLOOKUP($E216,EU$450:EX$461,3,FALSE)*EU216*($K216)+IF($G216&lt;&gt;0,($I216/$G216)*EU216,0)*(1-$K216)</f>
        <v>0</v>
      </c>
      <c r="EX216" s="989">
        <f>VLOOKUP($E216,EU$450:EX$461,4,FALSE)*EU216*($K216)+(EU216-EV216-EW216)*(1-$K216)</f>
        <v>0</v>
      </c>
      <c r="EY216" s="946"/>
      <c r="FC216" s="988">
        <f>$G216</f>
        <v>0</v>
      </c>
      <c r="FD216" s="989">
        <f>VLOOKUP($E216,FC$450:FF$461,2,FALSE)*FC216*($K216)+IF($G216&lt;&gt;0,($H216/$G216)*FC216,0)*(1-$K216)</f>
        <v>0</v>
      </c>
      <c r="FE216" s="989">
        <f>VLOOKUP($E216,FC$450:FF$461,3,FALSE)*FC216*($K216)+IF($G216&lt;&gt;0,($I216/$G216)*FC216,0)*(1-$K216)</f>
        <v>0</v>
      </c>
      <c r="FF216" s="989">
        <f>VLOOKUP($E216,FC$450:FF$461,4,FALSE)*FC216*($K216)+(FC216-FD216-FE216)*(1-$K216)</f>
        <v>0</v>
      </c>
      <c r="FG216" s="946"/>
      <c r="FK216" s="988">
        <f>$G216</f>
        <v>0</v>
      </c>
      <c r="FL216" s="989">
        <f>VLOOKUP($E216,FK$450:FN$461,2,FALSE)*FK216*($K216)+IF($G216&lt;&gt;0,($H216/$G216)*FK216,0)*(1-$K216)</f>
        <v>0</v>
      </c>
      <c r="FM216" s="989">
        <f>VLOOKUP($E216,FK$450:FN$461,3,FALSE)*FK216*($K216)+IF($G216&lt;&gt;0,($I216/$G216)*FK216,0)*(1-$K216)</f>
        <v>0</v>
      </c>
      <c r="FN216" s="989">
        <f>VLOOKUP($E216,FK$450:FN$461,4,FALSE)*FK216*($K216)+(FK216-FL216-FM216)*(1-$K216)</f>
        <v>0</v>
      </c>
      <c r="FO216" s="946"/>
    </row>
    <row r="217" spans="1:171">
      <c r="A217" s="786"/>
      <c r="B217" s="787" t="s">
        <v>172</v>
      </c>
      <c r="C217" s="1963" t="s">
        <v>72</v>
      </c>
      <c r="D217" s="764" t="s">
        <v>374</v>
      </c>
      <c r="E217" s="1985" t="str">
        <f>'Sch 3 - Expenses'!E53</f>
        <v>DIST</v>
      </c>
      <c r="F217" s="765"/>
      <c r="G217" s="182">
        <f>'Sch 3 - Expenses'!G53</f>
        <v>0</v>
      </c>
      <c r="H217" s="182">
        <f>'Sch 3 - Expenses'!H53</f>
        <v>0</v>
      </c>
      <c r="I217" s="182">
        <f>'Sch 3 - Expenses'!I53</f>
        <v>0</v>
      </c>
      <c r="J217" s="183">
        <f>'Sch 3 - Expenses'!J53</f>
        <v>0</v>
      </c>
      <c r="K217" s="777">
        <f>IF($E217="DIRECT",0,1)</f>
        <v>1</v>
      </c>
      <c r="O217" s="988">
        <f>$G217</f>
        <v>0</v>
      </c>
      <c r="P217" s="989">
        <f>VLOOKUP($E217,O$450:R$461,2,FALSE)*O217*($K217)+IF($G217&lt;&gt;0,($H217/$G217)*O217,0)*(1-$K217)</f>
        <v>0</v>
      </c>
      <c r="Q217" s="989">
        <f>VLOOKUP($E217,O$450:R$461,3,FALSE)*O217*($K217)+IF($G217&lt;&gt;0,($I217/$G217)*O217,0)*(1-$K217)</f>
        <v>0</v>
      </c>
      <c r="R217" s="989">
        <f>VLOOKUP($E217,O$450:R$461,4,FALSE)*O217*($K217)+(O217-P217-Q217)*(1-$K217)</f>
        <v>0</v>
      </c>
      <c r="S217" s="946"/>
      <c r="W217" s="988">
        <f>$G217</f>
        <v>0</v>
      </c>
      <c r="X217" s="989">
        <f>VLOOKUP($E217,W$450:Z$461,2,FALSE)*W217*($K217)+IF($G217&lt;&gt;0,($H217/$G217)*W217,0)*(1-$K217)</f>
        <v>0</v>
      </c>
      <c r="Y217" s="989">
        <f>VLOOKUP($E217,W$450:Z$461,3,FALSE)*W217*($K217)+IF($G217&lt;&gt;0,($I217/$G217)*W217,0)*(1-$K217)</f>
        <v>0</v>
      </c>
      <c r="Z217" s="989">
        <f>VLOOKUP($E217,W$450:Z$461,4,FALSE)*W217*($K217)+(W217-X217-Y217)*(1-$K217)</f>
        <v>0</v>
      </c>
      <c r="AA217" s="946"/>
      <c r="AE217" s="988">
        <f>$G217</f>
        <v>0</v>
      </c>
      <c r="AF217" s="989">
        <f>VLOOKUP($E217,AE$450:AH$461,2,FALSE)*AE217*($K217)+IF($G217&lt;&gt;0,($H217/$G217)*AE217,0)*(1-$K217)</f>
        <v>0</v>
      </c>
      <c r="AG217" s="989">
        <f>VLOOKUP($E217,AE$450:AH$461,3,FALSE)*AE217*($K217)+IF($G217&lt;&gt;0,($I217/$G217)*AE217,0)*(1-$K217)</f>
        <v>0</v>
      </c>
      <c r="AH217" s="989">
        <f>VLOOKUP($E217,AE$450:AH$461,4,FALSE)*AE217*($K217)+(AE217-AF217-AG217)*(1-$K217)</f>
        <v>0</v>
      </c>
      <c r="AI217" s="946"/>
      <c r="AM217" s="988">
        <f>$G217</f>
        <v>0</v>
      </c>
      <c r="AN217" s="989">
        <f>VLOOKUP($E217,AM$450:AP$461,2,FALSE)*AM217*($K217)+IF($G217&lt;&gt;0,($H217/$G217)*AM217,0)*(1-$K217)</f>
        <v>0</v>
      </c>
      <c r="AO217" s="989">
        <f>VLOOKUP($E217,AM$450:AP$461,3,FALSE)*AM217*($K217)+IF($G217&lt;&gt;0,($I217/$G217)*AM217,0)*(1-$K217)</f>
        <v>0</v>
      </c>
      <c r="AP217" s="989">
        <f>VLOOKUP($E217,AM$450:AP$461,4,FALSE)*AM217*($K217)+(AM217-AN217-AO217)*(1-$K217)</f>
        <v>0</v>
      </c>
      <c r="AQ217" s="946"/>
      <c r="AU217" s="988">
        <f>$G217</f>
        <v>0</v>
      </c>
      <c r="AV217" s="989">
        <f>VLOOKUP($E217,AU$450:AX$461,2,FALSE)*AU217*($K217)+IF($G217&lt;&gt;0,($H217/$G217)*AU217,0)*(1-$K217)</f>
        <v>0</v>
      </c>
      <c r="AW217" s="989">
        <f>VLOOKUP($E217,AU$450:AX$461,3,FALSE)*AU217*($K217)+IF($G217&lt;&gt;0,($I217/$G217)*AU217,0)*(1-$K217)</f>
        <v>0</v>
      </c>
      <c r="AX217" s="989">
        <f>VLOOKUP($E217,AU$450:AX$461,4,FALSE)*AU217*($K217)+(AU217-AV217-AW217)*(1-$K217)</f>
        <v>0</v>
      </c>
      <c r="AY217" s="946"/>
      <c r="BC217" s="988">
        <f>$G217</f>
        <v>0</v>
      </c>
      <c r="BD217" s="989">
        <f>VLOOKUP($E217,BC$450:BF$461,2,FALSE)*BC217*($K217)+IF($G217&lt;&gt;0,($H217/$G217)*BC217,0)*(1-$K217)</f>
        <v>0</v>
      </c>
      <c r="BE217" s="989">
        <f>VLOOKUP($E217,BC$450:BF$461,3,FALSE)*BC217*($K217)+IF($G217&lt;&gt;0,($I217/$G217)*BC217,0)*(1-$K217)</f>
        <v>0</v>
      </c>
      <c r="BF217" s="989">
        <f>VLOOKUP($E217,BC$450:BF$461,4,FALSE)*BC217*($K217)+(BC217-BD217-BE217)*(1-$K217)</f>
        <v>0</v>
      </c>
      <c r="BG217" s="946"/>
      <c r="BK217" s="988">
        <f>$G217</f>
        <v>0</v>
      </c>
      <c r="BL217" s="989">
        <f>VLOOKUP($E217,BK$450:BN$461,2,FALSE)*BK217*($K217)+IF($G217&lt;&gt;0,($H217/$G217)*BK217,0)*(1-$K217)</f>
        <v>0</v>
      </c>
      <c r="BM217" s="989">
        <f>VLOOKUP($E217,BK$450:BN$461,3,FALSE)*BK217*($K217)+IF($G217&lt;&gt;0,($I217/$G217)*BK217,0)*(1-$K217)</f>
        <v>0</v>
      </c>
      <c r="BN217" s="989">
        <f>VLOOKUP($E217,BK$450:BN$461,4,FALSE)*BK217*($K217)+(BK217-BL217-BM217)*(1-$K217)</f>
        <v>0</v>
      </c>
      <c r="BO217" s="946"/>
      <c r="BS217" s="988">
        <f>$G217</f>
        <v>0</v>
      </c>
      <c r="BT217" s="989">
        <f>VLOOKUP($E217,BS$450:BV$461,2,FALSE)*BS217*($K217)+IF($G217&lt;&gt;0,($H217/$G217)*BS217,0)*(1-$K217)</f>
        <v>0</v>
      </c>
      <c r="BU217" s="989">
        <f>VLOOKUP($E217,BS$450:BV$461,3,FALSE)*BS217*($K217)+IF($G217&lt;&gt;0,($I217/$G217)*BS217,0)*(1-$K217)</f>
        <v>0</v>
      </c>
      <c r="BV217" s="989">
        <f>VLOOKUP($E217,BS$450:BV$461,4,FALSE)*BS217*($K217)+(BS217-BT217-BU217)*(1-$K217)</f>
        <v>0</v>
      </c>
      <c r="BW217" s="946"/>
      <c r="CA217" s="988">
        <f>$G217</f>
        <v>0</v>
      </c>
      <c r="CB217" s="989">
        <f>VLOOKUP($E217,CA$450:CD$461,2,FALSE)*CA217*($K217)+IF($G217&lt;&gt;0,($H217/$G217)*CA217,0)*(1-$K217)</f>
        <v>0</v>
      </c>
      <c r="CC217" s="989">
        <f>VLOOKUP($E217,CA$450:CD$461,3,FALSE)*CA217*($K217)+IF($G217&lt;&gt;0,($I217/$G217)*CA217,0)*(1-$K217)</f>
        <v>0</v>
      </c>
      <c r="CD217" s="989">
        <f>VLOOKUP($E217,CA$450:CD$461,4,FALSE)*CA217*($K217)+(CA217-CB217-CC217)*(1-$K217)</f>
        <v>0</v>
      </c>
      <c r="CE217" s="946"/>
      <c r="CI217" s="988">
        <f>$G217</f>
        <v>0</v>
      </c>
      <c r="CJ217" s="989">
        <f>VLOOKUP($E217,CI$450:CL$461,2,FALSE)*CI217*($K217)+IF($G217&lt;&gt;0,($H217/$G217)*CI217,0)*(1-$K217)</f>
        <v>0</v>
      </c>
      <c r="CK217" s="989">
        <f>VLOOKUP($E217,CI$450:CL$461,3,FALSE)*CI217*($K217)+IF($G217&lt;&gt;0,($I217/$G217)*CI217,0)*(1-$K217)</f>
        <v>0</v>
      </c>
      <c r="CL217" s="989">
        <f>VLOOKUP($E217,CI$450:CL$461,4,FALSE)*CI217*($K217)+(CI217-CJ217-CK217)*(1-$K217)</f>
        <v>0</v>
      </c>
      <c r="CM217" s="946"/>
      <c r="CQ217" s="988">
        <f>$G217</f>
        <v>0</v>
      </c>
      <c r="CR217" s="989">
        <f>VLOOKUP($E217,CQ$450:CT$461,2,FALSE)*CQ217*($K217)+IF($G217&lt;&gt;0,($H217/$G217)*CQ217,0)*(1-$K217)</f>
        <v>0</v>
      </c>
      <c r="CS217" s="989">
        <f>VLOOKUP($E217,CQ$450:CT$461,3,FALSE)*CQ217*($K217)+IF($G217&lt;&gt;0,($I217/$G217)*CQ217,0)*(1-$K217)</f>
        <v>0</v>
      </c>
      <c r="CT217" s="989">
        <f>VLOOKUP($E217,CQ$450:CT$461,4,FALSE)*CQ217*($K217)+(CQ217-CR217-CS217)*(1-$K217)</f>
        <v>0</v>
      </c>
      <c r="CU217" s="946"/>
      <c r="CY217" s="988">
        <f>$G217</f>
        <v>0</v>
      </c>
      <c r="CZ217" s="989">
        <f>VLOOKUP($E217,CY$450:DB$461,2,FALSE)*CY217*($K217)+IF($G217&lt;&gt;0,($H217/$G217)*CY217,0)*(1-$K217)</f>
        <v>0</v>
      </c>
      <c r="DA217" s="989">
        <f>VLOOKUP($E217,CY$450:DB$461,3,FALSE)*CY217*($K217)+IF($G217&lt;&gt;0,($I217/$G217)*CY217,0)*(1-$K217)</f>
        <v>0</v>
      </c>
      <c r="DB217" s="989">
        <f>VLOOKUP($E217,CY$450:DB$461,4,FALSE)*CY217*($K217)+(CY217-CZ217-DA217)*(1-$K217)</f>
        <v>0</v>
      </c>
      <c r="DC217" s="946"/>
      <c r="DG217" s="988">
        <f>$G217</f>
        <v>0</v>
      </c>
      <c r="DH217" s="989">
        <f>VLOOKUP($E217,DG$450:DJ$461,2,FALSE)*DG217*($K217)+IF($G217&lt;&gt;0,($H217/$G217)*DG217,0)*(1-$K217)</f>
        <v>0</v>
      </c>
      <c r="DI217" s="989">
        <f>VLOOKUP($E217,DG$450:DJ$461,3,FALSE)*DG217*($K217)+IF($G217&lt;&gt;0,($I217/$G217)*DG217,0)*(1-$K217)</f>
        <v>0</v>
      </c>
      <c r="DJ217" s="989">
        <f>VLOOKUP($E217,DG$450:DJ$461,4,FALSE)*DG217*($K217)+(DG217-DH217-DI217)*(1-$K217)</f>
        <v>0</v>
      </c>
      <c r="DK217" s="946"/>
      <c r="DO217" s="988">
        <f>$G217</f>
        <v>0</v>
      </c>
      <c r="DP217" s="989">
        <f>VLOOKUP($E217,DO$450:DR$461,2,FALSE)*DO217*($K217)+IF($G217&lt;&gt;0,($H217/$G217)*DO217,0)*(1-$K217)</f>
        <v>0</v>
      </c>
      <c r="DQ217" s="989">
        <f>VLOOKUP($E217,DO$450:DR$461,3,FALSE)*DO217*($K217)+IF($G217&lt;&gt;0,($I217/$G217)*DO217,0)*(1-$K217)</f>
        <v>0</v>
      </c>
      <c r="DR217" s="989">
        <f>VLOOKUP($E217,DO$450:DR$461,4,FALSE)*DO217*($K217)+(DO217-DP217-DQ217)*(1-$K217)</f>
        <v>0</v>
      </c>
      <c r="DS217" s="946"/>
      <c r="DW217" s="988">
        <f>$G217</f>
        <v>0</v>
      </c>
      <c r="DX217" s="989">
        <f>VLOOKUP($E217,DW$450:DZ$461,2,FALSE)*DW217*($K217)+IF($G217&lt;&gt;0,($H217/$G217)*DW217,0)*(1-$K217)</f>
        <v>0</v>
      </c>
      <c r="DY217" s="989">
        <f>VLOOKUP($E217,DW$450:DZ$461,3,FALSE)*DW217*($K217)+IF($G217&lt;&gt;0,($I217/$G217)*DW217,0)*(1-$K217)</f>
        <v>0</v>
      </c>
      <c r="DZ217" s="989">
        <f>VLOOKUP($E217,DW$450:DZ$461,4,FALSE)*DW217*($K217)+(DW217-DX217-DY217)*(1-$K217)</f>
        <v>0</v>
      </c>
      <c r="EA217" s="946"/>
      <c r="EE217" s="988">
        <f>$G217</f>
        <v>0</v>
      </c>
      <c r="EF217" s="989">
        <f>VLOOKUP($E217,EE$450:EH$461,2,FALSE)*EE217*($K217)+IF($G217&lt;&gt;0,($H217/$G217)*EE217,0)*(1-$K217)</f>
        <v>0</v>
      </c>
      <c r="EG217" s="989">
        <f>VLOOKUP($E217,EE$450:EH$461,3,FALSE)*EE217*($K217)+IF($G217&lt;&gt;0,($I217/$G217)*EE217,0)*(1-$K217)</f>
        <v>0</v>
      </c>
      <c r="EH217" s="989">
        <f>VLOOKUP($E217,EE$450:EH$461,4,FALSE)*EE217*($K217)+(EE217-EF217-EG217)*(1-$K217)</f>
        <v>0</v>
      </c>
      <c r="EI217" s="946"/>
      <c r="EM217" s="988">
        <f>$G217</f>
        <v>0</v>
      </c>
      <c r="EN217" s="989">
        <f>VLOOKUP($E217,EM$450:EP$461,2,FALSE)*EM217*($K217)+IF($G217&lt;&gt;0,($H217/$G217)*EM217,0)*(1-$K217)</f>
        <v>0</v>
      </c>
      <c r="EO217" s="989">
        <f>VLOOKUP($E217,EM$450:EP$461,3,FALSE)*EM217*($K217)+IF($G217&lt;&gt;0,($I217/$G217)*EM217,0)*(1-$K217)</f>
        <v>0</v>
      </c>
      <c r="EP217" s="989">
        <f>VLOOKUP($E217,EM$450:EP$461,4,FALSE)*EM217*($K217)+(EM217-EN217-EO217)*(1-$K217)</f>
        <v>0</v>
      </c>
      <c r="EQ217" s="946"/>
      <c r="EU217" s="988">
        <f>$G217</f>
        <v>0</v>
      </c>
      <c r="EV217" s="989">
        <f>VLOOKUP($E217,EU$450:EX$461,2,FALSE)*EU217*($K217)+IF($G217&lt;&gt;0,($H217/$G217)*EU217,0)*(1-$K217)</f>
        <v>0</v>
      </c>
      <c r="EW217" s="989">
        <f>VLOOKUP($E217,EU$450:EX$461,3,FALSE)*EU217*($K217)+IF($G217&lt;&gt;0,($I217/$G217)*EU217,0)*(1-$K217)</f>
        <v>0</v>
      </c>
      <c r="EX217" s="989">
        <f>VLOOKUP($E217,EU$450:EX$461,4,FALSE)*EU217*($K217)+(EU217-EV217-EW217)*(1-$K217)</f>
        <v>0</v>
      </c>
      <c r="EY217" s="946"/>
      <c r="FC217" s="988">
        <f>$G217</f>
        <v>0</v>
      </c>
      <c r="FD217" s="989">
        <f>VLOOKUP($E217,FC$450:FF$461,2,FALSE)*FC217*($K217)+IF($G217&lt;&gt;0,($H217/$G217)*FC217,0)*(1-$K217)</f>
        <v>0</v>
      </c>
      <c r="FE217" s="989">
        <f>VLOOKUP($E217,FC$450:FF$461,3,FALSE)*FC217*($K217)+IF($G217&lt;&gt;0,($I217/$G217)*FC217,0)*(1-$K217)</f>
        <v>0</v>
      </c>
      <c r="FF217" s="989">
        <f>VLOOKUP($E217,FC$450:FF$461,4,FALSE)*FC217*($K217)+(FC217-FD217-FE217)*(1-$K217)</f>
        <v>0</v>
      </c>
      <c r="FG217" s="946"/>
      <c r="FK217" s="988">
        <f>$G217</f>
        <v>0</v>
      </c>
      <c r="FL217" s="989">
        <f>VLOOKUP($E217,FK$450:FN$461,2,FALSE)*FK217*($K217)+IF($G217&lt;&gt;0,($H217/$G217)*FK217,0)*(1-$K217)</f>
        <v>0</v>
      </c>
      <c r="FM217" s="989">
        <f>VLOOKUP($E217,FK$450:FN$461,3,FALSE)*FK217*($K217)+IF($G217&lt;&gt;0,($I217/$G217)*FK217,0)*(1-$K217)</f>
        <v>0</v>
      </c>
      <c r="FN217" s="989">
        <f>VLOOKUP($E217,FK$450:FN$461,4,FALSE)*FK217*($K217)+(FK217-FL217-FM217)*(1-$K217)</f>
        <v>0</v>
      </c>
      <c r="FO217" s="946"/>
    </row>
    <row r="218" spans="1:171">
      <c r="A218" s="786"/>
      <c r="B218" s="787" t="s">
        <v>375</v>
      </c>
      <c r="C218" s="1963" t="s">
        <v>72</v>
      </c>
      <c r="D218" s="764" t="s">
        <v>376</v>
      </c>
      <c r="E218" s="1985" t="str">
        <f>'Sch 3 - Expenses'!E54</f>
        <v>DIST</v>
      </c>
      <c r="F218" s="765"/>
      <c r="G218" s="182">
        <f>'Sch 3 - Expenses'!G54</f>
        <v>0</v>
      </c>
      <c r="H218" s="182">
        <f>'Sch 3 - Expenses'!H54</f>
        <v>0</v>
      </c>
      <c r="I218" s="182">
        <f>'Sch 3 - Expenses'!I54</f>
        <v>0</v>
      </c>
      <c r="J218" s="183">
        <f>'Sch 3 - Expenses'!J54</f>
        <v>0</v>
      </c>
      <c r="K218" s="777">
        <f>IF($E218="DIRECT",0,1)</f>
        <v>1</v>
      </c>
      <c r="O218" s="988">
        <f>$G218</f>
        <v>0</v>
      </c>
      <c r="P218" s="989">
        <f>VLOOKUP($E218,O$450:R$461,2,FALSE)*O218*($K218)+IF($G218&lt;&gt;0,($H218/$G218)*O218,0)*(1-$K218)</f>
        <v>0</v>
      </c>
      <c r="Q218" s="989">
        <f>VLOOKUP($E218,O$450:R$461,3,FALSE)*O218*($K218)+IF($G218&lt;&gt;0,($I218/$G218)*O218,0)*(1-$K218)</f>
        <v>0</v>
      </c>
      <c r="R218" s="989">
        <f>VLOOKUP($E218,O$450:R$461,4,FALSE)*O218*($K218)+(O218-P218-Q218)*(1-$K218)</f>
        <v>0</v>
      </c>
      <c r="S218" s="946"/>
      <c r="W218" s="988">
        <f>$G218</f>
        <v>0</v>
      </c>
      <c r="X218" s="989">
        <f>VLOOKUP($E218,W$450:Z$461,2,FALSE)*W218*($K218)+IF($G218&lt;&gt;0,($H218/$G218)*W218,0)*(1-$K218)</f>
        <v>0</v>
      </c>
      <c r="Y218" s="989">
        <f>VLOOKUP($E218,W$450:Z$461,3,FALSE)*W218*($K218)+IF($G218&lt;&gt;0,($I218/$G218)*W218,0)*(1-$K218)</f>
        <v>0</v>
      </c>
      <c r="Z218" s="989">
        <f>VLOOKUP($E218,W$450:Z$461,4,FALSE)*W218*($K218)+(W218-X218-Y218)*(1-$K218)</f>
        <v>0</v>
      </c>
      <c r="AA218" s="946"/>
      <c r="AE218" s="988">
        <f>$G218</f>
        <v>0</v>
      </c>
      <c r="AF218" s="989">
        <f>VLOOKUP($E218,AE$450:AH$461,2,FALSE)*AE218*($K218)+IF($G218&lt;&gt;0,($H218/$G218)*AE218,0)*(1-$K218)</f>
        <v>0</v>
      </c>
      <c r="AG218" s="989">
        <f>VLOOKUP($E218,AE$450:AH$461,3,FALSE)*AE218*($K218)+IF($G218&lt;&gt;0,($I218/$G218)*AE218,0)*(1-$K218)</f>
        <v>0</v>
      </c>
      <c r="AH218" s="989">
        <f>VLOOKUP($E218,AE$450:AH$461,4,FALSE)*AE218*($K218)+(AE218-AF218-AG218)*(1-$K218)</f>
        <v>0</v>
      </c>
      <c r="AI218" s="946"/>
      <c r="AM218" s="988">
        <f>$G218</f>
        <v>0</v>
      </c>
      <c r="AN218" s="989">
        <f>VLOOKUP($E218,AM$450:AP$461,2,FALSE)*AM218*($K218)+IF($G218&lt;&gt;0,($H218/$G218)*AM218,0)*(1-$K218)</f>
        <v>0</v>
      </c>
      <c r="AO218" s="989">
        <f>VLOOKUP($E218,AM$450:AP$461,3,FALSE)*AM218*($K218)+IF($G218&lt;&gt;0,($I218/$G218)*AM218,0)*(1-$K218)</f>
        <v>0</v>
      </c>
      <c r="AP218" s="989">
        <f>VLOOKUP($E218,AM$450:AP$461,4,FALSE)*AM218*($K218)+(AM218-AN218-AO218)*(1-$K218)</f>
        <v>0</v>
      </c>
      <c r="AQ218" s="946"/>
      <c r="AU218" s="988">
        <f>$G218</f>
        <v>0</v>
      </c>
      <c r="AV218" s="989">
        <f>VLOOKUP($E218,AU$450:AX$461,2,FALSE)*AU218*($K218)+IF($G218&lt;&gt;0,($H218/$G218)*AU218,0)*(1-$K218)</f>
        <v>0</v>
      </c>
      <c r="AW218" s="989">
        <f>VLOOKUP($E218,AU$450:AX$461,3,FALSE)*AU218*($K218)+IF($G218&lt;&gt;0,($I218/$G218)*AU218,0)*(1-$K218)</f>
        <v>0</v>
      </c>
      <c r="AX218" s="989">
        <f>VLOOKUP($E218,AU$450:AX$461,4,FALSE)*AU218*($K218)+(AU218-AV218-AW218)*(1-$K218)</f>
        <v>0</v>
      </c>
      <c r="AY218" s="946"/>
      <c r="BC218" s="988">
        <f>$G218</f>
        <v>0</v>
      </c>
      <c r="BD218" s="989">
        <f>VLOOKUP($E218,BC$450:BF$461,2,FALSE)*BC218*($K218)+IF($G218&lt;&gt;0,($H218/$G218)*BC218,0)*(1-$K218)</f>
        <v>0</v>
      </c>
      <c r="BE218" s="989">
        <f>VLOOKUP($E218,BC$450:BF$461,3,FALSE)*BC218*($K218)+IF($G218&lt;&gt;0,($I218/$G218)*BC218,0)*(1-$K218)</f>
        <v>0</v>
      </c>
      <c r="BF218" s="989">
        <f>VLOOKUP($E218,BC$450:BF$461,4,FALSE)*BC218*($K218)+(BC218-BD218-BE218)*(1-$K218)</f>
        <v>0</v>
      </c>
      <c r="BG218" s="946"/>
      <c r="BK218" s="988">
        <f>$G218</f>
        <v>0</v>
      </c>
      <c r="BL218" s="989">
        <f>VLOOKUP($E218,BK$450:BN$461,2,FALSE)*BK218*($K218)+IF($G218&lt;&gt;0,($H218/$G218)*BK218,0)*(1-$K218)</f>
        <v>0</v>
      </c>
      <c r="BM218" s="989">
        <f>VLOOKUP($E218,BK$450:BN$461,3,FALSE)*BK218*($K218)+IF($G218&lt;&gt;0,($I218/$G218)*BK218,0)*(1-$K218)</f>
        <v>0</v>
      </c>
      <c r="BN218" s="989">
        <f>VLOOKUP($E218,BK$450:BN$461,4,FALSE)*BK218*($K218)+(BK218-BL218-BM218)*(1-$K218)</f>
        <v>0</v>
      </c>
      <c r="BO218" s="946"/>
      <c r="BS218" s="988">
        <f>$G218</f>
        <v>0</v>
      </c>
      <c r="BT218" s="989">
        <f>VLOOKUP($E218,BS$450:BV$461,2,FALSE)*BS218*($K218)+IF($G218&lt;&gt;0,($H218/$G218)*BS218,0)*(1-$K218)</f>
        <v>0</v>
      </c>
      <c r="BU218" s="989">
        <f>VLOOKUP($E218,BS$450:BV$461,3,FALSE)*BS218*($K218)+IF($G218&lt;&gt;0,($I218/$G218)*BS218,0)*(1-$K218)</f>
        <v>0</v>
      </c>
      <c r="BV218" s="989">
        <f>VLOOKUP($E218,BS$450:BV$461,4,FALSE)*BS218*($K218)+(BS218-BT218-BU218)*(1-$K218)</f>
        <v>0</v>
      </c>
      <c r="BW218" s="946"/>
      <c r="CA218" s="988">
        <f>$G218</f>
        <v>0</v>
      </c>
      <c r="CB218" s="989">
        <f>VLOOKUP($E218,CA$450:CD$461,2,FALSE)*CA218*($K218)+IF($G218&lt;&gt;0,($H218/$G218)*CA218,0)*(1-$K218)</f>
        <v>0</v>
      </c>
      <c r="CC218" s="989">
        <f>VLOOKUP($E218,CA$450:CD$461,3,FALSE)*CA218*($K218)+IF($G218&lt;&gt;0,($I218/$G218)*CA218,0)*(1-$K218)</f>
        <v>0</v>
      </c>
      <c r="CD218" s="989">
        <f>VLOOKUP($E218,CA$450:CD$461,4,FALSE)*CA218*($K218)+(CA218-CB218-CC218)*(1-$K218)</f>
        <v>0</v>
      </c>
      <c r="CE218" s="946"/>
      <c r="CI218" s="988">
        <f>$G218</f>
        <v>0</v>
      </c>
      <c r="CJ218" s="989">
        <f>VLOOKUP($E218,CI$450:CL$461,2,FALSE)*CI218*($K218)+IF($G218&lt;&gt;0,($H218/$G218)*CI218,0)*(1-$K218)</f>
        <v>0</v>
      </c>
      <c r="CK218" s="989">
        <f>VLOOKUP($E218,CI$450:CL$461,3,FALSE)*CI218*($K218)+IF($G218&lt;&gt;0,($I218/$G218)*CI218,0)*(1-$K218)</f>
        <v>0</v>
      </c>
      <c r="CL218" s="989">
        <f>VLOOKUP($E218,CI$450:CL$461,4,FALSE)*CI218*($K218)+(CI218-CJ218-CK218)*(1-$K218)</f>
        <v>0</v>
      </c>
      <c r="CM218" s="946"/>
      <c r="CQ218" s="988">
        <f>$G218</f>
        <v>0</v>
      </c>
      <c r="CR218" s="989">
        <f>VLOOKUP($E218,CQ$450:CT$461,2,FALSE)*CQ218*($K218)+IF($G218&lt;&gt;0,($H218/$G218)*CQ218,0)*(1-$K218)</f>
        <v>0</v>
      </c>
      <c r="CS218" s="989">
        <f>VLOOKUP($E218,CQ$450:CT$461,3,FALSE)*CQ218*($K218)+IF($G218&lt;&gt;0,($I218/$G218)*CQ218,0)*(1-$K218)</f>
        <v>0</v>
      </c>
      <c r="CT218" s="989">
        <f>VLOOKUP($E218,CQ$450:CT$461,4,FALSE)*CQ218*($K218)+(CQ218-CR218-CS218)*(1-$K218)</f>
        <v>0</v>
      </c>
      <c r="CU218" s="946"/>
      <c r="CY218" s="988">
        <f>$G218</f>
        <v>0</v>
      </c>
      <c r="CZ218" s="989">
        <f>VLOOKUP($E218,CY$450:DB$461,2,FALSE)*CY218*($K218)+IF($G218&lt;&gt;0,($H218/$G218)*CY218,0)*(1-$K218)</f>
        <v>0</v>
      </c>
      <c r="DA218" s="989">
        <f>VLOOKUP($E218,CY$450:DB$461,3,FALSE)*CY218*($K218)+IF($G218&lt;&gt;0,($I218/$G218)*CY218,0)*(1-$K218)</f>
        <v>0</v>
      </c>
      <c r="DB218" s="989">
        <f>VLOOKUP($E218,CY$450:DB$461,4,FALSE)*CY218*($K218)+(CY218-CZ218-DA218)*(1-$K218)</f>
        <v>0</v>
      </c>
      <c r="DC218" s="946"/>
      <c r="DG218" s="988">
        <f>$G218</f>
        <v>0</v>
      </c>
      <c r="DH218" s="989">
        <f>VLOOKUP($E218,DG$450:DJ$461,2,FALSE)*DG218*($K218)+IF($G218&lt;&gt;0,($H218/$G218)*DG218,0)*(1-$K218)</f>
        <v>0</v>
      </c>
      <c r="DI218" s="989">
        <f>VLOOKUP($E218,DG$450:DJ$461,3,FALSE)*DG218*($K218)+IF($G218&lt;&gt;0,($I218/$G218)*DG218,0)*(1-$K218)</f>
        <v>0</v>
      </c>
      <c r="DJ218" s="989">
        <f>VLOOKUP($E218,DG$450:DJ$461,4,FALSE)*DG218*($K218)+(DG218-DH218-DI218)*(1-$K218)</f>
        <v>0</v>
      </c>
      <c r="DK218" s="946"/>
      <c r="DO218" s="988">
        <f>$G218</f>
        <v>0</v>
      </c>
      <c r="DP218" s="989">
        <f>VLOOKUP($E218,DO$450:DR$461,2,FALSE)*DO218*($K218)+IF($G218&lt;&gt;0,($H218/$G218)*DO218,0)*(1-$K218)</f>
        <v>0</v>
      </c>
      <c r="DQ218" s="989">
        <f>VLOOKUP($E218,DO$450:DR$461,3,FALSE)*DO218*($K218)+IF($G218&lt;&gt;0,($I218/$G218)*DO218,0)*(1-$K218)</f>
        <v>0</v>
      </c>
      <c r="DR218" s="989">
        <f>VLOOKUP($E218,DO$450:DR$461,4,FALSE)*DO218*($K218)+(DO218-DP218-DQ218)*(1-$K218)</f>
        <v>0</v>
      </c>
      <c r="DS218" s="946"/>
      <c r="DW218" s="988">
        <f>$G218</f>
        <v>0</v>
      </c>
      <c r="DX218" s="989">
        <f>VLOOKUP($E218,DW$450:DZ$461,2,FALSE)*DW218*($K218)+IF($G218&lt;&gt;0,($H218/$G218)*DW218,0)*(1-$K218)</f>
        <v>0</v>
      </c>
      <c r="DY218" s="989">
        <f>VLOOKUP($E218,DW$450:DZ$461,3,FALSE)*DW218*($K218)+IF($G218&lt;&gt;0,($I218/$G218)*DW218,0)*(1-$K218)</f>
        <v>0</v>
      </c>
      <c r="DZ218" s="989">
        <f>VLOOKUP($E218,DW$450:DZ$461,4,FALSE)*DW218*($K218)+(DW218-DX218-DY218)*(1-$K218)</f>
        <v>0</v>
      </c>
      <c r="EA218" s="946"/>
      <c r="EE218" s="988">
        <f>$G218</f>
        <v>0</v>
      </c>
      <c r="EF218" s="989">
        <f>VLOOKUP($E218,EE$450:EH$461,2,FALSE)*EE218*($K218)+IF($G218&lt;&gt;0,($H218/$G218)*EE218,0)*(1-$K218)</f>
        <v>0</v>
      </c>
      <c r="EG218" s="989">
        <f>VLOOKUP($E218,EE$450:EH$461,3,FALSE)*EE218*($K218)+IF($G218&lt;&gt;0,($I218/$G218)*EE218,0)*(1-$K218)</f>
        <v>0</v>
      </c>
      <c r="EH218" s="989">
        <f>VLOOKUP($E218,EE$450:EH$461,4,FALSE)*EE218*($K218)+(EE218-EF218-EG218)*(1-$K218)</f>
        <v>0</v>
      </c>
      <c r="EI218" s="946"/>
      <c r="EM218" s="988">
        <f>$G218</f>
        <v>0</v>
      </c>
      <c r="EN218" s="989">
        <f>VLOOKUP($E218,EM$450:EP$461,2,FALSE)*EM218*($K218)+IF($G218&lt;&gt;0,($H218/$G218)*EM218,0)*(1-$K218)</f>
        <v>0</v>
      </c>
      <c r="EO218" s="989">
        <f>VLOOKUP($E218,EM$450:EP$461,3,FALSE)*EM218*($K218)+IF($G218&lt;&gt;0,($I218/$G218)*EM218,0)*(1-$K218)</f>
        <v>0</v>
      </c>
      <c r="EP218" s="989">
        <f>VLOOKUP($E218,EM$450:EP$461,4,FALSE)*EM218*($K218)+(EM218-EN218-EO218)*(1-$K218)</f>
        <v>0</v>
      </c>
      <c r="EQ218" s="946"/>
      <c r="EU218" s="988">
        <f>$G218</f>
        <v>0</v>
      </c>
      <c r="EV218" s="989">
        <f>VLOOKUP($E218,EU$450:EX$461,2,FALSE)*EU218*($K218)+IF($G218&lt;&gt;0,($H218/$G218)*EU218,0)*(1-$K218)</f>
        <v>0</v>
      </c>
      <c r="EW218" s="989">
        <f>VLOOKUP($E218,EU$450:EX$461,3,FALSE)*EU218*($K218)+IF($G218&lt;&gt;0,($I218/$G218)*EU218,0)*(1-$K218)</f>
        <v>0</v>
      </c>
      <c r="EX218" s="989">
        <f>VLOOKUP($E218,EU$450:EX$461,4,FALSE)*EU218*($K218)+(EU218-EV218-EW218)*(1-$K218)</f>
        <v>0</v>
      </c>
      <c r="EY218" s="946"/>
      <c r="FC218" s="988">
        <f>$G218</f>
        <v>0</v>
      </c>
      <c r="FD218" s="989">
        <f>VLOOKUP($E218,FC$450:FF$461,2,FALSE)*FC218*($K218)+IF($G218&lt;&gt;0,($H218/$G218)*FC218,0)*(1-$K218)</f>
        <v>0</v>
      </c>
      <c r="FE218" s="989">
        <f>VLOOKUP($E218,FC$450:FF$461,3,FALSE)*FC218*($K218)+IF($G218&lt;&gt;0,($I218/$G218)*FC218,0)*(1-$K218)</f>
        <v>0</v>
      </c>
      <c r="FF218" s="989">
        <f>VLOOKUP($E218,FC$450:FF$461,4,FALSE)*FC218*($K218)+(FC218-FD218-FE218)*(1-$K218)</f>
        <v>0</v>
      </c>
      <c r="FG218" s="946"/>
      <c r="FK218" s="988">
        <f>$G218</f>
        <v>0</v>
      </c>
      <c r="FL218" s="989">
        <f>VLOOKUP($E218,FK$450:FN$461,2,FALSE)*FK218*($K218)+IF($G218&lt;&gt;0,($H218/$G218)*FK218,0)*(1-$K218)</f>
        <v>0</v>
      </c>
      <c r="FM218" s="989">
        <f>VLOOKUP($E218,FK$450:FN$461,3,FALSE)*FK218*($K218)+IF($G218&lt;&gt;0,($I218/$G218)*FK218,0)*(1-$K218)</f>
        <v>0</v>
      </c>
      <c r="FN218" s="989">
        <f>VLOOKUP($E218,FK$450:FN$461,4,FALSE)*FK218*($K218)+(FK218-FL218-FM218)*(1-$K218)</f>
        <v>0</v>
      </c>
      <c r="FO218" s="946"/>
    </row>
    <row r="219" spans="1:171">
      <c r="A219" s="163" t="s">
        <v>445</v>
      </c>
      <c r="B219" s="10"/>
      <c r="C219" s="1961"/>
      <c r="D219" s="789"/>
      <c r="E219" s="1982"/>
      <c r="F219" s="790"/>
      <c r="G219" s="797">
        <f>SUM(G214:G218)</f>
        <v>0</v>
      </c>
      <c r="H219" s="797">
        <f>SUM(H214:H218)</f>
        <v>0</v>
      </c>
      <c r="I219" s="797">
        <f>SUM(I214:I218)</f>
        <v>0</v>
      </c>
      <c r="J219" s="1216">
        <f>SUM(J214:J218)</f>
        <v>0</v>
      </c>
      <c r="K219" s="777"/>
      <c r="O219" s="1008">
        <f>SUM(O214:O218)</f>
        <v>0</v>
      </c>
      <c r="P219" s="1008">
        <f>SUM(P214:P218)</f>
        <v>0</v>
      </c>
      <c r="Q219" s="1008">
        <f>SUM(Q214:Q218)</f>
        <v>0</v>
      </c>
      <c r="R219" s="1008">
        <f>SUM(R214:R218)</f>
        <v>0</v>
      </c>
      <c r="S219" s="946"/>
      <c r="W219" s="1008">
        <f>SUM(W214:W218)</f>
        <v>0</v>
      </c>
      <c r="X219" s="1008">
        <f>SUM(X214:X218)</f>
        <v>0</v>
      </c>
      <c r="Y219" s="1008">
        <f>SUM(Y214:Y218)</f>
        <v>0</v>
      </c>
      <c r="Z219" s="1008">
        <f>SUM(Z214:Z218)</f>
        <v>0</v>
      </c>
      <c r="AA219" s="946"/>
      <c r="AE219" s="1008">
        <f>SUM(AE214:AE218)</f>
        <v>0</v>
      </c>
      <c r="AF219" s="1008">
        <f>SUM(AF214:AF218)</f>
        <v>0</v>
      </c>
      <c r="AG219" s="1008">
        <f>SUM(AG214:AG218)</f>
        <v>0</v>
      </c>
      <c r="AH219" s="1008">
        <f>SUM(AH214:AH218)</f>
        <v>0</v>
      </c>
      <c r="AI219" s="946"/>
      <c r="AM219" s="1008">
        <f>SUM(AM214:AM218)</f>
        <v>0</v>
      </c>
      <c r="AN219" s="1008">
        <f>SUM(AN214:AN218)</f>
        <v>0</v>
      </c>
      <c r="AO219" s="1008">
        <f>SUM(AO214:AO218)</f>
        <v>0</v>
      </c>
      <c r="AP219" s="1008">
        <f>SUM(AP214:AP218)</f>
        <v>0</v>
      </c>
      <c r="AQ219" s="946"/>
      <c r="AU219" s="1008">
        <f>SUM(AU214:AU218)</f>
        <v>0</v>
      </c>
      <c r="AV219" s="1008">
        <f>SUM(AV214:AV218)</f>
        <v>0</v>
      </c>
      <c r="AW219" s="1008">
        <f>SUM(AW214:AW218)</f>
        <v>0</v>
      </c>
      <c r="AX219" s="1008">
        <f>SUM(AX214:AX218)</f>
        <v>0</v>
      </c>
      <c r="AY219" s="946"/>
      <c r="BC219" s="1008">
        <f>SUM(BC214:BC218)</f>
        <v>0</v>
      </c>
      <c r="BD219" s="1008">
        <f>SUM(BD214:BD218)</f>
        <v>0</v>
      </c>
      <c r="BE219" s="1008">
        <f>SUM(BE214:BE218)</f>
        <v>0</v>
      </c>
      <c r="BF219" s="1008">
        <f>SUM(BF214:BF218)</f>
        <v>0</v>
      </c>
      <c r="BG219" s="946"/>
      <c r="BK219" s="1008">
        <f>SUM(BK214:BK218)</f>
        <v>0</v>
      </c>
      <c r="BL219" s="1008">
        <f>SUM(BL214:BL218)</f>
        <v>0</v>
      </c>
      <c r="BM219" s="1008">
        <f>SUM(BM214:BM218)</f>
        <v>0</v>
      </c>
      <c r="BN219" s="1008">
        <f>SUM(BN214:BN218)</f>
        <v>0</v>
      </c>
      <c r="BO219" s="946"/>
      <c r="BS219" s="1008">
        <f>SUM(BS214:BS218)</f>
        <v>0</v>
      </c>
      <c r="BT219" s="1008">
        <f>SUM(BT214:BT218)</f>
        <v>0</v>
      </c>
      <c r="BU219" s="1008">
        <f>SUM(BU214:BU218)</f>
        <v>0</v>
      </c>
      <c r="BV219" s="1008">
        <f>SUM(BV214:BV218)</f>
        <v>0</v>
      </c>
      <c r="BW219" s="946"/>
      <c r="CA219" s="1008">
        <f>SUM(CA214:CA218)</f>
        <v>0</v>
      </c>
      <c r="CB219" s="1008">
        <f>SUM(CB214:CB218)</f>
        <v>0</v>
      </c>
      <c r="CC219" s="1008">
        <f>SUM(CC214:CC218)</f>
        <v>0</v>
      </c>
      <c r="CD219" s="1008">
        <f>SUM(CD214:CD218)</f>
        <v>0</v>
      </c>
      <c r="CE219" s="946"/>
      <c r="CI219" s="1008">
        <f>SUM(CI214:CI218)</f>
        <v>0</v>
      </c>
      <c r="CJ219" s="1008">
        <f>SUM(CJ214:CJ218)</f>
        <v>0</v>
      </c>
      <c r="CK219" s="1008">
        <f>SUM(CK214:CK218)</f>
        <v>0</v>
      </c>
      <c r="CL219" s="1008">
        <f>SUM(CL214:CL218)</f>
        <v>0</v>
      </c>
      <c r="CM219" s="946"/>
      <c r="CQ219" s="1008">
        <f>SUM(CQ214:CQ218)</f>
        <v>0</v>
      </c>
      <c r="CR219" s="1008">
        <f>SUM(CR214:CR218)</f>
        <v>0</v>
      </c>
      <c r="CS219" s="1008">
        <f>SUM(CS214:CS218)</f>
        <v>0</v>
      </c>
      <c r="CT219" s="1008">
        <f>SUM(CT214:CT218)</f>
        <v>0</v>
      </c>
      <c r="CU219" s="946"/>
      <c r="CY219" s="1008">
        <f>SUM(CY214:CY218)</f>
        <v>0</v>
      </c>
      <c r="CZ219" s="1008">
        <f>SUM(CZ214:CZ218)</f>
        <v>0</v>
      </c>
      <c r="DA219" s="1008">
        <f>SUM(DA214:DA218)</f>
        <v>0</v>
      </c>
      <c r="DB219" s="1008">
        <f>SUM(DB214:DB218)</f>
        <v>0</v>
      </c>
      <c r="DC219" s="946"/>
      <c r="DG219" s="1008">
        <f>SUM(DG214:DG218)</f>
        <v>0</v>
      </c>
      <c r="DH219" s="1008">
        <f>SUM(DH214:DH218)</f>
        <v>0</v>
      </c>
      <c r="DI219" s="1008">
        <f>SUM(DI214:DI218)</f>
        <v>0</v>
      </c>
      <c r="DJ219" s="1008">
        <f>SUM(DJ214:DJ218)</f>
        <v>0</v>
      </c>
      <c r="DK219" s="946"/>
      <c r="DO219" s="1008">
        <f>SUM(DO214:DO218)</f>
        <v>0</v>
      </c>
      <c r="DP219" s="1008">
        <f>SUM(DP214:DP218)</f>
        <v>0</v>
      </c>
      <c r="DQ219" s="1008">
        <f>SUM(DQ214:DQ218)</f>
        <v>0</v>
      </c>
      <c r="DR219" s="1008">
        <f>SUM(DR214:DR218)</f>
        <v>0</v>
      </c>
      <c r="DS219" s="946"/>
      <c r="DW219" s="1008">
        <f>SUM(DW214:DW218)</f>
        <v>0</v>
      </c>
      <c r="DX219" s="1008">
        <f>SUM(DX214:DX218)</f>
        <v>0</v>
      </c>
      <c r="DY219" s="1008">
        <f>SUM(DY214:DY218)</f>
        <v>0</v>
      </c>
      <c r="DZ219" s="1008">
        <f>SUM(DZ214:DZ218)</f>
        <v>0</v>
      </c>
      <c r="EA219" s="946"/>
      <c r="EE219" s="1008">
        <f>SUM(EE214:EE218)</f>
        <v>0</v>
      </c>
      <c r="EF219" s="1008">
        <f>SUM(EF214:EF218)</f>
        <v>0</v>
      </c>
      <c r="EG219" s="1008">
        <f>SUM(EG214:EG218)</f>
        <v>0</v>
      </c>
      <c r="EH219" s="1008">
        <f>SUM(EH214:EH218)</f>
        <v>0</v>
      </c>
      <c r="EI219" s="946"/>
      <c r="EM219" s="1008">
        <f>SUM(EM214:EM218)</f>
        <v>0</v>
      </c>
      <c r="EN219" s="1008">
        <f>SUM(EN214:EN218)</f>
        <v>0</v>
      </c>
      <c r="EO219" s="1008">
        <f>SUM(EO214:EO218)</f>
        <v>0</v>
      </c>
      <c r="EP219" s="1008">
        <f>SUM(EP214:EP218)</f>
        <v>0</v>
      </c>
      <c r="EQ219" s="946"/>
      <c r="EU219" s="1008">
        <f>SUM(EU214:EU218)</f>
        <v>0</v>
      </c>
      <c r="EV219" s="1008">
        <f>SUM(EV214:EV218)</f>
        <v>0</v>
      </c>
      <c r="EW219" s="1008">
        <f>SUM(EW214:EW218)</f>
        <v>0</v>
      </c>
      <c r="EX219" s="1008">
        <f>SUM(EX214:EX218)</f>
        <v>0</v>
      </c>
      <c r="EY219" s="946"/>
      <c r="FC219" s="1008">
        <f>SUM(FC214:FC218)</f>
        <v>0</v>
      </c>
      <c r="FD219" s="1008">
        <f>SUM(FD214:FD218)</f>
        <v>0</v>
      </c>
      <c r="FE219" s="1008">
        <f>SUM(FE214:FE218)</f>
        <v>0</v>
      </c>
      <c r="FF219" s="1008">
        <f>SUM(FF214:FF218)</f>
        <v>0</v>
      </c>
      <c r="FG219" s="946"/>
      <c r="FK219" s="1008">
        <f>SUM(FK214:FK218)</f>
        <v>0</v>
      </c>
      <c r="FL219" s="1008">
        <f>SUM(FL214:FL218)</f>
        <v>0</v>
      </c>
      <c r="FM219" s="1008">
        <f>SUM(FM214:FM218)</f>
        <v>0</v>
      </c>
      <c r="FN219" s="1008">
        <f>SUM(FN214:FN218)</f>
        <v>0</v>
      </c>
      <c r="FO219" s="946"/>
    </row>
    <row r="220" spans="1:171">
      <c r="A220" s="228"/>
      <c r="B220" s="10"/>
      <c r="C220" s="1733"/>
      <c r="D220" s="196"/>
      <c r="E220" s="1981"/>
      <c r="F220" s="196"/>
      <c r="G220" s="871"/>
      <c r="H220" s="56"/>
      <c r="I220" s="56"/>
      <c r="J220" s="872"/>
      <c r="K220" s="777"/>
      <c r="O220" s="952"/>
      <c r="S220" s="946"/>
      <c r="W220" s="952"/>
      <c r="AA220" s="946"/>
      <c r="AE220" s="952"/>
      <c r="AI220" s="946"/>
      <c r="AM220" s="952"/>
      <c r="AQ220" s="946"/>
      <c r="AU220" s="952"/>
      <c r="AY220" s="946"/>
      <c r="BC220" s="952"/>
      <c r="BG220" s="946"/>
      <c r="BK220" s="952"/>
      <c r="BO220" s="946"/>
      <c r="BS220" s="952"/>
      <c r="BW220" s="946"/>
      <c r="CA220" s="952"/>
      <c r="CE220" s="946"/>
      <c r="CI220" s="952"/>
      <c r="CM220" s="946"/>
      <c r="CQ220" s="952"/>
      <c r="CU220" s="946"/>
      <c r="CY220" s="952"/>
      <c r="DC220" s="946"/>
      <c r="DG220" s="952"/>
      <c r="DK220" s="946"/>
      <c r="DO220" s="952"/>
      <c r="DS220" s="946"/>
      <c r="DW220" s="952"/>
      <c r="EA220" s="946"/>
      <c r="EE220" s="952"/>
      <c r="EI220" s="946"/>
      <c r="EM220" s="952"/>
      <c r="EQ220" s="946"/>
      <c r="EU220" s="952"/>
      <c r="EY220" s="946"/>
      <c r="FC220" s="952"/>
      <c r="FG220" s="946"/>
      <c r="FK220" s="952"/>
      <c r="FO220" s="946"/>
    </row>
    <row r="221" spans="1:171">
      <c r="A221" s="160" t="s">
        <v>446</v>
      </c>
      <c r="B221" s="10"/>
      <c r="C221" s="1733"/>
      <c r="D221" s="196"/>
      <c r="E221" s="1981"/>
      <c r="F221" s="10"/>
      <c r="G221" s="862"/>
      <c r="H221" s="762"/>
      <c r="I221" s="762"/>
      <c r="J221" s="810"/>
      <c r="K221" s="777"/>
      <c r="O221" s="952"/>
      <c r="S221" s="946"/>
      <c r="W221" s="952"/>
      <c r="AA221" s="946"/>
      <c r="AE221" s="952"/>
      <c r="AI221" s="946"/>
      <c r="AM221" s="952"/>
      <c r="AQ221" s="946"/>
      <c r="AU221" s="952"/>
      <c r="AY221" s="946"/>
      <c r="BC221" s="952"/>
      <c r="BG221" s="946"/>
      <c r="BK221" s="952"/>
      <c r="BO221" s="946"/>
      <c r="BS221" s="952"/>
      <c r="BW221" s="946"/>
      <c r="CA221" s="952"/>
      <c r="CE221" s="946"/>
      <c r="CI221" s="952"/>
      <c r="CM221" s="946"/>
      <c r="CQ221" s="952"/>
      <c r="CU221" s="946"/>
      <c r="CY221" s="952"/>
      <c r="DC221" s="946"/>
      <c r="DG221" s="952"/>
      <c r="DK221" s="946"/>
      <c r="DO221" s="952"/>
      <c r="DS221" s="946"/>
      <c r="DW221" s="952"/>
      <c r="EA221" s="946"/>
      <c r="EE221" s="952"/>
      <c r="EI221" s="946"/>
      <c r="EM221" s="952"/>
      <c r="EQ221" s="946"/>
      <c r="EU221" s="952"/>
      <c r="EY221" s="946"/>
      <c r="FC221" s="952"/>
      <c r="FG221" s="946"/>
      <c r="FK221" s="952"/>
      <c r="FO221" s="946"/>
    </row>
    <row r="222" spans="1:171">
      <c r="A222" s="160"/>
      <c r="B222" s="863" t="s">
        <v>392</v>
      </c>
      <c r="C222" s="1733"/>
      <c r="D222" s="196"/>
      <c r="E222" s="1981"/>
      <c r="F222" s="10"/>
      <c r="G222" s="862"/>
      <c r="H222" s="762"/>
      <c r="I222" s="762"/>
      <c r="J222" s="810"/>
      <c r="K222" s="777"/>
      <c r="O222" s="952"/>
      <c r="S222" s="946"/>
      <c r="W222" s="952"/>
      <c r="AA222" s="946"/>
      <c r="AE222" s="952"/>
      <c r="AI222" s="946"/>
      <c r="AM222" s="952"/>
      <c r="AQ222" s="946"/>
      <c r="AU222" s="952"/>
      <c r="AY222" s="946"/>
      <c r="BC222" s="952"/>
      <c r="BG222" s="946"/>
      <c r="BK222" s="952"/>
      <c r="BO222" s="946"/>
      <c r="BS222" s="952"/>
      <c r="BW222" s="946"/>
      <c r="CA222" s="952"/>
      <c r="CE222" s="946"/>
      <c r="CI222" s="952"/>
      <c r="CM222" s="946"/>
      <c r="CQ222" s="952"/>
      <c r="CU222" s="946"/>
      <c r="CY222" s="952"/>
      <c r="DC222" s="946"/>
      <c r="DG222" s="952"/>
      <c r="DK222" s="946"/>
      <c r="DO222" s="952"/>
      <c r="DS222" s="946"/>
      <c r="DW222" s="952"/>
      <c r="EA222" s="946"/>
      <c r="EE222" s="952"/>
      <c r="EI222" s="946"/>
      <c r="EM222" s="952"/>
      <c r="EQ222" s="946"/>
      <c r="EU222" s="952"/>
      <c r="EY222" s="946"/>
      <c r="FC222" s="952"/>
      <c r="FG222" s="946"/>
      <c r="FK222" s="952"/>
      <c r="FO222" s="946"/>
    </row>
    <row r="223" spans="1:171">
      <c r="A223" s="786"/>
      <c r="B223" s="787" t="s">
        <v>163</v>
      </c>
      <c r="C223" s="1963" t="s">
        <v>72</v>
      </c>
      <c r="D223" s="764">
        <v>920</v>
      </c>
      <c r="E223" s="1985" t="str">
        <f>'Sch 3 - Expenses'!E59</f>
        <v>LABOR</v>
      </c>
      <c r="F223" s="765"/>
      <c r="G223" s="182">
        <f>'Sch 3 - Expenses'!G59</f>
        <v>0</v>
      </c>
      <c r="H223" s="182">
        <f>'Sch 3 - Expenses'!H59</f>
        <v>0</v>
      </c>
      <c r="I223" s="182">
        <f>'Sch 3 - Expenses'!I59</f>
        <v>0</v>
      </c>
      <c r="J223" s="183">
        <f>'Sch 3 - Expenses'!J59</f>
        <v>0</v>
      </c>
      <c r="K223" s="777">
        <f t="shared" ref="K223:K238" si="169">IF($E223="DIRECT",0,1)</f>
        <v>1</v>
      </c>
      <c r="O223" s="988">
        <f t="shared" ref="O223:O236" si="170">$G223</f>
        <v>0</v>
      </c>
      <c r="P223" s="989" t="e">
        <f>VLOOKUP($E223,O$450:R$461,2,FALSE)*O223*($K223)+IF($G223&lt;&gt;0,($H223/$G223)*O223,0)*(1-$K223)</f>
        <v>#DIV/0!</v>
      </c>
      <c r="Q223" s="989" t="e">
        <f>VLOOKUP($E223,O$450:R$461,3,FALSE)*O223*($K223)+IF($G223&lt;&gt;0,($I223/$G223)*O223,0)*(1-$K223)</f>
        <v>#DIV/0!</v>
      </c>
      <c r="R223" s="989" t="e">
        <f>VLOOKUP($E223,O$450:R$461,4,FALSE)*O223*($K223)+(O223-P223-Q223)*(1-$K223)</f>
        <v>#DIV/0!</v>
      </c>
      <c r="S223" s="946"/>
      <c r="W223" s="988">
        <f t="shared" ref="W223:W236" si="171">$G223</f>
        <v>0</v>
      </c>
      <c r="X223" s="989" t="e">
        <f>VLOOKUP($E223,W$450:Z$461,2,FALSE)*W223*($K223)+IF($G223&lt;&gt;0,($H223/$G223)*W223,0)*(1-$K223)</f>
        <v>#DIV/0!</v>
      </c>
      <c r="Y223" s="989" t="e">
        <f>VLOOKUP($E223,W$450:Z$461,3,FALSE)*W223*($K223)+IF($G223&lt;&gt;0,($I223/$G223)*W223,0)*(1-$K223)</f>
        <v>#DIV/0!</v>
      </c>
      <c r="Z223" s="989" t="e">
        <f>VLOOKUP($E223,W$450:Z$461,4,FALSE)*W223*($K223)+(W223-X223-Y223)*(1-$K223)</f>
        <v>#DIV/0!</v>
      </c>
      <c r="AA223" s="946"/>
      <c r="AE223" s="988">
        <f t="shared" ref="AE223:AE236" si="172">$G223</f>
        <v>0</v>
      </c>
      <c r="AF223" s="989" t="e">
        <f>VLOOKUP($E223,AE$450:AH$461,2,FALSE)*AE223*($K223)+IF($G223&lt;&gt;0,($H223/$G223)*AE223,0)*(1-$K223)</f>
        <v>#DIV/0!</v>
      </c>
      <c r="AG223" s="989" t="e">
        <f>VLOOKUP($E223,AE$450:AH$461,3,FALSE)*AE223*($K223)+IF($G223&lt;&gt;0,($I223/$G223)*AE223,0)*(1-$K223)</f>
        <v>#DIV/0!</v>
      </c>
      <c r="AH223" s="989" t="e">
        <f>VLOOKUP($E223,AE$450:AH$461,4,FALSE)*AE223*($K223)+(AE223-AF223-AG223)*(1-$K223)</f>
        <v>#DIV/0!</v>
      </c>
      <c r="AI223" s="946"/>
      <c r="AM223" s="988">
        <f t="shared" ref="AM223:AM236" si="173">$G223</f>
        <v>0</v>
      </c>
      <c r="AN223" s="989" t="e">
        <f>VLOOKUP($E223,AM$450:AP$461,2,FALSE)*AM223*($K223)+IF($G223&lt;&gt;0,($H223/$G223)*AM223,0)*(1-$K223)</f>
        <v>#DIV/0!</v>
      </c>
      <c r="AO223" s="989" t="e">
        <f>VLOOKUP($E223,AM$450:AP$461,3,FALSE)*AM223*($K223)+IF($G223&lt;&gt;0,($I223/$G223)*AM223,0)*(1-$K223)</f>
        <v>#DIV/0!</v>
      </c>
      <c r="AP223" s="989" t="e">
        <f>VLOOKUP($E223,AM$450:AP$461,4,FALSE)*AM223*($K223)+(AM223-AN223-AO223)*(1-$K223)</f>
        <v>#DIV/0!</v>
      </c>
      <c r="AQ223" s="946"/>
      <c r="AU223" s="988">
        <f t="shared" ref="AU223:AU236" si="174">$G223</f>
        <v>0</v>
      </c>
      <c r="AV223" s="989" t="e">
        <f>VLOOKUP($E223,AU$450:AX$461,2,FALSE)*AU223*($K223)+IF($G223&lt;&gt;0,($H223/$G223)*AU223,0)*(1-$K223)</f>
        <v>#DIV/0!</v>
      </c>
      <c r="AW223" s="989" t="e">
        <f>VLOOKUP($E223,AU$450:AX$461,3,FALSE)*AU223*($K223)+IF($G223&lt;&gt;0,($I223/$G223)*AU223,0)*(1-$K223)</f>
        <v>#DIV/0!</v>
      </c>
      <c r="AX223" s="989" t="e">
        <f>VLOOKUP($E223,AU$450:AX$461,4,FALSE)*AU223*($K223)+(AU223-AV223-AW223)*(1-$K223)</f>
        <v>#DIV/0!</v>
      </c>
      <c r="AY223" s="946"/>
      <c r="BC223" s="988">
        <f t="shared" ref="BC223:BC236" si="175">$G223</f>
        <v>0</v>
      </c>
      <c r="BD223" s="989" t="e">
        <f>VLOOKUP($E223,BC$450:BF$461,2,FALSE)*BC223*($K223)+IF($G223&lt;&gt;0,($H223/$G223)*BC223,0)*(1-$K223)</f>
        <v>#DIV/0!</v>
      </c>
      <c r="BE223" s="989" t="e">
        <f>VLOOKUP($E223,BC$450:BF$461,3,FALSE)*BC223*($K223)+IF($G223&lt;&gt;0,($I223/$G223)*BC223,0)*(1-$K223)</f>
        <v>#DIV/0!</v>
      </c>
      <c r="BF223" s="989" t="e">
        <f>VLOOKUP($E223,BC$450:BF$461,4,FALSE)*BC223*($K223)+(BC223-BD223-BE223)*(1-$K223)</f>
        <v>#DIV/0!</v>
      </c>
      <c r="BG223" s="946"/>
      <c r="BK223" s="988">
        <f t="shared" ref="BK223:BK236" si="176">$G223</f>
        <v>0</v>
      </c>
      <c r="BL223" s="989" t="e">
        <f>VLOOKUP($E223,BK$450:BN$461,2,FALSE)*BK223*($K223)+IF($G223&lt;&gt;0,($H223/$G223)*BK223,0)*(1-$K223)</f>
        <v>#DIV/0!</v>
      </c>
      <c r="BM223" s="989" t="e">
        <f>VLOOKUP($E223,BK$450:BN$461,3,FALSE)*BK223*($K223)+IF($G223&lt;&gt;0,($I223/$G223)*BK223,0)*(1-$K223)</f>
        <v>#DIV/0!</v>
      </c>
      <c r="BN223" s="989" t="e">
        <f>VLOOKUP($E223,BK$450:BN$461,4,FALSE)*BK223*($K223)+(BK223-BL223-BM223)*(1-$K223)</f>
        <v>#DIV/0!</v>
      </c>
      <c r="BO223" s="946"/>
      <c r="BS223" s="988">
        <f t="shared" ref="BS223:BS236" si="177">$G223</f>
        <v>0</v>
      </c>
      <c r="BT223" s="989" t="e">
        <f>VLOOKUP($E223,BS$450:BV$461,2,FALSE)*BS223*($K223)+IF($G223&lt;&gt;0,($H223/$G223)*BS223,0)*(1-$K223)</f>
        <v>#DIV/0!</v>
      </c>
      <c r="BU223" s="989" t="e">
        <f>VLOOKUP($E223,BS$450:BV$461,3,FALSE)*BS223*($K223)+IF($G223&lt;&gt;0,($I223/$G223)*BS223,0)*(1-$K223)</f>
        <v>#DIV/0!</v>
      </c>
      <c r="BV223" s="989" t="e">
        <f>VLOOKUP($E223,BS$450:BV$461,4,FALSE)*BS223*($K223)+(BS223-BT223-BU223)*(1-$K223)</f>
        <v>#DIV/0!</v>
      </c>
      <c r="BW223" s="946"/>
      <c r="CA223" s="988">
        <f t="shared" ref="CA223:CA236" si="178">$G223</f>
        <v>0</v>
      </c>
      <c r="CB223" s="989" t="e">
        <f>VLOOKUP($E223,CA$450:CD$461,2,FALSE)*CA223*($K223)+IF($G223&lt;&gt;0,($H223/$G223)*CA223,0)*(1-$K223)</f>
        <v>#DIV/0!</v>
      </c>
      <c r="CC223" s="989" t="e">
        <f>VLOOKUP($E223,CA$450:CD$461,3,FALSE)*CA223*($K223)+IF($G223&lt;&gt;0,($I223/$G223)*CA223,0)*(1-$K223)</f>
        <v>#DIV/0!</v>
      </c>
      <c r="CD223" s="989" t="e">
        <f>VLOOKUP($E223,CA$450:CD$461,4,FALSE)*CA223*($K223)+(CA223-CB223-CC223)*(1-$K223)</f>
        <v>#DIV/0!</v>
      </c>
      <c r="CE223" s="946"/>
      <c r="CI223" s="988">
        <f t="shared" ref="CI223:CI236" si="179">$G223</f>
        <v>0</v>
      </c>
      <c r="CJ223" s="989" t="e">
        <f>VLOOKUP($E223,CI$450:CL$461,2,FALSE)*CI223*($K223)+IF($G223&lt;&gt;0,($H223/$G223)*CI223,0)*(1-$K223)</f>
        <v>#DIV/0!</v>
      </c>
      <c r="CK223" s="989" t="e">
        <f>VLOOKUP($E223,CI$450:CL$461,3,FALSE)*CI223*($K223)+IF($G223&lt;&gt;0,($I223/$G223)*CI223,0)*(1-$K223)</f>
        <v>#DIV/0!</v>
      </c>
      <c r="CL223" s="989" t="e">
        <f>VLOOKUP($E223,CI$450:CL$461,4,FALSE)*CI223*($K223)+(CI223-CJ223-CK223)*(1-$K223)</f>
        <v>#DIV/0!</v>
      </c>
      <c r="CM223" s="946"/>
      <c r="CQ223" s="988">
        <f t="shared" ref="CQ223:CQ236" si="180">$G223</f>
        <v>0</v>
      </c>
      <c r="CR223" s="989" t="e">
        <f>VLOOKUP($E223,CQ$450:CT$461,2,FALSE)*CQ223*($K223)+IF($G223&lt;&gt;0,($H223/$G223)*CQ223,0)*(1-$K223)</f>
        <v>#DIV/0!</v>
      </c>
      <c r="CS223" s="989" t="e">
        <f>VLOOKUP($E223,CQ$450:CT$461,3,FALSE)*CQ223*($K223)+IF($G223&lt;&gt;0,($I223/$G223)*CQ223,0)*(1-$K223)</f>
        <v>#DIV/0!</v>
      </c>
      <c r="CT223" s="989" t="e">
        <f>VLOOKUP($E223,CQ$450:CT$461,4,FALSE)*CQ223*($K223)+(CQ223-CR223-CS223)*(1-$K223)</f>
        <v>#DIV/0!</v>
      </c>
      <c r="CU223" s="946"/>
      <c r="CY223" s="988">
        <f t="shared" ref="CY223:CY236" si="181">$G223</f>
        <v>0</v>
      </c>
      <c r="CZ223" s="989" t="e">
        <f>VLOOKUP($E223,CY$450:DB$461,2,FALSE)*CY223*($K223)+IF($G223&lt;&gt;0,($H223/$G223)*CY223,0)*(1-$K223)</f>
        <v>#DIV/0!</v>
      </c>
      <c r="DA223" s="989" t="e">
        <f>VLOOKUP($E223,CY$450:DB$461,3,FALSE)*CY223*($K223)+IF($G223&lt;&gt;0,($I223/$G223)*CY223,0)*(1-$K223)</f>
        <v>#DIV/0!</v>
      </c>
      <c r="DB223" s="989" t="e">
        <f>VLOOKUP($E223,CY$450:DB$461,4,FALSE)*CY223*($K223)+(CY223-CZ223-DA223)*(1-$K223)</f>
        <v>#DIV/0!</v>
      </c>
      <c r="DC223" s="946"/>
      <c r="DG223" s="988">
        <f t="shared" ref="DG223:DG236" si="182">$G223</f>
        <v>0</v>
      </c>
      <c r="DH223" s="989" t="e">
        <f>VLOOKUP($E223,DG$450:DJ$461,2,FALSE)*DG223*($K223)+IF($G223&lt;&gt;0,($H223/$G223)*DG223,0)*(1-$K223)</f>
        <v>#DIV/0!</v>
      </c>
      <c r="DI223" s="989" t="e">
        <f>VLOOKUP($E223,DG$450:DJ$461,3,FALSE)*DG223*($K223)+IF($G223&lt;&gt;0,($I223/$G223)*DG223,0)*(1-$K223)</f>
        <v>#DIV/0!</v>
      </c>
      <c r="DJ223" s="989" t="e">
        <f>VLOOKUP($E223,DG$450:DJ$461,4,FALSE)*DG223*($K223)+(DG223-DH223-DI223)*(1-$K223)</f>
        <v>#DIV/0!</v>
      </c>
      <c r="DK223" s="946"/>
      <c r="DO223" s="988">
        <f t="shared" ref="DO223:DO236" si="183">$G223</f>
        <v>0</v>
      </c>
      <c r="DP223" s="989" t="e">
        <f>VLOOKUP($E223,DO$450:DR$461,2,FALSE)*DO223*($K223)+IF($G223&lt;&gt;0,($H223/$G223)*DO223,0)*(1-$K223)</f>
        <v>#DIV/0!</v>
      </c>
      <c r="DQ223" s="989" t="e">
        <f>VLOOKUP($E223,DO$450:DR$461,3,FALSE)*DO223*($K223)+IF($G223&lt;&gt;0,($I223/$G223)*DO223,0)*(1-$K223)</f>
        <v>#DIV/0!</v>
      </c>
      <c r="DR223" s="989" t="e">
        <f>VLOOKUP($E223,DO$450:DR$461,4,FALSE)*DO223*($K223)+(DO223-DP223-DQ223)*(1-$K223)</f>
        <v>#DIV/0!</v>
      </c>
      <c r="DS223" s="946"/>
      <c r="DW223" s="988">
        <f t="shared" ref="DW223:DW236" si="184">$G223</f>
        <v>0</v>
      </c>
      <c r="DX223" s="989" t="e">
        <f>VLOOKUP($E223,DW$450:DZ$461,2,FALSE)*DW223*($K223)+IF($G223&lt;&gt;0,($H223/$G223)*DW223,0)*(1-$K223)</f>
        <v>#DIV/0!</v>
      </c>
      <c r="DY223" s="989" t="e">
        <f>VLOOKUP($E223,DW$450:DZ$461,3,FALSE)*DW223*($K223)+IF($G223&lt;&gt;0,($I223/$G223)*DW223,0)*(1-$K223)</f>
        <v>#DIV/0!</v>
      </c>
      <c r="DZ223" s="989" t="e">
        <f>VLOOKUP($E223,DW$450:DZ$461,4,FALSE)*DW223*($K223)+(DW223-DX223-DY223)*(1-$K223)</f>
        <v>#DIV/0!</v>
      </c>
      <c r="EA223" s="946"/>
      <c r="EE223" s="988">
        <f t="shared" ref="EE223:EE236" si="185">$G223</f>
        <v>0</v>
      </c>
      <c r="EF223" s="989" t="e">
        <f>VLOOKUP($E223,EE$450:EH$461,2,FALSE)*EE223*($K223)+IF($G223&lt;&gt;0,($H223/$G223)*EE223,0)*(1-$K223)</f>
        <v>#DIV/0!</v>
      </c>
      <c r="EG223" s="989" t="e">
        <f>VLOOKUP($E223,EE$450:EH$461,3,FALSE)*EE223*($K223)+IF($G223&lt;&gt;0,($I223/$G223)*EE223,0)*(1-$K223)</f>
        <v>#DIV/0!</v>
      </c>
      <c r="EH223" s="989" t="e">
        <f>VLOOKUP($E223,EE$450:EH$461,4,FALSE)*EE223*($K223)+(EE223-EF223-EG223)*(1-$K223)</f>
        <v>#DIV/0!</v>
      </c>
      <c r="EI223" s="946"/>
      <c r="EM223" s="988">
        <f t="shared" ref="EM223:EM236" si="186">$G223</f>
        <v>0</v>
      </c>
      <c r="EN223" s="989" t="e">
        <f>VLOOKUP($E223,EM$450:EP$461,2,FALSE)*EM223*($K223)+IF($G223&lt;&gt;0,($H223/$G223)*EM223,0)*(1-$K223)</f>
        <v>#DIV/0!</v>
      </c>
      <c r="EO223" s="989" t="e">
        <f>VLOOKUP($E223,EM$450:EP$461,3,FALSE)*EM223*($K223)+IF($G223&lt;&gt;0,($I223/$G223)*EM223,0)*(1-$K223)</f>
        <v>#DIV/0!</v>
      </c>
      <c r="EP223" s="989" t="e">
        <f>VLOOKUP($E223,EM$450:EP$461,4,FALSE)*EM223*($K223)+(EM223-EN223-EO223)*(1-$K223)</f>
        <v>#DIV/0!</v>
      </c>
      <c r="EQ223" s="946"/>
      <c r="EU223" s="988">
        <f t="shared" ref="EU223:EU236" si="187">$G223</f>
        <v>0</v>
      </c>
      <c r="EV223" s="989" t="e">
        <f>VLOOKUP($E223,EU$450:EX$461,2,FALSE)*EU223*($K223)+IF($G223&lt;&gt;0,($H223/$G223)*EU223,0)*(1-$K223)</f>
        <v>#DIV/0!</v>
      </c>
      <c r="EW223" s="989" t="e">
        <f>VLOOKUP($E223,EU$450:EX$461,3,FALSE)*EU223*($K223)+IF($G223&lt;&gt;0,($I223/$G223)*EU223,0)*(1-$K223)</f>
        <v>#DIV/0!</v>
      </c>
      <c r="EX223" s="989" t="e">
        <f>VLOOKUP($E223,EU$450:EX$461,4,FALSE)*EU223*($K223)+(EU223-EV223-EW223)*(1-$K223)</f>
        <v>#DIV/0!</v>
      </c>
      <c r="EY223" s="946"/>
      <c r="FC223" s="988">
        <f t="shared" ref="FC223:FC236" si="188">$G223</f>
        <v>0</v>
      </c>
      <c r="FD223" s="989" t="e">
        <f>VLOOKUP($E223,FC$450:FF$461,2,FALSE)*FC223*($K223)+IF($G223&lt;&gt;0,($H223/$G223)*FC223,0)*(1-$K223)</f>
        <v>#DIV/0!</v>
      </c>
      <c r="FE223" s="989" t="e">
        <f>VLOOKUP($E223,FC$450:FF$461,3,FALSE)*FC223*($K223)+IF($G223&lt;&gt;0,($I223/$G223)*FC223,0)*(1-$K223)</f>
        <v>#DIV/0!</v>
      </c>
      <c r="FF223" s="989" t="e">
        <f>VLOOKUP($E223,FC$450:FF$461,4,FALSE)*FC223*($K223)+(FC223-FD223-FE223)*(1-$K223)</f>
        <v>#DIV/0!</v>
      </c>
      <c r="FG223" s="946"/>
      <c r="FK223" s="988">
        <f t="shared" ref="FK223:FK236" si="189">$G223</f>
        <v>0</v>
      </c>
      <c r="FL223" s="989" t="e">
        <f>VLOOKUP($E223,FK$450:FN$461,2,FALSE)*FK223*($K223)+IF($G223&lt;&gt;0,($H223/$G223)*FK223,0)*(1-$K223)</f>
        <v>#DIV/0!</v>
      </c>
      <c r="FM223" s="989" t="e">
        <f>VLOOKUP($E223,FK$450:FN$461,3,FALSE)*FK223*($K223)+IF($G223&lt;&gt;0,($I223/$G223)*FK223,0)*(1-$K223)</f>
        <v>#DIV/0!</v>
      </c>
      <c r="FN223" s="989" t="e">
        <f>VLOOKUP($E223,FK$450:FN$461,4,FALSE)*FK223*($K223)+(FK223-FL223-FM223)*(1-$K223)</f>
        <v>#DIV/0!</v>
      </c>
      <c r="FO223" s="946"/>
    </row>
    <row r="224" spans="1:171">
      <c r="A224" s="786"/>
      <c r="B224" s="787" t="s">
        <v>164</v>
      </c>
      <c r="C224" s="1963" t="s">
        <v>72</v>
      </c>
      <c r="D224" s="764">
        <v>921</v>
      </c>
      <c r="E224" s="1985" t="str">
        <f>'Sch 3 - Expenses'!E60</f>
        <v>LABOR</v>
      </c>
      <c r="F224" s="765"/>
      <c r="G224" s="182">
        <f>'Sch 3 - Expenses'!G60</f>
        <v>0</v>
      </c>
      <c r="H224" s="182">
        <f>'Sch 3 - Expenses'!H60</f>
        <v>0</v>
      </c>
      <c r="I224" s="182">
        <f>'Sch 3 - Expenses'!I60</f>
        <v>0</v>
      </c>
      <c r="J224" s="183">
        <f>'Sch 3 - Expenses'!J60</f>
        <v>0</v>
      </c>
      <c r="K224" s="777">
        <f t="shared" si="169"/>
        <v>1</v>
      </c>
      <c r="O224" s="988">
        <f t="shared" si="170"/>
        <v>0</v>
      </c>
      <c r="P224" s="989" t="e">
        <f>VLOOKUP($E224,O$450:R$461,2,FALSE)*O224*($K224)+IF($G224&lt;&gt;0,($H224/$G224)*O224,0)*(1-$K224)</f>
        <v>#DIV/0!</v>
      </c>
      <c r="Q224" s="989" t="e">
        <f>VLOOKUP($E224,O$450:R$461,3,FALSE)*O224*($K224)+IF($G224&lt;&gt;0,($I224/$G224)*O224,0)*(1-$K224)</f>
        <v>#DIV/0!</v>
      </c>
      <c r="R224" s="989" t="e">
        <f>VLOOKUP($E224,O$450:R$461,4,FALSE)*O224*($K224)+(O224-P224-Q224)*(1-$K224)</f>
        <v>#DIV/0!</v>
      </c>
      <c r="S224" s="946"/>
      <c r="W224" s="988">
        <f t="shared" si="171"/>
        <v>0</v>
      </c>
      <c r="X224" s="989" t="e">
        <f>VLOOKUP($E224,W$450:Z$461,2,FALSE)*W224*($K224)+IF($G224&lt;&gt;0,($H224/$G224)*W224,0)*(1-$K224)</f>
        <v>#DIV/0!</v>
      </c>
      <c r="Y224" s="989" t="e">
        <f>VLOOKUP($E224,W$450:Z$461,3,FALSE)*W224*($K224)+IF($G224&lt;&gt;0,($I224/$G224)*W224,0)*(1-$K224)</f>
        <v>#DIV/0!</v>
      </c>
      <c r="Z224" s="989" t="e">
        <f>VLOOKUP($E224,W$450:Z$461,4,FALSE)*W224*($K224)+(W224-X224-Y224)*(1-$K224)</f>
        <v>#DIV/0!</v>
      </c>
      <c r="AA224" s="946"/>
      <c r="AE224" s="988">
        <f t="shared" si="172"/>
        <v>0</v>
      </c>
      <c r="AF224" s="989" t="e">
        <f>VLOOKUP($E224,AE$450:AH$461,2,FALSE)*AE224*($K224)+IF($G224&lt;&gt;0,($H224/$G224)*AE224,0)*(1-$K224)</f>
        <v>#DIV/0!</v>
      </c>
      <c r="AG224" s="989" t="e">
        <f>VLOOKUP($E224,AE$450:AH$461,3,FALSE)*AE224*($K224)+IF($G224&lt;&gt;0,($I224/$G224)*AE224,0)*(1-$K224)</f>
        <v>#DIV/0!</v>
      </c>
      <c r="AH224" s="989" t="e">
        <f>VLOOKUP($E224,AE$450:AH$461,4,FALSE)*AE224*($K224)+(AE224-AF224-AG224)*(1-$K224)</f>
        <v>#DIV/0!</v>
      </c>
      <c r="AI224" s="946"/>
      <c r="AM224" s="988">
        <f t="shared" si="173"/>
        <v>0</v>
      </c>
      <c r="AN224" s="989" t="e">
        <f>VLOOKUP($E224,AM$450:AP$461,2,FALSE)*AM224*($K224)+IF($G224&lt;&gt;0,($H224/$G224)*AM224,0)*(1-$K224)</f>
        <v>#DIV/0!</v>
      </c>
      <c r="AO224" s="989" t="e">
        <f>VLOOKUP($E224,AM$450:AP$461,3,FALSE)*AM224*($K224)+IF($G224&lt;&gt;0,($I224/$G224)*AM224,0)*(1-$K224)</f>
        <v>#DIV/0!</v>
      </c>
      <c r="AP224" s="989" t="e">
        <f>VLOOKUP($E224,AM$450:AP$461,4,FALSE)*AM224*($K224)+(AM224-AN224-AO224)*(1-$K224)</f>
        <v>#DIV/0!</v>
      </c>
      <c r="AQ224" s="946"/>
      <c r="AU224" s="988">
        <f t="shared" si="174"/>
        <v>0</v>
      </c>
      <c r="AV224" s="989" t="e">
        <f>VLOOKUP($E224,AU$450:AX$461,2,FALSE)*AU224*($K224)+IF($G224&lt;&gt;0,($H224/$G224)*AU224,0)*(1-$K224)</f>
        <v>#DIV/0!</v>
      </c>
      <c r="AW224" s="989" t="e">
        <f>VLOOKUP($E224,AU$450:AX$461,3,FALSE)*AU224*($K224)+IF($G224&lt;&gt;0,($I224/$G224)*AU224,0)*(1-$K224)</f>
        <v>#DIV/0!</v>
      </c>
      <c r="AX224" s="989" t="e">
        <f>VLOOKUP($E224,AU$450:AX$461,4,FALSE)*AU224*($K224)+(AU224-AV224-AW224)*(1-$K224)</f>
        <v>#DIV/0!</v>
      </c>
      <c r="AY224" s="946"/>
      <c r="BC224" s="988">
        <f t="shared" si="175"/>
        <v>0</v>
      </c>
      <c r="BD224" s="989" t="e">
        <f>VLOOKUP($E224,BC$450:BF$461,2,FALSE)*BC224*($K224)+IF($G224&lt;&gt;0,($H224/$G224)*BC224,0)*(1-$K224)</f>
        <v>#DIV/0!</v>
      </c>
      <c r="BE224" s="989" t="e">
        <f>VLOOKUP($E224,BC$450:BF$461,3,FALSE)*BC224*($K224)+IF($G224&lt;&gt;0,($I224/$G224)*BC224,0)*(1-$K224)</f>
        <v>#DIV/0!</v>
      </c>
      <c r="BF224" s="989" t="e">
        <f>VLOOKUP($E224,BC$450:BF$461,4,FALSE)*BC224*($K224)+(BC224-BD224-BE224)*(1-$K224)</f>
        <v>#DIV/0!</v>
      </c>
      <c r="BG224" s="946"/>
      <c r="BK224" s="988">
        <f t="shared" si="176"/>
        <v>0</v>
      </c>
      <c r="BL224" s="989" t="e">
        <f>VLOOKUP($E224,BK$450:BN$461,2,FALSE)*BK224*($K224)+IF($G224&lt;&gt;0,($H224/$G224)*BK224,0)*(1-$K224)</f>
        <v>#DIV/0!</v>
      </c>
      <c r="BM224" s="989" t="e">
        <f>VLOOKUP($E224,BK$450:BN$461,3,FALSE)*BK224*($K224)+IF($G224&lt;&gt;0,($I224/$G224)*BK224,0)*(1-$K224)</f>
        <v>#DIV/0!</v>
      </c>
      <c r="BN224" s="989" t="e">
        <f>VLOOKUP($E224,BK$450:BN$461,4,FALSE)*BK224*($K224)+(BK224-BL224-BM224)*(1-$K224)</f>
        <v>#DIV/0!</v>
      </c>
      <c r="BO224" s="946"/>
      <c r="BS224" s="988">
        <f t="shared" si="177"/>
        <v>0</v>
      </c>
      <c r="BT224" s="989" t="e">
        <f>VLOOKUP($E224,BS$450:BV$461,2,FALSE)*BS224*($K224)+IF($G224&lt;&gt;0,($H224/$G224)*BS224,0)*(1-$K224)</f>
        <v>#DIV/0!</v>
      </c>
      <c r="BU224" s="989" t="e">
        <f>VLOOKUP($E224,BS$450:BV$461,3,FALSE)*BS224*($K224)+IF($G224&lt;&gt;0,($I224/$G224)*BS224,0)*(1-$K224)</f>
        <v>#DIV/0!</v>
      </c>
      <c r="BV224" s="989" t="e">
        <f>VLOOKUP($E224,BS$450:BV$461,4,FALSE)*BS224*($K224)+(BS224-BT224-BU224)*(1-$K224)</f>
        <v>#DIV/0!</v>
      </c>
      <c r="BW224" s="946"/>
      <c r="CA224" s="988">
        <f t="shared" si="178"/>
        <v>0</v>
      </c>
      <c r="CB224" s="989" t="e">
        <f>VLOOKUP($E224,CA$450:CD$461,2,FALSE)*CA224*($K224)+IF($G224&lt;&gt;0,($H224/$G224)*CA224,0)*(1-$K224)</f>
        <v>#DIV/0!</v>
      </c>
      <c r="CC224" s="989" t="e">
        <f>VLOOKUP($E224,CA$450:CD$461,3,FALSE)*CA224*($K224)+IF($G224&lt;&gt;0,($I224/$G224)*CA224,0)*(1-$K224)</f>
        <v>#DIV/0!</v>
      </c>
      <c r="CD224" s="989" t="e">
        <f>VLOOKUP($E224,CA$450:CD$461,4,FALSE)*CA224*($K224)+(CA224-CB224-CC224)*(1-$K224)</f>
        <v>#DIV/0!</v>
      </c>
      <c r="CE224" s="946"/>
      <c r="CI224" s="988">
        <f t="shared" si="179"/>
        <v>0</v>
      </c>
      <c r="CJ224" s="989" t="e">
        <f>VLOOKUP($E224,CI$450:CL$461,2,FALSE)*CI224*($K224)+IF($G224&lt;&gt;0,($H224/$G224)*CI224,0)*(1-$K224)</f>
        <v>#DIV/0!</v>
      </c>
      <c r="CK224" s="989" t="e">
        <f>VLOOKUP($E224,CI$450:CL$461,3,FALSE)*CI224*($K224)+IF($G224&lt;&gt;0,($I224/$G224)*CI224,0)*(1-$K224)</f>
        <v>#DIV/0!</v>
      </c>
      <c r="CL224" s="989" t="e">
        <f>VLOOKUP($E224,CI$450:CL$461,4,FALSE)*CI224*($K224)+(CI224-CJ224-CK224)*(1-$K224)</f>
        <v>#DIV/0!</v>
      </c>
      <c r="CM224" s="946"/>
      <c r="CQ224" s="988">
        <f t="shared" si="180"/>
        <v>0</v>
      </c>
      <c r="CR224" s="989" t="e">
        <f>VLOOKUP($E224,CQ$450:CT$461,2,FALSE)*CQ224*($K224)+IF($G224&lt;&gt;0,($H224/$G224)*CQ224,0)*(1-$K224)</f>
        <v>#DIV/0!</v>
      </c>
      <c r="CS224" s="989" t="e">
        <f>VLOOKUP($E224,CQ$450:CT$461,3,FALSE)*CQ224*($K224)+IF($G224&lt;&gt;0,($I224/$G224)*CQ224,0)*(1-$K224)</f>
        <v>#DIV/0!</v>
      </c>
      <c r="CT224" s="989" t="e">
        <f>VLOOKUP($E224,CQ$450:CT$461,4,FALSE)*CQ224*($K224)+(CQ224-CR224-CS224)*(1-$K224)</f>
        <v>#DIV/0!</v>
      </c>
      <c r="CU224" s="946"/>
      <c r="CY224" s="988">
        <f t="shared" si="181"/>
        <v>0</v>
      </c>
      <c r="CZ224" s="989" t="e">
        <f>VLOOKUP($E224,CY$450:DB$461,2,FALSE)*CY224*($K224)+IF($G224&lt;&gt;0,($H224/$G224)*CY224,0)*(1-$K224)</f>
        <v>#DIV/0!</v>
      </c>
      <c r="DA224" s="989" t="e">
        <f>VLOOKUP($E224,CY$450:DB$461,3,FALSE)*CY224*($K224)+IF($G224&lt;&gt;0,($I224/$G224)*CY224,0)*(1-$K224)</f>
        <v>#DIV/0!</v>
      </c>
      <c r="DB224" s="989" t="e">
        <f>VLOOKUP($E224,CY$450:DB$461,4,FALSE)*CY224*($K224)+(CY224-CZ224-DA224)*(1-$K224)</f>
        <v>#DIV/0!</v>
      </c>
      <c r="DC224" s="946"/>
      <c r="DG224" s="988">
        <f t="shared" si="182"/>
        <v>0</v>
      </c>
      <c r="DH224" s="989" t="e">
        <f>VLOOKUP($E224,DG$450:DJ$461,2,FALSE)*DG224*($K224)+IF($G224&lt;&gt;0,($H224/$G224)*DG224,0)*(1-$K224)</f>
        <v>#DIV/0!</v>
      </c>
      <c r="DI224" s="989" t="e">
        <f>VLOOKUP($E224,DG$450:DJ$461,3,FALSE)*DG224*($K224)+IF($G224&lt;&gt;0,($I224/$G224)*DG224,0)*(1-$K224)</f>
        <v>#DIV/0!</v>
      </c>
      <c r="DJ224" s="989" t="e">
        <f>VLOOKUP($E224,DG$450:DJ$461,4,FALSE)*DG224*($K224)+(DG224-DH224-DI224)*(1-$K224)</f>
        <v>#DIV/0!</v>
      </c>
      <c r="DK224" s="946"/>
      <c r="DO224" s="988">
        <f t="shared" si="183"/>
        <v>0</v>
      </c>
      <c r="DP224" s="989" t="e">
        <f>VLOOKUP($E224,DO$450:DR$461,2,FALSE)*DO224*($K224)+IF($G224&lt;&gt;0,($H224/$G224)*DO224,0)*(1-$K224)</f>
        <v>#DIV/0!</v>
      </c>
      <c r="DQ224" s="989" t="e">
        <f>VLOOKUP($E224,DO$450:DR$461,3,FALSE)*DO224*($K224)+IF($G224&lt;&gt;0,($I224/$G224)*DO224,0)*(1-$K224)</f>
        <v>#DIV/0!</v>
      </c>
      <c r="DR224" s="989" t="e">
        <f>VLOOKUP($E224,DO$450:DR$461,4,FALSE)*DO224*($K224)+(DO224-DP224-DQ224)*(1-$K224)</f>
        <v>#DIV/0!</v>
      </c>
      <c r="DS224" s="946"/>
      <c r="DW224" s="988">
        <f t="shared" si="184"/>
        <v>0</v>
      </c>
      <c r="DX224" s="989" t="e">
        <f>VLOOKUP($E224,DW$450:DZ$461,2,FALSE)*DW224*($K224)+IF($G224&lt;&gt;0,($H224/$G224)*DW224,0)*(1-$K224)</f>
        <v>#DIV/0!</v>
      </c>
      <c r="DY224" s="989" t="e">
        <f>VLOOKUP($E224,DW$450:DZ$461,3,FALSE)*DW224*($K224)+IF($G224&lt;&gt;0,($I224/$G224)*DW224,0)*(1-$K224)</f>
        <v>#DIV/0!</v>
      </c>
      <c r="DZ224" s="989" t="e">
        <f>VLOOKUP($E224,DW$450:DZ$461,4,FALSE)*DW224*($K224)+(DW224-DX224-DY224)*(1-$K224)</f>
        <v>#DIV/0!</v>
      </c>
      <c r="EA224" s="946"/>
      <c r="EE224" s="988">
        <f t="shared" si="185"/>
        <v>0</v>
      </c>
      <c r="EF224" s="989" t="e">
        <f>VLOOKUP($E224,EE$450:EH$461,2,FALSE)*EE224*($K224)+IF($G224&lt;&gt;0,($H224/$G224)*EE224,0)*(1-$K224)</f>
        <v>#DIV/0!</v>
      </c>
      <c r="EG224" s="989" t="e">
        <f>VLOOKUP($E224,EE$450:EH$461,3,FALSE)*EE224*($K224)+IF($G224&lt;&gt;0,($I224/$G224)*EE224,0)*(1-$K224)</f>
        <v>#DIV/0!</v>
      </c>
      <c r="EH224" s="989" t="e">
        <f>VLOOKUP($E224,EE$450:EH$461,4,FALSE)*EE224*($K224)+(EE224-EF224-EG224)*(1-$K224)</f>
        <v>#DIV/0!</v>
      </c>
      <c r="EI224" s="946"/>
      <c r="EM224" s="988">
        <f t="shared" si="186"/>
        <v>0</v>
      </c>
      <c r="EN224" s="989" t="e">
        <f>VLOOKUP($E224,EM$450:EP$461,2,FALSE)*EM224*($K224)+IF($G224&lt;&gt;0,($H224/$G224)*EM224,0)*(1-$K224)</f>
        <v>#DIV/0!</v>
      </c>
      <c r="EO224" s="989" t="e">
        <f>VLOOKUP($E224,EM$450:EP$461,3,FALSE)*EM224*($K224)+IF($G224&lt;&gt;0,($I224/$G224)*EM224,0)*(1-$K224)</f>
        <v>#DIV/0!</v>
      </c>
      <c r="EP224" s="989" t="e">
        <f>VLOOKUP($E224,EM$450:EP$461,4,FALSE)*EM224*($K224)+(EM224-EN224-EO224)*(1-$K224)</f>
        <v>#DIV/0!</v>
      </c>
      <c r="EQ224" s="946"/>
      <c r="EU224" s="988">
        <f t="shared" si="187"/>
        <v>0</v>
      </c>
      <c r="EV224" s="989" t="e">
        <f>VLOOKUP($E224,EU$450:EX$461,2,FALSE)*EU224*($K224)+IF($G224&lt;&gt;0,($H224/$G224)*EU224,0)*(1-$K224)</f>
        <v>#DIV/0!</v>
      </c>
      <c r="EW224" s="989" t="e">
        <f>VLOOKUP($E224,EU$450:EX$461,3,FALSE)*EU224*($K224)+IF($G224&lt;&gt;0,($I224/$G224)*EU224,0)*(1-$K224)</f>
        <v>#DIV/0!</v>
      </c>
      <c r="EX224" s="989" t="e">
        <f>VLOOKUP($E224,EU$450:EX$461,4,FALSE)*EU224*($K224)+(EU224-EV224-EW224)*(1-$K224)</f>
        <v>#DIV/0!</v>
      </c>
      <c r="EY224" s="946"/>
      <c r="FC224" s="988">
        <f t="shared" si="188"/>
        <v>0</v>
      </c>
      <c r="FD224" s="989" t="e">
        <f>VLOOKUP($E224,FC$450:FF$461,2,FALSE)*FC224*($K224)+IF($G224&lt;&gt;0,($H224/$G224)*FC224,0)*(1-$K224)</f>
        <v>#DIV/0!</v>
      </c>
      <c r="FE224" s="989" t="e">
        <f>VLOOKUP($E224,FC$450:FF$461,3,FALSE)*FC224*($K224)+IF($G224&lt;&gt;0,($I224/$G224)*FC224,0)*(1-$K224)</f>
        <v>#DIV/0!</v>
      </c>
      <c r="FF224" s="989" t="e">
        <f>VLOOKUP($E224,FC$450:FF$461,4,FALSE)*FC224*($K224)+(FC224-FD224-FE224)*(1-$K224)</f>
        <v>#DIV/0!</v>
      </c>
      <c r="FG224" s="946"/>
      <c r="FK224" s="988">
        <f t="shared" si="189"/>
        <v>0</v>
      </c>
      <c r="FL224" s="989" t="e">
        <f>VLOOKUP($E224,FK$450:FN$461,2,FALSE)*FK224*($K224)+IF($G224&lt;&gt;0,($H224/$G224)*FK224,0)*(1-$K224)</f>
        <v>#DIV/0!</v>
      </c>
      <c r="FM224" s="989" t="e">
        <f>VLOOKUP($E224,FK$450:FN$461,3,FALSE)*FK224*($K224)+IF($G224&lt;&gt;0,($I224/$G224)*FK224,0)*(1-$K224)</f>
        <v>#DIV/0!</v>
      </c>
      <c r="FN224" s="989" t="e">
        <f>VLOOKUP($E224,FK$450:FN$461,4,FALSE)*FK224*($K224)+(FK224-FL224-FM224)*(1-$K224)</f>
        <v>#DIV/0!</v>
      </c>
      <c r="FO224" s="946"/>
    </row>
    <row r="225" spans="1:171">
      <c r="A225" s="786"/>
      <c r="B225" s="787" t="s">
        <v>165</v>
      </c>
      <c r="C225" s="1963" t="s">
        <v>72</v>
      </c>
      <c r="D225" s="764">
        <v>922</v>
      </c>
      <c r="E225" s="1985" t="str">
        <f>'Sch 3 - Expenses'!E61</f>
        <v>LABOR</v>
      </c>
      <c r="F225" s="765"/>
      <c r="G225" s="182">
        <f>'Sch 3 - Expenses'!G61</f>
        <v>0</v>
      </c>
      <c r="H225" s="182">
        <f>'Sch 3 - Expenses'!H61</f>
        <v>0</v>
      </c>
      <c r="I225" s="182">
        <f>'Sch 3 - Expenses'!I61</f>
        <v>0</v>
      </c>
      <c r="J225" s="183">
        <f>'Sch 3 - Expenses'!J61</f>
        <v>0</v>
      </c>
      <c r="K225" s="777">
        <f t="shared" si="169"/>
        <v>1</v>
      </c>
      <c r="O225" s="988">
        <f t="shared" si="170"/>
        <v>0</v>
      </c>
      <c r="P225" s="989" t="e">
        <f>VLOOKUP($E225,O$450:R$461,2,FALSE)*O225*($K225)+IF($G225&lt;&gt;0,($H225/$G225)*O225,0)*(1-$K225)</f>
        <v>#DIV/0!</v>
      </c>
      <c r="Q225" s="989" t="e">
        <f>VLOOKUP($E225,O$450:R$461,3,FALSE)*O225*($K225)+IF($G225&lt;&gt;0,($I225/$G225)*O225,0)*(1-$K225)</f>
        <v>#DIV/0!</v>
      </c>
      <c r="R225" s="989" t="e">
        <f>VLOOKUP($E225,O$450:R$461,4,FALSE)*O225*($K225)+(O225-P225-Q225)*(1-$K225)</f>
        <v>#DIV/0!</v>
      </c>
      <c r="S225" s="946"/>
      <c r="W225" s="988">
        <f t="shared" si="171"/>
        <v>0</v>
      </c>
      <c r="X225" s="989" t="e">
        <f>VLOOKUP($E225,W$450:Z$461,2,FALSE)*W225*($K225)+IF($G225&lt;&gt;0,($H225/$G225)*W225,0)*(1-$K225)</f>
        <v>#DIV/0!</v>
      </c>
      <c r="Y225" s="989" t="e">
        <f>VLOOKUP($E225,W$450:Z$461,3,FALSE)*W225*($K225)+IF($G225&lt;&gt;0,($I225/$G225)*W225,0)*(1-$K225)</f>
        <v>#DIV/0!</v>
      </c>
      <c r="Z225" s="989" t="e">
        <f>VLOOKUP($E225,W$450:Z$461,4,FALSE)*W225*($K225)+(W225-X225-Y225)*(1-$K225)</f>
        <v>#DIV/0!</v>
      </c>
      <c r="AA225" s="946"/>
      <c r="AE225" s="988">
        <f t="shared" si="172"/>
        <v>0</v>
      </c>
      <c r="AF225" s="989" t="e">
        <f>VLOOKUP($E225,AE$450:AH$461,2,FALSE)*AE225*($K225)+IF($G225&lt;&gt;0,($H225/$G225)*AE225,0)*(1-$K225)</f>
        <v>#DIV/0!</v>
      </c>
      <c r="AG225" s="989" t="e">
        <f>VLOOKUP($E225,AE$450:AH$461,3,FALSE)*AE225*($K225)+IF($G225&lt;&gt;0,($I225/$G225)*AE225,0)*(1-$K225)</f>
        <v>#DIV/0!</v>
      </c>
      <c r="AH225" s="989" t="e">
        <f>VLOOKUP($E225,AE$450:AH$461,4,FALSE)*AE225*($K225)+(AE225-AF225-AG225)*(1-$K225)</f>
        <v>#DIV/0!</v>
      </c>
      <c r="AI225" s="946"/>
      <c r="AM225" s="988">
        <f t="shared" si="173"/>
        <v>0</v>
      </c>
      <c r="AN225" s="989" t="e">
        <f>VLOOKUP($E225,AM$450:AP$461,2,FALSE)*AM225*($K225)+IF($G225&lt;&gt;0,($H225/$G225)*AM225,0)*(1-$K225)</f>
        <v>#DIV/0!</v>
      </c>
      <c r="AO225" s="989" t="e">
        <f>VLOOKUP($E225,AM$450:AP$461,3,FALSE)*AM225*($K225)+IF($G225&lt;&gt;0,($I225/$G225)*AM225,0)*(1-$K225)</f>
        <v>#DIV/0!</v>
      </c>
      <c r="AP225" s="989" t="e">
        <f>VLOOKUP($E225,AM$450:AP$461,4,FALSE)*AM225*($K225)+(AM225-AN225-AO225)*(1-$K225)</f>
        <v>#DIV/0!</v>
      </c>
      <c r="AQ225" s="946"/>
      <c r="AU225" s="988">
        <f t="shared" si="174"/>
        <v>0</v>
      </c>
      <c r="AV225" s="989" t="e">
        <f>VLOOKUP($E225,AU$450:AX$461,2,FALSE)*AU225*($K225)+IF($G225&lt;&gt;0,($H225/$G225)*AU225,0)*(1-$K225)</f>
        <v>#DIV/0!</v>
      </c>
      <c r="AW225" s="989" t="e">
        <f>VLOOKUP($E225,AU$450:AX$461,3,FALSE)*AU225*($K225)+IF($G225&lt;&gt;0,($I225/$G225)*AU225,0)*(1-$K225)</f>
        <v>#DIV/0!</v>
      </c>
      <c r="AX225" s="989" t="e">
        <f>VLOOKUP($E225,AU$450:AX$461,4,FALSE)*AU225*($K225)+(AU225-AV225-AW225)*(1-$K225)</f>
        <v>#DIV/0!</v>
      </c>
      <c r="AY225" s="946"/>
      <c r="BC225" s="988">
        <f t="shared" si="175"/>
        <v>0</v>
      </c>
      <c r="BD225" s="989" t="e">
        <f>VLOOKUP($E225,BC$450:BF$461,2,FALSE)*BC225*($K225)+IF($G225&lt;&gt;0,($H225/$G225)*BC225,0)*(1-$K225)</f>
        <v>#DIV/0!</v>
      </c>
      <c r="BE225" s="989" t="e">
        <f>VLOOKUP($E225,BC$450:BF$461,3,FALSE)*BC225*($K225)+IF($G225&lt;&gt;0,($I225/$G225)*BC225,0)*(1-$K225)</f>
        <v>#DIV/0!</v>
      </c>
      <c r="BF225" s="989" t="e">
        <f>VLOOKUP($E225,BC$450:BF$461,4,FALSE)*BC225*($K225)+(BC225-BD225-BE225)*(1-$K225)</f>
        <v>#DIV/0!</v>
      </c>
      <c r="BG225" s="946"/>
      <c r="BK225" s="988">
        <f t="shared" si="176"/>
        <v>0</v>
      </c>
      <c r="BL225" s="989" t="e">
        <f>VLOOKUP($E225,BK$450:BN$461,2,FALSE)*BK225*($K225)+IF($G225&lt;&gt;0,($H225/$G225)*BK225,0)*(1-$K225)</f>
        <v>#DIV/0!</v>
      </c>
      <c r="BM225" s="989" t="e">
        <f>VLOOKUP($E225,BK$450:BN$461,3,FALSE)*BK225*($K225)+IF($G225&lt;&gt;0,($I225/$G225)*BK225,0)*(1-$K225)</f>
        <v>#DIV/0!</v>
      </c>
      <c r="BN225" s="989" t="e">
        <f>VLOOKUP($E225,BK$450:BN$461,4,FALSE)*BK225*($K225)+(BK225-BL225-BM225)*(1-$K225)</f>
        <v>#DIV/0!</v>
      </c>
      <c r="BO225" s="946"/>
      <c r="BS225" s="988">
        <f t="shared" si="177"/>
        <v>0</v>
      </c>
      <c r="BT225" s="989" t="e">
        <f>VLOOKUP($E225,BS$450:BV$461,2,FALSE)*BS225*($K225)+IF($G225&lt;&gt;0,($H225/$G225)*BS225,0)*(1-$K225)</f>
        <v>#DIV/0!</v>
      </c>
      <c r="BU225" s="989" t="e">
        <f>VLOOKUP($E225,BS$450:BV$461,3,FALSE)*BS225*($K225)+IF($G225&lt;&gt;0,($I225/$G225)*BS225,0)*(1-$K225)</f>
        <v>#DIV/0!</v>
      </c>
      <c r="BV225" s="989" t="e">
        <f>VLOOKUP($E225,BS$450:BV$461,4,FALSE)*BS225*($K225)+(BS225-BT225-BU225)*(1-$K225)</f>
        <v>#DIV/0!</v>
      </c>
      <c r="BW225" s="946"/>
      <c r="CA225" s="988">
        <f t="shared" si="178"/>
        <v>0</v>
      </c>
      <c r="CB225" s="989" t="e">
        <f>VLOOKUP($E225,CA$450:CD$461,2,FALSE)*CA225*($K225)+IF($G225&lt;&gt;0,($H225/$G225)*CA225,0)*(1-$K225)</f>
        <v>#DIV/0!</v>
      </c>
      <c r="CC225" s="989" t="e">
        <f>VLOOKUP($E225,CA$450:CD$461,3,FALSE)*CA225*($K225)+IF($G225&lt;&gt;0,($I225/$G225)*CA225,0)*(1-$K225)</f>
        <v>#DIV/0!</v>
      </c>
      <c r="CD225" s="989" t="e">
        <f>VLOOKUP($E225,CA$450:CD$461,4,FALSE)*CA225*($K225)+(CA225-CB225-CC225)*(1-$K225)</f>
        <v>#DIV/0!</v>
      </c>
      <c r="CE225" s="946"/>
      <c r="CI225" s="988">
        <f t="shared" si="179"/>
        <v>0</v>
      </c>
      <c r="CJ225" s="989" t="e">
        <f>VLOOKUP($E225,CI$450:CL$461,2,FALSE)*CI225*($K225)+IF($G225&lt;&gt;0,($H225/$G225)*CI225,0)*(1-$K225)</f>
        <v>#DIV/0!</v>
      </c>
      <c r="CK225" s="989" t="e">
        <f>VLOOKUP($E225,CI$450:CL$461,3,FALSE)*CI225*($K225)+IF($G225&lt;&gt;0,($I225/$G225)*CI225,0)*(1-$K225)</f>
        <v>#DIV/0!</v>
      </c>
      <c r="CL225" s="989" t="e">
        <f>VLOOKUP($E225,CI$450:CL$461,4,FALSE)*CI225*($K225)+(CI225-CJ225-CK225)*(1-$K225)</f>
        <v>#DIV/0!</v>
      </c>
      <c r="CM225" s="946"/>
      <c r="CQ225" s="988">
        <f t="shared" si="180"/>
        <v>0</v>
      </c>
      <c r="CR225" s="989" t="e">
        <f>VLOOKUP($E225,CQ$450:CT$461,2,FALSE)*CQ225*($K225)+IF($G225&lt;&gt;0,($H225/$G225)*CQ225,0)*(1-$K225)</f>
        <v>#DIV/0!</v>
      </c>
      <c r="CS225" s="989" t="e">
        <f>VLOOKUP($E225,CQ$450:CT$461,3,FALSE)*CQ225*($K225)+IF($G225&lt;&gt;0,($I225/$G225)*CQ225,0)*(1-$K225)</f>
        <v>#DIV/0!</v>
      </c>
      <c r="CT225" s="989" t="e">
        <f>VLOOKUP($E225,CQ$450:CT$461,4,FALSE)*CQ225*($K225)+(CQ225-CR225-CS225)*(1-$K225)</f>
        <v>#DIV/0!</v>
      </c>
      <c r="CU225" s="946"/>
      <c r="CY225" s="988">
        <f t="shared" si="181"/>
        <v>0</v>
      </c>
      <c r="CZ225" s="989" t="e">
        <f>VLOOKUP($E225,CY$450:DB$461,2,FALSE)*CY225*($K225)+IF($G225&lt;&gt;0,($H225/$G225)*CY225,0)*(1-$K225)</f>
        <v>#DIV/0!</v>
      </c>
      <c r="DA225" s="989" t="e">
        <f>VLOOKUP($E225,CY$450:DB$461,3,FALSE)*CY225*($K225)+IF($G225&lt;&gt;0,($I225/$G225)*CY225,0)*(1-$K225)</f>
        <v>#DIV/0!</v>
      </c>
      <c r="DB225" s="989" t="e">
        <f>VLOOKUP($E225,CY$450:DB$461,4,FALSE)*CY225*($K225)+(CY225-CZ225-DA225)*(1-$K225)</f>
        <v>#DIV/0!</v>
      </c>
      <c r="DC225" s="946"/>
      <c r="DG225" s="988">
        <f t="shared" si="182"/>
        <v>0</v>
      </c>
      <c r="DH225" s="989" t="e">
        <f>VLOOKUP($E225,DG$450:DJ$461,2,FALSE)*DG225*($K225)+IF($G225&lt;&gt;0,($H225/$G225)*DG225,0)*(1-$K225)</f>
        <v>#DIV/0!</v>
      </c>
      <c r="DI225" s="989" t="e">
        <f>VLOOKUP($E225,DG$450:DJ$461,3,FALSE)*DG225*($K225)+IF($G225&lt;&gt;0,($I225/$G225)*DG225,0)*(1-$K225)</f>
        <v>#DIV/0!</v>
      </c>
      <c r="DJ225" s="989" t="e">
        <f>VLOOKUP($E225,DG$450:DJ$461,4,FALSE)*DG225*($K225)+(DG225-DH225-DI225)*(1-$K225)</f>
        <v>#DIV/0!</v>
      </c>
      <c r="DK225" s="946"/>
      <c r="DO225" s="988">
        <f t="shared" si="183"/>
        <v>0</v>
      </c>
      <c r="DP225" s="989" t="e">
        <f>VLOOKUP($E225,DO$450:DR$461,2,FALSE)*DO225*($K225)+IF($G225&lt;&gt;0,($H225/$G225)*DO225,0)*(1-$K225)</f>
        <v>#DIV/0!</v>
      </c>
      <c r="DQ225" s="989" t="e">
        <f>VLOOKUP($E225,DO$450:DR$461,3,FALSE)*DO225*($K225)+IF($G225&lt;&gt;0,($I225/$G225)*DO225,0)*(1-$K225)</f>
        <v>#DIV/0!</v>
      </c>
      <c r="DR225" s="989" t="e">
        <f>VLOOKUP($E225,DO$450:DR$461,4,FALSE)*DO225*($K225)+(DO225-DP225-DQ225)*(1-$K225)</f>
        <v>#DIV/0!</v>
      </c>
      <c r="DS225" s="946"/>
      <c r="DW225" s="988">
        <f t="shared" si="184"/>
        <v>0</v>
      </c>
      <c r="DX225" s="989" t="e">
        <f>VLOOKUP($E225,DW$450:DZ$461,2,FALSE)*DW225*($K225)+IF($G225&lt;&gt;0,($H225/$G225)*DW225,0)*(1-$K225)</f>
        <v>#DIV/0!</v>
      </c>
      <c r="DY225" s="989" t="e">
        <f>VLOOKUP($E225,DW$450:DZ$461,3,FALSE)*DW225*($K225)+IF($G225&lt;&gt;0,($I225/$G225)*DW225,0)*(1-$K225)</f>
        <v>#DIV/0!</v>
      </c>
      <c r="DZ225" s="989" t="e">
        <f>VLOOKUP($E225,DW$450:DZ$461,4,FALSE)*DW225*($K225)+(DW225-DX225-DY225)*(1-$K225)</f>
        <v>#DIV/0!</v>
      </c>
      <c r="EA225" s="946"/>
      <c r="EE225" s="988">
        <f t="shared" si="185"/>
        <v>0</v>
      </c>
      <c r="EF225" s="989" t="e">
        <f>VLOOKUP($E225,EE$450:EH$461,2,FALSE)*EE225*($K225)+IF($G225&lt;&gt;0,($H225/$G225)*EE225,0)*(1-$K225)</f>
        <v>#DIV/0!</v>
      </c>
      <c r="EG225" s="989" t="e">
        <f>VLOOKUP($E225,EE$450:EH$461,3,FALSE)*EE225*($K225)+IF($G225&lt;&gt;0,($I225/$G225)*EE225,0)*(1-$K225)</f>
        <v>#DIV/0!</v>
      </c>
      <c r="EH225" s="989" t="e">
        <f>VLOOKUP($E225,EE$450:EH$461,4,FALSE)*EE225*($K225)+(EE225-EF225-EG225)*(1-$K225)</f>
        <v>#DIV/0!</v>
      </c>
      <c r="EI225" s="946"/>
      <c r="EM225" s="988">
        <f t="shared" si="186"/>
        <v>0</v>
      </c>
      <c r="EN225" s="989" t="e">
        <f>VLOOKUP($E225,EM$450:EP$461,2,FALSE)*EM225*($K225)+IF($G225&lt;&gt;0,($H225/$G225)*EM225,0)*(1-$K225)</f>
        <v>#DIV/0!</v>
      </c>
      <c r="EO225" s="989" t="e">
        <f>VLOOKUP($E225,EM$450:EP$461,3,FALSE)*EM225*($K225)+IF($G225&lt;&gt;0,($I225/$G225)*EM225,0)*(1-$K225)</f>
        <v>#DIV/0!</v>
      </c>
      <c r="EP225" s="989" t="e">
        <f>VLOOKUP($E225,EM$450:EP$461,4,FALSE)*EM225*($K225)+(EM225-EN225-EO225)*(1-$K225)</f>
        <v>#DIV/0!</v>
      </c>
      <c r="EQ225" s="946"/>
      <c r="EU225" s="988">
        <f t="shared" si="187"/>
        <v>0</v>
      </c>
      <c r="EV225" s="989" t="e">
        <f>VLOOKUP($E225,EU$450:EX$461,2,FALSE)*EU225*($K225)+IF($G225&lt;&gt;0,($H225/$G225)*EU225,0)*(1-$K225)</f>
        <v>#DIV/0!</v>
      </c>
      <c r="EW225" s="989" t="e">
        <f>VLOOKUP($E225,EU$450:EX$461,3,FALSE)*EU225*($K225)+IF($G225&lt;&gt;0,($I225/$G225)*EU225,0)*(1-$K225)</f>
        <v>#DIV/0!</v>
      </c>
      <c r="EX225" s="989" t="e">
        <f>VLOOKUP($E225,EU$450:EX$461,4,FALSE)*EU225*($K225)+(EU225-EV225-EW225)*(1-$K225)</f>
        <v>#DIV/0!</v>
      </c>
      <c r="EY225" s="946"/>
      <c r="FC225" s="988">
        <f t="shared" si="188"/>
        <v>0</v>
      </c>
      <c r="FD225" s="989" t="e">
        <f>VLOOKUP($E225,FC$450:FF$461,2,FALSE)*FC225*($K225)+IF($G225&lt;&gt;0,($H225/$G225)*FC225,0)*(1-$K225)</f>
        <v>#DIV/0!</v>
      </c>
      <c r="FE225" s="989" t="e">
        <f>VLOOKUP($E225,FC$450:FF$461,3,FALSE)*FC225*($K225)+IF($G225&lt;&gt;0,($I225/$G225)*FC225,0)*(1-$K225)</f>
        <v>#DIV/0!</v>
      </c>
      <c r="FF225" s="989" t="e">
        <f>VLOOKUP($E225,FC$450:FF$461,4,FALSE)*FC225*($K225)+(FC225-FD225-FE225)*(1-$K225)</f>
        <v>#DIV/0!</v>
      </c>
      <c r="FG225" s="946"/>
      <c r="FK225" s="988">
        <f t="shared" si="189"/>
        <v>0</v>
      </c>
      <c r="FL225" s="989" t="e">
        <f>VLOOKUP($E225,FK$450:FN$461,2,FALSE)*FK225*($K225)+IF($G225&lt;&gt;0,($H225/$G225)*FK225,0)*(1-$K225)</f>
        <v>#DIV/0!</v>
      </c>
      <c r="FM225" s="989" t="e">
        <f>VLOOKUP($E225,FK$450:FN$461,3,FALSE)*FK225*($K225)+IF($G225&lt;&gt;0,($I225/$G225)*FK225,0)*(1-$K225)</f>
        <v>#DIV/0!</v>
      </c>
      <c r="FN225" s="989" t="e">
        <f>VLOOKUP($E225,FK$450:FN$461,4,FALSE)*FK225*($K225)+(FK225-FL225-FM225)*(1-$K225)</f>
        <v>#DIV/0!</v>
      </c>
      <c r="FO225" s="946"/>
    </row>
    <row r="226" spans="1:171">
      <c r="A226" s="786"/>
      <c r="B226" s="787" t="s">
        <v>166</v>
      </c>
      <c r="C226" s="1963" t="s">
        <v>72</v>
      </c>
      <c r="D226" s="764">
        <v>923</v>
      </c>
      <c r="E226" s="1985" t="str">
        <f>'Sch 3 - Expenses'!E62</f>
        <v>LABOR</v>
      </c>
      <c r="F226" s="765"/>
      <c r="G226" s="182">
        <f>'Sch 3 - Expenses'!G62</f>
        <v>0</v>
      </c>
      <c r="H226" s="182">
        <f>'Sch 3 - Expenses'!H62</f>
        <v>0</v>
      </c>
      <c r="I226" s="182">
        <f>'Sch 3 - Expenses'!I62</f>
        <v>0</v>
      </c>
      <c r="J226" s="183">
        <f>'Sch 3 - Expenses'!J62</f>
        <v>0</v>
      </c>
      <c r="K226" s="777">
        <f t="shared" si="169"/>
        <v>1</v>
      </c>
      <c r="O226" s="988">
        <f t="shared" si="170"/>
        <v>0</v>
      </c>
      <c r="P226" s="989" t="e">
        <f>VLOOKUP($E226,O$450:R$461,2,FALSE)*O226*($K226)+IF($G226&lt;&gt;0,($H226/$G226)*O226,0)*(1-$K226)</f>
        <v>#DIV/0!</v>
      </c>
      <c r="Q226" s="989" t="e">
        <f>VLOOKUP($E226,O$450:R$461,3,FALSE)*O226*($K226)+IF($G226&lt;&gt;0,($I226/$G226)*O226,0)*(1-$K226)</f>
        <v>#DIV/0!</v>
      </c>
      <c r="R226" s="989" t="e">
        <f>VLOOKUP($E226,O$450:R$461,4,FALSE)*O226*($K226)+(O226-P226-Q226)*(1-$K226)</f>
        <v>#DIV/0!</v>
      </c>
      <c r="S226" s="946"/>
      <c r="W226" s="988">
        <f t="shared" si="171"/>
        <v>0</v>
      </c>
      <c r="X226" s="989" t="e">
        <f>VLOOKUP($E226,W$450:Z$461,2,FALSE)*W226*($K226)+IF($G226&lt;&gt;0,($H226/$G226)*W226,0)*(1-$K226)</f>
        <v>#DIV/0!</v>
      </c>
      <c r="Y226" s="989" t="e">
        <f>VLOOKUP($E226,W$450:Z$461,3,FALSE)*W226*($K226)+IF($G226&lt;&gt;0,($I226/$G226)*W226,0)*(1-$K226)</f>
        <v>#DIV/0!</v>
      </c>
      <c r="Z226" s="989" t="e">
        <f>VLOOKUP($E226,W$450:Z$461,4,FALSE)*W226*($K226)+(W226-X226-Y226)*(1-$K226)</f>
        <v>#DIV/0!</v>
      </c>
      <c r="AA226" s="946"/>
      <c r="AE226" s="988">
        <f t="shared" si="172"/>
        <v>0</v>
      </c>
      <c r="AF226" s="989" t="e">
        <f>VLOOKUP($E226,AE$450:AH$461,2,FALSE)*AE226*($K226)+IF($G226&lt;&gt;0,($H226/$G226)*AE226,0)*(1-$K226)</f>
        <v>#DIV/0!</v>
      </c>
      <c r="AG226" s="989" t="e">
        <f>VLOOKUP($E226,AE$450:AH$461,3,FALSE)*AE226*($K226)+IF($G226&lt;&gt;0,($I226/$G226)*AE226,0)*(1-$K226)</f>
        <v>#DIV/0!</v>
      </c>
      <c r="AH226" s="989" t="e">
        <f>VLOOKUP($E226,AE$450:AH$461,4,FALSE)*AE226*($K226)+(AE226-AF226-AG226)*(1-$K226)</f>
        <v>#DIV/0!</v>
      </c>
      <c r="AI226" s="946"/>
      <c r="AM226" s="988">
        <f t="shared" si="173"/>
        <v>0</v>
      </c>
      <c r="AN226" s="989" t="e">
        <f>VLOOKUP($E226,AM$450:AP$461,2,FALSE)*AM226*($K226)+IF($G226&lt;&gt;0,($H226/$G226)*AM226,0)*(1-$K226)</f>
        <v>#DIV/0!</v>
      </c>
      <c r="AO226" s="989" t="e">
        <f>VLOOKUP($E226,AM$450:AP$461,3,FALSE)*AM226*($K226)+IF($G226&lt;&gt;0,($I226/$G226)*AM226,0)*(1-$K226)</f>
        <v>#DIV/0!</v>
      </c>
      <c r="AP226" s="989" t="e">
        <f>VLOOKUP($E226,AM$450:AP$461,4,FALSE)*AM226*($K226)+(AM226-AN226-AO226)*(1-$K226)</f>
        <v>#DIV/0!</v>
      </c>
      <c r="AQ226" s="946"/>
      <c r="AU226" s="988">
        <f t="shared" si="174"/>
        <v>0</v>
      </c>
      <c r="AV226" s="989" t="e">
        <f>VLOOKUP($E226,AU$450:AX$461,2,FALSE)*AU226*($K226)+IF($G226&lt;&gt;0,($H226/$G226)*AU226,0)*(1-$K226)</f>
        <v>#DIV/0!</v>
      </c>
      <c r="AW226" s="989" t="e">
        <f>VLOOKUP($E226,AU$450:AX$461,3,FALSE)*AU226*($K226)+IF($G226&lt;&gt;0,($I226/$G226)*AU226,0)*(1-$K226)</f>
        <v>#DIV/0!</v>
      </c>
      <c r="AX226" s="989" t="e">
        <f>VLOOKUP($E226,AU$450:AX$461,4,FALSE)*AU226*($K226)+(AU226-AV226-AW226)*(1-$K226)</f>
        <v>#DIV/0!</v>
      </c>
      <c r="AY226" s="946"/>
      <c r="BC226" s="988">
        <f t="shared" si="175"/>
        <v>0</v>
      </c>
      <c r="BD226" s="989" t="e">
        <f>VLOOKUP($E226,BC$450:BF$461,2,FALSE)*BC226*($K226)+IF($G226&lt;&gt;0,($H226/$G226)*BC226,0)*(1-$K226)</f>
        <v>#DIV/0!</v>
      </c>
      <c r="BE226" s="989" t="e">
        <f>VLOOKUP($E226,BC$450:BF$461,3,FALSE)*BC226*($K226)+IF($G226&lt;&gt;0,($I226/$G226)*BC226,0)*(1-$K226)</f>
        <v>#DIV/0!</v>
      </c>
      <c r="BF226" s="989" t="e">
        <f>VLOOKUP($E226,BC$450:BF$461,4,FALSE)*BC226*($K226)+(BC226-BD226-BE226)*(1-$K226)</f>
        <v>#DIV/0!</v>
      </c>
      <c r="BG226" s="946"/>
      <c r="BK226" s="988">
        <f t="shared" si="176"/>
        <v>0</v>
      </c>
      <c r="BL226" s="989" t="e">
        <f>VLOOKUP($E226,BK$450:BN$461,2,FALSE)*BK226*($K226)+IF($G226&lt;&gt;0,($H226/$G226)*BK226,0)*(1-$K226)</f>
        <v>#DIV/0!</v>
      </c>
      <c r="BM226" s="989" t="e">
        <f>VLOOKUP($E226,BK$450:BN$461,3,FALSE)*BK226*($K226)+IF($G226&lt;&gt;0,($I226/$G226)*BK226,0)*(1-$K226)</f>
        <v>#DIV/0!</v>
      </c>
      <c r="BN226" s="989" t="e">
        <f>VLOOKUP($E226,BK$450:BN$461,4,FALSE)*BK226*($K226)+(BK226-BL226-BM226)*(1-$K226)</f>
        <v>#DIV/0!</v>
      </c>
      <c r="BO226" s="946"/>
      <c r="BS226" s="988">
        <f t="shared" si="177"/>
        <v>0</v>
      </c>
      <c r="BT226" s="989" t="e">
        <f>VLOOKUP($E226,BS$450:BV$461,2,FALSE)*BS226*($K226)+IF($G226&lt;&gt;0,($H226/$G226)*BS226,0)*(1-$K226)</f>
        <v>#DIV/0!</v>
      </c>
      <c r="BU226" s="989" t="e">
        <f>VLOOKUP($E226,BS$450:BV$461,3,FALSE)*BS226*($K226)+IF($G226&lt;&gt;0,($I226/$G226)*BS226,0)*(1-$K226)</f>
        <v>#DIV/0!</v>
      </c>
      <c r="BV226" s="989" t="e">
        <f>VLOOKUP($E226,BS$450:BV$461,4,FALSE)*BS226*($K226)+(BS226-BT226-BU226)*(1-$K226)</f>
        <v>#DIV/0!</v>
      </c>
      <c r="BW226" s="946"/>
      <c r="CA226" s="988">
        <f t="shared" si="178"/>
        <v>0</v>
      </c>
      <c r="CB226" s="989" t="e">
        <f>VLOOKUP($E226,CA$450:CD$461,2,FALSE)*CA226*($K226)+IF($G226&lt;&gt;0,($H226/$G226)*CA226,0)*(1-$K226)</f>
        <v>#DIV/0!</v>
      </c>
      <c r="CC226" s="989" t="e">
        <f>VLOOKUP($E226,CA$450:CD$461,3,FALSE)*CA226*($K226)+IF($G226&lt;&gt;0,($I226/$G226)*CA226,0)*(1-$K226)</f>
        <v>#DIV/0!</v>
      </c>
      <c r="CD226" s="989" t="e">
        <f>VLOOKUP($E226,CA$450:CD$461,4,FALSE)*CA226*($K226)+(CA226-CB226-CC226)*(1-$K226)</f>
        <v>#DIV/0!</v>
      </c>
      <c r="CE226" s="946"/>
      <c r="CI226" s="988">
        <f t="shared" si="179"/>
        <v>0</v>
      </c>
      <c r="CJ226" s="989" t="e">
        <f>VLOOKUP($E226,CI$450:CL$461,2,FALSE)*CI226*($K226)+IF($G226&lt;&gt;0,($H226/$G226)*CI226,0)*(1-$K226)</f>
        <v>#DIV/0!</v>
      </c>
      <c r="CK226" s="989" t="e">
        <f>VLOOKUP($E226,CI$450:CL$461,3,FALSE)*CI226*($K226)+IF($G226&lt;&gt;0,($I226/$G226)*CI226,0)*(1-$K226)</f>
        <v>#DIV/0!</v>
      </c>
      <c r="CL226" s="989" t="e">
        <f>VLOOKUP($E226,CI$450:CL$461,4,FALSE)*CI226*($K226)+(CI226-CJ226-CK226)*(1-$K226)</f>
        <v>#DIV/0!</v>
      </c>
      <c r="CM226" s="946"/>
      <c r="CQ226" s="988">
        <f t="shared" si="180"/>
        <v>0</v>
      </c>
      <c r="CR226" s="989" t="e">
        <f>VLOOKUP($E226,CQ$450:CT$461,2,FALSE)*CQ226*($K226)+IF($G226&lt;&gt;0,($H226/$G226)*CQ226,0)*(1-$K226)</f>
        <v>#DIV/0!</v>
      </c>
      <c r="CS226" s="989" t="e">
        <f>VLOOKUP($E226,CQ$450:CT$461,3,FALSE)*CQ226*($K226)+IF($G226&lt;&gt;0,($I226/$G226)*CQ226,0)*(1-$K226)</f>
        <v>#DIV/0!</v>
      </c>
      <c r="CT226" s="989" t="e">
        <f>VLOOKUP($E226,CQ$450:CT$461,4,FALSE)*CQ226*($K226)+(CQ226-CR226-CS226)*(1-$K226)</f>
        <v>#DIV/0!</v>
      </c>
      <c r="CU226" s="946"/>
      <c r="CY226" s="988">
        <f t="shared" si="181"/>
        <v>0</v>
      </c>
      <c r="CZ226" s="989" t="e">
        <f>VLOOKUP($E226,CY$450:DB$461,2,FALSE)*CY226*($K226)+IF($G226&lt;&gt;0,($H226/$G226)*CY226,0)*(1-$K226)</f>
        <v>#DIV/0!</v>
      </c>
      <c r="DA226" s="989" t="e">
        <f>VLOOKUP($E226,CY$450:DB$461,3,FALSE)*CY226*($K226)+IF($G226&lt;&gt;0,($I226/$G226)*CY226,0)*(1-$K226)</f>
        <v>#DIV/0!</v>
      </c>
      <c r="DB226" s="989" t="e">
        <f>VLOOKUP($E226,CY$450:DB$461,4,FALSE)*CY226*($K226)+(CY226-CZ226-DA226)*(1-$K226)</f>
        <v>#DIV/0!</v>
      </c>
      <c r="DC226" s="946"/>
      <c r="DG226" s="988">
        <f t="shared" si="182"/>
        <v>0</v>
      </c>
      <c r="DH226" s="989" t="e">
        <f>VLOOKUP($E226,DG$450:DJ$461,2,FALSE)*DG226*($K226)+IF($G226&lt;&gt;0,($H226/$G226)*DG226,0)*(1-$K226)</f>
        <v>#DIV/0!</v>
      </c>
      <c r="DI226" s="989" t="e">
        <f>VLOOKUP($E226,DG$450:DJ$461,3,FALSE)*DG226*($K226)+IF($G226&lt;&gt;0,($I226/$G226)*DG226,0)*(1-$K226)</f>
        <v>#DIV/0!</v>
      </c>
      <c r="DJ226" s="989" t="e">
        <f>VLOOKUP($E226,DG$450:DJ$461,4,FALSE)*DG226*($K226)+(DG226-DH226-DI226)*(1-$K226)</f>
        <v>#DIV/0!</v>
      </c>
      <c r="DK226" s="946"/>
      <c r="DO226" s="988">
        <f t="shared" si="183"/>
        <v>0</v>
      </c>
      <c r="DP226" s="989" t="e">
        <f>VLOOKUP($E226,DO$450:DR$461,2,FALSE)*DO226*($K226)+IF($G226&lt;&gt;0,($H226/$G226)*DO226,0)*(1-$K226)</f>
        <v>#DIV/0!</v>
      </c>
      <c r="DQ226" s="989" t="e">
        <f>VLOOKUP($E226,DO$450:DR$461,3,FALSE)*DO226*($K226)+IF($G226&lt;&gt;0,($I226/$G226)*DO226,0)*(1-$K226)</f>
        <v>#DIV/0!</v>
      </c>
      <c r="DR226" s="989" t="e">
        <f>VLOOKUP($E226,DO$450:DR$461,4,FALSE)*DO226*($K226)+(DO226-DP226-DQ226)*(1-$K226)</f>
        <v>#DIV/0!</v>
      </c>
      <c r="DS226" s="946"/>
      <c r="DW226" s="988">
        <f t="shared" si="184"/>
        <v>0</v>
      </c>
      <c r="DX226" s="989" t="e">
        <f>VLOOKUP($E226,DW$450:DZ$461,2,FALSE)*DW226*($K226)+IF($G226&lt;&gt;0,($H226/$G226)*DW226,0)*(1-$K226)</f>
        <v>#DIV/0!</v>
      </c>
      <c r="DY226" s="989" t="e">
        <f>VLOOKUP($E226,DW$450:DZ$461,3,FALSE)*DW226*($K226)+IF($G226&lt;&gt;0,($I226/$G226)*DW226,0)*(1-$K226)</f>
        <v>#DIV/0!</v>
      </c>
      <c r="DZ226" s="989" t="e">
        <f>VLOOKUP($E226,DW$450:DZ$461,4,FALSE)*DW226*($K226)+(DW226-DX226-DY226)*(1-$K226)</f>
        <v>#DIV/0!</v>
      </c>
      <c r="EA226" s="946"/>
      <c r="EE226" s="988">
        <f t="shared" si="185"/>
        <v>0</v>
      </c>
      <c r="EF226" s="989" t="e">
        <f>VLOOKUP($E226,EE$450:EH$461,2,FALSE)*EE226*($K226)+IF($G226&lt;&gt;0,($H226/$G226)*EE226,0)*(1-$K226)</f>
        <v>#DIV/0!</v>
      </c>
      <c r="EG226" s="989" t="e">
        <f>VLOOKUP($E226,EE$450:EH$461,3,FALSE)*EE226*($K226)+IF($G226&lt;&gt;0,($I226/$G226)*EE226,0)*(1-$K226)</f>
        <v>#DIV/0!</v>
      </c>
      <c r="EH226" s="989" t="e">
        <f>VLOOKUP($E226,EE$450:EH$461,4,FALSE)*EE226*($K226)+(EE226-EF226-EG226)*(1-$K226)</f>
        <v>#DIV/0!</v>
      </c>
      <c r="EI226" s="946"/>
      <c r="EM226" s="988">
        <f t="shared" si="186"/>
        <v>0</v>
      </c>
      <c r="EN226" s="989" t="e">
        <f>VLOOKUP($E226,EM$450:EP$461,2,FALSE)*EM226*($K226)+IF($G226&lt;&gt;0,($H226/$G226)*EM226,0)*(1-$K226)</f>
        <v>#DIV/0!</v>
      </c>
      <c r="EO226" s="989" t="e">
        <f>VLOOKUP($E226,EM$450:EP$461,3,FALSE)*EM226*($K226)+IF($G226&lt;&gt;0,($I226/$G226)*EM226,0)*(1-$K226)</f>
        <v>#DIV/0!</v>
      </c>
      <c r="EP226" s="989" t="e">
        <f>VLOOKUP($E226,EM$450:EP$461,4,FALSE)*EM226*($K226)+(EM226-EN226-EO226)*(1-$K226)</f>
        <v>#DIV/0!</v>
      </c>
      <c r="EQ226" s="946"/>
      <c r="EU226" s="988">
        <f t="shared" si="187"/>
        <v>0</v>
      </c>
      <c r="EV226" s="989" t="e">
        <f>VLOOKUP($E226,EU$450:EX$461,2,FALSE)*EU226*($K226)+IF($G226&lt;&gt;0,($H226/$G226)*EU226,0)*(1-$K226)</f>
        <v>#DIV/0!</v>
      </c>
      <c r="EW226" s="989" t="e">
        <f>VLOOKUP($E226,EU$450:EX$461,3,FALSE)*EU226*($K226)+IF($G226&lt;&gt;0,($I226/$G226)*EU226,0)*(1-$K226)</f>
        <v>#DIV/0!</v>
      </c>
      <c r="EX226" s="989" t="e">
        <f>VLOOKUP($E226,EU$450:EX$461,4,FALSE)*EU226*($K226)+(EU226-EV226-EW226)*(1-$K226)</f>
        <v>#DIV/0!</v>
      </c>
      <c r="EY226" s="946"/>
      <c r="FC226" s="988">
        <f t="shared" si="188"/>
        <v>0</v>
      </c>
      <c r="FD226" s="989" t="e">
        <f>VLOOKUP($E226,FC$450:FF$461,2,FALSE)*FC226*($K226)+IF($G226&lt;&gt;0,($H226/$G226)*FC226,0)*(1-$K226)</f>
        <v>#DIV/0!</v>
      </c>
      <c r="FE226" s="989" t="e">
        <f>VLOOKUP($E226,FC$450:FF$461,3,FALSE)*FC226*($K226)+IF($G226&lt;&gt;0,($I226/$G226)*FC226,0)*(1-$K226)</f>
        <v>#DIV/0!</v>
      </c>
      <c r="FF226" s="989" t="e">
        <f>VLOOKUP($E226,FC$450:FF$461,4,FALSE)*FC226*($K226)+(FC226-FD226-FE226)*(1-$K226)</f>
        <v>#DIV/0!</v>
      </c>
      <c r="FG226" s="946"/>
      <c r="FK226" s="988">
        <f t="shared" si="189"/>
        <v>0</v>
      </c>
      <c r="FL226" s="989" t="e">
        <f>VLOOKUP($E226,FK$450:FN$461,2,FALSE)*FK226*($K226)+IF($G226&lt;&gt;0,($H226/$G226)*FK226,0)*(1-$K226)</f>
        <v>#DIV/0!</v>
      </c>
      <c r="FM226" s="989" t="e">
        <f>VLOOKUP($E226,FK$450:FN$461,3,FALSE)*FK226*($K226)+IF($G226&lt;&gt;0,($I226/$G226)*FK226,0)*(1-$K226)</f>
        <v>#DIV/0!</v>
      </c>
      <c r="FN226" s="989" t="e">
        <f>VLOOKUP($E226,FK$450:FN$461,4,FALSE)*FK226*($K226)+(FK226-FL226-FM226)*(1-$K226)</f>
        <v>#DIV/0!</v>
      </c>
      <c r="FO226" s="946"/>
    </row>
    <row r="227" spans="1:171">
      <c r="A227" s="1215">
        <v>94000</v>
      </c>
      <c r="B227" s="787" t="s">
        <v>167</v>
      </c>
      <c r="C227" s="1963" t="s">
        <v>72</v>
      </c>
      <c r="D227" s="764">
        <v>924</v>
      </c>
      <c r="E227" s="1985" t="str">
        <f>'Sch 3 - Expenses'!E63</f>
        <v>PTDG</v>
      </c>
      <c r="F227" s="765"/>
      <c r="G227" s="182">
        <f>'Sch 3 - Expenses'!G63</f>
        <v>0</v>
      </c>
      <c r="H227" s="182">
        <f>'Sch 3 - Expenses'!H63</f>
        <v>0</v>
      </c>
      <c r="I227" s="182">
        <f>'Sch 3 - Expenses'!I63</f>
        <v>0</v>
      </c>
      <c r="J227" s="183">
        <f>'Sch 3 - Expenses'!J63</f>
        <v>0</v>
      </c>
      <c r="K227" s="777">
        <f t="shared" si="169"/>
        <v>1</v>
      </c>
      <c r="N227" s="1001">
        <f>VLOOKUP($A227,'New Resources - Individual'!$A$4:$Y$133,N$2,FALSE)*N$1</f>
        <v>0</v>
      </c>
      <c r="O227" s="988">
        <f>$G227+N227</f>
        <v>0</v>
      </c>
      <c r="P227" s="989">
        <f>VLOOKUP($E227,O$450:R$461,2,FALSE)*O227*($K227)+IF($G227&lt;&gt;0,($H227/$G227)*O227,0)*(1-$K227)</f>
        <v>0</v>
      </c>
      <c r="Q227" s="989">
        <f>VLOOKUP($E227,O$450:R$461,3,FALSE)*O227*($K227)+IF($G227&lt;&gt;0,($I227/$G227)*O227,0)*(1-$K227)</f>
        <v>0</v>
      </c>
      <c r="R227" s="989">
        <f>VLOOKUP($E227,O$450:R$461,4,FALSE)*O227*($K227)+(O227-P227-Q227)*(1-$K227)</f>
        <v>0</v>
      </c>
      <c r="S227" s="946"/>
      <c r="V227" s="1001">
        <f>VLOOKUP($A227,'New Resources - Individual'!$A$4:$Y$133,V$2,FALSE)*V$1</f>
        <v>0</v>
      </c>
      <c r="W227" s="988">
        <f>$G227+V227</f>
        <v>0</v>
      </c>
      <c r="X227" s="989">
        <f>VLOOKUP($E227,W$450:Z$461,2,FALSE)*W227*($K227)+IF($G227&lt;&gt;0,($H227/$G227)*W227,0)*(1-$K227)</f>
        <v>0</v>
      </c>
      <c r="Y227" s="989">
        <f>VLOOKUP($E227,W$450:Z$461,3,FALSE)*W227*($K227)+IF($G227&lt;&gt;0,($I227/$G227)*W227,0)*(1-$K227)</f>
        <v>0</v>
      </c>
      <c r="Z227" s="989">
        <f>VLOOKUP($E227,W$450:Z$461,4,FALSE)*W227*($K227)+(W227-X227-Y227)*(1-$K227)</f>
        <v>0</v>
      </c>
      <c r="AA227" s="946"/>
      <c r="AD227" s="1001">
        <f>VLOOKUP($A227,'New Resources - Individual'!$A$4:$Y$133,AD$2,FALSE)*AD$1</f>
        <v>0</v>
      </c>
      <c r="AE227" s="988">
        <f>$G227+AD227</f>
        <v>0</v>
      </c>
      <c r="AF227" s="989">
        <f>VLOOKUP($E227,AE$450:AH$461,2,FALSE)*AE227*($K227)+IF($G227&lt;&gt;0,($H227/$G227)*AE227,0)*(1-$K227)</f>
        <v>0</v>
      </c>
      <c r="AG227" s="989">
        <f>VLOOKUP($E227,AE$450:AH$461,3,FALSE)*AE227*($K227)+IF($G227&lt;&gt;0,($I227/$G227)*AE227,0)*(1-$K227)</f>
        <v>0</v>
      </c>
      <c r="AH227" s="989">
        <f>VLOOKUP($E227,AE$450:AH$461,4,FALSE)*AE227*($K227)+(AE227-AF227-AG227)*(1-$K227)</f>
        <v>0</v>
      </c>
      <c r="AI227" s="946"/>
      <c r="AL227" s="1001">
        <f>VLOOKUP($A227,'New Resources - Individual'!$A$4:$Y$133,AL$2,FALSE)*AL$1</f>
        <v>0</v>
      </c>
      <c r="AM227" s="988">
        <f>$G227+AL227</f>
        <v>0</v>
      </c>
      <c r="AN227" s="989">
        <f>VLOOKUP($E227,AM$450:AP$461,2,FALSE)*AM227*($K227)+IF($G227&lt;&gt;0,($H227/$G227)*AM227,0)*(1-$K227)</f>
        <v>0</v>
      </c>
      <c r="AO227" s="989">
        <f>VLOOKUP($E227,AM$450:AP$461,3,FALSE)*AM227*($K227)+IF($G227&lt;&gt;0,($I227/$G227)*AM227,0)*(1-$K227)</f>
        <v>0</v>
      </c>
      <c r="AP227" s="989">
        <f>VLOOKUP($E227,AM$450:AP$461,4,FALSE)*AM227*($K227)+(AM227-AN227-AO227)*(1-$K227)</f>
        <v>0</v>
      </c>
      <c r="AQ227" s="946"/>
      <c r="AT227" s="1001">
        <f>VLOOKUP($A227,'New Resources - Individual'!$A$4:$Y$133,AT$2,FALSE)*AT$1</f>
        <v>0</v>
      </c>
      <c r="AU227" s="988">
        <f>$G227+AT227</f>
        <v>0</v>
      </c>
      <c r="AV227" s="989">
        <f>VLOOKUP($E227,AU$450:AX$461,2,FALSE)*AU227*($K227)+IF($G227&lt;&gt;0,($H227/$G227)*AU227,0)*(1-$K227)</f>
        <v>0</v>
      </c>
      <c r="AW227" s="989">
        <f>VLOOKUP($E227,AU$450:AX$461,3,FALSE)*AU227*($K227)+IF($G227&lt;&gt;0,($I227/$G227)*AU227,0)*(1-$K227)</f>
        <v>0</v>
      </c>
      <c r="AX227" s="989">
        <f>VLOOKUP($E227,AU$450:AX$461,4,FALSE)*AU227*($K227)+(AU227-AV227-AW227)*(1-$K227)</f>
        <v>0</v>
      </c>
      <c r="AY227" s="946"/>
      <c r="BB227" s="1001">
        <f>VLOOKUP($A227,'New Resources - Individual'!$A$4:$Y$133,BB$2,FALSE)*BB$1</f>
        <v>0</v>
      </c>
      <c r="BC227" s="988">
        <f>$G227+BB227</f>
        <v>0</v>
      </c>
      <c r="BD227" s="989">
        <f>VLOOKUP($E227,BC$450:BF$461,2,FALSE)*BC227*($K227)+IF($G227&lt;&gt;0,($H227/$G227)*BC227,0)*(1-$K227)</f>
        <v>0</v>
      </c>
      <c r="BE227" s="989">
        <f>VLOOKUP($E227,BC$450:BF$461,3,FALSE)*BC227*($K227)+IF($G227&lt;&gt;0,($I227/$G227)*BC227,0)*(1-$K227)</f>
        <v>0</v>
      </c>
      <c r="BF227" s="989">
        <f>VLOOKUP($E227,BC$450:BF$461,4,FALSE)*BC227*($K227)+(BC227-BD227-BE227)*(1-$K227)</f>
        <v>0</v>
      </c>
      <c r="BG227" s="946"/>
      <c r="BJ227" s="1001">
        <f>VLOOKUP($A227,'New Resources - Individual'!$A$4:$Y$133,BJ$2,FALSE)*BJ$1</f>
        <v>0</v>
      </c>
      <c r="BK227" s="988">
        <f>$G227+BJ227</f>
        <v>0</v>
      </c>
      <c r="BL227" s="989">
        <f>VLOOKUP($E227,BK$450:BN$461,2,FALSE)*BK227*($K227)+IF($G227&lt;&gt;0,($H227/$G227)*BK227,0)*(1-$K227)</f>
        <v>0</v>
      </c>
      <c r="BM227" s="989">
        <f>VLOOKUP($E227,BK$450:BN$461,3,FALSE)*BK227*($K227)+IF($G227&lt;&gt;0,($I227/$G227)*BK227,0)*(1-$K227)</f>
        <v>0</v>
      </c>
      <c r="BN227" s="989">
        <f>VLOOKUP($E227,BK$450:BN$461,4,FALSE)*BK227*($K227)+(BK227-BL227-BM227)*(1-$K227)</f>
        <v>0</v>
      </c>
      <c r="BO227" s="946"/>
      <c r="BR227" s="1001">
        <f>VLOOKUP($A227,'New Resources - Individual'!$A$4:$Y$133,BR$2,FALSE)*BR$1</f>
        <v>0</v>
      </c>
      <c r="BS227" s="988">
        <f>$G227+BR227</f>
        <v>0</v>
      </c>
      <c r="BT227" s="989">
        <f>VLOOKUP($E227,BS$450:BV$461,2,FALSE)*BS227*($K227)+IF($G227&lt;&gt;0,($H227/$G227)*BS227,0)*(1-$K227)</f>
        <v>0</v>
      </c>
      <c r="BU227" s="989">
        <f>VLOOKUP($E227,BS$450:BV$461,3,FALSE)*BS227*($K227)+IF($G227&lt;&gt;0,($I227/$G227)*BS227,0)*(1-$K227)</f>
        <v>0</v>
      </c>
      <c r="BV227" s="989">
        <f>VLOOKUP($E227,BS$450:BV$461,4,FALSE)*BS227*($K227)+(BS227-BT227-BU227)*(1-$K227)</f>
        <v>0</v>
      </c>
      <c r="BW227" s="946"/>
      <c r="BZ227" s="1001">
        <f>VLOOKUP($A227,'New Resources - Individual'!$A$4:$Y$133,BZ$2,FALSE)*BZ$1</f>
        <v>0</v>
      </c>
      <c r="CA227" s="988">
        <f>$G227+BZ227</f>
        <v>0</v>
      </c>
      <c r="CB227" s="989">
        <f>VLOOKUP($E227,CA$450:CD$461,2,FALSE)*CA227*($K227)+IF($G227&lt;&gt;0,($H227/$G227)*CA227,0)*(1-$K227)</f>
        <v>0</v>
      </c>
      <c r="CC227" s="989">
        <f>VLOOKUP($E227,CA$450:CD$461,3,FALSE)*CA227*($K227)+IF($G227&lt;&gt;0,($I227/$G227)*CA227,0)*(1-$K227)</f>
        <v>0</v>
      </c>
      <c r="CD227" s="989">
        <f>VLOOKUP($E227,CA$450:CD$461,4,FALSE)*CA227*($K227)+(CA227-CB227-CC227)*(1-$K227)</f>
        <v>0</v>
      </c>
      <c r="CE227" s="946"/>
      <c r="CH227" s="1001">
        <f>VLOOKUP($A227,'New Resources - Individual'!$A$4:$Y$133,CH$2,FALSE)*CH$1</f>
        <v>0</v>
      </c>
      <c r="CI227" s="988">
        <f>$G227+CH227</f>
        <v>0</v>
      </c>
      <c r="CJ227" s="989">
        <f>VLOOKUP($E227,CI$450:CL$461,2,FALSE)*CI227*($K227)+IF($G227&lt;&gt;0,($H227/$G227)*CI227,0)*(1-$K227)</f>
        <v>0</v>
      </c>
      <c r="CK227" s="989">
        <f>VLOOKUP($E227,CI$450:CL$461,3,FALSE)*CI227*($K227)+IF($G227&lt;&gt;0,($I227/$G227)*CI227,0)*(1-$K227)</f>
        <v>0</v>
      </c>
      <c r="CL227" s="989">
        <f>VLOOKUP($E227,CI$450:CL$461,4,FALSE)*CI227*($K227)+(CI227-CJ227-CK227)*(1-$K227)</f>
        <v>0</v>
      </c>
      <c r="CM227" s="946"/>
      <c r="CP227" s="1001">
        <f>VLOOKUP($A227,'New Resources - Individual'!$A$4:$Y$133,CP$2,FALSE)*CP$1</f>
        <v>0</v>
      </c>
      <c r="CQ227" s="988">
        <f>$G227+CP227</f>
        <v>0</v>
      </c>
      <c r="CR227" s="989">
        <f>VLOOKUP($E227,CQ$450:CT$461,2,FALSE)*CQ227*($K227)+IF($G227&lt;&gt;0,($H227/$G227)*CQ227,0)*(1-$K227)</f>
        <v>0</v>
      </c>
      <c r="CS227" s="989">
        <f>VLOOKUP($E227,CQ$450:CT$461,3,FALSE)*CQ227*($K227)+IF($G227&lt;&gt;0,($I227/$G227)*CQ227,0)*(1-$K227)</f>
        <v>0</v>
      </c>
      <c r="CT227" s="989">
        <f>VLOOKUP($E227,CQ$450:CT$461,4,FALSE)*CQ227*($K227)+(CQ227-CR227-CS227)*(1-$K227)</f>
        <v>0</v>
      </c>
      <c r="CU227" s="946"/>
      <c r="CX227" s="1001">
        <f>VLOOKUP($A227,'New Resources - Individual'!$A$4:$Y$133,CX$2,FALSE)*CX$1</f>
        <v>0</v>
      </c>
      <c r="CY227" s="988">
        <f>$G227+CX227</f>
        <v>0</v>
      </c>
      <c r="CZ227" s="989">
        <f>VLOOKUP($E227,CY$450:DB$461,2,FALSE)*CY227*($K227)+IF($G227&lt;&gt;0,($H227/$G227)*CY227,0)*(1-$K227)</f>
        <v>0</v>
      </c>
      <c r="DA227" s="989">
        <f>VLOOKUP($E227,CY$450:DB$461,3,FALSE)*CY227*($K227)+IF($G227&lt;&gt;0,($I227/$G227)*CY227,0)*(1-$K227)</f>
        <v>0</v>
      </c>
      <c r="DB227" s="989">
        <f>VLOOKUP($E227,CY$450:DB$461,4,FALSE)*CY227*($K227)+(CY227-CZ227-DA227)*(1-$K227)</f>
        <v>0</v>
      </c>
      <c r="DC227" s="946"/>
      <c r="DF227" s="1001">
        <f>VLOOKUP($A227,'New Resources - Individual'!$A$4:$Y$133,DF$2,FALSE)*DF$1</f>
        <v>0</v>
      </c>
      <c r="DG227" s="988">
        <f>$G227+DF227</f>
        <v>0</v>
      </c>
      <c r="DH227" s="989">
        <f>VLOOKUP($E227,DG$450:DJ$461,2,FALSE)*DG227*($K227)+IF($G227&lt;&gt;0,($H227/$G227)*DG227,0)*(1-$K227)</f>
        <v>0</v>
      </c>
      <c r="DI227" s="989">
        <f>VLOOKUP($E227,DG$450:DJ$461,3,FALSE)*DG227*($K227)+IF($G227&lt;&gt;0,($I227/$G227)*DG227,0)*(1-$K227)</f>
        <v>0</v>
      </c>
      <c r="DJ227" s="989">
        <f>VLOOKUP($E227,DG$450:DJ$461,4,FALSE)*DG227*($K227)+(DG227-DH227-DI227)*(1-$K227)</f>
        <v>0</v>
      </c>
      <c r="DK227" s="946"/>
      <c r="DN227" s="1001">
        <f>VLOOKUP($A227,'New Resources - Individual'!$A$4:$Y$133,DN$2,FALSE)*DN$1</f>
        <v>0</v>
      </c>
      <c r="DO227" s="988">
        <f>$G227+DN227</f>
        <v>0</v>
      </c>
      <c r="DP227" s="989">
        <f>VLOOKUP($E227,DO$450:DR$461,2,FALSE)*DO227*($K227)+IF($G227&lt;&gt;0,($H227/$G227)*DO227,0)*(1-$K227)</f>
        <v>0</v>
      </c>
      <c r="DQ227" s="989">
        <f>VLOOKUP($E227,DO$450:DR$461,3,FALSE)*DO227*($K227)+IF($G227&lt;&gt;0,($I227/$G227)*DO227,0)*(1-$K227)</f>
        <v>0</v>
      </c>
      <c r="DR227" s="989">
        <f>VLOOKUP($E227,DO$450:DR$461,4,FALSE)*DO227*($K227)+(DO227-DP227-DQ227)*(1-$K227)</f>
        <v>0</v>
      </c>
      <c r="DS227" s="946"/>
      <c r="DV227" s="1001">
        <f>VLOOKUP($A227,'New Resources - Individual'!$A$4:$Y$133,DV$2,FALSE)*DV$1</f>
        <v>0</v>
      </c>
      <c r="DW227" s="988">
        <f>$G227+DV227</f>
        <v>0</v>
      </c>
      <c r="DX227" s="989">
        <f>VLOOKUP($E227,DW$450:DZ$461,2,FALSE)*DW227*($K227)+IF($G227&lt;&gt;0,($H227/$G227)*DW227,0)*(1-$K227)</f>
        <v>0</v>
      </c>
      <c r="DY227" s="989">
        <f>VLOOKUP($E227,DW$450:DZ$461,3,FALSE)*DW227*($K227)+IF($G227&lt;&gt;0,($I227/$G227)*DW227,0)*(1-$K227)</f>
        <v>0</v>
      </c>
      <c r="DZ227" s="989">
        <f>VLOOKUP($E227,DW$450:DZ$461,4,FALSE)*DW227*($K227)+(DW227-DX227-DY227)*(1-$K227)</f>
        <v>0</v>
      </c>
      <c r="EA227" s="946"/>
      <c r="ED227" s="1001">
        <f>VLOOKUP($A227,'New Resources - Individual'!$A$4:$Y$133,ED$2,FALSE)*ED$1</f>
        <v>0</v>
      </c>
      <c r="EE227" s="988">
        <f>$G227+ED227</f>
        <v>0</v>
      </c>
      <c r="EF227" s="989">
        <f>VLOOKUP($E227,EE$450:EH$461,2,FALSE)*EE227*($K227)+IF($G227&lt;&gt;0,($H227/$G227)*EE227,0)*(1-$K227)</f>
        <v>0</v>
      </c>
      <c r="EG227" s="989">
        <f>VLOOKUP($E227,EE$450:EH$461,3,FALSE)*EE227*($K227)+IF($G227&lt;&gt;0,($I227/$G227)*EE227,0)*(1-$K227)</f>
        <v>0</v>
      </c>
      <c r="EH227" s="989">
        <f>VLOOKUP($E227,EE$450:EH$461,4,FALSE)*EE227*($K227)+(EE227-EF227-EG227)*(1-$K227)</f>
        <v>0</v>
      </c>
      <c r="EI227" s="946"/>
      <c r="EL227" s="1001">
        <f>VLOOKUP($A227,'New Resources - Individual'!$A$4:$Y$133,EL$2,FALSE)*EL$1</f>
        <v>0</v>
      </c>
      <c r="EM227" s="988">
        <f>$G227+EL227</f>
        <v>0</v>
      </c>
      <c r="EN227" s="989">
        <f>VLOOKUP($E227,EM$450:EP$461,2,FALSE)*EM227*($K227)+IF($G227&lt;&gt;0,($H227/$G227)*EM227,0)*(1-$K227)</f>
        <v>0</v>
      </c>
      <c r="EO227" s="989">
        <f>VLOOKUP($E227,EM$450:EP$461,3,FALSE)*EM227*($K227)+IF($G227&lt;&gt;0,($I227/$G227)*EM227,0)*(1-$K227)</f>
        <v>0</v>
      </c>
      <c r="EP227" s="989">
        <f>VLOOKUP($E227,EM$450:EP$461,4,FALSE)*EM227*($K227)+(EM227-EN227-EO227)*(1-$K227)</f>
        <v>0</v>
      </c>
      <c r="EQ227" s="946"/>
      <c r="ET227" s="1001">
        <f>VLOOKUP($A227,'New Resources - Individual'!$A$4:$Y$133,ET$2,FALSE)*ET$1</f>
        <v>0</v>
      </c>
      <c r="EU227" s="988">
        <f>$G227+ET227</f>
        <v>0</v>
      </c>
      <c r="EV227" s="989">
        <f>VLOOKUP($E227,EU$450:EX$461,2,FALSE)*EU227*($K227)+IF($G227&lt;&gt;0,($H227/$G227)*EU227,0)*(1-$K227)</f>
        <v>0</v>
      </c>
      <c r="EW227" s="989">
        <f>VLOOKUP($E227,EU$450:EX$461,3,FALSE)*EU227*($K227)+IF($G227&lt;&gt;0,($I227/$G227)*EU227,0)*(1-$K227)</f>
        <v>0</v>
      </c>
      <c r="EX227" s="989">
        <f>VLOOKUP($E227,EU$450:EX$461,4,FALSE)*EU227*($K227)+(EU227-EV227-EW227)*(1-$K227)</f>
        <v>0</v>
      </c>
      <c r="EY227" s="946"/>
      <c r="FB227" s="1001">
        <f>VLOOKUP($A227,'New Resources - Individual'!$A$4:$Y$133,FB$2,FALSE)*FB$1</f>
        <v>0</v>
      </c>
      <c r="FC227" s="988">
        <f>$G227+FB227</f>
        <v>0</v>
      </c>
      <c r="FD227" s="989">
        <f>VLOOKUP($E227,FC$450:FF$461,2,FALSE)*FC227*($K227)+IF($G227&lt;&gt;0,($H227/$G227)*FC227,0)*(1-$K227)</f>
        <v>0</v>
      </c>
      <c r="FE227" s="989">
        <f>VLOOKUP($E227,FC$450:FF$461,3,FALSE)*FC227*($K227)+IF($G227&lt;&gt;0,($I227/$G227)*FC227,0)*(1-$K227)</f>
        <v>0</v>
      </c>
      <c r="FF227" s="989">
        <f>VLOOKUP($E227,FC$450:FF$461,4,FALSE)*FC227*($K227)+(FC227-FD227-FE227)*(1-$K227)</f>
        <v>0</v>
      </c>
      <c r="FG227" s="946"/>
      <c r="FJ227" s="1001">
        <f>VLOOKUP($A227,'New Resources - Individual'!$A$4:$Y$133,FJ$2,FALSE)*FJ$1</f>
        <v>0</v>
      </c>
      <c r="FK227" s="988">
        <f>$G227+FJ227</f>
        <v>0</v>
      </c>
      <c r="FL227" s="989">
        <f>VLOOKUP($E227,FK$450:FN$461,2,FALSE)*FK227*($K227)+IF($G227&lt;&gt;0,($H227/$G227)*FK227,0)*(1-$K227)</f>
        <v>0</v>
      </c>
      <c r="FM227" s="989">
        <f>VLOOKUP($E227,FK$450:FN$461,3,FALSE)*FK227*($K227)+IF($G227&lt;&gt;0,($I227/$G227)*FK227,0)*(1-$K227)</f>
        <v>0</v>
      </c>
      <c r="FN227" s="989">
        <f>VLOOKUP($E227,FK$450:FN$461,4,FALSE)*FK227*($K227)+(FK227-FL227-FM227)*(1-$K227)</f>
        <v>0</v>
      </c>
      <c r="FO227" s="946"/>
    </row>
    <row r="228" spans="1:171">
      <c r="A228" s="786"/>
      <c r="B228" s="787" t="s">
        <v>876</v>
      </c>
      <c r="C228" s="1963" t="s">
        <v>72</v>
      </c>
      <c r="D228" s="764">
        <v>925</v>
      </c>
      <c r="E228" s="1985" t="str">
        <f>'Sch 3 - Expenses'!E64</f>
        <v>DIST</v>
      </c>
      <c r="F228" s="765"/>
      <c r="G228" s="182">
        <f>'Sch 3 - Expenses'!G64</f>
        <v>0</v>
      </c>
      <c r="H228" s="182">
        <f>'Sch 3 - Expenses'!H64</f>
        <v>0</v>
      </c>
      <c r="I228" s="182">
        <f>'Sch 3 - Expenses'!I64</f>
        <v>0</v>
      </c>
      <c r="J228" s="183">
        <f>'Sch 3 - Expenses'!J64</f>
        <v>0</v>
      </c>
      <c r="K228" s="777">
        <f t="shared" si="169"/>
        <v>1</v>
      </c>
      <c r="O228" s="988">
        <f t="shared" si="170"/>
        <v>0</v>
      </c>
      <c r="P228" s="989">
        <f>VLOOKUP($E228,O$450:R$461,2,FALSE)*O228*($K228)+IF($G228&lt;&gt;0,($H228/$G228)*O228,0)*(1-$K228)</f>
        <v>0</v>
      </c>
      <c r="Q228" s="989">
        <f>VLOOKUP($E228,O$450:R$461,3,FALSE)*O228*($K228)+IF($G228&lt;&gt;0,($I228/$G228)*O228,0)*(1-$K228)</f>
        <v>0</v>
      </c>
      <c r="R228" s="989">
        <f>VLOOKUP($E228,O$450:R$461,4,FALSE)*O228*($K228)+(O228-P228-Q228)*(1-$K228)</f>
        <v>0</v>
      </c>
      <c r="S228" s="946"/>
      <c r="W228" s="988">
        <f t="shared" si="171"/>
        <v>0</v>
      </c>
      <c r="X228" s="989">
        <f>VLOOKUP($E228,W$450:Z$461,2,FALSE)*W228*($K228)+IF($G228&lt;&gt;0,($H228/$G228)*W228,0)*(1-$K228)</f>
        <v>0</v>
      </c>
      <c r="Y228" s="989">
        <f>VLOOKUP($E228,W$450:Z$461,3,FALSE)*W228*($K228)+IF($G228&lt;&gt;0,($I228/$G228)*W228,0)*(1-$K228)</f>
        <v>0</v>
      </c>
      <c r="Z228" s="989">
        <f>VLOOKUP($E228,W$450:Z$461,4,FALSE)*W228*($K228)+(W228-X228-Y228)*(1-$K228)</f>
        <v>0</v>
      </c>
      <c r="AA228" s="946"/>
      <c r="AE228" s="988">
        <f t="shared" si="172"/>
        <v>0</v>
      </c>
      <c r="AF228" s="989">
        <f>VLOOKUP($E228,AE$450:AH$461,2,FALSE)*AE228*($K228)+IF($G228&lt;&gt;0,($H228/$G228)*AE228,0)*(1-$K228)</f>
        <v>0</v>
      </c>
      <c r="AG228" s="989">
        <f>VLOOKUP($E228,AE$450:AH$461,3,FALSE)*AE228*($K228)+IF($G228&lt;&gt;0,($I228/$G228)*AE228,0)*(1-$K228)</f>
        <v>0</v>
      </c>
      <c r="AH228" s="989">
        <f>VLOOKUP($E228,AE$450:AH$461,4,FALSE)*AE228*($K228)+(AE228-AF228-AG228)*(1-$K228)</f>
        <v>0</v>
      </c>
      <c r="AI228" s="946"/>
      <c r="AM228" s="988">
        <f t="shared" si="173"/>
        <v>0</v>
      </c>
      <c r="AN228" s="989">
        <f>VLOOKUP($E228,AM$450:AP$461,2,FALSE)*AM228*($K228)+IF($G228&lt;&gt;0,($H228/$G228)*AM228,0)*(1-$K228)</f>
        <v>0</v>
      </c>
      <c r="AO228" s="989">
        <f>VLOOKUP($E228,AM$450:AP$461,3,FALSE)*AM228*($K228)+IF($G228&lt;&gt;0,($I228/$G228)*AM228,0)*(1-$K228)</f>
        <v>0</v>
      </c>
      <c r="AP228" s="989">
        <f>VLOOKUP($E228,AM$450:AP$461,4,FALSE)*AM228*($K228)+(AM228-AN228-AO228)*(1-$K228)</f>
        <v>0</v>
      </c>
      <c r="AQ228" s="946"/>
      <c r="AU228" s="988">
        <f t="shared" si="174"/>
        <v>0</v>
      </c>
      <c r="AV228" s="989">
        <f>VLOOKUP($E228,AU$450:AX$461,2,FALSE)*AU228*($K228)+IF($G228&lt;&gt;0,($H228/$G228)*AU228,0)*(1-$K228)</f>
        <v>0</v>
      </c>
      <c r="AW228" s="989">
        <f>VLOOKUP($E228,AU$450:AX$461,3,FALSE)*AU228*($K228)+IF($G228&lt;&gt;0,($I228/$G228)*AU228,0)*(1-$K228)</f>
        <v>0</v>
      </c>
      <c r="AX228" s="989">
        <f>VLOOKUP($E228,AU$450:AX$461,4,FALSE)*AU228*($K228)+(AU228-AV228-AW228)*(1-$K228)</f>
        <v>0</v>
      </c>
      <c r="AY228" s="946"/>
      <c r="BC228" s="988">
        <f t="shared" si="175"/>
        <v>0</v>
      </c>
      <c r="BD228" s="989">
        <f>VLOOKUP($E228,BC$450:BF$461,2,FALSE)*BC228*($K228)+IF($G228&lt;&gt;0,($H228/$G228)*BC228,0)*(1-$K228)</f>
        <v>0</v>
      </c>
      <c r="BE228" s="989">
        <f>VLOOKUP($E228,BC$450:BF$461,3,FALSE)*BC228*($K228)+IF($G228&lt;&gt;0,($I228/$G228)*BC228,0)*(1-$K228)</f>
        <v>0</v>
      </c>
      <c r="BF228" s="989">
        <f>VLOOKUP($E228,BC$450:BF$461,4,FALSE)*BC228*($K228)+(BC228-BD228-BE228)*(1-$K228)</f>
        <v>0</v>
      </c>
      <c r="BG228" s="946"/>
      <c r="BK228" s="988">
        <f t="shared" si="176"/>
        <v>0</v>
      </c>
      <c r="BL228" s="989">
        <f>VLOOKUP($E228,BK$450:BN$461,2,FALSE)*BK228*($K228)+IF($G228&lt;&gt;0,($H228/$G228)*BK228,0)*(1-$K228)</f>
        <v>0</v>
      </c>
      <c r="BM228" s="989">
        <f>VLOOKUP($E228,BK$450:BN$461,3,FALSE)*BK228*($K228)+IF($G228&lt;&gt;0,($I228/$G228)*BK228,0)*(1-$K228)</f>
        <v>0</v>
      </c>
      <c r="BN228" s="989">
        <f>VLOOKUP($E228,BK$450:BN$461,4,FALSE)*BK228*($K228)+(BK228-BL228-BM228)*(1-$K228)</f>
        <v>0</v>
      </c>
      <c r="BO228" s="946"/>
      <c r="BS228" s="988">
        <f t="shared" si="177"/>
        <v>0</v>
      </c>
      <c r="BT228" s="989">
        <f>VLOOKUP($E228,BS$450:BV$461,2,FALSE)*BS228*($K228)+IF($G228&lt;&gt;0,($H228/$G228)*BS228,0)*(1-$K228)</f>
        <v>0</v>
      </c>
      <c r="BU228" s="989">
        <f>VLOOKUP($E228,BS$450:BV$461,3,FALSE)*BS228*($K228)+IF($G228&lt;&gt;0,($I228/$G228)*BS228,0)*(1-$K228)</f>
        <v>0</v>
      </c>
      <c r="BV228" s="989">
        <f>VLOOKUP($E228,BS$450:BV$461,4,FALSE)*BS228*($K228)+(BS228-BT228-BU228)*(1-$K228)</f>
        <v>0</v>
      </c>
      <c r="BW228" s="946"/>
      <c r="CA228" s="988">
        <f t="shared" si="178"/>
        <v>0</v>
      </c>
      <c r="CB228" s="989">
        <f>VLOOKUP($E228,CA$450:CD$461,2,FALSE)*CA228*($K228)+IF($G228&lt;&gt;0,($H228/$G228)*CA228,0)*(1-$K228)</f>
        <v>0</v>
      </c>
      <c r="CC228" s="989">
        <f>VLOOKUP($E228,CA$450:CD$461,3,FALSE)*CA228*($K228)+IF($G228&lt;&gt;0,($I228/$G228)*CA228,0)*(1-$K228)</f>
        <v>0</v>
      </c>
      <c r="CD228" s="989">
        <f>VLOOKUP($E228,CA$450:CD$461,4,FALSE)*CA228*($K228)+(CA228-CB228-CC228)*(1-$K228)</f>
        <v>0</v>
      </c>
      <c r="CE228" s="946"/>
      <c r="CI228" s="988">
        <f t="shared" si="179"/>
        <v>0</v>
      </c>
      <c r="CJ228" s="989">
        <f>VLOOKUP($E228,CI$450:CL$461,2,FALSE)*CI228*($K228)+IF($G228&lt;&gt;0,($H228/$G228)*CI228,0)*(1-$K228)</f>
        <v>0</v>
      </c>
      <c r="CK228" s="989">
        <f>VLOOKUP($E228,CI$450:CL$461,3,FALSE)*CI228*($K228)+IF($G228&lt;&gt;0,($I228/$G228)*CI228,0)*(1-$K228)</f>
        <v>0</v>
      </c>
      <c r="CL228" s="989">
        <f>VLOOKUP($E228,CI$450:CL$461,4,FALSE)*CI228*($K228)+(CI228-CJ228-CK228)*(1-$K228)</f>
        <v>0</v>
      </c>
      <c r="CM228" s="946"/>
      <c r="CQ228" s="988">
        <f t="shared" si="180"/>
        <v>0</v>
      </c>
      <c r="CR228" s="989">
        <f>VLOOKUP($E228,CQ$450:CT$461,2,FALSE)*CQ228*($K228)+IF($G228&lt;&gt;0,($H228/$G228)*CQ228,0)*(1-$K228)</f>
        <v>0</v>
      </c>
      <c r="CS228" s="989">
        <f>VLOOKUP($E228,CQ$450:CT$461,3,FALSE)*CQ228*($K228)+IF($G228&lt;&gt;0,($I228/$G228)*CQ228,0)*(1-$K228)</f>
        <v>0</v>
      </c>
      <c r="CT228" s="989">
        <f>VLOOKUP($E228,CQ$450:CT$461,4,FALSE)*CQ228*($K228)+(CQ228-CR228-CS228)*(1-$K228)</f>
        <v>0</v>
      </c>
      <c r="CU228" s="946"/>
      <c r="CY228" s="988">
        <f t="shared" si="181"/>
        <v>0</v>
      </c>
      <c r="CZ228" s="989">
        <f>VLOOKUP($E228,CY$450:DB$461,2,FALSE)*CY228*($K228)+IF($G228&lt;&gt;0,($H228/$G228)*CY228,0)*(1-$K228)</f>
        <v>0</v>
      </c>
      <c r="DA228" s="989">
        <f>VLOOKUP($E228,CY$450:DB$461,3,FALSE)*CY228*($K228)+IF($G228&lt;&gt;0,($I228/$G228)*CY228,0)*(1-$K228)</f>
        <v>0</v>
      </c>
      <c r="DB228" s="989">
        <f>VLOOKUP($E228,CY$450:DB$461,4,FALSE)*CY228*($K228)+(CY228-CZ228-DA228)*(1-$K228)</f>
        <v>0</v>
      </c>
      <c r="DC228" s="946"/>
      <c r="DG228" s="988">
        <f t="shared" si="182"/>
        <v>0</v>
      </c>
      <c r="DH228" s="989">
        <f>VLOOKUP($E228,DG$450:DJ$461,2,FALSE)*DG228*($K228)+IF($G228&lt;&gt;0,($H228/$G228)*DG228,0)*(1-$K228)</f>
        <v>0</v>
      </c>
      <c r="DI228" s="989">
        <f>VLOOKUP($E228,DG$450:DJ$461,3,FALSE)*DG228*($K228)+IF($G228&lt;&gt;0,($I228/$G228)*DG228,0)*(1-$K228)</f>
        <v>0</v>
      </c>
      <c r="DJ228" s="989">
        <f>VLOOKUP($E228,DG$450:DJ$461,4,FALSE)*DG228*($K228)+(DG228-DH228-DI228)*(1-$K228)</f>
        <v>0</v>
      </c>
      <c r="DK228" s="946"/>
      <c r="DO228" s="988">
        <f t="shared" si="183"/>
        <v>0</v>
      </c>
      <c r="DP228" s="989">
        <f>VLOOKUP($E228,DO$450:DR$461,2,FALSE)*DO228*($K228)+IF($G228&lt;&gt;0,($H228/$G228)*DO228,0)*(1-$K228)</f>
        <v>0</v>
      </c>
      <c r="DQ228" s="989">
        <f>VLOOKUP($E228,DO$450:DR$461,3,FALSE)*DO228*($K228)+IF($G228&lt;&gt;0,($I228/$G228)*DO228,0)*(1-$K228)</f>
        <v>0</v>
      </c>
      <c r="DR228" s="989">
        <f>VLOOKUP($E228,DO$450:DR$461,4,FALSE)*DO228*($K228)+(DO228-DP228-DQ228)*(1-$K228)</f>
        <v>0</v>
      </c>
      <c r="DS228" s="946"/>
      <c r="DW228" s="988">
        <f t="shared" si="184"/>
        <v>0</v>
      </c>
      <c r="DX228" s="989">
        <f>VLOOKUP($E228,DW$450:DZ$461,2,FALSE)*DW228*($K228)+IF($G228&lt;&gt;0,($H228/$G228)*DW228,0)*(1-$K228)</f>
        <v>0</v>
      </c>
      <c r="DY228" s="989">
        <f>VLOOKUP($E228,DW$450:DZ$461,3,FALSE)*DW228*($K228)+IF($G228&lt;&gt;0,($I228/$G228)*DW228,0)*(1-$K228)</f>
        <v>0</v>
      </c>
      <c r="DZ228" s="989">
        <f>VLOOKUP($E228,DW$450:DZ$461,4,FALSE)*DW228*($K228)+(DW228-DX228-DY228)*(1-$K228)</f>
        <v>0</v>
      </c>
      <c r="EA228" s="946"/>
      <c r="EE228" s="988">
        <f t="shared" si="185"/>
        <v>0</v>
      </c>
      <c r="EF228" s="989">
        <f>VLOOKUP($E228,EE$450:EH$461,2,FALSE)*EE228*($K228)+IF($G228&lt;&gt;0,($H228/$G228)*EE228,0)*(1-$K228)</f>
        <v>0</v>
      </c>
      <c r="EG228" s="989">
        <f>VLOOKUP($E228,EE$450:EH$461,3,FALSE)*EE228*($K228)+IF($G228&lt;&gt;0,($I228/$G228)*EE228,0)*(1-$K228)</f>
        <v>0</v>
      </c>
      <c r="EH228" s="989">
        <f>VLOOKUP($E228,EE$450:EH$461,4,FALSE)*EE228*($K228)+(EE228-EF228-EG228)*(1-$K228)</f>
        <v>0</v>
      </c>
      <c r="EI228" s="946"/>
      <c r="EM228" s="988">
        <f t="shared" si="186"/>
        <v>0</v>
      </c>
      <c r="EN228" s="989">
        <f>VLOOKUP($E228,EM$450:EP$461,2,FALSE)*EM228*($K228)+IF($G228&lt;&gt;0,($H228/$G228)*EM228,0)*(1-$K228)</f>
        <v>0</v>
      </c>
      <c r="EO228" s="989">
        <f>VLOOKUP($E228,EM$450:EP$461,3,FALSE)*EM228*($K228)+IF($G228&lt;&gt;0,($I228/$G228)*EM228,0)*(1-$K228)</f>
        <v>0</v>
      </c>
      <c r="EP228" s="989">
        <f>VLOOKUP($E228,EM$450:EP$461,4,FALSE)*EM228*($K228)+(EM228-EN228-EO228)*(1-$K228)</f>
        <v>0</v>
      </c>
      <c r="EQ228" s="946"/>
      <c r="EU228" s="988">
        <f t="shared" si="187"/>
        <v>0</v>
      </c>
      <c r="EV228" s="989">
        <f>VLOOKUP($E228,EU$450:EX$461,2,FALSE)*EU228*($K228)+IF($G228&lt;&gt;0,($H228/$G228)*EU228,0)*(1-$K228)</f>
        <v>0</v>
      </c>
      <c r="EW228" s="989">
        <f>VLOOKUP($E228,EU$450:EX$461,3,FALSE)*EU228*($K228)+IF($G228&lt;&gt;0,($I228/$G228)*EU228,0)*(1-$K228)</f>
        <v>0</v>
      </c>
      <c r="EX228" s="989">
        <f>VLOOKUP($E228,EU$450:EX$461,4,FALSE)*EU228*($K228)+(EU228-EV228-EW228)*(1-$K228)</f>
        <v>0</v>
      </c>
      <c r="EY228" s="946"/>
      <c r="FC228" s="988">
        <f t="shared" si="188"/>
        <v>0</v>
      </c>
      <c r="FD228" s="989">
        <f>VLOOKUP($E228,FC$450:FF$461,2,FALSE)*FC228*($K228)+IF($G228&lt;&gt;0,($H228/$G228)*FC228,0)*(1-$K228)</f>
        <v>0</v>
      </c>
      <c r="FE228" s="989">
        <f>VLOOKUP($E228,FC$450:FF$461,3,FALSE)*FC228*($K228)+IF($G228&lt;&gt;0,($I228/$G228)*FC228,0)*(1-$K228)</f>
        <v>0</v>
      </c>
      <c r="FF228" s="989">
        <f>VLOOKUP($E228,FC$450:FF$461,4,FALSE)*FC228*($K228)+(FC228-FD228-FE228)*(1-$K228)</f>
        <v>0</v>
      </c>
      <c r="FG228" s="946"/>
      <c r="FK228" s="988">
        <f t="shared" si="189"/>
        <v>0</v>
      </c>
      <c r="FL228" s="989">
        <f>VLOOKUP($E228,FK$450:FN$461,2,FALSE)*FK228*($K228)+IF($G228&lt;&gt;0,($H228/$G228)*FK228,0)*(1-$K228)</f>
        <v>0</v>
      </c>
      <c r="FM228" s="989">
        <f>VLOOKUP($E228,FK$450:FN$461,3,FALSE)*FK228*($K228)+IF($G228&lt;&gt;0,($I228/$G228)*FK228,0)*(1-$K228)</f>
        <v>0</v>
      </c>
      <c r="FN228" s="989">
        <f>VLOOKUP($E228,FK$450:FN$461,4,FALSE)*FK228*($K228)+(FK228-FL228-FM228)*(1-$K228)</f>
        <v>0</v>
      </c>
      <c r="FO228" s="946"/>
    </row>
    <row r="229" spans="1:171">
      <c r="A229" s="786"/>
      <c r="B229" s="787" t="s">
        <v>877</v>
      </c>
      <c r="C229" s="1963"/>
      <c r="D229" s="764"/>
      <c r="E229" s="1985" t="s">
        <v>95</v>
      </c>
      <c r="F229" s="765"/>
      <c r="G229" s="182">
        <f>'Sch 3 - Expenses'!G65</f>
        <v>0</v>
      </c>
      <c r="H229" s="182">
        <f>'Sch 3 - Expenses'!H65</f>
        <v>0</v>
      </c>
      <c r="I229" s="182">
        <f>'Sch 3 - Expenses'!I65</f>
        <v>0</v>
      </c>
      <c r="J229" s="183">
        <f>'Sch 3 - Expenses'!J65</f>
        <v>0</v>
      </c>
      <c r="K229" s="777"/>
      <c r="O229" s="988">
        <f t="shared" si="170"/>
        <v>0</v>
      </c>
      <c r="P229" s="989" t="e">
        <f>VLOOKUP($E229,O$450:R$461,2,FALSE)*O229*($K229)+IF($G229&lt;&gt;0,($H229/$G229)*O229,0)*(1-$K229)</f>
        <v>#DIV/0!</v>
      </c>
      <c r="Q229" s="989" t="e">
        <f>VLOOKUP($E229,O$450:R$461,3,FALSE)*O229*($K229)+IF($G229&lt;&gt;0,($I229/$G229)*O229,0)*(1-$K229)</f>
        <v>#DIV/0!</v>
      </c>
      <c r="R229" s="989" t="e">
        <f>VLOOKUP($E229,O$450:R$461,4,FALSE)*O229*($K229)+(O229-P229-Q229)*(1-$K229)</f>
        <v>#DIV/0!</v>
      </c>
      <c r="S229" s="946"/>
      <c r="W229" s="988">
        <f t="shared" si="171"/>
        <v>0</v>
      </c>
      <c r="X229" s="989" t="e">
        <f>VLOOKUP($E229,W$450:Z$461,2,FALSE)*W229*($K229)+IF($G229&lt;&gt;0,($H229/$G229)*W229,0)*(1-$K229)</f>
        <v>#DIV/0!</v>
      </c>
      <c r="Y229" s="989" t="e">
        <f>VLOOKUP($E229,W$450:Z$461,3,FALSE)*W229*($K229)+IF($G229&lt;&gt;0,($I229/$G229)*W229,0)*(1-$K229)</f>
        <v>#DIV/0!</v>
      </c>
      <c r="Z229" s="989" t="e">
        <f>VLOOKUP($E229,W$450:Z$461,4,FALSE)*W229*($K229)+(W229-X229-Y229)*(1-$K229)</f>
        <v>#DIV/0!</v>
      </c>
      <c r="AA229" s="946"/>
      <c r="AE229" s="988">
        <f t="shared" si="172"/>
        <v>0</v>
      </c>
      <c r="AF229" s="989" t="e">
        <f>VLOOKUP($E229,AE$450:AH$461,2,FALSE)*AE229*($K229)+IF($G229&lt;&gt;0,($H229/$G229)*AE229,0)*(1-$K229)</f>
        <v>#DIV/0!</v>
      </c>
      <c r="AG229" s="989" t="e">
        <f>VLOOKUP($E229,AE$450:AH$461,3,FALSE)*AE229*($K229)+IF($G229&lt;&gt;0,($I229/$G229)*AE229,0)*(1-$K229)</f>
        <v>#DIV/0!</v>
      </c>
      <c r="AH229" s="989" t="e">
        <f>VLOOKUP($E229,AE$450:AH$461,4,FALSE)*AE229*($K229)+(AE229-AF229-AG229)*(1-$K229)</f>
        <v>#DIV/0!</v>
      </c>
      <c r="AI229" s="946"/>
      <c r="AM229" s="988">
        <f t="shared" si="173"/>
        <v>0</v>
      </c>
      <c r="AN229" s="989" t="e">
        <f>VLOOKUP($E229,AM$450:AP$461,2,FALSE)*AM229*($K229)+IF($G229&lt;&gt;0,($H229/$G229)*AM229,0)*(1-$K229)</f>
        <v>#DIV/0!</v>
      </c>
      <c r="AO229" s="989" t="e">
        <f>VLOOKUP($E229,AM$450:AP$461,3,FALSE)*AM229*($K229)+IF($G229&lt;&gt;0,($I229/$G229)*AM229,0)*(1-$K229)</f>
        <v>#DIV/0!</v>
      </c>
      <c r="AP229" s="989" t="e">
        <f>VLOOKUP($E229,AM$450:AP$461,4,FALSE)*AM229*($K229)+(AM229-AN229-AO229)*(1-$K229)</f>
        <v>#DIV/0!</v>
      </c>
      <c r="AQ229" s="946"/>
      <c r="AU229" s="988">
        <f t="shared" si="174"/>
        <v>0</v>
      </c>
      <c r="AV229" s="989" t="e">
        <f>VLOOKUP($E229,AU$450:AX$461,2,FALSE)*AU229*($K229)+IF($G229&lt;&gt;0,($H229/$G229)*AU229,0)*(1-$K229)</f>
        <v>#DIV/0!</v>
      </c>
      <c r="AW229" s="989" t="e">
        <f>VLOOKUP($E229,AU$450:AX$461,3,FALSE)*AU229*($K229)+IF($G229&lt;&gt;0,($I229/$G229)*AU229,0)*(1-$K229)</f>
        <v>#DIV/0!</v>
      </c>
      <c r="AX229" s="989" t="e">
        <f>VLOOKUP($E229,AU$450:AX$461,4,FALSE)*AU229*($K229)+(AU229-AV229-AW229)*(1-$K229)</f>
        <v>#DIV/0!</v>
      </c>
      <c r="AY229" s="946"/>
      <c r="BC229" s="988">
        <f t="shared" si="175"/>
        <v>0</v>
      </c>
      <c r="BD229" s="989" t="e">
        <f>VLOOKUP($E229,BC$450:BF$461,2,FALSE)*BC229*($K229)+IF($G229&lt;&gt;0,($H229/$G229)*BC229,0)*(1-$K229)</f>
        <v>#DIV/0!</v>
      </c>
      <c r="BE229" s="989" t="e">
        <f>VLOOKUP($E229,BC$450:BF$461,3,FALSE)*BC229*($K229)+IF($G229&lt;&gt;0,($I229/$G229)*BC229,0)*(1-$K229)</f>
        <v>#DIV/0!</v>
      </c>
      <c r="BF229" s="989" t="e">
        <f>VLOOKUP($E229,BC$450:BF$461,4,FALSE)*BC229*($K229)+(BC229-BD229-BE229)*(1-$K229)</f>
        <v>#DIV/0!</v>
      </c>
      <c r="BG229" s="946"/>
      <c r="BK229" s="988">
        <f t="shared" si="176"/>
        <v>0</v>
      </c>
      <c r="BL229" s="989" t="e">
        <f>VLOOKUP($E229,BK$450:BN$461,2,FALSE)*BK229*($K229)+IF($G229&lt;&gt;0,($H229/$G229)*BK229,0)*(1-$K229)</f>
        <v>#DIV/0!</v>
      </c>
      <c r="BM229" s="989" t="e">
        <f>VLOOKUP($E229,BK$450:BN$461,3,FALSE)*BK229*($K229)+IF($G229&lt;&gt;0,($I229/$G229)*BK229,0)*(1-$K229)</f>
        <v>#DIV/0!</v>
      </c>
      <c r="BN229" s="989" t="e">
        <f>VLOOKUP($E229,BK$450:BN$461,4,FALSE)*BK229*($K229)+(BK229-BL229-BM229)*(1-$K229)</f>
        <v>#DIV/0!</v>
      </c>
      <c r="BO229" s="946"/>
      <c r="BS229" s="988">
        <f t="shared" si="177"/>
        <v>0</v>
      </c>
      <c r="BT229" s="989" t="e">
        <f>VLOOKUP($E229,BS$450:BV$461,2,FALSE)*BS229*($K229)+IF($G229&lt;&gt;0,($H229/$G229)*BS229,0)*(1-$K229)</f>
        <v>#DIV/0!</v>
      </c>
      <c r="BU229" s="989" t="e">
        <f>VLOOKUP($E229,BS$450:BV$461,3,FALSE)*BS229*($K229)+IF($G229&lt;&gt;0,($I229/$G229)*BS229,0)*(1-$K229)</f>
        <v>#DIV/0!</v>
      </c>
      <c r="BV229" s="989" t="e">
        <f>VLOOKUP($E229,BS$450:BV$461,4,FALSE)*BS229*($K229)+(BS229-BT229-BU229)*(1-$K229)</f>
        <v>#DIV/0!</v>
      </c>
      <c r="BW229" s="946"/>
      <c r="CA229" s="988">
        <f t="shared" si="178"/>
        <v>0</v>
      </c>
      <c r="CB229" s="989" t="e">
        <f>VLOOKUP($E229,CA$450:CD$461,2,FALSE)*CA229*($K229)+IF($G229&lt;&gt;0,($H229/$G229)*CA229,0)*(1-$K229)</f>
        <v>#DIV/0!</v>
      </c>
      <c r="CC229" s="989" t="e">
        <f>VLOOKUP($E229,CA$450:CD$461,3,FALSE)*CA229*($K229)+IF($G229&lt;&gt;0,($I229/$G229)*CA229,0)*(1-$K229)</f>
        <v>#DIV/0!</v>
      </c>
      <c r="CD229" s="989" t="e">
        <f>VLOOKUP($E229,CA$450:CD$461,4,FALSE)*CA229*($K229)+(CA229-CB229-CC229)*(1-$K229)</f>
        <v>#DIV/0!</v>
      </c>
      <c r="CE229" s="946"/>
      <c r="CI229" s="988">
        <f t="shared" si="179"/>
        <v>0</v>
      </c>
      <c r="CJ229" s="989" t="e">
        <f>VLOOKUP($E229,CI$450:CL$461,2,FALSE)*CI229*($K229)+IF($G229&lt;&gt;0,($H229/$G229)*CI229,0)*(1-$K229)</f>
        <v>#DIV/0!</v>
      </c>
      <c r="CK229" s="989" t="e">
        <f>VLOOKUP($E229,CI$450:CL$461,3,FALSE)*CI229*($K229)+IF($G229&lt;&gt;0,($I229/$G229)*CI229,0)*(1-$K229)</f>
        <v>#DIV/0!</v>
      </c>
      <c r="CL229" s="989" t="e">
        <f>VLOOKUP($E229,CI$450:CL$461,4,FALSE)*CI229*($K229)+(CI229-CJ229-CK229)*(1-$K229)</f>
        <v>#DIV/0!</v>
      </c>
      <c r="CM229" s="946"/>
      <c r="CQ229" s="988">
        <f t="shared" si="180"/>
        <v>0</v>
      </c>
      <c r="CR229" s="989" t="e">
        <f>VLOOKUP($E229,CQ$450:CT$461,2,FALSE)*CQ229*($K229)+IF($G229&lt;&gt;0,($H229/$G229)*CQ229,0)*(1-$K229)</f>
        <v>#DIV/0!</v>
      </c>
      <c r="CS229" s="989" t="e">
        <f>VLOOKUP($E229,CQ$450:CT$461,3,FALSE)*CQ229*($K229)+IF($G229&lt;&gt;0,($I229/$G229)*CQ229,0)*(1-$K229)</f>
        <v>#DIV/0!</v>
      </c>
      <c r="CT229" s="989" t="e">
        <f>VLOOKUP($E229,CQ$450:CT$461,4,FALSE)*CQ229*($K229)+(CQ229-CR229-CS229)*(1-$K229)</f>
        <v>#DIV/0!</v>
      </c>
      <c r="CU229" s="946"/>
      <c r="CY229" s="988">
        <f t="shared" si="181"/>
        <v>0</v>
      </c>
      <c r="CZ229" s="989" t="e">
        <f>VLOOKUP($E229,CY$450:DB$461,2,FALSE)*CY229*($K229)+IF($G229&lt;&gt;0,($H229/$G229)*CY229,0)*(1-$K229)</f>
        <v>#DIV/0!</v>
      </c>
      <c r="DA229" s="989" t="e">
        <f>VLOOKUP($E229,CY$450:DB$461,3,FALSE)*CY229*($K229)+IF($G229&lt;&gt;0,($I229/$G229)*CY229,0)*(1-$K229)</f>
        <v>#DIV/0!</v>
      </c>
      <c r="DB229" s="989" t="e">
        <f>VLOOKUP($E229,CY$450:DB$461,4,FALSE)*CY229*($K229)+(CY229-CZ229-DA229)*(1-$K229)</f>
        <v>#DIV/0!</v>
      </c>
      <c r="DC229" s="946"/>
      <c r="DG229" s="988">
        <f t="shared" si="182"/>
        <v>0</v>
      </c>
      <c r="DH229" s="989" t="e">
        <f>VLOOKUP($E229,DG$450:DJ$461,2,FALSE)*DG229*($K229)+IF($G229&lt;&gt;0,($H229/$G229)*DG229,0)*(1-$K229)</f>
        <v>#DIV/0!</v>
      </c>
      <c r="DI229" s="989" t="e">
        <f>VLOOKUP($E229,DG$450:DJ$461,3,FALSE)*DG229*($K229)+IF($G229&lt;&gt;0,($I229/$G229)*DG229,0)*(1-$K229)</f>
        <v>#DIV/0!</v>
      </c>
      <c r="DJ229" s="989" t="e">
        <f>VLOOKUP($E229,DG$450:DJ$461,4,FALSE)*DG229*($K229)+(DG229-DH229-DI229)*(1-$K229)</f>
        <v>#DIV/0!</v>
      </c>
      <c r="DK229" s="946"/>
      <c r="DO229" s="988">
        <f t="shared" si="183"/>
        <v>0</v>
      </c>
      <c r="DP229" s="989" t="e">
        <f>VLOOKUP($E229,DO$450:DR$461,2,FALSE)*DO229*($K229)+IF($G229&lt;&gt;0,($H229/$G229)*DO229,0)*(1-$K229)</f>
        <v>#DIV/0!</v>
      </c>
      <c r="DQ229" s="989" t="e">
        <f>VLOOKUP($E229,DO$450:DR$461,3,FALSE)*DO229*($K229)+IF($G229&lt;&gt;0,($I229/$G229)*DO229,0)*(1-$K229)</f>
        <v>#DIV/0!</v>
      </c>
      <c r="DR229" s="989" t="e">
        <f>VLOOKUP($E229,DO$450:DR$461,4,FALSE)*DO229*($K229)+(DO229-DP229-DQ229)*(1-$K229)</f>
        <v>#DIV/0!</v>
      </c>
      <c r="DS229" s="946"/>
      <c r="DW229" s="988">
        <f t="shared" si="184"/>
        <v>0</v>
      </c>
      <c r="DX229" s="989" t="e">
        <f>VLOOKUP($E229,DW$450:DZ$461,2,FALSE)*DW229*($K229)+IF($G229&lt;&gt;0,($H229/$G229)*DW229,0)*(1-$K229)</f>
        <v>#DIV/0!</v>
      </c>
      <c r="DY229" s="989" t="e">
        <f>VLOOKUP($E229,DW$450:DZ$461,3,FALSE)*DW229*($K229)+IF($G229&lt;&gt;0,($I229/$G229)*DW229,0)*(1-$K229)</f>
        <v>#DIV/0!</v>
      </c>
      <c r="DZ229" s="989" t="e">
        <f>VLOOKUP($E229,DW$450:DZ$461,4,FALSE)*DW229*($K229)+(DW229-DX229-DY229)*(1-$K229)</f>
        <v>#DIV/0!</v>
      </c>
      <c r="EA229" s="946"/>
      <c r="EE229" s="988">
        <f t="shared" si="185"/>
        <v>0</v>
      </c>
      <c r="EF229" s="989" t="e">
        <f>VLOOKUP($E229,EE$450:EH$461,2,FALSE)*EE229*($K229)+IF($G229&lt;&gt;0,($H229/$G229)*EE229,0)*(1-$K229)</f>
        <v>#DIV/0!</v>
      </c>
      <c r="EG229" s="989" t="e">
        <f>VLOOKUP($E229,EE$450:EH$461,3,FALSE)*EE229*($K229)+IF($G229&lt;&gt;0,($I229/$G229)*EE229,0)*(1-$K229)</f>
        <v>#DIV/0!</v>
      </c>
      <c r="EH229" s="989" t="e">
        <f>VLOOKUP($E229,EE$450:EH$461,4,FALSE)*EE229*($K229)+(EE229-EF229-EG229)*(1-$K229)</f>
        <v>#DIV/0!</v>
      </c>
      <c r="EI229" s="946"/>
      <c r="EM229" s="988">
        <f t="shared" si="186"/>
        <v>0</v>
      </c>
      <c r="EN229" s="989" t="e">
        <f>VLOOKUP($E229,EM$450:EP$461,2,FALSE)*EM229*($K229)+IF($G229&lt;&gt;0,($H229/$G229)*EM229,0)*(1-$K229)</f>
        <v>#DIV/0!</v>
      </c>
      <c r="EO229" s="989" t="e">
        <f>VLOOKUP($E229,EM$450:EP$461,3,FALSE)*EM229*($K229)+IF($G229&lt;&gt;0,($I229/$G229)*EM229,0)*(1-$K229)</f>
        <v>#DIV/0!</v>
      </c>
      <c r="EP229" s="989" t="e">
        <f>VLOOKUP($E229,EM$450:EP$461,4,FALSE)*EM229*($K229)+(EM229-EN229-EO229)*(1-$K229)</f>
        <v>#DIV/0!</v>
      </c>
      <c r="EQ229" s="946"/>
      <c r="EU229" s="988">
        <f t="shared" si="187"/>
        <v>0</v>
      </c>
      <c r="EV229" s="989" t="e">
        <f>VLOOKUP($E229,EU$450:EX$461,2,FALSE)*EU229*($K229)+IF($G229&lt;&gt;0,($H229/$G229)*EU229,0)*(1-$K229)</f>
        <v>#DIV/0!</v>
      </c>
      <c r="EW229" s="989" t="e">
        <f>VLOOKUP($E229,EU$450:EX$461,3,FALSE)*EU229*($K229)+IF($G229&lt;&gt;0,($I229/$G229)*EU229,0)*(1-$K229)</f>
        <v>#DIV/0!</v>
      </c>
      <c r="EX229" s="989" t="e">
        <f>VLOOKUP($E229,EU$450:EX$461,4,FALSE)*EU229*($K229)+(EU229-EV229-EW229)*(1-$K229)</f>
        <v>#DIV/0!</v>
      </c>
      <c r="EY229" s="946"/>
      <c r="FC229" s="988">
        <f t="shared" si="188"/>
        <v>0</v>
      </c>
      <c r="FD229" s="989" t="e">
        <f>VLOOKUP($E229,FC$450:FF$461,2,FALSE)*FC229*($K229)+IF($G229&lt;&gt;0,($H229/$G229)*FC229,0)*(1-$K229)</f>
        <v>#DIV/0!</v>
      </c>
      <c r="FE229" s="989" t="e">
        <f>VLOOKUP($E229,FC$450:FF$461,3,FALSE)*FC229*($K229)+IF($G229&lt;&gt;0,($I229/$G229)*FC229,0)*(1-$K229)</f>
        <v>#DIV/0!</v>
      </c>
      <c r="FF229" s="989" t="e">
        <f>VLOOKUP($E229,FC$450:FF$461,4,FALSE)*FC229*($K229)+(FC229-FD229-FE229)*(1-$K229)</f>
        <v>#DIV/0!</v>
      </c>
      <c r="FG229" s="946"/>
      <c r="FK229" s="988">
        <f t="shared" si="189"/>
        <v>0</v>
      </c>
      <c r="FL229" s="989" t="e">
        <f>VLOOKUP($E229,FK$450:FN$461,2,FALSE)*FK229*($K229)+IF($G229&lt;&gt;0,($H229/$G229)*FK229,0)*(1-$K229)</f>
        <v>#DIV/0!</v>
      </c>
      <c r="FM229" s="989" t="e">
        <f>VLOOKUP($E229,FK$450:FN$461,3,FALSE)*FK229*($K229)+IF($G229&lt;&gt;0,($I229/$G229)*FK229,0)*(1-$K229)</f>
        <v>#DIV/0!</v>
      </c>
      <c r="FN229" s="989" t="e">
        <f>VLOOKUP($E229,FK$450:FN$461,4,FALSE)*FK229*($K229)+(FK229-FL229-FM229)*(1-$K229)</f>
        <v>#DIV/0!</v>
      </c>
      <c r="FO229" s="946"/>
    </row>
    <row r="230" spans="1:171">
      <c r="A230" s="786"/>
      <c r="B230" s="787" t="s">
        <v>421</v>
      </c>
      <c r="C230" s="1963" t="s">
        <v>72</v>
      </c>
      <c r="D230" s="764">
        <v>926</v>
      </c>
      <c r="E230" s="1985" t="str">
        <f>'Sch 3 - Expenses'!E66</f>
        <v>LABOR</v>
      </c>
      <c r="F230" s="765"/>
      <c r="G230" s="182">
        <f>'Sch 3 - Expenses'!G66</f>
        <v>0</v>
      </c>
      <c r="H230" s="182">
        <f>'Sch 3 - Expenses'!H66</f>
        <v>0</v>
      </c>
      <c r="I230" s="182">
        <f>'Sch 3 - Expenses'!I66</f>
        <v>0</v>
      </c>
      <c r="J230" s="183">
        <f>'Sch 3 - Expenses'!J66</f>
        <v>0</v>
      </c>
      <c r="K230" s="777">
        <f t="shared" si="169"/>
        <v>1</v>
      </c>
      <c r="O230" s="988">
        <f t="shared" si="170"/>
        <v>0</v>
      </c>
      <c r="P230" s="989" t="e">
        <f>VLOOKUP($E230,O$450:R$461,2,FALSE)*O230*($K230)+IF($G230&lt;&gt;0,($H230/$G230)*O230,0)*(1-$K230)</f>
        <v>#DIV/0!</v>
      </c>
      <c r="Q230" s="989" t="e">
        <f>VLOOKUP($E230,O$450:R$461,3,FALSE)*O230*($K230)+IF($G230&lt;&gt;0,($I230/$G230)*O230,0)*(1-$K230)</f>
        <v>#DIV/0!</v>
      </c>
      <c r="R230" s="989" t="e">
        <f>VLOOKUP($E230,O$450:R$461,4,FALSE)*O230*($K230)+(O230-P230-Q230)*(1-$K230)</f>
        <v>#DIV/0!</v>
      </c>
      <c r="S230" s="946"/>
      <c r="W230" s="988">
        <f t="shared" si="171"/>
        <v>0</v>
      </c>
      <c r="X230" s="989" t="e">
        <f>VLOOKUP($E230,W$450:Z$461,2,FALSE)*W230*($K230)+IF($G230&lt;&gt;0,($H230/$G230)*W230,0)*(1-$K230)</f>
        <v>#DIV/0!</v>
      </c>
      <c r="Y230" s="989" t="e">
        <f>VLOOKUP($E230,W$450:Z$461,3,FALSE)*W230*($K230)+IF($G230&lt;&gt;0,($I230/$G230)*W230,0)*(1-$K230)</f>
        <v>#DIV/0!</v>
      </c>
      <c r="Z230" s="989" t="e">
        <f>VLOOKUP($E230,W$450:Z$461,4,FALSE)*W230*($K230)+(W230-X230-Y230)*(1-$K230)</f>
        <v>#DIV/0!</v>
      </c>
      <c r="AA230" s="946"/>
      <c r="AE230" s="988">
        <f t="shared" si="172"/>
        <v>0</v>
      </c>
      <c r="AF230" s="989" t="e">
        <f>VLOOKUP($E230,AE$450:AH$461,2,FALSE)*AE230*($K230)+IF($G230&lt;&gt;0,($H230/$G230)*AE230,0)*(1-$K230)</f>
        <v>#DIV/0!</v>
      </c>
      <c r="AG230" s="989" t="e">
        <f>VLOOKUP($E230,AE$450:AH$461,3,FALSE)*AE230*($K230)+IF($G230&lt;&gt;0,($I230/$G230)*AE230,0)*(1-$K230)</f>
        <v>#DIV/0!</v>
      </c>
      <c r="AH230" s="989" t="e">
        <f>VLOOKUP($E230,AE$450:AH$461,4,FALSE)*AE230*($K230)+(AE230-AF230-AG230)*(1-$K230)</f>
        <v>#DIV/0!</v>
      </c>
      <c r="AI230" s="946"/>
      <c r="AM230" s="988">
        <f t="shared" si="173"/>
        <v>0</v>
      </c>
      <c r="AN230" s="989" t="e">
        <f>VLOOKUP($E230,AM$450:AP$461,2,FALSE)*AM230*($K230)+IF($G230&lt;&gt;0,($H230/$G230)*AM230,0)*(1-$K230)</f>
        <v>#DIV/0!</v>
      </c>
      <c r="AO230" s="989" t="e">
        <f>VLOOKUP($E230,AM$450:AP$461,3,FALSE)*AM230*($K230)+IF($G230&lt;&gt;0,($I230/$G230)*AM230,0)*(1-$K230)</f>
        <v>#DIV/0!</v>
      </c>
      <c r="AP230" s="989" t="e">
        <f>VLOOKUP($E230,AM$450:AP$461,4,FALSE)*AM230*($K230)+(AM230-AN230-AO230)*(1-$K230)</f>
        <v>#DIV/0!</v>
      </c>
      <c r="AQ230" s="946"/>
      <c r="AU230" s="988">
        <f t="shared" si="174"/>
        <v>0</v>
      </c>
      <c r="AV230" s="989" t="e">
        <f>VLOOKUP($E230,AU$450:AX$461,2,FALSE)*AU230*($K230)+IF($G230&lt;&gt;0,($H230/$G230)*AU230,0)*(1-$K230)</f>
        <v>#DIV/0!</v>
      </c>
      <c r="AW230" s="989" t="e">
        <f>VLOOKUP($E230,AU$450:AX$461,3,FALSE)*AU230*($K230)+IF($G230&lt;&gt;0,($I230/$G230)*AU230,0)*(1-$K230)</f>
        <v>#DIV/0!</v>
      </c>
      <c r="AX230" s="989" t="e">
        <f>VLOOKUP($E230,AU$450:AX$461,4,FALSE)*AU230*($K230)+(AU230-AV230-AW230)*(1-$K230)</f>
        <v>#DIV/0!</v>
      </c>
      <c r="AY230" s="946"/>
      <c r="BC230" s="988">
        <f t="shared" si="175"/>
        <v>0</v>
      </c>
      <c r="BD230" s="989" t="e">
        <f>VLOOKUP($E230,BC$450:BF$461,2,FALSE)*BC230*($K230)+IF($G230&lt;&gt;0,($H230/$G230)*BC230,0)*(1-$K230)</f>
        <v>#DIV/0!</v>
      </c>
      <c r="BE230" s="989" t="e">
        <f>VLOOKUP($E230,BC$450:BF$461,3,FALSE)*BC230*($K230)+IF($G230&lt;&gt;0,($I230/$G230)*BC230,0)*(1-$K230)</f>
        <v>#DIV/0!</v>
      </c>
      <c r="BF230" s="989" t="e">
        <f>VLOOKUP($E230,BC$450:BF$461,4,FALSE)*BC230*($K230)+(BC230-BD230-BE230)*(1-$K230)</f>
        <v>#DIV/0!</v>
      </c>
      <c r="BG230" s="946"/>
      <c r="BK230" s="988">
        <f t="shared" si="176"/>
        <v>0</v>
      </c>
      <c r="BL230" s="989" t="e">
        <f>VLOOKUP($E230,BK$450:BN$461,2,FALSE)*BK230*($K230)+IF($G230&lt;&gt;0,($H230/$G230)*BK230,0)*(1-$K230)</f>
        <v>#DIV/0!</v>
      </c>
      <c r="BM230" s="989" t="e">
        <f>VLOOKUP($E230,BK$450:BN$461,3,FALSE)*BK230*($K230)+IF($G230&lt;&gt;0,($I230/$G230)*BK230,0)*(1-$K230)</f>
        <v>#DIV/0!</v>
      </c>
      <c r="BN230" s="989" t="e">
        <f>VLOOKUP($E230,BK$450:BN$461,4,FALSE)*BK230*($K230)+(BK230-BL230-BM230)*(1-$K230)</f>
        <v>#DIV/0!</v>
      </c>
      <c r="BO230" s="946"/>
      <c r="BS230" s="988">
        <f t="shared" si="177"/>
        <v>0</v>
      </c>
      <c r="BT230" s="989" t="e">
        <f>VLOOKUP($E230,BS$450:BV$461,2,FALSE)*BS230*($K230)+IF($G230&lt;&gt;0,($H230/$G230)*BS230,0)*(1-$K230)</f>
        <v>#DIV/0!</v>
      </c>
      <c r="BU230" s="989" t="e">
        <f>VLOOKUP($E230,BS$450:BV$461,3,FALSE)*BS230*($K230)+IF($G230&lt;&gt;0,($I230/$G230)*BS230,0)*(1-$K230)</f>
        <v>#DIV/0!</v>
      </c>
      <c r="BV230" s="989" t="e">
        <f>VLOOKUP($E230,BS$450:BV$461,4,FALSE)*BS230*($K230)+(BS230-BT230-BU230)*(1-$K230)</f>
        <v>#DIV/0!</v>
      </c>
      <c r="BW230" s="946"/>
      <c r="CA230" s="988">
        <f t="shared" si="178"/>
        <v>0</v>
      </c>
      <c r="CB230" s="989" t="e">
        <f>VLOOKUP($E230,CA$450:CD$461,2,FALSE)*CA230*($K230)+IF($G230&lt;&gt;0,($H230/$G230)*CA230,0)*(1-$K230)</f>
        <v>#DIV/0!</v>
      </c>
      <c r="CC230" s="989" t="e">
        <f>VLOOKUP($E230,CA$450:CD$461,3,FALSE)*CA230*($K230)+IF($G230&lt;&gt;0,($I230/$G230)*CA230,0)*(1-$K230)</f>
        <v>#DIV/0!</v>
      </c>
      <c r="CD230" s="989" t="e">
        <f>VLOOKUP($E230,CA$450:CD$461,4,FALSE)*CA230*($K230)+(CA230-CB230-CC230)*(1-$K230)</f>
        <v>#DIV/0!</v>
      </c>
      <c r="CE230" s="946"/>
      <c r="CI230" s="988">
        <f t="shared" si="179"/>
        <v>0</v>
      </c>
      <c r="CJ230" s="989" t="e">
        <f>VLOOKUP($E230,CI$450:CL$461,2,FALSE)*CI230*($K230)+IF($G230&lt;&gt;0,($H230/$G230)*CI230,0)*(1-$K230)</f>
        <v>#DIV/0!</v>
      </c>
      <c r="CK230" s="989" t="e">
        <f>VLOOKUP($E230,CI$450:CL$461,3,FALSE)*CI230*($K230)+IF($G230&lt;&gt;0,($I230/$G230)*CI230,0)*(1-$K230)</f>
        <v>#DIV/0!</v>
      </c>
      <c r="CL230" s="989" t="e">
        <f>VLOOKUP($E230,CI$450:CL$461,4,FALSE)*CI230*($K230)+(CI230-CJ230-CK230)*(1-$K230)</f>
        <v>#DIV/0!</v>
      </c>
      <c r="CM230" s="946"/>
      <c r="CQ230" s="988">
        <f t="shared" si="180"/>
        <v>0</v>
      </c>
      <c r="CR230" s="989" t="e">
        <f>VLOOKUP($E230,CQ$450:CT$461,2,FALSE)*CQ230*($K230)+IF($G230&lt;&gt;0,($H230/$G230)*CQ230,0)*(1-$K230)</f>
        <v>#DIV/0!</v>
      </c>
      <c r="CS230" s="989" t="e">
        <f>VLOOKUP($E230,CQ$450:CT$461,3,FALSE)*CQ230*($K230)+IF($G230&lt;&gt;0,($I230/$G230)*CQ230,0)*(1-$K230)</f>
        <v>#DIV/0!</v>
      </c>
      <c r="CT230" s="989" t="e">
        <f>VLOOKUP($E230,CQ$450:CT$461,4,FALSE)*CQ230*($K230)+(CQ230-CR230-CS230)*(1-$K230)</f>
        <v>#DIV/0!</v>
      </c>
      <c r="CU230" s="946"/>
      <c r="CY230" s="988">
        <f t="shared" si="181"/>
        <v>0</v>
      </c>
      <c r="CZ230" s="989" t="e">
        <f>VLOOKUP($E230,CY$450:DB$461,2,FALSE)*CY230*($K230)+IF($G230&lt;&gt;0,($H230/$G230)*CY230,0)*(1-$K230)</f>
        <v>#DIV/0!</v>
      </c>
      <c r="DA230" s="989" t="e">
        <f>VLOOKUP($E230,CY$450:DB$461,3,FALSE)*CY230*($K230)+IF($G230&lt;&gt;0,($I230/$G230)*CY230,0)*(1-$K230)</f>
        <v>#DIV/0!</v>
      </c>
      <c r="DB230" s="989" t="e">
        <f>VLOOKUP($E230,CY$450:DB$461,4,FALSE)*CY230*($K230)+(CY230-CZ230-DA230)*(1-$K230)</f>
        <v>#DIV/0!</v>
      </c>
      <c r="DC230" s="946"/>
      <c r="DG230" s="988">
        <f t="shared" si="182"/>
        <v>0</v>
      </c>
      <c r="DH230" s="989" t="e">
        <f>VLOOKUP($E230,DG$450:DJ$461,2,FALSE)*DG230*($K230)+IF($G230&lt;&gt;0,($H230/$G230)*DG230,0)*(1-$K230)</f>
        <v>#DIV/0!</v>
      </c>
      <c r="DI230" s="989" t="e">
        <f>VLOOKUP($E230,DG$450:DJ$461,3,FALSE)*DG230*($K230)+IF($G230&lt;&gt;0,($I230/$G230)*DG230,0)*(1-$K230)</f>
        <v>#DIV/0!</v>
      </c>
      <c r="DJ230" s="989" t="e">
        <f>VLOOKUP($E230,DG$450:DJ$461,4,FALSE)*DG230*($K230)+(DG230-DH230-DI230)*(1-$K230)</f>
        <v>#DIV/0!</v>
      </c>
      <c r="DK230" s="946"/>
      <c r="DO230" s="988">
        <f t="shared" si="183"/>
        <v>0</v>
      </c>
      <c r="DP230" s="989" t="e">
        <f>VLOOKUP($E230,DO$450:DR$461,2,FALSE)*DO230*($K230)+IF($G230&lt;&gt;0,($H230/$G230)*DO230,0)*(1-$K230)</f>
        <v>#DIV/0!</v>
      </c>
      <c r="DQ230" s="989" t="e">
        <f>VLOOKUP($E230,DO$450:DR$461,3,FALSE)*DO230*($K230)+IF($G230&lt;&gt;0,($I230/$G230)*DO230,0)*(1-$K230)</f>
        <v>#DIV/0!</v>
      </c>
      <c r="DR230" s="989" t="e">
        <f>VLOOKUP($E230,DO$450:DR$461,4,FALSE)*DO230*($K230)+(DO230-DP230-DQ230)*(1-$K230)</f>
        <v>#DIV/0!</v>
      </c>
      <c r="DS230" s="946"/>
      <c r="DW230" s="988">
        <f t="shared" si="184"/>
        <v>0</v>
      </c>
      <c r="DX230" s="989" t="e">
        <f>VLOOKUP($E230,DW$450:DZ$461,2,FALSE)*DW230*($K230)+IF($G230&lt;&gt;0,($H230/$G230)*DW230,0)*(1-$K230)</f>
        <v>#DIV/0!</v>
      </c>
      <c r="DY230" s="989" t="e">
        <f>VLOOKUP($E230,DW$450:DZ$461,3,FALSE)*DW230*($K230)+IF($G230&lt;&gt;0,($I230/$G230)*DW230,0)*(1-$K230)</f>
        <v>#DIV/0!</v>
      </c>
      <c r="DZ230" s="989" t="e">
        <f>VLOOKUP($E230,DW$450:DZ$461,4,FALSE)*DW230*($K230)+(DW230-DX230-DY230)*(1-$K230)</f>
        <v>#DIV/0!</v>
      </c>
      <c r="EA230" s="946"/>
      <c r="EE230" s="988">
        <f t="shared" si="185"/>
        <v>0</v>
      </c>
      <c r="EF230" s="989" t="e">
        <f>VLOOKUP($E230,EE$450:EH$461,2,FALSE)*EE230*($K230)+IF($G230&lt;&gt;0,($H230/$G230)*EE230,0)*(1-$K230)</f>
        <v>#DIV/0!</v>
      </c>
      <c r="EG230" s="989" t="e">
        <f>VLOOKUP($E230,EE$450:EH$461,3,FALSE)*EE230*($K230)+IF($G230&lt;&gt;0,($I230/$G230)*EE230,0)*(1-$K230)</f>
        <v>#DIV/0!</v>
      </c>
      <c r="EH230" s="989" t="e">
        <f>VLOOKUP($E230,EE$450:EH$461,4,FALSE)*EE230*($K230)+(EE230-EF230-EG230)*(1-$K230)</f>
        <v>#DIV/0!</v>
      </c>
      <c r="EI230" s="946"/>
      <c r="EM230" s="988">
        <f t="shared" si="186"/>
        <v>0</v>
      </c>
      <c r="EN230" s="989" t="e">
        <f>VLOOKUP($E230,EM$450:EP$461,2,FALSE)*EM230*($K230)+IF($G230&lt;&gt;0,($H230/$G230)*EM230,0)*(1-$K230)</f>
        <v>#DIV/0!</v>
      </c>
      <c r="EO230" s="989" t="e">
        <f>VLOOKUP($E230,EM$450:EP$461,3,FALSE)*EM230*($K230)+IF($G230&lt;&gt;0,($I230/$G230)*EM230,0)*(1-$K230)</f>
        <v>#DIV/0!</v>
      </c>
      <c r="EP230" s="989" t="e">
        <f>VLOOKUP($E230,EM$450:EP$461,4,FALSE)*EM230*($K230)+(EM230-EN230-EO230)*(1-$K230)</f>
        <v>#DIV/0!</v>
      </c>
      <c r="EQ230" s="946"/>
      <c r="EU230" s="988">
        <f t="shared" si="187"/>
        <v>0</v>
      </c>
      <c r="EV230" s="989" t="e">
        <f>VLOOKUP($E230,EU$450:EX$461,2,FALSE)*EU230*($K230)+IF($G230&lt;&gt;0,($H230/$G230)*EU230,0)*(1-$K230)</f>
        <v>#DIV/0!</v>
      </c>
      <c r="EW230" s="989" t="e">
        <f>VLOOKUP($E230,EU$450:EX$461,3,FALSE)*EU230*($K230)+IF($G230&lt;&gt;0,($I230/$G230)*EU230,0)*(1-$K230)</f>
        <v>#DIV/0!</v>
      </c>
      <c r="EX230" s="989" t="e">
        <f>VLOOKUP($E230,EU$450:EX$461,4,FALSE)*EU230*($K230)+(EU230-EV230-EW230)*(1-$K230)</f>
        <v>#DIV/0!</v>
      </c>
      <c r="EY230" s="946"/>
      <c r="FC230" s="988">
        <f t="shared" si="188"/>
        <v>0</v>
      </c>
      <c r="FD230" s="989" t="e">
        <f>VLOOKUP($E230,FC$450:FF$461,2,FALSE)*FC230*($K230)+IF($G230&lt;&gt;0,($H230/$G230)*FC230,0)*(1-$K230)</f>
        <v>#DIV/0!</v>
      </c>
      <c r="FE230" s="989" t="e">
        <f>VLOOKUP($E230,FC$450:FF$461,3,FALSE)*FC230*($K230)+IF($G230&lt;&gt;0,($I230/$G230)*FC230,0)*(1-$K230)</f>
        <v>#DIV/0!</v>
      </c>
      <c r="FF230" s="989" t="e">
        <f>VLOOKUP($E230,FC$450:FF$461,4,FALSE)*FC230*($K230)+(FC230-FD230-FE230)*(1-$K230)</f>
        <v>#DIV/0!</v>
      </c>
      <c r="FG230" s="946"/>
      <c r="FK230" s="988">
        <f t="shared" si="189"/>
        <v>0</v>
      </c>
      <c r="FL230" s="989" t="e">
        <f>VLOOKUP($E230,FK$450:FN$461,2,FALSE)*FK230*($K230)+IF($G230&lt;&gt;0,($H230/$G230)*FK230,0)*(1-$K230)</f>
        <v>#DIV/0!</v>
      </c>
      <c r="FM230" s="989" t="e">
        <f>VLOOKUP($E230,FK$450:FN$461,3,FALSE)*FK230*($K230)+IF($G230&lt;&gt;0,($I230/$G230)*FK230,0)*(1-$K230)</f>
        <v>#DIV/0!</v>
      </c>
      <c r="FN230" s="989" t="e">
        <f>VLOOKUP($E230,FK$450:FN$461,4,FALSE)*FK230*($K230)+(FK230-FL230-FM230)*(1-$K230)</f>
        <v>#DIV/0!</v>
      </c>
      <c r="FO230" s="946"/>
    </row>
    <row r="231" spans="1:171">
      <c r="A231" s="786"/>
      <c r="B231" s="787" t="s">
        <v>422</v>
      </c>
      <c r="C231" s="1963" t="s">
        <v>72</v>
      </c>
      <c r="D231" s="764">
        <v>927</v>
      </c>
      <c r="E231" s="1985" t="str">
        <f>'Sch 3 - Expenses'!E67</f>
        <v>DIST</v>
      </c>
      <c r="F231" s="765"/>
      <c r="G231" s="182">
        <f>'Sch 3 - Expenses'!G67</f>
        <v>0</v>
      </c>
      <c r="H231" s="182">
        <f>'Sch 3 - Expenses'!H67</f>
        <v>0</v>
      </c>
      <c r="I231" s="182">
        <f>'Sch 3 - Expenses'!I67</f>
        <v>0</v>
      </c>
      <c r="J231" s="183">
        <f>'Sch 3 - Expenses'!J67</f>
        <v>0</v>
      </c>
      <c r="K231" s="777">
        <f t="shared" si="169"/>
        <v>1</v>
      </c>
      <c r="O231" s="988">
        <f t="shared" si="170"/>
        <v>0</v>
      </c>
      <c r="P231" s="989">
        <f>VLOOKUP($E231,O$450:R$461,2,FALSE)*O231*($K231)+IF($G231&lt;&gt;0,($H231/$G231)*O231,0)*(1-$K231)</f>
        <v>0</v>
      </c>
      <c r="Q231" s="989">
        <f>VLOOKUP($E231,O$450:R$461,3,FALSE)*O231*($K231)+IF($G231&lt;&gt;0,($I231/$G231)*O231,0)*(1-$K231)</f>
        <v>0</v>
      </c>
      <c r="R231" s="989">
        <f>VLOOKUP($E231,O$450:R$461,4,FALSE)*O231*($K231)+(O231-P231-Q231)*(1-$K231)</f>
        <v>0</v>
      </c>
      <c r="S231" s="946"/>
      <c r="W231" s="988">
        <f t="shared" si="171"/>
        <v>0</v>
      </c>
      <c r="X231" s="989">
        <f>VLOOKUP($E231,W$450:Z$461,2,FALSE)*W231*($K231)+IF($G231&lt;&gt;0,($H231/$G231)*W231,0)*(1-$K231)</f>
        <v>0</v>
      </c>
      <c r="Y231" s="989">
        <f>VLOOKUP($E231,W$450:Z$461,3,FALSE)*W231*($K231)+IF($G231&lt;&gt;0,($I231/$G231)*W231,0)*(1-$K231)</f>
        <v>0</v>
      </c>
      <c r="Z231" s="989">
        <f>VLOOKUP($E231,W$450:Z$461,4,FALSE)*W231*($K231)+(W231-X231-Y231)*(1-$K231)</f>
        <v>0</v>
      </c>
      <c r="AA231" s="946"/>
      <c r="AE231" s="988">
        <f t="shared" si="172"/>
        <v>0</v>
      </c>
      <c r="AF231" s="989">
        <f>VLOOKUP($E231,AE$450:AH$461,2,FALSE)*AE231*($K231)+IF($G231&lt;&gt;0,($H231/$G231)*AE231,0)*(1-$K231)</f>
        <v>0</v>
      </c>
      <c r="AG231" s="989">
        <f>VLOOKUP($E231,AE$450:AH$461,3,FALSE)*AE231*($K231)+IF($G231&lt;&gt;0,($I231/$G231)*AE231,0)*(1-$K231)</f>
        <v>0</v>
      </c>
      <c r="AH231" s="989">
        <f>VLOOKUP($E231,AE$450:AH$461,4,FALSE)*AE231*($K231)+(AE231-AF231-AG231)*(1-$K231)</f>
        <v>0</v>
      </c>
      <c r="AI231" s="946"/>
      <c r="AM231" s="988">
        <f t="shared" si="173"/>
        <v>0</v>
      </c>
      <c r="AN231" s="989">
        <f>VLOOKUP($E231,AM$450:AP$461,2,FALSE)*AM231*($K231)+IF($G231&lt;&gt;0,($H231/$G231)*AM231,0)*(1-$K231)</f>
        <v>0</v>
      </c>
      <c r="AO231" s="989">
        <f>VLOOKUP($E231,AM$450:AP$461,3,FALSE)*AM231*($K231)+IF($G231&lt;&gt;0,($I231/$G231)*AM231,0)*(1-$K231)</f>
        <v>0</v>
      </c>
      <c r="AP231" s="989">
        <f>VLOOKUP($E231,AM$450:AP$461,4,FALSE)*AM231*($K231)+(AM231-AN231-AO231)*(1-$K231)</f>
        <v>0</v>
      </c>
      <c r="AQ231" s="946"/>
      <c r="AU231" s="988">
        <f t="shared" si="174"/>
        <v>0</v>
      </c>
      <c r="AV231" s="989">
        <f>VLOOKUP($E231,AU$450:AX$461,2,FALSE)*AU231*($K231)+IF($G231&lt;&gt;0,($H231/$G231)*AU231,0)*(1-$K231)</f>
        <v>0</v>
      </c>
      <c r="AW231" s="989">
        <f>VLOOKUP($E231,AU$450:AX$461,3,FALSE)*AU231*($K231)+IF($G231&lt;&gt;0,($I231/$G231)*AU231,0)*(1-$K231)</f>
        <v>0</v>
      </c>
      <c r="AX231" s="989">
        <f>VLOOKUP($E231,AU$450:AX$461,4,FALSE)*AU231*($K231)+(AU231-AV231-AW231)*(1-$K231)</f>
        <v>0</v>
      </c>
      <c r="AY231" s="946"/>
      <c r="BC231" s="988">
        <f t="shared" si="175"/>
        <v>0</v>
      </c>
      <c r="BD231" s="989">
        <f>VLOOKUP($E231,BC$450:BF$461,2,FALSE)*BC231*($K231)+IF($G231&lt;&gt;0,($H231/$G231)*BC231,0)*(1-$K231)</f>
        <v>0</v>
      </c>
      <c r="BE231" s="989">
        <f>VLOOKUP($E231,BC$450:BF$461,3,FALSE)*BC231*($K231)+IF($G231&lt;&gt;0,($I231/$G231)*BC231,0)*(1-$K231)</f>
        <v>0</v>
      </c>
      <c r="BF231" s="989">
        <f>VLOOKUP($E231,BC$450:BF$461,4,FALSE)*BC231*($K231)+(BC231-BD231-BE231)*(1-$K231)</f>
        <v>0</v>
      </c>
      <c r="BG231" s="946"/>
      <c r="BK231" s="988">
        <f t="shared" si="176"/>
        <v>0</v>
      </c>
      <c r="BL231" s="989">
        <f>VLOOKUP($E231,BK$450:BN$461,2,FALSE)*BK231*($K231)+IF($G231&lt;&gt;0,($H231/$G231)*BK231,0)*(1-$K231)</f>
        <v>0</v>
      </c>
      <c r="BM231" s="989">
        <f>VLOOKUP($E231,BK$450:BN$461,3,FALSE)*BK231*($K231)+IF($G231&lt;&gt;0,($I231/$G231)*BK231,0)*(1-$K231)</f>
        <v>0</v>
      </c>
      <c r="BN231" s="989">
        <f>VLOOKUP($E231,BK$450:BN$461,4,FALSE)*BK231*($K231)+(BK231-BL231-BM231)*(1-$K231)</f>
        <v>0</v>
      </c>
      <c r="BO231" s="946"/>
      <c r="BS231" s="988">
        <f t="shared" si="177"/>
        <v>0</v>
      </c>
      <c r="BT231" s="989">
        <f>VLOOKUP($E231,BS$450:BV$461,2,FALSE)*BS231*($K231)+IF($G231&lt;&gt;0,($H231/$G231)*BS231,0)*(1-$K231)</f>
        <v>0</v>
      </c>
      <c r="BU231" s="989">
        <f>VLOOKUP($E231,BS$450:BV$461,3,FALSE)*BS231*($K231)+IF($G231&lt;&gt;0,($I231/$G231)*BS231,0)*(1-$K231)</f>
        <v>0</v>
      </c>
      <c r="BV231" s="989">
        <f>VLOOKUP($E231,BS$450:BV$461,4,FALSE)*BS231*($K231)+(BS231-BT231-BU231)*(1-$K231)</f>
        <v>0</v>
      </c>
      <c r="BW231" s="946"/>
      <c r="CA231" s="988">
        <f t="shared" si="178"/>
        <v>0</v>
      </c>
      <c r="CB231" s="989">
        <f>VLOOKUP($E231,CA$450:CD$461,2,FALSE)*CA231*($K231)+IF($G231&lt;&gt;0,($H231/$G231)*CA231,0)*(1-$K231)</f>
        <v>0</v>
      </c>
      <c r="CC231" s="989">
        <f>VLOOKUP($E231,CA$450:CD$461,3,FALSE)*CA231*($K231)+IF($G231&lt;&gt;0,($I231/$G231)*CA231,0)*(1-$K231)</f>
        <v>0</v>
      </c>
      <c r="CD231" s="989">
        <f>VLOOKUP($E231,CA$450:CD$461,4,FALSE)*CA231*($K231)+(CA231-CB231-CC231)*(1-$K231)</f>
        <v>0</v>
      </c>
      <c r="CE231" s="946"/>
      <c r="CI231" s="988">
        <f t="shared" si="179"/>
        <v>0</v>
      </c>
      <c r="CJ231" s="989">
        <f>VLOOKUP($E231,CI$450:CL$461,2,FALSE)*CI231*($K231)+IF($G231&lt;&gt;0,($H231/$G231)*CI231,0)*(1-$K231)</f>
        <v>0</v>
      </c>
      <c r="CK231" s="989">
        <f>VLOOKUP($E231,CI$450:CL$461,3,FALSE)*CI231*($K231)+IF($G231&lt;&gt;0,($I231/$G231)*CI231,0)*(1-$K231)</f>
        <v>0</v>
      </c>
      <c r="CL231" s="989">
        <f>VLOOKUP($E231,CI$450:CL$461,4,FALSE)*CI231*($K231)+(CI231-CJ231-CK231)*(1-$K231)</f>
        <v>0</v>
      </c>
      <c r="CM231" s="946"/>
      <c r="CQ231" s="988">
        <f t="shared" si="180"/>
        <v>0</v>
      </c>
      <c r="CR231" s="989">
        <f>VLOOKUP($E231,CQ$450:CT$461,2,FALSE)*CQ231*($K231)+IF($G231&lt;&gt;0,($H231/$G231)*CQ231,0)*(1-$K231)</f>
        <v>0</v>
      </c>
      <c r="CS231" s="989">
        <f>VLOOKUP($E231,CQ$450:CT$461,3,FALSE)*CQ231*($K231)+IF($G231&lt;&gt;0,($I231/$G231)*CQ231,0)*(1-$K231)</f>
        <v>0</v>
      </c>
      <c r="CT231" s="989">
        <f>VLOOKUP($E231,CQ$450:CT$461,4,FALSE)*CQ231*($K231)+(CQ231-CR231-CS231)*(1-$K231)</f>
        <v>0</v>
      </c>
      <c r="CU231" s="946"/>
      <c r="CY231" s="988">
        <f t="shared" si="181"/>
        <v>0</v>
      </c>
      <c r="CZ231" s="989">
        <f>VLOOKUP($E231,CY$450:DB$461,2,FALSE)*CY231*($K231)+IF($G231&lt;&gt;0,($H231/$G231)*CY231,0)*(1-$K231)</f>
        <v>0</v>
      </c>
      <c r="DA231" s="989">
        <f>VLOOKUP($E231,CY$450:DB$461,3,FALSE)*CY231*($K231)+IF($G231&lt;&gt;0,($I231/$G231)*CY231,0)*(1-$K231)</f>
        <v>0</v>
      </c>
      <c r="DB231" s="989">
        <f>VLOOKUP($E231,CY$450:DB$461,4,FALSE)*CY231*($K231)+(CY231-CZ231-DA231)*(1-$K231)</f>
        <v>0</v>
      </c>
      <c r="DC231" s="946"/>
      <c r="DG231" s="988">
        <f t="shared" si="182"/>
        <v>0</v>
      </c>
      <c r="DH231" s="989">
        <f>VLOOKUP($E231,DG$450:DJ$461,2,FALSE)*DG231*($K231)+IF($G231&lt;&gt;0,($H231/$G231)*DG231,0)*(1-$K231)</f>
        <v>0</v>
      </c>
      <c r="DI231" s="989">
        <f>VLOOKUP($E231,DG$450:DJ$461,3,FALSE)*DG231*($K231)+IF($G231&lt;&gt;0,($I231/$G231)*DG231,0)*(1-$K231)</f>
        <v>0</v>
      </c>
      <c r="DJ231" s="989">
        <f>VLOOKUP($E231,DG$450:DJ$461,4,FALSE)*DG231*($K231)+(DG231-DH231-DI231)*(1-$K231)</f>
        <v>0</v>
      </c>
      <c r="DK231" s="946"/>
      <c r="DO231" s="988">
        <f t="shared" si="183"/>
        <v>0</v>
      </c>
      <c r="DP231" s="989">
        <f>VLOOKUP($E231,DO$450:DR$461,2,FALSE)*DO231*($K231)+IF($G231&lt;&gt;0,($H231/$G231)*DO231,0)*(1-$K231)</f>
        <v>0</v>
      </c>
      <c r="DQ231" s="989">
        <f>VLOOKUP($E231,DO$450:DR$461,3,FALSE)*DO231*($K231)+IF($G231&lt;&gt;0,($I231/$G231)*DO231,0)*(1-$K231)</f>
        <v>0</v>
      </c>
      <c r="DR231" s="989">
        <f>VLOOKUP($E231,DO$450:DR$461,4,FALSE)*DO231*($K231)+(DO231-DP231-DQ231)*(1-$K231)</f>
        <v>0</v>
      </c>
      <c r="DS231" s="946"/>
      <c r="DW231" s="988">
        <f t="shared" si="184"/>
        <v>0</v>
      </c>
      <c r="DX231" s="989">
        <f>VLOOKUP($E231,DW$450:DZ$461,2,FALSE)*DW231*($K231)+IF($G231&lt;&gt;0,($H231/$G231)*DW231,0)*(1-$K231)</f>
        <v>0</v>
      </c>
      <c r="DY231" s="989">
        <f>VLOOKUP($E231,DW$450:DZ$461,3,FALSE)*DW231*($K231)+IF($G231&lt;&gt;0,($I231/$G231)*DW231,0)*(1-$K231)</f>
        <v>0</v>
      </c>
      <c r="DZ231" s="989">
        <f>VLOOKUP($E231,DW$450:DZ$461,4,FALSE)*DW231*($K231)+(DW231-DX231-DY231)*(1-$K231)</f>
        <v>0</v>
      </c>
      <c r="EA231" s="946"/>
      <c r="EE231" s="988">
        <f t="shared" si="185"/>
        <v>0</v>
      </c>
      <c r="EF231" s="989">
        <f>VLOOKUP($E231,EE$450:EH$461,2,FALSE)*EE231*($K231)+IF($G231&lt;&gt;0,($H231/$G231)*EE231,0)*(1-$K231)</f>
        <v>0</v>
      </c>
      <c r="EG231" s="989">
        <f>VLOOKUP($E231,EE$450:EH$461,3,FALSE)*EE231*($K231)+IF($G231&lt;&gt;0,($I231/$G231)*EE231,0)*(1-$K231)</f>
        <v>0</v>
      </c>
      <c r="EH231" s="989">
        <f>VLOOKUP($E231,EE$450:EH$461,4,FALSE)*EE231*($K231)+(EE231-EF231-EG231)*(1-$K231)</f>
        <v>0</v>
      </c>
      <c r="EI231" s="946"/>
      <c r="EM231" s="988">
        <f t="shared" si="186"/>
        <v>0</v>
      </c>
      <c r="EN231" s="989">
        <f>VLOOKUP($E231,EM$450:EP$461,2,FALSE)*EM231*($K231)+IF($G231&lt;&gt;0,($H231/$G231)*EM231,0)*(1-$K231)</f>
        <v>0</v>
      </c>
      <c r="EO231" s="989">
        <f>VLOOKUP($E231,EM$450:EP$461,3,FALSE)*EM231*($K231)+IF($G231&lt;&gt;0,($I231/$G231)*EM231,0)*(1-$K231)</f>
        <v>0</v>
      </c>
      <c r="EP231" s="989">
        <f>VLOOKUP($E231,EM$450:EP$461,4,FALSE)*EM231*($K231)+(EM231-EN231-EO231)*(1-$K231)</f>
        <v>0</v>
      </c>
      <c r="EQ231" s="946"/>
      <c r="EU231" s="988">
        <f t="shared" si="187"/>
        <v>0</v>
      </c>
      <c r="EV231" s="989">
        <f>VLOOKUP($E231,EU$450:EX$461,2,FALSE)*EU231*($K231)+IF($G231&lt;&gt;0,($H231/$G231)*EU231,0)*(1-$K231)</f>
        <v>0</v>
      </c>
      <c r="EW231" s="989">
        <f>VLOOKUP($E231,EU$450:EX$461,3,FALSE)*EU231*($K231)+IF($G231&lt;&gt;0,($I231/$G231)*EU231,0)*(1-$K231)</f>
        <v>0</v>
      </c>
      <c r="EX231" s="989">
        <f>VLOOKUP($E231,EU$450:EX$461,4,FALSE)*EU231*($K231)+(EU231-EV231-EW231)*(1-$K231)</f>
        <v>0</v>
      </c>
      <c r="EY231" s="946"/>
      <c r="FC231" s="988">
        <f t="shared" si="188"/>
        <v>0</v>
      </c>
      <c r="FD231" s="989">
        <f>VLOOKUP($E231,FC$450:FF$461,2,FALSE)*FC231*($K231)+IF($G231&lt;&gt;0,($H231/$G231)*FC231,0)*(1-$K231)</f>
        <v>0</v>
      </c>
      <c r="FE231" s="989">
        <f>VLOOKUP($E231,FC$450:FF$461,3,FALSE)*FC231*($K231)+IF($G231&lt;&gt;0,($I231/$G231)*FC231,0)*(1-$K231)</f>
        <v>0</v>
      </c>
      <c r="FF231" s="989">
        <f>VLOOKUP($E231,FC$450:FF$461,4,FALSE)*FC231*($K231)+(FC231-FD231-FE231)*(1-$K231)</f>
        <v>0</v>
      </c>
      <c r="FG231" s="946"/>
      <c r="FK231" s="988">
        <f t="shared" si="189"/>
        <v>0</v>
      </c>
      <c r="FL231" s="989">
        <f>VLOOKUP($E231,FK$450:FN$461,2,FALSE)*FK231*($K231)+IF($G231&lt;&gt;0,($H231/$G231)*FK231,0)*(1-$K231)</f>
        <v>0</v>
      </c>
      <c r="FM231" s="989">
        <f>VLOOKUP($E231,FK$450:FN$461,3,FALSE)*FK231*($K231)+IF($G231&lt;&gt;0,($I231/$G231)*FK231,0)*(1-$K231)</f>
        <v>0</v>
      </c>
      <c r="FN231" s="989">
        <f>VLOOKUP($E231,FK$450:FN$461,4,FALSE)*FK231*($K231)+(FK231-FL231-FM231)*(1-$K231)</f>
        <v>0</v>
      </c>
      <c r="FO231" s="946"/>
    </row>
    <row r="232" spans="1:171">
      <c r="A232" s="786"/>
      <c r="B232" s="787" t="s">
        <v>424</v>
      </c>
      <c r="C232" s="1963" t="s">
        <v>72</v>
      </c>
      <c r="D232" s="764">
        <v>928</v>
      </c>
      <c r="E232" s="1985" t="str">
        <f>'Sch 3 - Expenses'!E68</f>
        <v>DIST</v>
      </c>
      <c r="F232" s="765"/>
      <c r="G232" s="182">
        <f>'Sch 3 - Expenses'!G68</f>
        <v>0</v>
      </c>
      <c r="H232" s="182">
        <f>'Sch 3 - Expenses'!H68</f>
        <v>0</v>
      </c>
      <c r="I232" s="182">
        <f>'Sch 3 - Expenses'!I68</f>
        <v>0</v>
      </c>
      <c r="J232" s="183">
        <f>'Sch 3 - Expenses'!J68</f>
        <v>0</v>
      </c>
      <c r="K232" s="777">
        <f t="shared" si="169"/>
        <v>1</v>
      </c>
      <c r="O232" s="988">
        <f t="shared" si="170"/>
        <v>0</v>
      </c>
      <c r="P232" s="989">
        <f>VLOOKUP($E232,O$450:R$461,2,FALSE)*O232*($K232)+IF($G232&lt;&gt;0,($H232/$G232)*O232,0)*(1-$K232)</f>
        <v>0</v>
      </c>
      <c r="Q232" s="989">
        <f>VLOOKUP($E232,O$450:R$461,3,FALSE)*O232*($K232)+IF($G232&lt;&gt;0,($I232/$G232)*O232,0)*(1-$K232)</f>
        <v>0</v>
      </c>
      <c r="R232" s="989">
        <f>VLOOKUP($E232,O$450:R$461,4,FALSE)*O232*($K232)+(O232-P232-Q232)*(1-$K232)</f>
        <v>0</v>
      </c>
      <c r="S232" s="946"/>
      <c r="W232" s="988">
        <f t="shared" si="171"/>
        <v>0</v>
      </c>
      <c r="X232" s="989">
        <f>VLOOKUP($E232,W$450:Z$461,2,FALSE)*W232*($K232)+IF($G232&lt;&gt;0,($H232/$G232)*W232,0)*(1-$K232)</f>
        <v>0</v>
      </c>
      <c r="Y232" s="989">
        <f>VLOOKUP($E232,W$450:Z$461,3,FALSE)*W232*($K232)+IF($G232&lt;&gt;0,($I232/$G232)*W232,0)*(1-$K232)</f>
        <v>0</v>
      </c>
      <c r="Z232" s="989">
        <f>VLOOKUP($E232,W$450:Z$461,4,FALSE)*W232*($K232)+(W232-X232-Y232)*(1-$K232)</f>
        <v>0</v>
      </c>
      <c r="AA232" s="946"/>
      <c r="AE232" s="988">
        <f t="shared" si="172"/>
        <v>0</v>
      </c>
      <c r="AF232" s="989">
        <f>VLOOKUP($E232,AE$450:AH$461,2,FALSE)*AE232*($K232)+IF($G232&lt;&gt;0,($H232/$G232)*AE232,0)*(1-$K232)</f>
        <v>0</v>
      </c>
      <c r="AG232" s="989">
        <f>VLOOKUP($E232,AE$450:AH$461,3,FALSE)*AE232*($K232)+IF($G232&lt;&gt;0,($I232/$G232)*AE232,0)*(1-$K232)</f>
        <v>0</v>
      </c>
      <c r="AH232" s="989">
        <f>VLOOKUP($E232,AE$450:AH$461,4,FALSE)*AE232*($K232)+(AE232-AF232-AG232)*(1-$K232)</f>
        <v>0</v>
      </c>
      <c r="AI232" s="946"/>
      <c r="AM232" s="988">
        <f t="shared" si="173"/>
        <v>0</v>
      </c>
      <c r="AN232" s="989">
        <f>VLOOKUP($E232,AM$450:AP$461,2,FALSE)*AM232*($K232)+IF($G232&lt;&gt;0,($H232/$G232)*AM232,0)*(1-$K232)</f>
        <v>0</v>
      </c>
      <c r="AO232" s="989">
        <f>VLOOKUP($E232,AM$450:AP$461,3,FALSE)*AM232*($K232)+IF($G232&lt;&gt;0,($I232/$G232)*AM232,0)*(1-$K232)</f>
        <v>0</v>
      </c>
      <c r="AP232" s="989">
        <f>VLOOKUP($E232,AM$450:AP$461,4,FALSE)*AM232*($K232)+(AM232-AN232-AO232)*(1-$K232)</f>
        <v>0</v>
      </c>
      <c r="AQ232" s="946"/>
      <c r="AU232" s="988">
        <f t="shared" si="174"/>
        <v>0</v>
      </c>
      <c r="AV232" s="989">
        <f>VLOOKUP($E232,AU$450:AX$461,2,FALSE)*AU232*($K232)+IF($G232&lt;&gt;0,($H232/$G232)*AU232,0)*(1-$K232)</f>
        <v>0</v>
      </c>
      <c r="AW232" s="989">
        <f>VLOOKUP($E232,AU$450:AX$461,3,FALSE)*AU232*($K232)+IF($G232&lt;&gt;0,($I232/$G232)*AU232,0)*(1-$K232)</f>
        <v>0</v>
      </c>
      <c r="AX232" s="989">
        <f>VLOOKUP($E232,AU$450:AX$461,4,FALSE)*AU232*($K232)+(AU232-AV232-AW232)*(1-$K232)</f>
        <v>0</v>
      </c>
      <c r="AY232" s="946"/>
      <c r="BC232" s="988">
        <f t="shared" si="175"/>
        <v>0</v>
      </c>
      <c r="BD232" s="989">
        <f>VLOOKUP($E232,BC$450:BF$461,2,FALSE)*BC232*($K232)+IF($G232&lt;&gt;0,($H232/$G232)*BC232,0)*(1-$K232)</f>
        <v>0</v>
      </c>
      <c r="BE232" s="989">
        <f>VLOOKUP($E232,BC$450:BF$461,3,FALSE)*BC232*($K232)+IF($G232&lt;&gt;0,($I232/$G232)*BC232,0)*(1-$K232)</f>
        <v>0</v>
      </c>
      <c r="BF232" s="989">
        <f>VLOOKUP($E232,BC$450:BF$461,4,FALSE)*BC232*($K232)+(BC232-BD232-BE232)*(1-$K232)</f>
        <v>0</v>
      </c>
      <c r="BG232" s="946"/>
      <c r="BK232" s="988">
        <f t="shared" si="176"/>
        <v>0</v>
      </c>
      <c r="BL232" s="989">
        <f>VLOOKUP($E232,BK$450:BN$461,2,FALSE)*BK232*($K232)+IF($G232&lt;&gt;0,($H232/$G232)*BK232,0)*(1-$K232)</f>
        <v>0</v>
      </c>
      <c r="BM232" s="989">
        <f>VLOOKUP($E232,BK$450:BN$461,3,FALSE)*BK232*($K232)+IF($G232&lt;&gt;0,($I232/$G232)*BK232,0)*(1-$K232)</f>
        <v>0</v>
      </c>
      <c r="BN232" s="989">
        <f>VLOOKUP($E232,BK$450:BN$461,4,FALSE)*BK232*($K232)+(BK232-BL232-BM232)*(1-$K232)</f>
        <v>0</v>
      </c>
      <c r="BO232" s="946"/>
      <c r="BS232" s="988">
        <f t="shared" si="177"/>
        <v>0</v>
      </c>
      <c r="BT232" s="989">
        <f>VLOOKUP($E232,BS$450:BV$461,2,FALSE)*BS232*($K232)+IF($G232&lt;&gt;0,($H232/$G232)*BS232,0)*(1-$K232)</f>
        <v>0</v>
      </c>
      <c r="BU232" s="989">
        <f>VLOOKUP($E232,BS$450:BV$461,3,FALSE)*BS232*($K232)+IF($G232&lt;&gt;0,($I232/$G232)*BS232,0)*(1-$K232)</f>
        <v>0</v>
      </c>
      <c r="BV232" s="989">
        <f>VLOOKUP($E232,BS$450:BV$461,4,FALSE)*BS232*($K232)+(BS232-BT232-BU232)*(1-$K232)</f>
        <v>0</v>
      </c>
      <c r="BW232" s="946"/>
      <c r="CA232" s="988">
        <f t="shared" si="178"/>
        <v>0</v>
      </c>
      <c r="CB232" s="989">
        <f>VLOOKUP($E232,CA$450:CD$461,2,FALSE)*CA232*($K232)+IF($G232&lt;&gt;0,($H232/$G232)*CA232,0)*(1-$K232)</f>
        <v>0</v>
      </c>
      <c r="CC232" s="989">
        <f>VLOOKUP($E232,CA$450:CD$461,3,FALSE)*CA232*($K232)+IF($G232&lt;&gt;0,($I232/$G232)*CA232,0)*(1-$K232)</f>
        <v>0</v>
      </c>
      <c r="CD232" s="989">
        <f>VLOOKUP($E232,CA$450:CD$461,4,FALSE)*CA232*($K232)+(CA232-CB232-CC232)*(1-$K232)</f>
        <v>0</v>
      </c>
      <c r="CE232" s="946"/>
      <c r="CI232" s="988">
        <f t="shared" si="179"/>
        <v>0</v>
      </c>
      <c r="CJ232" s="989">
        <f>VLOOKUP($E232,CI$450:CL$461,2,FALSE)*CI232*($K232)+IF($G232&lt;&gt;0,($H232/$G232)*CI232,0)*(1-$K232)</f>
        <v>0</v>
      </c>
      <c r="CK232" s="989">
        <f>VLOOKUP($E232,CI$450:CL$461,3,FALSE)*CI232*($K232)+IF($G232&lt;&gt;0,($I232/$G232)*CI232,0)*(1-$K232)</f>
        <v>0</v>
      </c>
      <c r="CL232" s="989">
        <f>VLOOKUP($E232,CI$450:CL$461,4,FALSE)*CI232*($K232)+(CI232-CJ232-CK232)*(1-$K232)</f>
        <v>0</v>
      </c>
      <c r="CM232" s="946"/>
      <c r="CQ232" s="988">
        <f t="shared" si="180"/>
        <v>0</v>
      </c>
      <c r="CR232" s="989">
        <f>VLOOKUP($E232,CQ$450:CT$461,2,FALSE)*CQ232*($K232)+IF($G232&lt;&gt;0,($H232/$G232)*CQ232,0)*(1-$K232)</f>
        <v>0</v>
      </c>
      <c r="CS232" s="989">
        <f>VLOOKUP($E232,CQ$450:CT$461,3,FALSE)*CQ232*($K232)+IF($G232&lt;&gt;0,($I232/$G232)*CQ232,0)*(1-$K232)</f>
        <v>0</v>
      </c>
      <c r="CT232" s="989">
        <f>VLOOKUP($E232,CQ$450:CT$461,4,FALSE)*CQ232*($K232)+(CQ232-CR232-CS232)*(1-$K232)</f>
        <v>0</v>
      </c>
      <c r="CU232" s="946"/>
      <c r="CY232" s="988">
        <f t="shared" si="181"/>
        <v>0</v>
      </c>
      <c r="CZ232" s="989">
        <f>VLOOKUP($E232,CY$450:DB$461,2,FALSE)*CY232*($K232)+IF($G232&lt;&gt;0,($H232/$G232)*CY232,0)*(1-$K232)</f>
        <v>0</v>
      </c>
      <c r="DA232" s="989">
        <f>VLOOKUP($E232,CY$450:DB$461,3,FALSE)*CY232*($K232)+IF($G232&lt;&gt;0,($I232/$G232)*CY232,0)*(1-$K232)</f>
        <v>0</v>
      </c>
      <c r="DB232" s="989">
        <f>VLOOKUP($E232,CY$450:DB$461,4,FALSE)*CY232*($K232)+(CY232-CZ232-DA232)*(1-$K232)</f>
        <v>0</v>
      </c>
      <c r="DC232" s="946"/>
      <c r="DG232" s="988">
        <f t="shared" si="182"/>
        <v>0</v>
      </c>
      <c r="DH232" s="989">
        <f>VLOOKUP($E232,DG$450:DJ$461,2,FALSE)*DG232*($K232)+IF($G232&lt;&gt;0,($H232/$G232)*DG232,0)*(1-$K232)</f>
        <v>0</v>
      </c>
      <c r="DI232" s="989">
        <f>VLOOKUP($E232,DG$450:DJ$461,3,FALSE)*DG232*($K232)+IF($G232&lt;&gt;0,($I232/$G232)*DG232,0)*(1-$K232)</f>
        <v>0</v>
      </c>
      <c r="DJ232" s="989">
        <f>VLOOKUP($E232,DG$450:DJ$461,4,FALSE)*DG232*($K232)+(DG232-DH232-DI232)*(1-$K232)</f>
        <v>0</v>
      </c>
      <c r="DK232" s="946"/>
      <c r="DO232" s="988">
        <f t="shared" si="183"/>
        <v>0</v>
      </c>
      <c r="DP232" s="989">
        <f>VLOOKUP($E232,DO$450:DR$461,2,FALSE)*DO232*($K232)+IF($G232&lt;&gt;0,($H232/$G232)*DO232,0)*(1-$K232)</f>
        <v>0</v>
      </c>
      <c r="DQ232" s="989">
        <f>VLOOKUP($E232,DO$450:DR$461,3,FALSE)*DO232*($K232)+IF($G232&lt;&gt;0,($I232/$G232)*DO232,0)*(1-$K232)</f>
        <v>0</v>
      </c>
      <c r="DR232" s="989">
        <f>VLOOKUP($E232,DO$450:DR$461,4,FALSE)*DO232*($K232)+(DO232-DP232-DQ232)*(1-$K232)</f>
        <v>0</v>
      </c>
      <c r="DS232" s="946"/>
      <c r="DW232" s="988">
        <f t="shared" si="184"/>
        <v>0</v>
      </c>
      <c r="DX232" s="989">
        <f>VLOOKUP($E232,DW$450:DZ$461,2,FALSE)*DW232*($K232)+IF($G232&lt;&gt;0,($H232/$G232)*DW232,0)*(1-$K232)</f>
        <v>0</v>
      </c>
      <c r="DY232" s="989">
        <f>VLOOKUP($E232,DW$450:DZ$461,3,FALSE)*DW232*($K232)+IF($G232&lt;&gt;0,($I232/$G232)*DW232,0)*(1-$K232)</f>
        <v>0</v>
      </c>
      <c r="DZ232" s="989">
        <f>VLOOKUP($E232,DW$450:DZ$461,4,FALSE)*DW232*($K232)+(DW232-DX232-DY232)*(1-$K232)</f>
        <v>0</v>
      </c>
      <c r="EA232" s="946"/>
      <c r="EE232" s="988">
        <f t="shared" si="185"/>
        <v>0</v>
      </c>
      <c r="EF232" s="989">
        <f>VLOOKUP($E232,EE$450:EH$461,2,FALSE)*EE232*($K232)+IF($G232&lt;&gt;0,($H232/$G232)*EE232,0)*(1-$K232)</f>
        <v>0</v>
      </c>
      <c r="EG232" s="989">
        <f>VLOOKUP($E232,EE$450:EH$461,3,FALSE)*EE232*($K232)+IF($G232&lt;&gt;0,($I232/$G232)*EE232,0)*(1-$K232)</f>
        <v>0</v>
      </c>
      <c r="EH232" s="989">
        <f>VLOOKUP($E232,EE$450:EH$461,4,FALSE)*EE232*($K232)+(EE232-EF232-EG232)*(1-$K232)</f>
        <v>0</v>
      </c>
      <c r="EI232" s="946"/>
      <c r="EM232" s="988">
        <f t="shared" si="186"/>
        <v>0</v>
      </c>
      <c r="EN232" s="989">
        <f>VLOOKUP($E232,EM$450:EP$461,2,FALSE)*EM232*($K232)+IF($G232&lt;&gt;0,($H232/$G232)*EM232,0)*(1-$K232)</f>
        <v>0</v>
      </c>
      <c r="EO232" s="989">
        <f>VLOOKUP($E232,EM$450:EP$461,3,FALSE)*EM232*($K232)+IF($G232&lt;&gt;0,($I232/$G232)*EM232,0)*(1-$K232)</f>
        <v>0</v>
      </c>
      <c r="EP232" s="989">
        <f>VLOOKUP($E232,EM$450:EP$461,4,FALSE)*EM232*($K232)+(EM232-EN232-EO232)*(1-$K232)</f>
        <v>0</v>
      </c>
      <c r="EQ232" s="946"/>
      <c r="EU232" s="988">
        <f t="shared" si="187"/>
        <v>0</v>
      </c>
      <c r="EV232" s="989">
        <f>VLOOKUP($E232,EU$450:EX$461,2,FALSE)*EU232*($K232)+IF($G232&lt;&gt;0,($H232/$G232)*EU232,0)*(1-$K232)</f>
        <v>0</v>
      </c>
      <c r="EW232" s="989">
        <f>VLOOKUP($E232,EU$450:EX$461,3,FALSE)*EU232*($K232)+IF($G232&lt;&gt;0,($I232/$G232)*EU232,0)*(1-$K232)</f>
        <v>0</v>
      </c>
      <c r="EX232" s="989">
        <f>VLOOKUP($E232,EU$450:EX$461,4,FALSE)*EU232*($K232)+(EU232-EV232-EW232)*(1-$K232)</f>
        <v>0</v>
      </c>
      <c r="EY232" s="946"/>
      <c r="FC232" s="988">
        <f t="shared" si="188"/>
        <v>0</v>
      </c>
      <c r="FD232" s="989">
        <f>VLOOKUP($E232,FC$450:FF$461,2,FALSE)*FC232*($K232)+IF($G232&lt;&gt;0,($H232/$G232)*FC232,0)*(1-$K232)</f>
        <v>0</v>
      </c>
      <c r="FE232" s="989">
        <f>VLOOKUP($E232,FC$450:FF$461,3,FALSE)*FC232*($K232)+IF($G232&lt;&gt;0,($I232/$G232)*FC232,0)*(1-$K232)</f>
        <v>0</v>
      </c>
      <c r="FF232" s="989">
        <f>VLOOKUP($E232,FC$450:FF$461,4,FALSE)*FC232*($K232)+(FC232-FD232-FE232)*(1-$K232)</f>
        <v>0</v>
      </c>
      <c r="FG232" s="946"/>
      <c r="FK232" s="988">
        <f t="shared" si="189"/>
        <v>0</v>
      </c>
      <c r="FL232" s="989">
        <f>VLOOKUP($E232,FK$450:FN$461,2,FALSE)*FK232*($K232)+IF($G232&lt;&gt;0,($H232/$G232)*FK232,0)*(1-$K232)</f>
        <v>0</v>
      </c>
      <c r="FM232" s="989">
        <f>VLOOKUP($E232,FK$450:FN$461,3,FALSE)*FK232*($K232)+IF($G232&lt;&gt;0,($I232/$G232)*FK232,0)*(1-$K232)</f>
        <v>0</v>
      </c>
      <c r="FN232" s="989">
        <f>VLOOKUP($E232,FK$450:FN$461,4,FALSE)*FK232*($K232)+(FK232-FL232-FM232)*(1-$K232)</f>
        <v>0</v>
      </c>
      <c r="FO232" s="946"/>
    </row>
    <row r="233" spans="1:171">
      <c r="A233" s="786"/>
      <c r="B233" s="787" t="s">
        <v>168</v>
      </c>
      <c r="C233" s="1963" t="s">
        <v>72</v>
      </c>
      <c r="D233" s="764">
        <v>929</v>
      </c>
      <c r="E233" s="1985" t="str">
        <f>'Sch 3 - Expenses'!E69</f>
        <v>PTDG</v>
      </c>
      <c r="F233" s="765"/>
      <c r="G233" s="182">
        <f>'Sch 3 - Expenses'!G69</f>
        <v>0</v>
      </c>
      <c r="H233" s="182">
        <f>'Sch 3 - Expenses'!H69</f>
        <v>0</v>
      </c>
      <c r="I233" s="182">
        <f>'Sch 3 - Expenses'!I69</f>
        <v>0</v>
      </c>
      <c r="J233" s="183">
        <f>'Sch 3 - Expenses'!J69</f>
        <v>0</v>
      </c>
      <c r="K233" s="777">
        <f t="shared" si="169"/>
        <v>1</v>
      </c>
      <c r="O233" s="988">
        <f t="shared" si="170"/>
        <v>0</v>
      </c>
      <c r="P233" s="989">
        <f>VLOOKUP($E233,O$450:R$461,2,FALSE)*O233*($K233)+IF($G233&lt;&gt;0,($H233/$G233)*O233,0)*(1-$K233)</f>
        <v>0</v>
      </c>
      <c r="Q233" s="989">
        <f>VLOOKUP($E233,O$450:R$461,3,FALSE)*O233*($K233)+IF($G233&lt;&gt;0,($I233/$G233)*O233,0)*(1-$K233)</f>
        <v>0</v>
      </c>
      <c r="R233" s="989">
        <f>VLOOKUP($E233,O$450:R$461,4,FALSE)*O233*($K233)+(O233-P233-Q233)*(1-$K233)</f>
        <v>0</v>
      </c>
      <c r="S233" s="946"/>
      <c r="W233" s="988">
        <f t="shared" si="171"/>
        <v>0</v>
      </c>
      <c r="X233" s="989">
        <f>VLOOKUP($E233,W$450:Z$461,2,FALSE)*W233*($K233)+IF($G233&lt;&gt;0,($H233/$G233)*W233,0)*(1-$K233)</f>
        <v>0</v>
      </c>
      <c r="Y233" s="989">
        <f>VLOOKUP($E233,W$450:Z$461,3,FALSE)*W233*($K233)+IF($G233&lt;&gt;0,($I233/$G233)*W233,0)*(1-$K233)</f>
        <v>0</v>
      </c>
      <c r="Z233" s="989">
        <f>VLOOKUP($E233,W$450:Z$461,4,FALSE)*W233*($K233)+(W233-X233-Y233)*(1-$K233)</f>
        <v>0</v>
      </c>
      <c r="AA233" s="946"/>
      <c r="AE233" s="988">
        <f t="shared" si="172"/>
        <v>0</v>
      </c>
      <c r="AF233" s="989">
        <f>VLOOKUP($E233,AE$450:AH$461,2,FALSE)*AE233*($K233)+IF($G233&lt;&gt;0,($H233/$G233)*AE233,0)*(1-$K233)</f>
        <v>0</v>
      </c>
      <c r="AG233" s="989">
        <f>VLOOKUP($E233,AE$450:AH$461,3,FALSE)*AE233*($K233)+IF($G233&lt;&gt;0,($I233/$G233)*AE233,0)*(1-$K233)</f>
        <v>0</v>
      </c>
      <c r="AH233" s="989">
        <f>VLOOKUP($E233,AE$450:AH$461,4,FALSE)*AE233*($K233)+(AE233-AF233-AG233)*(1-$K233)</f>
        <v>0</v>
      </c>
      <c r="AI233" s="946"/>
      <c r="AM233" s="988">
        <f t="shared" si="173"/>
        <v>0</v>
      </c>
      <c r="AN233" s="989">
        <f>VLOOKUP($E233,AM$450:AP$461,2,FALSE)*AM233*($K233)+IF($G233&lt;&gt;0,($H233/$G233)*AM233,0)*(1-$K233)</f>
        <v>0</v>
      </c>
      <c r="AO233" s="989">
        <f>VLOOKUP($E233,AM$450:AP$461,3,FALSE)*AM233*($K233)+IF($G233&lt;&gt;0,($I233/$G233)*AM233,0)*(1-$K233)</f>
        <v>0</v>
      </c>
      <c r="AP233" s="989">
        <f>VLOOKUP($E233,AM$450:AP$461,4,FALSE)*AM233*($K233)+(AM233-AN233-AO233)*(1-$K233)</f>
        <v>0</v>
      </c>
      <c r="AQ233" s="946"/>
      <c r="AU233" s="988">
        <f t="shared" si="174"/>
        <v>0</v>
      </c>
      <c r="AV233" s="989">
        <f>VLOOKUP($E233,AU$450:AX$461,2,FALSE)*AU233*($K233)+IF($G233&lt;&gt;0,($H233/$G233)*AU233,0)*(1-$K233)</f>
        <v>0</v>
      </c>
      <c r="AW233" s="989">
        <f>VLOOKUP($E233,AU$450:AX$461,3,FALSE)*AU233*($K233)+IF($G233&lt;&gt;0,($I233/$G233)*AU233,0)*(1-$K233)</f>
        <v>0</v>
      </c>
      <c r="AX233" s="989">
        <f>VLOOKUP($E233,AU$450:AX$461,4,FALSE)*AU233*($K233)+(AU233-AV233-AW233)*(1-$K233)</f>
        <v>0</v>
      </c>
      <c r="AY233" s="946"/>
      <c r="BC233" s="988">
        <f t="shared" si="175"/>
        <v>0</v>
      </c>
      <c r="BD233" s="989">
        <f>VLOOKUP($E233,BC$450:BF$461,2,FALSE)*BC233*($K233)+IF($G233&lt;&gt;0,($H233/$G233)*BC233,0)*(1-$K233)</f>
        <v>0</v>
      </c>
      <c r="BE233" s="989">
        <f>VLOOKUP($E233,BC$450:BF$461,3,FALSE)*BC233*($K233)+IF($G233&lt;&gt;0,($I233/$G233)*BC233,0)*(1-$K233)</f>
        <v>0</v>
      </c>
      <c r="BF233" s="989">
        <f>VLOOKUP($E233,BC$450:BF$461,4,FALSE)*BC233*($K233)+(BC233-BD233-BE233)*(1-$K233)</f>
        <v>0</v>
      </c>
      <c r="BG233" s="946"/>
      <c r="BK233" s="988">
        <f t="shared" si="176"/>
        <v>0</v>
      </c>
      <c r="BL233" s="989">
        <f>VLOOKUP($E233,BK$450:BN$461,2,FALSE)*BK233*($K233)+IF($G233&lt;&gt;0,($H233/$G233)*BK233,0)*(1-$K233)</f>
        <v>0</v>
      </c>
      <c r="BM233" s="989">
        <f>VLOOKUP($E233,BK$450:BN$461,3,FALSE)*BK233*($K233)+IF($G233&lt;&gt;0,($I233/$G233)*BK233,0)*(1-$K233)</f>
        <v>0</v>
      </c>
      <c r="BN233" s="989">
        <f>VLOOKUP($E233,BK$450:BN$461,4,FALSE)*BK233*($K233)+(BK233-BL233-BM233)*(1-$K233)</f>
        <v>0</v>
      </c>
      <c r="BO233" s="946"/>
      <c r="BS233" s="988">
        <f t="shared" si="177"/>
        <v>0</v>
      </c>
      <c r="BT233" s="989">
        <f>VLOOKUP($E233,BS$450:BV$461,2,FALSE)*BS233*($K233)+IF($G233&lt;&gt;0,($H233/$G233)*BS233,0)*(1-$K233)</f>
        <v>0</v>
      </c>
      <c r="BU233" s="989">
        <f>VLOOKUP($E233,BS$450:BV$461,3,FALSE)*BS233*($K233)+IF($G233&lt;&gt;0,($I233/$G233)*BS233,0)*(1-$K233)</f>
        <v>0</v>
      </c>
      <c r="BV233" s="989">
        <f>VLOOKUP($E233,BS$450:BV$461,4,FALSE)*BS233*($K233)+(BS233-BT233-BU233)*(1-$K233)</f>
        <v>0</v>
      </c>
      <c r="BW233" s="946"/>
      <c r="CA233" s="988">
        <f t="shared" si="178"/>
        <v>0</v>
      </c>
      <c r="CB233" s="989">
        <f>VLOOKUP($E233,CA$450:CD$461,2,FALSE)*CA233*($K233)+IF($G233&lt;&gt;0,($H233/$G233)*CA233,0)*(1-$K233)</f>
        <v>0</v>
      </c>
      <c r="CC233" s="989">
        <f>VLOOKUP($E233,CA$450:CD$461,3,FALSE)*CA233*($K233)+IF($G233&lt;&gt;0,($I233/$G233)*CA233,0)*(1-$K233)</f>
        <v>0</v>
      </c>
      <c r="CD233" s="989">
        <f>VLOOKUP($E233,CA$450:CD$461,4,FALSE)*CA233*($K233)+(CA233-CB233-CC233)*(1-$K233)</f>
        <v>0</v>
      </c>
      <c r="CE233" s="946"/>
      <c r="CI233" s="988">
        <f t="shared" si="179"/>
        <v>0</v>
      </c>
      <c r="CJ233" s="989">
        <f>VLOOKUP($E233,CI$450:CL$461,2,FALSE)*CI233*($K233)+IF($G233&lt;&gt;0,($H233/$G233)*CI233,0)*(1-$K233)</f>
        <v>0</v>
      </c>
      <c r="CK233" s="989">
        <f>VLOOKUP($E233,CI$450:CL$461,3,FALSE)*CI233*($K233)+IF($G233&lt;&gt;0,($I233/$G233)*CI233,0)*(1-$K233)</f>
        <v>0</v>
      </c>
      <c r="CL233" s="989">
        <f>VLOOKUP($E233,CI$450:CL$461,4,FALSE)*CI233*($K233)+(CI233-CJ233-CK233)*(1-$K233)</f>
        <v>0</v>
      </c>
      <c r="CM233" s="946"/>
      <c r="CQ233" s="988">
        <f t="shared" si="180"/>
        <v>0</v>
      </c>
      <c r="CR233" s="989">
        <f>VLOOKUP($E233,CQ$450:CT$461,2,FALSE)*CQ233*($K233)+IF($G233&lt;&gt;0,($H233/$G233)*CQ233,0)*(1-$K233)</f>
        <v>0</v>
      </c>
      <c r="CS233" s="989">
        <f>VLOOKUP($E233,CQ$450:CT$461,3,FALSE)*CQ233*($K233)+IF($G233&lt;&gt;0,($I233/$G233)*CQ233,0)*(1-$K233)</f>
        <v>0</v>
      </c>
      <c r="CT233" s="989">
        <f>VLOOKUP($E233,CQ$450:CT$461,4,FALSE)*CQ233*($K233)+(CQ233-CR233-CS233)*(1-$K233)</f>
        <v>0</v>
      </c>
      <c r="CU233" s="946"/>
      <c r="CY233" s="988">
        <f t="shared" si="181"/>
        <v>0</v>
      </c>
      <c r="CZ233" s="989">
        <f>VLOOKUP($E233,CY$450:DB$461,2,FALSE)*CY233*($K233)+IF($G233&lt;&gt;0,($H233/$G233)*CY233,0)*(1-$K233)</f>
        <v>0</v>
      </c>
      <c r="DA233" s="989">
        <f>VLOOKUP($E233,CY$450:DB$461,3,FALSE)*CY233*($K233)+IF($G233&lt;&gt;0,($I233/$G233)*CY233,0)*(1-$K233)</f>
        <v>0</v>
      </c>
      <c r="DB233" s="989">
        <f>VLOOKUP($E233,CY$450:DB$461,4,FALSE)*CY233*($K233)+(CY233-CZ233-DA233)*(1-$K233)</f>
        <v>0</v>
      </c>
      <c r="DC233" s="946"/>
      <c r="DG233" s="988">
        <f t="shared" si="182"/>
        <v>0</v>
      </c>
      <c r="DH233" s="989">
        <f>VLOOKUP($E233,DG$450:DJ$461,2,FALSE)*DG233*($K233)+IF($G233&lt;&gt;0,($H233/$G233)*DG233,0)*(1-$K233)</f>
        <v>0</v>
      </c>
      <c r="DI233" s="989">
        <f>VLOOKUP($E233,DG$450:DJ$461,3,FALSE)*DG233*($K233)+IF($G233&lt;&gt;0,($I233/$G233)*DG233,0)*(1-$K233)</f>
        <v>0</v>
      </c>
      <c r="DJ233" s="989">
        <f>VLOOKUP($E233,DG$450:DJ$461,4,FALSE)*DG233*($K233)+(DG233-DH233-DI233)*(1-$K233)</f>
        <v>0</v>
      </c>
      <c r="DK233" s="946"/>
      <c r="DO233" s="988">
        <f t="shared" si="183"/>
        <v>0</v>
      </c>
      <c r="DP233" s="989">
        <f>VLOOKUP($E233,DO$450:DR$461,2,FALSE)*DO233*($K233)+IF($G233&lt;&gt;0,($H233/$G233)*DO233,0)*(1-$K233)</f>
        <v>0</v>
      </c>
      <c r="DQ233" s="989">
        <f>VLOOKUP($E233,DO$450:DR$461,3,FALSE)*DO233*($K233)+IF($G233&lt;&gt;0,($I233/$G233)*DO233,0)*(1-$K233)</f>
        <v>0</v>
      </c>
      <c r="DR233" s="989">
        <f>VLOOKUP($E233,DO$450:DR$461,4,FALSE)*DO233*($K233)+(DO233-DP233-DQ233)*(1-$K233)</f>
        <v>0</v>
      </c>
      <c r="DS233" s="946"/>
      <c r="DW233" s="988">
        <f t="shared" si="184"/>
        <v>0</v>
      </c>
      <c r="DX233" s="989">
        <f>VLOOKUP($E233,DW$450:DZ$461,2,FALSE)*DW233*($K233)+IF($G233&lt;&gt;0,($H233/$G233)*DW233,0)*(1-$K233)</f>
        <v>0</v>
      </c>
      <c r="DY233" s="989">
        <f>VLOOKUP($E233,DW$450:DZ$461,3,FALSE)*DW233*($K233)+IF($G233&lt;&gt;0,($I233/$G233)*DW233,0)*(1-$K233)</f>
        <v>0</v>
      </c>
      <c r="DZ233" s="989">
        <f>VLOOKUP($E233,DW$450:DZ$461,4,FALSE)*DW233*($K233)+(DW233-DX233-DY233)*(1-$K233)</f>
        <v>0</v>
      </c>
      <c r="EA233" s="946"/>
      <c r="EE233" s="988">
        <f t="shared" si="185"/>
        <v>0</v>
      </c>
      <c r="EF233" s="989">
        <f>VLOOKUP($E233,EE$450:EH$461,2,FALSE)*EE233*($K233)+IF($G233&lt;&gt;0,($H233/$G233)*EE233,0)*(1-$K233)</f>
        <v>0</v>
      </c>
      <c r="EG233" s="989">
        <f>VLOOKUP($E233,EE$450:EH$461,3,FALSE)*EE233*($K233)+IF($G233&lt;&gt;0,($I233/$G233)*EE233,0)*(1-$K233)</f>
        <v>0</v>
      </c>
      <c r="EH233" s="989">
        <f>VLOOKUP($E233,EE$450:EH$461,4,FALSE)*EE233*($K233)+(EE233-EF233-EG233)*(1-$K233)</f>
        <v>0</v>
      </c>
      <c r="EI233" s="946"/>
      <c r="EM233" s="988">
        <f t="shared" si="186"/>
        <v>0</v>
      </c>
      <c r="EN233" s="989">
        <f>VLOOKUP($E233,EM$450:EP$461,2,FALSE)*EM233*($K233)+IF($G233&lt;&gt;0,($H233/$G233)*EM233,0)*(1-$K233)</f>
        <v>0</v>
      </c>
      <c r="EO233" s="989">
        <f>VLOOKUP($E233,EM$450:EP$461,3,FALSE)*EM233*($K233)+IF($G233&lt;&gt;0,($I233/$G233)*EM233,0)*(1-$K233)</f>
        <v>0</v>
      </c>
      <c r="EP233" s="989">
        <f>VLOOKUP($E233,EM$450:EP$461,4,FALSE)*EM233*($K233)+(EM233-EN233-EO233)*(1-$K233)</f>
        <v>0</v>
      </c>
      <c r="EQ233" s="946"/>
      <c r="EU233" s="988">
        <f t="shared" si="187"/>
        <v>0</v>
      </c>
      <c r="EV233" s="989">
        <f>VLOOKUP($E233,EU$450:EX$461,2,FALSE)*EU233*($K233)+IF($G233&lt;&gt;0,($H233/$G233)*EU233,0)*(1-$K233)</f>
        <v>0</v>
      </c>
      <c r="EW233" s="989">
        <f>VLOOKUP($E233,EU$450:EX$461,3,FALSE)*EU233*($K233)+IF($G233&lt;&gt;0,($I233/$G233)*EU233,0)*(1-$K233)</f>
        <v>0</v>
      </c>
      <c r="EX233" s="989">
        <f>VLOOKUP($E233,EU$450:EX$461,4,FALSE)*EU233*($K233)+(EU233-EV233-EW233)*(1-$K233)</f>
        <v>0</v>
      </c>
      <c r="EY233" s="946"/>
      <c r="FC233" s="988">
        <f t="shared" si="188"/>
        <v>0</v>
      </c>
      <c r="FD233" s="989">
        <f>VLOOKUP($E233,FC$450:FF$461,2,FALSE)*FC233*($K233)+IF($G233&lt;&gt;0,($H233/$G233)*FC233,0)*(1-$K233)</f>
        <v>0</v>
      </c>
      <c r="FE233" s="989">
        <f>VLOOKUP($E233,FC$450:FF$461,3,FALSE)*FC233*($K233)+IF($G233&lt;&gt;0,($I233/$G233)*FC233,0)*(1-$K233)</f>
        <v>0</v>
      </c>
      <c r="FF233" s="989">
        <f>VLOOKUP($E233,FC$450:FF$461,4,FALSE)*FC233*($K233)+(FC233-FD233-FE233)*(1-$K233)</f>
        <v>0</v>
      </c>
      <c r="FG233" s="946"/>
      <c r="FK233" s="988">
        <f t="shared" si="189"/>
        <v>0</v>
      </c>
      <c r="FL233" s="989">
        <f>VLOOKUP($E233,FK$450:FN$461,2,FALSE)*FK233*($K233)+IF($G233&lt;&gt;0,($H233/$G233)*FK233,0)*(1-$K233)</f>
        <v>0</v>
      </c>
      <c r="FM233" s="989">
        <f>VLOOKUP($E233,FK$450:FN$461,3,FALSE)*FK233*($K233)+IF($G233&lt;&gt;0,($I233/$G233)*FK233,0)*(1-$K233)</f>
        <v>0</v>
      </c>
      <c r="FN233" s="989">
        <f>VLOOKUP($E233,FK$450:FN$461,4,FALSE)*FK233*($K233)+(FK233-FL233-FM233)*(1-$K233)</f>
        <v>0</v>
      </c>
      <c r="FO233" s="946"/>
    </row>
    <row r="234" spans="1:171">
      <c r="A234" s="786"/>
      <c r="B234" s="787" t="s">
        <v>169</v>
      </c>
      <c r="C234" s="1963" t="s">
        <v>72</v>
      </c>
      <c r="D234" s="764">
        <v>930.1</v>
      </c>
      <c r="E234" s="1985" t="str">
        <f>'Sch 3 - Expenses'!E70</f>
        <v>DIST</v>
      </c>
      <c r="F234" s="765"/>
      <c r="G234" s="182">
        <f>'Sch 3 - Expenses'!G70</f>
        <v>0</v>
      </c>
      <c r="H234" s="182">
        <f>'Sch 3 - Expenses'!H70</f>
        <v>0</v>
      </c>
      <c r="I234" s="182">
        <f>'Sch 3 - Expenses'!I70</f>
        <v>0</v>
      </c>
      <c r="J234" s="183">
        <f>'Sch 3 - Expenses'!J70</f>
        <v>0</v>
      </c>
      <c r="K234" s="777">
        <f t="shared" si="169"/>
        <v>1</v>
      </c>
      <c r="O234" s="988">
        <f t="shared" si="170"/>
        <v>0</v>
      </c>
      <c r="P234" s="989">
        <f>VLOOKUP($E234,O$450:R$461,2,FALSE)*O234*($K234)+IF($G234&lt;&gt;0,($H234/$G234)*O234,0)*(1-$K234)</f>
        <v>0</v>
      </c>
      <c r="Q234" s="989">
        <f>VLOOKUP($E234,O$450:R$461,3,FALSE)*O234*($K234)+IF($G234&lt;&gt;0,($I234/$G234)*O234,0)*(1-$K234)</f>
        <v>0</v>
      </c>
      <c r="R234" s="989">
        <f>VLOOKUP($E234,O$450:R$461,4,FALSE)*O234*($K234)+(O234-P234-Q234)*(1-$K234)</f>
        <v>0</v>
      </c>
      <c r="S234" s="946"/>
      <c r="W234" s="988">
        <f t="shared" si="171"/>
        <v>0</v>
      </c>
      <c r="X234" s="989">
        <f>VLOOKUP($E234,W$450:Z$461,2,FALSE)*W234*($K234)+IF($G234&lt;&gt;0,($H234/$G234)*W234,0)*(1-$K234)</f>
        <v>0</v>
      </c>
      <c r="Y234" s="989">
        <f>VLOOKUP($E234,W$450:Z$461,3,FALSE)*W234*($K234)+IF($G234&lt;&gt;0,($I234/$G234)*W234,0)*(1-$K234)</f>
        <v>0</v>
      </c>
      <c r="Z234" s="989">
        <f>VLOOKUP($E234,W$450:Z$461,4,FALSE)*W234*($K234)+(W234-X234-Y234)*(1-$K234)</f>
        <v>0</v>
      </c>
      <c r="AA234" s="946"/>
      <c r="AE234" s="988">
        <f t="shared" si="172"/>
        <v>0</v>
      </c>
      <c r="AF234" s="989">
        <f>VLOOKUP($E234,AE$450:AH$461,2,FALSE)*AE234*($K234)+IF($G234&lt;&gt;0,($H234/$G234)*AE234,0)*(1-$K234)</f>
        <v>0</v>
      </c>
      <c r="AG234" s="989">
        <f>VLOOKUP($E234,AE$450:AH$461,3,FALSE)*AE234*($K234)+IF($G234&lt;&gt;0,($I234/$G234)*AE234,0)*(1-$K234)</f>
        <v>0</v>
      </c>
      <c r="AH234" s="989">
        <f>VLOOKUP($E234,AE$450:AH$461,4,FALSE)*AE234*($K234)+(AE234-AF234-AG234)*(1-$K234)</f>
        <v>0</v>
      </c>
      <c r="AI234" s="946"/>
      <c r="AM234" s="988">
        <f t="shared" si="173"/>
        <v>0</v>
      </c>
      <c r="AN234" s="989">
        <f>VLOOKUP($E234,AM$450:AP$461,2,FALSE)*AM234*($K234)+IF($G234&lt;&gt;0,($H234/$G234)*AM234,0)*(1-$K234)</f>
        <v>0</v>
      </c>
      <c r="AO234" s="989">
        <f>VLOOKUP($E234,AM$450:AP$461,3,FALSE)*AM234*($K234)+IF($G234&lt;&gt;0,($I234/$G234)*AM234,0)*(1-$K234)</f>
        <v>0</v>
      </c>
      <c r="AP234" s="989">
        <f>VLOOKUP($E234,AM$450:AP$461,4,FALSE)*AM234*($K234)+(AM234-AN234-AO234)*(1-$K234)</f>
        <v>0</v>
      </c>
      <c r="AQ234" s="946"/>
      <c r="AU234" s="988">
        <f t="shared" si="174"/>
        <v>0</v>
      </c>
      <c r="AV234" s="989">
        <f>VLOOKUP($E234,AU$450:AX$461,2,FALSE)*AU234*($K234)+IF($G234&lt;&gt;0,($H234/$G234)*AU234,0)*(1-$K234)</f>
        <v>0</v>
      </c>
      <c r="AW234" s="989">
        <f>VLOOKUP($E234,AU$450:AX$461,3,FALSE)*AU234*($K234)+IF($G234&lt;&gt;0,($I234/$G234)*AU234,0)*(1-$K234)</f>
        <v>0</v>
      </c>
      <c r="AX234" s="989">
        <f>VLOOKUP($E234,AU$450:AX$461,4,FALSE)*AU234*($K234)+(AU234-AV234-AW234)*(1-$K234)</f>
        <v>0</v>
      </c>
      <c r="AY234" s="946"/>
      <c r="BC234" s="988">
        <f t="shared" si="175"/>
        <v>0</v>
      </c>
      <c r="BD234" s="989">
        <f>VLOOKUP($E234,BC$450:BF$461,2,FALSE)*BC234*($K234)+IF($G234&lt;&gt;0,($H234/$G234)*BC234,0)*(1-$K234)</f>
        <v>0</v>
      </c>
      <c r="BE234" s="989">
        <f>VLOOKUP($E234,BC$450:BF$461,3,FALSE)*BC234*($K234)+IF($G234&lt;&gt;0,($I234/$G234)*BC234,0)*(1-$K234)</f>
        <v>0</v>
      </c>
      <c r="BF234" s="989">
        <f>VLOOKUP($E234,BC$450:BF$461,4,FALSE)*BC234*($K234)+(BC234-BD234-BE234)*(1-$K234)</f>
        <v>0</v>
      </c>
      <c r="BG234" s="946"/>
      <c r="BK234" s="988">
        <f t="shared" si="176"/>
        <v>0</v>
      </c>
      <c r="BL234" s="989">
        <f>VLOOKUP($E234,BK$450:BN$461,2,FALSE)*BK234*($K234)+IF($G234&lt;&gt;0,($H234/$G234)*BK234,0)*(1-$K234)</f>
        <v>0</v>
      </c>
      <c r="BM234" s="989">
        <f>VLOOKUP($E234,BK$450:BN$461,3,FALSE)*BK234*($K234)+IF($G234&lt;&gt;0,($I234/$G234)*BK234,0)*(1-$K234)</f>
        <v>0</v>
      </c>
      <c r="BN234" s="989">
        <f>VLOOKUP($E234,BK$450:BN$461,4,FALSE)*BK234*($K234)+(BK234-BL234-BM234)*(1-$K234)</f>
        <v>0</v>
      </c>
      <c r="BO234" s="946"/>
      <c r="BS234" s="988">
        <f t="shared" si="177"/>
        <v>0</v>
      </c>
      <c r="BT234" s="989">
        <f>VLOOKUP($E234,BS$450:BV$461,2,FALSE)*BS234*($K234)+IF($G234&lt;&gt;0,($H234/$G234)*BS234,0)*(1-$K234)</f>
        <v>0</v>
      </c>
      <c r="BU234" s="989">
        <f>VLOOKUP($E234,BS$450:BV$461,3,FALSE)*BS234*($K234)+IF($G234&lt;&gt;0,($I234/$G234)*BS234,0)*(1-$K234)</f>
        <v>0</v>
      </c>
      <c r="BV234" s="989">
        <f>VLOOKUP($E234,BS$450:BV$461,4,FALSE)*BS234*($K234)+(BS234-BT234-BU234)*(1-$K234)</f>
        <v>0</v>
      </c>
      <c r="BW234" s="946"/>
      <c r="CA234" s="988">
        <f t="shared" si="178"/>
        <v>0</v>
      </c>
      <c r="CB234" s="989">
        <f>VLOOKUP($E234,CA$450:CD$461,2,FALSE)*CA234*($K234)+IF($G234&lt;&gt;0,($H234/$G234)*CA234,0)*(1-$K234)</f>
        <v>0</v>
      </c>
      <c r="CC234" s="989">
        <f>VLOOKUP($E234,CA$450:CD$461,3,FALSE)*CA234*($K234)+IF($G234&lt;&gt;0,($I234/$G234)*CA234,0)*(1-$K234)</f>
        <v>0</v>
      </c>
      <c r="CD234" s="989">
        <f>VLOOKUP($E234,CA$450:CD$461,4,FALSE)*CA234*($K234)+(CA234-CB234-CC234)*(1-$K234)</f>
        <v>0</v>
      </c>
      <c r="CE234" s="946"/>
      <c r="CI234" s="988">
        <f t="shared" si="179"/>
        <v>0</v>
      </c>
      <c r="CJ234" s="989">
        <f>VLOOKUP($E234,CI$450:CL$461,2,FALSE)*CI234*($K234)+IF($G234&lt;&gt;0,($H234/$G234)*CI234,0)*(1-$K234)</f>
        <v>0</v>
      </c>
      <c r="CK234" s="989">
        <f>VLOOKUP($E234,CI$450:CL$461,3,FALSE)*CI234*($K234)+IF($G234&lt;&gt;0,($I234/$G234)*CI234,0)*(1-$K234)</f>
        <v>0</v>
      </c>
      <c r="CL234" s="989">
        <f>VLOOKUP($E234,CI$450:CL$461,4,FALSE)*CI234*($K234)+(CI234-CJ234-CK234)*(1-$K234)</f>
        <v>0</v>
      </c>
      <c r="CM234" s="946"/>
      <c r="CQ234" s="988">
        <f t="shared" si="180"/>
        <v>0</v>
      </c>
      <c r="CR234" s="989">
        <f>VLOOKUP($E234,CQ$450:CT$461,2,FALSE)*CQ234*($K234)+IF($G234&lt;&gt;0,($H234/$G234)*CQ234,0)*(1-$K234)</f>
        <v>0</v>
      </c>
      <c r="CS234" s="989">
        <f>VLOOKUP($E234,CQ$450:CT$461,3,FALSE)*CQ234*($K234)+IF($G234&lt;&gt;0,($I234/$G234)*CQ234,0)*(1-$K234)</f>
        <v>0</v>
      </c>
      <c r="CT234" s="989">
        <f>VLOOKUP($E234,CQ$450:CT$461,4,FALSE)*CQ234*($K234)+(CQ234-CR234-CS234)*(1-$K234)</f>
        <v>0</v>
      </c>
      <c r="CU234" s="946"/>
      <c r="CY234" s="988">
        <f t="shared" si="181"/>
        <v>0</v>
      </c>
      <c r="CZ234" s="989">
        <f>VLOOKUP($E234,CY$450:DB$461,2,FALSE)*CY234*($K234)+IF($G234&lt;&gt;0,($H234/$G234)*CY234,0)*(1-$K234)</f>
        <v>0</v>
      </c>
      <c r="DA234" s="989">
        <f>VLOOKUP($E234,CY$450:DB$461,3,FALSE)*CY234*($K234)+IF($G234&lt;&gt;0,($I234/$G234)*CY234,0)*(1-$K234)</f>
        <v>0</v>
      </c>
      <c r="DB234" s="989">
        <f>VLOOKUP($E234,CY$450:DB$461,4,FALSE)*CY234*($K234)+(CY234-CZ234-DA234)*(1-$K234)</f>
        <v>0</v>
      </c>
      <c r="DC234" s="946"/>
      <c r="DG234" s="988">
        <f t="shared" si="182"/>
        <v>0</v>
      </c>
      <c r="DH234" s="989">
        <f>VLOOKUP($E234,DG$450:DJ$461,2,FALSE)*DG234*($K234)+IF($G234&lt;&gt;0,($H234/$G234)*DG234,0)*(1-$K234)</f>
        <v>0</v>
      </c>
      <c r="DI234" s="989">
        <f>VLOOKUP($E234,DG$450:DJ$461,3,FALSE)*DG234*($K234)+IF($G234&lt;&gt;0,($I234/$G234)*DG234,0)*(1-$K234)</f>
        <v>0</v>
      </c>
      <c r="DJ234" s="989">
        <f>VLOOKUP($E234,DG$450:DJ$461,4,FALSE)*DG234*($K234)+(DG234-DH234-DI234)*(1-$K234)</f>
        <v>0</v>
      </c>
      <c r="DK234" s="946"/>
      <c r="DO234" s="988">
        <f t="shared" si="183"/>
        <v>0</v>
      </c>
      <c r="DP234" s="989">
        <f>VLOOKUP($E234,DO$450:DR$461,2,FALSE)*DO234*($K234)+IF($G234&lt;&gt;0,($H234/$G234)*DO234,0)*(1-$K234)</f>
        <v>0</v>
      </c>
      <c r="DQ234" s="989">
        <f>VLOOKUP($E234,DO$450:DR$461,3,FALSE)*DO234*($K234)+IF($G234&lt;&gt;0,($I234/$G234)*DO234,0)*(1-$K234)</f>
        <v>0</v>
      </c>
      <c r="DR234" s="989">
        <f>VLOOKUP($E234,DO$450:DR$461,4,FALSE)*DO234*($K234)+(DO234-DP234-DQ234)*(1-$K234)</f>
        <v>0</v>
      </c>
      <c r="DS234" s="946"/>
      <c r="DW234" s="988">
        <f t="shared" si="184"/>
        <v>0</v>
      </c>
      <c r="DX234" s="989">
        <f>VLOOKUP($E234,DW$450:DZ$461,2,FALSE)*DW234*($K234)+IF($G234&lt;&gt;0,($H234/$G234)*DW234,0)*(1-$K234)</f>
        <v>0</v>
      </c>
      <c r="DY234" s="989">
        <f>VLOOKUP($E234,DW$450:DZ$461,3,FALSE)*DW234*($K234)+IF($G234&lt;&gt;0,($I234/$G234)*DW234,0)*(1-$K234)</f>
        <v>0</v>
      </c>
      <c r="DZ234" s="989">
        <f>VLOOKUP($E234,DW$450:DZ$461,4,FALSE)*DW234*($K234)+(DW234-DX234-DY234)*(1-$K234)</f>
        <v>0</v>
      </c>
      <c r="EA234" s="946"/>
      <c r="EE234" s="988">
        <f t="shared" si="185"/>
        <v>0</v>
      </c>
      <c r="EF234" s="989">
        <f>VLOOKUP($E234,EE$450:EH$461,2,FALSE)*EE234*($K234)+IF($G234&lt;&gt;0,($H234/$G234)*EE234,0)*(1-$K234)</f>
        <v>0</v>
      </c>
      <c r="EG234" s="989">
        <f>VLOOKUP($E234,EE$450:EH$461,3,FALSE)*EE234*($K234)+IF($G234&lt;&gt;0,($I234/$G234)*EE234,0)*(1-$K234)</f>
        <v>0</v>
      </c>
      <c r="EH234" s="989">
        <f>VLOOKUP($E234,EE$450:EH$461,4,FALSE)*EE234*($K234)+(EE234-EF234-EG234)*(1-$K234)</f>
        <v>0</v>
      </c>
      <c r="EI234" s="946"/>
      <c r="EM234" s="988">
        <f t="shared" si="186"/>
        <v>0</v>
      </c>
      <c r="EN234" s="989">
        <f>VLOOKUP($E234,EM$450:EP$461,2,FALSE)*EM234*($K234)+IF($G234&lt;&gt;0,($H234/$G234)*EM234,0)*(1-$K234)</f>
        <v>0</v>
      </c>
      <c r="EO234" s="989">
        <f>VLOOKUP($E234,EM$450:EP$461,3,FALSE)*EM234*($K234)+IF($G234&lt;&gt;0,($I234/$G234)*EM234,0)*(1-$K234)</f>
        <v>0</v>
      </c>
      <c r="EP234" s="989">
        <f>VLOOKUP($E234,EM$450:EP$461,4,FALSE)*EM234*($K234)+(EM234-EN234-EO234)*(1-$K234)</f>
        <v>0</v>
      </c>
      <c r="EQ234" s="946"/>
      <c r="EU234" s="988">
        <f t="shared" si="187"/>
        <v>0</v>
      </c>
      <c r="EV234" s="989">
        <f>VLOOKUP($E234,EU$450:EX$461,2,FALSE)*EU234*($K234)+IF($G234&lt;&gt;0,($H234/$G234)*EU234,0)*(1-$K234)</f>
        <v>0</v>
      </c>
      <c r="EW234" s="989">
        <f>VLOOKUP($E234,EU$450:EX$461,3,FALSE)*EU234*($K234)+IF($G234&lt;&gt;0,($I234/$G234)*EU234,0)*(1-$K234)</f>
        <v>0</v>
      </c>
      <c r="EX234" s="989">
        <f>VLOOKUP($E234,EU$450:EX$461,4,FALSE)*EU234*($K234)+(EU234-EV234-EW234)*(1-$K234)</f>
        <v>0</v>
      </c>
      <c r="EY234" s="946"/>
      <c r="FC234" s="988">
        <f t="shared" si="188"/>
        <v>0</v>
      </c>
      <c r="FD234" s="989">
        <f>VLOOKUP($E234,FC$450:FF$461,2,FALSE)*FC234*($K234)+IF($G234&lt;&gt;0,($H234/$G234)*FC234,0)*(1-$K234)</f>
        <v>0</v>
      </c>
      <c r="FE234" s="989">
        <f>VLOOKUP($E234,FC$450:FF$461,3,FALSE)*FC234*($K234)+IF($G234&lt;&gt;0,($I234/$G234)*FC234,0)*(1-$K234)</f>
        <v>0</v>
      </c>
      <c r="FF234" s="989">
        <f>VLOOKUP($E234,FC$450:FF$461,4,FALSE)*FC234*($K234)+(FC234-FD234-FE234)*(1-$K234)</f>
        <v>0</v>
      </c>
      <c r="FG234" s="946"/>
      <c r="FK234" s="988">
        <f t="shared" si="189"/>
        <v>0</v>
      </c>
      <c r="FL234" s="989">
        <f>VLOOKUP($E234,FK$450:FN$461,2,FALSE)*FK234*($K234)+IF($G234&lt;&gt;0,($H234/$G234)*FK234,0)*(1-$K234)</f>
        <v>0</v>
      </c>
      <c r="FM234" s="989">
        <f>VLOOKUP($E234,FK$450:FN$461,3,FALSE)*FK234*($K234)+IF($G234&lt;&gt;0,($I234/$G234)*FK234,0)*(1-$K234)</f>
        <v>0</v>
      </c>
      <c r="FN234" s="989">
        <f>VLOOKUP($E234,FK$450:FN$461,4,FALSE)*FK234*($K234)+(FK234-FL234-FM234)*(1-$K234)</f>
        <v>0</v>
      </c>
      <c r="FO234" s="946"/>
    </row>
    <row r="235" spans="1:171">
      <c r="A235" s="786"/>
      <c r="B235" s="787" t="s">
        <v>423</v>
      </c>
      <c r="C235" s="1963" t="s">
        <v>72</v>
      </c>
      <c r="D235" s="764">
        <v>930.2</v>
      </c>
      <c r="E235" s="1985" t="str">
        <f>'Sch 3 - Expenses'!E71</f>
        <v>DIST</v>
      </c>
      <c r="F235" s="765"/>
      <c r="G235" s="182">
        <f>'Sch 3 - Expenses'!G71</f>
        <v>0</v>
      </c>
      <c r="H235" s="182">
        <f>'Sch 3 - Expenses'!H71</f>
        <v>0</v>
      </c>
      <c r="I235" s="182">
        <f>'Sch 3 - Expenses'!I71</f>
        <v>0</v>
      </c>
      <c r="J235" s="183">
        <f>'Sch 3 - Expenses'!J71</f>
        <v>0</v>
      </c>
      <c r="K235" s="777">
        <f t="shared" si="169"/>
        <v>1</v>
      </c>
      <c r="O235" s="988">
        <f t="shared" si="170"/>
        <v>0</v>
      </c>
      <c r="P235" s="989">
        <f>VLOOKUP($E235,O$450:R$461,2,FALSE)*O235*($K235)+IF($G235&lt;&gt;0,($H235/$G235)*O235,0)*(1-$K235)</f>
        <v>0</v>
      </c>
      <c r="Q235" s="989">
        <f>VLOOKUP($E235,O$450:R$461,3,FALSE)*O235*($K235)+IF($G235&lt;&gt;0,($I235/$G235)*O235,0)*(1-$K235)</f>
        <v>0</v>
      </c>
      <c r="R235" s="989">
        <f>VLOOKUP($E235,O$450:R$461,4,FALSE)*O235*($K235)+(O235-P235-Q235)*(1-$K235)</f>
        <v>0</v>
      </c>
      <c r="S235" s="946"/>
      <c r="W235" s="988">
        <f t="shared" si="171"/>
        <v>0</v>
      </c>
      <c r="X235" s="989">
        <f>VLOOKUP($E235,W$450:Z$461,2,FALSE)*W235*($K235)+IF($G235&lt;&gt;0,($H235/$G235)*W235,0)*(1-$K235)</f>
        <v>0</v>
      </c>
      <c r="Y235" s="989">
        <f>VLOOKUP($E235,W$450:Z$461,3,FALSE)*W235*($K235)+IF($G235&lt;&gt;0,($I235/$G235)*W235,0)*(1-$K235)</f>
        <v>0</v>
      </c>
      <c r="Z235" s="989">
        <f>VLOOKUP($E235,W$450:Z$461,4,FALSE)*W235*($K235)+(W235-X235-Y235)*(1-$K235)</f>
        <v>0</v>
      </c>
      <c r="AA235" s="946"/>
      <c r="AE235" s="988">
        <f t="shared" si="172"/>
        <v>0</v>
      </c>
      <c r="AF235" s="989">
        <f>VLOOKUP($E235,AE$450:AH$461,2,FALSE)*AE235*($K235)+IF($G235&lt;&gt;0,($H235/$G235)*AE235,0)*(1-$K235)</f>
        <v>0</v>
      </c>
      <c r="AG235" s="989">
        <f>VLOOKUP($E235,AE$450:AH$461,3,FALSE)*AE235*($K235)+IF($G235&lt;&gt;0,($I235/$G235)*AE235,0)*(1-$K235)</f>
        <v>0</v>
      </c>
      <c r="AH235" s="989">
        <f>VLOOKUP($E235,AE$450:AH$461,4,FALSE)*AE235*($K235)+(AE235-AF235-AG235)*(1-$K235)</f>
        <v>0</v>
      </c>
      <c r="AI235" s="946"/>
      <c r="AM235" s="988">
        <f t="shared" si="173"/>
        <v>0</v>
      </c>
      <c r="AN235" s="989">
        <f>VLOOKUP($E235,AM$450:AP$461,2,FALSE)*AM235*($K235)+IF($G235&lt;&gt;0,($H235/$G235)*AM235,0)*(1-$K235)</f>
        <v>0</v>
      </c>
      <c r="AO235" s="989">
        <f>VLOOKUP($E235,AM$450:AP$461,3,FALSE)*AM235*($K235)+IF($G235&lt;&gt;0,($I235/$G235)*AM235,0)*(1-$K235)</f>
        <v>0</v>
      </c>
      <c r="AP235" s="989">
        <f>VLOOKUP($E235,AM$450:AP$461,4,FALSE)*AM235*($K235)+(AM235-AN235-AO235)*(1-$K235)</f>
        <v>0</v>
      </c>
      <c r="AQ235" s="946"/>
      <c r="AU235" s="988">
        <f t="shared" si="174"/>
        <v>0</v>
      </c>
      <c r="AV235" s="989">
        <f>VLOOKUP($E235,AU$450:AX$461,2,FALSE)*AU235*($K235)+IF($G235&lt;&gt;0,($H235/$G235)*AU235,0)*(1-$K235)</f>
        <v>0</v>
      </c>
      <c r="AW235" s="989">
        <f>VLOOKUP($E235,AU$450:AX$461,3,FALSE)*AU235*($K235)+IF($G235&lt;&gt;0,($I235/$G235)*AU235,0)*(1-$K235)</f>
        <v>0</v>
      </c>
      <c r="AX235" s="989">
        <f>VLOOKUP($E235,AU$450:AX$461,4,FALSE)*AU235*($K235)+(AU235-AV235-AW235)*(1-$K235)</f>
        <v>0</v>
      </c>
      <c r="AY235" s="946"/>
      <c r="BC235" s="988">
        <f t="shared" si="175"/>
        <v>0</v>
      </c>
      <c r="BD235" s="989">
        <f>VLOOKUP($E235,BC$450:BF$461,2,FALSE)*BC235*($K235)+IF($G235&lt;&gt;0,($H235/$G235)*BC235,0)*(1-$K235)</f>
        <v>0</v>
      </c>
      <c r="BE235" s="989">
        <f>VLOOKUP($E235,BC$450:BF$461,3,FALSE)*BC235*($K235)+IF($G235&lt;&gt;0,($I235/$G235)*BC235,0)*(1-$K235)</f>
        <v>0</v>
      </c>
      <c r="BF235" s="989">
        <f>VLOOKUP($E235,BC$450:BF$461,4,FALSE)*BC235*($K235)+(BC235-BD235-BE235)*(1-$K235)</f>
        <v>0</v>
      </c>
      <c r="BG235" s="946"/>
      <c r="BK235" s="988">
        <f t="shared" si="176"/>
        <v>0</v>
      </c>
      <c r="BL235" s="989">
        <f>VLOOKUP($E235,BK$450:BN$461,2,FALSE)*BK235*($K235)+IF($G235&lt;&gt;0,($H235/$G235)*BK235,0)*(1-$K235)</f>
        <v>0</v>
      </c>
      <c r="BM235" s="989">
        <f>VLOOKUP($E235,BK$450:BN$461,3,FALSE)*BK235*($K235)+IF($G235&lt;&gt;0,($I235/$G235)*BK235,0)*(1-$K235)</f>
        <v>0</v>
      </c>
      <c r="BN235" s="989">
        <f>VLOOKUP($E235,BK$450:BN$461,4,FALSE)*BK235*($K235)+(BK235-BL235-BM235)*(1-$K235)</f>
        <v>0</v>
      </c>
      <c r="BO235" s="946"/>
      <c r="BS235" s="988">
        <f t="shared" si="177"/>
        <v>0</v>
      </c>
      <c r="BT235" s="989">
        <f>VLOOKUP($E235,BS$450:BV$461,2,FALSE)*BS235*($K235)+IF($G235&lt;&gt;0,($H235/$G235)*BS235,0)*(1-$K235)</f>
        <v>0</v>
      </c>
      <c r="BU235" s="989">
        <f>VLOOKUP($E235,BS$450:BV$461,3,FALSE)*BS235*($K235)+IF($G235&lt;&gt;0,($I235/$G235)*BS235,0)*(1-$K235)</f>
        <v>0</v>
      </c>
      <c r="BV235" s="989">
        <f>VLOOKUP($E235,BS$450:BV$461,4,FALSE)*BS235*($K235)+(BS235-BT235-BU235)*(1-$K235)</f>
        <v>0</v>
      </c>
      <c r="BW235" s="946"/>
      <c r="CA235" s="988">
        <f t="shared" si="178"/>
        <v>0</v>
      </c>
      <c r="CB235" s="989">
        <f>VLOOKUP($E235,CA$450:CD$461,2,FALSE)*CA235*($K235)+IF($G235&lt;&gt;0,($H235/$G235)*CA235,0)*(1-$K235)</f>
        <v>0</v>
      </c>
      <c r="CC235" s="989">
        <f>VLOOKUP($E235,CA$450:CD$461,3,FALSE)*CA235*($K235)+IF($G235&lt;&gt;0,($I235/$G235)*CA235,0)*(1-$K235)</f>
        <v>0</v>
      </c>
      <c r="CD235" s="989">
        <f>VLOOKUP($E235,CA$450:CD$461,4,FALSE)*CA235*($K235)+(CA235-CB235-CC235)*(1-$K235)</f>
        <v>0</v>
      </c>
      <c r="CE235" s="946"/>
      <c r="CI235" s="988">
        <f t="shared" si="179"/>
        <v>0</v>
      </c>
      <c r="CJ235" s="989">
        <f>VLOOKUP($E235,CI$450:CL$461,2,FALSE)*CI235*($K235)+IF($G235&lt;&gt;0,($H235/$G235)*CI235,0)*(1-$K235)</f>
        <v>0</v>
      </c>
      <c r="CK235" s="989">
        <f>VLOOKUP($E235,CI$450:CL$461,3,FALSE)*CI235*($K235)+IF($G235&lt;&gt;0,($I235/$G235)*CI235,0)*(1-$K235)</f>
        <v>0</v>
      </c>
      <c r="CL235" s="989">
        <f>VLOOKUP($E235,CI$450:CL$461,4,FALSE)*CI235*($K235)+(CI235-CJ235-CK235)*(1-$K235)</f>
        <v>0</v>
      </c>
      <c r="CM235" s="946"/>
      <c r="CQ235" s="988">
        <f t="shared" si="180"/>
        <v>0</v>
      </c>
      <c r="CR235" s="989">
        <f>VLOOKUP($E235,CQ$450:CT$461,2,FALSE)*CQ235*($K235)+IF($G235&lt;&gt;0,($H235/$G235)*CQ235,0)*(1-$K235)</f>
        <v>0</v>
      </c>
      <c r="CS235" s="989">
        <f>VLOOKUP($E235,CQ$450:CT$461,3,FALSE)*CQ235*($K235)+IF($G235&lt;&gt;0,($I235/$G235)*CQ235,0)*(1-$K235)</f>
        <v>0</v>
      </c>
      <c r="CT235" s="989">
        <f>VLOOKUP($E235,CQ$450:CT$461,4,FALSE)*CQ235*($K235)+(CQ235-CR235-CS235)*(1-$K235)</f>
        <v>0</v>
      </c>
      <c r="CU235" s="946"/>
      <c r="CY235" s="988">
        <f t="shared" si="181"/>
        <v>0</v>
      </c>
      <c r="CZ235" s="989">
        <f>VLOOKUP($E235,CY$450:DB$461,2,FALSE)*CY235*($K235)+IF($G235&lt;&gt;0,($H235/$G235)*CY235,0)*(1-$K235)</f>
        <v>0</v>
      </c>
      <c r="DA235" s="989">
        <f>VLOOKUP($E235,CY$450:DB$461,3,FALSE)*CY235*($K235)+IF($G235&lt;&gt;0,($I235/$G235)*CY235,0)*(1-$K235)</f>
        <v>0</v>
      </c>
      <c r="DB235" s="989">
        <f>VLOOKUP($E235,CY$450:DB$461,4,FALSE)*CY235*($K235)+(CY235-CZ235-DA235)*(1-$K235)</f>
        <v>0</v>
      </c>
      <c r="DC235" s="946"/>
      <c r="DG235" s="988">
        <f t="shared" si="182"/>
        <v>0</v>
      </c>
      <c r="DH235" s="989">
        <f>VLOOKUP($E235,DG$450:DJ$461,2,FALSE)*DG235*($K235)+IF($G235&lt;&gt;0,($H235/$G235)*DG235,0)*(1-$K235)</f>
        <v>0</v>
      </c>
      <c r="DI235" s="989">
        <f>VLOOKUP($E235,DG$450:DJ$461,3,FALSE)*DG235*($K235)+IF($G235&lt;&gt;0,($I235/$G235)*DG235,0)*(1-$K235)</f>
        <v>0</v>
      </c>
      <c r="DJ235" s="989">
        <f>VLOOKUP($E235,DG$450:DJ$461,4,FALSE)*DG235*($K235)+(DG235-DH235-DI235)*(1-$K235)</f>
        <v>0</v>
      </c>
      <c r="DK235" s="946"/>
      <c r="DO235" s="988">
        <f t="shared" si="183"/>
        <v>0</v>
      </c>
      <c r="DP235" s="989">
        <f>VLOOKUP($E235,DO$450:DR$461,2,FALSE)*DO235*($K235)+IF($G235&lt;&gt;0,($H235/$G235)*DO235,0)*(1-$K235)</f>
        <v>0</v>
      </c>
      <c r="DQ235" s="989">
        <f>VLOOKUP($E235,DO$450:DR$461,3,FALSE)*DO235*($K235)+IF($G235&lt;&gt;0,($I235/$G235)*DO235,0)*(1-$K235)</f>
        <v>0</v>
      </c>
      <c r="DR235" s="989">
        <f>VLOOKUP($E235,DO$450:DR$461,4,FALSE)*DO235*($K235)+(DO235-DP235-DQ235)*(1-$K235)</f>
        <v>0</v>
      </c>
      <c r="DS235" s="946"/>
      <c r="DW235" s="988">
        <f t="shared" si="184"/>
        <v>0</v>
      </c>
      <c r="DX235" s="989">
        <f>VLOOKUP($E235,DW$450:DZ$461,2,FALSE)*DW235*($K235)+IF($G235&lt;&gt;0,($H235/$G235)*DW235,0)*(1-$K235)</f>
        <v>0</v>
      </c>
      <c r="DY235" s="989">
        <f>VLOOKUP($E235,DW$450:DZ$461,3,FALSE)*DW235*($K235)+IF($G235&lt;&gt;0,($I235/$G235)*DW235,0)*(1-$K235)</f>
        <v>0</v>
      </c>
      <c r="DZ235" s="989">
        <f>VLOOKUP($E235,DW$450:DZ$461,4,FALSE)*DW235*($K235)+(DW235-DX235-DY235)*(1-$K235)</f>
        <v>0</v>
      </c>
      <c r="EA235" s="946"/>
      <c r="EE235" s="988">
        <f t="shared" si="185"/>
        <v>0</v>
      </c>
      <c r="EF235" s="989">
        <f>VLOOKUP($E235,EE$450:EH$461,2,FALSE)*EE235*($K235)+IF($G235&lt;&gt;0,($H235/$G235)*EE235,0)*(1-$K235)</f>
        <v>0</v>
      </c>
      <c r="EG235" s="989">
        <f>VLOOKUP($E235,EE$450:EH$461,3,FALSE)*EE235*($K235)+IF($G235&lt;&gt;0,($I235/$G235)*EE235,0)*(1-$K235)</f>
        <v>0</v>
      </c>
      <c r="EH235" s="989">
        <f>VLOOKUP($E235,EE$450:EH$461,4,FALSE)*EE235*($K235)+(EE235-EF235-EG235)*(1-$K235)</f>
        <v>0</v>
      </c>
      <c r="EI235" s="946"/>
      <c r="EM235" s="988">
        <f t="shared" si="186"/>
        <v>0</v>
      </c>
      <c r="EN235" s="989">
        <f>VLOOKUP($E235,EM$450:EP$461,2,FALSE)*EM235*($K235)+IF($G235&lt;&gt;0,($H235/$G235)*EM235,0)*(1-$K235)</f>
        <v>0</v>
      </c>
      <c r="EO235" s="989">
        <f>VLOOKUP($E235,EM$450:EP$461,3,FALSE)*EM235*($K235)+IF($G235&lt;&gt;0,($I235/$G235)*EM235,0)*(1-$K235)</f>
        <v>0</v>
      </c>
      <c r="EP235" s="989">
        <f>VLOOKUP($E235,EM$450:EP$461,4,FALSE)*EM235*($K235)+(EM235-EN235-EO235)*(1-$K235)</f>
        <v>0</v>
      </c>
      <c r="EQ235" s="946"/>
      <c r="EU235" s="988">
        <f t="shared" si="187"/>
        <v>0</v>
      </c>
      <c r="EV235" s="989">
        <f>VLOOKUP($E235,EU$450:EX$461,2,FALSE)*EU235*($K235)+IF($G235&lt;&gt;0,($H235/$G235)*EU235,0)*(1-$K235)</f>
        <v>0</v>
      </c>
      <c r="EW235" s="989">
        <f>VLOOKUP($E235,EU$450:EX$461,3,FALSE)*EU235*($K235)+IF($G235&lt;&gt;0,($I235/$G235)*EU235,0)*(1-$K235)</f>
        <v>0</v>
      </c>
      <c r="EX235" s="989">
        <f>VLOOKUP($E235,EU$450:EX$461,4,FALSE)*EU235*($K235)+(EU235-EV235-EW235)*(1-$K235)</f>
        <v>0</v>
      </c>
      <c r="EY235" s="946"/>
      <c r="FC235" s="988">
        <f t="shared" si="188"/>
        <v>0</v>
      </c>
      <c r="FD235" s="989">
        <f>VLOOKUP($E235,FC$450:FF$461,2,FALSE)*FC235*($K235)+IF($G235&lt;&gt;0,($H235/$G235)*FC235,0)*(1-$K235)</f>
        <v>0</v>
      </c>
      <c r="FE235" s="989">
        <f>VLOOKUP($E235,FC$450:FF$461,3,FALSE)*FC235*($K235)+IF($G235&lt;&gt;0,($I235/$G235)*FC235,0)*(1-$K235)</f>
        <v>0</v>
      </c>
      <c r="FF235" s="989">
        <f>VLOOKUP($E235,FC$450:FF$461,4,FALSE)*FC235*($K235)+(FC235-FD235-FE235)*(1-$K235)</f>
        <v>0</v>
      </c>
      <c r="FG235" s="946"/>
      <c r="FK235" s="988">
        <f t="shared" si="189"/>
        <v>0</v>
      </c>
      <c r="FL235" s="989">
        <f>VLOOKUP($E235,FK$450:FN$461,2,FALSE)*FK235*($K235)+IF($G235&lt;&gt;0,($H235/$G235)*FK235,0)*(1-$K235)</f>
        <v>0</v>
      </c>
      <c r="FM235" s="989">
        <f>VLOOKUP($E235,FK$450:FN$461,3,FALSE)*FK235*($K235)+IF($G235&lt;&gt;0,($I235/$G235)*FK235,0)*(1-$K235)</f>
        <v>0</v>
      </c>
      <c r="FN235" s="989">
        <f>VLOOKUP($E235,FK$450:FN$461,4,FALSE)*FK235*($K235)+(FK235-FL235-FM235)*(1-$K235)</f>
        <v>0</v>
      </c>
      <c r="FO235" s="946"/>
    </row>
    <row r="236" spans="1:171">
      <c r="A236" s="786"/>
      <c r="B236" s="787" t="s">
        <v>447</v>
      </c>
      <c r="C236" s="1963" t="s">
        <v>72</v>
      </c>
      <c r="D236" s="764">
        <v>931</v>
      </c>
      <c r="E236" s="1985" t="str">
        <f>'Sch 3 - Expenses'!E72</f>
        <v>DIST</v>
      </c>
      <c r="F236" s="765"/>
      <c r="G236" s="182">
        <f>'Sch 3 - Expenses'!G72</f>
        <v>0</v>
      </c>
      <c r="H236" s="182">
        <f>'Sch 3 - Expenses'!H72</f>
        <v>0</v>
      </c>
      <c r="I236" s="182">
        <f>'Sch 3 - Expenses'!I72</f>
        <v>0</v>
      </c>
      <c r="J236" s="183">
        <f>'Sch 3 - Expenses'!J72</f>
        <v>0</v>
      </c>
      <c r="K236" s="777">
        <f t="shared" si="169"/>
        <v>1</v>
      </c>
      <c r="O236" s="988">
        <f t="shared" si="170"/>
        <v>0</v>
      </c>
      <c r="P236" s="989">
        <f>VLOOKUP($E236,O$450:R$461,2,FALSE)*O236*($K236)+IF($G236&lt;&gt;0,($H236/$G236)*O236,0)*(1-$K236)</f>
        <v>0</v>
      </c>
      <c r="Q236" s="989">
        <f>VLOOKUP($E236,O$450:R$461,3,FALSE)*O236*($K236)+IF($G236&lt;&gt;0,($I236/$G236)*O236,0)*(1-$K236)</f>
        <v>0</v>
      </c>
      <c r="R236" s="989">
        <f>VLOOKUP($E236,O$450:R$461,4,FALSE)*O236*($K236)+(O236-P236-Q236)*(1-$K236)</f>
        <v>0</v>
      </c>
      <c r="S236" s="946"/>
      <c r="W236" s="988">
        <f t="shared" si="171"/>
        <v>0</v>
      </c>
      <c r="X236" s="989">
        <f>VLOOKUP($E236,W$450:Z$461,2,FALSE)*W236*($K236)+IF($G236&lt;&gt;0,($H236/$G236)*W236,0)*(1-$K236)</f>
        <v>0</v>
      </c>
      <c r="Y236" s="989">
        <f>VLOOKUP($E236,W$450:Z$461,3,FALSE)*W236*($K236)+IF($G236&lt;&gt;0,($I236/$G236)*W236,0)*(1-$K236)</f>
        <v>0</v>
      </c>
      <c r="Z236" s="989">
        <f>VLOOKUP($E236,W$450:Z$461,4,FALSE)*W236*($K236)+(W236-X236-Y236)*(1-$K236)</f>
        <v>0</v>
      </c>
      <c r="AA236" s="946"/>
      <c r="AE236" s="988">
        <f t="shared" si="172"/>
        <v>0</v>
      </c>
      <c r="AF236" s="989">
        <f>VLOOKUP($E236,AE$450:AH$461,2,FALSE)*AE236*($K236)+IF($G236&lt;&gt;0,($H236/$G236)*AE236,0)*(1-$K236)</f>
        <v>0</v>
      </c>
      <c r="AG236" s="989">
        <f>VLOOKUP($E236,AE$450:AH$461,3,FALSE)*AE236*($K236)+IF($G236&lt;&gt;0,($I236/$G236)*AE236,0)*(1-$K236)</f>
        <v>0</v>
      </c>
      <c r="AH236" s="989">
        <f>VLOOKUP($E236,AE$450:AH$461,4,FALSE)*AE236*($K236)+(AE236-AF236-AG236)*(1-$K236)</f>
        <v>0</v>
      </c>
      <c r="AI236" s="946"/>
      <c r="AM236" s="988">
        <f t="shared" si="173"/>
        <v>0</v>
      </c>
      <c r="AN236" s="989">
        <f>VLOOKUP($E236,AM$450:AP$461,2,FALSE)*AM236*($K236)+IF($G236&lt;&gt;0,($H236/$G236)*AM236,0)*(1-$K236)</f>
        <v>0</v>
      </c>
      <c r="AO236" s="989">
        <f>VLOOKUP($E236,AM$450:AP$461,3,FALSE)*AM236*($K236)+IF($G236&lt;&gt;0,($I236/$G236)*AM236,0)*(1-$K236)</f>
        <v>0</v>
      </c>
      <c r="AP236" s="989">
        <f>VLOOKUP($E236,AM$450:AP$461,4,FALSE)*AM236*($K236)+(AM236-AN236-AO236)*(1-$K236)</f>
        <v>0</v>
      </c>
      <c r="AQ236" s="946"/>
      <c r="AU236" s="988">
        <f t="shared" si="174"/>
        <v>0</v>
      </c>
      <c r="AV236" s="989">
        <f>VLOOKUP($E236,AU$450:AX$461,2,FALSE)*AU236*($K236)+IF($G236&lt;&gt;0,($H236/$G236)*AU236,0)*(1-$K236)</f>
        <v>0</v>
      </c>
      <c r="AW236" s="989">
        <f>VLOOKUP($E236,AU$450:AX$461,3,FALSE)*AU236*($K236)+IF($G236&lt;&gt;0,($I236/$G236)*AU236,0)*(1-$K236)</f>
        <v>0</v>
      </c>
      <c r="AX236" s="989">
        <f>VLOOKUP($E236,AU$450:AX$461,4,FALSE)*AU236*($K236)+(AU236-AV236-AW236)*(1-$K236)</f>
        <v>0</v>
      </c>
      <c r="AY236" s="946"/>
      <c r="BC236" s="988">
        <f t="shared" si="175"/>
        <v>0</v>
      </c>
      <c r="BD236" s="989">
        <f>VLOOKUP($E236,BC$450:BF$461,2,FALSE)*BC236*($K236)+IF($G236&lt;&gt;0,($H236/$G236)*BC236,0)*(1-$K236)</f>
        <v>0</v>
      </c>
      <c r="BE236" s="989">
        <f>VLOOKUP($E236,BC$450:BF$461,3,FALSE)*BC236*($K236)+IF($G236&lt;&gt;0,($I236/$G236)*BC236,0)*(1-$K236)</f>
        <v>0</v>
      </c>
      <c r="BF236" s="989">
        <f>VLOOKUP($E236,BC$450:BF$461,4,FALSE)*BC236*($K236)+(BC236-BD236-BE236)*(1-$K236)</f>
        <v>0</v>
      </c>
      <c r="BG236" s="946"/>
      <c r="BK236" s="988">
        <f t="shared" si="176"/>
        <v>0</v>
      </c>
      <c r="BL236" s="989">
        <f>VLOOKUP($E236,BK$450:BN$461,2,FALSE)*BK236*($K236)+IF($G236&lt;&gt;0,($H236/$G236)*BK236,0)*(1-$K236)</f>
        <v>0</v>
      </c>
      <c r="BM236" s="989">
        <f>VLOOKUP($E236,BK$450:BN$461,3,FALSE)*BK236*($K236)+IF($G236&lt;&gt;0,($I236/$G236)*BK236,0)*(1-$K236)</f>
        <v>0</v>
      </c>
      <c r="BN236" s="989">
        <f>VLOOKUP($E236,BK$450:BN$461,4,FALSE)*BK236*($K236)+(BK236-BL236-BM236)*(1-$K236)</f>
        <v>0</v>
      </c>
      <c r="BO236" s="946"/>
      <c r="BS236" s="988">
        <f t="shared" si="177"/>
        <v>0</v>
      </c>
      <c r="BT236" s="989">
        <f>VLOOKUP($E236,BS$450:BV$461,2,FALSE)*BS236*($K236)+IF($G236&lt;&gt;0,($H236/$G236)*BS236,0)*(1-$K236)</f>
        <v>0</v>
      </c>
      <c r="BU236" s="989">
        <f>VLOOKUP($E236,BS$450:BV$461,3,FALSE)*BS236*($K236)+IF($G236&lt;&gt;0,($I236/$G236)*BS236,0)*(1-$K236)</f>
        <v>0</v>
      </c>
      <c r="BV236" s="989">
        <f>VLOOKUP($E236,BS$450:BV$461,4,FALSE)*BS236*($K236)+(BS236-BT236-BU236)*(1-$K236)</f>
        <v>0</v>
      </c>
      <c r="BW236" s="946"/>
      <c r="CA236" s="988">
        <f t="shared" si="178"/>
        <v>0</v>
      </c>
      <c r="CB236" s="989">
        <f>VLOOKUP($E236,CA$450:CD$461,2,FALSE)*CA236*($K236)+IF($G236&lt;&gt;0,($H236/$G236)*CA236,0)*(1-$K236)</f>
        <v>0</v>
      </c>
      <c r="CC236" s="989">
        <f>VLOOKUP($E236,CA$450:CD$461,3,FALSE)*CA236*($K236)+IF($G236&lt;&gt;0,($I236/$G236)*CA236,0)*(1-$K236)</f>
        <v>0</v>
      </c>
      <c r="CD236" s="989">
        <f>VLOOKUP($E236,CA$450:CD$461,4,FALSE)*CA236*($K236)+(CA236-CB236-CC236)*(1-$K236)</f>
        <v>0</v>
      </c>
      <c r="CE236" s="946"/>
      <c r="CI236" s="988">
        <f t="shared" si="179"/>
        <v>0</v>
      </c>
      <c r="CJ236" s="989">
        <f>VLOOKUP($E236,CI$450:CL$461,2,FALSE)*CI236*($K236)+IF($G236&lt;&gt;0,($H236/$G236)*CI236,0)*(1-$K236)</f>
        <v>0</v>
      </c>
      <c r="CK236" s="989">
        <f>VLOOKUP($E236,CI$450:CL$461,3,FALSE)*CI236*($K236)+IF($G236&lt;&gt;0,($I236/$G236)*CI236,0)*(1-$K236)</f>
        <v>0</v>
      </c>
      <c r="CL236" s="989">
        <f>VLOOKUP($E236,CI$450:CL$461,4,FALSE)*CI236*($K236)+(CI236-CJ236-CK236)*(1-$K236)</f>
        <v>0</v>
      </c>
      <c r="CM236" s="946"/>
      <c r="CQ236" s="988">
        <f t="shared" si="180"/>
        <v>0</v>
      </c>
      <c r="CR236" s="989">
        <f>VLOOKUP($E236,CQ$450:CT$461,2,FALSE)*CQ236*($K236)+IF($G236&lt;&gt;0,($H236/$G236)*CQ236,0)*(1-$K236)</f>
        <v>0</v>
      </c>
      <c r="CS236" s="989">
        <f>VLOOKUP($E236,CQ$450:CT$461,3,FALSE)*CQ236*($K236)+IF($G236&lt;&gt;0,($I236/$G236)*CQ236,0)*(1-$K236)</f>
        <v>0</v>
      </c>
      <c r="CT236" s="989">
        <f>VLOOKUP($E236,CQ$450:CT$461,4,FALSE)*CQ236*($K236)+(CQ236-CR236-CS236)*(1-$K236)</f>
        <v>0</v>
      </c>
      <c r="CU236" s="946"/>
      <c r="CY236" s="988">
        <f t="shared" si="181"/>
        <v>0</v>
      </c>
      <c r="CZ236" s="989">
        <f>VLOOKUP($E236,CY$450:DB$461,2,FALSE)*CY236*($K236)+IF($G236&lt;&gt;0,($H236/$G236)*CY236,0)*(1-$K236)</f>
        <v>0</v>
      </c>
      <c r="DA236" s="989">
        <f>VLOOKUP($E236,CY$450:DB$461,3,FALSE)*CY236*($K236)+IF($G236&lt;&gt;0,($I236/$G236)*CY236,0)*(1-$K236)</f>
        <v>0</v>
      </c>
      <c r="DB236" s="989">
        <f>VLOOKUP($E236,CY$450:DB$461,4,FALSE)*CY236*($K236)+(CY236-CZ236-DA236)*(1-$K236)</f>
        <v>0</v>
      </c>
      <c r="DC236" s="946"/>
      <c r="DG236" s="988">
        <f t="shared" si="182"/>
        <v>0</v>
      </c>
      <c r="DH236" s="989">
        <f>VLOOKUP($E236,DG$450:DJ$461,2,FALSE)*DG236*($K236)+IF($G236&lt;&gt;0,($H236/$G236)*DG236,0)*(1-$K236)</f>
        <v>0</v>
      </c>
      <c r="DI236" s="989">
        <f>VLOOKUP($E236,DG$450:DJ$461,3,FALSE)*DG236*($K236)+IF($G236&lt;&gt;0,($I236/$G236)*DG236,0)*(1-$K236)</f>
        <v>0</v>
      </c>
      <c r="DJ236" s="989">
        <f>VLOOKUP($E236,DG$450:DJ$461,4,FALSE)*DG236*($K236)+(DG236-DH236-DI236)*(1-$K236)</f>
        <v>0</v>
      </c>
      <c r="DK236" s="946"/>
      <c r="DO236" s="988">
        <f t="shared" si="183"/>
        <v>0</v>
      </c>
      <c r="DP236" s="989">
        <f>VLOOKUP($E236,DO$450:DR$461,2,FALSE)*DO236*($K236)+IF($G236&lt;&gt;0,($H236/$G236)*DO236,0)*(1-$K236)</f>
        <v>0</v>
      </c>
      <c r="DQ236" s="989">
        <f>VLOOKUP($E236,DO$450:DR$461,3,FALSE)*DO236*($K236)+IF($G236&lt;&gt;0,($I236/$G236)*DO236,0)*(1-$K236)</f>
        <v>0</v>
      </c>
      <c r="DR236" s="989">
        <f>VLOOKUP($E236,DO$450:DR$461,4,FALSE)*DO236*($K236)+(DO236-DP236-DQ236)*(1-$K236)</f>
        <v>0</v>
      </c>
      <c r="DS236" s="946"/>
      <c r="DW236" s="988">
        <f t="shared" si="184"/>
        <v>0</v>
      </c>
      <c r="DX236" s="989">
        <f>VLOOKUP($E236,DW$450:DZ$461,2,FALSE)*DW236*($K236)+IF($G236&lt;&gt;0,($H236/$G236)*DW236,0)*(1-$K236)</f>
        <v>0</v>
      </c>
      <c r="DY236" s="989">
        <f>VLOOKUP($E236,DW$450:DZ$461,3,FALSE)*DW236*($K236)+IF($G236&lt;&gt;0,($I236/$G236)*DW236,0)*(1-$K236)</f>
        <v>0</v>
      </c>
      <c r="DZ236" s="989">
        <f>VLOOKUP($E236,DW$450:DZ$461,4,FALSE)*DW236*($K236)+(DW236-DX236-DY236)*(1-$K236)</f>
        <v>0</v>
      </c>
      <c r="EA236" s="946"/>
      <c r="EE236" s="988">
        <f t="shared" si="185"/>
        <v>0</v>
      </c>
      <c r="EF236" s="989">
        <f>VLOOKUP($E236,EE$450:EH$461,2,FALSE)*EE236*($K236)+IF($G236&lt;&gt;0,($H236/$G236)*EE236,0)*(1-$K236)</f>
        <v>0</v>
      </c>
      <c r="EG236" s="989">
        <f>VLOOKUP($E236,EE$450:EH$461,3,FALSE)*EE236*($K236)+IF($G236&lt;&gt;0,($I236/$G236)*EE236,0)*(1-$K236)</f>
        <v>0</v>
      </c>
      <c r="EH236" s="989">
        <f>VLOOKUP($E236,EE$450:EH$461,4,FALSE)*EE236*($K236)+(EE236-EF236-EG236)*(1-$K236)</f>
        <v>0</v>
      </c>
      <c r="EI236" s="946"/>
      <c r="EM236" s="988">
        <f t="shared" si="186"/>
        <v>0</v>
      </c>
      <c r="EN236" s="989">
        <f>VLOOKUP($E236,EM$450:EP$461,2,FALSE)*EM236*($K236)+IF($G236&lt;&gt;0,($H236/$G236)*EM236,0)*(1-$K236)</f>
        <v>0</v>
      </c>
      <c r="EO236" s="989">
        <f>VLOOKUP($E236,EM$450:EP$461,3,FALSE)*EM236*($K236)+IF($G236&lt;&gt;0,($I236/$G236)*EM236,0)*(1-$K236)</f>
        <v>0</v>
      </c>
      <c r="EP236" s="989">
        <f>VLOOKUP($E236,EM$450:EP$461,4,FALSE)*EM236*($K236)+(EM236-EN236-EO236)*(1-$K236)</f>
        <v>0</v>
      </c>
      <c r="EQ236" s="946"/>
      <c r="EU236" s="988">
        <f t="shared" si="187"/>
        <v>0</v>
      </c>
      <c r="EV236" s="989">
        <f>VLOOKUP($E236,EU$450:EX$461,2,FALSE)*EU236*($K236)+IF($G236&lt;&gt;0,($H236/$G236)*EU236,0)*(1-$K236)</f>
        <v>0</v>
      </c>
      <c r="EW236" s="989">
        <f>VLOOKUP($E236,EU$450:EX$461,3,FALSE)*EU236*($K236)+IF($G236&lt;&gt;0,($I236/$G236)*EU236,0)*(1-$K236)</f>
        <v>0</v>
      </c>
      <c r="EX236" s="989">
        <f>VLOOKUP($E236,EU$450:EX$461,4,FALSE)*EU236*($K236)+(EU236-EV236-EW236)*(1-$K236)</f>
        <v>0</v>
      </c>
      <c r="EY236" s="946"/>
      <c r="FC236" s="988">
        <f t="shared" si="188"/>
        <v>0</v>
      </c>
      <c r="FD236" s="989">
        <f>VLOOKUP($E236,FC$450:FF$461,2,FALSE)*FC236*($K236)+IF($G236&lt;&gt;0,($H236/$G236)*FC236,0)*(1-$K236)</f>
        <v>0</v>
      </c>
      <c r="FE236" s="989">
        <f>VLOOKUP($E236,FC$450:FF$461,3,FALSE)*FC236*($K236)+IF($G236&lt;&gt;0,($I236/$G236)*FC236,0)*(1-$K236)</f>
        <v>0</v>
      </c>
      <c r="FF236" s="989">
        <f>VLOOKUP($E236,FC$450:FF$461,4,FALSE)*FC236*($K236)+(FC236-FD236-FE236)*(1-$K236)</f>
        <v>0</v>
      </c>
      <c r="FG236" s="946"/>
      <c r="FK236" s="988">
        <f t="shared" si="189"/>
        <v>0</v>
      </c>
      <c r="FL236" s="989">
        <f>VLOOKUP($E236,FK$450:FN$461,2,FALSE)*FK236*($K236)+IF($G236&lt;&gt;0,($H236/$G236)*FK236,0)*(1-$K236)</f>
        <v>0</v>
      </c>
      <c r="FM236" s="989">
        <f>VLOOKUP($E236,FK$450:FN$461,3,FALSE)*FK236*($K236)+IF($G236&lt;&gt;0,($I236/$G236)*FK236,0)*(1-$K236)</f>
        <v>0</v>
      </c>
      <c r="FN236" s="989">
        <f>VLOOKUP($E236,FK$450:FN$461,4,FALSE)*FK236*($K236)+(FK236-FL236-FM236)*(1-$K236)</f>
        <v>0</v>
      </c>
      <c r="FO236" s="946"/>
    </row>
    <row r="237" spans="1:171">
      <c r="A237" s="786"/>
      <c r="B237" s="863" t="s">
        <v>393</v>
      </c>
      <c r="C237" s="1733"/>
      <c r="D237" s="196"/>
      <c r="E237" s="1981"/>
      <c r="F237" s="196"/>
      <c r="G237" s="68"/>
      <c r="H237" s="68"/>
      <c r="I237" s="68"/>
      <c r="J237" s="864"/>
      <c r="K237" s="777"/>
      <c r="O237" s="988"/>
      <c r="S237" s="946"/>
      <c r="W237" s="988"/>
      <c r="AA237" s="946"/>
      <c r="AE237" s="988"/>
      <c r="AI237" s="946"/>
      <c r="AM237" s="988"/>
      <c r="AQ237" s="946"/>
      <c r="AU237" s="988"/>
      <c r="AY237" s="946"/>
      <c r="BC237" s="988"/>
      <c r="BG237" s="946"/>
      <c r="BK237" s="988"/>
      <c r="BO237" s="946"/>
      <c r="BS237" s="988"/>
      <c r="BW237" s="946"/>
      <c r="CA237" s="988"/>
      <c r="CE237" s="946"/>
      <c r="CI237" s="988"/>
      <c r="CM237" s="946"/>
      <c r="CQ237" s="988"/>
      <c r="CU237" s="946"/>
      <c r="CY237" s="988"/>
      <c r="DC237" s="946"/>
      <c r="DG237" s="988"/>
      <c r="DK237" s="946"/>
      <c r="DO237" s="988"/>
      <c r="DS237" s="946"/>
      <c r="DW237" s="988"/>
      <c r="EA237" s="946"/>
      <c r="EE237" s="988"/>
      <c r="EI237" s="946"/>
      <c r="EM237" s="988"/>
      <c r="EQ237" s="946"/>
      <c r="EU237" s="988"/>
      <c r="EY237" s="946"/>
      <c r="FC237" s="988"/>
      <c r="FG237" s="946"/>
      <c r="FK237" s="988"/>
      <c r="FO237" s="946"/>
    </row>
    <row r="238" spans="1:171">
      <c r="A238" s="786"/>
      <c r="B238" s="787" t="s">
        <v>94</v>
      </c>
      <c r="C238" s="1963" t="s">
        <v>72</v>
      </c>
      <c r="D238" s="764">
        <v>935</v>
      </c>
      <c r="E238" s="1985" t="str">
        <f>'Sch 3 - Expenses'!E74</f>
        <v>GPM</v>
      </c>
      <c r="F238" s="765"/>
      <c r="G238" s="182">
        <f>'Sch 3 - Expenses'!G74</f>
        <v>0</v>
      </c>
      <c r="H238" s="182">
        <f>'Sch 3 - Expenses'!H74</f>
        <v>0</v>
      </c>
      <c r="I238" s="182">
        <f>'Sch 3 - Expenses'!I74</f>
        <v>0</v>
      </c>
      <c r="J238" s="183">
        <f>'Sch 3 - Expenses'!J74</f>
        <v>0</v>
      </c>
      <c r="K238" s="777">
        <f t="shared" si="169"/>
        <v>1</v>
      </c>
      <c r="O238" s="988">
        <f>$G238</f>
        <v>0</v>
      </c>
      <c r="P238" s="989" t="e">
        <f>VLOOKUP($E238,O$450:R$461,2,FALSE)*O238*($K238)+IF($G238&lt;&gt;0,($H238/$G238)*O238,0)*(1-$K238)</f>
        <v>#DIV/0!</v>
      </c>
      <c r="Q238" s="989" t="e">
        <f>VLOOKUP($E238,O$450:R$461,3,FALSE)*O238*($K238)+IF($G238&lt;&gt;0,($I238/$G238)*O238,0)*(1-$K238)</f>
        <v>#DIV/0!</v>
      </c>
      <c r="R238" s="989" t="e">
        <f>VLOOKUP($E238,O$450:R$461,4,FALSE)*O238*($K238)+(O238-P238-Q238)*(1-$K238)</f>
        <v>#DIV/0!</v>
      </c>
      <c r="S238" s="946"/>
      <c r="W238" s="988">
        <f>$G238</f>
        <v>0</v>
      </c>
      <c r="X238" s="989" t="e">
        <f>VLOOKUP($E238,W$450:Z$461,2,FALSE)*W238*($K238)+IF($G238&lt;&gt;0,($H238/$G238)*W238,0)*(1-$K238)</f>
        <v>#DIV/0!</v>
      </c>
      <c r="Y238" s="989" t="e">
        <f>VLOOKUP($E238,W$450:Z$461,3,FALSE)*W238*($K238)+IF($G238&lt;&gt;0,($I238/$G238)*W238,0)*(1-$K238)</f>
        <v>#DIV/0!</v>
      </c>
      <c r="Z238" s="989" t="e">
        <f>VLOOKUP($E238,W$450:Z$461,4,FALSE)*W238*($K238)+(W238-X238-Y238)*(1-$K238)</f>
        <v>#DIV/0!</v>
      </c>
      <c r="AA238" s="946"/>
      <c r="AE238" s="988">
        <f>$G238</f>
        <v>0</v>
      </c>
      <c r="AF238" s="989" t="e">
        <f>VLOOKUP($E238,AE$450:AH$461,2,FALSE)*AE238*($K238)+IF($G238&lt;&gt;0,($H238/$G238)*AE238,0)*(1-$K238)</f>
        <v>#DIV/0!</v>
      </c>
      <c r="AG238" s="989" t="e">
        <f>VLOOKUP($E238,AE$450:AH$461,3,FALSE)*AE238*($K238)+IF($G238&lt;&gt;0,($I238/$G238)*AE238,0)*(1-$K238)</f>
        <v>#DIV/0!</v>
      </c>
      <c r="AH238" s="989" t="e">
        <f>VLOOKUP($E238,AE$450:AH$461,4,FALSE)*AE238*($K238)+(AE238-AF238-AG238)*(1-$K238)</f>
        <v>#DIV/0!</v>
      </c>
      <c r="AI238" s="946"/>
      <c r="AM238" s="988">
        <f>$G238</f>
        <v>0</v>
      </c>
      <c r="AN238" s="989" t="e">
        <f>VLOOKUP($E238,AM$450:AP$461,2,FALSE)*AM238*($K238)+IF($G238&lt;&gt;0,($H238/$G238)*AM238,0)*(1-$K238)</f>
        <v>#DIV/0!</v>
      </c>
      <c r="AO238" s="989" t="e">
        <f>VLOOKUP($E238,AM$450:AP$461,3,FALSE)*AM238*($K238)+IF($G238&lt;&gt;0,($I238/$G238)*AM238,0)*(1-$K238)</f>
        <v>#DIV/0!</v>
      </c>
      <c r="AP238" s="989" t="e">
        <f>VLOOKUP($E238,AM$450:AP$461,4,FALSE)*AM238*($K238)+(AM238-AN238-AO238)*(1-$K238)</f>
        <v>#DIV/0!</v>
      </c>
      <c r="AQ238" s="946"/>
      <c r="AU238" s="988">
        <f>$G238</f>
        <v>0</v>
      </c>
      <c r="AV238" s="989" t="e">
        <f>VLOOKUP($E238,AU$450:AX$461,2,FALSE)*AU238*($K238)+IF($G238&lt;&gt;0,($H238/$G238)*AU238,0)*(1-$K238)</f>
        <v>#DIV/0!</v>
      </c>
      <c r="AW238" s="989" t="e">
        <f>VLOOKUP($E238,AU$450:AX$461,3,FALSE)*AU238*($K238)+IF($G238&lt;&gt;0,($I238/$G238)*AU238,0)*(1-$K238)</f>
        <v>#DIV/0!</v>
      </c>
      <c r="AX238" s="989" t="e">
        <f>VLOOKUP($E238,AU$450:AX$461,4,FALSE)*AU238*($K238)+(AU238-AV238-AW238)*(1-$K238)</f>
        <v>#DIV/0!</v>
      </c>
      <c r="AY238" s="946"/>
      <c r="BC238" s="988">
        <f>$G238</f>
        <v>0</v>
      </c>
      <c r="BD238" s="989" t="e">
        <f>VLOOKUP($E238,BC$450:BF$461,2,FALSE)*BC238*($K238)+IF($G238&lt;&gt;0,($H238/$G238)*BC238,0)*(1-$K238)</f>
        <v>#DIV/0!</v>
      </c>
      <c r="BE238" s="989" t="e">
        <f>VLOOKUP($E238,BC$450:BF$461,3,FALSE)*BC238*($K238)+IF($G238&lt;&gt;0,($I238/$G238)*BC238,0)*(1-$K238)</f>
        <v>#DIV/0!</v>
      </c>
      <c r="BF238" s="989" t="e">
        <f>VLOOKUP($E238,BC$450:BF$461,4,FALSE)*BC238*($K238)+(BC238-BD238-BE238)*(1-$K238)</f>
        <v>#DIV/0!</v>
      </c>
      <c r="BG238" s="946"/>
      <c r="BK238" s="988">
        <f>$G238</f>
        <v>0</v>
      </c>
      <c r="BL238" s="989" t="e">
        <f>VLOOKUP($E238,BK$450:BN$461,2,FALSE)*BK238*($K238)+IF($G238&lt;&gt;0,($H238/$G238)*BK238,0)*(1-$K238)</f>
        <v>#DIV/0!</v>
      </c>
      <c r="BM238" s="989" t="e">
        <f>VLOOKUP($E238,BK$450:BN$461,3,FALSE)*BK238*($K238)+IF($G238&lt;&gt;0,($I238/$G238)*BK238,0)*(1-$K238)</f>
        <v>#DIV/0!</v>
      </c>
      <c r="BN238" s="989" t="e">
        <f>VLOOKUP($E238,BK$450:BN$461,4,FALSE)*BK238*($K238)+(BK238-BL238-BM238)*(1-$K238)</f>
        <v>#DIV/0!</v>
      </c>
      <c r="BO238" s="946"/>
      <c r="BS238" s="988">
        <f>$G238</f>
        <v>0</v>
      </c>
      <c r="BT238" s="989" t="e">
        <f>VLOOKUP($E238,BS$450:BV$461,2,FALSE)*BS238*($K238)+IF($G238&lt;&gt;0,($H238/$G238)*BS238,0)*(1-$K238)</f>
        <v>#DIV/0!</v>
      </c>
      <c r="BU238" s="989" t="e">
        <f>VLOOKUP($E238,BS$450:BV$461,3,FALSE)*BS238*($K238)+IF($G238&lt;&gt;0,($I238/$G238)*BS238,0)*(1-$K238)</f>
        <v>#DIV/0!</v>
      </c>
      <c r="BV238" s="989" t="e">
        <f>VLOOKUP($E238,BS$450:BV$461,4,FALSE)*BS238*($K238)+(BS238-BT238-BU238)*(1-$K238)</f>
        <v>#DIV/0!</v>
      </c>
      <c r="BW238" s="946"/>
      <c r="CA238" s="988">
        <f>$G238</f>
        <v>0</v>
      </c>
      <c r="CB238" s="989" t="e">
        <f>VLOOKUP($E238,CA$450:CD$461,2,FALSE)*CA238*($K238)+IF($G238&lt;&gt;0,($H238/$G238)*CA238,0)*(1-$K238)</f>
        <v>#DIV/0!</v>
      </c>
      <c r="CC238" s="989" t="e">
        <f>VLOOKUP($E238,CA$450:CD$461,3,FALSE)*CA238*($K238)+IF($G238&lt;&gt;0,($I238/$G238)*CA238,0)*(1-$K238)</f>
        <v>#DIV/0!</v>
      </c>
      <c r="CD238" s="989" t="e">
        <f>VLOOKUP($E238,CA$450:CD$461,4,FALSE)*CA238*($K238)+(CA238-CB238-CC238)*(1-$K238)</f>
        <v>#DIV/0!</v>
      </c>
      <c r="CE238" s="946"/>
      <c r="CI238" s="988">
        <f>$G238</f>
        <v>0</v>
      </c>
      <c r="CJ238" s="989" t="e">
        <f>VLOOKUP($E238,CI$450:CL$461,2,FALSE)*CI238*($K238)+IF($G238&lt;&gt;0,($H238/$G238)*CI238,0)*(1-$K238)</f>
        <v>#DIV/0!</v>
      </c>
      <c r="CK238" s="989" t="e">
        <f>VLOOKUP($E238,CI$450:CL$461,3,FALSE)*CI238*($K238)+IF($G238&lt;&gt;0,($I238/$G238)*CI238,0)*(1-$K238)</f>
        <v>#DIV/0!</v>
      </c>
      <c r="CL238" s="989" t="e">
        <f>VLOOKUP($E238,CI$450:CL$461,4,FALSE)*CI238*($K238)+(CI238-CJ238-CK238)*(1-$K238)</f>
        <v>#DIV/0!</v>
      </c>
      <c r="CM238" s="946"/>
      <c r="CQ238" s="988">
        <f>$G238</f>
        <v>0</v>
      </c>
      <c r="CR238" s="989" t="e">
        <f>VLOOKUP($E238,CQ$450:CT$461,2,FALSE)*CQ238*($K238)+IF($G238&lt;&gt;0,($H238/$G238)*CQ238,0)*(1-$K238)</f>
        <v>#DIV/0!</v>
      </c>
      <c r="CS238" s="989" t="e">
        <f>VLOOKUP($E238,CQ$450:CT$461,3,FALSE)*CQ238*($K238)+IF($G238&lt;&gt;0,($I238/$G238)*CQ238,0)*(1-$K238)</f>
        <v>#DIV/0!</v>
      </c>
      <c r="CT238" s="989" t="e">
        <f>VLOOKUP($E238,CQ$450:CT$461,4,FALSE)*CQ238*($K238)+(CQ238-CR238-CS238)*(1-$K238)</f>
        <v>#DIV/0!</v>
      </c>
      <c r="CU238" s="946"/>
      <c r="CY238" s="988">
        <f>$G238</f>
        <v>0</v>
      </c>
      <c r="CZ238" s="989" t="e">
        <f>VLOOKUP($E238,CY$450:DB$461,2,FALSE)*CY238*($K238)+IF($G238&lt;&gt;0,($H238/$G238)*CY238,0)*(1-$K238)</f>
        <v>#DIV/0!</v>
      </c>
      <c r="DA238" s="989" t="e">
        <f>VLOOKUP($E238,CY$450:DB$461,3,FALSE)*CY238*($K238)+IF($G238&lt;&gt;0,($I238/$G238)*CY238,0)*(1-$K238)</f>
        <v>#DIV/0!</v>
      </c>
      <c r="DB238" s="989" t="e">
        <f>VLOOKUP($E238,CY$450:DB$461,4,FALSE)*CY238*($K238)+(CY238-CZ238-DA238)*(1-$K238)</f>
        <v>#DIV/0!</v>
      </c>
      <c r="DC238" s="946"/>
      <c r="DG238" s="988">
        <f>$G238</f>
        <v>0</v>
      </c>
      <c r="DH238" s="989" t="e">
        <f>VLOOKUP($E238,DG$450:DJ$461,2,FALSE)*DG238*($K238)+IF($G238&lt;&gt;0,($H238/$G238)*DG238,0)*(1-$K238)</f>
        <v>#DIV/0!</v>
      </c>
      <c r="DI238" s="989" t="e">
        <f>VLOOKUP($E238,DG$450:DJ$461,3,FALSE)*DG238*($K238)+IF($G238&lt;&gt;0,($I238/$G238)*DG238,0)*(1-$K238)</f>
        <v>#DIV/0!</v>
      </c>
      <c r="DJ238" s="989" t="e">
        <f>VLOOKUP($E238,DG$450:DJ$461,4,FALSE)*DG238*($K238)+(DG238-DH238-DI238)*(1-$K238)</f>
        <v>#DIV/0!</v>
      </c>
      <c r="DK238" s="946"/>
      <c r="DO238" s="988">
        <f>$G238</f>
        <v>0</v>
      </c>
      <c r="DP238" s="989" t="e">
        <f>VLOOKUP($E238,DO$450:DR$461,2,FALSE)*DO238*($K238)+IF($G238&lt;&gt;0,($H238/$G238)*DO238,0)*(1-$K238)</f>
        <v>#DIV/0!</v>
      </c>
      <c r="DQ238" s="989" t="e">
        <f>VLOOKUP($E238,DO$450:DR$461,3,FALSE)*DO238*($K238)+IF($G238&lt;&gt;0,($I238/$G238)*DO238,0)*(1-$K238)</f>
        <v>#DIV/0!</v>
      </c>
      <c r="DR238" s="989" t="e">
        <f>VLOOKUP($E238,DO$450:DR$461,4,FALSE)*DO238*($K238)+(DO238-DP238-DQ238)*(1-$K238)</f>
        <v>#DIV/0!</v>
      </c>
      <c r="DS238" s="946"/>
      <c r="DW238" s="988">
        <f>$G238</f>
        <v>0</v>
      </c>
      <c r="DX238" s="989" t="e">
        <f>VLOOKUP($E238,DW$450:DZ$461,2,FALSE)*DW238*($K238)+IF($G238&lt;&gt;0,($H238/$G238)*DW238,0)*(1-$K238)</f>
        <v>#DIV/0!</v>
      </c>
      <c r="DY238" s="989" t="e">
        <f>VLOOKUP($E238,DW$450:DZ$461,3,FALSE)*DW238*($K238)+IF($G238&lt;&gt;0,($I238/$G238)*DW238,0)*(1-$K238)</f>
        <v>#DIV/0!</v>
      </c>
      <c r="DZ238" s="989" t="e">
        <f>VLOOKUP($E238,DW$450:DZ$461,4,FALSE)*DW238*($K238)+(DW238-DX238-DY238)*(1-$K238)</f>
        <v>#DIV/0!</v>
      </c>
      <c r="EA238" s="946"/>
      <c r="EE238" s="988">
        <f>$G238</f>
        <v>0</v>
      </c>
      <c r="EF238" s="989" t="e">
        <f>VLOOKUP($E238,EE$450:EH$461,2,FALSE)*EE238*($K238)+IF($G238&lt;&gt;0,($H238/$G238)*EE238,0)*(1-$K238)</f>
        <v>#DIV/0!</v>
      </c>
      <c r="EG238" s="989" t="e">
        <f>VLOOKUP($E238,EE$450:EH$461,3,FALSE)*EE238*($K238)+IF($G238&lt;&gt;0,($I238/$G238)*EE238,0)*(1-$K238)</f>
        <v>#DIV/0!</v>
      </c>
      <c r="EH238" s="989" t="e">
        <f>VLOOKUP($E238,EE$450:EH$461,4,FALSE)*EE238*($K238)+(EE238-EF238-EG238)*(1-$K238)</f>
        <v>#DIV/0!</v>
      </c>
      <c r="EI238" s="946"/>
      <c r="EM238" s="988">
        <f>$G238</f>
        <v>0</v>
      </c>
      <c r="EN238" s="989" t="e">
        <f>VLOOKUP($E238,EM$450:EP$461,2,FALSE)*EM238*($K238)+IF($G238&lt;&gt;0,($H238/$G238)*EM238,0)*(1-$K238)</f>
        <v>#DIV/0!</v>
      </c>
      <c r="EO238" s="989" t="e">
        <f>VLOOKUP($E238,EM$450:EP$461,3,FALSE)*EM238*($K238)+IF($G238&lt;&gt;0,($I238/$G238)*EM238,0)*(1-$K238)</f>
        <v>#DIV/0!</v>
      </c>
      <c r="EP238" s="989" t="e">
        <f>VLOOKUP($E238,EM$450:EP$461,4,FALSE)*EM238*($K238)+(EM238-EN238-EO238)*(1-$K238)</f>
        <v>#DIV/0!</v>
      </c>
      <c r="EQ238" s="946"/>
      <c r="EU238" s="988">
        <f>$G238</f>
        <v>0</v>
      </c>
      <c r="EV238" s="989" t="e">
        <f>VLOOKUP($E238,EU$450:EX$461,2,FALSE)*EU238*($K238)+IF($G238&lt;&gt;0,($H238/$G238)*EU238,0)*(1-$K238)</f>
        <v>#DIV/0!</v>
      </c>
      <c r="EW238" s="989" t="e">
        <f>VLOOKUP($E238,EU$450:EX$461,3,FALSE)*EU238*($K238)+IF($G238&lt;&gt;0,($I238/$G238)*EU238,0)*(1-$K238)</f>
        <v>#DIV/0!</v>
      </c>
      <c r="EX238" s="989" t="e">
        <f>VLOOKUP($E238,EU$450:EX$461,4,FALSE)*EU238*($K238)+(EU238-EV238-EW238)*(1-$K238)</f>
        <v>#DIV/0!</v>
      </c>
      <c r="EY238" s="946"/>
      <c r="FC238" s="988">
        <f>$G238</f>
        <v>0</v>
      </c>
      <c r="FD238" s="989" t="e">
        <f>VLOOKUP($E238,FC$450:FF$461,2,FALSE)*FC238*($K238)+IF($G238&lt;&gt;0,($H238/$G238)*FC238,0)*(1-$K238)</f>
        <v>#DIV/0!</v>
      </c>
      <c r="FE238" s="989" t="e">
        <f>VLOOKUP($E238,FC$450:FF$461,3,FALSE)*FC238*($K238)+IF($G238&lt;&gt;0,($I238/$G238)*FC238,0)*(1-$K238)</f>
        <v>#DIV/0!</v>
      </c>
      <c r="FF238" s="989" t="e">
        <f>VLOOKUP($E238,FC$450:FF$461,4,FALSE)*FC238*($K238)+(FC238-FD238-FE238)*(1-$K238)</f>
        <v>#DIV/0!</v>
      </c>
      <c r="FG238" s="946"/>
      <c r="FK238" s="988">
        <f>$G238</f>
        <v>0</v>
      </c>
      <c r="FL238" s="989" t="e">
        <f>VLOOKUP($E238,FK$450:FN$461,2,FALSE)*FK238*($K238)+IF($G238&lt;&gt;0,($H238/$G238)*FK238,0)*(1-$K238)</f>
        <v>#DIV/0!</v>
      </c>
      <c r="FM238" s="989" t="e">
        <f>VLOOKUP($E238,FK$450:FN$461,3,FALSE)*FK238*($K238)+IF($G238&lt;&gt;0,($I238/$G238)*FK238,0)*(1-$K238)</f>
        <v>#DIV/0!</v>
      </c>
      <c r="FN238" s="989" t="e">
        <f>VLOOKUP($E238,FK$450:FN$461,4,FALSE)*FK238*($K238)+(FK238-FL238-FM238)*(1-$K238)</f>
        <v>#DIV/0!</v>
      </c>
      <c r="FO238" s="946"/>
    </row>
    <row r="239" spans="1:171">
      <c r="A239" s="163" t="s">
        <v>448</v>
      </c>
      <c r="B239" s="10"/>
      <c r="C239" s="1961"/>
      <c r="D239" s="789"/>
      <c r="E239" s="1982"/>
      <c r="F239" s="790"/>
      <c r="G239" s="797">
        <f>SUM(G223:G224,G226:G232,G234:G236,G238)-G225-G233</f>
        <v>0</v>
      </c>
      <c r="H239" s="797">
        <f>SUM(H223:H224,H226:H232,H234:H236,H238)-H225-H233</f>
        <v>0</v>
      </c>
      <c r="I239" s="797">
        <f>SUM(I223:I224,I226:I232,I234:I236,I238)-I225-I233</f>
        <v>0</v>
      </c>
      <c r="J239" s="1216">
        <f>SUM(J223:J224,J226:J232,J234:J236,J238)-J225-J233</f>
        <v>0</v>
      </c>
      <c r="K239" s="777"/>
      <c r="O239" s="1008">
        <f>SUM(O223:O224,O226:O232,O234:O236,O238)-O225-O233</f>
        <v>0</v>
      </c>
      <c r="P239" s="1008" t="e">
        <f>SUM(P223:P224,P226:P232,P234:P236,P238)-P225-P233</f>
        <v>#DIV/0!</v>
      </c>
      <c r="Q239" s="1008" t="e">
        <f>SUM(Q223:Q224,Q226:Q232,Q234:Q236,Q238)-Q225-Q233</f>
        <v>#DIV/0!</v>
      </c>
      <c r="R239" s="1008" t="e">
        <f>SUM(R223:R224,R226:R232,R234:R236,R238)-R225-R233</f>
        <v>#DIV/0!</v>
      </c>
      <c r="S239" s="946"/>
      <c r="W239" s="1008">
        <f>SUM(W223:W224,W226:W232,W234:W236,W238)-W225-W233</f>
        <v>0</v>
      </c>
      <c r="X239" s="1008" t="e">
        <f>SUM(X223:X224,X226:X232,X234:X236,X238)-X225-X233</f>
        <v>#DIV/0!</v>
      </c>
      <c r="Y239" s="1008" t="e">
        <f>SUM(Y223:Y224,Y226:Y232,Y234:Y236,Y238)-Y225-Y233</f>
        <v>#DIV/0!</v>
      </c>
      <c r="Z239" s="1008" t="e">
        <f>SUM(Z223:Z224,Z226:Z232,Z234:Z236,Z238)-Z225-Z233</f>
        <v>#DIV/0!</v>
      </c>
      <c r="AA239" s="946"/>
      <c r="AE239" s="1008">
        <f>SUM(AE223:AE224,AE226:AE232,AE234:AE236,AE238)-AE225-AE233</f>
        <v>0</v>
      </c>
      <c r="AF239" s="1008" t="e">
        <f>SUM(AF223:AF224,AF226:AF232,AF234:AF236,AF238)-AF225-AF233</f>
        <v>#DIV/0!</v>
      </c>
      <c r="AG239" s="1008" t="e">
        <f>SUM(AG223:AG224,AG226:AG232,AG234:AG236,AG238)-AG225-AG233</f>
        <v>#DIV/0!</v>
      </c>
      <c r="AH239" s="1008" t="e">
        <f>SUM(AH223:AH224,AH226:AH232,AH234:AH236,AH238)-AH225-AH233</f>
        <v>#DIV/0!</v>
      </c>
      <c r="AI239" s="946"/>
      <c r="AM239" s="1008">
        <f>SUM(AM223:AM224,AM226:AM232,AM234:AM236,AM238)-AM225-AM233</f>
        <v>0</v>
      </c>
      <c r="AN239" s="1008" t="e">
        <f>SUM(AN223:AN224,AN226:AN232,AN234:AN236,AN238)-AN225-AN233</f>
        <v>#DIV/0!</v>
      </c>
      <c r="AO239" s="1008" t="e">
        <f>SUM(AO223:AO224,AO226:AO232,AO234:AO236,AO238)-AO225-AO233</f>
        <v>#DIV/0!</v>
      </c>
      <c r="AP239" s="1008" t="e">
        <f>SUM(AP223:AP224,AP226:AP232,AP234:AP236,AP238)-AP225-AP233</f>
        <v>#DIV/0!</v>
      </c>
      <c r="AQ239" s="946"/>
      <c r="AU239" s="1008">
        <f>SUM(AU223:AU224,AU226:AU232,AU234:AU236,AU238)-AU225-AU233</f>
        <v>0</v>
      </c>
      <c r="AV239" s="1008" t="e">
        <f>SUM(AV223:AV224,AV226:AV232,AV234:AV236,AV238)-AV225-AV233</f>
        <v>#DIV/0!</v>
      </c>
      <c r="AW239" s="1008" t="e">
        <f>SUM(AW223:AW224,AW226:AW232,AW234:AW236,AW238)-AW225-AW233</f>
        <v>#DIV/0!</v>
      </c>
      <c r="AX239" s="1008" t="e">
        <f>SUM(AX223:AX224,AX226:AX232,AX234:AX236,AX238)-AX225-AX233</f>
        <v>#DIV/0!</v>
      </c>
      <c r="AY239" s="946"/>
      <c r="BC239" s="1008">
        <f>SUM(BC223:BC224,BC226:BC232,BC234:BC236,BC238)-BC225-BC233</f>
        <v>0</v>
      </c>
      <c r="BD239" s="1008" t="e">
        <f>SUM(BD223:BD224,BD226:BD232,BD234:BD236,BD238)-BD225-BD233</f>
        <v>#DIV/0!</v>
      </c>
      <c r="BE239" s="1008" t="e">
        <f>SUM(BE223:BE224,BE226:BE232,BE234:BE236,BE238)-BE225-BE233</f>
        <v>#DIV/0!</v>
      </c>
      <c r="BF239" s="1008" t="e">
        <f>SUM(BF223:BF224,BF226:BF232,BF234:BF236,BF238)-BF225-BF233</f>
        <v>#DIV/0!</v>
      </c>
      <c r="BG239" s="946"/>
      <c r="BK239" s="1008">
        <f>SUM(BK223:BK224,BK226:BK232,BK234:BK236,BK238)-BK225-BK233</f>
        <v>0</v>
      </c>
      <c r="BL239" s="1008" t="e">
        <f>SUM(BL223:BL224,BL226:BL232,BL234:BL236,BL238)-BL225-BL233</f>
        <v>#DIV/0!</v>
      </c>
      <c r="BM239" s="1008" t="e">
        <f>SUM(BM223:BM224,BM226:BM232,BM234:BM236,BM238)-BM225-BM233</f>
        <v>#DIV/0!</v>
      </c>
      <c r="BN239" s="1008" t="e">
        <f>SUM(BN223:BN224,BN226:BN232,BN234:BN236,BN238)-BN225-BN233</f>
        <v>#DIV/0!</v>
      </c>
      <c r="BO239" s="946"/>
      <c r="BS239" s="1008">
        <f>SUM(BS223:BS224,BS226:BS232,BS234:BS236,BS238)-BS225-BS233</f>
        <v>0</v>
      </c>
      <c r="BT239" s="1008" t="e">
        <f>SUM(BT223:BT224,BT226:BT232,BT234:BT236,BT238)-BT225-BT233</f>
        <v>#DIV/0!</v>
      </c>
      <c r="BU239" s="1008" t="e">
        <f>SUM(BU223:BU224,BU226:BU232,BU234:BU236,BU238)-BU225-BU233</f>
        <v>#DIV/0!</v>
      </c>
      <c r="BV239" s="1008" t="e">
        <f>SUM(BV223:BV224,BV226:BV232,BV234:BV236,BV238)-BV225-BV233</f>
        <v>#DIV/0!</v>
      </c>
      <c r="BW239" s="946"/>
      <c r="CA239" s="1008">
        <f>SUM(CA223:CA224,CA226:CA232,CA234:CA236,CA238)-CA225-CA233</f>
        <v>0</v>
      </c>
      <c r="CB239" s="1008" t="e">
        <f>SUM(CB223:CB224,CB226:CB232,CB234:CB236,CB238)-CB225-CB233</f>
        <v>#DIV/0!</v>
      </c>
      <c r="CC239" s="1008" t="e">
        <f>SUM(CC223:CC224,CC226:CC232,CC234:CC236,CC238)-CC225-CC233</f>
        <v>#DIV/0!</v>
      </c>
      <c r="CD239" s="1008" t="e">
        <f>SUM(CD223:CD224,CD226:CD232,CD234:CD236,CD238)-CD225-CD233</f>
        <v>#DIV/0!</v>
      </c>
      <c r="CE239" s="946"/>
      <c r="CI239" s="1008">
        <f>SUM(CI223:CI224,CI226:CI232,CI234:CI236,CI238)-CI225-CI233</f>
        <v>0</v>
      </c>
      <c r="CJ239" s="1008" t="e">
        <f>SUM(CJ223:CJ224,CJ226:CJ232,CJ234:CJ236,CJ238)-CJ225-CJ233</f>
        <v>#DIV/0!</v>
      </c>
      <c r="CK239" s="1008" t="e">
        <f>SUM(CK223:CK224,CK226:CK232,CK234:CK236,CK238)-CK225-CK233</f>
        <v>#DIV/0!</v>
      </c>
      <c r="CL239" s="1008" t="e">
        <f>SUM(CL223:CL224,CL226:CL232,CL234:CL236,CL238)-CL225-CL233</f>
        <v>#DIV/0!</v>
      </c>
      <c r="CM239" s="946"/>
      <c r="CQ239" s="1008">
        <f>SUM(CQ223:CQ224,CQ226:CQ232,CQ234:CQ236,CQ238)-CQ225-CQ233</f>
        <v>0</v>
      </c>
      <c r="CR239" s="1008" t="e">
        <f>SUM(CR223:CR224,CR226:CR232,CR234:CR236,CR238)-CR225-CR233</f>
        <v>#DIV/0!</v>
      </c>
      <c r="CS239" s="1008" t="e">
        <f>SUM(CS223:CS224,CS226:CS232,CS234:CS236,CS238)-CS225-CS233</f>
        <v>#DIV/0!</v>
      </c>
      <c r="CT239" s="1008" t="e">
        <f>SUM(CT223:CT224,CT226:CT232,CT234:CT236,CT238)-CT225-CT233</f>
        <v>#DIV/0!</v>
      </c>
      <c r="CU239" s="946"/>
      <c r="CY239" s="1008">
        <f>SUM(CY223:CY224,CY226:CY232,CY234:CY236,CY238)-CY225-CY233</f>
        <v>0</v>
      </c>
      <c r="CZ239" s="1008" t="e">
        <f>SUM(CZ223:CZ224,CZ226:CZ232,CZ234:CZ236,CZ238)-CZ225-CZ233</f>
        <v>#DIV/0!</v>
      </c>
      <c r="DA239" s="1008" t="e">
        <f>SUM(DA223:DA224,DA226:DA232,DA234:DA236,DA238)-DA225-DA233</f>
        <v>#DIV/0!</v>
      </c>
      <c r="DB239" s="1008" t="e">
        <f>SUM(DB223:DB224,DB226:DB232,DB234:DB236,DB238)-DB225-DB233</f>
        <v>#DIV/0!</v>
      </c>
      <c r="DC239" s="946"/>
      <c r="DG239" s="1008">
        <f>SUM(DG223:DG224,DG226:DG232,DG234:DG236,DG238)-DG225-DG233</f>
        <v>0</v>
      </c>
      <c r="DH239" s="1008" t="e">
        <f>SUM(DH223:DH224,DH226:DH232,DH234:DH236,DH238)-DH225-DH233</f>
        <v>#DIV/0!</v>
      </c>
      <c r="DI239" s="1008" t="e">
        <f>SUM(DI223:DI224,DI226:DI232,DI234:DI236,DI238)-DI225-DI233</f>
        <v>#DIV/0!</v>
      </c>
      <c r="DJ239" s="1008" t="e">
        <f>SUM(DJ223:DJ224,DJ226:DJ232,DJ234:DJ236,DJ238)-DJ225-DJ233</f>
        <v>#DIV/0!</v>
      </c>
      <c r="DK239" s="946"/>
      <c r="DO239" s="1008">
        <f>SUM(DO223:DO224,DO226:DO232,DO234:DO236,DO238)-DO225-DO233</f>
        <v>0</v>
      </c>
      <c r="DP239" s="1008" t="e">
        <f>SUM(DP223:DP224,DP226:DP232,DP234:DP236,DP238)-DP225-DP233</f>
        <v>#DIV/0!</v>
      </c>
      <c r="DQ239" s="1008" t="e">
        <f>SUM(DQ223:DQ224,DQ226:DQ232,DQ234:DQ236,DQ238)-DQ225-DQ233</f>
        <v>#DIV/0!</v>
      </c>
      <c r="DR239" s="1008" t="e">
        <f>SUM(DR223:DR224,DR226:DR232,DR234:DR236,DR238)-DR225-DR233</f>
        <v>#DIV/0!</v>
      </c>
      <c r="DS239" s="946"/>
      <c r="DW239" s="1008">
        <f>SUM(DW223:DW224,DW226:DW232,DW234:DW236,DW238)-DW225-DW233</f>
        <v>0</v>
      </c>
      <c r="DX239" s="1008" t="e">
        <f>SUM(DX223:DX224,DX226:DX232,DX234:DX236,DX238)-DX225-DX233</f>
        <v>#DIV/0!</v>
      </c>
      <c r="DY239" s="1008" t="e">
        <f>SUM(DY223:DY224,DY226:DY232,DY234:DY236,DY238)-DY225-DY233</f>
        <v>#DIV/0!</v>
      </c>
      <c r="DZ239" s="1008" t="e">
        <f>SUM(DZ223:DZ224,DZ226:DZ232,DZ234:DZ236,DZ238)-DZ225-DZ233</f>
        <v>#DIV/0!</v>
      </c>
      <c r="EA239" s="946"/>
      <c r="EE239" s="1008">
        <f>SUM(EE223:EE224,EE226:EE232,EE234:EE236,EE238)-EE225-EE233</f>
        <v>0</v>
      </c>
      <c r="EF239" s="1008" t="e">
        <f>SUM(EF223:EF224,EF226:EF232,EF234:EF236,EF238)-EF225-EF233</f>
        <v>#DIV/0!</v>
      </c>
      <c r="EG239" s="1008" t="e">
        <f>SUM(EG223:EG224,EG226:EG232,EG234:EG236,EG238)-EG225-EG233</f>
        <v>#DIV/0!</v>
      </c>
      <c r="EH239" s="1008" t="e">
        <f>SUM(EH223:EH224,EH226:EH232,EH234:EH236,EH238)-EH225-EH233</f>
        <v>#DIV/0!</v>
      </c>
      <c r="EI239" s="946"/>
      <c r="EM239" s="1008">
        <f>SUM(EM223:EM224,EM226:EM232,EM234:EM236,EM238)-EM225-EM233</f>
        <v>0</v>
      </c>
      <c r="EN239" s="1008" t="e">
        <f>SUM(EN223:EN224,EN226:EN232,EN234:EN236,EN238)-EN225-EN233</f>
        <v>#DIV/0!</v>
      </c>
      <c r="EO239" s="1008" t="e">
        <f>SUM(EO223:EO224,EO226:EO232,EO234:EO236,EO238)-EO225-EO233</f>
        <v>#DIV/0!</v>
      </c>
      <c r="EP239" s="1008" t="e">
        <f>SUM(EP223:EP224,EP226:EP232,EP234:EP236,EP238)-EP225-EP233</f>
        <v>#DIV/0!</v>
      </c>
      <c r="EQ239" s="946"/>
      <c r="EU239" s="1008">
        <f>SUM(EU223:EU224,EU226:EU232,EU234:EU236,EU238)-EU225-EU233</f>
        <v>0</v>
      </c>
      <c r="EV239" s="1008" t="e">
        <f>SUM(EV223:EV224,EV226:EV232,EV234:EV236,EV238)-EV225-EV233</f>
        <v>#DIV/0!</v>
      </c>
      <c r="EW239" s="1008" t="e">
        <f>SUM(EW223:EW224,EW226:EW232,EW234:EW236,EW238)-EW225-EW233</f>
        <v>#DIV/0!</v>
      </c>
      <c r="EX239" s="1008" t="e">
        <f>SUM(EX223:EX224,EX226:EX232,EX234:EX236,EX238)-EX225-EX233</f>
        <v>#DIV/0!</v>
      </c>
      <c r="EY239" s="946"/>
      <c r="FC239" s="1008">
        <f>SUM(FC223:FC224,FC226:FC232,FC234:FC236,FC238)-FC225-FC233</f>
        <v>0</v>
      </c>
      <c r="FD239" s="1008" t="e">
        <f>SUM(FD223:FD224,FD226:FD232,FD234:FD236,FD238)-FD225-FD233</f>
        <v>#DIV/0!</v>
      </c>
      <c r="FE239" s="1008" t="e">
        <f>SUM(FE223:FE224,FE226:FE232,FE234:FE236,FE238)-FE225-FE233</f>
        <v>#DIV/0!</v>
      </c>
      <c r="FF239" s="1008" t="e">
        <f>SUM(FF223:FF224,FF226:FF232,FF234:FF236,FF238)-FF225-FF233</f>
        <v>#DIV/0!</v>
      </c>
      <c r="FG239" s="946"/>
      <c r="FK239" s="1008">
        <f>SUM(FK223:FK224,FK226:FK232,FK234:FK236,FK238)-FK225-FK233</f>
        <v>0</v>
      </c>
      <c r="FL239" s="1008" t="e">
        <f>SUM(FL223:FL224,FL226:FL232,FL234:FL236,FL238)-FL225-FL233</f>
        <v>#DIV/0!</v>
      </c>
      <c r="FM239" s="1008" t="e">
        <f>SUM(FM223:FM224,FM226:FM232,FM234:FM236,FM238)-FM225-FM233</f>
        <v>#DIV/0!</v>
      </c>
      <c r="FN239" s="1008" t="e">
        <f>SUM(FN223:FN224,FN226:FN232,FN234:FN236,FN238)-FN225-FN233</f>
        <v>#DIV/0!</v>
      </c>
      <c r="FO239" s="946"/>
    </row>
    <row r="240" spans="1:171" ht="16.5" thickBot="1">
      <c r="A240" s="191"/>
      <c r="B240" s="868"/>
      <c r="C240" s="1964"/>
      <c r="D240" s="873"/>
      <c r="E240" s="1984"/>
      <c r="F240" s="873"/>
      <c r="G240" s="874"/>
      <c r="H240" s="875"/>
      <c r="I240" s="875"/>
      <c r="J240" s="809"/>
      <c r="K240" s="777"/>
      <c r="O240" s="952"/>
      <c r="S240" s="946"/>
      <c r="W240" s="952"/>
      <c r="AA240" s="946"/>
      <c r="AE240" s="952"/>
      <c r="AI240" s="946"/>
      <c r="AM240" s="952"/>
      <c r="AQ240" s="946"/>
      <c r="AU240" s="952"/>
      <c r="AY240" s="946"/>
      <c r="BC240" s="952"/>
      <c r="BG240" s="946"/>
      <c r="BK240" s="952"/>
      <c r="BO240" s="946"/>
      <c r="BS240" s="952"/>
      <c r="BW240" s="946"/>
      <c r="CA240" s="952"/>
      <c r="CE240" s="946"/>
      <c r="CI240" s="952"/>
      <c r="CM240" s="946"/>
      <c r="CQ240" s="952"/>
      <c r="CU240" s="946"/>
      <c r="CY240" s="952"/>
      <c r="DC240" s="946"/>
      <c r="DG240" s="952"/>
      <c r="DK240" s="946"/>
      <c r="DO240" s="952"/>
      <c r="DS240" s="946"/>
      <c r="DW240" s="952"/>
      <c r="EA240" s="946"/>
      <c r="EE240" s="952"/>
      <c r="EI240" s="946"/>
      <c r="EM240" s="952"/>
      <c r="EQ240" s="946"/>
      <c r="EU240" s="952"/>
      <c r="EY240" s="946"/>
      <c r="FC240" s="952"/>
      <c r="FG240" s="946"/>
      <c r="FK240" s="952"/>
      <c r="FO240" s="946"/>
    </row>
    <row r="241" spans="1:171" ht="16.5" thickTop="1">
      <c r="A241" s="163" t="s">
        <v>449</v>
      </c>
      <c r="B241" s="10"/>
      <c r="C241" s="1961"/>
      <c r="D241" s="789"/>
      <c r="E241" s="1982"/>
      <c r="F241" s="790"/>
      <c r="G241" s="797">
        <f>G200+G206+G211+G219+G239</f>
        <v>0</v>
      </c>
      <c r="H241" s="797">
        <f>H200+H206+H211+H219+H239</f>
        <v>0</v>
      </c>
      <c r="I241" s="797">
        <f>I200+I206+I211+I219+I239</f>
        <v>0</v>
      </c>
      <c r="J241" s="1216">
        <f>J200+J206+J211+J219+J239</f>
        <v>0</v>
      </c>
      <c r="K241" s="777"/>
      <c r="O241" s="1007" t="e">
        <f>O200+O206+O211+O219+O239</f>
        <v>#DIV/0!</v>
      </c>
      <c r="P241" s="1007" t="e">
        <f>P200+P206+P211+P219+P239</f>
        <v>#DIV/0!</v>
      </c>
      <c r="Q241" s="1007" t="e">
        <f>Q200+Q206+Q211+Q219+Q239</f>
        <v>#DIV/0!</v>
      </c>
      <c r="R241" s="1007" t="e">
        <f>R200+R206+R211+R219+R239</f>
        <v>#DIV/0!</v>
      </c>
      <c r="S241" s="946"/>
      <c r="W241" s="1007" t="e">
        <f>W200+W206+W211+W219+W239</f>
        <v>#DIV/0!</v>
      </c>
      <c r="X241" s="1007" t="e">
        <f>X200+X206+X211+X219+X239</f>
        <v>#DIV/0!</v>
      </c>
      <c r="Y241" s="1007" t="e">
        <f>Y200+Y206+Y211+Y219+Y239</f>
        <v>#DIV/0!</v>
      </c>
      <c r="Z241" s="1007" t="e">
        <f>Z200+Z206+Z211+Z219+Z239</f>
        <v>#DIV/0!</v>
      </c>
      <c r="AA241" s="946"/>
      <c r="AE241" s="1007" t="e">
        <f>AE200+AE206+AE211+AE219+AE239</f>
        <v>#DIV/0!</v>
      </c>
      <c r="AF241" s="1007" t="e">
        <f>AF200+AF206+AF211+AF219+AF239</f>
        <v>#DIV/0!</v>
      </c>
      <c r="AG241" s="1007" t="e">
        <f>AG200+AG206+AG211+AG219+AG239</f>
        <v>#DIV/0!</v>
      </c>
      <c r="AH241" s="1007" t="e">
        <f>AH200+AH206+AH211+AH219+AH239</f>
        <v>#DIV/0!</v>
      </c>
      <c r="AI241" s="946"/>
      <c r="AM241" s="1007" t="e">
        <f>AM200+AM206+AM211+AM219+AM239</f>
        <v>#DIV/0!</v>
      </c>
      <c r="AN241" s="1007" t="e">
        <f>AN200+AN206+AN211+AN219+AN239</f>
        <v>#DIV/0!</v>
      </c>
      <c r="AO241" s="1007" t="e">
        <f>AO200+AO206+AO211+AO219+AO239</f>
        <v>#DIV/0!</v>
      </c>
      <c r="AP241" s="1007" t="e">
        <f>AP200+AP206+AP211+AP219+AP239</f>
        <v>#DIV/0!</v>
      </c>
      <c r="AQ241" s="946"/>
      <c r="AU241" s="1007" t="e">
        <f>AU200+AU206+AU211+AU219+AU239</f>
        <v>#DIV/0!</v>
      </c>
      <c r="AV241" s="1007" t="e">
        <f>AV200+AV206+AV211+AV219+AV239</f>
        <v>#DIV/0!</v>
      </c>
      <c r="AW241" s="1007" t="e">
        <f>AW200+AW206+AW211+AW219+AW239</f>
        <v>#DIV/0!</v>
      </c>
      <c r="AX241" s="1007" t="e">
        <f>AX200+AX206+AX211+AX219+AX239</f>
        <v>#DIV/0!</v>
      </c>
      <c r="AY241" s="946"/>
      <c r="BC241" s="1007" t="e">
        <f>BC200+BC206+BC211+BC219+BC239</f>
        <v>#DIV/0!</v>
      </c>
      <c r="BD241" s="1007" t="e">
        <f>BD200+BD206+BD211+BD219+BD239</f>
        <v>#DIV/0!</v>
      </c>
      <c r="BE241" s="1007" t="e">
        <f>BE200+BE206+BE211+BE219+BE239</f>
        <v>#DIV/0!</v>
      </c>
      <c r="BF241" s="1007" t="e">
        <f>BF200+BF206+BF211+BF219+BF239</f>
        <v>#DIV/0!</v>
      </c>
      <c r="BG241" s="946"/>
      <c r="BK241" s="1007" t="e">
        <f>BK200+BK206+BK211+BK219+BK239</f>
        <v>#DIV/0!</v>
      </c>
      <c r="BL241" s="1007" t="e">
        <f>BL200+BL206+BL211+BL219+BL239</f>
        <v>#DIV/0!</v>
      </c>
      <c r="BM241" s="1007" t="e">
        <f>BM200+BM206+BM211+BM219+BM239</f>
        <v>#DIV/0!</v>
      </c>
      <c r="BN241" s="1007" t="e">
        <f>BN200+BN206+BN211+BN219+BN239</f>
        <v>#DIV/0!</v>
      </c>
      <c r="BO241" s="946"/>
      <c r="BS241" s="1007" t="e">
        <f>BS200+BS206+BS211+BS219+BS239</f>
        <v>#DIV/0!</v>
      </c>
      <c r="BT241" s="1007" t="e">
        <f>BT200+BT206+BT211+BT219+BT239</f>
        <v>#DIV/0!</v>
      </c>
      <c r="BU241" s="1007" t="e">
        <f>BU200+BU206+BU211+BU219+BU239</f>
        <v>#DIV/0!</v>
      </c>
      <c r="BV241" s="1007" t="e">
        <f>BV200+BV206+BV211+BV219+BV239</f>
        <v>#DIV/0!</v>
      </c>
      <c r="BW241" s="946"/>
      <c r="CA241" s="1007" t="e">
        <f>CA200+CA206+CA211+CA219+CA239</f>
        <v>#DIV/0!</v>
      </c>
      <c r="CB241" s="1007" t="e">
        <f>CB200+CB206+CB211+CB219+CB239</f>
        <v>#DIV/0!</v>
      </c>
      <c r="CC241" s="1007" t="e">
        <f>CC200+CC206+CC211+CC219+CC239</f>
        <v>#DIV/0!</v>
      </c>
      <c r="CD241" s="1007" t="e">
        <f>CD200+CD206+CD211+CD219+CD239</f>
        <v>#DIV/0!</v>
      </c>
      <c r="CE241" s="946"/>
      <c r="CI241" s="1007" t="e">
        <f>CI200+CI206+CI211+CI219+CI239</f>
        <v>#DIV/0!</v>
      </c>
      <c r="CJ241" s="1007" t="e">
        <f>CJ200+CJ206+CJ211+CJ219+CJ239</f>
        <v>#DIV/0!</v>
      </c>
      <c r="CK241" s="1007" t="e">
        <f>CK200+CK206+CK211+CK219+CK239</f>
        <v>#DIV/0!</v>
      </c>
      <c r="CL241" s="1007" t="e">
        <f>CL200+CL206+CL211+CL219+CL239</f>
        <v>#DIV/0!</v>
      </c>
      <c r="CM241" s="946"/>
      <c r="CQ241" s="1007" t="e">
        <f>CQ200+CQ206+CQ211+CQ219+CQ239</f>
        <v>#DIV/0!</v>
      </c>
      <c r="CR241" s="1007" t="e">
        <f>CR200+CR206+CR211+CR219+CR239</f>
        <v>#DIV/0!</v>
      </c>
      <c r="CS241" s="1007" t="e">
        <f>CS200+CS206+CS211+CS219+CS239</f>
        <v>#DIV/0!</v>
      </c>
      <c r="CT241" s="1007" t="e">
        <f>CT200+CT206+CT211+CT219+CT239</f>
        <v>#DIV/0!</v>
      </c>
      <c r="CU241" s="946"/>
      <c r="CY241" s="1007" t="e">
        <f>CY200+CY206+CY211+CY219+CY239</f>
        <v>#DIV/0!</v>
      </c>
      <c r="CZ241" s="1007" t="e">
        <f>CZ200+CZ206+CZ211+CZ219+CZ239</f>
        <v>#DIV/0!</v>
      </c>
      <c r="DA241" s="1007" t="e">
        <f>DA200+DA206+DA211+DA219+DA239</f>
        <v>#DIV/0!</v>
      </c>
      <c r="DB241" s="1007" t="e">
        <f>DB200+DB206+DB211+DB219+DB239</f>
        <v>#DIV/0!</v>
      </c>
      <c r="DC241" s="946"/>
      <c r="DG241" s="1007" t="e">
        <f>DG200+DG206+DG211+DG219+DG239</f>
        <v>#DIV/0!</v>
      </c>
      <c r="DH241" s="1007" t="e">
        <f>DH200+DH206+DH211+DH219+DH239</f>
        <v>#DIV/0!</v>
      </c>
      <c r="DI241" s="1007" t="e">
        <f>DI200+DI206+DI211+DI219+DI239</f>
        <v>#DIV/0!</v>
      </c>
      <c r="DJ241" s="1007" t="e">
        <f>DJ200+DJ206+DJ211+DJ219+DJ239</f>
        <v>#DIV/0!</v>
      </c>
      <c r="DK241" s="946"/>
      <c r="DO241" s="1007" t="e">
        <f>DO200+DO206+DO211+DO219+DO239</f>
        <v>#DIV/0!</v>
      </c>
      <c r="DP241" s="1007" t="e">
        <f>DP200+DP206+DP211+DP219+DP239</f>
        <v>#DIV/0!</v>
      </c>
      <c r="DQ241" s="1007" t="e">
        <f>DQ200+DQ206+DQ211+DQ219+DQ239</f>
        <v>#DIV/0!</v>
      </c>
      <c r="DR241" s="1007" t="e">
        <f>DR200+DR206+DR211+DR219+DR239</f>
        <v>#DIV/0!</v>
      </c>
      <c r="DS241" s="946"/>
      <c r="DW241" s="1007" t="e">
        <f>DW200+DW206+DW211+DW219+DW239</f>
        <v>#DIV/0!</v>
      </c>
      <c r="DX241" s="1007" t="e">
        <f>DX200+DX206+DX211+DX219+DX239</f>
        <v>#DIV/0!</v>
      </c>
      <c r="DY241" s="1007" t="e">
        <f>DY200+DY206+DY211+DY219+DY239</f>
        <v>#DIV/0!</v>
      </c>
      <c r="DZ241" s="1007" t="e">
        <f>DZ200+DZ206+DZ211+DZ219+DZ239</f>
        <v>#DIV/0!</v>
      </c>
      <c r="EA241" s="946"/>
      <c r="EE241" s="1007" t="e">
        <f>EE200+EE206+EE211+EE219+EE239</f>
        <v>#DIV/0!</v>
      </c>
      <c r="EF241" s="1007" t="e">
        <f>EF200+EF206+EF211+EF219+EF239</f>
        <v>#DIV/0!</v>
      </c>
      <c r="EG241" s="1007" t="e">
        <f>EG200+EG206+EG211+EG219+EG239</f>
        <v>#DIV/0!</v>
      </c>
      <c r="EH241" s="1007" t="e">
        <f>EH200+EH206+EH211+EH219+EH239</f>
        <v>#DIV/0!</v>
      </c>
      <c r="EI241" s="946"/>
      <c r="EM241" s="1007" t="e">
        <f>EM200+EM206+EM211+EM219+EM239</f>
        <v>#DIV/0!</v>
      </c>
      <c r="EN241" s="1007" t="e">
        <f>EN200+EN206+EN211+EN219+EN239</f>
        <v>#DIV/0!</v>
      </c>
      <c r="EO241" s="1007" t="e">
        <f>EO200+EO206+EO211+EO219+EO239</f>
        <v>#DIV/0!</v>
      </c>
      <c r="EP241" s="1007" t="e">
        <f>EP200+EP206+EP211+EP219+EP239</f>
        <v>#DIV/0!</v>
      </c>
      <c r="EQ241" s="946"/>
      <c r="EU241" s="1007" t="e">
        <f>EU200+EU206+EU211+EU219+EU239</f>
        <v>#DIV/0!</v>
      </c>
      <c r="EV241" s="1007" t="e">
        <f>EV200+EV206+EV211+EV219+EV239</f>
        <v>#DIV/0!</v>
      </c>
      <c r="EW241" s="1007" t="e">
        <f>EW200+EW206+EW211+EW219+EW239</f>
        <v>#DIV/0!</v>
      </c>
      <c r="EX241" s="1007" t="e">
        <f>EX200+EX206+EX211+EX219+EX239</f>
        <v>#DIV/0!</v>
      </c>
      <c r="EY241" s="946"/>
      <c r="FC241" s="1007" t="e">
        <f>FC200+FC206+FC211+FC219+FC239</f>
        <v>#DIV/0!</v>
      </c>
      <c r="FD241" s="1007" t="e">
        <f>FD200+FD206+FD211+FD219+FD239</f>
        <v>#DIV/0!</v>
      </c>
      <c r="FE241" s="1007" t="e">
        <f>FE200+FE206+FE211+FE219+FE239</f>
        <v>#DIV/0!</v>
      </c>
      <c r="FF241" s="1007" t="e">
        <f>FF200+FF206+FF211+FF219+FF239</f>
        <v>#DIV/0!</v>
      </c>
      <c r="FG241" s="946"/>
      <c r="FK241" s="1007" t="e">
        <f>FK200+FK206+FK211+FK219+FK239</f>
        <v>#DIV/0!</v>
      </c>
      <c r="FL241" s="1007" t="e">
        <f>FL200+FL206+FL211+FL219+FL239</f>
        <v>#DIV/0!</v>
      </c>
      <c r="FM241" s="1007" t="e">
        <f>FM200+FM206+FM211+FM219+FM239</f>
        <v>#DIV/0!</v>
      </c>
      <c r="FN241" s="1007" t="e">
        <f>FN200+FN206+FN211+FN219+FN239</f>
        <v>#DIV/0!</v>
      </c>
      <c r="FO241" s="946"/>
    </row>
    <row r="242" spans="1:171">
      <c r="A242" s="167" t="s">
        <v>384</v>
      </c>
      <c r="B242" s="876"/>
      <c r="C242" s="1727"/>
      <c r="D242" s="787"/>
      <c r="E242" s="1981"/>
      <c r="F242" s="787"/>
      <c r="G242" s="871"/>
      <c r="H242" s="877"/>
      <c r="I242" s="877"/>
      <c r="J242" s="878"/>
      <c r="K242" s="777"/>
      <c r="S242" s="946"/>
      <c r="AA242" s="946"/>
      <c r="AI242" s="946"/>
      <c r="AQ242" s="946"/>
      <c r="AY242" s="946"/>
      <c r="BG242" s="946"/>
      <c r="BO242" s="946"/>
      <c r="BW242" s="946"/>
      <c r="CE242" s="946"/>
      <c r="CM242" s="946"/>
      <c r="CU242" s="946"/>
      <c r="DC242" s="946"/>
      <c r="DK242" s="946"/>
      <c r="DS242" s="946"/>
      <c r="EA242" s="946"/>
      <c r="EI242" s="946"/>
      <c r="EQ242" s="946"/>
      <c r="EY242" s="946"/>
      <c r="FG242" s="946"/>
      <c r="FO242" s="946"/>
    </row>
    <row r="243" spans="1:171">
      <c r="A243" s="824"/>
      <c r="B243" s="820"/>
      <c r="C243" s="1974"/>
      <c r="D243" s="880"/>
      <c r="E243" s="1987"/>
      <c r="F243" s="879"/>
      <c r="G243" s="881"/>
      <c r="H243" s="882"/>
      <c r="I243" s="882"/>
      <c r="J243" s="883"/>
      <c r="K243" s="777"/>
      <c r="S243" s="946"/>
      <c r="AA243" s="946"/>
      <c r="AI243" s="946"/>
      <c r="AQ243" s="946"/>
      <c r="AY243" s="946"/>
      <c r="BG243" s="946"/>
      <c r="BO243" s="946"/>
      <c r="BW243" s="946"/>
      <c r="CE243" s="946"/>
      <c r="CM243" s="946"/>
      <c r="CU243" s="946"/>
      <c r="DC243" s="946"/>
      <c r="DK243" s="946"/>
      <c r="DS243" s="946"/>
      <c r="EA243" s="946"/>
      <c r="EI243" s="946"/>
      <c r="EQ243" s="946"/>
      <c r="EY243" s="946"/>
      <c r="FG243" s="946"/>
      <c r="FO243" s="946"/>
    </row>
    <row r="244" spans="1:171">
      <c r="A244" s="160" t="s">
        <v>40</v>
      </c>
      <c r="B244" s="884"/>
      <c r="C244" s="1975"/>
      <c r="D244" s="885"/>
      <c r="E244" s="1988"/>
      <c r="F244" s="10"/>
      <c r="G244" s="886"/>
      <c r="H244" s="862"/>
      <c r="I244" s="862"/>
      <c r="J244" s="887"/>
      <c r="K244" s="777"/>
      <c r="S244" s="946"/>
      <c r="AA244" s="946"/>
      <c r="AI244" s="946"/>
      <c r="AQ244" s="946"/>
      <c r="AY244" s="946"/>
      <c r="BG244" s="946"/>
      <c r="BO244" s="946"/>
      <c r="BW244" s="946"/>
      <c r="CE244" s="946"/>
      <c r="CM244" s="946"/>
      <c r="CU244" s="946"/>
      <c r="DC244" s="946"/>
      <c r="DK244" s="946"/>
      <c r="DS244" s="946"/>
      <c r="EA244" s="946"/>
      <c r="EI244" s="946"/>
      <c r="EQ244" s="946"/>
      <c r="EY244" s="946"/>
      <c r="FG244" s="946"/>
      <c r="FO244" s="946"/>
    </row>
    <row r="245" spans="1:171">
      <c r="A245" s="818"/>
      <c r="B245" s="787" t="s">
        <v>349</v>
      </c>
      <c r="C245" s="1963" t="s">
        <v>767</v>
      </c>
      <c r="D245" s="764">
        <v>403</v>
      </c>
      <c r="E245" s="1985" t="str">
        <f>'Sch 3 - Expenses'!E81</f>
        <v>DIST</v>
      </c>
      <c r="F245" s="765"/>
      <c r="G245" s="182">
        <f>'Sch 3 - Expenses'!G81</f>
        <v>0</v>
      </c>
      <c r="H245" s="182">
        <f>'Sch 3 - Expenses'!H81</f>
        <v>0</v>
      </c>
      <c r="I245" s="182">
        <f>'Sch 3 - Expenses'!I81</f>
        <v>0</v>
      </c>
      <c r="J245" s="183">
        <f>'Sch 3 - Expenses'!J81</f>
        <v>0</v>
      </c>
      <c r="K245" s="777">
        <f t="shared" ref="K245:K263" si="190">IF($E245="DIRECT",0,1)</f>
        <v>1</v>
      </c>
      <c r="O245" s="988">
        <f>$G245</f>
        <v>0</v>
      </c>
      <c r="P245" s="989">
        <f>VLOOKUP($E245,O$450:R$461,2,FALSE)*O245*($K245)+IF($G245&lt;&gt;0,($H245/$G245)*O245,0)*(1-$K245)</f>
        <v>0</v>
      </c>
      <c r="Q245" s="989">
        <f>VLOOKUP($E245,O$450:R$461,3,FALSE)*O245*($K245)+IF($G245&lt;&gt;0,($I245/$G245)*O245,0)*(1-$K245)</f>
        <v>0</v>
      </c>
      <c r="R245" s="989">
        <f>VLOOKUP($E245,O$450:R$461,4,FALSE)*O245*($K245)+(O245-P245-Q245)*(1-$K245)</f>
        <v>0</v>
      </c>
      <c r="S245" s="946"/>
      <c r="W245" s="988">
        <f>$G245</f>
        <v>0</v>
      </c>
      <c r="X245" s="989">
        <f>VLOOKUP($E245,W$450:Z$461,2,FALSE)*W245*($K245)+IF($G245&lt;&gt;0,($H245/$G245)*W245,0)*(1-$K245)</f>
        <v>0</v>
      </c>
      <c r="Y245" s="989">
        <f>VLOOKUP($E245,W$450:Z$461,3,FALSE)*W245*($K245)+IF($G245&lt;&gt;0,($I245/$G245)*W245,0)*(1-$K245)</f>
        <v>0</v>
      </c>
      <c r="Z245" s="989">
        <f>VLOOKUP($E245,W$450:Z$461,4,FALSE)*W245*($K245)+(W245-X245-Y245)*(1-$K245)</f>
        <v>0</v>
      </c>
      <c r="AA245" s="946"/>
      <c r="AE245" s="988">
        <f>$G245</f>
        <v>0</v>
      </c>
      <c r="AF245" s="989">
        <f>VLOOKUP($E245,AE$450:AH$461,2,FALSE)*AE245*($K245)+IF($G245&lt;&gt;0,($H245/$G245)*AE245,0)*(1-$K245)</f>
        <v>0</v>
      </c>
      <c r="AG245" s="989">
        <f>VLOOKUP($E245,AE$450:AH$461,3,FALSE)*AE245*($K245)+IF($G245&lt;&gt;0,($I245/$G245)*AE245,0)*(1-$K245)</f>
        <v>0</v>
      </c>
      <c r="AH245" s="989">
        <f>VLOOKUP($E245,AE$450:AH$461,4,FALSE)*AE245*($K245)+(AE245-AF245-AG245)*(1-$K245)</f>
        <v>0</v>
      </c>
      <c r="AI245" s="946"/>
      <c r="AM245" s="988">
        <f>$G245</f>
        <v>0</v>
      </c>
      <c r="AN245" s="989">
        <f>VLOOKUP($E245,AM$450:AP$461,2,FALSE)*AM245*($K245)+IF($G245&lt;&gt;0,($H245/$G245)*AM245,0)*(1-$K245)</f>
        <v>0</v>
      </c>
      <c r="AO245" s="989">
        <f>VLOOKUP($E245,AM$450:AP$461,3,FALSE)*AM245*($K245)+IF($G245&lt;&gt;0,($I245/$G245)*AM245,0)*(1-$K245)</f>
        <v>0</v>
      </c>
      <c r="AP245" s="989">
        <f>VLOOKUP($E245,AM$450:AP$461,4,FALSE)*AM245*($K245)+(AM245-AN245-AO245)*(1-$K245)</f>
        <v>0</v>
      </c>
      <c r="AQ245" s="946"/>
      <c r="AU245" s="988">
        <f>$G245</f>
        <v>0</v>
      </c>
      <c r="AV245" s="989">
        <f>VLOOKUP($E245,AU$450:AX$461,2,FALSE)*AU245*($K245)+IF($G245&lt;&gt;0,($H245/$G245)*AU245,0)*(1-$K245)</f>
        <v>0</v>
      </c>
      <c r="AW245" s="989">
        <f>VLOOKUP($E245,AU$450:AX$461,3,FALSE)*AU245*($K245)+IF($G245&lt;&gt;0,($I245/$G245)*AU245,0)*(1-$K245)</f>
        <v>0</v>
      </c>
      <c r="AX245" s="989">
        <f>VLOOKUP($E245,AU$450:AX$461,4,FALSE)*AU245*($K245)+(AU245-AV245-AW245)*(1-$K245)</f>
        <v>0</v>
      </c>
      <c r="AY245" s="946"/>
      <c r="BC245" s="988">
        <f>$G245</f>
        <v>0</v>
      </c>
      <c r="BD245" s="989">
        <f>VLOOKUP($E245,BC$450:BF$461,2,FALSE)*BC245*($K245)+IF($G245&lt;&gt;0,($H245/$G245)*BC245,0)*(1-$K245)</f>
        <v>0</v>
      </c>
      <c r="BE245" s="989">
        <f>VLOOKUP($E245,BC$450:BF$461,3,FALSE)*BC245*($K245)+IF($G245&lt;&gt;0,($I245/$G245)*BC245,0)*(1-$K245)</f>
        <v>0</v>
      </c>
      <c r="BF245" s="989">
        <f>VLOOKUP($E245,BC$450:BF$461,4,FALSE)*BC245*($K245)+(BC245-BD245-BE245)*(1-$K245)</f>
        <v>0</v>
      </c>
      <c r="BG245" s="946"/>
      <c r="BK245" s="988">
        <f>$G245</f>
        <v>0</v>
      </c>
      <c r="BL245" s="989">
        <f>VLOOKUP($E245,BK$450:BN$461,2,FALSE)*BK245*($K245)+IF($G245&lt;&gt;0,($H245/$G245)*BK245,0)*(1-$K245)</f>
        <v>0</v>
      </c>
      <c r="BM245" s="989">
        <f>VLOOKUP($E245,BK$450:BN$461,3,FALSE)*BK245*($K245)+IF($G245&lt;&gt;0,($I245/$G245)*BK245,0)*(1-$K245)</f>
        <v>0</v>
      </c>
      <c r="BN245" s="989">
        <f>VLOOKUP($E245,BK$450:BN$461,4,FALSE)*BK245*($K245)+(BK245-BL245-BM245)*(1-$K245)</f>
        <v>0</v>
      </c>
      <c r="BO245" s="946"/>
      <c r="BS245" s="988">
        <f>$G245</f>
        <v>0</v>
      </c>
      <c r="BT245" s="989">
        <f>VLOOKUP($E245,BS$450:BV$461,2,FALSE)*BS245*($K245)+IF($G245&lt;&gt;0,($H245/$G245)*BS245,0)*(1-$K245)</f>
        <v>0</v>
      </c>
      <c r="BU245" s="989">
        <f>VLOOKUP($E245,BS$450:BV$461,3,FALSE)*BS245*($K245)+IF($G245&lt;&gt;0,($I245/$G245)*BS245,0)*(1-$K245)</f>
        <v>0</v>
      </c>
      <c r="BV245" s="989">
        <f>VLOOKUP($E245,BS$450:BV$461,4,FALSE)*BS245*($K245)+(BS245-BT245-BU245)*(1-$K245)</f>
        <v>0</v>
      </c>
      <c r="BW245" s="946"/>
      <c r="CA245" s="988">
        <f>$G245</f>
        <v>0</v>
      </c>
      <c r="CB245" s="989">
        <f>VLOOKUP($E245,CA$450:CD$461,2,FALSE)*CA245*($K245)+IF($G245&lt;&gt;0,($H245/$G245)*CA245,0)*(1-$K245)</f>
        <v>0</v>
      </c>
      <c r="CC245" s="989">
        <f>VLOOKUP($E245,CA$450:CD$461,3,FALSE)*CA245*($K245)+IF($G245&lt;&gt;0,($I245/$G245)*CA245,0)*(1-$K245)</f>
        <v>0</v>
      </c>
      <c r="CD245" s="989">
        <f>VLOOKUP($E245,CA$450:CD$461,4,FALSE)*CA245*($K245)+(CA245-CB245-CC245)*(1-$K245)</f>
        <v>0</v>
      </c>
      <c r="CE245" s="946"/>
      <c r="CI245" s="988">
        <f>$G245</f>
        <v>0</v>
      </c>
      <c r="CJ245" s="989">
        <f>VLOOKUP($E245,CI$450:CL$461,2,FALSE)*CI245*($K245)+IF($G245&lt;&gt;0,($H245/$G245)*CI245,0)*(1-$K245)</f>
        <v>0</v>
      </c>
      <c r="CK245" s="989">
        <f>VLOOKUP($E245,CI$450:CL$461,3,FALSE)*CI245*($K245)+IF($G245&lt;&gt;0,($I245/$G245)*CI245,0)*(1-$K245)</f>
        <v>0</v>
      </c>
      <c r="CL245" s="989">
        <f>VLOOKUP($E245,CI$450:CL$461,4,FALSE)*CI245*($K245)+(CI245-CJ245-CK245)*(1-$K245)</f>
        <v>0</v>
      </c>
      <c r="CM245" s="946"/>
      <c r="CQ245" s="988">
        <f>$G245</f>
        <v>0</v>
      </c>
      <c r="CR245" s="989">
        <f>VLOOKUP($E245,CQ$450:CT$461,2,FALSE)*CQ245*($K245)+IF($G245&lt;&gt;0,($H245/$G245)*CQ245,0)*(1-$K245)</f>
        <v>0</v>
      </c>
      <c r="CS245" s="989">
        <f>VLOOKUP($E245,CQ$450:CT$461,3,FALSE)*CQ245*($K245)+IF($G245&lt;&gt;0,($I245/$G245)*CQ245,0)*(1-$K245)</f>
        <v>0</v>
      </c>
      <c r="CT245" s="989">
        <f>VLOOKUP($E245,CQ$450:CT$461,4,FALSE)*CQ245*($K245)+(CQ245-CR245-CS245)*(1-$K245)</f>
        <v>0</v>
      </c>
      <c r="CU245" s="946"/>
      <c r="CY245" s="988">
        <f>$G245</f>
        <v>0</v>
      </c>
      <c r="CZ245" s="989">
        <f>VLOOKUP($E245,CY$450:DB$461,2,FALSE)*CY245*($K245)+IF($G245&lt;&gt;0,($H245/$G245)*CY245,0)*(1-$K245)</f>
        <v>0</v>
      </c>
      <c r="DA245" s="989">
        <f>VLOOKUP($E245,CY$450:DB$461,3,FALSE)*CY245*($K245)+IF($G245&lt;&gt;0,($I245/$G245)*CY245,0)*(1-$K245)</f>
        <v>0</v>
      </c>
      <c r="DB245" s="989">
        <f>VLOOKUP($E245,CY$450:DB$461,4,FALSE)*CY245*($K245)+(CY245-CZ245-DA245)*(1-$K245)</f>
        <v>0</v>
      </c>
      <c r="DC245" s="946"/>
      <c r="DG245" s="988">
        <f>$G245</f>
        <v>0</v>
      </c>
      <c r="DH245" s="989">
        <f>VLOOKUP($E245,DG$450:DJ$461,2,FALSE)*DG245*($K245)+IF($G245&lt;&gt;0,($H245/$G245)*DG245,0)*(1-$K245)</f>
        <v>0</v>
      </c>
      <c r="DI245" s="989">
        <f>VLOOKUP($E245,DG$450:DJ$461,3,FALSE)*DG245*($K245)+IF($G245&lt;&gt;0,($I245/$G245)*DG245,0)*(1-$K245)</f>
        <v>0</v>
      </c>
      <c r="DJ245" s="989">
        <f>VLOOKUP($E245,DG$450:DJ$461,4,FALSE)*DG245*($K245)+(DG245-DH245-DI245)*(1-$K245)</f>
        <v>0</v>
      </c>
      <c r="DK245" s="946"/>
      <c r="DO245" s="988">
        <f>$G245</f>
        <v>0</v>
      </c>
      <c r="DP245" s="989">
        <f>VLOOKUP($E245,DO$450:DR$461,2,FALSE)*DO245*($K245)+IF($G245&lt;&gt;0,($H245/$G245)*DO245,0)*(1-$K245)</f>
        <v>0</v>
      </c>
      <c r="DQ245" s="989">
        <f>VLOOKUP($E245,DO$450:DR$461,3,FALSE)*DO245*($K245)+IF($G245&lt;&gt;0,($I245/$G245)*DO245,0)*(1-$K245)</f>
        <v>0</v>
      </c>
      <c r="DR245" s="989">
        <f>VLOOKUP($E245,DO$450:DR$461,4,FALSE)*DO245*($K245)+(DO245-DP245-DQ245)*(1-$K245)</f>
        <v>0</v>
      </c>
      <c r="DS245" s="946"/>
      <c r="DW245" s="988">
        <f>$G245</f>
        <v>0</v>
      </c>
      <c r="DX245" s="989">
        <f>VLOOKUP($E245,DW$450:DZ$461,2,FALSE)*DW245*($K245)+IF($G245&lt;&gt;0,($H245/$G245)*DW245,0)*(1-$K245)</f>
        <v>0</v>
      </c>
      <c r="DY245" s="989">
        <f>VLOOKUP($E245,DW$450:DZ$461,3,FALSE)*DW245*($K245)+IF($G245&lt;&gt;0,($I245/$G245)*DW245,0)*(1-$K245)</f>
        <v>0</v>
      </c>
      <c r="DZ245" s="989">
        <f>VLOOKUP($E245,DW$450:DZ$461,4,FALSE)*DW245*($K245)+(DW245-DX245-DY245)*(1-$K245)</f>
        <v>0</v>
      </c>
      <c r="EA245" s="946"/>
      <c r="EE245" s="988">
        <f>$G245</f>
        <v>0</v>
      </c>
      <c r="EF245" s="989">
        <f>VLOOKUP($E245,EE$450:EH$461,2,FALSE)*EE245*($K245)+IF($G245&lt;&gt;0,($H245/$G245)*EE245,0)*(1-$K245)</f>
        <v>0</v>
      </c>
      <c r="EG245" s="989">
        <f>VLOOKUP($E245,EE$450:EH$461,3,FALSE)*EE245*($K245)+IF($G245&lt;&gt;0,($I245/$G245)*EE245,0)*(1-$K245)</f>
        <v>0</v>
      </c>
      <c r="EH245" s="989">
        <f>VLOOKUP($E245,EE$450:EH$461,4,FALSE)*EE245*($K245)+(EE245-EF245-EG245)*(1-$K245)</f>
        <v>0</v>
      </c>
      <c r="EI245" s="946"/>
      <c r="EM245" s="988">
        <f>$G245</f>
        <v>0</v>
      </c>
      <c r="EN245" s="989">
        <f>VLOOKUP($E245,EM$450:EP$461,2,FALSE)*EM245*($K245)+IF($G245&lt;&gt;0,($H245/$G245)*EM245,0)*(1-$K245)</f>
        <v>0</v>
      </c>
      <c r="EO245" s="989">
        <f>VLOOKUP($E245,EM$450:EP$461,3,FALSE)*EM245*($K245)+IF($G245&lt;&gt;0,($I245/$G245)*EM245,0)*(1-$K245)</f>
        <v>0</v>
      </c>
      <c r="EP245" s="989">
        <f>VLOOKUP($E245,EM$450:EP$461,4,FALSE)*EM245*($K245)+(EM245-EN245-EO245)*(1-$K245)</f>
        <v>0</v>
      </c>
      <c r="EQ245" s="946"/>
      <c r="EU245" s="988">
        <f>$G245</f>
        <v>0</v>
      </c>
      <c r="EV245" s="989">
        <f>VLOOKUP($E245,EU$450:EX$461,2,FALSE)*EU245*($K245)+IF($G245&lt;&gt;0,($H245/$G245)*EU245,0)*(1-$K245)</f>
        <v>0</v>
      </c>
      <c r="EW245" s="989">
        <f>VLOOKUP($E245,EU$450:EX$461,3,FALSE)*EU245*($K245)+IF($G245&lt;&gt;0,($I245/$G245)*EU245,0)*(1-$K245)</f>
        <v>0</v>
      </c>
      <c r="EX245" s="989">
        <f>VLOOKUP($E245,EU$450:EX$461,4,FALSE)*EU245*($K245)+(EU245-EV245-EW245)*(1-$K245)</f>
        <v>0</v>
      </c>
      <c r="EY245" s="946"/>
      <c r="FC245" s="988">
        <f>$G245</f>
        <v>0</v>
      </c>
      <c r="FD245" s="989">
        <f>VLOOKUP($E245,FC$450:FF$461,2,FALSE)*FC245*($K245)+IF($G245&lt;&gt;0,($H245/$G245)*FC245,0)*(1-$K245)</f>
        <v>0</v>
      </c>
      <c r="FE245" s="989">
        <f>VLOOKUP($E245,FC$450:FF$461,3,FALSE)*FC245*($K245)+IF($G245&lt;&gt;0,($I245/$G245)*FC245,0)*(1-$K245)</f>
        <v>0</v>
      </c>
      <c r="FF245" s="989">
        <f>VLOOKUP($E245,FC$450:FF$461,4,FALSE)*FC245*($K245)+(FC245-FD245-FE245)*(1-$K245)</f>
        <v>0</v>
      </c>
      <c r="FG245" s="946"/>
      <c r="FK245" s="988">
        <f>$G245</f>
        <v>0</v>
      </c>
      <c r="FL245" s="989">
        <f>VLOOKUP($E245,FK$450:FN$461,2,FALSE)*FK245*($K245)+IF($G245&lt;&gt;0,($H245/$G245)*FK245,0)*(1-$K245)</f>
        <v>0</v>
      </c>
      <c r="FM245" s="989">
        <f>VLOOKUP($E245,FK$450:FN$461,3,FALSE)*FK245*($K245)+IF($G245&lt;&gt;0,($I245/$G245)*FK245,0)*(1-$K245)</f>
        <v>0</v>
      </c>
      <c r="FN245" s="989">
        <f>VLOOKUP($E245,FK$450:FN$461,4,FALSE)*FK245*($K245)+(FK245-FL245-FM245)*(1-$K245)</f>
        <v>0</v>
      </c>
      <c r="FO245" s="946"/>
    </row>
    <row r="246" spans="1:171">
      <c r="A246" s="818"/>
      <c r="B246" s="787" t="s">
        <v>350</v>
      </c>
      <c r="C246" s="1963" t="s">
        <v>767</v>
      </c>
      <c r="D246" s="764">
        <v>403</v>
      </c>
      <c r="E246" s="1985" t="str">
        <f>'Sch 3 - Expenses'!E82</f>
        <v>DIRECT</v>
      </c>
      <c r="F246" s="765"/>
      <c r="G246" s="182">
        <f>'Sch 3 - Expenses'!G82</f>
        <v>0</v>
      </c>
      <c r="H246" s="182">
        <f>'Sch 3 - Expenses'!H82</f>
        <v>0</v>
      </c>
      <c r="I246" s="182">
        <f>'Sch 3 - Expenses'!I82</f>
        <v>0</v>
      </c>
      <c r="J246" s="183">
        <f>'Sch 3 - Expenses'!J82</f>
        <v>0</v>
      </c>
      <c r="K246" s="777">
        <f t="shared" si="190"/>
        <v>0</v>
      </c>
      <c r="O246" s="988">
        <f>$G246</f>
        <v>0</v>
      </c>
      <c r="P246" s="989">
        <f>VLOOKUP($E246,O$450:R$461,2,FALSE)*O246*($K246)+IF($G246&lt;&gt;0,($H246/$G246)*O246,0)*(1-$K246)</f>
        <v>0</v>
      </c>
      <c r="Q246" s="989">
        <f>VLOOKUP($E246,O$450:R$461,3,FALSE)*O246*($K246)+IF($G246&lt;&gt;0,($I246/$G246)*O246,0)*(1-$K246)</f>
        <v>0</v>
      </c>
      <c r="R246" s="989">
        <f>VLOOKUP($E246,O$450:R$461,4,FALSE)*O246*($K246)+(O246-P246-Q246)*(1-$K246)</f>
        <v>0</v>
      </c>
      <c r="S246" s="946"/>
      <c r="W246" s="988">
        <f>$G246</f>
        <v>0</v>
      </c>
      <c r="X246" s="989">
        <f>VLOOKUP($E246,W$450:Z$461,2,FALSE)*W246*($K246)+IF($G246&lt;&gt;0,($H246/$G246)*W246,0)*(1-$K246)</f>
        <v>0</v>
      </c>
      <c r="Y246" s="989">
        <f>VLOOKUP($E246,W$450:Z$461,3,FALSE)*W246*($K246)+IF($G246&lt;&gt;0,($I246/$G246)*W246,0)*(1-$K246)</f>
        <v>0</v>
      </c>
      <c r="Z246" s="989">
        <f>VLOOKUP($E246,W$450:Z$461,4,FALSE)*W246*($K246)+(W246-X246-Y246)*(1-$K246)</f>
        <v>0</v>
      </c>
      <c r="AA246" s="946"/>
      <c r="AE246" s="988">
        <f>$G246</f>
        <v>0</v>
      </c>
      <c r="AF246" s="989">
        <f>VLOOKUP($E246,AE$450:AH$461,2,FALSE)*AE246*($K246)+IF($G246&lt;&gt;0,($H246/$G246)*AE246,0)*(1-$K246)</f>
        <v>0</v>
      </c>
      <c r="AG246" s="989">
        <f>VLOOKUP($E246,AE$450:AH$461,3,FALSE)*AE246*($K246)+IF($G246&lt;&gt;0,($I246/$G246)*AE246,0)*(1-$K246)</f>
        <v>0</v>
      </c>
      <c r="AH246" s="989">
        <f>VLOOKUP($E246,AE$450:AH$461,4,FALSE)*AE246*($K246)+(AE246-AF246-AG246)*(1-$K246)</f>
        <v>0</v>
      </c>
      <c r="AI246" s="946"/>
      <c r="AM246" s="988">
        <f>$G246</f>
        <v>0</v>
      </c>
      <c r="AN246" s="989">
        <f>VLOOKUP($E246,AM$450:AP$461,2,FALSE)*AM246*($K246)+IF($G246&lt;&gt;0,($H246/$G246)*AM246,0)*(1-$K246)</f>
        <v>0</v>
      </c>
      <c r="AO246" s="989">
        <f>VLOOKUP($E246,AM$450:AP$461,3,FALSE)*AM246*($K246)+IF($G246&lt;&gt;0,($I246/$G246)*AM246,0)*(1-$K246)</f>
        <v>0</v>
      </c>
      <c r="AP246" s="989">
        <f>VLOOKUP($E246,AM$450:AP$461,4,FALSE)*AM246*($K246)+(AM246-AN246-AO246)*(1-$K246)</f>
        <v>0</v>
      </c>
      <c r="AQ246" s="946"/>
      <c r="AU246" s="988">
        <f>$G246</f>
        <v>0</v>
      </c>
      <c r="AV246" s="989">
        <f>VLOOKUP($E246,AU$450:AX$461,2,FALSE)*AU246*($K246)+IF($G246&lt;&gt;0,($H246/$G246)*AU246,0)*(1-$K246)</f>
        <v>0</v>
      </c>
      <c r="AW246" s="989">
        <f>VLOOKUP($E246,AU$450:AX$461,3,FALSE)*AU246*($K246)+IF($G246&lt;&gt;0,($I246/$G246)*AU246,0)*(1-$K246)</f>
        <v>0</v>
      </c>
      <c r="AX246" s="989">
        <f>VLOOKUP($E246,AU$450:AX$461,4,FALSE)*AU246*($K246)+(AU246-AV246-AW246)*(1-$K246)</f>
        <v>0</v>
      </c>
      <c r="AY246" s="946"/>
      <c r="BC246" s="988">
        <f>$G246</f>
        <v>0</v>
      </c>
      <c r="BD246" s="989">
        <f>VLOOKUP($E246,BC$450:BF$461,2,FALSE)*BC246*($K246)+IF($G246&lt;&gt;0,($H246/$G246)*BC246,0)*(1-$K246)</f>
        <v>0</v>
      </c>
      <c r="BE246" s="989">
        <f>VLOOKUP($E246,BC$450:BF$461,3,FALSE)*BC246*($K246)+IF($G246&lt;&gt;0,($I246/$G246)*BC246,0)*(1-$K246)</f>
        <v>0</v>
      </c>
      <c r="BF246" s="989">
        <f>VLOOKUP($E246,BC$450:BF$461,4,FALSE)*BC246*($K246)+(BC246-BD246-BE246)*(1-$K246)</f>
        <v>0</v>
      </c>
      <c r="BG246" s="946"/>
      <c r="BK246" s="988">
        <f>$G246</f>
        <v>0</v>
      </c>
      <c r="BL246" s="989">
        <f>VLOOKUP($E246,BK$450:BN$461,2,FALSE)*BK246*($K246)+IF($G246&lt;&gt;0,($H246/$G246)*BK246,0)*(1-$K246)</f>
        <v>0</v>
      </c>
      <c r="BM246" s="989">
        <f>VLOOKUP($E246,BK$450:BN$461,3,FALSE)*BK246*($K246)+IF($G246&lt;&gt;0,($I246/$G246)*BK246,0)*(1-$K246)</f>
        <v>0</v>
      </c>
      <c r="BN246" s="989">
        <f>VLOOKUP($E246,BK$450:BN$461,4,FALSE)*BK246*($K246)+(BK246-BL246-BM246)*(1-$K246)</f>
        <v>0</v>
      </c>
      <c r="BO246" s="946"/>
      <c r="BS246" s="988">
        <f>$G246</f>
        <v>0</v>
      </c>
      <c r="BT246" s="989">
        <f>VLOOKUP($E246,BS$450:BV$461,2,FALSE)*BS246*($K246)+IF($G246&lt;&gt;0,($H246/$G246)*BS246,0)*(1-$K246)</f>
        <v>0</v>
      </c>
      <c r="BU246" s="989">
        <f>VLOOKUP($E246,BS$450:BV$461,3,FALSE)*BS246*($K246)+IF($G246&lt;&gt;0,($I246/$G246)*BS246,0)*(1-$K246)</f>
        <v>0</v>
      </c>
      <c r="BV246" s="989">
        <f>VLOOKUP($E246,BS$450:BV$461,4,FALSE)*BS246*($K246)+(BS246-BT246-BU246)*(1-$K246)</f>
        <v>0</v>
      </c>
      <c r="BW246" s="946"/>
      <c r="CA246" s="988">
        <f>$G246</f>
        <v>0</v>
      </c>
      <c r="CB246" s="989">
        <f>VLOOKUP($E246,CA$450:CD$461,2,FALSE)*CA246*($K246)+IF($G246&lt;&gt;0,($H246/$G246)*CA246,0)*(1-$K246)</f>
        <v>0</v>
      </c>
      <c r="CC246" s="989">
        <f>VLOOKUP($E246,CA$450:CD$461,3,FALSE)*CA246*($K246)+IF($G246&lt;&gt;0,($I246/$G246)*CA246,0)*(1-$K246)</f>
        <v>0</v>
      </c>
      <c r="CD246" s="989">
        <f>VLOOKUP($E246,CA$450:CD$461,4,FALSE)*CA246*($K246)+(CA246-CB246-CC246)*(1-$K246)</f>
        <v>0</v>
      </c>
      <c r="CE246" s="946"/>
      <c r="CI246" s="988">
        <f>$G246</f>
        <v>0</v>
      </c>
      <c r="CJ246" s="989">
        <f>VLOOKUP($E246,CI$450:CL$461,2,FALSE)*CI246*($K246)+IF($G246&lt;&gt;0,($H246/$G246)*CI246,0)*(1-$K246)</f>
        <v>0</v>
      </c>
      <c r="CK246" s="989">
        <f>VLOOKUP($E246,CI$450:CL$461,3,FALSE)*CI246*($K246)+IF($G246&lt;&gt;0,($I246/$G246)*CI246,0)*(1-$K246)</f>
        <v>0</v>
      </c>
      <c r="CL246" s="989">
        <f>VLOOKUP($E246,CI$450:CL$461,4,FALSE)*CI246*($K246)+(CI246-CJ246-CK246)*(1-$K246)</f>
        <v>0</v>
      </c>
      <c r="CM246" s="946"/>
      <c r="CQ246" s="988">
        <f>$G246</f>
        <v>0</v>
      </c>
      <c r="CR246" s="989">
        <f>VLOOKUP($E246,CQ$450:CT$461,2,FALSE)*CQ246*($K246)+IF($G246&lt;&gt;0,($H246/$G246)*CQ246,0)*(1-$K246)</f>
        <v>0</v>
      </c>
      <c r="CS246" s="989">
        <f>VLOOKUP($E246,CQ$450:CT$461,3,FALSE)*CQ246*($K246)+IF($G246&lt;&gt;0,($I246/$G246)*CQ246,0)*(1-$K246)</f>
        <v>0</v>
      </c>
      <c r="CT246" s="989">
        <f>VLOOKUP($E246,CQ$450:CT$461,4,FALSE)*CQ246*($K246)+(CQ246-CR246-CS246)*(1-$K246)</f>
        <v>0</v>
      </c>
      <c r="CU246" s="946"/>
      <c r="CY246" s="988">
        <f>$G246</f>
        <v>0</v>
      </c>
      <c r="CZ246" s="989">
        <f>VLOOKUP($E246,CY$450:DB$461,2,FALSE)*CY246*($K246)+IF($G246&lt;&gt;0,($H246/$G246)*CY246,0)*(1-$K246)</f>
        <v>0</v>
      </c>
      <c r="DA246" s="989">
        <f>VLOOKUP($E246,CY$450:DB$461,3,FALSE)*CY246*($K246)+IF($G246&lt;&gt;0,($I246/$G246)*CY246,0)*(1-$K246)</f>
        <v>0</v>
      </c>
      <c r="DB246" s="989">
        <f>VLOOKUP($E246,CY$450:DB$461,4,FALSE)*CY246*($K246)+(CY246-CZ246-DA246)*(1-$K246)</f>
        <v>0</v>
      </c>
      <c r="DC246" s="946"/>
      <c r="DG246" s="988">
        <f>$G246</f>
        <v>0</v>
      </c>
      <c r="DH246" s="989">
        <f>VLOOKUP($E246,DG$450:DJ$461,2,FALSE)*DG246*($K246)+IF($G246&lt;&gt;0,($H246/$G246)*DG246,0)*(1-$K246)</f>
        <v>0</v>
      </c>
      <c r="DI246" s="989">
        <f>VLOOKUP($E246,DG$450:DJ$461,3,FALSE)*DG246*($K246)+IF($G246&lt;&gt;0,($I246/$G246)*DG246,0)*(1-$K246)</f>
        <v>0</v>
      </c>
      <c r="DJ246" s="989">
        <f>VLOOKUP($E246,DG$450:DJ$461,4,FALSE)*DG246*($K246)+(DG246-DH246-DI246)*(1-$K246)</f>
        <v>0</v>
      </c>
      <c r="DK246" s="946"/>
      <c r="DO246" s="988">
        <f>$G246</f>
        <v>0</v>
      </c>
      <c r="DP246" s="989">
        <f>VLOOKUP($E246,DO$450:DR$461,2,FALSE)*DO246*($K246)+IF($G246&lt;&gt;0,($H246/$G246)*DO246,0)*(1-$K246)</f>
        <v>0</v>
      </c>
      <c r="DQ246" s="989">
        <f>VLOOKUP($E246,DO$450:DR$461,3,FALSE)*DO246*($K246)+IF($G246&lt;&gt;0,($I246/$G246)*DO246,0)*(1-$K246)</f>
        <v>0</v>
      </c>
      <c r="DR246" s="989">
        <f>VLOOKUP($E246,DO$450:DR$461,4,FALSE)*DO246*($K246)+(DO246-DP246-DQ246)*(1-$K246)</f>
        <v>0</v>
      </c>
      <c r="DS246" s="946"/>
      <c r="DW246" s="988">
        <f>$G246</f>
        <v>0</v>
      </c>
      <c r="DX246" s="989">
        <f>VLOOKUP($E246,DW$450:DZ$461,2,FALSE)*DW246*($K246)+IF($G246&lt;&gt;0,($H246/$G246)*DW246,0)*(1-$K246)</f>
        <v>0</v>
      </c>
      <c r="DY246" s="989">
        <f>VLOOKUP($E246,DW$450:DZ$461,3,FALSE)*DW246*($K246)+IF($G246&lt;&gt;0,($I246/$G246)*DW246,0)*(1-$K246)</f>
        <v>0</v>
      </c>
      <c r="DZ246" s="989">
        <f>VLOOKUP($E246,DW$450:DZ$461,4,FALSE)*DW246*($K246)+(DW246-DX246-DY246)*(1-$K246)</f>
        <v>0</v>
      </c>
      <c r="EA246" s="946"/>
      <c r="EE246" s="988">
        <f>$G246</f>
        <v>0</v>
      </c>
      <c r="EF246" s="989">
        <f>VLOOKUP($E246,EE$450:EH$461,2,FALSE)*EE246*($K246)+IF($G246&lt;&gt;0,($H246/$G246)*EE246,0)*(1-$K246)</f>
        <v>0</v>
      </c>
      <c r="EG246" s="989">
        <f>VLOOKUP($E246,EE$450:EH$461,3,FALSE)*EE246*($K246)+IF($G246&lt;&gt;0,($I246/$G246)*EE246,0)*(1-$K246)</f>
        <v>0</v>
      </c>
      <c r="EH246" s="989">
        <f>VLOOKUP($E246,EE$450:EH$461,4,FALSE)*EE246*($K246)+(EE246-EF246-EG246)*(1-$K246)</f>
        <v>0</v>
      </c>
      <c r="EI246" s="946"/>
      <c r="EM246" s="988">
        <f>$G246</f>
        <v>0</v>
      </c>
      <c r="EN246" s="989">
        <f>VLOOKUP($E246,EM$450:EP$461,2,FALSE)*EM246*($K246)+IF($G246&lt;&gt;0,($H246/$G246)*EM246,0)*(1-$K246)</f>
        <v>0</v>
      </c>
      <c r="EO246" s="989">
        <f>VLOOKUP($E246,EM$450:EP$461,3,FALSE)*EM246*($K246)+IF($G246&lt;&gt;0,($I246/$G246)*EM246,0)*(1-$K246)</f>
        <v>0</v>
      </c>
      <c r="EP246" s="989">
        <f>VLOOKUP($E246,EM$450:EP$461,4,FALSE)*EM246*($K246)+(EM246-EN246-EO246)*(1-$K246)</f>
        <v>0</v>
      </c>
      <c r="EQ246" s="946"/>
      <c r="EU246" s="988">
        <f>$G246</f>
        <v>0</v>
      </c>
      <c r="EV246" s="989">
        <f>VLOOKUP($E246,EU$450:EX$461,2,FALSE)*EU246*($K246)+IF($G246&lt;&gt;0,($H246/$G246)*EU246,0)*(1-$K246)</f>
        <v>0</v>
      </c>
      <c r="EW246" s="989">
        <f>VLOOKUP($E246,EU$450:EX$461,3,FALSE)*EU246*($K246)+IF($G246&lt;&gt;0,($I246/$G246)*EU246,0)*(1-$K246)</f>
        <v>0</v>
      </c>
      <c r="EX246" s="989">
        <f>VLOOKUP($E246,EU$450:EX$461,4,FALSE)*EU246*($K246)+(EU246-EV246-EW246)*(1-$K246)</f>
        <v>0</v>
      </c>
      <c r="EY246" s="946"/>
      <c r="FC246" s="988">
        <f>$G246</f>
        <v>0</v>
      </c>
      <c r="FD246" s="989">
        <f>VLOOKUP($E246,FC$450:FF$461,2,FALSE)*FC246*($K246)+IF($G246&lt;&gt;0,($H246/$G246)*FC246,0)*(1-$K246)</f>
        <v>0</v>
      </c>
      <c r="FE246" s="989">
        <f>VLOOKUP($E246,FC$450:FF$461,3,FALSE)*FC246*($K246)+IF($G246&lt;&gt;0,($I246/$G246)*FC246,0)*(1-$K246)</f>
        <v>0</v>
      </c>
      <c r="FF246" s="989">
        <f>VLOOKUP($E246,FC$450:FF$461,4,FALSE)*FC246*($K246)+(FC246-FD246-FE246)*(1-$K246)</f>
        <v>0</v>
      </c>
      <c r="FG246" s="946"/>
      <c r="FK246" s="988">
        <f>$G246</f>
        <v>0</v>
      </c>
      <c r="FL246" s="989">
        <f>VLOOKUP($E246,FK$450:FN$461,2,FALSE)*FK246*($K246)+IF($G246&lt;&gt;0,($H246/$G246)*FK246,0)*(1-$K246)</f>
        <v>0</v>
      </c>
      <c r="FM246" s="989">
        <f>VLOOKUP($E246,FK$450:FN$461,3,FALSE)*FK246*($K246)+IF($G246&lt;&gt;0,($I246/$G246)*FK246,0)*(1-$K246)</f>
        <v>0</v>
      </c>
      <c r="FN246" s="989">
        <f>VLOOKUP($E246,FK$450:FN$461,4,FALSE)*FK246*($K246)+(FK246-FL246-FM246)*(1-$K246)</f>
        <v>0</v>
      </c>
      <c r="FO246" s="946"/>
    </row>
    <row r="247" spans="1:171">
      <c r="A247" s="818"/>
      <c r="B247" s="787" t="s">
        <v>378</v>
      </c>
      <c r="C247" s="1963" t="s">
        <v>767</v>
      </c>
      <c r="D247" s="764">
        <v>403</v>
      </c>
      <c r="E247" s="1985" t="str">
        <f>'Sch 3 - Expenses'!E83</f>
        <v>DIRECT</v>
      </c>
      <c r="F247" s="765"/>
      <c r="G247" s="182">
        <f>'Sch 3 - Expenses'!G83</f>
        <v>0</v>
      </c>
      <c r="H247" s="182">
        <f>'Sch 3 - Expenses'!H83</f>
        <v>0</v>
      </c>
      <c r="I247" s="182">
        <f>'Sch 3 - Expenses'!I83</f>
        <v>0</v>
      </c>
      <c r="J247" s="183">
        <f>'Sch 3 - Expenses'!J83</f>
        <v>0</v>
      </c>
      <c r="K247" s="777">
        <f t="shared" si="190"/>
        <v>0</v>
      </c>
      <c r="O247" s="988">
        <f>$G247</f>
        <v>0</v>
      </c>
      <c r="P247" s="989">
        <f>VLOOKUP($E247,O$450:R$461,2,FALSE)*O247*($K247)+IF($G247&lt;&gt;0,($H247/$G247)*O247,0)*(1-$K247)</f>
        <v>0</v>
      </c>
      <c r="Q247" s="989">
        <f>VLOOKUP($E247,O$450:R$461,3,FALSE)*O247*($K247)+IF($G247&lt;&gt;0,($I247/$G247)*O247,0)*(1-$K247)</f>
        <v>0</v>
      </c>
      <c r="R247" s="989">
        <f>VLOOKUP($E247,O$450:R$461,4,FALSE)*O247*($K247)+(O247-P247-Q247)*(1-$K247)</f>
        <v>0</v>
      </c>
      <c r="S247" s="946"/>
      <c r="W247" s="988">
        <f>$G247</f>
        <v>0</v>
      </c>
      <c r="X247" s="989">
        <f>VLOOKUP($E247,W$450:Z$461,2,FALSE)*W247*($K247)+IF($G247&lt;&gt;0,($H247/$G247)*W247,0)*(1-$K247)</f>
        <v>0</v>
      </c>
      <c r="Y247" s="989">
        <f>VLOOKUP($E247,W$450:Z$461,3,FALSE)*W247*($K247)+IF($G247&lt;&gt;0,($I247/$G247)*W247,0)*(1-$K247)</f>
        <v>0</v>
      </c>
      <c r="Z247" s="989">
        <f>VLOOKUP($E247,W$450:Z$461,4,FALSE)*W247*($K247)+(W247-X247-Y247)*(1-$K247)</f>
        <v>0</v>
      </c>
      <c r="AA247" s="946"/>
      <c r="AE247" s="988">
        <f>$G247</f>
        <v>0</v>
      </c>
      <c r="AF247" s="989">
        <f>VLOOKUP($E247,AE$450:AH$461,2,FALSE)*AE247*($K247)+IF($G247&lt;&gt;0,($H247/$G247)*AE247,0)*(1-$K247)</f>
        <v>0</v>
      </c>
      <c r="AG247" s="989">
        <f>VLOOKUP($E247,AE$450:AH$461,3,FALSE)*AE247*($K247)+IF($G247&lt;&gt;0,($I247/$G247)*AE247,0)*(1-$K247)</f>
        <v>0</v>
      </c>
      <c r="AH247" s="989">
        <f>VLOOKUP($E247,AE$450:AH$461,4,FALSE)*AE247*($K247)+(AE247-AF247-AG247)*(1-$K247)</f>
        <v>0</v>
      </c>
      <c r="AI247" s="946"/>
      <c r="AM247" s="988">
        <f>$G247</f>
        <v>0</v>
      </c>
      <c r="AN247" s="989">
        <f>VLOOKUP($E247,AM$450:AP$461,2,FALSE)*AM247*($K247)+IF($G247&lt;&gt;0,($H247/$G247)*AM247,0)*(1-$K247)</f>
        <v>0</v>
      </c>
      <c r="AO247" s="989">
        <f>VLOOKUP($E247,AM$450:AP$461,3,FALSE)*AM247*($K247)+IF($G247&lt;&gt;0,($I247/$G247)*AM247,0)*(1-$K247)</f>
        <v>0</v>
      </c>
      <c r="AP247" s="989">
        <f>VLOOKUP($E247,AM$450:AP$461,4,FALSE)*AM247*($K247)+(AM247-AN247-AO247)*(1-$K247)</f>
        <v>0</v>
      </c>
      <c r="AQ247" s="946"/>
      <c r="AU247" s="988">
        <f>$G247</f>
        <v>0</v>
      </c>
      <c r="AV247" s="989">
        <f>VLOOKUP($E247,AU$450:AX$461,2,FALSE)*AU247*($K247)+IF($G247&lt;&gt;0,($H247/$G247)*AU247,0)*(1-$K247)</f>
        <v>0</v>
      </c>
      <c r="AW247" s="989">
        <f>VLOOKUP($E247,AU$450:AX$461,3,FALSE)*AU247*($K247)+IF($G247&lt;&gt;0,($I247/$G247)*AU247,0)*(1-$K247)</f>
        <v>0</v>
      </c>
      <c r="AX247" s="989">
        <f>VLOOKUP($E247,AU$450:AX$461,4,FALSE)*AU247*($K247)+(AU247-AV247-AW247)*(1-$K247)</f>
        <v>0</v>
      </c>
      <c r="AY247" s="946"/>
      <c r="BC247" s="988">
        <f>$G247</f>
        <v>0</v>
      </c>
      <c r="BD247" s="989">
        <f>VLOOKUP($E247,BC$450:BF$461,2,FALSE)*BC247*($K247)+IF($G247&lt;&gt;0,($H247/$G247)*BC247,0)*(1-$K247)</f>
        <v>0</v>
      </c>
      <c r="BE247" s="989">
        <f>VLOOKUP($E247,BC$450:BF$461,3,FALSE)*BC247*($K247)+IF($G247&lt;&gt;0,($I247/$G247)*BC247,0)*(1-$K247)</f>
        <v>0</v>
      </c>
      <c r="BF247" s="989">
        <f>VLOOKUP($E247,BC$450:BF$461,4,FALSE)*BC247*($K247)+(BC247-BD247-BE247)*(1-$K247)</f>
        <v>0</v>
      </c>
      <c r="BG247" s="946"/>
      <c r="BK247" s="988">
        <f>$G247</f>
        <v>0</v>
      </c>
      <c r="BL247" s="989">
        <f>VLOOKUP($E247,BK$450:BN$461,2,FALSE)*BK247*($K247)+IF($G247&lt;&gt;0,($H247/$G247)*BK247,0)*(1-$K247)</f>
        <v>0</v>
      </c>
      <c r="BM247" s="989">
        <f>VLOOKUP($E247,BK$450:BN$461,3,FALSE)*BK247*($K247)+IF($G247&lt;&gt;0,($I247/$G247)*BK247,0)*(1-$K247)</f>
        <v>0</v>
      </c>
      <c r="BN247" s="989">
        <f>VLOOKUP($E247,BK$450:BN$461,4,FALSE)*BK247*($K247)+(BK247-BL247-BM247)*(1-$K247)</f>
        <v>0</v>
      </c>
      <c r="BO247" s="946"/>
      <c r="BS247" s="988">
        <f>$G247</f>
        <v>0</v>
      </c>
      <c r="BT247" s="989">
        <f>VLOOKUP($E247,BS$450:BV$461,2,FALSE)*BS247*($K247)+IF($G247&lt;&gt;0,($H247/$G247)*BS247,0)*(1-$K247)</f>
        <v>0</v>
      </c>
      <c r="BU247" s="989">
        <f>VLOOKUP($E247,BS$450:BV$461,3,FALSE)*BS247*($K247)+IF($G247&lt;&gt;0,($I247/$G247)*BS247,0)*(1-$K247)</f>
        <v>0</v>
      </c>
      <c r="BV247" s="989">
        <f>VLOOKUP($E247,BS$450:BV$461,4,FALSE)*BS247*($K247)+(BS247-BT247-BU247)*(1-$K247)</f>
        <v>0</v>
      </c>
      <c r="BW247" s="946"/>
      <c r="CA247" s="988">
        <f>$G247</f>
        <v>0</v>
      </c>
      <c r="CB247" s="989">
        <f>VLOOKUP($E247,CA$450:CD$461,2,FALSE)*CA247*($K247)+IF($G247&lt;&gt;0,($H247/$G247)*CA247,0)*(1-$K247)</f>
        <v>0</v>
      </c>
      <c r="CC247" s="989">
        <f>VLOOKUP($E247,CA$450:CD$461,3,FALSE)*CA247*($K247)+IF($G247&lt;&gt;0,($I247/$G247)*CA247,0)*(1-$K247)</f>
        <v>0</v>
      </c>
      <c r="CD247" s="989">
        <f>VLOOKUP($E247,CA$450:CD$461,4,FALSE)*CA247*($K247)+(CA247-CB247-CC247)*(1-$K247)</f>
        <v>0</v>
      </c>
      <c r="CE247" s="946"/>
      <c r="CI247" s="988">
        <f>$G247</f>
        <v>0</v>
      </c>
      <c r="CJ247" s="989">
        <f>VLOOKUP($E247,CI$450:CL$461,2,FALSE)*CI247*($K247)+IF($G247&lt;&gt;0,($H247/$G247)*CI247,0)*(1-$K247)</f>
        <v>0</v>
      </c>
      <c r="CK247" s="989">
        <f>VLOOKUP($E247,CI$450:CL$461,3,FALSE)*CI247*($K247)+IF($G247&lt;&gt;0,($I247/$G247)*CI247,0)*(1-$K247)</f>
        <v>0</v>
      </c>
      <c r="CL247" s="989">
        <f>VLOOKUP($E247,CI$450:CL$461,4,FALSE)*CI247*($K247)+(CI247-CJ247-CK247)*(1-$K247)</f>
        <v>0</v>
      </c>
      <c r="CM247" s="946"/>
      <c r="CQ247" s="988">
        <f>$G247</f>
        <v>0</v>
      </c>
      <c r="CR247" s="989">
        <f>VLOOKUP($E247,CQ$450:CT$461,2,FALSE)*CQ247*($K247)+IF($G247&lt;&gt;0,($H247/$G247)*CQ247,0)*(1-$K247)</f>
        <v>0</v>
      </c>
      <c r="CS247" s="989">
        <f>VLOOKUP($E247,CQ$450:CT$461,3,FALSE)*CQ247*($K247)+IF($G247&lt;&gt;0,($I247/$G247)*CQ247,0)*(1-$K247)</f>
        <v>0</v>
      </c>
      <c r="CT247" s="989">
        <f>VLOOKUP($E247,CQ$450:CT$461,4,FALSE)*CQ247*($K247)+(CQ247-CR247-CS247)*(1-$K247)</f>
        <v>0</v>
      </c>
      <c r="CU247" s="946"/>
      <c r="CY247" s="988">
        <f>$G247</f>
        <v>0</v>
      </c>
      <c r="CZ247" s="989">
        <f>VLOOKUP($E247,CY$450:DB$461,2,FALSE)*CY247*($K247)+IF($G247&lt;&gt;0,($H247/$G247)*CY247,0)*(1-$K247)</f>
        <v>0</v>
      </c>
      <c r="DA247" s="989">
        <f>VLOOKUP($E247,CY$450:DB$461,3,FALSE)*CY247*($K247)+IF($G247&lt;&gt;0,($I247/$G247)*CY247,0)*(1-$K247)</f>
        <v>0</v>
      </c>
      <c r="DB247" s="989">
        <f>VLOOKUP($E247,CY$450:DB$461,4,FALSE)*CY247*($K247)+(CY247-CZ247-DA247)*(1-$K247)</f>
        <v>0</v>
      </c>
      <c r="DC247" s="946"/>
      <c r="DG247" s="988">
        <f>$G247</f>
        <v>0</v>
      </c>
      <c r="DH247" s="989">
        <f>VLOOKUP($E247,DG$450:DJ$461,2,FALSE)*DG247*($K247)+IF($G247&lt;&gt;0,($H247/$G247)*DG247,0)*(1-$K247)</f>
        <v>0</v>
      </c>
      <c r="DI247" s="989">
        <f>VLOOKUP($E247,DG$450:DJ$461,3,FALSE)*DG247*($K247)+IF($G247&lt;&gt;0,($I247/$G247)*DG247,0)*(1-$K247)</f>
        <v>0</v>
      </c>
      <c r="DJ247" s="989">
        <f>VLOOKUP($E247,DG$450:DJ$461,4,FALSE)*DG247*($K247)+(DG247-DH247-DI247)*(1-$K247)</f>
        <v>0</v>
      </c>
      <c r="DK247" s="946"/>
      <c r="DO247" s="988">
        <f>$G247</f>
        <v>0</v>
      </c>
      <c r="DP247" s="989">
        <f>VLOOKUP($E247,DO$450:DR$461,2,FALSE)*DO247*($K247)+IF($G247&lt;&gt;0,($H247/$G247)*DO247,0)*(1-$K247)</f>
        <v>0</v>
      </c>
      <c r="DQ247" s="989">
        <f>VLOOKUP($E247,DO$450:DR$461,3,FALSE)*DO247*($K247)+IF($G247&lt;&gt;0,($I247/$G247)*DO247,0)*(1-$K247)</f>
        <v>0</v>
      </c>
      <c r="DR247" s="989">
        <f>VLOOKUP($E247,DO$450:DR$461,4,FALSE)*DO247*($K247)+(DO247-DP247-DQ247)*(1-$K247)</f>
        <v>0</v>
      </c>
      <c r="DS247" s="946"/>
      <c r="DW247" s="988">
        <f>$G247</f>
        <v>0</v>
      </c>
      <c r="DX247" s="989">
        <f>VLOOKUP($E247,DW$450:DZ$461,2,FALSE)*DW247*($K247)+IF($G247&lt;&gt;0,($H247/$G247)*DW247,0)*(1-$K247)</f>
        <v>0</v>
      </c>
      <c r="DY247" s="989">
        <f>VLOOKUP($E247,DW$450:DZ$461,3,FALSE)*DW247*($K247)+IF($G247&lt;&gt;0,($I247/$G247)*DW247,0)*(1-$K247)</f>
        <v>0</v>
      </c>
      <c r="DZ247" s="989">
        <f>VLOOKUP($E247,DW$450:DZ$461,4,FALSE)*DW247*($K247)+(DW247-DX247-DY247)*(1-$K247)</f>
        <v>0</v>
      </c>
      <c r="EA247" s="946"/>
      <c r="EE247" s="988">
        <f>$G247</f>
        <v>0</v>
      </c>
      <c r="EF247" s="989">
        <f>VLOOKUP($E247,EE$450:EH$461,2,FALSE)*EE247*($K247)+IF($G247&lt;&gt;0,($H247/$G247)*EE247,0)*(1-$K247)</f>
        <v>0</v>
      </c>
      <c r="EG247" s="989">
        <f>VLOOKUP($E247,EE$450:EH$461,3,FALSE)*EE247*($K247)+IF($G247&lt;&gt;0,($I247/$G247)*EE247,0)*(1-$K247)</f>
        <v>0</v>
      </c>
      <c r="EH247" s="989">
        <f>VLOOKUP($E247,EE$450:EH$461,4,FALSE)*EE247*($K247)+(EE247-EF247-EG247)*(1-$K247)</f>
        <v>0</v>
      </c>
      <c r="EI247" s="946"/>
      <c r="EM247" s="988">
        <f>$G247</f>
        <v>0</v>
      </c>
      <c r="EN247" s="989">
        <f>VLOOKUP($E247,EM$450:EP$461,2,FALSE)*EM247*($K247)+IF($G247&lt;&gt;0,($H247/$G247)*EM247,0)*(1-$K247)</f>
        <v>0</v>
      </c>
      <c r="EO247" s="989">
        <f>VLOOKUP($E247,EM$450:EP$461,3,FALSE)*EM247*($K247)+IF($G247&lt;&gt;0,($I247/$G247)*EM247,0)*(1-$K247)</f>
        <v>0</v>
      </c>
      <c r="EP247" s="989">
        <f>VLOOKUP($E247,EM$450:EP$461,4,FALSE)*EM247*($K247)+(EM247-EN247-EO247)*(1-$K247)</f>
        <v>0</v>
      </c>
      <c r="EQ247" s="946"/>
      <c r="EU247" s="988">
        <f>$G247</f>
        <v>0</v>
      </c>
      <c r="EV247" s="989">
        <f>VLOOKUP($E247,EU$450:EX$461,2,FALSE)*EU247*($K247)+IF($G247&lt;&gt;0,($H247/$G247)*EU247,0)*(1-$K247)</f>
        <v>0</v>
      </c>
      <c r="EW247" s="989">
        <f>VLOOKUP($E247,EU$450:EX$461,3,FALSE)*EU247*($K247)+IF($G247&lt;&gt;0,($I247/$G247)*EU247,0)*(1-$K247)</f>
        <v>0</v>
      </c>
      <c r="EX247" s="989">
        <f>VLOOKUP($E247,EU$450:EX$461,4,FALSE)*EU247*($K247)+(EU247-EV247-EW247)*(1-$K247)</f>
        <v>0</v>
      </c>
      <c r="EY247" s="946"/>
      <c r="FC247" s="988">
        <f>$G247</f>
        <v>0</v>
      </c>
      <c r="FD247" s="989">
        <f>VLOOKUP($E247,FC$450:FF$461,2,FALSE)*FC247*($K247)+IF($G247&lt;&gt;0,($H247/$G247)*FC247,0)*(1-$K247)</f>
        <v>0</v>
      </c>
      <c r="FE247" s="989">
        <f>VLOOKUP($E247,FC$450:FF$461,3,FALSE)*FC247*($K247)+IF($G247&lt;&gt;0,($I247/$G247)*FC247,0)*(1-$K247)</f>
        <v>0</v>
      </c>
      <c r="FF247" s="989">
        <f>VLOOKUP($E247,FC$450:FF$461,4,FALSE)*FC247*($K247)+(FC247-FD247-FE247)*(1-$K247)</f>
        <v>0</v>
      </c>
      <c r="FG247" s="946"/>
      <c r="FK247" s="988">
        <f>$G247</f>
        <v>0</v>
      </c>
      <c r="FL247" s="989">
        <f>VLOOKUP($E247,FK$450:FN$461,2,FALSE)*FK247*($K247)+IF($G247&lt;&gt;0,($H247/$G247)*FK247,0)*(1-$K247)</f>
        <v>0</v>
      </c>
      <c r="FM247" s="989">
        <f>VLOOKUP($E247,FK$450:FN$461,3,FALSE)*FK247*($K247)+IF($G247&lt;&gt;0,($I247/$G247)*FK247,0)*(1-$K247)</f>
        <v>0</v>
      </c>
      <c r="FN247" s="989">
        <f>VLOOKUP($E247,FK$450:FN$461,4,FALSE)*FK247*($K247)+(FK247-FL247-FM247)*(1-$K247)</f>
        <v>0</v>
      </c>
      <c r="FO247" s="946"/>
    </row>
    <row r="248" spans="1:171">
      <c r="A248" s="1215">
        <v>200</v>
      </c>
      <c r="B248" s="787" t="s">
        <v>88</v>
      </c>
      <c r="C248" s="1963" t="s">
        <v>767</v>
      </c>
      <c r="D248" s="764">
        <v>403</v>
      </c>
      <c r="E248" s="1985" t="str">
        <f>'Sch 3 - Expenses'!E84</f>
        <v>PROD</v>
      </c>
      <c r="F248" s="765"/>
      <c r="G248" s="182">
        <f>'Sch 3 - Expenses'!G84</f>
        <v>0</v>
      </c>
      <c r="H248" s="182">
        <f>'Sch 3 - Expenses'!H84</f>
        <v>0</v>
      </c>
      <c r="I248" s="182">
        <f>'Sch 3 - Expenses'!I84</f>
        <v>0</v>
      </c>
      <c r="J248" s="183">
        <f>'Sch 3 - Expenses'!J84</f>
        <v>0</v>
      </c>
      <c r="K248" s="777">
        <f t="shared" si="190"/>
        <v>1</v>
      </c>
      <c r="N248" s="1001">
        <f>VLOOKUP($A248,'New Resources - Individual'!$A$4:$Y$133,N$2,FALSE)*N$1</f>
        <v>0</v>
      </c>
      <c r="O248" s="988">
        <f t="shared" ref="O248:O256" si="191">$G248+N248</f>
        <v>0</v>
      </c>
      <c r="P248" s="989">
        <f>VLOOKUP($E248,O$450:R$461,2,FALSE)*O248*($K248)+IF($G248&lt;&gt;0,($H248/$G248)*O248,0)*(1-$K248)</f>
        <v>0</v>
      </c>
      <c r="Q248" s="989">
        <f>VLOOKUP($E248,O$450:R$461,3,FALSE)*O248*($K248)+IF($G248&lt;&gt;0,($I248/$G248)*O248,0)*(1-$K248)</f>
        <v>0</v>
      </c>
      <c r="R248" s="989">
        <f>VLOOKUP($E248,O$450:R$461,4,FALSE)*O248*($K248)+(O248-P248-Q248)*(1-$K248)</f>
        <v>0</v>
      </c>
      <c r="S248" s="946"/>
      <c r="V248" s="1001">
        <f>VLOOKUP($A248,'New Resources - Individual'!$A$4:$Y$133,V$2,FALSE)*V$1</f>
        <v>0</v>
      </c>
      <c r="W248" s="988">
        <f t="shared" ref="W248:W256" si="192">$G248+V248</f>
        <v>0</v>
      </c>
      <c r="X248" s="989">
        <f>VLOOKUP($E248,W$450:Z$461,2,FALSE)*W248*($K248)+IF($G248&lt;&gt;0,($H248/$G248)*W248,0)*(1-$K248)</f>
        <v>0</v>
      </c>
      <c r="Y248" s="989">
        <f>VLOOKUP($E248,W$450:Z$461,3,FALSE)*W248*($K248)+IF($G248&lt;&gt;0,($I248/$G248)*W248,0)*(1-$K248)</f>
        <v>0</v>
      </c>
      <c r="Z248" s="989">
        <f>VLOOKUP($E248,W$450:Z$461,4,FALSE)*W248*($K248)+(W248-X248-Y248)*(1-$K248)</f>
        <v>0</v>
      </c>
      <c r="AA248" s="946"/>
      <c r="AD248" s="1001">
        <f>VLOOKUP($A248,'New Resources - Individual'!$A$4:$Y$133,AD$2,FALSE)*AD$1</f>
        <v>0</v>
      </c>
      <c r="AE248" s="988">
        <f t="shared" ref="AE248:AE256" si="193">$G248+AD248</f>
        <v>0</v>
      </c>
      <c r="AF248" s="989">
        <f>VLOOKUP($E248,AE$450:AH$461,2,FALSE)*AE248*($K248)+IF($G248&lt;&gt;0,($H248/$G248)*AE248,0)*(1-$K248)</f>
        <v>0</v>
      </c>
      <c r="AG248" s="989">
        <f>VLOOKUP($E248,AE$450:AH$461,3,FALSE)*AE248*($K248)+IF($G248&lt;&gt;0,($I248/$G248)*AE248,0)*(1-$K248)</f>
        <v>0</v>
      </c>
      <c r="AH248" s="989">
        <f>VLOOKUP($E248,AE$450:AH$461,4,FALSE)*AE248*($K248)+(AE248-AF248-AG248)*(1-$K248)</f>
        <v>0</v>
      </c>
      <c r="AI248" s="946"/>
      <c r="AL248" s="1001">
        <f>VLOOKUP($A248,'New Resources - Individual'!$A$4:$Y$133,AL$2,FALSE)*AL$1</f>
        <v>0</v>
      </c>
      <c r="AM248" s="988">
        <f t="shared" ref="AM248:AM256" si="194">$G248+AL248</f>
        <v>0</v>
      </c>
      <c r="AN248" s="989">
        <f>VLOOKUP($E248,AM$450:AP$461,2,FALSE)*AM248*($K248)+IF($G248&lt;&gt;0,($H248/$G248)*AM248,0)*(1-$K248)</f>
        <v>0</v>
      </c>
      <c r="AO248" s="989">
        <f>VLOOKUP($E248,AM$450:AP$461,3,FALSE)*AM248*($K248)+IF($G248&lt;&gt;0,($I248/$G248)*AM248,0)*(1-$K248)</f>
        <v>0</v>
      </c>
      <c r="AP248" s="989">
        <f>VLOOKUP($E248,AM$450:AP$461,4,FALSE)*AM248*($K248)+(AM248-AN248-AO248)*(1-$K248)</f>
        <v>0</v>
      </c>
      <c r="AQ248" s="946"/>
      <c r="AT248" s="1001">
        <f>VLOOKUP($A248,'New Resources - Individual'!$A$4:$Y$133,AT$2,FALSE)*AT$1</f>
        <v>0</v>
      </c>
      <c r="AU248" s="988">
        <f t="shared" ref="AU248:AU256" si="195">$G248+AT248</f>
        <v>0</v>
      </c>
      <c r="AV248" s="989">
        <f>VLOOKUP($E248,AU$450:AX$461,2,FALSE)*AU248*($K248)+IF($G248&lt;&gt;0,($H248/$G248)*AU248,0)*(1-$K248)</f>
        <v>0</v>
      </c>
      <c r="AW248" s="989">
        <f>VLOOKUP($E248,AU$450:AX$461,3,FALSE)*AU248*($K248)+IF($G248&lt;&gt;0,($I248/$G248)*AU248,0)*(1-$K248)</f>
        <v>0</v>
      </c>
      <c r="AX248" s="989">
        <f>VLOOKUP($E248,AU$450:AX$461,4,FALSE)*AU248*($K248)+(AU248-AV248-AW248)*(1-$K248)</f>
        <v>0</v>
      </c>
      <c r="AY248" s="946"/>
      <c r="BB248" s="1001">
        <f>VLOOKUP($A248,'New Resources - Individual'!$A$4:$Y$133,BB$2,FALSE)*BB$1</f>
        <v>0</v>
      </c>
      <c r="BC248" s="988">
        <f t="shared" ref="BC248:BC256" si="196">$G248+BB248</f>
        <v>0</v>
      </c>
      <c r="BD248" s="989">
        <f>VLOOKUP($E248,BC$450:BF$461,2,FALSE)*BC248*($K248)+IF($G248&lt;&gt;0,($H248/$G248)*BC248,0)*(1-$K248)</f>
        <v>0</v>
      </c>
      <c r="BE248" s="989">
        <f>VLOOKUP($E248,BC$450:BF$461,3,FALSE)*BC248*($K248)+IF($G248&lt;&gt;0,($I248/$G248)*BC248,0)*(1-$K248)</f>
        <v>0</v>
      </c>
      <c r="BF248" s="989">
        <f>VLOOKUP($E248,BC$450:BF$461,4,FALSE)*BC248*($K248)+(BC248-BD248-BE248)*(1-$K248)</f>
        <v>0</v>
      </c>
      <c r="BG248" s="946"/>
      <c r="BJ248" s="1001">
        <f>VLOOKUP($A248,'New Resources - Individual'!$A$4:$Y$133,BJ$2,FALSE)*BJ$1</f>
        <v>0</v>
      </c>
      <c r="BK248" s="988">
        <f t="shared" ref="BK248:BK256" si="197">$G248+BJ248</f>
        <v>0</v>
      </c>
      <c r="BL248" s="989">
        <f>VLOOKUP($E248,BK$450:BN$461,2,FALSE)*BK248*($K248)+IF($G248&lt;&gt;0,($H248/$G248)*BK248,0)*(1-$K248)</f>
        <v>0</v>
      </c>
      <c r="BM248" s="989">
        <f>VLOOKUP($E248,BK$450:BN$461,3,FALSE)*BK248*($K248)+IF($G248&lt;&gt;0,($I248/$G248)*BK248,0)*(1-$K248)</f>
        <v>0</v>
      </c>
      <c r="BN248" s="989">
        <f>VLOOKUP($E248,BK$450:BN$461,4,FALSE)*BK248*($K248)+(BK248-BL248-BM248)*(1-$K248)</f>
        <v>0</v>
      </c>
      <c r="BO248" s="946"/>
      <c r="BR248" s="1001">
        <f>VLOOKUP($A248,'New Resources - Individual'!$A$4:$Y$133,BR$2,FALSE)*BR$1</f>
        <v>0</v>
      </c>
      <c r="BS248" s="988">
        <f t="shared" ref="BS248:BS256" si="198">$G248+BR248</f>
        <v>0</v>
      </c>
      <c r="BT248" s="989">
        <f>VLOOKUP($E248,BS$450:BV$461,2,FALSE)*BS248*($K248)+IF($G248&lt;&gt;0,($H248/$G248)*BS248,0)*(1-$K248)</f>
        <v>0</v>
      </c>
      <c r="BU248" s="989">
        <f>VLOOKUP($E248,BS$450:BV$461,3,FALSE)*BS248*($K248)+IF($G248&lt;&gt;0,($I248/$G248)*BS248,0)*(1-$K248)</f>
        <v>0</v>
      </c>
      <c r="BV248" s="989">
        <f>VLOOKUP($E248,BS$450:BV$461,4,FALSE)*BS248*($K248)+(BS248-BT248-BU248)*(1-$K248)</f>
        <v>0</v>
      </c>
      <c r="BW248" s="946"/>
      <c r="BZ248" s="1001">
        <f>VLOOKUP($A248,'New Resources - Individual'!$A$4:$Y$133,BZ$2,FALSE)*BZ$1</f>
        <v>0</v>
      </c>
      <c r="CA248" s="988">
        <f t="shared" ref="CA248:CA256" si="199">$G248+BZ248</f>
        <v>0</v>
      </c>
      <c r="CB248" s="989">
        <f>VLOOKUP($E248,CA$450:CD$461,2,FALSE)*CA248*($K248)+IF($G248&lt;&gt;0,($H248/$G248)*CA248,0)*(1-$K248)</f>
        <v>0</v>
      </c>
      <c r="CC248" s="989">
        <f>VLOOKUP($E248,CA$450:CD$461,3,FALSE)*CA248*($K248)+IF($G248&lt;&gt;0,($I248/$G248)*CA248,0)*(1-$K248)</f>
        <v>0</v>
      </c>
      <c r="CD248" s="989">
        <f>VLOOKUP($E248,CA$450:CD$461,4,FALSE)*CA248*($K248)+(CA248-CB248-CC248)*(1-$K248)</f>
        <v>0</v>
      </c>
      <c r="CE248" s="946"/>
      <c r="CH248" s="1001">
        <f>VLOOKUP($A248,'New Resources - Individual'!$A$4:$Y$133,CH$2,FALSE)*CH$1</f>
        <v>0</v>
      </c>
      <c r="CI248" s="988">
        <f t="shared" ref="CI248:CI256" si="200">$G248+CH248</f>
        <v>0</v>
      </c>
      <c r="CJ248" s="989">
        <f>VLOOKUP($E248,CI$450:CL$461,2,FALSE)*CI248*($K248)+IF($G248&lt;&gt;0,($H248/$G248)*CI248,0)*(1-$K248)</f>
        <v>0</v>
      </c>
      <c r="CK248" s="989">
        <f>VLOOKUP($E248,CI$450:CL$461,3,FALSE)*CI248*($K248)+IF($G248&lt;&gt;0,($I248/$G248)*CI248,0)*(1-$K248)</f>
        <v>0</v>
      </c>
      <c r="CL248" s="989">
        <f>VLOOKUP($E248,CI$450:CL$461,4,FALSE)*CI248*($K248)+(CI248-CJ248-CK248)*(1-$K248)</f>
        <v>0</v>
      </c>
      <c r="CM248" s="946"/>
      <c r="CP248" s="1001">
        <f>VLOOKUP($A248,'New Resources - Individual'!$A$4:$Y$133,CP$2,FALSE)*CP$1</f>
        <v>0</v>
      </c>
      <c r="CQ248" s="988">
        <f t="shared" ref="CQ248:CQ256" si="201">$G248+CP248</f>
        <v>0</v>
      </c>
      <c r="CR248" s="989">
        <f>VLOOKUP($E248,CQ$450:CT$461,2,FALSE)*CQ248*($K248)+IF($G248&lt;&gt;0,($H248/$G248)*CQ248,0)*(1-$K248)</f>
        <v>0</v>
      </c>
      <c r="CS248" s="989">
        <f>VLOOKUP($E248,CQ$450:CT$461,3,FALSE)*CQ248*($K248)+IF($G248&lt;&gt;0,($I248/$G248)*CQ248,0)*(1-$K248)</f>
        <v>0</v>
      </c>
      <c r="CT248" s="989">
        <f>VLOOKUP($E248,CQ$450:CT$461,4,FALSE)*CQ248*($K248)+(CQ248-CR248-CS248)*(1-$K248)</f>
        <v>0</v>
      </c>
      <c r="CU248" s="946"/>
      <c r="CX248" s="1001">
        <f>VLOOKUP($A248,'New Resources - Individual'!$A$4:$Y$133,CX$2,FALSE)*CX$1</f>
        <v>0</v>
      </c>
      <c r="CY248" s="988">
        <f t="shared" ref="CY248:CY256" si="202">$G248+CX248</f>
        <v>0</v>
      </c>
      <c r="CZ248" s="989">
        <f>VLOOKUP($E248,CY$450:DB$461,2,FALSE)*CY248*($K248)+IF($G248&lt;&gt;0,($H248/$G248)*CY248,0)*(1-$K248)</f>
        <v>0</v>
      </c>
      <c r="DA248" s="989">
        <f>VLOOKUP($E248,CY$450:DB$461,3,FALSE)*CY248*($K248)+IF($G248&lt;&gt;0,($I248/$G248)*CY248,0)*(1-$K248)</f>
        <v>0</v>
      </c>
      <c r="DB248" s="989">
        <f>VLOOKUP($E248,CY$450:DB$461,4,FALSE)*CY248*($K248)+(CY248-CZ248-DA248)*(1-$K248)</f>
        <v>0</v>
      </c>
      <c r="DC248" s="946"/>
      <c r="DF248" s="1001">
        <f>VLOOKUP($A248,'New Resources - Individual'!$A$4:$Y$133,DF$2,FALSE)*DF$1</f>
        <v>0</v>
      </c>
      <c r="DG248" s="988">
        <f t="shared" ref="DG248:DG256" si="203">$G248+DF248</f>
        <v>0</v>
      </c>
      <c r="DH248" s="989">
        <f>VLOOKUP($E248,DG$450:DJ$461,2,FALSE)*DG248*($K248)+IF($G248&lt;&gt;0,($H248/$G248)*DG248,0)*(1-$K248)</f>
        <v>0</v>
      </c>
      <c r="DI248" s="989">
        <f>VLOOKUP($E248,DG$450:DJ$461,3,FALSE)*DG248*($K248)+IF($G248&lt;&gt;0,($I248/$G248)*DG248,0)*(1-$K248)</f>
        <v>0</v>
      </c>
      <c r="DJ248" s="989">
        <f>VLOOKUP($E248,DG$450:DJ$461,4,FALSE)*DG248*($K248)+(DG248-DH248-DI248)*(1-$K248)</f>
        <v>0</v>
      </c>
      <c r="DK248" s="946"/>
      <c r="DN248" s="1001">
        <f>VLOOKUP($A248,'New Resources - Individual'!$A$4:$Y$133,DN$2,FALSE)*DN$1</f>
        <v>0</v>
      </c>
      <c r="DO248" s="988">
        <f t="shared" ref="DO248:DO256" si="204">$G248+DN248</f>
        <v>0</v>
      </c>
      <c r="DP248" s="989">
        <f>VLOOKUP($E248,DO$450:DR$461,2,FALSE)*DO248*($K248)+IF($G248&lt;&gt;0,($H248/$G248)*DO248,0)*(1-$K248)</f>
        <v>0</v>
      </c>
      <c r="DQ248" s="989">
        <f>VLOOKUP($E248,DO$450:DR$461,3,FALSE)*DO248*($K248)+IF($G248&lt;&gt;0,($I248/$G248)*DO248,0)*(1-$K248)</f>
        <v>0</v>
      </c>
      <c r="DR248" s="989">
        <f>VLOOKUP($E248,DO$450:DR$461,4,FALSE)*DO248*($K248)+(DO248-DP248-DQ248)*(1-$K248)</f>
        <v>0</v>
      </c>
      <c r="DS248" s="946"/>
      <c r="DV248" s="1001">
        <f>VLOOKUP($A248,'New Resources - Individual'!$A$4:$Y$133,DV$2,FALSE)*DV$1</f>
        <v>0</v>
      </c>
      <c r="DW248" s="988">
        <f t="shared" ref="DW248:DW256" si="205">$G248+DV248</f>
        <v>0</v>
      </c>
      <c r="DX248" s="989">
        <f>VLOOKUP($E248,DW$450:DZ$461,2,FALSE)*DW248*($K248)+IF($G248&lt;&gt;0,($H248/$G248)*DW248,0)*(1-$K248)</f>
        <v>0</v>
      </c>
      <c r="DY248" s="989">
        <f>VLOOKUP($E248,DW$450:DZ$461,3,FALSE)*DW248*($K248)+IF($G248&lt;&gt;0,($I248/$G248)*DW248,0)*(1-$K248)</f>
        <v>0</v>
      </c>
      <c r="DZ248" s="989">
        <f>VLOOKUP($E248,DW$450:DZ$461,4,FALSE)*DW248*($K248)+(DW248-DX248-DY248)*(1-$K248)</f>
        <v>0</v>
      </c>
      <c r="EA248" s="946"/>
      <c r="ED248" s="1001">
        <f>VLOOKUP($A248,'New Resources - Individual'!$A$4:$Y$133,ED$2,FALSE)*ED$1</f>
        <v>0</v>
      </c>
      <c r="EE248" s="988">
        <f t="shared" ref="EE248:EE256" si="206">$G248+ED248</f>
        <v>0</v>
      </c>
      <c r="EF248" s="989">
        <f>VLOOKUP($E248,EE$450:EH$461,2,FALSE)*EE248*($K248)+IF($G248&lt;&gt;0,($H248/$G248)*EE248,0)*(1-$K248)</f>
        <v>0</v>
      </c>
      <c r="EG248" s="989">
        <f>VLOOKUP($E248,EE$450:EH$461,3,FALSE)*EE248*($K248)+IF($G248&lt;&gt;0,($I248/$G248)*EE248,0)*(1-$K248)</f>
        <v>0</v>
      </c>
      <c r="EH248" s="989">
        <f>VLOOKUP($E248,EE$450:EH$461,4,FALSE)*EE248*($K248)+(EE248-EF248-EG248)*(1-$K248)</f>
        <v>0</v>
      </c>
      <c r="EI248" s="946"/>
      <c r="EL248" s="1001">
        <f>VLOOKUP($A248,'New Resources - Individual'!$A$4:$Y$133,EL$2,FALSE)*EL$1</f>
        <v>0</v>
      </c>
      <c r="EM248" s="988">
        <f t="shared" ref="EM248:EM256" si="207">$G248+EL248</f>
        <v>0</v>
      </c>
      <c r="EN248" s="989">
        <f>VLOOKUP($E248,EM$450:EP$461,2,FALSE)*EM248*($K248)+IF($G248&lt;&gt;0,($H248/$G248)*EM248,0)*(1-$K248)</f>
        <v>0</v>
      </c>
      <c r="EO248" s="989">
        <f>VLOOKUP($E248,EM$450:EP$461,3,FALSE)*EM248*($K248)+IF($G248&lt;&gt;0,($I248/$G248)*EM248,0)*(1-$K248)</f>
        <v>0</v>
      </c>
      <c r="EP248" s="989">
        <f>VLOOKUP($E248,EM$450:EP$461,4,FALSE)*EM248*($K248)+(EM248-EN248-EO248)*(1-$K248)</f>
        <v>0</v>
      </c>
      <c r="EQ248" s="946"/>
      <c r="ET248" s="1001">
        <f>VLOOKUP($A248,'New Resources - Individual'!$A$4:$Y$133,ET$2,FALSE)*ET$1</f>
        <v>0</v>
      </c>
      <c r="EU248" s="988">
        <f t="shared" ref="EU248:EU256" si="208">$G248+ET248</f>
        <v>0</v>
      </c>
      <c r="EV248" s="989">
        <f>VLOOKUP($E248,EU$450:EX$461,2,FALSE)*EU248*($K248)+IF($G248&lt;&gt;0,($H248/$G248)*EU248,0)*(1-$K248)</f>
        <v>0</v>
      </c>
      <c r="EW248" s="989">
        <f>VLOOKUP($E248,EU$450:EX$461,3,FALSE)*EU248*($K248)+IF($G248&lt;&gt;0,($I248/$G248)*EU248,0)*(1-$K248)</f>
        <v>0</v>
      </c>
      <c r="EX248" s="989">
        <f>VLOOKUP($E248,EU$450:EX$461,4,FALSE)*EU248*($K248)+(EU248-EV248-EW248)*(1-$K248)</f>
        <v>0</v>
      </c>
      <c r="EY248" s="946"/>
      <c r="FB248" s="1001">
        <f>VLOOKUP($A248,'New Resources - Individual'!$A$4:$Y$133,FB$2,FALSE)*FB$1</f>
        <v>0</v>
      </c>
      <c r="FC248" s="988">
        <f t="shared" ref="FC248:FC256" si="209">$G248+FB248</f>
        <v>0</v>
      </c>
      <c r="FD248" s="989">
        <f>VLOOKUP($E248,FC$450:FF$461,2,FALSE)*FC248*($K248)+IF($G248&lt;&gt;0,($H248/$G248)*FC248,0)*(1-$K248)</f>
        <v>0</v>
      </c>
      <c r="FE248" s="989">
        <f>VLOOKUP($E248,FC$450:FF$461,3,FALSE)*FC248*($K248)+IF($G248&lt;&gt;0,($I248/$G248)*FC248,0)*(1-$K248)</f>
        <v>0</v>
      </c>
      <c r="FF248" s="989">
        <f>VLOOKUP($E248,FC$450:FF$461,4,FALSE)*FC248*($K248)+(FC248-FD248-FE248)*(1-$K248)</f>
        <v>0</v>
      </c>
      <c r="FG248" s="946"/>
      <c r="FJ248" s="1001">
        <f>VLOOKUP($A248,'New Resources - Individual'!$A$4:$Y$133,FJ$2,FALSE)*FJ$1</f>
        <v>0</v>
      </c>
      <c r="FK248" s="988">
        <f t="shared" ref="FK248:FK256" si="210">$G248+FJ248</f>
        <v>0</v>
      </c>
      <c r="FL248" s="989">
        <f>VLOOKUP($E248,FK$450:FN$461,2,FALSE)*FK248*($K248)+IF($G248&lt;&gt;0,($H248/$G248)*FK248,0)*(1-$K248)</f>
        <v>0</v>
      </c>
      <c r="FM248" s="989">
        <f>VLOOKUP($E248,FK$450:FN$461,3,FALSE)*FK248*($K248)+IF($G248&lt;&gt;0,($I248/$G248)*FK248,0)*(1-$K248)</f>
        <v>0</v>
      </c>
      <c r="FN248" s="989">
        <f>VLOOKUP($E248,FK$450:FN$461,4,FALSE)*FK248*($K248)+(FK248-FL248-FM248)*(1-$K248)</f>
        <v>0</v>
      </c>
      <c r="FO248" s="946"/>
    </row>
    <row r="249" spans="1:171">
      <c r="A249" s="1215">
        <v>330</v>
      </c>
      <c r="B249" s="787" t="s">
        <v>89</v>
      </c>
      <c r="C249" s="1963" t="s">
        <v>767</v>
      </c>
      <c r="D249" s="764">
        <v>403</v>
      </c>
      <c r="E249" s="1985" t="str">
        <f>'Sch 3 - Expenses'!E85</f>
        <v>PROD</v>
      </c>
      <c r="F249" s="765"/>
      <c r="G249" s="182">
        <f>'Sch 3 - Expenses'!G85</f>
        <v>0</v>
      </c>
      <c r="H249" s="182">
        <f>'Sch 3 - Expenses'!H85</f>
        <v>0</v>
      </c>
      <c r="I249" s="182">
        <f>'Sch 3 - Expenses'!I85</f>
        <v>0</v>
      </c>
      <c r="J249" s="183">
        <f>'Sch 3 - Expenses'!J85</f>
        <v>0</v>
      </c>
      <c r="K249" s="777">
        <f t="shared" si="190"/>
        <v>1</v>
      </c>
      <c r="N249" s="1001">
        <f>VLOOKUP($A249,'New Resources - Individual'!$A$4:$Y$133,N$2,FALSE)*N$1</f>
        <v>0</v>
      </c>
      <c r="O249" s="988">
        <f t="shared" si="191"/>
        <v>0</v>
      </c>
      <c r="P249" s="989">
        <f>VLOOKUP($E249,O$450:R$461,2,FALSE)*O249*($K249)+IF($G249&lt;&gt;0,($H249/$G249)*O249,0)*(1-$K249)</f>
        <v>0</v>
      </c>
      <c r="Q249" s="989">
        <f>VLOOKUP($E249,O$450:R$461,3,FALSE)*O249*($K249)+IF($G249&lt;&gt;0,($I249/$G249)*O249,0)*(1-$K249)</f>
        <v>0</v>
      </c>
      <c r="R249" s="989">
        <f>VLOOKUP($E249,O$450:R$461,4,FALSE)*O249*($K249)+(O249-P249-Q249)*(1-$K249)</f>
        <v>0</v>
      </c>
      <c r="S249" s="946"/>
      <c r="V249" s="1001">
        <f>VLOOKUP($A249,'New Resources - Individual'!$A$4:$Y$133,V$2,FALSE)*V$1</f>
        <v>0</v>
      </c>
      <c r="W249" s="988">
        <f t="shared" si="192"/>
        <v>0</v>
      </c>
      <c r="X249" s="989">
        <f>VLOOKUP($E249,W$450:Z$461,2,FALSE)*W249*($K249)+IF($G249&lt;&gt;0,($H249/$G249)*W249,0)*(1-$K249)</f>
        <v>0</v>
      </c>
      <c r="Y249" s="989">
        <f>VLOOKUP($E249,W$450:Z$461,3,FALSE)*W249*($K249)+IF($G249&lt;&gt;0,($I249/$G249)*W249,0)*(1-$K249)</f>
        <v>0</v>
      </c>
      <c r="Z249" s="989">
        <f>VLOOKUP($E249,W$450:Z$461,4,FALSE)*W249*($K249)+(W249-X249-Y249)*(1-$K249)</f>
        <v>0</v>
      </c>
      <c r="AA249" s="946"/>
      <c r="AD249" s="1001">
        <f>VLOOKUP($A249,'New Resources - Individual'!$A$4:$Y$133,AD$2,FALSE)*AD$1</f>
        <v>0</v>
      </c>
      <c r="AE249" s="988">
        <f t="shared" si="193"/>
        <v>0</v>
      </c>
      <c r="AF249" s="989">
        <f>VLOOKUP($E249,AE$450:AH$461,2,FALSE)*AE249*($K249)+IF($G249&lt;&gt;0,($H249/$G249)*AE249,0)*(1-$K249)</f>
        <v>0</v>
      </c>
      <c r="AG249" s="989">
        <f>VLOOKUP($E249,AE$450:AH$461,3,FALSE)*AE249*($K249)+IF($G249&lt;&gt;0,($I249/$G249)*AE249,0)*(1-$K249)</f>
        <v>0</v>
      </c>
      <c r="AH249" s="989">
        <f>VLOOKUP($E249,AE$450:AH$461,4,FALSE)*AE249*($K249)+(AE249-AF249-AG249)*(1-$K249)</f>
        <v>0</v>
      </c>
      <c r="AI249" s="946"/>
      <c r="AL249" s="1001">
        <f>VLOOKUP($A249,'New Resources - Individual'!$A$4:$Y$133,AL$2,FALSE)*AL$1</f>
        <v>0</v>
      </c>
      <c r="AM249" s="988">
        <f t="shared" si="194"/>
        <v>0</v>
      </c>
      <c r="AN249" s="989">
        <f>VLOOKUP($E249,AM$450:AP$461,2,FALSE)*AM249*($K249)+IF($G249&lt;&gt;0,($H249/$G249)*AM249,0)*(1-$K249)</f>
        <v>0</v>
      </c>
      <c r="AO249" s="989">
        <f>VLOOKUP($E249,AM$450:AP$461,3,FALSE)*AM249*($K249)+IF($G249&lt;&gt;0,($I249/$G249)*AM249,0)*(1-$K249)</f>
        <v>0</v>
      </c>
      <c r="AP249" s="989">
        <f>VLOOKUP($E249,AM$450:AP$461,4,FALSE)*AM249*($K249)+(AM249-AN249-AO249)*(1-$K249)</f>
        <v>0</v>
      </c>
      <c r="AQ249" s="946"/>
      <c r="AT249" s="1001">
        <f>VLOOKUP($A249,'New Resources - Individual'!$A$4:$Y$133,AT$2,FALSE)*AT$1</f>
        <v>0</v>
      </c>
      <c r="AU249" s="988">
        <f t="shared" si="195"/>
        <v>0</v>
      </c>
      <c r="AV249" s="989">
        <f>VLOOKUP($E249,AU$450:AX$461,2,FALSE)*AU249*($K249)+IF($G249&lt;&gt;0,($H249/$G249)*AU249,0)*(1-$K249)</f>
        <v>0</v>
      </c>
      <c r="AW249" s="989">
        <f>VLOOKUP($E249,AU$450:AX$461,3,FALSE)*AU249*($K249)+IF($G249&lt;&gt;0,($I249/$G249)*AU249,0)*(1-$K249)</f>
        <v>0</v>
      </c>
      <c r="AX249" s="989">
        <f>VLOOKUP($E249,AU$450:AX$461,4,FALSE)*AU249*($K249)+(AU249-AV249-AW249)*(1-$K249)</f>
        <v>0</v>
      </c>
      <c r="AY249" s="946"/>
      <c r="BB249" s="1001">
        <f>VLOOKUP($A249,'New Resources - Individual'!$A$4:$Y$133,BB$2,FALSE)*BB$1</f>
        <v>0</v>
      </c>
      <c r="BC249" s="988">
        <f t="shared" si="196"/>
        <v>0</v>
      </c>
      <c r="BD249" s="989">
        <f>VLOOKUP($E249,BC$450:BF$461,2,FALSE)*BC249*($K249)+IF($G249&lt;&gt;0,($H249/$G249)*BC249,0)*(1-$K249)</f>
        <v>0</v>
      </c>
      <c r="BE249" s="989">
        <f>VLOOKUP($E249,BC$450:BF$461,3,FALSE)*BC249*($K249)+IF($G249&lt;&gt;0,($I249/$G249)*BC249,0)*(1-$K249)</f>
        <v>0</v>
      </c>
      <c r="BF249" s="989">
        <f>VLOOKUP($E249,BC$450:BF$461,4,FALSE)*BC249*($K249)+(BC249-BD249-BE249)*(1-$K249)</f>
        <v>0</v>
      </c>
      <c r="BG249" s="946"/>
      <c r="BJ249" s="1001">
        <f>VLOOKUP($A249,'New Resources - Individual'!$A$4:$Y$133,BJ$2,FALSE)*BJ$1</f>
        <v>0</v>
      </c>
      <c r="BK249" s="988">
        <f t="shared" si="197"/>
        <v>0</v>
      </c>
      <c r="BL249" s="989">
        <f>VLOOKUP($E249,BK$450:BN$461,2,FALSE)*BK249*($K249)+IF($G249&lt;&gt;0,($H249/$G249)*BK249,0)*(1-$K249)</f>
        <v>0</v>
      </c>
      <c r="BM249" s="989">
        <f>VLOOKUP($E249,BK$450:BN$461,3,FALSE)*BK249*($K249)+IF($G249&lt;&gt;0,($I249/$G249)*BK249,0)*(1-$K249)</f>
        <v>0</v>
      </c>
      <c r="BN249" s="989">
        <f>VLOOKUP($E249,BK$450:BN$461,4,FALSE)*BK249*($K249)+(BK249-BL249-BM249)*(1-$K249)</f>
        <v>0</v>
      </c>
      <c r="BO249" s="946"/>
      <c r="BR249" s="1001">
        <f>VLOOKUP($A249,'New Resources - Individual'!$A$4:$Y$133,BR$2,FALSE)*BR$1</f>
        <v>0</v>
      </c>
      <c r="BS249" s="988">
        <f t="shared" si="198"/>
        <v>0</v>
      </c>
      <c r="BT249" s="989">
        <f>VLOOKUP($E249,BS$450:BV$461,2,FALSE)*BS249*($K249)+IF($G249&lt;&gt;0,($H249/$G249)*BS249,0)*(1-$K249)</f>
        <v>0</v>
      </c>
      <c r="BU249" s="989">
        <f>VLOOKUP($E249,BS$450:BV$461,3,FALSE)*BS249*($K249)+IF($G249&lt;&gt;0,($I249/$G249)*BS249,0)*(1-$K249)</f>
        <v>0</v>
      </c>
      <c r="BV249" s="989">
        <f>VLOOKUP($E249,BS$450:BV$461,4,FALSE)*BS249*($K249)+(BS249-BT249-BU249)*(1-$K249)</f>
        <v>0</v>
      </c>
      <c r="BW249" s="946"/>
      <c r="BZ249" s="1001">
        <f>VLOOKUP($A249,'New Resources - Individual'!$A$4:$Y$133,BZ$2,FALSE)*BZ$1</f>
        <v>0</v>
      </c>
      <c r="CA249" s="988">
        <f t="shared" si="199"/>
        <v>0</v>
      </c>
      <c r="CB249" s="989">
        <f>VLOOKUP($E249,CA$450:CD$461,2,FALSE)*CA249*($K249)+IF($G249&lt;&gt;0,($H249/$G249)*CA249,0)*(1-$K249)</f>
        <v>0</v>
      </c>
      <c r="CC249" s="989">
        <f>VLOOKUP($E249,CA$450:CD$461,3,FALSE)*CA249*($K249)+IF($G249&lt;&gt;0,($I249/$G249)*CA249,0)*(1-$K249)</f>
        <v>0</v>
      </c>
      <c r="CD249" s="989">
        <f>VLOOKUP($E249,CA$450:CD$461,4,FALSE)*CA249*($K249)+(CA249-CB249-CC249)*(1-$K249)</f>
        <v>0</v>
      </c>
      <c r="CE249" s="946"/>
      <c r="CH249" s="1001">
        <f>VLOOKUP($A249,'New Resources - Individual'!$A$4:$Y$133,CH$2,FALSE)*CH$1</f>
        <v>0</v>
      </c>
      <c r="CI249" s="988">
        <f t="shared" si="200"/>
        <v>0</v>
      </c>
      <c r="CJ249" s="989">
        <f>VLOOKUP($E249,CI$450:CL$461,2,FALSE)*CI249*($K249)+IF($G249&lt;&gt;0,($H249/$G249)*CI249,0)*(1-$K249)</f>
        <v>0</v>
      </c>
      <c r="CK249" s="989">
        <f>VLOOKUP($E249,CI$450:CL$461,3,FALSE)*CI249*($K249)+IF($G249&lt;&gt;0,($I249/$G249)*CI249,0)*(1-$K249)</f>
        <v>0</v>
      </c>
      <c r="CL249" s="989">
        <f>VLOOKUP($E249,CI$450:CL$461,4,FALSE)*CI249*($K249)+(CI249-CJ249-CK249)*(1-$K249)</f>
        <v>0</v>
      </c>
      <c r="CM249" s="946"/>
      <c r="CP249" s="1001">
        <f>VLOOKUP($A249,'New Resources - Individual'!$A$4:$Y$133,CP$2,FALSE)*CP$1</f>
        <v>0</v>
      </c>
      <c r="CQ249" s="988">
        <f t="shared" si="201"/>
        <v>0</v>
      </c>
      <c r="CR249" s="989">
        <f>VLOOKUP($E249,CQ$450:CT$461,2,FALSE)*CQ249*($K249)+IF($G249&lt;&gt;0,($H249/$G249)*CQ249,0)*(1-$K249)</f>
        <v>0</v>
      </c>
      <c r="CS249" s="989">
        <f>VLOOKUP($E249,CQ$450:CT$461,3,FALSE)*CQ249*($K249)+IF($G249&lt;&gt;0,($I249/$G249)*CQ249,0)*(1-$K249)</f>
        <v>0</v>
      </c>
      <c r="CT249" s="989">
        <f>VLOOKUP($E249,CQ$450:CT$461,4,FALSE)*CQ249*($K249)+(CQ249-CR249-CS249)*(1-$K249)</f>
        <v>0</v>
      </c>
      <c r="CU249" s="946"/>
      <c r="CX249" s="1001">
        <f>VLOOKUP($A249,'New Resources - Individual'!$A$4:$Y$133,CX$2,FALSE)*CX$1</f>
        <v>0</v>
      </c>
      <c r="CY249" s="988">
        <f t="shared" si="202"/>
        <v>0</v>
      </c>
      <c r="CZ249" s="989">
        <f>VLOOKUP($E249,CY$450:DB$461,2,FALSE)*CY249*($K249)+IF($G249&lt;&gt;0,($H249/$G249)*CY249,0)*(1-$K249)</f>
        <v>0</v>
      </c>
      <c r="DA249" s="989">
        <f>VLOOKUP($E249,CY$450:DB$461,3,FALSE)*CY249*($K249)+IF($G249&lt;&gt;0,($I249/$G249)*CY249,0)*(1-$K249)</f>
        <v>0</v>
      </c>
      <c r="DB249" s="989">
        <f>VLOOKUP($E249,CY$450:DB$461,4,FALSE)*CY249*($K249)+(CY249-CZ249-DA249)*(1-$K249)</f>
        <v>0</v>
      </c>
      <c r="DC249" s="946"/>
      <c r="DF249" s="1001">
        <f>VLOOKUP($A249,'New Resources - Individual'!$A$4:$Y$133,DF$2,FALSE)*DF$1</f>
        <v>0</v>
      </c>
      <c r="DG249" s="988">
        <f t="shared" si="203"/>
        <v>0</v>
      </c>
      <c r="DH249" s="989">
        <f>VLOOKUP($E249,DG$450:DJ$461,2,FALSE)*DG249*($K249)+IF($G249&lt;&gt;0,($H249/$G249)*DG249,0)*(1-$K249)</f>
        <v>0</v>
      </c>
      <c r="DI249" s="989">
        <f>VLOOKUP($E249,DG$450:DJ$461,3,FALSE)*DG249*($K249)+IF($G249&lt;&gt;0,($I249/$G249)*DG249,0)*(1-$K249)</f>
        <v>0</v>
      </c>
      <c r="DJ249" s="989">
        <f>VLOOKUP($E249,DG$450:DJ$461,4,FALSE)*DG249*($K249)+(DG249-DH249-DI249)*(1-$K249)</f>
        <v>0</v>
      </c>
      <c r="DK249" s="946"/>
      <c r="DN249" s="1001">
        <f>VLOOKUP($A249,'New Resources - Individual'!$A$4:$Y$133,DN$2,FALSE)*DN$1</f>
        <v>0</v>
      </c>
      <c r="DO249" s="988">
        <f t="shared" si="204"/>
        <v>0</v>
      </c>
      <c r="DP249" s="989">
        <f>VLOOKUP($E249,DO$450:DR$461,2,FALSE)*DO249*($K249)+IF($G249&lt;&gt;0,($H249/$G249)*DO249,0)*(1-$K249)</f>
        <v>0</v>
      </c>
      <c r="DQ249" s="989">
        <f>VLOOKUP($E249,DO$450:DR$461,3,FALSE)*DO249*($K249)+IF($G249&lt;&gt;0,($I249/$G249)*DO249,0)*(1-$K249)</f>
        <v>0</v>
      </c>
      <c r="DR249" s="989">
        <f>VLOOKUP($E249,DO$450:DR$461,4,FALSE)*DO249*($K249)+(DO249-DP249-DQ249)*(1-$K249)</f>
        <v>0</v>
      </c>
      <c r="DS249" s="946"/>
      <c r="DV249" s="1001">
        <f>VLOOKUP($A249,'New Resources - Individual'!$A$4:$Y$133,DV$2,FALSE)*DV$1</f>
        <v>0</v>
      </c>
      <c r="DW249" s="988">
        <f t="shared" si="205"/>
        <v>0</v>
      </c>
      <c r="DX249" s="989">
        <f>VLOOKUP($E249,DW$450:DZ$461,2,FALSE)*DW249*($K249)+IF($G249&lt;&gt;0,($H249/$G249)*DW249,0)*(1-$K249)</f>
        <v>0</v>
      </c>
      <c r="DY249" s="989">
        <f>VLOOKUP($E249,DW$450:DZ$461,3,FALSE)*DW249*($K249)+IF($G249&lt;&gt;0,($I249/$G249)*DW249,0)*(1-$K249)</f>
        <v>0</v>
      </c>
      <c r="DZ249" s="989">
        <f>VLOOKUP($E249,DW$450:DZ$461,4,FALSE)*DW249*($K249)+(DW249-DX249-DY249)*(1-$K249)</f>
        <v>0</v>
      </c>
      <c r="EA249" s="946"/>
      <c r="ED249" s="1001">
        <f>VLOOKUP($A249,'New Resources - Individual'!$A$4:$Y$133,ED$2,FALSE)*ED$1</f>
        <v>0</v>
      </c>
      <c r="EE249" s="988">
        <f t="shared" si="206"/>
        <v>0</v>
      </c>
      <c r="EF249" s="989">
        <f>VLOOKUP($E249,EE$450:EH$461,2,FALSE)*EE249*($K249)+IF($G249&lt;&gt;0,($H249/$G249)*EE249,0)*(1-$K249)</f>
        <v>0</v>
      </c>
      <c r="EG249" s="989">
        <f>VLOOKUP($E249,EE$450:EH$461,3,FALSE)*EE249*($K249)+IF($G249&lt;&gt;0,($I249/$G249)*EE249,0)*(1-$K249)</f>
        <v>0</v>
      </c>
      <c r="EH249" s="989">
        <f>VLOOKUP($E249,EE$450:EH$461,4,FALSE)*EE249*($K249)+(EE249-EF249-EG249)*(1-$K249)</f>
        <v>0</v>
      </c>
      <c r="EI249" s="946"/>
      <c r="EL249" s="1001">
        <f>VLOOKUP($A249,'New Resources - Individual'!$A$4:$Y$133,EL$2,FALSE)*EL$1</f>
        <v>0</v>
      </c>
      <c r="EM249" s="988">
        <f t="shared" si="207"/>
        <v>0</v>
      </c>
      <c r="EN249" s="989">
        <f>VLOOKUP($E249,EM$450:EP$461,2,FALSE)*EM249*($K249)+IF($G249&lt;&gt;0,($H249/$G249)*EM249,0)*(1-$K249)</f>
        <v>0</v>
      </c>
      <c r="EO249" s="989">
        <f>VLOOKUP($E249,EM$450:EP$461,3,FALSE)*EM249*($K249)+IF($G249&lt;&gt;0,($I249/$G249)*EM249,0)*(1-$K249)</f>
        <v>0</v>
      </c>
      <c r="EP249" s="989">
        <f>VLOOKUP($E249,EM$450:EP$461,4,FALSE)*EM249*($K249)+(EM249-EN249-EO249)*(1-$K249)</f>
        <v>0</v>
      </c>
      <c r="EQ249" s="946"/>
      <c r="ET249" s="1001">
        <f>VLOOKUP($A249,'New Resources - Individual'!$A$4:$Y$133,ET$2,FALSE)*ET$1</f>
        <v>0</v>
      </c>
      <c r="EU249" s="988">
        <f t="shared" si="208"/>
        <v>0</v>
      </c>
      <c r="EV249" s="989">
        <f>VLOOKUP($E249,EU$450:EX$461,2,FALSE)*EU249*($K249)+IF($G249&lt;&gt;0,($H249/$G249)*EU249,0)*(1-$K249)</f>
        <v>0</v>
      </c>
      <c r="EW249" s="989">
        <f>VLOOKUP($E249,EU$450:EX$461,3,FALSE)*EU249*($K249)+IF($G249&lt;&gt;0,($I249/$G249)*EU249,0)*(1-$K249)</f>
        <v>0</v>
      </c>
      <c r="EX249" s="989">
        <f>VLOOKUP($E249,EU$450:EX$461,4,FALSE)*EU249*($K249)+(EU249-EV249-EW249)*(1-$K249)</f>
        <v>0</v>
      </c>
      <c r="EY249" s="946"/>
      <c r="FB249" s="1001">
        <f>VLOOKUP($A249,'New Resources - Individual'!$A$4:$Y$133,FB$2,FALSE)*FB$1</f>
        <v>0</v>
      </c>
      <c r="FC249" s="988">
        <f t="shared" si="209"/>
        <v>0</v>
      </c>
      <c r="FD249" s="989">
        <f>VLOOKUP($E249,FC$450:FF$461,2,FALSE)*FC249*($K249)+IF($G249&lt;&gt;0,($H249/$G249)*FC249,0)*(1-$K249)</f>
        <v>0</v>
      </c>
      <c r="FE249" s="989">
        <f>VLOOKUP($E249,FC$450:FF$461,3,FALSE)*FC249*($K249)+IF($G249&lt;&gt;0,($I249/$G249)*FC249,0)*(1-$K249)</f>
        <v>0</v>
      </c>
      <c r="FF249" s="989">
        <f>VLOOKUP($E249,FC$450:FF$461,4,FALSE)*FC249*($K249)+(FC249-FD249-FE249)*(1-$K249)</f>
        <v>0</v>
      </c>
      <c r="FG249" s="946"/>
      <c r="FJ249" s="1001">
        <f>VLOOKUP($A249,'New Resources - Individual'!$A$4:$Y$133,FJ$2,FALSE)*FJ$1</f>
        <v>0</v>
      </c>
      <c r="FK249" s="988">
        <f t="shared" si="210"/>
        <v>0</v>
      </c>
      <c r="FL249" s="989">
        <f>VLOOKUP($E249,FK$450:FN$461,2,FALSE)*FK249*($K249)+IF($G249&lt;&gt;0,($H249/$G249)*FK249,0)*(1-$K249)</f>
        <v>0</v>
      </c>
      <c r="FM249" s="989">
        <f>VLOOKUP($E249,FK$450:FN$461,3,FALSE)*FK249*($K249)+IF($G249&lt;&gt;0,($I249/$G249)*FK249,0)*(1-$K249)</f>
        <v>0</v>
      </c>
      <c r="FN249" s="989">
        <f>VLOOKUP($E249,FK$450:FN$461,4,FALSE)*FK249*($K249)+(FK249-FL249-FM249)*(1-$K249)</f>
        <v>0</v>
      </c>
      <c r="FO249" s="946"/>
    </row>
    <row r="250" spans="1:171">
      <c r="A250" s="1215">
        <v>450</v>
      </c>
      <c r="B250" s="787" t="s">
        <v>385</v>
      </c>
      <c r="C250" s="1963" t="s">
        <v>767</v>
      </c>
      <c r="D250" s="764">
        <v>403</v>
      </c>
      <c r="E250" s="1985" t="str">
        <f>'Sch 3 - Expenses'!E86</f>
        <v>PROD</v>
      </c>
      <c r="F250" s="765"/>
      <c r="G250" s="182">
        <f>'Sch 3 - Expenses'!G86</f>
        <v>0</v>
      </c>
      <c r="H250" s="182">
        <f>'Sch 3 - Expenses'!H86</f>
        <v>0</v>
      </c>
      <c r="I250" s="182">
        <f>'Sch 3 - Expenses'!I86</f>
        <v>0</v>
      </c>
      <c r="J250" s="183">
        <f>'Sch 3 - Expenses'!J86</f>
        <v>0</v>
      </c>
      <c r="K250" s="777">
        <f t="shared" si="190"/>
        <v>1</v>
      </c>
      <c r="N250" s="1001">
        <f>VLOOKUP($A250,'New Resources - Individual'!$A$4:$Y$133,N$2,FALSE)*N$1</f>
        <v>0</v>
      </c>
      <c r="O250" s="988">
        <f t="shared" si="191"/>
        <v>0</v>
      </c>
      <c r="P250" s="989">
        <f>VLOOKUP($E250,O$450:R$461,2,FALSE)*O250*($K250)+IF($G250&lt;&gt;0,($H250/$G250)*O250,0)*(1-$K250)</f>
        <v>0</v>
      </c>
      <c r="Q250" s="989">
        <f>VLOOKUP($E250,O$450:R$461,3,FALSE)*O250*($K250)+IF($G250&lt;&gt;0,($I250/$G250)*O250,0)*(1-$K250)</f>
        <v>0</v>
      </c>
      <c r="R250" s="989">
        <f>VLOOKUP($E250,O$450:R$461,4,FALSE)*O250*($K250)+(O250-P250-Q250)*(1-$K250)</f>
        <v>0</v>
      </c>
      <c r="S250" s="946"/>
      <c r="V250" s="1001">
        <f>VLOOKUP($A250,'New Resources - Individual'!$A$4:$Y$133,V$2,FALSE)*V$1</f>
        <v>0</v>
      </c>
      <c r="W250" s="988">
        <f t="shared" si="192"/>
        <v>0</v>
      </c>
      <c r="X250" s="989">
        <f>VLOOKUP($E250,W$450:Z$461,2,FALSE)*W250*($K250)+IF($G250&lt;&gt;0,($H250/$G250)*W250,0)*(1-$K250)</f>
        <v>0</v>
      </c>
      <c r="Y250" s="989">
        <f>VLOOKUP($E250,W$450:Z$461,3,FALSE)*W250*($K250)+IF($G250&lt;&gt;0,($I250/$G250)*W250,0)*(1-$K250)</f>
        <v>0</v>
      </c>
      <c r="Z250" s="989">
        <f>VLOOKUP($E250,W$450:Z$461,4,FALSE)*W250*($K250)+(W250-X250-Y250)*(1-$K250)</f>
        <v>0</v>
      </c>
      <c r="AA250" s="946"/>
      <c r="AD250" s="1001">
        <f>VLOOKUP($A250,'New Resources - Individual'!$A$4:$Y$133,AD$2,FALSE)*AD$1</f>
        <v>0</v>
      </c>
      <c r="AE250" s="988">
        <f t="shared" si="193"/>
        <v>0</v>
      </c>
      <c r="AF250" s="989">
        <f>VLOOKUP($E250,AE$450:AH$461,2,FALSE)*AE250*($K250)+IF($G250&lt;&gt;0,($H250/$G250)*AE250,0)*(1-$K250)</f>
        <v>0</v>
      </c>
      <c r="AG250" s="989">
        <f>VLOOKUP($E250,AE$450:AH$461,3,FALSE)*AE250*($K250)+IF($G250&lt;&gt;0,($I250/$G250)*AE250,0)*(1-$K250)</f>
        <v>0</v>
      </c>
      <c r="AH250" s="989">
        <f>VLOOKUP($E250,AE$450:AH$461,4,FALSE)*AE250*($K250)+(AE250-AF250-AG250)*(1-$K250)</f>
        <v>0</v>
      </c>
      <c r="AI250" s="946"/>
      <c r="AL250" s="1001">
        <f>VLOOKUP($A250,'New Resources - Individual'!$A$4:$Y$133,AL$2,FALSE)*AL$1</f>
        <v>0</v>
      </c>
      <c r="AM250" s="988">
        <f t="shared" si="194"/>
        <v>0</v>
      </c>
      <c r="AN250" s="989">
        <f>VLOOKUP($E250,AM$450:AP$461,2,FALSE)*AM250*($K250)+IF($G250&lt;&gt;0,($H250/$G250)*AM250,0)*(1-$K250)</f>
        <v>0</v>
      </c>
      <c r="AO250" s="989">
        <f>VLOOKUP($E250,AM$450:AP$461,3,FALSE)*AM250*($K250)+IF($G250&lt;&gt;0,($I250/$G250)*AM250,0)*(1-$K250)</f>
        <v>0</v>
      </c>
      <c r="AP250" s="989">
        <f>VLOOKUP($E250,AM$450:AP$461,4,FALSE)*AM250*($K250)+(AM250-AN250-AO250)*(1-$K250)</f>
        <v>0</v>
      </c>
      <c r="AQ250" s="946"/>
      <c r="AT250" s="1001">
        <f>VLOOKUP($A250,'New Resources - Individual'!$A$4:$Y$133,AT$2,FALSE)*AT$1</f>
        <v>0</v>
      </c>
      <c r="AU250" s="988">
        <f t="shared" si="195"/>
        <v>0</v>
      </c>
      <c r="AV250" s="989">
        <f>VLOOKUP($E250,AU$450:AX$461,2,FALSE)*AU250*($K250)+IF($G250&lt;&gt;0,($H250/$G250)*AU250,0)*(1-$K250)</f>
        <v>0</v>
      </c>
      <c r="AW250" s="989">
        <f>VLOOKUP($E250,AU$450:AX$461,3,FALSE)*AU250*($K250)+IF($G250&lt;&gt;0,($I250/$G250)*AU250,0)*(1-$K250)</f>
        <v>0</v>
      </c>
      <c r="AX250" s="989">
        <f>VLOOKUP($E250,AU$450:AX$461,4,FALSE)*AU250*($K250)+(AU250-AV250-AW250)*(1-$K250)</f>
        <v>0</v>
      </c>
      <c r="AY250" s="946"/>
      <c r="BB250" s="1001">
        <f>VLOOKUP($A250,'New Resources - Individual'!$A$4:$Y$133,BB$2,FALSE)*BB$1</f>
        <v>0</v>
      </c>
      <c r="BC250" s="988">
        <f t="shared" si="196"/>
        <v>0</v>
      </c>
      <c r="BD250" s="989">
        <f>VLOOKUP($E250,BC$450:BF$461,2,FALSE)*BC250*($K250)+IF($G250&lt;&gt;0,($H250/$G250)*BC250,0)*(1-$K250)</f>
        <v>0</v>
      </c>
      <c r="BE250" s="989">
        <f>VLOOKUP($E250,BC$450:BF$461,3,FALSE)*BC250*($K250)+IF($G250&lt;&gt;0,($I250/$G250)*BC250,0)*(1-$K250)</f>
        <v>0</v>
      </c>
      <c r="BF250" s="989">
        <f>VLOOKUP($E250,BC$450:BF$461,4,FALSE)*BC250*($K250)+(BC250-BD250-BE250)*(1-$K250)</f>
        <v>0</v>
      </c>
      <c r="BG250" s="946"/>
      <c r="BJ250" s="1001">
        <f>VLOOKUP($A250,'New Resources - Individual'!$A$4:$Y$133,BJ$2,FALSE)*BJ$1</f>
        <v>0</v>
      </c>
      <c r="BK250" s="988">
        <f t="shared" si="197"/>
        <v>0</v>
      </c>
      <c r="BL250" s="989">
        <f>VLOOKUP($E250,BK$450:BN$461,2,FALSE)*BK250*($K250)+IF($G250&lt;&gt;0,($H250/$G250)*BK250,0)*(1-$K250)</f>
        <v>0</v>
      </c>
      <c r="BM250" s="989">
        <f>VLOOKUP($E250,BK$450:BN$461,3,FALSE)*BK250*($K250)+IF($G250&lt;&gt;0,($I250/$G250)*BK250,0)*(1-$K250)</f>
        <v>0</v>
      </c>
      <c r="BN250" s="989">
        <f>VLOOKUP($E250,BK$450:BN$461,4,FALSE)*BK250*($K250)+(BK250-BL250-BM250)*(1-$K250)</f>
        <v>0</v>
      </c>
      <c r="BO250" s="946"/>
      <c r="BR250" s="1001">
        <f>VLOOKUP($A250,'New Resources - Individual'!$A$4:$Y$133,BR$2,FALSE)*BR$1</f>
        <v>0</v>
      </c>
      <c r="BS250" s="988">
        <f t="shared" si="198"/>
        <v>0</v>
      </c>
      <c r="BT250" s="989">
        <f>VLOOKUP($E250,BS$450:BV$461,2,FALSE)*BS250*($K250)+IF($G250&lt;&gt;0,($H250/$G250)*BS250,0)*(1-$K250)</f>
        <v>0</v>
      </c>
      <c r="BU250" s="989">
        <f>VLOOKUP($E250,BS$450:BV$461,3,FALSE)*BS250*($K250)+IF($G250&lt;&gt;0,($I250/$G250)*BS250,0)*(1-$K250)</f>
        <v>0</v>
      </c>
      <c r="BV250" s="989">
        <f>VLOOKUP($E250,BS$450:BV$461,4,FALSE)*BS250*($K250)+(BS250-BT250-BU250)*(1-$K250)</f>
        <v>0</v>
      </c>
      <c r="BW250" s="946"/>
      <c r="BZ250" s="1001">
        <f>VLOOKUP($A250,'New Resources - Individual'!$A$4:$Y$133,BZ$2,FALSE)*BZ$1</f>
        <v>0</v>
      </c>
      <c r="CA250" s="988">
        <f t="shared" si="199"/>
        <v>0</v>
      </c>
      <c r="CB250" s="989">
        <f>VLOOKUP($E250,CA$450:CD$461,2,FALSE)*CA250*($K250)+IF($G250&lt;&gt;0,($H250/$G250)*CA250,0)*(1-$K250)</f>
        <v>0</v>
      </c>
      <c r="CC250" s="989">
        <f>VLOOKUP($E250,CA$450:CD$461,3,FALSE)*CA250*($K250)+IF($G250&lt;&gt;0,($I250/$G250)*CA250,0)*(1-$K250)</f>
        <v>0</v>
      </c>
      <c r="CD250" s="989">
        <f>VLOOKUP($E250,CA$450:CD$461,4,FALSE)*CA250*($K250)+(CA250-CB250-CC250)*(1-$K250)</f>
        <v>0</v>
      </c>
      <c r="CE250" s="946"/>
      <c r="CH250" s="1001">
        <f>VLOOKUP($A250,'New Resources - Individual'!$A$4:$Y$133,CH$2,FALSE)*CH$1</f>
        <v>0</v>
      </c>
      <c r="CI250" s="988">
        <f t="shared" si="200"/>
        <v>0</v>
      </c>
      <c r="CJ250" s="989">
        <f>VLOOKUP($E250,CI$450:CL$461,2,FALSE)*CI250*($K250)+IF($G250&lt;&gt;0,($H250/$G250)*CI250,0)*(1-$K250)</f>
        <v>0</v>
      </c>
      <c r="CK250" s="989">
        <f>VLOOKUP($E250,CI$450:CL$461,3,FALSE)*CI250*($K250)+IF($G250&lt;&gt;0,($I250/$G250)*CI250,0)*(1-$K250)</f>
        <v>0</v>
      </c>
      <c r="CL250" s="989">
        <f>VLOOKUP($E250,CI$450:CL$461,4,FALSE)*CI250*($K250)+(CI250-CJ250-CK250)*(1-$K250)</f>
        <v>0</v>
      </c>
      <c r="CM250" s="946"/>
      <c r="CP250" s="1001">
        <f>VLOOKUP($A250,'New Resources - Individual'!$A$4:$Y$133,CP$2,FALSE)*CP$1</f>
        <v>0</v>
      </c>
      <c r="CQ250" s="988">
        <f t="shared" si="201"/>
        <v>0</v>
      </c>
      <c r="CR250" s="989">
        <f>VLOOKUP($E250,CQ$450:CT$461,2,FALSE)*CQ250*($K250)+IF($G250&lt;&gt;0,($H250/$G250)*CQ250,0)*(1-$K250)</f>
        <v>0</v>
      </c>
      <c r="CS250" s="989">
        <f>VLOOKUP($E250,CQ$450:CT$461,3,FALSE)*CQ250*($K250)+IF($G250&lt;&gt;0,($I250/$G250)*CQ250,0)*(1-$K250)</f>
        <v>0</v>
      </c>
      <c r="CT250" s="989">
        <f>VLOOKUP($E250,CQ$450:CT$461,4,FALSE)*CQ250*($K250)+(CQ250-CR250-CS250)*(1-$K250)</f>
        <v>0</v>
      </c>
      <c r="CU250" s="946"/>
      <c r="CX250" s="1001">
        <f>VLOOKUP($A250,'New Resources - Individual'!$A$4:$Y$133,CX$2,FALSE)*CX$1</f>
        <v>0</v>
      </c>
      <c r="CY250" s="988">
        <f t="shared" si="202"/>
        <v>0</v>
      </c>
      <c r="CZ250" s="989">
        <f>VLOOKUP($E250,CY$450:DB$461,2,FALSE)*CY250*($K250)+IF($G250&lt;&gt;0,($H250/$G250)*CY250,0)*(1-$K250)</f>
        <v>0</v>
      </c>
      <c r="DA250" s="989">
        <f>VLOOKUP($E250,CY$450:DB$461,3,FALSE)*CY250*($K250)+IF($G250&lt;&gt;0,($I250/$G250)*CY250,0)*(1-$K250)</f>
        <v>0</v>
      </c>
      <c r="DB250" s="989">
        <f>VLOOKUP($E250,CY$450:DB$461,4,FALSE)*CY250*($K250)+(CY250-CZ250-DA250)*(1-$K250)</f>
        <v>0</v>
      </c>
      <c r="DC250" s="946"/>
      <c r="DF250" s="1001">
        <f>VLOOKUP($A250,'New Resources - Individual'!$A$4:$Y$133,DF$2,FALSE)*DF$1</f>
        <v>0</v>
      </c>
      <c r="DG250" s="988">
        <f t="shared" si="203"/>
        <v>0</v>
      </c>
      <c r="DH250" s="989">
        <f>VLOOKUP($E250,DG$450:DJ$461,2,FALSE)*DG250*($K250)+IF($G250&lt;&gt;0,($H250/$G250)*DG250,0)*(1-$K250)</f>
        <v>0</v>
      </c>
      <c r="DI250" s="989">
        <f>VLOOKUP($E250,DG$450:DJ$461,3,FALSE)*DG250*($K250)+IF($G250&lt;&gt;0,($I250/$G250)*DG250,0)*(1-$K250)</f>
        <v>0</v>
      </c>
      <c r="DJ250" s="989">
        <f>VLOOKUP($E250,DG$450:DJ$461,4,FALSE)*DG250*($K250)+(DG250-DH250-DI250)*(1-$K250)</f>
        <v>0</v>
      </c>
      <c r="DK250" s="946"/>
      <c r="DN250" s="1001">
        <f>VLOOKUP($A250,'New Resources - Individual'!$A$4:$Y$133,DN$2,FALSE)*DN$1</f>
        <v>0</v>
      </c>
      <c r="DO250" s="988">
        <f t="shared" si="204"/>
        <v>0</v>
      </c>
      <c r="DP250" s="989">
        <f>VLOOKUP($E250,DO$450:DR$461,2,FALSE)*DO250*($K250)+IF($G250&lt;&gt;0,($H250/$G250)*DO250,0)*(1-$K250)</f>
        <v>0</v>
      </c>
      <c r="DQ250" s="989">
        <f>VLOOKUP($E250,DO$450:DR$461,3,FALSE)*DO250*($K250)+IF($G250&lt;&gt;0,($I250/$G250)*DO250,0)*(1-$K250)</f>
        <v>0</v>
      </c>
      <c r="DR250" s="989">
        <f>VLOOKUP($E250,DO$450:DR$461,4,FALSE)*DO250*($K250)+(DO250-DP250-DQ250)*(1-$K250)</f>
        <v>0</v>
      </c>
      <c r="DS250" s="946"/>
      <c r="DV250" s="1001">
        <f>VLOOKUP($A250,'New Resources - Individual'!$A$4:$Y$133,DV$2,FALSE)*DV$1</f>
        <v>0</v>
      </c>
      <c r="DW250" s="988">
        <f t="shared" si="205"/>
        <v>0</v>
      </c>
      <c r="DX250" s="989">
        <f>VLOOKUP($E250,DW$450:DZ$461,2,FALSE)*DW250*($K250)+IF($G250&lt;&gt;0,($H250/$G250)*DW250,0)*(1-$K250)</f>
        <v>0</v>
      </c>
      <c r="DY250" s="989">
        <f>VLOOKUP($E250,DW$450:DZ$461,3,FALSE)*DW250*($K250)+IF($G250&lt;&gt;0,($I250/$G250)*DW250,0)*(1-$K250)</f>
        <v>0</v>
      </c>
      <c r="DZ250" s="989">
        <f>VLOOKUP($E250,DW$450:DZ$461,4,FALSE)*DW250*($K250)+(DW250-DX250-DY250)*(1-$K250)</f>
        <v>0</v>
      </c>
      <c r="EA250" s="946"/>
      <c r="ED250" s="1001">
        <f>VLOOKUP($A250,'New Resources - Individual'!$A$4:$Y$133,ED$2,FALSE)*ED$1</f>
        <v>0</v>
      </c>
      <c r="EE250" s="988">
        <f t="shared" si="206"/>
        <v>0</v>
      </c>
      <c r="EF250" s="989">
        <f>VLOOKUP($E250,EE$450:EH$461,2,FALSE)*EE250*($K250)+IF($G250&lt;&gt;0,($H250/$G250)*EE250,0)*(1-$K250)</f>
        <v>0</v>
      </c>
      <c r="EG250" s="989">
        <f>VLOOKUP($E250,EE$450:EH$461,3,FALSE)*EE250*($K250)+IF($G250&lt;&gt;0,($I250/$G250)*EE250,0)*(1-$K250)</f>
        <v>0</v>
      </c>
      <c r="EH250" s="989">
        <f>VLOOKUP($E250,EE$450:EH$461,4,FALSE)*EE250*($K250)+(EE250-EF250-EG250)*(1-$K250)</f>
        <v>0</v>
      </c>
      <c r="EI250" s="946"/>
      <c r="EL250" s="1001">
        <f>VLOOKUP($A250,'New Resources - Individual'!$A$4:$Y$133,EL$2,FALSE)*EL$1</f>
        <v>0</v>
      </c>
      <c r="EM250" s="988">
        <f t="shared" si="207"/>
        <v>0</v>
      </c>
      <c r="EN250" s="989">
        <f>VLOOKUP($E250,EM$450:EP$461,2,FALSE)*EM250*($K250)+IF($G250&lt;&gt;0,($H250/$G250)*EM250,0)*(1-$K250)</f>
        <v>0</v>
      </c>
      <c r="EO250" s="989">
        <f>VLOOKUP($E250,EM$450:EP$461,3,FALSE)*EM250*($K250)+IF($G250&lt;&gt;0,($I250/$G250)*EM250,0)*(1-$K250)</f>
        <v>0</v>
      </c>
      <c r="EP250" s="989">
        <f>VLOOKUP($E250,EM$450:EP$461,4,FALSE)*EM250*($K250)+(EM250-EN250-EO250)*(1-$K250)</f>
        <v>0</v>
      </c>
      <c r="EQ250" s="946"/>
      <c r="ET250" s="1001">
        <f>VLOOKUP($A250,'New Resources - Individual'!$A$4:$Y$133,ET$2,FALSE)*ET$1</f>
        <v>0</v>
      </c>
      <c r="EU250" s="988">
        <f t="shared" si="208"/>
        <v>0</v>
      </c>
      <c r="EV250" s="989">
        <f>VLOOKUP($E250,EU$450:EX$461,2,FALSE)*EU250*($K250)+IF($G250&lt;&gt;0,($H250/$G250)*EU250,0)*(1-$K250)</f>
        <v>0</v>
      </c>
      <c r="EW250" s="989">
        <f>VLOOKUP($E250,EU$450:EX$461,3,FALSE)*EU250*($K250)+IF($G250&lt;&gt;0,($I250/$G250)*EU250,0)*(1-$K250)</f>
        <v>0</v>
      </c>
      <c r="EX250" s="989">
        <f>VLOOKUP($E250,EU$450:EX$461,4,FALSE)*EU250*($K250)+(EU250-EV250-EW250)*(1-$K250)</f>
        <v>0</v>
      </c>
      <c r="EY250" s="946"/>
      <c r="FB250" s="1001">
        <f>VLOOKUP($A250,'New Resources - Individual'!$A$4:$Y$133,FB$2,FALSE)*FB$1</f>
        <v>0</v>
      </c>
      <c r="FC250" s="988">
        <f t="shared" si="209"/>
        <v>0</v>
      </c>
      <c r="FD250" s="989">
        <f>VLOOKUP($E250,FC$450:FF$461,2,FALSE)*FC250*($K250)+IF($G250&lt;&gt;0,($H250/$G250)*FC250,0)*(1-$K250)</f>
        <v>0</v>
      </c>
      <c r="FE250" s="989">
        <f>VLOOKUP($E250,FC$450:FF$461,3,FALSE)*FC250*($K250)+IF($G250&lt;&gt;0,($I250/$G250)*FC250,0)*(1-$K250)</f>
        <v>0</v>
      </c>
      <c r="FF250" s="989">
        <f>VLOOKUP($E250,FC$450:FF$461,4,FALSE)*FC250*($K250)+(FC250-FD250-FE250)*(1-$K250)</f>
        <v>0</v>
      </c>
      <c r="FG250" s="946"/>
      <c r="FJ250" s="1001">
        <f>VLOOKUP($A250,'New Resources - Individual'!$A$4:$Y$133,FJ$2,FALSE)*FJ$1</f>
        <v>0</v>
      </c>
      <c r="FK250" s="988">
        <f t="shared" si="210"/>
        <v>0</v>
      </c>
      <c r="FL250" s="989">
        <f>VLOOKUP($E250,FK$450:FN$461,2,FALSE)*FK250*($K250)+IF($G250&lt;&gt;0,($H250/$G250)*FK250,0)*(1-$K250)</f>
        <v>0</v>
      </c>
      <c r="FM250" s="989">
        <f>VLOOKUP($E250,FK$450:FN$461,3,FALSE)*FK250*($K250)+IF($G250&lt;&gt;0,($I250/$G250)*FK250,0)*(1-$K250)</f>
        <v>0</v>
      </c>
      <c r="FN250" s="989">
        <f>VLOOKUP($E250,FK$450:FN$461,4,FALSE)*FK250*($K250)+(FK250-FL250-FM250)*(1-$K250)</f>
        <v>0</v>
      </c>
      <c r="FO250" s="946"/>
    </row>
    <row r="251" spans="1:171">
      <c r="A251" s="1215">
        <v>460</v>
      </c>
      <c r="B251" s="787" t="s">
        <v>386</v>
      </c>
      <c r="C251" s="1963" t="s">
        <v>767</v>
      </c>
      <c r="D251" s="764">
        <v>403</v>
      </c>
      <c r="E251" s="1985" t="str">
        <f>'Sch 3 - Expenses'!E87</f>
        <v>PROD</v>
      </c>
      <c r="F251" s="765"/>
      <c r="G251" s="182">
        <f>'Sch 3 - Expenses'!G87</f>
        <v>0</v>
      </c>
      <c r="H251" s="182">
        <f>'Sch 3 - Expenses'!H87</f>
        <v>0</v>
      </c>
      <c r="I251" s="182">
        <f>'Sch 3 - Expenses'!I87</f>
        <v>0</v>
      </c>
      <c r="J251" s="183">
        <f>'Sch 3 - Expenses'!J87</f>
        <v>0</v>
      </c>
      <c r="K251" s="777">
        <f t="shared" si="190"/>
        <v>1</v>
      </c>
      <c r="N251" s="1001">
        <f>VLOOKUP($A251,'New Resources - Individual'!$A$4:$Y$133,N$2,FALSE)*N$1</f>
        <v>0</v>
      </c>
      <c r="O251" s="988">
        <f t="shared" si="191"/>
        <v>0</v>
      </c>
      <c r="P251" s="989">
        <f>VLOOKUP($E251,O$450:R$461,2,FALSE)*O251*($K251)+IF($G251&lt;&gt;0,($H251/$G251)*O251,0)*(1-$K251)</f>
        <v>0</v>
      </c>
      <c r="Q251" s="989">
        <f>VLOOKUP($E251,O$450:R$461,3,FALSE)*O251*($K251)+IF($G251&lt;&gt;0,($I251/$G251)*O251,0)*(1-$K251)</f>
        <v>0</v>
      </c>
      <c r="R251" s="989">
        <f>VLOOKUP($E251,O$450:R$461,4,FALSE)*O251*($K251)+(O251-P251-Q251)*(1-$K251)</f>
        <v>0</v>
      </c>
      <c r="S251" s="946"/>
      <c r="V251" s="1001">
        <f>VLOOKUP($A251,'New Resources - Individual'!$A$4:$Y$133,V$2,FALSE)*V$1</f>
        <v>0</v>
      </c>
      <c r="W251" s="988">
        <f t="shared" si="192"/>
        <v>0</v>
      </c>
      <c r="X251" s="989">
        <f>VLOOKUP($E251,W$450:Z$461,2,FALSE)*W251*($K251)+IF($G251&lt;&gt;0,($H251/$G251)*W251,0)*(1-$K251)</f>
        <v>0</v>
      </c>
      <c r="Y251" s="989">
        <f>VLOOKUP($E251,W$450:Z$461,3,FALSE)*W251*($K251)+IF($G251&lt;&gt;0,($I251/$G251)*W251,0)*(1-$K251)</f>
        <v>0</v>
      </c>
      <c r="Z251" s="989">
        <f>VLOOKUP($E251,W$450:Z$461,4,FALSE)*W251*($K251)+(W251-X251-Y251)*(1-$K251)</f>
        <v>0</v>
      </c>
      <c r="AA251" s="946"/>
      <c r="AD251" s="1001">
        <f>VLOOKUP($A251,'New Resources - Individual'!$A$4:$Y$133,AD$2,FALSE)*AD$1</f>
        <v>0</v>
      </c>
      <c r="AE251" s="988">
        <f t="shared" si="193"/>
        <v>0</v>
      </c>
      <c r="AF251" s="989">
        <f>VLOOKUP($E251,AE$450:AH$461,2,FALSE)*AE251*($K251)+IF($G251&lt;&gt;0,($H251/$G251)*AE251,0)*(1-$K251)</f>
        <v>0</v>
      </c>
      <c r="AG251" s="989">
        <f>VLOOKUP($E251,AE$450:AH$461,3,FALSE)*AE251*($K251)+IF($G251&lt;&gt;0,($I251/$G251)*AE251,0)*(1-$K251)</f>
        <v>0</v>
      </c>
      <c r="AH251" s="989">
        <f>VLOOKUP($E251,AE$450:AH$461,4,FALSE)*AE251*($K251)+(AE251-AF251-AG251)*(1-$K251)</f>
        <v>0</v>
      </c>
      <c r="AI251" s="946"/>
      <c r="AL251" s="1001">
        <f>VLOOKUP($A251,'New Resources - Individual'!$A$4:$Y$133,AL$2,FALSE)*AL$1</f>
        <v>0</v>
      </c>
      <c r="AM251" s="988">
        <f t="shared" si="194"/>
        <v>0</v>
      </c>
      <c r="AN251" s="989">
        <f>VLOOKUP($E251,AM$450:AP$461,2,FALSE)*AM251*($K251)+IF($G251&lt;&gt;0,($H251/$G251)*AM251,0)*(1-$K251)</f>
        <v>0</v>
      </c>
      <c r="AO251" s="989">
        <f>VLOOKUP($E251,AM$450:AP$461,3,FALSE)*AM251*($K251)+IF($G251&lt;&gt;0,($I251/$G251)*AM251,0)*(1-$K251)</f>
        <v>0</v>
      </c>
      <c r="AP251" s="989">
        <f>VLOOKUP($E251,AM$450:AP$461,4,FALSE)*AM251*($K251)+(AM251-AN251-AO251)*(1-$K251)</f>
        <v>0</v>
      </c>
      <c r="AQ251" s="946"/>
      <c r="AT251" s="1001">
        <f>VLOOKUP($A251,'New Resources - Individual'!$A$4:$Y$133,AT$2,FALSE)*AT$1</f>
        <v>0</v>
      </c>
      <c r="AU251" s="988">
        <f t="shared" si="195"/>
        <v>0</v>
      </c>
      <c r="AV251" s="989">
        <f>VLOOKUP($E251,AU$450:AX$461,2,FALSE)*AU251*($K251)+IF($G251&lt;&gt;0,($H251/$G251)*AU251,0)*(1-$K251)</f>
        <v>0</v>
      </c>
      <c r="AW251" s="989">
        <f>VLOOKUP($E251,AU$450:AX$461,3,FALSE)*AU251*($K251)+IF($G251&lt;&gt;0,($I251/$G251)*AU251,0)*(1-$K251)</f>
        <v>0</v>
      </c>
      <c r="AX251" s="989">
        <f>VLOOKUP($E251,AU$450:AX$461,4,FALSE)*AU251*($K251)+(AU251-AV251-AW251)*(1-$K251)</f>
        <v>0</v>
      </c>
      <c r="AY251" s="946"/>
      <c r="BB251" s="1001">
        <f>VLOOKUP($A251,'New Resources - Individual'!$A$4:$Y$133,BB$2,FALSE)*BB$1</f>
        <v>0</v>
      </c>
      <c r="BC251" s="988">
        <f t="shared" si="196"/>
        <v>0</v>
      </c>
      <c r="BD251" s="989">
        <f>VLOOKUP($E251,BC$450:BF$461,2,FALSE)*BC251*($K251)+IF($G251&lt;&gt;0,($H251/$G251)*BC251,0)*(1-$K251)</f>
        <v>0</v>
      </c>
      <c r="BE251" s="989">
        <f>VLOOKUP($E251,BC$450:BF$461,3,FALSE)*BC251*($K251)+IF($G251&lt;&gt;0,($I251/$G251)*BC251,0)*(1-$K251)</f>
        <v>0</v>
      </c>
      <c r="BF251" s="989">
        <f>VLOOKUP($E251,BC$450:BF$461,4,FALSE)*BC251*($K251)+(BC251-BD251-BE251)*(1-$K251)</f>
        <v>0</v>
      </c>
      <c r="BG251" s="946"/>
      <c r="BJ251" s="1001">
        <f>VLOOKUP($A251,'New Resources - Individual'!$A$4:$Y$133,BJ$2,FALSE)*BJ$1</f>
        <v>0</v>
      </c>
      <c r="BK251" s="988">
        <f t="shared" si="197"/>
        <v>0</v>
      </c>
      <c r="BL251" s="989">
        <f>VLOOKUP($E251,BK$450:BN$461,2,FALSE)*BK251*($K251)+IF($G251&lt;&gt;0,($H251/$G251)*BK251,0)*(1-$K251)</f>
        <v>0</v>
      </c>
      <c r="BM251" s="989">
        <f>VLOOKUP($E251,BK$450:BN$461,3,FALSE)*BK251*($K251)+IF($G251&lt;&gt;0,($I251/$G251)*BK251,0)*(1-$K251)</f>
        <v>0</v>
      </c>
      <c r="BN251" s="989">
        <f>VLOOKUP($E251,BK$450:BN$461,4,FALSE)*BK251*($K251)+(BK251-BL251-BM251)*(1-$K251)</f>
        <v>0</v>
      </c>
      <c r="BO251" s="946"/>
      <c r="BR251" s="1001">
        <f>VLOOKUP($A251,'New Resources - Individual'!$A$4:$Y$133,BR$2,FALSE)*BR$1</f>
        <v>0</v>
      </c>
      <c r="BS251" s="988">
        <f t="shared" si="198"/>
        <v>0</v>
      </c>
      <c r="BT251" s="989">
        <f>VLOOKUP($E251,BS$450:BV$461,2,FALSE)*BS251*($K251)+IF($G251&lt;&gt;0,($H251/$G251)*BS251,0)*(1-$K251)</f>
        <v>0</v>
      </c>
      <c r="BU251" s="989">
        <f>VLOOKUP($E251,BS$450:BV$461,3,FALSE)*BS251*($K251)+IF($G251&lt;&gt;0,($I251/$G251)*BS251,0)*(1-$K251)</f>
        <v>0</v>
      </c>
      <c r="BV251" s="989">
        <f>VLOOKUP($E251,BS$450:BV$461,4,FALSE)*BS251*($K251)+(BS251-BT251-BU251)*(1-$K251)</f>
        <v>0</v>
      </c>
      <c r="BW251" s="946"/>
      <c r="BZ251" s="1001">
        <f>VLOOKUP($A251,'New Resources - Individual'!$A$4:$Y$133,BZ$2,FALSE)*BZ$1</f>
        <v>0</v>
      </c>
      <c r="CA251" s="988">
        <f t="shared" si="199"/>
        <v>0</v>
      </c>
      <c r="CB251" s="989">
        <f>VLOOKUP($E251,CA$450:CD$461,2,FALSE)*CA251*($K251)+IF($G251&lt;&gt;0,($H251/$G251)*CA251,0)*(1-$K251)</f>
        <v>0</v>
      </c>
      <c r="CC251" s="989">
        <f>VLOOKUP($E251,CA$450:CD$461,3,FALSE)*CA251*($K251)+IF($G251&lt;&gt;0,($I251/$G251)*CA251,0)*(1-$K251)</f>
        <v>0</v>
      </c>
      <c r="CD251" s="989">
        <f>VLOOKUP($E251,CA$450:CD$461,4,FALSE)*CA251*($K251)+(CA251-CB251-CC251)*(1-$K251)</f>
        <v>0</v>
      </c>
      <c r="CE251" s="946"/>
      <c r="CH251" s="1001">
        <f>VLOOKUP($A251,'New Resources - Individual'!$A$4:$Y$133,CH$2,FALSE)*CH$1</f>
        <v>0</v>
      </c>
      <c r="CI251" s="988">
        <f t="shared" si="200"/>
        <v>0</v>
      </c>
      <c r="CJ251" s="989">
        <f>VLOOKUP($E251,CI$450:CL$461,2,FALSE)*CI251*($K251)+IF($G251&lt;&gt;0,($H251/$G251)*CI251,0)*(1-$K251)</f>
        <v>0</v>
      </c>
      <c r="CK251" s="989">
        <f>VLOOKUP($E251,CI$450:CL$461,3,FALSE)*CI251*($K251)+IF($G251&lt;&gt;0,($I251/$G251)*CI251,0)*(1-$K251)</f>
        <v>0</v>
      </c>
      <c r="CL251" s="989">
        <f>VLOOKUP($E251,CI$450:CL$461,4,FALSE)*CI251*($K251)+(CI251-CJ251-CK251)*(1-$K251)</f>
        <v>0</v>
      </c>
      <c r="CM251" s="946"/>
      <c r="CP251" s="1001">
        <f>VLOOKUP($A251,'New Resources - Individual'!$A$4:$Y$133,CP$2,FALSE)*CP$1</f>
        <v>0</v>
      </c>
      <c r="CQ251" s="988">
        <f t="shared" si="201"/>
        <v>0</v>
      </c>
      <c r="CR251" s="989">
        <f>VLOOKUP($E251,CQ$450:CT$461,2,FALSE)*CQ251*($K251)+IF($G251&lt;&gt;0,($H251/$G251)*CQ251,0)*(1-$K251)</f>
        <v>0</v>
      </c>
      <c r="CS251" s="989">
        <f>VLOOKUP($E251,CQ$450:CT$461,3,FALSE)*CQ251*($K251)+IF($G251&lt;&gt;0,($I251/$G251)*CQ251,0)*(1-$K251)</f>
        <v>0</v>
      </c>
      <c r="CT251" s="989">
        <f>VLOOKUP($E251,CQ$450:CT$461,4,FALSE)*CQ251*($K251)+(CQ251-CR251-CS251)*(1-$K251)</f>
        <v>0</v>
      </c>
      <c r="CU251" s="946"/>
      <c r="CX251" s="1001">
        <f>VLOOKUP($A251,'New Resources - Individual'!$A$4:$Y$133,CX$2,FALSE)*CX$1</f>
        <v>0</v>
      </c>
      <c r="CY251" s="988">
        <f t="shared" si="202"/>
        <v>0</v>
      </c>
      <c r="CZ251" s="989">
        <f>VLOOKUP($E251,CY$450:DB$461,2,FALSE)*CY251*($K251)+IF($G251&lt;&gt;0,($H251/$G251)*CY251,0)*(1-$K251)</f>
        <v>0</v>
      </c>
      <c r="DA251" s="989">
        <f>VLOOKUP($E251,CY$450:DB$461,3,FALSE)*CY251*($K251)+IF($G251&lt;&gt;0,($I251/$G251)*CY251,0)*(1-$K251)</f>
        <v>0</v>
      </c>
      <c r="DB251" s="989">
        <f>VLOOKUP($E251,CY$450:DB$461,4,FALSE)*CY251*($K251)+(CY251-CZ251-DA251)*(1-$K251)</f>
        <v>0</v>
      </c>
      <c r="DC251" s="946"/>
      <c r="DF251" s="1001">
        <f>VLOOKUP($A251,'New Resources - Individual'!$A$4:$Y$133,DF$2,FALSE)*DF$1</f>
        <v>0</v>
      </c>
      <c r="DG251" s="988">
        <f t="shared" si="203"/>
        <v>0</v>
      </c>
      <c r="DH251" s="989">
        <f>VLOOKUP($E251,DG$450:DJ$461,2,FALSE)*DG251*($K251)+IF($G251&lt;&gt;0,($H251/$G251)*DG251,0)*(1-$K251)</f>
        <v>0</v>
      </c>
      <c r="DI251" s="989">
        <f>VLOOKUP($E251,DG$450:DJ$461,3,FALSE)*DG251*($K251)+IF($G251&lt;&gt;0,($I251/$G251)*DG251,0)*(1-$K251)</f>
        <v>0</v>
      </c>
      <c r="DJ251" s="989">
        <f>VLOOKUP($E251,DG$450:DJ$461,4,FALSE)*DG251*($K251)+(DG251-DH251-DI251)*(1-$K251)</f>
        <v>0</v>
      </c>
      <c r="DK251" s="946"/>
      <c r="DN251" s="1001">
        <f>VLOOKUP($A251,'New Resources - Individual'!$A$4:$Y$133,DN$2,FALSE)*DN$1</f>
        <v>0</v>
      </c>
      <c r="DO251" s="988">
        <f t="shared" si="204"/>
        <v>0</v>
      </c>
      <c r="DP251" s="989">
        <f>VLOOKUP($E251,DO$450:DR$461,2,FALSE)*DO251*($K251)+IF($G251&lt;&gt;0,($H251/$G251)*DO251,0)*(1-$K251)</f>
        <v>0</v>
      </c>
      <c r="DQ251" s="989">
        <f>VLOOKUP($E251,DO$450:DR$461,3,FALSE)*DO251*($K251)+IF($G251&lt;&gt;0,($I251/$G251)*DO251,0)*(1-$K251)</f>
        <v>0</v>
      </c>
      <c r="DR251" s="989">
        <f>VLOOKUP($E251,DO$450:DR$461,4,FALSE)*DO251*($K251)+(DO251-DP251-DQ251)*(1-$K251)</f>
        <v>0</v>
      </c>
      <c r="DS251" s="946"/>
      <c r="DV251" s="1001">
        <f>VLOOKUP($A251,'New Resources - Individual'!$A$4:$Y$133,DV$2,FALSE)*DV$1</f>
        <v>0</v>
      </c>
      <c r="DW251" s="988">
        <f t="shared" si="205"/>
        <v>0</v>
      </c>
      <c r="DX251" s="989">
        <f>VLOOKUP($E251,DW$450:DZ$461,2,FALSE)*DW251*($K251)+IF($G251&lt;&gt;0,($H251/$G251)*DW251,0)*(1-$K251)</f>
        <v>0</v>
      </c>
      <c r="DY251" s="989">
        <f>VLOOKUP($E251,DW$450:DZ$461,3,FALSE)*DW251*($K251)+IF($G251&lt;&gt;0,($I251/$G251)*DW251,0)*(1-$K251)</f>
        <v>0</v>
      </c>
      <c r="DZ251" s="989">
        <f>VLOOKUP($E251,DW$450:DZ$461,4,FALSE)*DW251*($K251)+(DW251-DX251-DY251)*(1-$K251)</f>
        <v>0</v>
      </c>
      <c r="EA251" s="946"/>
      <c r="ED251" s="1001">
        <f>VLOOKUP($A251,'New Resources - Individual'!$A$4:$Y$133,ED$2,FALSE)*ED$1</f>
        <v>0</v>
      </c>
      <c r="EE251" s="988">
        <f t="shared" si="206"/>
        <v>0</v>
      </c>
      <c r="EF251" s="989">
        <f>VLOOKUP($E251,EE$450:EH$461,2,FALSE)*EE251*($K251)+IF($G251&lt;&gt;0,($H251/$G251)*EE251,0)*(1-$K251)</f>
        <v>0</v>
      </c>
      <c r="EG251" s="989">
        <f>VLOOKUP($E251,EE$450:EH$461,3,FALSE)*EE251*($K251)+IF($G251&lt;&gt;0,($I251/$G251)*EE251,0)*(1-$K251)</f>
        <v>0</v>
      </c>
      <c r="EH251" s="989">
        <f>VLOOKUP($E251,EE$450:EH$461,4,FALSE)*EE251*($K251)+(EE251-EF251-EG251)*(1-$K251)</f>
        <v>0</v>
      </c>
      <c r="EI251" s="946"/>
      <c r="EL251" s="1001">
        <f>VLOOKUP($A251,'New Resources - Individual'!$A$4:$Y$133,EL$2,FALSE)*EL$1</f>
        <v>0</v>
      </c>
      <c r="EM251" s="988">
        <f t="shared" si="207"/>
        <v>0</v>
      </c>
      <c r="EN251" s="989">
        <f>VLOOKUP($E251,EM$450:EP$461,2,FALSE)*EM251*($K251)+IF($G251&lt;&gt;0,($H251/$G251)*EM251,0)*(1-$K251)</f>
        <v>0</v>
      </c>
      <c r="EO251" s="989">
        <f>VLOOKUP($E251,EM$450:EP$461,3,FALSE)*EM251*($K251)+IF($G251&lt;&gt;0,($I251/$G251)*EM251,0)*(1-$K251)</f>
        <v>0</v>
      </c>
      <c r="EP251" s="989">
        <f>VLOOKUP($E251,EM$450:EP$461,4,FALSE)*EM251*($K251)+(EM251-EN251-EO251)*(1-$K251)</f>
        <v>0</v>
      </c>
      <c r="EQ251" s="946"/>
      <c r="ET251" s="1001">
        <f>VLOOKUP($A251,'New Resources - Individual'!$A$4:$Y$133,ET$2,FALSE)*ET$1</f>
        <v>0</v>
      </c>
      <c r="EU251" s="988">
        <f t="shared" si="208"/>
        <v>0</v>
      </c>
      <c r="EV251" s="989">
        <f>VLOOKUP($E251,EU$450:EX$461,2,FALSE)*EU251*($K251)+IF($G251&lt;&gt;0,($H251/$G251)*EU251,0)*(1-$K251)</f>
        <v>0</v>
      </c>
      <c r="EW251" s="989">
        <f>VLOOKUP($E251,EU$450:EX$461,3,FALSE)*EU251*($K251)+IF($G251&lt;&gt;0,($I251/$G251)*EU251,0)*(1-$K251)</f>
        <v>0</v>
      </c>
      <c r="EX251" s="989">
        <f>VLOOKUP($E251,EU$450:EX$461,4,FALSE)*EU251*($K251)+(EU251-EV251-EW251)*(1-$K251)</f>
        <v>0</v>
      </c>
      <c r="EY251" s="946"/>
      <c r="FB251" s="1001">
        <f>VLOOKUP($A251,'New Resources - Individual'!$A$4:$Y$133,FB$2,FALSE)*FB$1</f>
        <v>0</v>
      </c>
      <c r="FC251" s="988">
        <f t="shared" si="209"/>
        <v>0</v>
      </c>
      <c r="FD251" s="989">
        <f>VLOOKUP($E251,FC$450:FF$461,2,FALSE)*FC251*($K251)+IF($G251&lt;&gt;0,($H251/$G251)*FC251,0)*(1-$K251)</f>
        <v>0</v>
      </c>
      <c r="FE251" s="989">
        <f>VLOOKUP($E251,FC$450:FF$461,3,FALSE)*FC251*($K251)+IF($G251&lt;&gt;0,($I251/$G251)*FC251,0)*(1-$K251)</f>
        <v>0</v>
      </c>
      <c r="FF251" s="989">
        <f>VLOOKUP($E251,FC$450:FF$461,4,FALSE)*FC251*($K251)+(FC251-FD251-FE251)*(1-$K251)</f>
        <v>0</v>
      </c>
      <c r="FG251" s="946"/>
      <c r="FJ251" s="1001">
        <f>VLOOKUP($A251,'New Resources - Individual'!$A$4:$Y$133,FJ$2,FALSE)*FJ$1</f>
        <v>0</v>
      </c>
      <c r="FK251" s="988">
        <f t="shared" si="210"/>
        <v>0</v>
      </c>
      <c r="FL251" s="989">
        <f>VLOOKUP($E251,FK$450:FN$461,2,FALSE)*FK251*($K251)+IF($G251&lt;&gt;0,($H251/$G251)*FK251,0)*(1-$K251)</f>
        <v>0</v>
      </c>
      <c r="FM251" s="989">
        <f>VLOOKUP($E251,FK$450:FN$461,3,FALSE)*FK251*($K251)+IF($G251&lt;&gt;0,($I251/$G251)*FK251,0)*(1-$K251)</f>
        <v>0</v>
      </c>
      <c r="FN251" s="989">
        <f>VLOOKUP($E251,FK$450:FN$461,4,FALSE)*FK251*($K251)+(FK251-FL251-FM251)*(1-$K251)</f>
        <v>0</v>
      </c>
      <c r="FO251" s="946"/>
    </row>
    <row r="252" spans="1:171">
      <c r="A252" s="1215"/>
      <c r="B252" s="220" t="s">
        <v>789</v>
      </c>
      <c r="C252" s="1957"/>
      <c r="D252" s="764" t="s">
        <v>792</v>
      </c>
      <c r="E252" s="1985" t="str">
        <f>'Sch 3 - Expenses'!E88</f>
        <v>PROD</v>
      </c>
      <c r="F252" s="765"/>
      <c r="G252" s="182">
        <f>'Sch 3 - Expenses'!G88</f>
        <v>0</v>
      </c>
      <c r="H252" s="182">
        <f>'Sch 3 - Expenses'!H88</f>
        <v>0</v>
      </c>
      <c r="I252" s="182">
        <f>'Sch 3 - Expenses'!I88</f>
        <v>0</v>
      </c>
      <c r="J252" s="183">
        <f>'Sch 3 - Expenses'!J88</f>
        <v>0</v>
      </c>
      <c r="K252" s="777"/>
      <c r="N252" s="1001"/>
      <c r="O252" s="988"/>
      <c r="P252" s="989"/>
      <c r="Q252" s="989"/>
      <c r="R252" s="989"/>
      <c r="S252" s="946"/>
      <c r="V252" s="1001"/>
      <c r="W252" s="988"/>
      <c r="X252" s="989"/>
      <c r="Y252" s="989"/>
      <c r="Z252" s="989"/>
      <c r="AA252" s="946"/>
      <c r="AD252" s="1001"/>
      <c r="AE252" s="988"/>
      <c r="AF252" s="989"/>
      <c r="AG252" s="989"/>
      <c r="AH252" s="989"/>
      <c r="AI252" s="946"/>
      <c r="AL252" s="1001"/>
      <c r="AM252" s="988"/>
      <c r="AN252" s="989"/>
      <c r="AO252" s="989"/>
      <c r="AP252" s="989"/>
      <c r="AQ252" s="946"/>
      <c r="AT252" s="1001"/>
      <c r="AU252" s="988"/>
      <c r="AV252" s="989"/>
      <c r="AW252" s="989"/>
      <c r="AX252" s="989"/>
      <c r="AY252" s="946"/>
      <c r="BB252" s="1001"/>
      <c r="BC252" s="988"/>
      <c r="BD252" s="989"/>
      <c r="BE252" s="989"/>
      <c r="BF252" s="989"/>
      <c r="BG252" s="946"/>
      <c r="BJ252" s="1001"/>
      <c r="BK252" s="988"/>
      <c r="BL252" s="989"/>
      <c r="BM252" s="989"/>
      <c r="BN252" s="989"/>
      <c r="BO252" s="946"/>
      <c r="BR252" s="1001"/>
      <c r="BS252" s="988"/>
      <c r="BT252" s="989"/>
      <c r="BU252" s="989"/>
      <c r="BV252" s="989"/>
      <c r="BW252" s="946"/>
      <c r="BZ252" s="1001"/>
      <c r="CA252" s="988"/>
      <c r="CB252" s="989"/>
      <c r="CC252" s="989"/>
      <c r="CD252" s="989"/>
      <c r="CE252" s="946"/>
      <c r="CH252" s="1001"/>
      <c r="CI252" s="988"/>
      <c r="CJ252" s="989"/>
      <c r="CK252" s="989"/>
      <c r="CL252" s="989"/>
      <c r="CM252" s="946"/>
      <c r="CP252" s="1001"/>
      <c r="CQ252" s="988"/>
      <c r="CR252" s="989"/>
      <c r="CS252" s="989"/>
      <c r="CT252" s="989"/>
      <c r="CU252" s="946"/>
      <c r="CX252" s="1001"/>
      <c r="CY252" s="988"/>
      <c r="CZ252" s="989"/>
      <c r="DA252" s="989"/>
      <c r="DB252" s="989"/>
      <c r="DC252" s="946"/>
      <c r="DF252" s="1001"/>
      <c r="DG252" s="988"/>
      <c r="DH252" s="989"/>
      <c r="DI252" s="989"/>
      <c r="DJ252" s="989"/>
      <c r="DK252" s="946"/>
      <c r="DN252" s="1001"/>
      <c r="DO252" s="988"/>
      <c r="DP252" s="989"/>
      <c r="DQ252" s="989"/>
      <c r="DR252" s="989"/>
      <c r="DS252" s="946"/>
      <c r="DV252" s="1001"/>
      <c r="DW252" s="988"/>
      <c r="DX252" s="989"/>
      <c r="DY252" s="989"/>
      <c r="DZ252" s="989"/>
      <c r="EA252" s="946"/>
      <c r="ED252" s="1001"/>
      <c r="EE252" s="988"/>
      <c r="EF252" s="989"/>
      <c r="EG252" s="989"/>
      <c r="EH252" s="989"/>
      <c r="EI252" s="946"/>
      <c r="EL252" s="1001"/>
      <c r="EM252" s="988"/>
      <c r="EN252" s="989"/>
      <c r="EO252" s="989"/>
      <c r="EP252" s="989"/>
      <c r="EQ252" s="946"/>
      <c r="ET252" s="1001"/>
      <c r="EU252" s="988"/>
      <c r="EV252" s="989"/>
      <c r="EW252" s="989"/>
      <c r="EX252" s="989"/>
      <c r="EY252" s="946"/>
      <c r="FB252" s="1001"/>
      <c r="FC252" s="988"/>
      <c r="FD252" s="989"/>
      <c r="FE252" s="989"/>
      <c r="FF252" s="989"/>
      <c r="FG252" s="946"/>
      <c r="FJ252" s="1001"/>
      <c r="FK252" s="988"/>
      <c r="FL252" s="989"/>
      <c r="FM252" s="989"/>
      <c r="FN252" s="989"/>
      <c r="FO252" s="946"/>
    </row>
    <row r="253" spans="1:171">
      <c r="A253" s="1215"/>
      <c r="B253" s="220" t="s">
        <v>790</v>
      </c>
      <c r="C253" s="1957"/>
      <c r="D253" s="764" t="s">
        <v>793</v>
      </c>
      <c r="E253" s="1985" t="str">
        <f>'Sch 3 - Expenses'!E89</f>
        <v>PROD</v>
      </c>
      <c r="F253" s="765"/>
      <c r="G253" s="182">
        <f>'Sch 3 - Expenses'!G89</f>
        <v>0</v>
      </c>
      <c r="H253" s="182">
        <f>'Sch 3 - Expenses'!H89</f>
        <v>0</v>
      </c>
      <c r="I253" s="182">
        <f>'Sch 3 - Expenses'!I89</f>
        <v>0</v>
      </c>
      <c r="J253" s="183">
        <f>'Sch 3 - Expenses'!J89</f>
        <v>0</v>
      </c>
      <c r="K253" s="777"/>
      <c r="N253" s="1001"/>
      <c r="O253" s="988"/>
      <c r="P253" s="989"/>
      <c r="Q253" s="989"/>
      <c r="R253" s="989"/>
      <c r="S253" s="946"/>
      <c r="V253" s="1001"/>
      <c r="W253" s="988"/>
      <c r="X253" s="989"/>
      <c r="Y253" s="989"/>
      <c r="Z253" s="989"/>
      <c r="AA253" s="946"/>
      <c r="AD253" s="1001"/>
      <c r="AE253" s="988"/>
      <c r="AF253" s="989"/>
      <c r="AG253" s="989"/>
      <c r="AH253" s="989"/>
      <c r="AI253" s="946"/>
      <c r="AL253" s="1001"/>
      <c r="AM253" s="988"/>
      <c r="AN253" s="989"/>
      <c r="AO253" s="989"/>
      <c r="AP253" s="989"/>
      <c r="AQ253" s="946"/>
      <c r="AT253" s="1001"/>
      <c r="AU253" s="988"/>
      <c r="AV253" s="989"/>
      <c r="AW253" s="989"/>
      <c r="AX253" s="989"/>
      <c r="AY253" s="946"/>
      <c r="BB253" s="1001"/>
      <c r="BC253" s="988"/>
      <c r="BD253" s="989"/>
      <c r="BE253" s="989"/>
      <c r="BF253" s="989"/>
      <c r="BG253" s="946"/>
      <c r="BJ253" s="1001"/>
      <c r="BK253" s="988"/>
      <c r="BL253" s="989"/>
      <c r="BM253" s="989"/>
      <c r="BN253" s="989"/>
      <c r="BO253" s="946"/>
      <c r="BR253" s="1001"/>
      <c r="BS253" s="988"/>
      <c r="BT253" s="989"/>
      <c r="BU253" s="989"/>
      <c r="BV253" s="989"/>
      <c r="BW253" s="946"/>
      <c r="BZ253" s="1001"/>
      <c r="CA253" s="988"/>
      <c r="CB253" s="989"/>
      <c r="CC253" s="989"/>
      <c r="CD253" s="989"/>
      <c r="CE253" s="946"/>
      <c r="CH253" s="1001"/>
      <c r="CI253" s="988"/>
      <c r="CJ253" s="989"/>
      <c r="CK253" s="989"/>
      <c r="CL253" s="989"/>
      <c r="CM253" s="946"/>
      <c r="CP253" s="1001"/>
      <c r="CQ253" s="988"/>
      <c r="CR253" s="989"/>
      <c r="CS253" s="989"/>
      <c r="CT253" s="989"/>
      <c r="CU253" s="946"/>
      <c r="CX253" s="1001"/>
      <c r="CY253" s="988"/>
      <c r="CZ253" s="989"/>
      <c r="DA253" s="989"/>
      <c r="DB253" s="989"/>
      <c r="DC253" s="946"/>
      <c r="DF253" s="1001"/>
      <c r="DG253" s="988"/>
      <c r="DH253" s="989"/>
      <c r="DI253" s="989"/>
      <c r="DJ253" s="989"/>
      <c r="DK253" s="946"/>
      <c r="DN253" s="1001"/>
      <c r="DO253" s="988"/>
      <c r="DP253" s="989"/>
      <c r="DQ253" s="989"/>
      <c r="DR253" s="989"/>
      <c r="DS253" s="946"/>
      <c r="DV253" s="1001"/>
      <c r="DW253" s="988"/>
      <c r="DX253" s="989"/>
      <c r="DY253" s="989"/>
      <c r="DZ253" s="989"/>
      <c r="EA253" s="946"/>
      <c r="ED253" s="1001"/>
      <c r="EE253" s="988"/>
      <c r="EF253" s="989"/>
      <c r="EG253" s="989"/>
      <c r="EH253" s="989"/>
      <c r="EI253" s="946"/>
      <c r="EL253" s="1001"/>
      <c r="EM253" s="988"/>
      <c r="EN253" s="989"/>
      <c r="EO253" s="989"/>
      <c r="EP253" s="989"/>
      <c r="EQ253" s="946"/>
      <c r="ET253" s="1001"/>
      <c r="EU253" s="988"/>
      <c r="EV253" s="989"/>
      <c r="EW253" s="989"/>
      <c r="EX253" s="989"/>
      <c r="EY253" s="946"/>
      <c r="FB253" s="1001"/>
      <c r="FC253" s="988"/>
      <c r="FD253" s="989"/>
      <c r="FE253" s="989"/>
      <c r="FF253" s="989"/>
      <c r="FG253" s="946"/>
      <c r="FJ253" s="1001"/>
      <c r="FK253" s="988"/>
      <c r="FL253" s="989"/>
      <c r="FM253" s="989"/>
      <c r="FN253" s="989"/>
      <c r="FO253" s="946"/>
    </row>
    <row r="254" spans="1:171">
      <c r="A254" s="1215"/>
      <c r="B254" s="220" t="s">
        <v>791</v>
      </c>
      <c r="C254" s="1957"/>
      <c r="D254" s="764" t="s">
        <v>794</v>
      </c>
      <c r="E254" s="1985" t="str">
        <f>'Sch 3 - Expenses'!E90</f>
        <v>PROD</v>
      </c>
      <c r="F254" s="765"/>
      <c r="G254" s="182">
        <f>'Sch 3 - Expenses'!G90</f>
        <v>0</v>
      </c>
      <c r="H254" s="182">
        <f>'Sch 3 - Expenses'!H90</f>
        <v>0</v>
      </c>
      <c r="I254" s="182">
        <f>'Sch 3 - Expenses'!I90</f>
        <v>0</v>
      </c>
      <c r="J254" s="183">
        <f>'Sch 3 - Expenses'!J90</f>
        <v>0</v>
      </c>
      <c r="K254" s="777"/>
      <c r="N254" s="1001"/>
      <c r="O254" s="988"/>
      <c r="P254" s="989"/>
      <c r="Q254" s="989"/>
      <c r="R254" s="989"/>
      <c r="S254" s="946"/>
      <c r="V254" s="1001"/>
      <c r="W254" s="988"/>
      <c r="X254" s="989"/>
      <c r="Y254" s="989"/>
      <c r="Z254" s="989"/>
      <c r="AA254" s="946"/>
      <c r="AD254" s="1001"/>
      <c r="AE254" s="988"/>
      <c r="AF254" s="989"/>
      <c r="AG254" s="989"/>
      <c r="AH254" s="989"/>
      <c r="AI254" s="946"/>
      <c r="AL254" s="1001"/>
      <c r="AM254" s="988"/>
      <c r="AN254" s="989"/>
      <c r="AO254" s="989"/>
      <c r="AP254" s="989"/>
      <c r="AQ254" s="946"/>
      <c r="AT254" s="1001"/>
      <c r="AU254" s="988"/>
      <c r="AV254" s="989"/>
      <c r="AW254" s="989"/>
      <c r="AX254" s="989"/>
      <c r="AY254" s="946"/>
      <c r="BB254" s="1001"/>
      <c r="BC254" s="988"/>
      <c r="BD254" s="989"/>
      <c r="BE254" s="989"/>
      <c r="BF254" s="989"/>
      <c r="BG254" s="946"/>
      <c r="BJ254" s="1001"/>
      <c r="BK254" s="988"/>
      <c r="BL254" s="989"/>
      <c r="BM254" s="989"/>
      <c r="BN254" s="989"/>
      <c r="BO254" s="946"/>
      <c r="BR254" s="1001"/>
      <c r="BS254" s="988"/>
      <c r="BT254" s="989"/>
      <c r="BU254" s="989"/>
      <c r="BV254" s="989"/>
      <c r="BW254" s="946"/>
      <c r="BZ254" s="1001"/>
      <c r="CA254" s="988"/>
      <c r="CB254" s="989"/>
      <c r="CC254" s="989"/>
      <c r="CD254" s="989"/>
      <c r="CE254" s="946"/>
      <c r="CH254" s="1001"/>
      <c r="CI254" s="988"/>
      <c r="CJ254" s="989"/>
      <c r="CK254" s="989"/>
      <c r="CL254" s="989"/>
      <c r="CM254" s="946"/>
      <c r="CP254" s="1001"/>
      <c r="CQ254" s="988"/>
      <c r="CR254" s="989"/>
      <c r="CS254" s="989"/>
      <c r="CT254" s="989"/>
      <c r="CU254" s="946"/>
      <c r="CX254" s="1001"/>
      <c r="CY254" s="988"/>
      <c r="CZ254" s="989"/>
      <c r="DA254" s="989"/>
      <c r="DB254" s="989"/>
      <c r="DC254" s="946"/>
      <c r="DF254" s="1001"/>
      <c r="DG254" s="988"/>
      <c r="DH254" s="989"/>
      <c r="DI254" s="989"/>
      <c r="DJ254" s="989"/>
      <c r="DK254" s="946"/>
      <c r="DN254" s="1001"/>
      <c r="DO254" s="988"/>
      <c r="DP254" s="989"/>
      <c r="DQ254" s="989"/>
      <c r="DR254" s="989"/>
      <c r="DS254" s="946"/>
      <c r="DV254" s="1001"/>
      <c r="DW254" s="988"/>
      <c r="DX254" s="989"/>
      <c r="DY254" s="989"/>
      <c r="DZ254" s="989"/>
      <c r="EA254" s="946"/>
      <c r="ED254" s="1001"/>
      <c r="EE254" s="988"/>
      <c r="EF254" s="989"/>
      <c r="EG254" s="989"/>
      <c r="EH254" s="989"/>
      <c r="EI254" s="946"/>
      <c r="EL254" s="1001"/>
      <c r="EM254" s="988"/>
      <c r="EN254" s="989"/>
      <c r="EO254" s="989"/>
      <c r="EP254" s="989"/>
      <c r="EQ254" s="946"/>
      <c r="ET254" s="1001"/>
      <c r="EU254" s="988"/>
      <c r="EV254" s="989"/>
      <c r="EW254" s="989"/>
      <c r="EX254" s="989"/>
      <c r="EY254" s="946"/>
      <c r="FB254" s="1001"/>
      <c r="FC254" s="988"/>
      <c r="FD254" s="989"/>
      <c r="FE254" s="989"/>
      <c r="FF254" s="989"/>
      <c r="FG254" s="946"/>
      <c r="FJ254" s="1001"/>
      <c r="FK254" s="988"/>
      <c r="FL254" s="989"/>
      <c r="FM254" s="989"/>
      <c r="FN254" s="989"/>
      <c r="FO254" s="946"/>
    </row>
    <row r="255" spans="1:171">
      <c r="A255" s="1215">
        <v>600</v>
      </c>
      <c r="B255" s="787" t="s">
        <v>137</v>
      </c>
      <c r="C255" s="1963" t="s">
        <v>767</v>
      </c>
      <c r="D255" s="764">
        <v>403</v>
      </c>
      <c r="E255" s="1985" t="str">
        <f>'Sch 3 - Expenses'!E91</f>
        <v>PROD</v>
      </c>
      <c r="F255" s="765"/>
      <c r="G255" s="182">
        <f>'Sch 3 - Expenses'!G91</f>
        <v>0</v>
      </c>
      <c r="H255" s="182">
        <f>'Sch 3 - Expenses'!H91</f>
        <v>0</v>
      </c>
      <c r="I255" s="182">
        <f>'Sch 3 - Expenses'!I91</f>
        <v>0</v>
      </c>
      <c r="J255" s="183">
        <f>'Sch 3 - Expenses'!J91</f>
        <v>0</v>
      </c>
      <c r="K255" s="777">
        <f t="shared" si="190"/>
        <v>1</v>
      </c>
      <c r="N255" s="1001">
        <f>VLOOKUP($A255,'New Resources - Individual'!$A$4:$Y$133,N$2,FALSE)*N$1</f>
        <v>0</v>
      </c>
      <c r="O255" s="988">
        <f t="shared" si="191"/>
        <v>0</v>
      </c>
      <c r="P255" s="989">
        <f>VLOOKUP($E255,O$450:R$461,2,FALSE)*O255*($K255)+IF($G255&lt;&gt;0,($H255/$G255)*O255,0)*(1-$K255)</f>
        <v>0</v>
      </c>
      <c r="Q255" s="989">
        <f>VLOOKUP($E255,O$450:R$461,3,FALSE)*O255*($K255)+IF($G255&lt;&gt;0,($I255/$G255)*O255,0)*(1-$K255)</f>
        <v>0</v>
      </c>
      <c r="R255" s="989">
        <f>VLOOKUP($E255,O$450:R$461,4,FALSE)*O255*($K255)+(O255-P255-Q255)*(1-$K255)</f>
        <v>0</v>
      </c>
      <c r="S255" s="946"/>
      <c r="V255" s="1001">
        <f>VLOOKUP($A255,'New Resources - Individual'!$A$4:$Y$133,V$2,FALSE)*V$1</f>
        <v>0</v>
      </c>
      <c r="W255" s="988">
        <f t="shared" si="192"/>
        <v>0</v>
      </c>
      <c r="X255" s="989">
        <f>VLOOKUP($E255,W$450:Z$461,2,FALSE)*W255*($K255)+IF($G255&lt;&gt;0,($H255/$G255)*W255,0)*(1-$K255)</f>
        <v>0</v>
      </c>
      <c r="Y255" s="989">
        <f>VLOOKUP($E255,W$450:Z$461,3,FALSE)*W255*($K255)+IF($G255&lt;&gt;0,($I255/$G255)*W255,0)*(1-$K255)</f>
        <v>0</v>
      </c>
      <c r="Z255" s="989">
        <f>VLOOKUP($E255,W$450:Z$461,4,FALSE)*W255*($K255)+(W255-X255-Y255)*(1-$K255)</f>
        <v>0</v>
      </c>
      <c r="AA255" s="946"/>
      <c r="AD255" s="1001">
        <f>VLOOKUP($A255,'New Resources - Individual'!$A$4:$Y$133,AD$2,FALSE)*AD$1</f>
        <v>0</v>
      </c>
      <c r="AE255" s="988">
        <f t="shared" si="193"/>
        <v>0</v>
      </c>
      <c r="AF255" s="989">
        <f>VLOOKUP($E255,AE$450:AH$461,2,FALSE)*AE255*($K255)+IF($G255&lt;&gt;0,($H255/$G255)*AE255,0)*(1-$K255)</f>
        <v>0</v>
      </c>
      <c r="AG255" s="989">
        <f>VLOOKUP($E255,AE$450:AH$461,3,FALSE)*AE255*($K255)+IF($G255&lt;&gt;0,($I255/$G255)*AE255,0)*(1-$K255)</f>
        <v>0</v>
      </c>
      <c r="AH255" s="989">
        <f>VLOOKUP($E255,AE$450:AH$461,4,FALSE)*AE255*($K255)+(AE255-AF255-AG255)*(1-$K255)</f>
        <v>0</v>
      </c>
      <c r="AI255" s="946"/>
      <c r="AL255" s="1001">
        <f>VLOOKUP($A255,'New Resources - Individual'!$A$4:$Y$133,AL$2,FALSE)*AL$1</f>
        <v>0</v>
      </c>
      <c r="AM255" s="988">
        <f t="shared" si="194"/>
        <v>0</v>
      </c>
      <c r="AN255" s="989">
        <f>VLOOKUP($E255,AM$450:AP$461,2,FALSE)*AM255*($K255)+IF($G255&lt;&gt;0,($H255/$G255)*AM255,0)*(1-$K255)</f>
        <v>0</v>
      </c>
      <c r="AO255" s="989">
        <f>VLOOKUP($E255,AM$450:AP$461,3,FALSE)*AM255*($K255)+IF($G255&lt;&gt;0,($I255/$G255)*AM255,0)*(1-$K255)</f>
        <v>0</v>
      </c>
      <c r="AP255" s="989">
        <f>VLOOKUP($E255,AM$450:AP$461,4,FALSE)*AM255*($K255)+(AM255-AN255-AO255)*(1-$K255)</f>
        <v>0</v>
      </c>
      <c r="AQ255" s="946"/>
      <c r="AT255" s="1001">
        <f>VLOOKUP($A255,'New Resources - Individual'!$A$4:$Y$133,AT$2,FALSE)*AT$1</f>
        <v>0</v>
      </c>
      <c r="AU255" s="988">
        <f t="shared" si="195"/>
        <v>0</v>
      </c>
      <c r="AV255" s="989">
        <f>VLOOKUP($E255,AU$450:AX$461,2,FALSE)*AU255*($K255)+IF($G255&lt;&gt;0,($H255/$G255)*AU255,0)*(1-$K255)</f>
        <v>0</v>
      </c>
      <c r="AW255" s="989">
        <f>VLOOKUP($E255,AU$450:AX$461,3,FALSE)*AU255*($K255)+IF($G255&lt;&gt;0,($I255/$G255)*AU255,0)*(1-$K255)</f>
        <v>0</v>
      </c>
      <c r="AX255" s="989">
        <f>VLOOKUP($E255,AU$450:AX$461,4,FALSE)*AU255*($K255)+(AU255-AV255-AW255)*(1-$K255)</f>
        <v>0</v>
      </c>
      <c r="AY255" s="946"/>
      <c r="BB255" s="1001">
        <f>VLOOKUP($A255,'New Resources - Individual'!$A$4:$Y$133,BB$2,FALSE)*BB$1</f>
        <v>0</v>
      </c>
      <c r="BC255" s="988">
        <f t="shared" si="196"/>
        <v>0</v>
      </c>
      <c r="BD255" s="989">
        <f>VLOOKUP($E255,BC$450:BF$461,2,FALSE)*BC255*($K255)+IF($G255&lt;&gt;0,($H255/$G255)*BC255,0)*(1-$K255)</f>
        <v>0</v>
      </c>
      <c r="BE255" s="989">
        <f>VLOOKUP($E255,BC$450:BF$461,3,FALSE)*BC255*($K255)+IF($G255&lt;&gt;0,($I255/$G255)*BC255,0)*(1-$K255)</f>
        <v>0</v>
      </c>
      <c r="BF255" s="989">
        <f>VLOOKUP($E255,BC$450:BF$461,4,FALSE)*BC255*($K255)+(BC255-BD255-BE255)*(1-$K255)</f>
        <v>0</v>
      </c>
      <c r="BG255" s="946"/>
      <c r="BJ255" s="1001">
        <f>VLOOKUP($A255,'New Resources - Individual'!$A$4:$Y$133,BJ$2,FALSE)*BJ$1</f>
        <v>0</v>
      </c>
      <c r="BK255" s="988">
        <f t="shared" si="197"/>
        <v>0</v>
      </c>
      <c r="BL255" s="989">
        <f>VLOOKUP($E255,BK$450:BN$461,2,FALSE)*BK255*($K255)+IF($G255&lt;&gt;0,($H255/$G255)*BK255,0)*(1-$K255)</f>
        <v>0</v>
      </c>
      <c r="BM255" s="989">
        <f>VLOOKUP($E255,BK$450:BN$461,3,FALSE)*BK255*($K255)+IF($G255&lt;&gt;0,($I255/$G255)*BK255,0)*(1-$K255)</f>
        <v>0</v>
      </c>
      <c r="BN255" s="989">
        <f>VLOOKUP($E255,BK$450:BN$461,4,FALSE)*BK255*($K255)+(BK255-BL255-BM255)*(1-$K255)</f>
        <v>0</v>
      </c>
      <c r="BO255" s="946"/>
      <c r="BR255" s="1001">
        <f>VLOOKUP($A255,'New Resources - Individual'!$A$4:$Y$133,BR$2,FALSE)*BR$1</f>
        <v>0</v>
      </c>
      <c r="BS255" s="988">
        <f t="shared" si="198"/>
        <v>0</v>
      </c>
      <c r="BT255" s="989">
        <f>VLOOKUP($E255,BS$450:BV$461,2,FALSE)*BS255*($K255)+IF($G255&lt;&gt;0,($H255/$G255)*BS255,0)*(1-$K255)</f>
        <v>0</v>
      </c>
      <c r="BU255" s="989">
        <f>VLOOKUP($E255,BS$450:BV$461,3,FALSE)*BS255*($K255)+IF($G255&lt;&gt;0,($I255/$G255)*BS255,0)*(1-$K255)</f>
        <v>0</v>
      </c>
      <c r="BV255" s="989">
        <f>VLOOKUP($E255,BS$450:BV$461,4,FALSE)*BS255*($K255)+(BS255-BT255-BU255)*(1-$K255)</f>
        <v>0</v>
      </c>
      <c r="BW255" s="946"/>
      <c r="BZ255" s="1001">
        <f>VLOOKUP($A255,'New Resources - Individual'!$A$4:$Y$133,BZ$2,FALSE)*BZ$1</f>
        <v>0</v>
      </c>
      <c r="CA255" s="988">
        <f t="shared" si="199"/>
        <v>0</v>
      </c>
      <c r="CB255" s="989">
        <f>VLOOKUP($E255,CA$450:CD$461,2,FALSE)*CA255*($K255)+IF($G255&lt;&gt;0,($H255/$G255)*CA255,0)*(1-$K255)</f>
        <v>0</v>
      </c>
      <c r="CC255" s="989">
        <f>VLOOKUP($E255,CA$450:CD$461,3,FALSE)*CA255*($K255)+IF($G255&lt;&gt;0,($I255/$G255)*CA255,0)*(1-$K255)</f>
        <v>0</v>
      </c>
      <c r="CD255" s="989">
        <f>VLOOKUP($E255,CA$450:CD$461,4,FALSE)*CA255*($K255)+(CA255-CB255-CC255)*(1-$K255)</f>
        <v>0</v>
      </c>
      <c r="CE255" s="946"/>
      <c r="CH255" s="1001">
        <f>VLOOKUP($A255,'New Resources - Individual'!$A$4:$Y$133,CH$2,FALSE)*CH$1</f>
        <v>0</v>
      </c>
      <c r="CI255" s="988">
        <f t="shared" si="200"/>
        <v>0</v>
      </c>
      <c r="CJ255" s="989">
        <f>VLOOKUP($E255,CI$450:CL$461,2,FALSE)*CI255*($K255)+IF($G255&lt;&gt;0,($H255/$G255)*CI255,0)*(1-$K255)</f>
        <v>0</v>
      </c>
      <c r="CK255" s="989">
        <f>VLOOKUP($E255,CI$450:CL$461,3,FALSE)*CI255*($K255)+IF($G255&lt;&gt;0,($I255/$G255)*CI255,0)*(1-$K255)</f>
        <v>0</v>
      </c>
      <c r="CL255" s="989">
        <f>VLOOKUP($E255,CI$450:CL$461,4,FALSE)*CI255*($K255)+(CI255-CJ255-CK255)*(1-$K255)</f>
        <v>0</v>
      </c>
      <c r="CM255" s="946"/>
      <c r="CP255" s="1001">
        <f>VLOOKUP($A255,'New Resources - Individual'!$A$4:$Y$133,CP$2,FALSE)*CP$1</f>
        <v>0</v>
      </c>
      <c r="CQ255" s="988">
        <f t="shared" si="201"/>
        <v>0</v>
      </c>
      <c r="CR255" s="989">
        <f>VLOOKUP($E255,CQ$450:CT$461,2,FALSE)*CQ255*($K255)+IF($G255&lt;&gt;0,($H255/$G255)*CQ255,0)*(1-$K255)</f>
        <v>0</v>
      </c>
      <c r="CS255" s="989">
        <f>VLOOKUP($E255,CQ$450:CT$461,3,FALSE)*CQ255*($K255)+IF($G255&lt;&gt;0,($I255/$G255)*CQ255,0)*(1-$K255)</f>
        <v>0</v>
      </c>
      <c r="CT255" s="989">
        <f>VLOOKUP($E255,CQ$450:CT$461,4,FALSE)*CQ255*($K255)+(CQ255-CR255-CS255)*(1-$K255)</f>
        <v>0</v>
      </c>
      <c r="CU255" s="946"/>
      <c r="CX255" s="1001">
        <f>VLOOKUP($A255,'New Resources - Individual'!$A$4:$Y$133,CX$2,FALSE)*CX$1</f>
        <v>0</v>
      </c>
      <c r="CY255" s="988">
        <f t="shared" si="202"/>
        <v>0</v>
      </c>
      <c r="CZ255" s="989">
        <f>VLOOKUP($E255,CY$450:DB$461,2,FALSE)*CY255*($K255)+IF($G255&lt;&gt;0,($H255/$G255)*CY255,0)*(1-$K255)</f>
        <v>0</v>
      </c>
      <c r="DA255" s="989">
        <f>VLOOKUP($E255,CY$450:DB$461,3,FALSE)*CY255*($K255)+IF($G255&lt;&gt;0,($I255/$G255)*CY255,0)*(1-$K255)</f>
        <v>0</v>
      </c>
      <c r="DB255" s="989">
        <f>VLOOKUP($E255,CY$450:DB$461,4,FALSE)*CY255*($K255)+(CY255-CZ255-DA255)*(1-$K255)</f>
        <v>0</v>
      </c>
      <c r="DC255" s="946"/>
      <c r="DF255" s="1001">
        <f>VLOOKUP($A255,'New Resources - Individual'!$A$4:$Y$133,DF$2,FALSE)*DF$1</f>
        <v>0</v>
      </c>
      <c r="DG255" s="988">
        <f t="shared" si="203"/>
        <v>0</v>
      </c>
      <c r="DH255" s="989">
        <f>VLOOKUP($E255,DG$450:DJ$461,2,FALSE)*DG255*($K255)+IF($G255&lt;&gt;0,($H255/$G255)*DG255,0)*(1-$K255)</f>
        <v>0</v>
      </c>
      <c r="DI255" s="989">
        <f>VLOOKUP($E255,DG$450:DJ$461,3,FALSE)*DG255*($K255)+IF($G255&lt;&gt;0,($I255/$G255)*DG255,0)*(1-$K255)</f>
        <v>0</v>
      </c>
      <c r="DJ255" s="989">
        <f>VLOOKUP($E255,DG$450:DJ$461,4,FALSE)*DG255*($K255)+(DG255-DH255-DI255)*(1-$K255)</f>
        <v>0</v>
      </c>
      <c r="DK255" s="946"/>
      <c r="DN255" s="1001">
        <f>VLOOKUP($A255,'New Resources - Individual'!$A$4:$Y$133,DN$2,FALSE)*DN$1</f>
        <v>0</v>
      </c>
      <c r="DO255" s="988">
        <f t="shared" si="204"/>
        <v>0</v>
      </c>
      <c r="DP255" s="989">
        <f>VLOOKUP($E255,DO$450:DR$461,2,FALSE)*DO255*($K255)+IF($G255&lt;&gt;0,($H255/$G255)*DO255,0)*(1-$K255)</f>
        <v>0</v>
      </c>
      <c r="DQ255" s="989">
        <f>VLOOKUP($E255,DO$450:DR$461,3,FALSE)*DO255*($K255)+IF($G255&lt;&gt;0,($I255/$G255)*DO255,0)*(1-$K255)</f>
        <v>0</v>
      </c>
      <c r="DR255" s="989">
        <f>VLOOKUP($E255,DO$450:DR$461,4,FALSE)*DO255*($K255)+(DO255-DP255-DQ255)*(1-$K255)</f>
        <v>0</v>
      </c>
      <c r="DS255" s="946"/>
      <c r="DV255" s="1001">
        <f>VLOOKUP($A255,'New Resources - Individual'!$A$4:$Y$133,DV$2,FALSE)*DV$1</f>
        <v>0</v>
      </c>
      <c r="DW255" s="988">
        <f t="shared" si="205"/>
        <v>0</v>
      </c>
      <c r="DX255" s="989">
        <f>VLOOKUP($E255,DW$450:DZ$461,2,FALSE)*DW255*($K255)+IF($G255&lt;&gt;0,($H255/$G255)*DW255,0)*(1-$K255)</f>
        <v>0</v>
      </c>
      <c r="DY255" s="989">
        <f>VLOOKUP($E255,DW$450:DZ$461,3,FALSE)*DW255*($K255)+IF($G255&lt;&gt;0,($I255/$G255)*DW255,0)*(1-$K255)</f>
        <v>0</v>
      </c>
      <c r="DZ255" s="989">
        <f>VLOOKUP($E255,DW$450:DZ$461,4,FALSE)*DW255*($K255)+(DW255-DX255-DY255)*(1-$K255)</f>
        <v>0</v>
      </c>
      <c r="EA255" s="946"/>
      <c r="ED255" s="1001">
        <f>VLOOKUP($A255,'New Resources - Individual'!$A$4:$Y$133,ED$2,FALSE)*ED$1</f>
        <v>0</v>
      </c>
      <c r="EE255" s="988">
        <f t="shared" si="206"/>
        <v>0</v>
      </c>
      <c r="EF255" s="989">
        <f>VLOOKUP($E255,EE$450:EH$461,2,FALSE)*EE255*($K255)+IF($G255&lt;&gt;0,($H255/$G255)*EE255,0)*(1-$K255)</f>
        <v>0</v>
      </c>
      <c r="EG255" s="989">
        <f>VLOOKUP($E255,EE$450:EH$461,3,FALSE)*EE255*($K255)+IF($G255&lt;&gt;0,($I255/$G255)*EE255,0)*(1-$K255)</f>
        <v>0</v>
      </c>
      <c r="EH255" s="989">
        <f>VLOOKUP($E255,EE$450:EH$461,4,FALSE)*EE255*($K255)+(EE255-EF255-EG255)*(1-$K255)</f>
        <v>0</v>
      </c>
      <c r="EI255" s="946"/>
      <c r="EL255" s="1001">
        <f>VLOOKUP($A255,'New Resources - Individual'!$A$4:$Y$133,EL$2,FALSE)*EL$1</f>
        <v>0</v>
      </c>
      <c r="EM255" s="988">
        <f t="shared" si="207"/>
        <v>0</v>
      </c>
      <c r="EN255" s="989">
        <f>VLOOKUP($E255,EM$450:EP$461,2,FALSE)*EM255*($K255)+IF($G255&lt;&gt;0,($H255/$G255)*EM255,0)*(1-$K255)</f>
        <v>0</v>
      </c>
      <c r="EO255" s="989">
        <f>VLOOKUP($E255,EM$450:EP$461,3,FALSE)*EM255*($K255)+IF($G255&lt;&gt;0,($I255/$G255)*EM255,0)*(1-$K255)</f>
        <v>0</v>
      </c>
      <c r="EP255" s="989">
        <f>VLOOKUP($E255,EM$450:EP$461,4,FALSE)*EM255*($K255)+(EM255-EN255-EO255)*(1-$K255)</f>
        <v>0</v>
      </c>
      <c r="EQ255" s="946"/>
      <c r="ET255" s="1001">
        <f>VLOOKUP($A255,'New Resources - Individual'!$A$4:$Y$133,ET$2,FALSE)*ET$1</f>
        <v>0</v>
      </c>
      <c r="EU255" s="988">
        <f t="shared" si="208"/>
        <v>0</v>
      </c>
      <c r="EV255" s="989">
        <f>VLOOKUP($E255,EU$450:EX$461,2,FALSE)*EU255*($K255)+IF($G255&lt;&gt;0,($H255/$G255)*EU255,0)*(1-$K255)</f>
        <v>0</v>
      </c>
      <c r="EW255" s="989">
        <f>VLOOKUP($E255,EU$450:EX$461,3,FALSE)*EU255*($K255)+IF($G255&lt;&gt;0,($I255/$G255)*EU255,0)*(1-$K255)</f>
        <v>0</v>
      </c>
      <c r="EX255" s="989">
        <f>VLOOKUP($E255,EU$450:EX$461,4,FALSE)*EU255*($K255)+(EU255-EV255-EW255)*(1-$K255)</f>
        <v>0</v>
      </c>
      <c r="EY255" s="946"/>
      <c r="FB255" s="1001">
        <f>VLOOKUP($A255,'New Resources - Individual'!$A$4:$Y$133,FB$2,FALSE)*FB$1</f>
        <v>0</v>
      </c>
      <c r="FC255" s="988">
        <f t="shared" si="209"/>
        <v>0</v>
      </c>
      <c r="FD255" s="989">
        <f>VLOOKUP($E255,FC$450:FF$461,2,FALSE)*FC255*($K255)+IF($G255&lt;&gt;0,($H255/$G255)*FC255,0)*(1-$K255)</f>
        <v>0</v>
      </c>
      <c r="FE255" s="989">
        <f>VLOOKUP($E255,FC$450:FF$461,3,FALSE)*FC255*($K255)+IF($G255&lt;&gt;0,($I255/$G255)*FC255,0)*(1-$K255)</f>
        <v>0</v>
      </c>
      <c r="FF255" s="989">
        <f>VLOOKUP($E255,FC$450:FF$461,4,FALSE)*FC255*($K255)+(FC255-FD255-FE255)*(1-$K255)</f>
        <v>0</v>
      </c>
      <c r="FG255" s="946"/>
      <c r="FJ255" s="1001">
        <f>VLOOKUP($A255,'New Resources - Individual'!$A$4:$Y$133,FJ$2,FALSE)*FJ$1</f>
        <v>0</v>
      </c>
      <c r="FK255" s="988">
        <f t="shared" si="210"/>
        <v>0</v>
      </c>
      <c r="FL255" s="989">
        <f>VLOOKUP($E255,FK$450:FN$461,2,FALSE)*FK255*($K255)+IF($G255&lt;&gt;0,($H255/$G255)*FK255,0)*(1-$K255)</f>
        <v>0</v>
      </c>
      <c r="FM255" s="989">
        <f>VLOOKUP($E255,FK$450:FN$461,3,FALSE)*FK255*($K255)+IF($G255&lt;&gt;0,($I255/$G255)*FK255,0)*(1-$K255)</f>
        <v>0</v>
      </c>
      <c r="FN255" s="989">
        <f>VLOOKUP($E255,FK$450:FN$461,4,FALSE)*FK255*($K255)+(FK255-FL255-FM255)*(1-$K255)</f>
        <v>0</v>
      </c>
      <c r="FO255" s="946"/>
    </row>
    <row r="256" spans="1:171">
      <c r="A256" s="1215">
        <v>910</v>
      </c>
      <c r="B256" s="787" t="s">
        <v>143</v>
      </c>
      <c r="C256" s="1963" t="s">
        <v>767</v>
      </c>
      <c r="D256" s="764">
        <v>403</v>
      </c>
      <c r="E256" s="1985" t="str">
        <f>'Sch 3 - Expenses'!E92</f>
        <v>TRANS</v>
      </c>
      <c r="F256" s="765"/>
      <c r="G256" s="182">
        <f>'Sch 3 - Expenses'!G92</f>
        <v>0</v>
      </c>
      <c r="H256" s="182">
        <f>'Sch 3 - Expenses'!H92</f>
        <v>0</v>
      </c>
      <c r="I256" s="182">
        <f>'Sch 3 - Expenses'!I92</f>
        <v>0</v>
      </c>
      <c r="J256" s="183">
        <f>'Sch 3 - Expenses'!J92</f>
        <v>0</v>
      </c>
      <c r="K256" s="777">
        <f t="shared" si="190"/>
        <v>1</v>
      </c>
      <c r="N256" s="1001">
        <f>VLOOKUP($A256,'New Resources - Individual'!$A$4:$Y$133,N$2,FALSE)*N$1</f>
        <v>0</v>
      </c>
      <c r="O256" s="988">
        <f t="shared" si="191"/>
        <v>0</v>
      </c>
      <c r="P256" s="989">
        <f>VLOOKUP($E256,O$450:R$461,2,FALSE)*O256*($K256)+IF($G256&lt;&gt;0,($H256/$G256)*O256,0)*(1-$K256)</f>
        <v>0</v>
      </c>
      <c r="Q256" s="989">
        <f>VLOOKUP($E256,O$450:R$461,3,FALSE)*O256*($K256)+IF($G256&lt;&gt;0,($I256/$G256)*O256,0)*(1-$K256)</f>
        <v>0</v>
      </c>
      <c r="R256" s="989">
        <f>VLOOKUP($E256,O$450:R$461,4,FALSE)*O256*($K256)+(O256-P256-Q256)*(1-$K256)</f>
        <v>0</v>
      </c>
      <c r="S256" s="946"/>
      <c r="V256" s="1001">
        <f>VLOOKUP($A256,'New Resources - Individual'!$A$4:$Y$133,V$2,FALSE)*V$1</f>
        <v>0</v>
      </c>
      <c r="W256" s="988">
        <f t="shared" si="192"/>
        <v>0</v>
      </c>
      <c r="X256" s="989">
        <f>VLOOKUP($E256,W$450:Z$461,2,FALSE)*W256*($K256)+IF($G256&lt;&gt;0,($H256/$G256)*W256,0)*(1-$K256)</f>
        <v>0</v>
      </c>
      <c r="Y256" s="989">
        <f>VLOOKUP($E256,W$450:Z$461,3,FALSE)*W256*($K256)+IF($G256&lt;&gt;0,($I256/$G256)*W256,0)*(1-$K256)</f>
        <v>0</v>
      </c>
      <c r="Z256" s="989">
        <f>VLOOKUP($E256,W$450:Z$461,4,FALSE)*W256*($K256)+(W256-X256-Y256)*(1-$K256)</f>
        <v>0</v>
      </c>
      <c r="AA256" s="946"/>
      <c r="AD256" s="1001">
        <f>VLOOKUP($A256,'New Resources - Individual'!$A$4:$Y$133,AD$2,FALSE)*AD$1</f>
        <v>0</v>
      </c>
      <c r="AE256" s="988">
        <f t="shared" si="193"/>
        <v>0</v>
      </c>
      <c r="AF256" s="989">
        <f>VLOOKUP($E256,AE$450:AH$461,2,FALSE)*AE256*($K256)+IF($G256&lt;&gt;0,($H256/$G256)*AE256,0)*(1-$K256)</f>
        <v>0</v>
      </c>
      <c r="AG256" s="989">
        <f>VLOOKUP($E256,AE$450:AH$461,3,FALSE)*AE256*($K256)+IF($G256&lt;&gt;0,($I256/$G256)*AE256,0)*(1-$K256)</f>
        <v>0</v>
      </c>
      <c r="AH256" s="989">
        <f>VLOOKUP($E256,AE$450:AH$461,4,FALSE)*AE256*($K256)+(AE256-AF256-AG256)*(1-$K256)</f>
        <v>0</v>
      </c>
      <c r="AI256" s="946"/>
      <c r="AL256" s="1001">
        <f>VLOOKUP($A256,'New Resources - Individual'!$A$4:$Y$133,AL$2,FALSE)*AL$1</f>
        <v>0</v>
      </c>
      <c r="AM256" s="988">
        <f t="shared" si="194"/>
        <v>0</v>
      </c>
      <c r="AN256" s="989">
        <f>VLOOKUP($E256,AM$450:AP$461,2,FALSE)*AM256*($K256)+IF($G256&lt;&gt;0,($H256/$G256)*AM256,0)*(1-$K256)</f>
        <v>0</v>
      </c>
      <c r="AO256" s="989">
        <f>VLOOKUP($E256,AM$450:AP$461,3,FALSE)*AM256*($K256)+IF($G256&lt;&gt;0,($I256/$G256)*AM256,0)*(1-$K256)</f>
        <v>0</v>
      </c>
      <c r="AP256" s="989">
        <f>VLOOKUP($E256,AM$450:AP$461,4,FALSE)*AM256*($K256)+(AM256-AN256-AO256)*(1-$K256)</f>
        <v>0</v>
      </c>
      <c r="AQ256" s="946"/>
      <c r="AT256" s="1001">
        <f>VLOOKUP($A256,'New Resources - Individual'!$A$4:$Y$133,AT$2,FALSE)*AT$1</f>
        <v>0</v>
      </c>
      <c r="AU256" s="988">
        <f t="shared" si="195"/>
        <v>0</v>
      </c>
      <c r="AV256" s="989">
        <f>VLOOKUP($E256,AU$450:AX$461,2,FALSE)*AU256*($K256)+IF($G256&lt;&gt;0,($H256/$G256)*AU256,0)*(1-$K256)</f>
        <v>0</v>
      </c>
      <c r="AW256" s="989">
        <f>VLOOKUP($E256,AU$450:AX$461,3,FALSE)*AU256*($K256)+IF($G256&lt;&gt;0,($I256/$G256)*AU256,0)*(1-$K256)</f>
        <v>0</v>
      </c>
      <c r="AX256" s="989">
        <f>VLOOKUP($E256,AU$450:AX$461,4,FALSE)*AU256*($K256)+(AU256-AV256-AW256)*(1-$K256)</f>
        <v>0</v>
      </c>
      <c r="AY256" s="946"/>
      <c r="BB256" s="1001">
        <f>VLOOKUP($A256,'New Resources - Individual'!$A$4:$Y$133,BB$2,FALSE)*BB$1</f>
        <v>0</v>
      </c>
      <c r="BC256" s="988">
        <f t="shared" si="196"/>
        <v>0</v>
      </c>
      <c r="BD256" s="989">
        <f>VLOOKUP($E256,BC$450:BF$461,2,FALSE)*BC256*($K256)+IF($G256&lt;&gt;0,($H256/$G256)*BC256,0)*(1-$K256)</f>
        <v>0</v>
      </c>
      <c r="BE256" s="989">
        <f>VLOOKUP($E256,BC$450:BF$461,3,FALSE)*BC256*($K256)+IF($G256&lt;&gt;0,($I256/$G256)*BC256,0)*(1-$K256)</f>
        <v>0</v>
      </c>
      <c r="BF256" s="989">
        <f>VLOOKUP($E256,BC$450:BF$461,4,FALSE)*BC256*($K256)+(BC256-BD256-BE256)*(1-$K256)</f>
        <v>0</v>
      </c>
      <c r="BG256" s="946"/>
      <c r="BJ256" s="1001">
        <f>VLOOKUP($A256,'New Resources - Individual'!$A$4:$Y$133,BJ$2,FALSE)*BJ$1</f>
        <v>0</v>
      </c>
      <c r="BK256" s="988">
        <f t="shared" si="197"/>
        <v>0</v>
      </c>
      <c r="BL256" s="989">
        <f>VLOOKUP($E256,BK$450:BN$461,2,FALSE)*BK256*($K256)+IF($G256&lt;&gt;0,($H256/$G256)*BK256,0)*(1-$K256)</f>
        <v>0</v>
      </c>
      <c r="BM256" s="989">
        <f>VLOOKUP($E256,BK$450:BN$461,3,FALSE)*BK256*($K256)+IF($G256&lt;&gt;0,($I256/$G256)*BK256,0)*(1-$K256)</f>
        <v>0</v>
      </c>
      <c r="BN256" s="989">
        <f>VLOOKUP($E256,BK$450:BN$461,4,FALSE)*BK256*($K256)+(BK256-BL256-BM256)*(1-$K256)</f>
        <v>0</v>
      </c>
      <c r="BO256" s="946"/>
      <c r="BR256" s="1001">
        <f>VLOOKUP($A256,'New Resources - Individual'!$A$4:$Y$133,BR$2,FALSE)*BR$1</f>
        <v>0</v>
      </c>
      <c r="BS256" s="988">
        <f t="shared" si="198"/>
        <v>0</v>
      </c>
      <c r="BT256" s="989">
        <f>VLOOKUP($E256,BS$450:BV$461,2,FALSE)*BS256*($K256)+IF($G256&lt;&gt;0,($H256/$G256)*BS256,0)*(1-$K256)</f>
        <v>0</v>
      </c>
      <c r="BU256" s="989">
        <f>VLOOKUP($E256,BS$450:BV$461,3,FALSE)*BS256*($K256)+IF($G256&lt;&gt;0,($I256/$G256)*BS256,0)*(1-$K256)</f>
        <v>0</v>
      </c>
      <c r="BV256" s="989">
        <f>VLOOKUP($E256,BS$450:BV$461,4,FALSE)*BS256*($K256)+(BS256-BT256-BU256)*(1-$K256)</f>
        <v>0</v>
      </c>
      <c r="BW256" s="946"/>
      <c r="BZ256" s="1001">
        <f>VLOOKUP($A256,'New Resources - Individual'!$A$4:$Y$133,BZ$2,FALSE)*BZ$1</f>
        <v>0</v>
      </c>
      <c r="CA256" s="988">
        <f t="shared" si="199"/>
        <v>0</v>
      </c>
      <c r="CB256" s="989">
        <f>VLOOKUP($E256,CA$450:CD$461,2,FALSE)*CA256*($K256)+IF($G256&lt;&gt;0,($H256/$G256)*CA256,0)*(1-$K256)</f>
        <v>0</v>
      </c>
      <c r="CC256" s="989">
        <f>VLOOKUP($E256,CA$450:CD$461,3,FALSE)*CA256*($K256)+IF($G256&lt;&gt;0,($I256/$G256)*CA256,0)*(1-$K256)</f>
        <v>0</v>
      </c>
      <c r="CD256" s="989">
        <f>VLOOKUP($E256,CA$450:CD$461,4,FALSE)*CA256*($K256)+(CA256-CB256-CC256)*(1-$K256)</f>
        <v>0</v>
      </c>
      <c r="CE256" s="946"/>
      <c r="CH256" s="1001">
        <f>VLOOKUP($A256,'New Resources - Individual'!$A$4:$Y$133,CH$2,FALSE)*CH$1</f>
        <v>0</v>
      </c>
      <c r="CI256" s="988">
        <f t="shared" si="200"/>
        <v>0</v>
      </c>
      <c r="CJ256" s="989">
        <f>VLOOKUP($E256,CI$450:CL$461,2,FALSE)*CI256*($K256)+IF($G256&lt;&gt;0,($H256/$G256)*CI256,0)*(1-$K256)</f>
        <v>0</v>
      </c>
      <c r="CK256" s="989">
        <f>VLOOKUP($E256,CI$450:CL$461,3,FALSE)*CI256*($K256)+IF($G256&lt;&gt;0,($I256/$G256)*CI256,0)*(1-$K256)</f>
        <v>0</v>
      </c>
      <c r="CL256" s="989">
        <f>VLOOKUP($E256,CI$450:CL$461,4,FALSE)*CI256*($K256)+(CI256-CJ256-CK256)*(1-$K256)</f>
        <v>0</v>
      </c>
      <c r="CM256" s="946"/>
      <c r="CP256" s="1001">
        <f>VLOOKUP($A256,'New Resources - Individual'!$A$4:$Y$133,CP$2,FALSE)*CP$1</f>
        <v>0</v>
      </c>
      <c r="CQ256" s="988">
        <f t="shared" si="201"/>
        <v>0</v>
      </c>
      <c r="CR256" s="989">
        <f>VLOOKUP($E256,CQ$450:CT$461,2,FALSE)*CQ256*($K256)+IF($G256&lt;&gt;0,($H256/$G256)*CQ256,0)*(1-$K256)</f>
        <v>0</v>
      </c>
      <c r="CS256" s="989">
        <f>VLOOKUP($E256,CQ$450:CT$461,3,FALSE)*CQ256*($K256)+IF($G256&lt;&gt;0,($I256/$G256)*CQ256,0)*(1-$K256)</f>
        <v>0</v>
      </c>
      <c r="CT256" s="989">
        <f>VLOOKUP($E256,CQ$450:CT$461,4,FALSE)*CQ256*($K256)+(CQ256-CR256-CS256)*(1-$K256)</f>
        <v>0</v>
      </c>
      <c r="CU256" s="946"/>
      <c r="CX256" s="1001">
        <f>VLOOKUP($A256,'New Resources - Individual'!$A$4:$Y$133,CX$2,FALSE)*CX$1</f>
        <v>0</v>
      </c>
      <c r="CY256" s="988">
        <f t="shared" si="202"/>
        <v>0</v>
      </c>
      <c r="CZ256" s="989">
        <f>VLOOKUP($E256,CY$450:DB$461,2,FALSE)*CY256*($K256)+IF($G256&lt;&gt;0,($H256/$G256)*CY256,0)*(1-$K256)</f>
        <v>0</v>
      </c>
      <c r="DA256" s="989">
        <f>VLOOKUP($E256,CY$450:DB$461,3,FALSE)*CY256*($K256)+IF($G256&lt;&gt;0,($I256/$G256)*CY256,0)*(1-$K256)</f>
        <v>0</v>
      </c>
      <c r="DB256" s="989">
        <f>VLOOKUP($E256,CY$450:DB$461,4,FALSE)*CY256*($K256)+(CY256-CZ256-DA256)*(1-$K256)</f>
        <v>0</v>
      </c>
      <c r="DC256" s="946"/>
      <c r="DF256" s="1001">
        <f>VLOOKUP($A256,'New Resources - Individual'!$A$4:$Y$133,DF$2,FALSE)*DF$1</f>
        <v>0</v>
      </c>
      <c r="DG256" s="988">
        <f t="shared" si="203"/>
        <v>0</v>
      </c>
      <c r="DH256" s="989">
        <f>VLOOKUP($E256,DG$450:DJ$461,2,FALSE)*DG256*($K256)+IF($G256&lt;&gt;0,($H256/$G256)*DG256,0)*(1-$K256)</f>
        <v>0</v>
      </c>
      <c r="DI256" s="989">
        <f>VLOOKUP($E256,DG$450:DJ$461,3,FALSE)*DG256*($K256)+IF($G256&lt;&gt;0,($I256/$G256)*DG256,0)*(1-$K256)</f>
        <v>0</v>
      </c>
      <c r="DJ256" s="989">
        <f>VLOOKUP($E256,DG$450:DJ$461,4,FALSE)*DG256*($K256)+(DG256-DH256-DI256)*(1-$K256)</f>
        <v>0</v>
      </c>
      <c r="DK256" s="946"/>
      <c r="DN256" s="1001">
        <f>VLOOKUP($A256,'New Resources - Individual'!$A$4:$Y$133,DN$2,FALSE)*DN$1</f>
        <v>0</v>
      </c>
      <c r="DO256" s="988">
        <f t="shared" si="204"/>
        <v>0</v>
      </c>
      <c r="DP256" s="989">
        <f>VLOOKUP($E256,DO$450:DR$461,2,FALSE)*DO256*($K256)+IF($G256&lt;&gt;0,($H256/$G256)*DO256,0)*(1-$K256)</f>
        <v>0</v>
      </c>
      <c r="DQ256" s="989">
        <f>VLOOKUP($E256,DO$450:DR$461,3,FALSE)*DO256*($K256)+IF($G256&lt;&gt;0,($I256/$G256)*DO256,0)*(1-$K256)</f>
        <v>0</v>
      </c>
      <c r="DR256" s="989">
        <f>VLOOKUP($E256,DO$450:DR$461,4,FALSE)*DO256*($K256)+(DO256-DP256-DQ256)*(1-$K256)</f>
        <v>0</v>
      </c>
      <c r="DS256" s="946"/>
      <c r="DV256" s="1001">
        <f>VLOOKUP($A256,'New Resources - Individual'!$A$4:$Y$133,DV$2,FALSE)*DV$1</f>
        <v>0</v>
      </c>
      <c r="DW256" s="988">
        <f t="shared" si="205"/>
        <v>0</v>
      </c>
      <c r="DX256" s="989">
        <f>VLOOKUP($E256,DW$450:DZ$461,2,FALSE)*DW256*($K256)+IF($G256&lt;&gt;0,($H256/$G256)*DW256,0)*(1-$K256)</f>
        <v>0</v>
      </c>
      <c r="DY256" s="989">
        <f>VLOOKUP($E256,DW$450:DZ$461,3,FALSE)*DW256*($K256)+IF($G256&lt;&gt;0,($I256/$G256)*DW256,0)*(1-$K256)</f>
        <v>0</v>
      </c>
      <c r="DZ256" s="989">
        <f>VLOOKUP($E256,DW$450:DZ$461,4,FALSE)*DW256*($K256)+(DW256-DX256-DY256)*(1-$K256)</f>
        <v>0</v>
      </c>
      <c r="EA256" s="946"/>
      <c r="ED256" s="1001">
        <f>VLOOKUP($A256,'New Resources - Individual'!$A$4:$Y$133,ED$2,FALSE)*ED$1</f>
        <v>0</v>
      </c>
      <c r="EE256" s="988">
        <f t="shared" si="206"/>
        <v>0</v>
      </c>
      <c r="EF256" s="989">
        <f>VLOOKUP($E256,EE$450:EH$461,2,FALSE)*EE256*($K256)+IF($G256&lt;&gt;0,($H256/$G256)*EE256,0)*(1-$K256)</f>
        <v>0</v>
      </c>
      <c r="EG256" s="989">
        <f>VLOOKUP($E256,EE$450:EH$461,3,FALSE)*EE256*($K256)+IF($G256&lt;&gt;0,($I256/$G256)*EE256,0)*(1-$K256)</f>
        <v>0</v>
      </c>
      <c r="EH256" s="989">
        <f>VLOOKUP($E256,EE$450:EH$461,4,FALSE)*EE256*($K256)+(EE256-EF256-EG256)*(1-$K256)</f>
        <v>0</v>
      </c>
      <c r="EI256" s="946"/>
      <c r="EL256" s="1001">
        <f>VLOOKUP($A256,'New Resources - Individual'!$A$4:$Y$133,EL$2,FALSE)*EL$1</f>
        <v>0</v>
      </c>
      <c r="EM256" s="988">
        <f t="shared" si="207"/>
        <v>0</v>
      </c>
      <c r="EN256" s="989">
        <f>VLOOKUP($E256,EM$450:EP$461,2,FALSE)*EM256*($K256)+IF($G256&lt;&gt;0,($H256/$G256)*EM256,0)*(1-$K256)</f>
        <v>0</v>
      </c>
      <c r="EO256" s="989">
        <f>VLOOKUP($E256,EM$450:EP$461,3,FALSE)*EM256*($K256)+IF($G256&lt;&gt;0,($I256/$G256)*EM256,0)*(1-$K256)</f>
        <v>0</v>
      </c>
      <c r="EP256" s="989">
        <f>VLOOKUP($E256,EM$450:EP$461,4,FALSE)*EM256*($K256)+(EM256-EN256-EO256)*(1-$K256)</f>
        <v>0</v>
      </c>
      <c r="EQ256" s="946"/>
      <c r="ET256" s="1001">
        <f>VLOOKUP($A256,'New Resources - Individual'!$A$4:$Y$133,ET$2,FALSE)*ET$1</f>
        <v>0</v>
      </c>
      <c r="EU256" s="988">
        <f t="shared" si="208"/>
        <v>0</v>
      </c>
      <c r="EV256" s="989">
        <f>VLOOKUP($E256,EU$450:EX$461,2,FALSE)*EU256*($K256)+IF($G256&lt;&gt;0,($H256/$G256)*EU256,0)*(1-$K256)</f>
        <v>0</v>
      </c>
      <c r="EW256" s="989">
        <f>VLOOKUP($E256,EU$450:EX$461,3,FALSE)*EU256*($K256)+IF($G256&lt;&gt;0,($I256/$G256)*EU256,0)*(1-$K256)</f>
        <v>0</v>
      </c>
      <c r="EX256" s="989">
        <f>VLOOKUP($E256,EU$450:EX$461,4,FALSE)*EU256*($K256)+(EU256-EV256-EW256)*(1-$K256)</f>
        <v>0</v>
      </c>
      <c r="EY256" s="946"/>
      <c r="FB256" s="1001">
        <f>VLOOKUP($A256,'New Resources - Individual'!$A$4:$Y$133,FB$2,FALSE)*FB$1</f>
        <v>0</v>
      </c>
      <c r="FC256" s="988">
        <f t="shared" si="209"/>
        <v>0</v>
      </c>
      <c r="FD256" s="989">
        <f>VLOOKUP($E256,FC$450:FF$461,2,FALSE)*FC256*($K256)+IF($G256&lt;&gt;0,($H256/$G256)*FC256,0)*(1-$K256)</f>
        <v>0</v>
      </c>
      <c r="FE256" s="989">
        <f>VLOOKUP($E256,FC$450:FF$461,3,FALSE)*FC256*($K256)+IF($G256&lt;&gt;0,($I256/$G256)*FC256,0)*(1-$K256)</f>
        <v>0</v>
      </c>
      <c r="FF256" s="989">
        <f>VLOOKUP($E256,FC$450:FF$461,4,FALSE)*FC256*($K256)+(FC256-FD256-FE256)*(1-$K256)</f>
        <v>0</v>
      </c>
      <c r="FG256" s="946"/>
      <c r="FJ256" s="1001">
        <f>VLOOKUP($A256,'New Resources - Individual'!$A$4:$Y$133,FJ$2,FALSE)*FJ$1</f>
        <v>0</v>
      </c>
      <c r="FK256" s="988">
        <f t="shared" si="210"/>
        <v>0</v>
      </c>
      <c r="FL256" s="989">
        <f>VLOOKUP($E256,FK$450:FN$461,2,FALSE)*FK256*($K256)+IF($G256&lt;&gt;0,($H256/$G256)*FK256,0)*(1-$K256)</f>
        <v>0</v>
      </c>
      <c r="FM256" s="989">
        <f>VLOOKUP($E256,FK$450:FN$461,3,FALSE)*FK256*($K256)+IF($G256&lt;&gt;0,($I256/$G256)*FK256,0)*(1-$K256)</f>
        <v>0</v>
      </c>
      <c r="FN256" s="989">
        <f>VLOOKUP($E256,FK$450:FN$461,4,FALSE)*FK256*($K256)+(FK256-FL256-FM256)*(1-$K256)</f>
        <v>0</v>
      </c>
      <c r="FO256" s="946"/>
    </row>
    <row r="257" spans="1:171">
      <c r="A257" s="818"/>
      <c r="B257" s="787" t="s">
        <v>425</v>
      </c>
      <c r="C257" s="1963" t="s">
        <v>767</v>
      </c>
      <c r="D257" s="764">
        <v>403</v>
      </c>
      <c r="E257" s="1985" t="str">
        <f>'Sch 3 - Expenses'!E93</f>
        <v>DIST</v>
      </c>
      <c r="F257" s="765"/>
      <c r="G257" s="182">
        <f>'Sch 3 - Expenses'!G93</f>
        <v>0</v>
      </c>
      <c r="H257" s="182">
        <f>'Sch 3 - Expenses'!H93</f>
        <v>0</v>
      </c>
      <c r="I257" s="182">
        <f>'Sch 3 - Expenses'!I93</f>
        <v>0</v>
      </c>
      <c r="J257" s="183">
        <f>'Sch 3 - Expenses'!J93</f>
        <v>0</v>
      </c>
      <c r="K257" s="777">
        <f t="shared" si="190"/>
        <v>1</v>
      </c>
      <c r="O257" s="988">
        <f t="shared" ref="O257:O263" si="211">$G257</f>
        <v>0</v>
      </c>
      <c r="P257" s="989">
        <f>VLOOKUP($E257,O$450:R$461,2,FALSE)*O257*($K257)+IF($G257&lt;&gt;0,($H257/$G257)*O257,0)*(1-$K257)</f>
        <v>0</v>
      </c>
      <c r="Q257" s="989">
        <f>VLOOKUP($E257,O$450:R$461,3,FALSE)*O257*($K257)+IF($G257&lt;&gt;0,($I257/$G257)*O257,0)*(1-$K257)</f>
        <v>0</v>
      </c>
      <c r="R257" s="989">
        <f>VLOOKUP($E257,O$450:R$461,4,FALSE)*O257*($K257)+(O257-P257-Q257)*(1-$K257)</f>
        <v>0</v>
      </c>
      <c r="S257" s="946"/>
      <c r="W257" s="988">
        <f t="shared" ref="W257:W263" si="212">$G257</f>
        <v>0</v>
      </c>
      <c r="X257" s="989">
        <f>VLOOKUP($E257,W$450:Z$461,2,FALSE)*W257*($K257)+IF($G257&lt;&gt;0,($H257/$G257)*W257,0)*(1-$K257)</f>
        <v>0</v>
      </c>
      <c r="Y257" s="989">
        <f>VLOOKUP($E257,W$450:Z$461,3,FALSE)*W257*($K257)+IF($G257&lt;&gt;0,($I257/$G257)*W257,0)*(1-$K257)</f>
        <v>0</v>
      </c>
      <c r="Z257" s="989">
        <f>VLOOKUP($E257,W$450:Z$461,4,FALSE)*W257*($K257)+(W257-X257-Y257)*(1-$K257)</f>
        <v>0</v>
      </c>
      <c r="AA257" s="946"/>
      <c r="AE257" s="988">
        <f t="shared" ref="AE257:AE263" si="213">$G257</f>
        <v>0</v>
      </c>
      <c r="AF257" s="989">
        <f>VLOOKUP($E257,AE$450:AH$461,2,FALSE)*AE257*($K257)+IF($G257&lt;&gt;0,($H257/$G257)*AE257,0)*(1-$K257)</f>
        <v>0</v>
      </c>
      <c r="AG257" s="989">
        <f>VLOOKUP($E257,AE$450:AH$461,3,FALSE)*AE257*($K257)+IF($G257&lt;&gt;0,($I257/$G257)*AE257,0)*(1-$K257)</f>
        <v>0</v>
      </c>
      <c r="AH257" s="989">
        <f>VLOOKUP($E257,AE$450:AH$461,4,FALSE)*AE257*($K257)+(AE257-AF257-AG257)*(1-$K257)</f>
        <v>0</v>
      </c>
      <c r="AI257" s="946"/>
      <c r="AM257" s="988">
        <f t="shared" ref="AM257:AM263" si="214">$G257</f>
        <v>0</v>
      </c>
      <c r="AN257" s="989">
        <f>VLOOKUP($E257,AM$450:AP$461,2,FALSE)*AM257*($K257)+IF($G257&lt;&gt;0,($H257/$G257)*AM257,0)*(1-$K257)</f>
        <v>0</v>
      </c>
      <c r="AO257" s="989">
        <f>VLOOKUP($E257,AM$450:AP$461,3,FALSE)*AM257*($K257)+IF($G257&lt;&gt;0,($I257/$G257)*AM257,0)*(1-$K257)</f>
        <v>0</v>
      </c>
      <c r="AP257" s="989">
        <f>VLOOKUP($E257,AM$450:AP$461,4,FALSE)*AM257*($K257)+(AM257-AN257-AO257)*(1-$K257)</f>
        <v>0</v>
      </c>
      <c r="AQ257" s="946"/>
      <c r="AU257" s="988">
        <f t="shared" ref="AU257:AU263" si="215">$G257</f>
        <v>0</v>
      </c>
      <c r="AV257" s="989">
        <f>VLOOKUP($E257,AU$450:AX$461,2,FALSE)*AU257*($K257)+IF($G257&lt;&gt;0,($H257/$G257)*AU257,0)*(1-$K257)</f>
        <v>0</v>
      </c>
      <c r="AW257" s="989">
        <f>VLOOKUP($E257,AU$450:AX$461,3,FALSE)*AU257*($K257)+IF($G257&lt;&gt;0,($I257/$G257)*AU257,0)*(1-$K257)</f>
        <v>0</v>
      </c>
      <c r="AX257" s="989">
        <f>VLOOKUP($E257,AU$450:AX$461,4,FALSE)*AU257*($K257)+(AU257-AV257-AW257)*(1-$K257)</f>
        <v>0</v>
      </c>
      <c r="AY257" s="946"/>
      <c r="BC257" s="988">
        <f t="shared" ref="BC257:BC263" si="216">$G257</f>
        <v>0</v>
      </c>
      <c r="BD257" s="989">
        <f>VLOOKUP($E257,BC$450:BF$461,2,FALSE)*BC257*($K257)+IF($G257&lt;&gt;0,($H257/$G257)*BC257,0)*(1-$K257)</f>
        <v>0</v>
      </c>
      <c r="BE257" s="989">
        <f>VLOOKUP($E257,BC$450:BF$461,3,FALSE)*BC257*($K257)+IF($G257&lt;&gt;0,($I257/$G257)*BC257,0)*(1-$K257)</f>
        <v>0</v>
      </c>
      <c r="BF257" s="989">
        <f>VLOOKUP($E257,BC$450:BF$461,4,FALSE)*BC257*($K257)+(BC257-BD257-BE257)*(1-$K257)</f>
        <v>0</v>
      </c>
      <c r="BG257" s="946"/>
      <c r="BK257" s="988">
        <f t="shared" ref="BK257:BK263" si="217">$G257</f>
        <v>0</v>
      </c>
      <c r="BL257" s="989">
        <f>VLOOKUP($E257,BK$450:BN$461,2,FALSE)*BK257*($K257)+IF($G257&lt;&gt;0,($H257/$G257)*BK257,0)*(1-$K257)</f>
        <v>0</v>
      </c>
      <c r="BM257" s="989">
        <f>VLOOKUP($E257,BK$450:BN$461,3,FALSE)*BK257*($K257)+IF($G257&lt;&gt;0,($I257/$G257)*BK257,0)*(1-$K257)</f>
        <v>0</v>
      </c>
      <c r="BN257" s="989">
        <f>VLOOKUP($E257,BK$450:BN$461,4,FALSE)*BK257*($K257)+(BK257-BL257-BM257)*(1-$K257)</f>
        <v>0</v>
      </c>
      <c r="BO257" s="946"/>
      <c r="BS257" s="988">
        <f t="shared" ref="BS257:BS263" si="218">$G257</f>
        <v>0</v>
      </c>
      <c r="BT257" s="989">
        <f>VLOOKUP($E257,BS$450:BV$461,2,FALSE)*BS257*($K257)+IF($G257&lt;&gt;0,($H257/$G257)*BS257,0)*(1-$K257)</f>
        <v>0</v>
      </c>
      <c r="BU257" s="989">
        <f>VLOOKUP($E257,BS$450:BV$461,3,FALSE)*BS257*($K257)+IF($G257&lt;&gt;0,($I257/$G257)*BS257,0)*(1-$K257)</f>
        <v>0</v>
      </c>
      <c r="BV257" s="989">
        <f>VLOOKUP($E257,BS$450:BV$461,4,FALSE)*BS257*($K257)+(BS257-BT257-BU257)*(1-$K257)</f>
        <v>0</v>
      </c>
      <c r="BW257" s="946"/>
      <c r="CA257" s="988">
        <f t="shared" ref="CA257:CA263" si="219">$G257</f>
        <v>0</v>
      </c>
      <c r="CB257" s="989">
        <f>VLOOKUP($E257,CA$450:CD$461,2,FALSE)*CA257*($K257)+IF($G257&lt;&gt;0,($H257/$G257)*CA257,0)*(1-$K257)</f>
        <v>0</v>
      </c>
      <c r="CC257" s="989">
        <f>VLOOKUP($E257,CA$450:CD$461,3,FALSE)*CA257*($K257)+IF($G257&lt;&gt;0,($I257/$G257)*CA257,0)*(1-$K257)</f>
        <v>0</v>
      </c>
      <c r="CD257" s="989">
        <f>VLOOKUP($E257,CA$450:CD$461,4,FALSE)*CA257*($K257)+(CA257-CB257-CC257)*(1-$K257)</f>
        <v>0</v>
      </c>
      <c r="CE257" s="946"/>
      <c r="CI257" s="988">
        <f t="shared" ref="CI257:CI263" si="220">$G257</f>
        <v>0</v>
      </c>
      <c r="CJ257" s="989">
        <f>VLOOKUP($E257,CI$450:CL$461,2,FALSE)*CI257*($K257)+IF($G257&lt;&gt;0,($H257/$G257)*CI257,0)*(1-$K257)</f>
        <v>0</v>
      </c>
      <c r="CK257" s="989">
        <f>VLOOKUP($E257,CI$450:CL$461,3,FALSE)*CI257*($K257)+IF($G257&lt;&gt;0,($I257/$G257)*CI257,0)*(1-$K257)</f>
        <v>0</v>
      </c>
      <c r="CL257" s="989">
        <f>VLOOKUP($E257,CI$450:CL$461,4,FALSE)*CI257*($K257)+(CI257-CJ257-CK257)*(1-$K257)</f>
        <v>0</v>
      </c>
      <c r="CM257" s="946"/>
      <c r="CQ257" s="988">
        <f t="shared" ref="CQ257:CQ263" si="221">$G257</f>
        <v>0</v>
      </c>
      <c r="CR257" s="989">
        <f>VLOOKUP($E257,CQ$450:CT$461,2,FALSE)*CQ257*($K257)+IF($G257&lt;&gt;0,($H257/$G257)*CQ257,0)*(1-$K257)</f>
        <v>0</v>
      </c>
      <c r="CS257" s="989">
        <f>VLOOKUP($E257,CQ$450:CT$461,3,FALSE)*CQ257*($K257)+IF($G257&lt;&gt;0,($I257/$G257)*CQ257,0)*(1-$K257)</f>
        <v>0</v>
      </c>
      <c r="CT257" s="989">
        <f>VLOOKUP($E257,CQ$450:CT$461,4,FALSE)*CQ257*($K257)+(CQ257-CR257-CS257)*(1-$K257)</f>
        <v>0</v>
      </c>
      <c r="CU257" s="946"/>
      <c r="CY257" s="988">
        <f t="shared" ref="CY257:CY263" si="222">$G257</f>
        <v>0</v>
      </c>
      <c r="CZ257" s="989">
        <f>VLOOKUP($E257,CY$450:DB$461,2,FALSE)*CY257*($K257)+IF($G257&lt;&gt;0,($H257/$G257)*CY257,0)*(1-$K257)</f>
        <v>0</v>
      </c>
      <c r="DA257" s="989">
        <f>VLOOKUP($E257,CY$450:DB$461,3,FALSE)*CY257*($K257)+IF($G257&lt;&gt;0,($I257/$G257)*CY257,0)*(1-$K257)</f>
        <v>0</v>
      </c>
      <c r="DB257" s="989">
        <f>VLOOKUP($E257,CY$450:DB$461,4,FALSE)*CY257*($K257)+(CY257-CZ257-DA257)*(1-$K257)</f>
        <v>0</v>
      </c>
      <c r="DC257" s="946"/>
      <c r="DG257" s="988">
        <f t="shared" ref="DG257:DG263" si="223">$G257</f>
        <v>0</v>
      </c>
      <c r="DH257" s="989">
        <f>VLOOKUP($E257,DG$450:DJ$461,2,FALSE)*DG257*($K257)+IF($G257&lt;&gt;0,($H257/$G257)*DG257,0)*(1-$K257)</f>
        <v>0</v>
      </c>
      <c r="DI257" s="989">
        <f>VLOOKUP($E257,DG$450:DJ$461,3,FALSE)*DG257*($K257)+IF($G257&lt;&gt;0,($I257/$G257)*DG257,0)*(1-$K257)</f>
        <v>0</v>
      </c>
      <c r="DJ257" s="989">
        <f>VLOOKUP($E257,DG$450:DJ$461,4,FALSE)*DG257*($K257)+(DG257-DH257-DI257)*(1-$K257)</f>
        <v>0</v>
      </c>
      <c r="DK257" s="946"/>
      <c r="DO257" s="988">
        <f t="shared" ref="DO257:DO263" si="224">$G257</f>
        <v>0</v>
      </c>
      <c r="DP257" s="989">
        <f>VLOOKUP($E257,DO$450:DR$461,2,FALSE)*DO257*($K257)+IF($G257&lt;&gt;0,($H257/$G257)*DO257,0)*(1-$K257)</f>
        <v>0</v>
      </c>
      <c r="DQ257" s="989">
        <f>VLOOKUP($E257,DO$450:DR$461,3,FALSE)*DO257*($K257)+IF($G257&lt;&gt;0,($I257/$G257)*DO257,0)*(1-$K257)</f>
        <v>0</v>
      </c>
      <c r="DR257" s="989">
        <f>VLOOKUP($E257,DO$450:DR$461,4,FALSE)*DO257*($K257)+(DO257-DP257-DQ257)*(1-$K257)</f>
        <v>0</v>
      </c>
      <c r="DS257" s="946"/>
      <c r="DW257" s="988">
        <f t="shared" ref="DW257:DW263" si="225">$G257</f>
        <v>0</v>
      </c>
      <c r="DX257" s="989">
        <f>VLOOKUP($E257,DW$450:DZ$461,2,FALSE)*DW257*($K257)+IF($G257&lt;&gt;0,($H257/$G257)*DW257,0)*(1-$K257)</f>
        <v>0</v>
      </c>
      <c r="DY257" s="989">
        <f>VLOOKUP($E257,DW$450:DZ$461,3,FALSE)*DW257*($K257)+IF($G257&lt;&gt;0,($I257/$G257)*DW257,0)*(1-$K257)</f>
        <v>0</v>
      </c>
      <c r="DZ257" s="989">
        <f>VLOOKUP($E257,DW$450:DZ$461,4,FALSE)*DW257*($K257)+(DW257-DX257-DY257)*(1-$K257)</f>
        <v>0</v>
      </c>
      <c r="EA257" s="946"/>
      <c r="EE257" s="988">
        <f t="shared" ref="EE257:EE263" si="226">$G257</f>
        <v>0</v>
      </c>
      <c r="EF257" s="989">
        <f>VLOOKUP($E257,EE$450:EH$461,2,FALSE)*EE257*($K257)+IF($G257&lt;&gt;0,($H257/$G257)*EE257,0)*(1-$K257)</f>
        <v>0</v>
      </c>
      <c r="EG257" s="989">
        <f>VLOOKUP($E257,EE$450:EH$461,3,FALSE)*EE257*($K257)+IF($G257&lt;&gt;0,($I257/$G257)*EE257,0)*(1-$K257)</f>
        <v>0</v>
      </c>
      <c r="EH257" s="989">
        <f>VLOOKUP($E257,EE$450:EH$461,4,FALSE)*EE257*($K257)+(EE257-EF257-EG257)*(1-$K257)</f>
        <v>0</v>
      </c>
      <c r="EI257" s="946"/>
      <c r="EM257" s="988">
        <f t="shared" ref="EM257:EM263" si="227">$G257</f>
        <v>0</v>
      </c>
      <c r="EN257" s="989">
        <f>VLOOKUP($E257,EM$450:EP$461,2,FALSE)*EM257*($K257)+IF($G257&lt;&gt;0,($H257/$G257)*EM257,0)*(1-$K257)</f>
        <v>0</v>
      </c>
      <c r="EO257" s="989">
        <f>VLOOKUP($E257,EM$450:EP$461,3,FALSE)*EM257*($K257)+IF($G257&lt;&gt;0,($I257/$G257)*EM257,0)*(1-$K257)</f>
        <v>0</v>
      </c>
      <c r="EP257" s="989">
        <f>VLOOKUP($E257,EM$450:EP$461,4,FALSE)*EM257*($K257)+(EM257-EN257-EO257)*(1-$K257)</f>
        <v>0</v>
      </c>
      <c r="EQ257" s="946"/>
      <c r="EU257" s="988">
        <f t="shared" ref="EU257:EU263" si="228">$G257</f>
        <v>0</v>
      </c>
      <c r="EV257" s="989">
        <f>VLOOKUP($E257,EU$450:EX$461,2,FALSE)*EU257*($K257)+IF($G257&lt;&gt;0,($H257/$G257)*EU257,0)*(1-$K257)</f>
        <v>0</v>
      </c>
      <c r="EW257" s="989">
        <f>VLOOKUP($E257,EU$450:EX$461,3,FALSE)*EU257*($K257)+IF($G257&lt;&gt;0,($I257/$G257)*EU257,0)*(1-$K257)</f>
        <v>0</v>
      </c>
      <c r="EX257" s="989">
        <f>VLOOKUP($E257,EU$450:EX$461,4,FALSE)*EU257*($K257)+(EU257-EV257-EW257)*(1-$K257)</f>
        <v>0</v>
      </c>
      <c r="EY257" s="946"/>
      <c r="FC257" s="988">
        <f t="shared" ref="FC257:FC263" si="229">$G257</f>
        <v>0</v>
      </c>
      <c r="FD257" s="989">
        <f>VLOOKUP($E257,FC$450:FF$461,2,FALSE)*FC257*($K257)+IF($G257&lt;&gt;0,($H257/$G257)*FC257,0)*(1-$K257)</f>
        <v>0</v>
      </c>
      <c r="FE257" s="989">
        <f>VLOOKUP($E257,FC$450:FF$461,3,FALSE)*FC257*($K257)+IF($G257&lt;&gt;0,($I257/$G257)*FC257,0)*(1-$K257)</f>
        <v>0</v>
      </c>
      <c r="FF257" s="989">
        <f>VLOOKUP($E257,FC$450:FF$461,4,FALSE)*FC257*($K257)+(FC257-FD257-FE257)*(1-$K257)</f>
        <v>0</v>
      </c>
      <c r="FG257" s="946"/>
      <c r="FK257" s="988">
        <f t="shared" ref="FK257:FK263" si="230">$G257</f>
        <v>0</v>
      </c>
      <c r="FL257" s="989">
        <f>VLOOKUP($E257,FK$450:FN$461,2,FALSE)*FK257*($K257)+IF($G257&lt;&gt;0,($H257/$G257)*FK257,0)*(1-$K257)</f>
        <v>0</v>
      </c>
      <c r="FM257" s="989">
        <f>VLOOKUP($E257,FK$450:FN$461,3,FALSE)*FK257*($K257)+IF($G257&lt;&gt;0,($I257/$G257)*FK257,0)*(1-$K257)</f>
        <v>0</v>
      </c>
      <c r="FN257" s="989">
        <f>VLOOKUP($E257,FK$450:FN$461,4,FALSE)*FK257*($K257)+(FK257-FL257-FM257)*(1-$K257)</f>
        <v>0</v>
      </c>
      <c r="FO257" s="946"/>
    </row>
    <row r="258" spans="1:171">
      <c r="A258" s="818"/>
      <c r="B258" s="787" t="s">
        <v>92</v>
      </c>
      <c r="C258" s="1963" t="s">
        <v>767</v>
      </c>
      <c r="D258" s="764">
        <v>403</v>
      </c>
      <c r="E258" s="1985" t="str">
        <f>'Sch 3 - Expenses'!E94</f>
        <v>GP</v>
      </c>
      <c r="F258" s="765"/>
      <c r="G258" s="182">
        <f>'Sch 3 - Expenses'!G94</f>
        <v>0</v>
      </c>
      <c r="H258" s="182">
        <f>'Sch 3 - Expenses'!H94</f>
        <v>0</v>
      </c>
      <c r="I258" s="182">
        <f>'Sch 3 - Expenses'!I94</f>
        <v>0</v>
      </c>
      <c r="J258" s="183">
        <f>'Sch 3 - Expenses'!J94</f>
        <v>0</v>
      </c>
      <c r="K258" s="777">
        <f t="shared" si="190"/>
        <v>1</v>
      </c>
      <c r="O258" s="988" t="e">
        <f>($G258/$G59)*O59</f>
        <v>#DIV/0!</v>
      </c>
      <c r="P258" s="989" t="e">
        <f>VLOOKUP($E258,O$450:R$461,2,FALSE)*O258*($K258)+IF($G258&lt;&gt;0,($H258/$G258)*O258,0)*(1-$K258)</f>
        <v>#DIV/0!</v>
      </c>
      <c r="Q258" s="989" t="e">
        <f>VLOOKUP($E258,O$450:R$461,3,FALSE)*O258*($K258)+IF($G258&lt;&gt;0,($I258/$G258)*O258,0)*(1-$K258)</f>
        <v>#DIV/0!</v>
      </c>
      <c r="R258" s="989" t="e">
        <f>VLOOKUP($E258,O$450:R$461,4,FALSE)*O258*($K258)+(O258-P258-Q258)*(1-$K258)</f>
        <v>#DIV/0!</v>
      </c>
      <c r="S258" s="946"/>
      <c r="W258" s="988" t="e">
        <f>($G258/$G59)*W59</f>
        <v>#DIV/0!</v>
      </c>
      <c r="X258" s="989" t="e">
        <f>VLOOKUP($E258,W$450:Z$461,2,FALSE)*W258*($K258)+IF($G258&lt;&gt;0,($H258/$G258)*W258,0)*(1-$K258)</f>
        <v>#DIV/0!</v>
      </c>
      <c r="Y258" s="989" t="e">
        <f>VLOOKUP($E258,W$450:Z$461,3,FALSE)*W258*($K258)+IF($G258&lt;&gt;0,($I258/$G258)*W258,0)*(1-$K258)</f>
        <v>#DIV/0!</v>
      </c>
      <c r="Z258" s="989" t="e">
        <f>VLOOKUP($E258,W$450:Z$461,4,FALSE)*W258*($K258)+(W258-X258-Y258)*(1-$K258)</f>
        <v>#DIV/0!</v>
      </c>
      <c r="AA258" s="946"/>
      <c r="AE258" s="988" t="e">
        <f>($G258/$G59)*AE59</f>
        <v>#DIV/0!</v>
      </c>
      <c r="AF258" s="989" t="e">
        <f>VLOOKUP($E258,AE$450:AH$461,2,FALSE)*AE258*($K258)+IF($G258&lt;&gt;0,($H258/$G258)*AE258,0)*(1-$K258)</f>
        <v>#DIV/0!</v>
      </c>
      <c r="AG258" s="989" t="e">
        <f>VLOOKUP($E258,AE$450:AH$461,3,FALSE)*AE258*($K258)+IF($G258&lt;&gt;0,($I258/$G258)*AE258,0)*(1-$K258)</f>
        <v>#DIV/0!</v>
      </c>
      <c r="AH258" s="989" t="e">
        <f>VLOOKUP($E258,AE$450:AH$461,4,FALSE)*AE258*($K258)+(AE258-AF258-AG258)*(1-$K258)</f>
        <v>#DIV/0!</v>
      </c>
      <c r="AI258" s="946"/>
      <c r="AM258" s="988" t="e">
        <f>($G258/$G59)*AM59</f>
        <v>#DIV/0!</v>
      </c>
      <c r="AN258" s="989" t="e">
        <f>VLOOKUP($E258,AM$450:AP$461,2,FALSE)*AM258*($K258)+IF($G258&lt;&gt;0,($H258/$G258)*AM258,0)*(1-$K258)</f>
        <v>#DIV/0!</v>
      </c>
      <c r="AO258" s="989" t="e">
        <f>VLOOKUP($E258,AM$450:AP$461,3,FALSE)*AM258*($K258)+IF($G258&lt;&gt;0,($I258/$G258)*AM258,0)*(1-$K258)</f>
        <v>#DIV/0!</v>
      </c>
      <c r="AP258" s="989" t="e">
        <f>VLOOKUP($E258,AM$450:AP$461,4,FALSE)*AM258*($K258)+(AM258-AN258-AO258)*(1-$K258)</f>
        <v>#DIV/0!</v>
      </c>
      <c r="AQ258" s="946"/>
      <c r="AU258" s="988" t="e">
        <f>($G258/$G59)*AU59</f>
        <v>#DIV/0!</v>
      </c>
      <c r="AV258" s="989" t="e">
        <f>VLOOKUP($E258,AU$450:AX$461,2,FALSE)*AU258*($K258)+IF($G258&lt;&gt;0,($H258/$G258)*AU258,0)*(1-$K258)</f>
        <v>#DIV/0!</v>
      </c>
      <c r="AW258" s="989" t="e">
        <f>VLOOKUP($E258,AU$450:AX$461,3,FALSE)*AU258*($K258)+IF($G258&lt;&gt;0,($I258/$G258)*AU258,0)*(1-$K258)</f>
        <v>#DIV/0!</v>
      </c>
      <c r="AX258" s="989" t="e">
        <f>VLOOKUP($E258,AU$450:AX$461,4,FALSE)*AU258*($K258)+(AU258-AV258-AW258)*(1-$K258)</f>
        <v>#DIV/0!</v>
      </c>
      <c r="AY258" s="946"/>
      <c r="BC258" s="988" t="e">
        <f>($G258/$G59)*BC59</f>
        <v>#DIV/0!</v>
      </c>
      <c r="BD258" s="989" t="e">
        <f>VLOOKUP($E258,BC$450:BF$461,2,FALSE)*BC258*($K258)+IF($G258&lt;&gt;0,($H258/$G258)*BC258,0)*(1-$K258)</f>
        <v>#DIV/0!</v>
      </c>
      <c r="BE258" s="989" t="e">
        <f>VLOOKUP($E258,BC$450:BF$461,3,FALSE)*BC258*($K258)+IF($G258&lt;&gt;0,($I258/$G258)*BC258,0)*(1-$K258)</f>
        <v>#DIV/0!</v>
      </c>
      <c r="BF258" s="989" t="e">
        <f>VLOOKUP($E258,BC$450:BF$461,4,FALSE)*BC258*($K258)+(BC258-BD258-BE258)*(1-$K258)</f>
        <v>#DIV/0!</v>
      </c>
      <c r="BG258" s="946"/>
      <c r="BK258" s="988" t="e">
        <f>($G258/$G59)*BK59</f>
        <v>#DIV/0!</v>
      </c>
      <c r="BL258" s="989" t="e">
        <f>VLOOKUP($E258,BK$450:BN$461,2,FALSE)*BK258*($K258)+IF($G258&lt;&gt;0,($H258/$G258)*BK258,0)*(1-$K258)</f>
        <v>#DIV/0!</v>
      </c>
      <c r="BM258" s="989" t="e">
        <f>VLOOKUP($E258,BK$450:BN$461,3,FALSE)*BK258*($K258)+IF($G258&lt;&gt;0,($I258/$G258)*BK258,0)*(1-$K258)</f>
        <v>#DIV/0!</v>
      </c>
      <c r="BN258" s="989" t="e">
        <f>VLOOKUP($E258,BK$450:BN$461,4,FALSE)*BK258*($K258)+(BK258-BL258-BM258)*(1-$K258)</f>
        <v>#DIV/0!</v>
      </c>
      <c r="BO258" s="946"/>
      <c r="BS258" s="988" t="e">
        <f>($G258/$G59)*BS59</f>
        <v>#DIV/0!</v>
      </c>
      <c r="BT258" s="989" t="e">
        <f>VLOOKUP($E258,BS$450:BV$461,2,FALSE)*BS258*($K258)+IF($G258&lt;&gt;0,($H258/$G258)*BS258,0)*(1-$K258)</f>
        <v>#DIV/0!</v>
      </c>
      <c r="BU258" s="989" t="e">
        <f>VLOOKUP($E258,BS$450:BV$461,3,FALSE)*BS258*($K258)+IF($G258&lt;&gt;0,($I258/$G258)*BS258,0)*(1-$K258)</f>
        <v>#DIV/0!</v>
      </c>
      <c r="BV258" s="989" t="e">
        <f>VLOOKUP($E258,BS$450:BV$461,4,FALSE)*BS258*($K258)+(BS258-BT258-BU258)*(1-$K258)</f>
        <v>#DIV/0!</v>
      </c>
      <c r="BW258" s="946"/>
      <c r="CA258" s="988" t="e">
        <f>($G258/$G59)*CA59</f>
        <v>#DIV/0!</v>
      </c>
      <c r="CB258" s="989" t="e">
        <f>VLOOKUP($E258,CA$450:CD$461,2,FALSE)*CA258*($K258)+IF($G258&lt;&gt;0,($H258/$G258)*CA258,0)*(1-$K258)</f>
        <v>#DIV/0!</v>
      </c>
      <c r="CC258" s="989" t="e">
        <f>VLOOKUP($E258,CA$450:CD$461,3,FALSE)*CA258*($K258)+IF($G258&lt;&gt;0,($I258/$G258)*CA258,0)*(1-$K258)</f>
        <v>#DIV/0!</v>
      </c>
      <c r="CD258" s="989" t="e">
        <f>VLOOKUP($E258,CA$450:CD$461,4,FALSE)*CA258*($K258)+(CA258-CB258-CC258)*(1-$K258)</f>
        <v>#DIV/0!</v>
      </c>
      <c r="CE258" s="946"/>
      <c r="CI258" s="988" t="e">
        <f>($G258/$G59)*CI59</f>
        <v>#DIV/0!</v>
      </c>
      <c r="CJ258" s="989" t="e">
        <f>VLOOKUP($E258,CI$450:CL$461,2,FALSE)*CI258*($K258)+IF($G258&lt;&gt;0,($H258/$G258)*CI258,0)*(1-$K258)</f>
        <v>#DIV/0!</v>
      </c>
      <c r="CK258" s="989" t="e">
        <f>VLOOKUP($E258,CI$450:CL$461,3,FALSE)*CI258*($K258)+IF($G258&lt;&gt;0,($I258/$G258)*CI258,0)*(1-$K258)</f>
        <v>#DIV/0!</v>
      </c>
      <c r="CL258" s="989" t="e">
        <f>VLOOKUP($E258,CI$450:CL$461,4,FALSE)*CI258*($K258)+(CI258-CJ258-CK258)*(1-$K258)</f>
        <v>#DIV/0!</v>
      </c>
      <c r="CM258" s="946"/>
      <c r="CQ258" s="988" t="e">
        <f>($G258/$G59)*CQ59</f>
        <v>#DIV/0!</v>
      </c>
      <c r="CR258" s="989" t="e">
        <f>VLOOKUP($E258,CQ$450:CT$461,2,FALSE)*CQ258*($K258)+IF($G258&lt;&gt;0,($H258/$G258)*CQ258,0)*(1-$K258)</f>
        <v>#DIV/0!</v>
      </c>
      <c r="CS258" s="989" t="e">
        <f>VLOOKUP($E258,CQ$450:CT$461,3,FALSE)*CQ258*($K258)+IF($G258&lt;&gt;0,($I258/$G258)*CQ258,0)*(1-$K258)</f>
        <v>#DIV/0!</v>
      </c>
      <c r="CT258" s="989" t="e">
        <f>VLOOKUP($E258,CQ$450:CT$461,4,FALSE)*CQ258*($K258)+(CQ258-CR258-CS258)*(1-$K258)</f>
        <v>#DIV/0!</v>
      </c>
      <c r="CU258" s="946"/>
      <c r="CY258" s="988" t="e">
        <f>($G258/$G59)*CY59</f>
        <v>#DIV/0!</v>
      </c>
      <c r="CZ258" s="989" t="e">
        <f>VLOOKUP($E258,CY$450:DB$461,2,FALSE)*CY258*($K258)+IF($G258&lt;&gt;0,($H258/$G258)*CY258,0)*(1-$K258)</f>
        <v>#DIV/0!</v>
      </c>
      <c r="DA258" s="989" t="e">
        <f>VLOOKUP($E258,CY$450:DB$461,3,FALSE)*CY258*($K258)+IF($G258&lt;&gt;0,($I258/$G258)*CY258,0)*(1-$K258)</f>
        <v>#DIV/0!</v>
      </c>
      <c r="DB258" s="989" t="e">
        <f>VLOOKUP($E258,CY$450:DB$461,4,FALSE)*CY258*($K258)+(CY258-CZ258-DA258)*(1-$K258)</f>
        <v>#DIV/0!</v>
      </c>
      <c r="DC258" s="946"/>
      <c r="DG258" s="988" t="e">
        <f>($G258/$G59)*DG59</f>
        <v>#DIV/0!</v>
      </c>
      <c r="DH258" s="989" t="e">
        <f>VLOOKUP($E258,DG$450:DJ$461,2,FALSE)*DG258*($K258)+IF($G258&lt;&gt;0,($H258/$G258)*DG258,0)*(1-$K258)</f>
        <v>#DIV/0!</v>
      </c>
      <c r="DI258" s="989" t="e">
        <f>VLOOKUP($E258,DG$450:DJ$461,3,FALSE)*DG258*($K258)+IF($G258&lt;&gt;0,($I258/$G258)*DG258,0)*(1-$K258)</f>
        <v>#DIV/0!</v>
      </c>
      <c r="DJ258" s="989" t="e">
        <f>VLOOKUP($E258,DG$450:DJ$461,4,FALSE)*DG258*($K258)+(DG258-DH258-DI258)*(1-$K258)</f>
        <v>#DIV/0!</v>
      </c>
      <c r="DK258" s="946"/>
      <c r="DO258" s="988" t="e">
        <f>($G258/$G59)*DO59</f>
        <v>#DIV/0!</v>
      </c>
      <c r="DP258" s="989" t="e">
        <f>VLOOKUP($E258,DO$450:DR$461,2,FALSE)*DO258*($K258)+IF($G258&lt;&gt;0,($H258/$G258)*DO258,0)*(1-$K258)</f>
        <v>#DIV/0!</v>
      </c>
      <c r="DQ258" s="989" t="e">
        <f>VLOOKUP($E258,DO$450:DR$461,3,FALSE)*DO258*($K258)+IF($G258&lt;&gt;0,($I258/$G258)*DO258,0)*(1-$K258)</f>
        <v>#DIV/0!</v>
      </c>
      <c r="DR258" s="989" t="e">
        <f>VLOOKUP($E258,DO$450:DR$461,4,FALSE)*DO258*($K258)+(DO258-DP258-DQ258)*(1-$K258)</f>
        <v>#DIV/0!</v>
      </c>
      <c r="DS258" s="946"/>
      <c r="DW258" s="988" t="e">
        <f>($G258/$G59)*DW59</f>
        <v>#DIV/0!</v>
      </c>
      <c r="DX258" s="989" t="e">
        <f>VLOOKUP($E258,DW$450:DZ$461,2,FALSE)*DW258*($K258)+IF($G258&lt;&gt;0,($H258/$G258)*DW258,0)*(1-$K258)</f>
        <v>#DIV/0!</v>
      </c>
      <c r="DY258" s="989" t="e">
        <f>VLOOKUP($E258,DW$450:DZ$461,3,FALSE)*DW258*($K258)+IF($G258&lt;&gt;0,($I258/$G258)*DW258,0)*(1-$K258)</f>
        <v>#DIV/0!</v>
      </c>
      <c r="DZ258" s="989" t="e">
        <f>VLOOKUP($E258,DW$450:DZ$461,4,FALSE)*DW258*($K258)+(DW258-DX258-DY258)*(1-$K258)</f>
        <v>#DIV/0!</v>
      </c>
      <c r="EA258" s="946"/>
      <c r="EE258" s="988" t="e">
        <f>($G258/$G59)*EE59</f>
        <v>#DIV/0!</v>
      </c>
      <c r="EF258" s="989" t="e">
        <f>VLOOKUP($E258,EE$450:EH$461,2,FALSE)*EE258*($K258)+IF($G258&lt;&gt;0,($H258/$G258)*EE258,0)*(1-$K258)</f>
        <v>#DIV/0!</v>
      </c>
      <c r="EG258" s="989" t="e">
        <f>VLOOKUP($E258,EE$450:EH$461,3,FALSE)*EE258*($K258)+IF($G258&lt;&gt;0,($I258/$G258)*EE258,0)*(1-$K258)</f>
        <v>#DIV/0!</v>
      </c>
      <c r="EH258" s="989" t="e">
        <f>VLOOKUP($E258,EE$450:EH$461,4,FALSE)*EE258*($K258)+(EE258-EF258-EG258)*(1-$K258)</f>
        <v>#DIV/0!</v>
      </c>
      <c r="EI258" s="946"/>
      <c r="EM258" s="988" t="e">
        <f>($G258/$G59)*EM59</f>
        <v>#DIV/0!</v>
      </c>
      <c r="EN258" s="989" t="e">
        <f>VLOOKUP($E258,EM$450:EP$461,2,FALSE)*EM258*($K258)+IF($G258&lt;&gt;0,($H258/$G258)*EM258,0)*(1-$K258)</f>
        <v>#DIV/0!</v>
      </c>
      <c r="EO258" s="989" t="e">
        <f>VLOOKUP($E258,EM$450:EP$461,3,FALSE)*EM258*($K258)+IF($G258&lt;&gt;0,($I258/$G258)*EM258,0)*(1-$K258)</f>
        <v>#DIV/0!</v>
      </c>
      <c r="EP258" s="989" t="e">
        <f>VLOOKUP($E258,EM$450:EP$461,4,FALSE)*EM258*($K258)+(EM258-EN258-EO258)*(1-$K258)</f>
        <v>#DIV/0!</v>
      </c>
      <c r="EQ258" s="946"/>
      <c r="EU258" s="988" t="e">
        <f>($G258/$G59)*EU59</f>
        <v>#DIV/0!</v>
      </c>
      <c r="EV258" s="989" t="e">
        <f>VLOOKUP($E258,EU$450:EX$461,2,FALSE)*EU258*($K258)+IF($G258&lt;&gt;0,($H258/$G258)*EU258,0)*(1-$K258)</f>
        <v>#DIV/0!</v>
      </c>
      <c r="EW258" s="989" t="e">
        <f>VLOOKUP($E258,EU$450:EX$461,3,FALSE)*EU258*($K258)+IF($G258&lt;&gt;0,($I258/$G258)*EU258,0)*(1-$K258)</f>
        <v>#DIV/0!</v>
      </c>
      <c r="EX258" s="989" t="e">
        <f>VLOOKUP($E258,EU$450:EX$461,4,FALSE)*EU258*($K258)+(EU258-EV258-EW258)*(1-$K258)</f>
        <v>#DIV/0!</v>
      </c>
      <c r="EY258" s="946"/>
      <c r="FC258" s="988" t="e">
        <f>($G258/$G59)*FC59</f>
        <v>#DIV/0!</v>
      </c>
      <c r="FD258" s="989" t="e">
        <f>VLOOKUP($E258,FC$450:FF$461,2,FALSE)*FC258*($K258)+IF($G258&lt;&gt;0,($H258/$G258)*FC258,0)*(1-$K258)</f>
        <v>#DIV/0!</v>
      </c>
      <c r="FE258" s="989" t="e">
        <f>VLOOKUP($E258,FC$450:FF$461,3,FALSE)*FC258*($K258)+IF($G258&lt;&gt;0,($I258/$G258)*FC258,0)*(1-$K258)</f>
        <v>#DIV/0!</v>
      </c>
      <c r="FF258" s="989" t="e">
        <f>VLOOKUP($E258,FC$450:FF$461,4,FALSE)*FC258*($K258)+(FC258-FD258-FE258)*(1-$K258)</f>
        <v>#DIV/0!</v>
      </c>
      <c r="FG258" s="946"/>
      <c r="FK258" s="988" t="e">
        <f>($G258/$G59)*FK59</f>
        <v>#DIV/0!</v>
      </c>
      <c r="FL258" s="989" t="e">
        <f>VLOOKUP($E258,FK$450:FN$461,2,FALSE)*FK258*($K258)+IF($G258&lt;&gt;0,($H258/$G258)*FK258,0)*(1-$K258)</f>
        <v>#DIV/0!</v>
      </c>
      <c r="FM258" s="989" t="e">
        <f>VLOOKUP($E258,FK$450:FN$461,3,FALSE)*FK258*($K258)+IF($G258&lt;&gt;0,($I258/$G258)*FK258,0)*(1-$K258)</f>
        <v>#DIV/0!</v>
      </c>
      <c r="FN258" s="989" t="e">
        <f>VLOOKUP($E258,FK$450:FN$461,4,FALSE)*FK258*($K258)+(FK258-FL258-FM258)*(1-$K258)</f>
        <v>#DIV/0!</v>
      </c>
      <c r="FO258" s="946"/>
    </row>
    <row r="259" spans="1:171">
      <c r="A259" s="818"/>
      <c r="B259" s="787" t="s">
        <v>387</v>
      </c>
      <c r="C259" s="1963" t="s">
        <v>767</v>
      </c>
      <c r="D259" s="888">
        <v>404</v>
      </c>
      <c r="E259" s="1985" t="str">
        <f>'Sch 3 - Expenses'!E95</f>
        <v>DIRECT</v>
      </c>
      <c r="F259" s="765"/>
      <c r="G259" s="182">
        <f>'Sch 3 - Expenses'!G95</f>
        <v>0</v>
      </c>
      <c r="H259" s="182">
        <f>'Sch 3 - Expenses'!H95</f>
        <v>0</v>
      </c>
      <c r="I259" s="182">
        <f>'Sch 3 - Expenses'!I95</f>
        <v>0</v>
      </c>
      <c r="J259" s="183">
        <f>'Sch 3 - Expenses'!J95</f>
        <v>0</v>
      </c>
      <c r="K259" s="777">
        <f t="shared" si="190"/>
        <v>0</v>
      </c>
      <c r="O259" s="988">
        <f t="shared" si="211"/>
        <v>0</v>
      </c>
      <c r="P259" s="989">
        <f>VLOOKUP($E259,O$450:R$461,2,FALSE)*O259*($K259)+IF($G259&lt;&gt;0,($H259/$G259)*O259,0)*(1-$K259)</f>
        <v>0</v>
      </c>
      <c r="Q259" s="989">
        <f>VLOOKUP($E259,O$450:R$461,3,FALSE)*O259*($K259)+IF($G259&lt;&gt;0,($I259/$G259)*O259,0)*(1-$K259)</f>
        <v>0</v>
      </c>
      <c r="R259" s="989">
        <f>VLOOKUP($E259,O$450:R$461,4,FALSE)*O259*($K259)+(O259-P259-Q259)*(1-$K259)</f>
        <v>0</v>
      </c>
      <c r="S259" s="946"/>
      <c r="W259" s="988">
        <f t="shared" si="212"/>
        <v>0</v>
      </c>
      <c r="X259" s="989">
        <f>VLOOKUP($E259,W$450:Z$461,2,FALSE)*W259*($K259)+IF($G259&lt;&gt;0,($H259/$G259)*W259,0)*(1-$K259)</f>
        <v>0</v>
      </c>
      <c r="Y259" s="989">
        <f>VLOOKUP($E259,W$450:Z$461,3,FALSE)*W259*($K259)+IF($G259&lt;&gt;0,($I259/$G259)*W259,0)*(1-$K259)</f>
        <v>0</v>
      </c>
      <c r="Z259" s="989">
        <f>VLOOKUP($E259,W$450:Z$461,4,FALSE)*W259*($K259)+(W259-X259-Y259)*(1-$K259)</f>
        <v>0</v>
      </c>
      <c r="AA259" s="946"/>
      <c r="AE259" s="988">
        <f t="shared" si="213"/>
        <v>0</v>
      </c>
      <c r="AF259" s="989">
        <f>VLOOKUP($E259,AE$450:AH$461,2,FALSE)*AE259*($K259)+IF($G259&lt;&gt;0,($H259/$G259)*AE259,0)*(1-$K259)</f>
        <v>0</v>
      </c>
      <c r="AG259" s="989">
        <f>VLOOKUP($E259,AE$450:AH$461,3,FALSE)*AE259*($K259)+IF($G259&lt;&gt;0,($I259/$G259)*AE259,0)*(1-$K259)</f>
        <v>0</v>
      </c>
      <c r="AH259" s="989">
        <f>VLOOKUP($E259,AE$450:AH$461,4,FALSE)*AE259*($K259)+(AE259-AF259-AG259)*(1-$K259)</f>
        <v>0</v>
      </c>
      <c r="AI259" s="946"/>
      <c r="AM259" s="988">
        <f t="shared" si="214"/>
        <v>0</v>
      </c>
      <c r="AN259" s="989">
        <f>VLOOKUP($E259,AM$450:AP$461,2,FALSE)*AM259*($K259)+IF($G259&lt;&gt;0,($H259/$G259)*AM259,0)*(1-$K259)</f>
        <v>0</v>
      </c>
      <c r="AO259" s="989">
        <f>VLOOKUP($E259,AM$450:AP$461,3,FALSE)*AM259*($K259)+IF($G259&lt;&gt;0,($I259/$G259)*AM259,0)*(1-$K259)</f>
        <v>0</v>
      </c>
      <c r="AP259" s="989">
        <f>VLOOKUP($E259,AM$450:AP$461,4,FALSE)*AM259*($K259)+(AM259-AN259-AO259)*(1-$K259)</f>
        <v>0</v>
      </c>
      <c r="AQ259" s="946"/>
      <c r="AU259" s="988">
        <f t="shared" si="215"/>
        <v>0</v>
      </c>
      <c r="AV259" s="989">
        <f>VLOOKUP($E259,AU$450:AX$461,2,FALSE)*AU259*($K259)+IF($G259&lt;&gt;0,($H259/$G259)*AU259,0)*(1-$K259)</f>
        <v>0</v>
      </c>
      <c r="AW259" s="989">
        <f>VLOOKUP($E259,AU$450:AX$461,3,FALSE)*AU259*($K259)+IF($G259&lt;&gt;0,($I259/$G259)*AU259,0)*(1-$K259)</f>
        <v>0</v>
      </c>
      <c r="AX259" s="989">
        <f>VLOOKUP($E259,AU$450:AX$461,4,FALSE)*AU259*($K259)+(AU259-AV259-AW259)*(1-$K259)</f>
        <v>0</v>
      </c>
      <c r="AY259" s="946"/>
      <c r="BC259" s="988">
        <f t="shared" si="216"/>
        <v>0</v>
      </c>
      <c r="BD259" s="989">
        <f>VLOOKUP($E259,BC$450:BF$461,2,FALSE)*BC259*($K259)+IF($G259&lt;&gt;0,($H259/$G259)*BC259,0)*(1-$K259)</f>
        <v>0</v>
      </c>
      <c r="BE259" s="989">
        <f>VLOOKUP($E259,BC$450:BF$461,3,FALSE)*BC259*($K259)+IF($G259&lt;&gt;0,($I259/$G259)*BC259,0)*(1-$K259)</f>
        <v>0</v>
      </c>
      <c r="BF259" s="989">
        <f>VLOOKUP($E259,BC$450:BF$461,4,FALSE)*BC259*($K259)+(BC259-BD259-BE259)*(1-$K259)</f>
        <v>0</v>
      </c>
      <c r="BG259" s="946"/>
      <c r="BK259" s="988">
        <f t="shared" si="217"/>
        <v>0</v>
      </c>
      <c r="BL259" s="989">
        <f>VLOOKUP($E259,BK$450:BN$461,2,FALSE)*BK259*($K259)+IF($G259&lt;&gt;0,($H259/$G259)*BK259,0)*(1-$K259)</f>
        <v>0</v>
      </c>
      <c r="BM259" s="989">
        <f>VLOOKUP($E259,BK$450:BN$461,3,FALSE)*BK259*($K259)+IF($G259&lt;&gt;0,($I259/$G259)*BK259,0)*(1-$K259)</f>
        <v>0</v>
      </c>
      <c r="BN259" s="989">
        <f>VLOOKUP($E259,BK$450:BN$461,4,FALSE)*BK259*($K259)+(BK259-BL259-BM259)*(1-$K259)</f>
        <v>0</v>
      </c>
      <c r="BO259" s="946"/>
      <c r="BS259" s="988">
        <f t="shared" si="218"/>
        <v>0</v>
      </c>
      <c r="BT259" s="989">
        <f>VLOOKUP($E259,BS$450:BV$461,2,FALSE)*BS259*($K259)+IF($G259&lt;&gt;0,($H259/$G259)*BS259,0)*(1-$K259)</f>
        <v>0</v>
      </c>
      <c r="BU259" s="989">
        <f>VLOOKUP($E259,BS$450:BV$461,3,FALSE)*BS259*($K259)+IF($G259&lt;&gt;0,($I259/$G259)*BS259,0)*(1-$K259)</f>
        <v>0</v>
      </c>
      <c r="BV259" s="989">
        <f>VLOOKUP($E259,BS$450:BV$461,4,FALSE)*BS259*($K259)+(BS259-BT259-BU259)*(1-$K259)</f>
        <v>0</v>
      </c>
      <c r="BW259" s="946"/>
      <c r="CA259" s="988">
        <f t="shared" si="219"/>
        <v>0</v>
      </c>
      <c r="CB259" s="989">
        <f>VLOOKUP($E259,CA$450:CD$461,2,FALSE)*CA259*($K259)+IF($G259&lt;&gt;0,($H259/$G259)*CA259,0)*(1-$K259)</f>
        <v>0</v>
      </c>
      <c r="CC259" s="989">
        <f>VLOOKUP($E259,CA$450:CD$461,3,FALSE)*CA259*($K259)+IF($G259&lt;&gt;0,($I259/$G259)*CA259,0)*(1-$K259)</f>
        <v>0</v>
      </c>
      <c r="CD259" s="989">
        <f>VLOOKUP($E259,CA$450:CD$461,4,FALSE)*CA259*($K259)+(CA259-CB259-CC259)*(1-$K259)</f>
        <v>0</v>
      </c>
      <c r="CE259" s="946"/>
      <c r="CI259" s="988">
        <f t="shared" si="220"/>
        <v>0</v>
      </c>
      <c r="CJ259" s="989">
        <f>VLOOKUP($E259,CI$450:CL$461,2,FALSE)*CI259*($K259)+IF($G259&lt;&gt;0,($H259/$G259)*CI259,0)*(1-$K259)</f>
        <v>0</v>
      </c>
      <c r="CK259" s="989">
        <f>VLOOKUP($E259,CI$450:CL$461,3,FALSE)*CI259*($K259)+IF($G259&lt;&gt;0,($I259/$G259)*CI259,0)*(1-$K259)</f>
        <v>0</v>
      </c>
      <c r="CL259" s="989">
        <f>VLOOKUP($E259,CI$450:CL$461,4,FALSE)*CI259*($K259)+(CI259-CJ259-CK259)*(1-$K259)</f>
        <v>0</v>
      </c>
      <c r="CM259" s="946"/>
      <c r="CQ259" s="988">
        <f t="shared" si="221"/>
        <v>0</v>
      </c>
      <c r="CR259" s="989">
        <f>VLOOKUP($E259,CQ$450:CT$461,2,FALSE)*CQ259*($K259)+IF($G259&lt;&gt;0,($H259/$G259)*CQ259,0)*(1-$K259)</f>
        <v>0</v>
      </c>
      <c r="CS259" s="989">
        <f>VLOOKUP($E259,CQ$450:CT$461,3,FALSE)*CQ259*($K259)+IF($G259&lt;&gt;0,($I259/$G259)*CQ259,0)*(1-$K259)</f>
        <v>0</v>
      </c>
      <c r="CT259" s="989">
        <f>VLOOKUP($E259,CQ$450:CT$461,4,FALSE)*CQ259*($K259)+(CQ259-CR259-CS259)*(1-$K259)</f>
        <v>0</v>
      </c>
      <c r="CU259" s="946"/>
      <c r="CY259" s="988">
        <f t="shared" si="222"/>
        <v>0</v>
      </c>
      <c r="CZ259" s="989">
        <f>VLOOKUP($E259,CY$450:DB$461,2,FALSE)*CY259*($K259)+IF($G259&lt;&gt;0,($H259/$G259)*CY259,0)*(1-$K259)</f>
        <v>0</v>
      </c>
      <c r="DA259" s="989">
        <f>VLOOKUP($E259,CY$450:DB$461,3,FALSE)*CY259*($K259)+IF($G259&lt;&gt;0,($I259/$G259)*CY259,0)*(1-$K259)</f>
        <v>0</v>
      </c>
      <c r="DB259" s="989">
        <f>VLOOKUP($E259,CY$450:DB$461,4,FALSE)*CY259*($K259)+(CY259-CZ259-DA259)*(1-$K259)</f>
        <v>0</v>
      </c>
      <c r="DC259" s="946"/>
      <c r="DG259" s="988">
        <f t="shared" si="223"/>
        <v>0</v>
      </c>
      <c r="DH259" s="989">
        <f>VLOOKUP($E259,DG$450:DJ$461,2,FALSE)*DG259*($K259)+IF($G259&lt;&gt;0,($H259/$G259)*DG259,0)*(1-$K259)</f>
        <v>0</v>
      </c>
      <c r="DI259" s="989">
        <f>VLOOKUP($E259,DG$450:DJ$461,3,FALSE)*DG259*($K259)+IF($G259&lt;&gt;0,($I259/$G259)*DG259,0)*(1-$K259)</f>
        <v>0</v>
      </c>
      <c r="DJ259" s="989">
        <f>VLOOKUP($E259,DG$450:DJ$461,4,FALSE)*DG259*($K259)+(DG259-DH259-DI259)*(1-$K259)</f>
        <v>0</v>
      </c>
      <c r="DK259" s="946"/>
      <c r="DO259" s="988">
        <f t="shared" si="224"/>
        <v>0</v>
      </c>
      <c r="DP259" s="989">
        <f>VLOOKUP($E259,DO$450:DR$461,2,FALSE)*DO259*($K259)+IF($G259&lt;&gt;0,($H259/$G259)*DO259,0)*(1-$K259)</f>
        <v>0</v>
      </c>
      <c r="DQ259" s="989">
        <f>VLOOKUP($E259,DO$450:DR$461,3,FALSE)*DO259*($K259)+IF($G259&lt;&gt;0,($I259/$G259)*DO259,0)*(1-$K259)</f>
        <v>0</v>
      </c>
      <c r="DR259" s="989">
        <f>VLOOKUP($E259,DO$450:DR$461,4,FALSE)*DO259*($K259)+(DO259-DP259-DQ259)*(1-$K259)</f>
        <v>0</v>
      </c>
      <c r="DS259" s="946"/>
      <c r="DW259" s="988">
        <f t="shared" si="225"/>
        <v>0</v>
      </c>
      <c r="DX259" s="989">
        <f>VLOOKUP($E259,DW$450:DZ$461,2,FALSE)*DW259*($K259)+IF($G259&lt;&gt;0,($H259/$G259)*DW259,0)*(1-$K259)</f>
        <v>0</v>
      </c>
      <c r="DY259" s="989">
        <f>VLOOKUP($E259,DW$450:DZ$461,3,FALSE)*DW259*($K259)+IF($G259&lt;&gt;0,($I259/$G259)*DW259,0)*(1-$K259)</f>
        <v>0</v>
      </c>
      <c r="DZ259" s="989">
        <f>VLOOKUP($E259,DW$450:DZ$461,4,FALSE)*DW259*($K259)+(DW259-DX259-DY259)*(1-$K259)</f>
        <v>0</v>
      </c>
      <c r="EA259" s="946"/>
      <c r="EE259" s="988">
        <f t="shared" si="226"/>
        <v>0</v>
      </c>
      <c r="EF259" s="989">
        <f>VLOOKUP($E259,EE$450:EH$461,2,FALSE)*EE259*($K259)+IF($G259&lt;&gt;0,($H259/$G259)*EE259,0)*(1-$K259)</f>
        <v>0</v>
      </c>
      <c r="EG259" s="989">
        <f>VLOOKUP($E259,EE$450:EH$461,3,FALSE)*EE259*($K259)+IF($G259&lt;&gt;0,($I259/$G259)*EE259,0)*(1-$K259)</f>
        <v>0</v>
      </c>
      <c r="EH259" s="989">
        <f>VLOOKUP($E259,EE$450:EH$461,4,FALSE)*EE259*($K259)+(EE259-EF259-EG259)*(1-$K259)</f>
        <v>0</v>
      </c>
      <c r="EI259" s="946"/>
      <c r="EM259" s="988">
        <f t="shared" si="227"/>
        <v>0</v>
      </c>
      <c r="EN259" s="989">
        <f>VLOOKUP($E259,EM$450:EP$461,2,FALSE)*EM259*($K259)+IF($G259&lt;&gt;0,($H259/$G259)*EM259,0)*(1-$K259)</f>
        <v>0</v>
      </c>
      <c r="EO259" s="989">
        <f>VLOOKUP($E259,EM$450:EP$461,3,FALSE)*EM259*($K259)+IF($G259&lt;&gt;0,($I259/$G259)*EM259,0)*(1-$K259)</f>
        <v>0</v>
      </c>
      <c r="EP259" s="989">
        <f>VLOOKUP($E259,EM$450:EP$461,4,FALSE)*EM259*($K259)+(EM259-EN259-EO259)*(1-$K259)</f>
        <v>0</v>
      </c>
      <c r="EQ259" s="946"/>
      <c r="EU259" s="988">
        <f t="shared" si="228"/>
        <v>0</v>
      </c>
      <c r="EV259" s="989">
        <f>VLOOKUP($E259,EU$450:EX$461,2,FALSE)*EU259*($K259)+IF($G259&lt;&gt;0,($H259/$G259)*EU259,0)*(1-$K259)</f>
        <v>0</v>
      </c>
      <c r="EW259" s="989">
        <f>VLOOKUP($E259,EU$450:EX$461,3,FALSE)*EU259*($K259)+IF($G259&lt;&gt;0,($I259/$G259)*EU259,0)*(1-$K259)</f>
        <v>0</v>
      </c>
      <c r="EX259" s="989">
        <f>VLOOKUP($E259,EU$450:EX$461,4,FALSE)*EU259*($K259)+(EU259-EV259-EW259)*(1-$K259)</f>
        <v>0</v>
      </c>
      <c r="EY259" s="946"/>
      <c r="FC259" s="988">
        <f t="shared" si="229"/>
        <v>0</v>
      </c>
      <c r="FD259" s="989">
        <f>VLOOKUP($E259,FC$450:FF$461,2,FALSE)*FC259*($K259)+IF($G259&lt;&gt;0,($H259/$G259)*FC259,0)*(1-$K259)</f>
        <v>0</v>
      </c>
      <c r="FE259" s="989">
        <f>VLOOKUP($E259,FC$450:FF$461,3,FALSE)*FC259*($K259)+IF($G259&lt;&gt;0,($I259/$G259)*FC259,0)*(1-$K259)</f>
        <v>0</v>
      </c>
      <c r="FF259" s="989">
        <f>VLOOKUP($E259,FC$450:FF$461,4,FALSE)*FC259*($K259)+(FC259-FD259-FE259)*(1-$K259)</f>
        <v>0</v>
      </c>
      <c r="FG259" s="946"/>
      <c r="FK259" s="988">
        <f t="shared" si="230"/>
        <v>0</v>
      </c>
      <c r="FL259" s="989">
        <f>VLOOKUP($E259,FK$450:FN$461,2,FALSE)*FK259*($K259)+IF($G259&lt;&gt;0,($H259/$G259)*FK259,0)*(1-$K259)</f>
        <v>0</v>
      </c>
      <c r="FM259" s="989">
        <f>VLOOKUP($E259,FK$450:FN$461,3,FALSE)*FK259*($K259)+IF($G259&lt;&gt;0,($I259/$G259)*FK259,0)*(1-$K259)</f>
        <v>0</v>
      </c>
      <c r="FN259" s="989">
        <f>VLOOKUP($E259,FK$450:FN$461,4,FALSE)*FK259*($K259)+(FK259-FL259-FM259)*(1-$K259)</f>
        <v>0</v>
      </c>
      <c r="FO259" s="946"/>
    </row>
    <row r="260" spans="1:171">
      <c r="A260" s="818"/>
      <c r="B260" s="787" t="s">
        <v>387</v>
      </c>
      <c r="C260" s="1963" t="s">
        <v>767</v>
      </c>
      <c r="D260" s="888">
        <v>404</v>
      </c>
      <c r="E260" s="1985" t="str">
        <f>'Sch 3 - Expenses'!E96</f>
        <v>DIRECT</v>
      </c>
      <c r="F260" s="765"/>
      <c r="G260" s="182">
        <f>'Sch 3 - Expenses'!G96</f>
        <v>0</v>
      </c>
      <c r="H260" s="182">
        <f>'Sch 3 - Expenses'!H96</f>
        <v>0</v>
      </c>
      <c r="I260" s="182">
        <f>'Sch 3 - Expenses'!I96</f>
        <v>0</v>
      </c>
      <c r="J260" s="183">
        <f>'Sch 3 - Expenses'!J96</f>
        <v>0</v>
      </c>
      <c r="K260" s="777">
        <f t="shared" si="190"/>
        <v>0</v>
      </c>
      <c r="O260" s="988">
        <f t="shared" si="211"/>
        <v>0</v>
      </c>
      <c r="P260" s="989">
        <f>VLOOKUP($E260,O$450:R$461,2,FALSE)*O260*($K260)+IF($G260&lt;&gt;0,($H260/$G260)*O260,0)*(1-$K260)</f>
        <v>0</v>
      </c>
      <c r="Q260" s="989">
        <f>VLOOKUP($E260,O$450:R$461,3,FALSE)*O260*($K260)+IF($G260&lt;&gt;0,($I260/$G260)*O260,0)*(1-$K260)</f>
        <v>0</v>
      </c>
      <c r="R260" s="989">
        <f>VLOOKUP($E260,O$450:R$461,4,FALSE)*O260*($K260)+(O260-P260-Q260)*(1-$K260)</f>
        <v>0</v>
      </c>
      <c r="S260" s="946"/>
      <c r="W260" s="988">
        <f t="shared" si="212"/>
        <v>0</v>
      </c>
      <c r="X260" s="989">
        <f>VLOOKUP($E260,W$450:Z$461,2,FALSE)*W260*($K260)+IF($G260&lt;&gt;0,($H260/$G260)*W260,0)*(1-$K260)</f>
        <v>0</v>
      </c>
      <c r="Y260" s="989">
        <f>VLOOKUP($E260,W$450:Z$461,3,FALSE)*W260*($K260)+IF($G260&lt;&gt;0,($I260/$G260)*W260,0)*(1-$K260)</f>
        <v>0</v>
      </c>
      <c r="Z260" s="989">
        <f>VLOOKUP($E260,W$450:Z$461,4,FALSE)*W260*($K260)+(W260-X260-Y260)*(1-$K260)</f>
        <v>0</v>
      </c>
      <c r="AA260" s="946"/>
      <c r="AE260" s="988">
        <f t="shared" si="213"/>
        <v>0</v>
      </c>
      <c r="AF260" s="989">
        <f>VLOOKUP($E260,AE$450:AH$461,2,FALSE)*AE260*($K260)+IF($G260&lt;&gt;0,($H260/$G260)*AE260,0)*(1-$K260)</f>
        <v>0</v>
      </c>
      <c r="AG260" s="989">
        <f>VLOOKUP($E260,AE$450:AH$461,3,FALSE)*AE260*($K260)+IF($G260&lt;&gt;0,($I260/$G260)*AE260,0)*(1-$K260)</f>
        <v>0</v>
      </c>
      <c r="AH260" s="989">
        <f>VLOOKUP($E260,AE$450:AH$461,4,FALSE)*AE260*($K260)+(AE260-AF260-AG260)*(1-$K260)</f>
        <v>0</v>
      </c>
      <c r="AI260" s="946"/>
      <c r="AM260" s="988">
        <f t="shared" si="214"/>
        <v>0</v>
      </c>
      <c r="AN260" s="989">
        <f>VLOOKUP($E260,AM$450:AP$461,2,FALSE)*AM260*($K260)+IF($G260&lt;&gt;0,($H260/$G260)*AM260,0)*(1-$K260)</f>
        <v>0</v>
      </c>
      <c r="AO260" s="989">
        <f>VLOOKUP($E260,AM$450:AP$461,3,FALSE)*AM260*($K260)+IF($G260&lt;&gt;0,($I260/$G260)*AM260,0)*(1-$K260)</f>
        <v>0</v>
      </c>
      <c r="AP260" s="989">
        <f>VLOOKUP($E260,AM$450:AP$461,4,FALSE)*AM260*($K260)+(AM260-AN260-AO260)*(1-$K260)</f>
        <v>0</v>
      </c>
      <c r="AQ260" s="946"/>
      <c r="AU260" s="988">
        <f t="shared" si="215"/>
        <v>0</v>
      </c>
      <c r="AV260" s="989">
        <f>VLOOKUP($E260,AU$450:AX$461,2,FALSE)*AU260*($K260)+IF($G260&lt;&gt;0,($H260/$G260)*AU260,0)*(1-$K260)</f>
        <v>0</v>
      </c>
      <c r="AW260" s="989">
        <f>VLOOKUP($E260,AU$450:AX$461,3,FALSE)*AU260*($K260)+IF($G260&lt;&gt;0,($I260/$G260)*AU260,0)*(1-$K260)</f>
        <v>0</v>
      </c>
      <c r="AX260" s="989">
        <f>VLOOKUP($E260,AU$450:AX$461,4,FALSE)*AU260*($K260)+(AU260-AV260-AW260)*(1-$K260)</f>
        <v>0</v>
      </c>
      <c r="AY260" s="946"/>
      <c r="BC260" s="988">
        <f t="shared" si="216"/>
        <v>0</v>
      </c>
      <c r="BD260" s="989">
        <f>VLOOKUP($E260,BC$450:BF$461,2,FALSE)*BC260*($K260)+IF($G260&lt;&gt;0,($H260/$G260)*BC260,0)*(1-$K260)</f>
        <v>0</v>
      </c>
      <c r="BE260" s="989">
        <f>VLOOKUP($E260,BC$450:BF$461,3,FALSE)*BC260*($K260)+IF($G260&lt;&gt;0,($I260/$G260)*BC260,0)*(1-$K260)</f>
        <v>0</v>
      </c>
      <c r="BF260" s="989">
        <f>VLOOKUP($E260,BC$450:BF$461,4,FALSE)*BC260*($K260)+(BC260-BD260-BE260)*(1-$K260)</f>
        <v>0</v>
      </c>
      <c r="BG260" s="946"/>
      <c r="BK260" s="988">
        <f t="shared" si="217"/>
        <v>0</v>
      </c>
      <c r="BL260" s="989">
        <f>VLOOKUP($E260,BK$450:BN$461,2,FALSE)*BK260*($K260)+IF($G260&lt;&gt;0,($H260/$G260)*BK260,0)*(1-$K260)</f>
        <v>0</v>
      </c>
      <c r="BM260" s="989">
        <f>VLOOKUP($E260,BK$450:BN$461,3,FALSE)*BK260*($K260)+IF($G260&lt;&gt;0,($I260/$G260)*BK260,0)*(1-$K260)</f>
        <v>0</v>
      </c>
      <c r="BN260" s="989">
        <f>VLOOKUP($E260,BK$450:BN$461,4,FALSE)*BK260*($K260)+(BK260-BL260-BM260)*(1-$K260)</f>
        <v>0</v>
      </c>
      <c r="BO260" s="946"/>
      <c r="BS260" s="988">
        <f t="shared" si="218"/>
        <v>0</v>
      </c>
      <c r="BT260" s="989">
        <f>VLOOKUP($E260,BS$450:BV$461,2,FALSE)*BS260*($K260)+IF($G260&lt;&gt;0,($H260/$G260)*BS260,0)*(1-$K260)</f>
        <v>0</v>
      </c>
      <c r="BU260" s="989">
        <f>VLOOKUP($E260,BS$450:BV$461,3,FALSE)*BS260*($K260)+IF($G260&lt;&gt;0,($I260/$G260)*BS260,0)*(1-$K260)</f>
        <v>0</v>
      </c>
      <c r="BV260" s="989">
        <f>VLOOKUP($E260,BS$450:BV$461,4,FALSE)*BS260*($K260)+(BS260-BT260-BU260)*(1-$K260)</f>
        <v>0</v>
      </c>
      <c r="BW260" s="946"/>
      <c r="CA260" s="988">
        <f t="shared" si="219"/>
        <v>0</v>
      </c>
      <c r="CB260" s="989">
        <f>VLOOKUP($E260,CA$450:CD$461,2,FALSE)*CA260*($K260)+IF($G260&lt;&gt;0,($H260/$G260)*CA260,0)*(1-$K260)</f>
        <v>0</v>
      </c>
      <c r="CC260" s="989">
        <f>VLOOKUP($E260,CA$450:CD$461,3,FALSE)*CA260*($K260)+IF($G260&lt;&gt;0,($I260/$G260)*CA260,0)*(1-$K260)</f>
        <v>0</v>
      </c>
      <c r="CD260" s="989">
        <f>VLOOKUP($E260,CA$450:CD$461,4,FALSE)*CA260*($K260)+(CA260-CB260-CC260)*(1-$K260)</f>
        <v>0</v>
      </c>
      <c r="CE260" s="946"/>
      <c r="CI260" s="988">
        <f t="shared" si="220"/>
        <v>0</v>
      </c>
      <c r="CJ260" s="989">
        <f>VLOOKUP($E260,CI$450:CL$461,2,FALSE)*CI260*($K260)+IF($G260&lt;&gt;0,($H260/$G260)*CI260,0)*(1-$K260)</f>
        <v>0</v>
      </c>
      <c r="CK260" s="989">
        <f>VLOOKUP($E260,CI$450:CL$461,3,FALSE)*CI260*($K260)+IF($G260&lt;&gt;0,($I260/$G260)*CI260,0)*(1-$K260)</f>
        <v>0</v>
      </c>
      <c r="CL260" s="989">
        <f>VLOOKUP($E260,CI$450:CL$461,4,FALSE)*CI260*($K260)+(CI260-CJ260-CK260)*(1-$K260)</f>
        <v>0</v>
      </c>
      <c r="CM260" s="946"/>
      <c r="CQ260" s="988">
        <f t="shared" si="221"/>
        <v>0</v>
      </c>
      <c r="CR260" s="989">
        <f>VLOOKUP($E260,CQ$450:CT$461,2,FALSE)*CQ260*($K260)+IF($G260&lt;&gt;0,($H260/$G260)*CQ260,0)*(1-$K260)</f>
        <v>0</v>
      </c>
      <c r="CS260" s="989">
        <f>VLOOKUP($E260,CQ$450:CT$461,3,FALSE)*CQ260*($K260)+IF($G260&lt;&gt;0,($I260/$G260)*CQ260,0)*(1-$K260)</f>
        <v>0</v>
      </c>
      <c r="CT260" s="989">
        <f>VLOOKUP($E260,CQ$450:CT$461,4,FALSE)*CQ260*($K260)+(CQ260-CR260-CS260)*(1-$K260)</f>
        <v>0</v>
      </c>
      <c r="CU260" s="946"/>
      <c r="CY260" s="988">
        <f t="shared" si="222"/>
        <v>0</v>
      </c>
      <c r="CZ260" s="989">
        <f>VLOOKUP($E260,CY$450:DB$461,2,FALSE)*CY260*($K260)+IF($G260&lt;&gt;0,($H260/$G260)*CY260,0)*(1-$K260)</f>
        <v>0</v>
      </c>
      <c r="DA260" s="989">
        <f>VLOOKUP($E260,CY$450:DB$461,3,FALSE)*CY260*($K260)+IF($G260&lt;&gt;0,($I260/$G260)*CY260,0)*(1-$K260)</f>
        <v>0</v>
      </c>
      <c r="DB260" s="989">
        <f>VLOOKUP($E260,CY$450:DB$461,4,FALSE)*CY260*($K260)+(CY260-CZ260-DA260)*(1-$K260)</f>
        <v>0</v>
      </c>
      <c r="DC260" s="946"/>
      <c r="DG260" s="988">
        <f t="shared" si="223"/>
        <v>0</v>
      </c>
      <c r="DH260" s="989">
        <f>VLOOKUP($E260,DG$450:DJ$461,2,FALSE)*DG260*($K260)+IF($G260&lt;&gt;0,($H260/$G260)*DG260,0)*(1-$K260)</f>
        <v>0</v>
      </c>
      <c r="DI260" s="989">
        <f>VLOOKUP($E260,DG$450:DJ$461,3,FALSE)*DG260*($K260)+IF($G260&lt;&gt;0,($I260/$G260)*DG260,0)*(1-$K260)</f>
        <v>0</v>
      </c>
      <c r="DJ260" s="989">
        <f>VLOOKUP($E260,DG$450:DJ$461,4,FALSE)*DG260*($K260)+(DG260-DH260-DI260)*(1-$K260)</f>
        <v>0</v>
      </c>
      <c r="DK260" s="946"/>
      <c r="DO260" s="988">
        <f t="shared" si="224"/>
        <v>0</v>
      </c>
      <c r="DP260" s="989">
        <f>VLOOKUP($E260,DO$450:DR$461,2,FALSE)*DO260*($K260)+IF($G260&lt;&gt;0,($H260/$G260)*DO260,0)*(1-$K260)</f>
        <v>0</v>
      </c>
      <c r="DQ260" s="989">
        <f>VLOOKUP($E260,DO$450:DR$461,3,FALSE)*DO260*($K260)+IF($G260&lt;&gt;0,($I260/$G260)*DO260,0)*(1-$K260)</f>
        <v>0</v>
      </c>
      <c r="DR260" s="989">
        <f>VLOOKUP($E260,DO$450:DR$461,4,FALSE)*DO260*($K260)+(DO260-DP260-DQ260)*(1-$K260)</f>
        <v>0</v>
      </c>
      <c r="DS260" s="946"/>
      <c r="DW260" s="988">
        <f t="shared" si="225"/>
        <v>0</v>
      </c>
      <c r="DX260" s="989">
        <f>VLOOKUP($E260,DW$450:DZ$461,2,FALSE)*DW260*($K260)+IF($G260&lt;&gt;0,($H260/$G260)*DW260,0)*(1-$K260)</f>
        <v>0</v>
      </c>
      <c r="DY260" s="989">
        <f>VLOOKUP($E260,DW$450:DZ$461,3,FALSE)*DW260*($K260)+IF($G260&lt;&gt;0,($I260/$G260)*DW260,0)*(1-$K260)</f>
        <v>0</v>
      </c>
      <c r="DZ260" s="989">
        <f>VLOOKUP($E260,DW$450:DZ$461,4,FALSE)*DW260*($K260)+(DW260-DX260-DY260)*(1-$K260)</f>
        <v>0</v>
      </c>
      <c r="EA260" s="946"/>
      <c r="EE260" s="988">
        <f t="shared" si="226"/>
        <v>0</v>
      </c>
      <c r="EF260" s="989">
        <f>VLOOKUP($E260,EE$450:EH$461,2,FALSE)*EE260*($K260)+IF($G260&lt;&gt;0,($H260/$G260)*EE260,0)*(1-$K260)</f>
        <v>0</v>
      </c>
      <c r="EG260" s="989">
        <f>VLOOKUP($E260,EE$450:EH$461,3,FALSE)*EE260*($K260)+IF($G260&lt;&gt;0,($I260/$G260)*EE260,0)*(1-$K260)</f>
        <v>0</v>
      </c>
      <c r="EH260" s="989">
        <f>VLOOKUP($E260,EE$450:EH$461,4,FALSE)*EE260*($K260)+(EE260-EF260-EG260)*(1-$K260)</f>
        <v>0</v>
      </c>
      <c r="EI260" s="946"/>
      <c r="EM260" s="988">
        <f t="shared" si="227"/>
        <v>0</v>
      </c>
      <c r="EN260" s="989">
        <f>VLOOKUP($E260,EM$450:EP$461,2,FALSE)*EM260*($K260)+IF($G260&lt;&gt;0,($H260/$G260)*EM260,0)*(1-$K260)</f>
        <v>0</v>
      </c>
      <c r="EO260" s="989">
        <f>VLOOKUP($E260,EM$450:EP$461,3,FALSE)*EM260*($K260)+IF($G260&lt;&gt;0,($I260/$G260)*EM260,0)*(1-$K260)</f>
        <v>0</v>
      </c>
      <c r="EP260" s="989">
        <f>VLOOKUP($E260,EM$450:EP$461,4,FALSE)*EM260*($K260)+(EM260-EN260-EO260)*(1-$K260)</f>
        <v>0</v>
      </c>
      <c r="EQ260" s="946"/>
      <c r="EU260" s="988">
        <f t="shared" si="228"/>
        <v>0</v>
      </c>
      <c r="EV260" s="989">
        <f>VLOOKUP($E260,EU$450:EX$461,2,FALSE)*EU260*($K260)+IF($G260&lt;&gt;0,($H260/$G260)*EU260,0)*(1-$K260)</f>
        <v>0</v>
      </c>
      <c r="EW260" s="989">
        <f>VLOOKUP($E260,EU$450:EX$461,3,FALSE)*EU260*($K260)+IF($G260&lt;&gt;0,($I260/$G260)*EU260,0)*(1-$K260)</f>
        <v>0</v>
      </c>
      <c r="EX260" s="989">
        <f>VLOOKUP($E260,EU$450:EX$461,4,FALSE)*EU260*($K260)+(EU260-EV260-EW260)*(1-$K260)</f>
        <v>0</v>
      </c>
      <c r="EY260" s="946"/>
      <c r="FC260" s="988">
        <f t="shared" si="229"/>
        <v>0</v>
      </c>
      <c r="FD260" s="989">
        <f>VLOOKUP($E260,FC$450:FF$461,2,FALSE)*FC260*($K260)+IF($G260&lt;&gt;0,($H260/$G260)*FC260,0)*(1-$K260)</f>
        <v>0</v>
      </c>
      <c r="FE260" s="989">
        <f>VLOOKUP($E260,FC$450:FF$461,3,FALSE)*FC260*($K260)+IF($G260&lt;&gt;0,($I260/$G260)*FC260,0)*(1-$K260)</f>
        <v>0</v>
      </c>
      <c r="FF260" s="989">
        <f>VLOOKUP($E260,FC$450:FF$461,4,FALSE)*FC260*($K260)+(FC260-FD260-FE260)*(1-$K260)</f>
        <v>0</v>
      </c>
      <c r="FG260" s="946"/>
      <c r="FK260" s="988">
        <f t="shared" si="230"/>
        <v>0</v>
      </c>
      <c r="FL260" s="989">
        <f>VLOOKUP($E260,FK$450:FN$461,2,FALSE)*FK260*($K260)+IF($G260&lt;&gt;0,($H260/$G260)*FK260,0)*(1-$K260)</f>
        <v>0</v>
      </c>
      <c r="FM260" s="989">
        <f>VLOOKUP($E260,FK$450:FN$461,3,FALSE)*FK260*($K260)+IF($G260&lt;&gt;0,($I260/$G260)*FK260,0)*(1-$K260)</f>
        <v>0</v>
      </c>
      <c r="FN260" s="989">
        <f>VLOOKUP($E260,FK$450:FN$461,4,FALSE)*FK260*($K260)+(FK260-FL260-FM260)*(1-$K260)</f>
        <v>0</v>
      </c>
      <c r="FO260" s="946"/>
    </row>
    <row r="261" spans="1:171">
      <c r="A261" s="818"/>
      <c r="B261" s="787" t="s">
        <v>508</v>
      </c>
      <c r="C261" s="1963">
        <v>219</v>
      </c>
      <c r="D261" s="888">
        <v>403.1</v>
      </c>
      <c r="E261" s="1985" t="str">
        <f>'Sch 3 - Expenses'!E97</f>
        <v>DIRECT</v>
      </c>
      <c r="F261" s="765"/>
      <c r="G261" s="182">
        <f>'Sch 3 - Expenses'!G97</f>
        <v>0</v>
      </c>
      <c r="H261" s="182">
        <f>'Sch 3 - Expenses'!H97</f>
        <v>0</v>
      </c>
      <c r="I261" s="182">
        <f>'Sch 3 - Expenses'!I97</f>
        <v>0</v>
      </c>
      <c r="J261" s="183">
        <f>'Sch 3 - Expenses'!J97</f>
        <v>0</v>
      </c>
      <c r="K261" s="777">
        <f t="shared" si="190"/>
        <v>0</v>
      </c>
      <c r="O261" s="988">
        <f t="shared" si="211"/>
        <v>0</v>
      </c>
      <c r="P261" s="989">
        <f>VLOOKUP($E261,O$450:R$461,2,FALSE)*O261*($K261)+IF($G261&lt;&gt;0,($H261/$G261)*O261,0)*(1-$K261)</f>
        <v>0</v>
      </c>
      <c r="Q261" s="989">
        <f>VLOOKUP($E261,O$450:R$461,3,FALSE)*O261*($K261)+IF($G261&lt;&gt;0,($I261/$G261)*O261,0)*(1-$K261)</f>
        <v>0</v>
      </c>
      <c r="R261" s="989">
        <f>VLOOKUP($E261,O$450:R$461,4,FALSE)*O261*($K261)+(O261-P261-Q261)*(1-$K261)</f>
        <v>0</v>
      </c>
      <c r="S261" s="946"/>
      <c r="W261" s="988">
        <f t="shared" si="212"/>
        <v>0</v>
      </c>
      <c r="X261" s="989">
        <f>VLOOKUP($E261,W$450:Z$461,2,FALSE)*W261*($K261)+IF($G261&lt;&gt;0,($H261/$G261)*W261,0)*(1-$K261)</f>
        <v>0</v>
      </c>
      <c r="Y261" s="989">
        <f>VLOOKUP($E261,W$450:Z$461,3,FALSE)*W261*($K261)+IF($G261&lt;&gt;0,($I261/$G261)*W261,0)*(1-$K261)</f>
        <v>0</v>
      </c>
      <c r="Z261" s="989">
        <f>VLOOKUP($E261,W$450:Z$461,4,FALSE)*W261*($K261)+(W261-X261-Y261)*(1-$K261)</f>
        <v>0</v>
      </c>
      <c r="AA261" s="946"/>
      <c r="AE261" s="988">
        <f t="shared" si="213"/>
        <v>0</v>
      </c>
      <c r="AF261" s="989">
        <f>VLOOKUP($E261,AE$450:AH$461,2,FALSE)*AE261*($K261)+IF($G261&lt;&gt;0,($H261/$G261)*AE261,0)*(1-$K261)</f>
        <v>0</v>
      </c>
      <c r="AG261" s="989">
        <f>VLOOKUP($E261,AE$450:AH$461,3,FALSE)*AE261*($K261)+IF($G261&lt;&gt;0,($I261/$G261)*AE261,0)*(1-$K261)</f>
        <v>0</v>
      </c>
      <c r="AH261" s="989">
        <f>VLOOKUP($E261,AE$450:AH$461,4,FALSE)*AE261*($K261)+(AE261-AF261-AG261)*(1-$K261)</f>
        <v>0</v>
      </c>
      <c r="AI261" s="946"/>
      <c r="AM261" s="988">
        <f t="shared" si="214"/>
        <v>0</v>
      </c>
      <c r="AN261" s="989">
        <f>VLOOKUP($E261,AM$450:AP$461,2,FALSE)*AM261*($K261)+IF($G261&lt;&gt;0,($H261/$G261)*AM261,0)*(1-$K261)</f>
        <v>0</v>
      </c>
      <c r="AO261" s="989">
        <f>VLOOKUP($E261,AM$450:AP$461,3,FALSE)*AM261*($K261)+IF($G261&lt;&gt;0,($I261/$G261)*AM261,0)*(1-$K261)</f>
        <v>0</v>
      </c>
      <c r="AP261" s="989">
        <f>VLOOKUP($E261,AM$450:AP$461,4,FALSE)*AM261*($K261)+(AM261-AN261-AO261)*(1-$K261)</f>
        <v>0</v>
      </c>
      <c r="AQ261" s="946"/>
      <c r="AU261" s="988">
        <f t="shared" si="215"/>
        <v>0</v>
      </c>
      <c r="AV261" s="989">
        <f>VLOOKUP($E261,AU$450:AX$461,2,FALSE)*AU261*($K261)+IF($G261&lt;&gt;0,($H261/$G261)*AU261,0)*(1-$K261)</f>
        <v>0</v>
      </c>
      <c r="AW261" s="989">
        <f>VLOOKUP($E261,AU$450:AX$461,3,FALSE)*AU261*($K261)+IF($G261&lt;&gt;0,($I261/$G261)*AU261,0)*(1-$K261)</f>
        <v>0</v>
      </c>
      <c r="AX261" s="989">
        <f>VLOOKUP($E261,AU$450:AX$461,4,FALSE)*AU261*($K261)+(AU261-AV261-AW261)*(1-$K261)</f>
        <v>0</v>
      </c>
      <c r="AY261" s="946"/>
      <c r="BC261" s="988">
        <f t="shared" si="216"/>
        <v>0</v>
      </c>
      <c r="BD261" s="989">
        <f>VLOOKUP($E261,BC$450:BF$461,2,FALSE)*BC261*($K261)+IF($G261&lt;&gt;0,($H261/$G261)*BC261,0)*(1-$K261)</f>
        <v>0</v>
      </c>
      <c r="BE261" s="989">
        <f>VLOOKUP($E261,BC$450:BF$461,3,FALSE)*BC261*($K261)+IF($G261&lt;&gt;0,($I261/$G261)*BC261,0)*(1-$K261)</f>
        <v>0</v>
      </c>
      <c r="BF261" s="989">
        <f>VLOOKUP($E261,BC$450:BF$461,4,FALSE)*BC261*($K261)+(BC261-BD261-BE261)*(1-$K261)</f>
        <v>0</v>
      </c>
      <c r="BG261" s="946"/>
      <c r="BK261" s="988">
        <f t="shared" si="217"/>
        <v>0</v>
      </c>
      <c r="BL261" s="989">
        <f>VLOOKUP($E261,BK$450:BN$461,2,FALSE)*BK261*($K261)+IF($G261&lt;&gt;0,($H261/$G261)*BK261,0)*(1-$K261)</f>
        <v>0</v>
      </c>
      <c r="BM261" s="989">
        <f>VLOOKUP($E261,BK$450:BN$461,3,FALSE)*BK261*($K261)+IF($G261&lt;&gt;0,($I261/$G261)*BK261,0)*(1-$K261)</f>
        <v>0</v>
      </c>
      <c r="BN261" s="989">
        <f>VLOOKUP($E261,BK$450:BN$461,4,FALSE)*BK261*($K261)+(BK261-BL261-BM261)*(1-$K261)</f>
        <v>0</v>
      </c>
      <c r="BO261" s="946"/>
      <c r="BS261" s="988">
        <f t="shared" si="218"/>
        <v>0</v>
      </c>
      <c r="BT261" s="989">
        <f>VLOOKUP($E261,BS$450:BV$461,2,FALSE)*BS261*($K261)+IF($G261&lt;&gt;0,($H261/$G261)*BS261,0)*(1-$K261)</f>
        <v>0</v>
      </c>
      <c r="BU261" s="989">
        <f>VLOOKUP($E261,BS$450:BV$461,3,FALSE)*BS261*($K261)+IF($G261&lt;&gt;0,($I261/$G261)*BS261,0)*(1-$K261)</f>
        <v>0</v>
      </c>
      <c r="BV261" s="989">
        <f>VLOOKUP($E261,BS$450:BV$461,4,FALSE)*BS261*($K261)+(BS261-BT261-BU261)*(1-$K261)</f>
        <v>0</v>
      </c>
      <c r="BW261" s="946"/>
      <c r="CA261" s="988">
        <f t="shared" si="219"/>
        <v>0</v>
      </c>
      <c r="CB261" s="989">
        <f>VLOOKUP($E261,CA$450:CD$461,2,FALSE)*CA261*($K261)+IF($G261&lt;&gt;0,($H261/$G261)*CA261,0)*(1-$K261)</f>
        <v>0</v>
      </c>
      <c r="CC261" s="989">
        <f>VLOOKUP($E261,CA$450:CD$461,3,FALSE)*CA261*($K261)+IF($G261&lt;&gt;0,($I261/$G261)*CA261,0)*(1-$K261)</f>
        <v>0</v>
      </c>
      <c r="CD261" s="989">
        <f>VLOOKUP($E261,CA$450:CD$461,4,FALSE)*CA261*($K261)+(CA261-CB261-CC261)*(1-$K261)</f>
        <v>0</v>
      </c>
      <c r="CE261" s="946"/>
      <c r="CI261" s="988">
        <f t="shared" si="220"/>
        <v>0</v>
      </c>
      <c r="CJ261" s="989">
        <f>VLOOKUP($E261,CI$450:CL$461,2,FALSE)*CI261*($K261)+IF($G261&lt;&gt;0,($H261/$G261)*CI261,0)*(1-$K261)</f>
        <v>0</v>
      </c>
      <c r="CK261" s="989">
        <f>VLOOKUP($E261,CI$450:CL$461,3,FALSE)*CI261*($K261)+IF($G261&lt;&gt;0,($I261/$G261)*CI261,0)*(1-$K261)</f>
        <v>0</v>
      </c>
      <c r="CL261" s="989">
        <f>VLOOKUP($E261,CI$450:CL$461,4,FALSE)*CI261*($K261)+(CI261-CJ261-CK261)*(1-$K261)</f>
        <v>0</v>
      </c>
      <c r="CM261" s="946"/>
      <c r="CQ261" s="988">
        <f t="shared" si="221"/>
        <v>0</v>
      </c>
      <c r="CR261" s="989">
        <f>VLOOKUP($E261,CQ$450:CT$461,2,FALSE)*CQ261*($K261)+IF($G261&lt;&gt;0,($H261/$G261)*CQ261,0)*(1-$K261)</f>
        <v>0</v>
      </c>
      <c r="CS261" s="989">
        <f>VLOOKUP($E261,CQ$450:CT$461,3,FALSE)*CQ261*($K261)+IF($G261&lt;&gt;0,($I261/$G261)*CQ261,0)*(1-$K261)</f>
        <v>0</v>
      </c>
      <c r="CT261" s="989">
        <f>VLOOKUP($E261,CQ$450:CT$461,4,FALSE)*CQ261*($K261)+(CQ261-CR261-CS261)*(1-$K261)</f>
        <v>0</v>
      </c>
      <c r="CU261" s="946"/>
      <c r="CY261" s="988">
        <f t="shared" si="222"/>
        <v>0</v>
      </c>
      <c r="CZ261" s="989">
        <f>VLOOKUP($E261,CY$450:DB$461,2,FALSE)*CY261*($K261)+IF($G261&lt;&gt;0,($H261/$G261)*CY261,0)*(1-$K261)</f>
        <v>0</v>
      </c>
      <c r="DA261" s="989">
        <f>VLOOKUP($E261,CY$450:DB$461,3,FALSE)*CY261*($K261)+IF($G261&lt;&gt;0,($I261/$G261)*CY261,0)*(1-$K261)</f>
        <v>0</v>
      </c>
      <c r="DB261" s="989">
        <f>VLOOKUP($E261,CY$450:DB$461,4,FALSE)*CY261*($K261)+(CY261-CZ261-DA261)*(1-$K261)</f>
        <v>0</v>
      </c>
      <c r="DC261" s="946"/>
      <c r="DG261" s="988">
        <f t="shared" si="223"/>
        <v>0</v>
      </c>
      <c r="DH261" s="989">
        <f>VLOOKUP($E261,DG$450:DJ$461,2,FALSE)*DG261*($K261)+IF($G261&lt;&gt;0,($H261/$G261)*DG261,0)*(1-$K261)</f>
        <v>0</v>
      </c>
      <c r="DI261" s="989">
        <f>VLOOKUP($E261,DG$450:DJ$461,3,FALSE)*DG261*($K261)+IF($G261&lt;&gt;0,($I261/$G261)*DG261,0)*(1-$K261)</f>
        <v>0</v>
      </c>
      <c r="DJ261" s="989">
        <f>VLOOKUP($E261,DG$450:DJ$461,4,FALSE)*DG261*($K261)+(DG261-DH261-DI261)*(1-$K261)</f>
        <v>0</v>
      </c>
      <c r="DK261" s="946"/>
      <c r="DO261" s="988">
        <f t="shared" si="224"/>
        <v>0</v>
      </c>
      <c r="DP261" s="989">
        <f>VLOOKUP($E261,DO$450:DR$461,2,FALSE)*DO261*($K261)+IF($G261&lt;&gt;0,($H261/$G261)*DO261,0)*(1-$K261)</f>
        <v>0</v>
      </c>
      <c r="DQ261" s="989">
        <f>VLOOKUP($E261,DO$450:DR$461,3,FALSE)*DO261*($K261)+IF($G261&lt;&gt;0,($I261/$G261)*DO261,0)*(1-$K261)</f>
        <v>0</v>
      </c>
      <c r="DR261" s="989">
        <f>VLOOKUP($E261,DO$450:DR$461,4,FALSE)*DO261*($K261)+(DO261-DP261-DQ261)*(1-$K261)</f>
        <v>0</v>
      </c>
      <c r="DS261" s="946"/>
      <c r="DW261" s="988">
        <f t="shared" si="225"/>
        <v>0</v>
      </c>
      <c r="DX261" s="989">
        <f>VLOOKUP($E261,DW$450:DZ$461,2,FALSE)*DW261*($K261)+IF($G261&lt;&gt;0,($H261/$G261)*DW261,0)*(1-$K261)</f>
        <v>0</v>
      </c>
      <c r="DY261" s="989">
        <f>VLOOKUP($E261,DW$450:DZ$461,3,FALSE)*DW261*($K261)+IF($G261&lt;&gt;0,($I261/$G261)*DW261,0)*(1-$K261)</f>
        <v>0</v>
      </c>
      <c r="DZ261" s="989">
        <f>VLOOKUP($E261,DW$450:DZ$461,4,FALSE)*DW261*($K261)+(DW261-DX261-DY261)*(1-$K261)</f>
        <v>0</v>
      </c>
      <c r="EA261" s="946"/>
      <c r="EE261" s="988">
        <f t="shared" si="226"/>
        <v>0</v>
      </c>
      <c r="EF261" s="989">
        <f>VLOOKUP($E261,EE$450:EH$461,2,FALSE)*EE261*($K261)+IF($G261&lt;&gt;0,($H261/$G261)*EE261,0)*(1-$K261)</f>
        <v>0</v>
      </c>
      <c r="EG261" s="989">
        <f>VLOOKUP($E261,EE$450:EH$461,3,FALSE)*EE261*($K261)+IF($G261&lt;&gt;0,($I261/$G261)*EE261,0)*(1-$K261)</f>
        <v>0</v>
      </c>
      <c r="EH261" s="989">
        <f>VLOOKUP($E261,EE$450:EH$461,4,FALSE)*EE261*($K261)+(EE261-EF261-EG261)*(1-$K261)</f>
        <v>0</v>
      </c>
      <c r="EI261" s="946"/>
      <c r="EM261" s="988">
        <f t="shared" si="227"/>
        <v>0</v>
      </c>
      <c r="EN261" s="989">
        <f>VLOOKUP($E261,EM$450:EP$461,2,FALSE)*EM261*($K261)+IF($G261&lt;&gt;0,($H261/$G261)*EM261,0)*(1-$K261)</f>
        <v>0</v>
      </c>
      <c r="EO261" s="989">
        <f>VLOOKUP($E261,EM$450:EP$461,3,FALSE)*EM261*($K261)+IF($G261&lt;&gt;0,($I261/$G261)*EM261,0)*(1-$K261)</f>
        <v>0</v>
      </c>
      <c r="EP261" s="989">
        <f>VLOOKUP($E261,EM$450:EP$461,4,FALSE)*EM261*($K261)+(EM261-EN261-EO261)*(1-$K261)</f>
        <v>0</v>
      </c>
      <c r="EQ261" s="946"/>
      <c r="EU261" s="988">
        <f t="shared" si="228"/>
        <v>0</v>
      </c>
      <c r="EV261" s="989">
        <f>VLOOKUP($E261,EU$450:EX$461,2,FALSE)*EU261*($K261)+IF($G261&lt;&gt;0,($H261/$G261)*EU261,0)*(1-$K261)</f>
        <v>0</v>
      </c>
      <c r="EW261" s="989">
        <f>VLOOKUP($E261,EU$450:EX$461,3,FALSE)*EU261*($K261)+IF($G261&lt;&gt;0,($I261/$G261)*EU261,0)*(1-$K261)</f>
        <v>0</v>
      </c>
      <c r="EX261" s="989">
        <f>VLOOKUP($E261,EU$450:EX$461,4,FALSE)*EU261*($K261)+(EU261-EV261-EW261)*(1-$K261)</f>
        <v>0</v>
      </c>
      <c r="EY261" s="946"/>
      <c r="FC261" s="988">
        <f t="shared" si="229"/>
        <v>0</v>
      </c>
      <c r="FD261" s="989">
        <f>VLOOKUP($E261,FC$450:FF$461,2,FALSE)*FC261*($K261)+IF($G261&lt;&gt;0,($H261/$G261)*FC261,0)*(1-$K261)</f>
        <v>0</v>
      </c>
      <c r="FE261" s="989">
        <f>VLOOKUP($E261,FC$450:FF$461,3,FALSE)*FC261*($K261)+IF($G261&lt;&gt;0,($I261/$G261)*FC261,0)*(1-$K261)</f>
        <v>0</v>
      </c>
      <c r="FF261" s="989">
        <f>VLOOKUP($E261,FC$450:FF$461,4,FALSE)*FC261*($K261)+(FC261-FD261-FE261)*(1-$K261)</f>
        <v>0</v>
      </c>
      <c r="FG261" s="946"/>
      <c r="FK261" s="988">
        <f t="shared" si="230"/>
        <v>0</v>
      </c>
      <c r="FL261" s="989">
        <f>VLOOKUP($E261,FK$450:FN$461,2,FALSE)*FK261*($K261)+IF($G261&lt;&gt;0,($H261/$G261)*FK261,0)*(1-$K261)</f>
        <v>0</v>
      </c>
      <c r="FM261" s="989">
        <f>VLOOKUP($E261,FK$450:FN$461,3,FALSE)*FK261*($K261)+IF($G261&lt;&gt;0,($I261/$G261)*FK261,0)*(1-$K261)</f>
        <v>0</v>
      </c>
      <c r="FN261" s="989">
        <f>VLOOKUP($E261,FK$450:FN$461,4,FALSE)*FK261*($K261)+(FK261-FL261-FM261)*(1-$K261)</f>
        <v>0</v>
      </c>
      <c r="FO261" s="946"/>
    </row>
    <row r="262" spans="1:171">
      <c r="A262" s="818"/>
      <c r="B262" s="787" t="s">
        <v>509</v>
      </c>
      <c r="C262" s="1963" t="s">
        <v>767</v>
      </c>
      <c r="D262" s="888">
        <v>404</v>
      </c>
      <c r="E262" s="1985" t="str">
        <f>'Sch 3 - Expenses'!E98</f>
        <v>DIRECT</v>
      </c>
      <c r="F262" s="765"/>
      <c r="G262" s="182">
        <f>'Sch 3 - Expenses'!G98</f>
        <v>0</v>
      </c>
      <c r="H262" s="182">
        <f>'Sch 3 - Expenses'!H98</f>
        <v>0</v>
      </c>
      <c r="I262" s="182">
        <f>'Sch 3 - Expenses'!I98</f>
        <v>0</v>
      </c>
      <c r="J262" s="183">
        <f>'Sch 3 - Expenses'!J98</f>
        <v>0</v>
      </c>
      <c r="K262" s="777">
        <f t="shared" si="190"/>
        <v>0</v>
      </c>
      <c r="O262" s="988">
        <f t="shared" si="211"/>
        <v>0</v>
      </c>
      <c r="P262" s="989">
        <f>VLOOKUP($E262,O$450:R$461,2,FALSE)*O262*($K262)+IF($G262&lt;&gt;0,($H262/$G262)*O262,0)*(1-$K262)</f>
        <v>0</v>
      </c>
      <c r="Q262" s="989">
        <f>VLOOKUP($E262,O$450:R$461,3,FALSE)*O262*($K262)+IF($G262&lt;&gt;0,($I262/$G262)*O262,0)*(1-$K262)</f>
        <v>0</v>
      </c>
      <c r="R262" s="989">
        <f>VLOOKUP($E262,O$450:R$461,4,FALSE)*O262*($K262)+(O262-P262-Q262)*(1-$K262)</f>
        <v>0</v>
      </c>
      <c r="S262" s="946"/>
      <c r="W262" s="988">
        <f t="shared" si="212"/>
        <v>0</v>
      </c>
      <c r="X262" s="989">
        <f>VLOOKUP($E262,W$450:Z$461,2,FALSE)*W262*($K262)+IF($G262&lt;&gt;0,($H262/$G262)*W262,0)*(1-$K262)</f>
        <v>0</v>
      </c>
      <c r="Y262" s="989">
        <f>VLOOKUP($E262,W$450:Z$461,3,FALSE)*W262*($K262)+IF($G262&lt;&gt;0,($I262/$G262)*W262,0)*(1-$K262)</f>
        <v>0</v>
      </c>
      <c r="Z262" s="989">
        <f>VLOOKUP($E262,W$450:Z$461,4,FALSE)*W262*($K262)+(W262-X262-Y262)*(1-$K262)</f>
        <v>0</v>
      </c>
      <c r="AA262" s="946"/>
      <c r="AE262" s="988">
        <f t="shared" si="213"/>
        <v>0</v>
      </c>
      <c r="AF262" s="989">
        <f>VLOOKUP($E262,AE$450:AH$461,2,FALSE)*AE262*($K262)+IF($G262&lt;&gt;0,($H262/$G262)*AE262,0)*(1-$K262)</f>
        <v>0</v>
      </c>
      <c r="AG262" s="989">
        <f>VLOOKUP($E262,AE$450:AH$461,3,FALSE)*AE262*($K262)+IF($G262&lt;&gt;0,($I262/$G262)*AE262,0)*(1-$K262)</f>
        <v>0</v>
      </c>
      <c r="AH262" s="989">
        <f>VLOOKUP($E262,AE$450:AH$461,4,FALSE)*AE262*($K262)+(AE262-AF262-AG262)*(1-$K262)</f>
        <v>0</v>
      </c>
      <c r="AI262" s="946"/>
      <c r="AM262" s="988">
        <f t="shared" si="214"/>
        <v>0</v>
      </c>
      <c r="AN262" s="989">
        <f>VLOOKUP($E262,AM$450:AP$461,2,FALSE)*AM262*($K262)+IF($G262&lt;&gt;0,($H262/$G262)*AM262,0)*(1-$K262)</f>
        <v>0</v>
      </c>
      <c r="AO262" s="989">
        <f>VLOOKUP($E262,AM$450:AP$461,3,FALSE)*AM262*($K262)+IF($G262&lt;&gt;0,($I262/$G262)*AM262,0)*(1-$K262)</f>
        <v>0</v>
      </c>
      <c r="AP262" s="989">
        <f>VLOOKUP($E262,AM$450:AP$461,4,FALSE)*AM262*($K262)+(AM262-AN262-AO262)*(1-$K262)</f>
        <v>0</v>
      </c>
      <c r="AQ262" s="946"/>
      <c r="AU262" s="988">
        <f t="shared" si="215"/>
        <v>0</v>
      </c>
      <c r="AV262" s="989">
        <f>VLOOKUP($E262,AU$450:AX$461,2,FALSE)*AU262*($K262)+IF($G262&lt;&gt;0,($H262/$G262)*AU262,0)*(1-$K262)</f>
        <v>0</v>
      </c>
      <c r="AW262" s="989">
        <f>VLOOKUP($E262,AU$450:AX$461,3,FALSE)*AU262*($K262)+IF($G262&lt;&gt;0,($I262/$G262)*AU262,0)*(1-$K262)</f>
        <v>0</v>
      </c>
      <c r="AX262" s="989">
        <f>VLOOKUP($E262,AU$450:AX$461,4,FALSE)*AU262*($K262)+(AU262-AV262-AW262)*(1-$K262)</f>
        <v>0</v>
      </c>
      <c r="AY262" s="946"/>
      <c r="BC262" s="988">
        <f t="shared" si="216"/>
        <v>0</v>
      </c>
      <c r="BD262" s="989">
        <f>VLOOKUP($E262,BC$450:BF$461,2,FALSE)*BC262*($K262)+IF($G262&lt;&gt;0,($H262/$G262)*BC262,0)*(1-$K262)</f>
        <v>0</v>
      </c>
      <c r="BE262" s="989">
        <f>VLOOKUP($E262,BC$450:BF$461,3,FALSE)*BC262*($K262)+IF($G262&lt;&gt;0,($I262/$G262)*BC262,0)*(1-$K262)</f>
        <v>0</v>
      </c>
      <c r="BF262" s="989">
        <f>VLOOKUP($E262,BC$450:BF$461,4,FALSE)*BC262*($K262)+(BC262-BD262-BE262)*(1-$K262)</f>
        <v>0</v>
      </c>
      <c r="BG262" s="946"/>
      <c r="BK262" s="988">
        <f t="shared" si="217"/>
        <v>0</v>
      </c>
      <c r="BL262" s="989">
        <f>VLOOKUP($E262,BK$450:BN$461,2,FALSE)*BK262*($K262)+IF($G262&lt;&gt;0,($H262/$G262)*BK262,0)*(1-$K262)</f>
        <v>0</v>
      </c>
      <c r="BM262" s="989">
        <f>VLOOKUP($E262,BK$450:BN$461,3,FALSE)*BK262*($K262)+IF($G262&lt;&gt;0,($I262/$G262)*BK262,0)*(1-$K262)</f>
        <v>0</v>
      </c>
      <c r="BN262" s="989">
        <f>VLOOKUP($E262,BK$450:BN$461,4,FALSE)*BK262*($K262)+(BK262-BL262-BM262)*(1-$K262)</f>
        <v>0</v>
      </c>
      <c r="BO262" s="946"/>
      <c r="BS262" s="988">
        <f t="shared" si="218"/>
        <v>0</v>
      </c>
      <c r="BT262" s="989">
        <f>VLOOKUP($E262,BS$450:BV$461,2,FALSE)*BS262*($K262)+IF($G262&lt;&gt;0,($H262/$G262)*BS262,0)*(1-$K262)</f>
        <v>0</v>
      </c>
      <c r="BU262" s="989">
        <f>VLOOKUP($E262,BS$450:BV$461,3,FALSE)*BS262*($K262)+IF($G262&lt;&gt;0,($I262/$G262)*BS262,0)*(1-$K262)</f>
        <v>0</v>
      </c>
      <c r="BV262" s="989">
        <f>VLOOKUP($E262,BS$450:BV$461,4,FALSE)*BS262*($K262)+(BS262-BT262-BU262)*(1-$K262)</f>
        <v>0</v>
      </c>
      <c r="BW262" s="946"/>
      <c r="CA262" s="988">
        <f t="shared" si="219"/>
        <v>0</v>
      </c>
      <c r="CB262" s="989">
        <f>VLOOKUP($E262,CA$450:CD$461,2,FALSE)*CA262*($K262)+IF($G262&lt;&gt;0,($H262/$G262)*CA262,0)*(1-$K262)</f>
        <v>0</v>
      </c>
      <c r="CC262" s="989">
        <f>VLOOKUP($E262,CA$450:CD$461,3,FALSE)*CA262*($K262)+IF($G262&lt;&gt;0,($I262/$G262)*CA262,0)*(1-$K262)</f>
        <v>0</v>
      </c>
      <c r="CD262" s="989">
        <f>VLOOKUP($E262,CA$450:CD$461,4,FALSE)*CA262*($K262)+(CA262-CB262-CC262)*(1-$K262)</f>
        <v>0</v>
      </c>
      <c r="CE262" s="946"/>
      <c r="CI262" s="988">
        <f t="shared" si="220"/>
        <v>0</v>
      </c>
      <c r="CJ262" s="989">
        <f>VLOOKUP($E262,CI$450:CL$461,2,FALSE)*CI262*($K262)+IF($G262&lt;&gt;0,($H262/$G262)*CI262,0)*(1-$K262)</f>
        <v>0</v>
      </c>
      <c r="CK262" s="989">
        <f>VLOOKUP($E262,CI$450:CL$461,3,FALSE)*CI262*($K262)+IF($G262&lt;&gt;0,($I262/$G262)*CI262,0)*(1-$K262)</f>
        <v>0</v>
      </c>
      <c r="CL262" s="989">
        <f>VLOOKUP($E262,CI$450:CL$461,4,FALSE)*CI262*($K262)+(CI262-CJ262-CK262)*(1-$K262)</f>
        <v>0</v>
      </c>
      <c r="CM262" s="946"/>
      <c r="CQ262" s="988">
        <f t="shared" si="221"/>
        <v>0</v>
      </c>
      <c r="CR262" s="989">
        <f>VLOOKUP($E262,CQ$450:CT$461,2,FALSE)*CQ262*($K262)+IF($G262&lt;&gt;0,($H262/$G262)*CQ262,0)*(1-$K262)</f>
        <v>0</v>
      </c>
      <c r="CS262" s="989">
        <f>VLOOKUP($E262,CQ$450:CT$461,3,FALSE)*CQ262*($K262)+IF($G262&lt;&gt;0,($I262/$G262)*CQ262,0)*(1-$K262)</f>
        <v>0</v>
      </c>
      <c r="CT262" s="989">
        <f>VLOOKUP($E262,CQ$450:CT$461,4,FALSE)*CQ262*($K262)+(CQ262-CR262-CS262)*(1-$K262)</f>
        <v>0</v>
      </c>
      <c r="CU262" s="946"/>
      <c r="CY262" s="988">
        <f t="shared" si="222"/>
        <v>0</v>
      </c>
      <c r="CZ262" s="989">
        <f>VLOOKUP($E262,CY$450:DB$461,2,FALSE)*CY262*($K262)+IF($G262&lt;&gt;0,($H262/$G262)*CY262,0)*(1-$K262)</f>
        <v>0</v>
      </c>
      <c r="DA262" s="989">
        <f>VLOOKUP($E262,CY$450:DB$461,3,FALSE)*CY262*($K262)+IF($G262&lt;&gt;0,($I262/$G262)*CY262,0)*(1-$K262)</f>
        <v>0</v>
      </c>
      <c r="DB262" s="989">
        <f>VLOOKUP($E262,CY$450:DB$461,4,FALSE)*CY262*($K262)+(CY262-CZ262-DA262)*(1-$K262)</f>
        <v>0</v>
      </c>
      <c r="DC262" s="946"/>
      <c r="DG262" s="988">
        <f t="shared" si="223"/>
        <v>0</v>
      </c>
      <c r="DH262" s="989">
        <f>VLOOKUP($E262,DG$450:DJ$461,2,FALSE)*DG262*($K262)+IF($G262&lt;&gt;0,($H262/$G262)*DG262,0)*(1-$K262)</f>
        <v>0</v>
      </c>
      <c r="DI262" s="989">
        <f>VLOOKUP($E262,DG$450:DJ$461,3,FALSE)*DG262*($K262)+IF($G262&lt;&gt;0,($I262/$G262)*DG262,0)*(1-$K262)</f>
        <v>0</v>
      </c>
      <c r="DJ262" s="989">
        <f>VLOOKUP($E262,DG$450:DJ$461,4,FALSE)*DG262*($K262)+(DG262-DH262-DI262)*(1-$K262)</f>
        <v>0</v>
      </c>
      <c r="DK262" s="946"/>
      <c r="DO262" s="988">
        <f t="shared" si="224"/>
        <v>0</v>
      </c>
      <c r="DP262" s="989">
        <f>VLOOKUP($E262,DO$450:DR$461,2,FALSE)*DO262*($K262)+IF($G262&lt;&gt;0,($H262/$G262)*DO262,0)*(1-$K262)</f>
        <v>0</v>
      </c>
      <c r="DQ262" s="989">
        <f>VLOOKUP($E262,DO$450:DR$461,3,FALSE)*DO262*($K262)+IF($G262&lt;&gt;0,($I262/$G262)*DO262,0)*(1-$K262)</f>
        <v>0</v>
      </c>
      <c r="DR262" s="989">
        <f>VLOOKUP($E262,DO$450:DR$461,4,FALSE)*DO262*($K262)+(DO262-DP262-DQ262)*(1-$K262)</f>
        <v>0</v>
      </c>
      <c r="DS262" s="946"/>
      <c r="DW262" s="988">
        <f t="shared" si="225"/>
        <v>0</v>
      </c>
      <c r="DX262" s="989">
        <f>VLOOKUP($E262,DW$450:DZ$461,2,FALSE)*DW262*($K262)+IF($G262&lt;&gt;0,($H262/$G262)*DW262,0)*(1-$K262)</f>
        <v>0</v>
      </c>
      <c r="DY262" s="989">
        <f>VLOOKUP($E262,DW$450:DZ$461,3,FALSE)*DW262*($K262)+IF($G262&lt;&gt;0,($I262/$G262)*DW262,0)*(1-$K262)</f>
        <v>0</v>
      </c>
      <c r="DZ262" s="989">
        <f>VLOOKUP($E262,DW$450:DZ$461,4,FALSE)*DW262*($K262)+(DW262-DX262-DY262)*(1-$K262)</f>
        <v>0</v>
      </c>
      <c r="EA262" s="946"/>
      <c r="EE262" s="988">
        <f t="shared" si="226"/>
        <v>0</v>
      </c>
      <c r="EF262" s="989">
        <f>VLOOKUP($E262,EE$450:EH$461,2,FALSE)*EE262*($K262)+IF($G262&lt;&gt;0,($H262/$G262)*EE262,0)*(1-$K262)</f>
        <v>0</v>
      </c>
      <c r="EG262" s="989">
        <f>VLOOKUP($E262,EE$450:EH$461,3,FALSE)*EE262*($K262)+IF($G262&lt;&gt;0,($I262/$G262)*EE262,0)*(1-$K262)</f>
        <v>0</v>
      </c>
      <c r="EH262" s="989">
        <f>VLOOKUP($E262,EE$450:EH$461,4,FALSE)*EE262*($K262)+(EE262-EF262-EG262)*(1-$K262)</f>
        <v>0</v>
      </c>
      <c r="EI262" s="946"/>
      <c r="EM262" s="988">
        <f t="shared" si="227"/>
        <v>0</v>
      </c>
      <c r="EN262" s="989">
        <f>VLOOKUP($E262,EM$450:EP$461,2,FALSE)*EM262*($K262)+IF($G262&lt;&gt;0,($H262/$G262)*EM262,0)*(1-$K262)</f>
        <v>0</v>
      </c>
      <c r="EO262" s="989">
        <f>VLOOKUP($E262,EM$450:EP$461,3,FALSE)*EM262*($K262)+IF($G262&lt;&gt;0,($I262/$G262)*EM262,0)*(1-$K262)</f>
        <v>0</v>
      </c>
      <c r="EP262" s="989">
        <f>VLOOKUP($E262,EM$450:EP$461,4,FALSE)*EM262*($K262)+(EM262-EN262-EO262)*(1-$K262)</f>
        <v>0</v>
      </c>
      <c r="EQ262" s="946"/>
      <c r="EU262" s="988">
        <f t="shared" si="228"/>
        <v>0</v>
      </c>
      <c r="EV262" s="989">
        <f>VLOOKUP($E262,EU$450:EX$461,2,FALSE)*EU262*($K262)+IF($G262&lt;&gt;0,($H262/$G262)*EU262,0)*(1-$K262)</f>
        <v>0</v>
      </c>
      <c r="EW262" s="989">
        <f>VLOOKUP($E262,EU$450:EX$461,3,FALSE)*EU262*($K262)+IF($G262&lt;&gt;0,($I262/$G262)*EU262,0)*(1-$K262)</f>
        <v>0</v>
      </c>
      <c r="EX262" s="989">
        <f>VLOOKUP($E262,EU$450:EX$461,4,FALSE)*EU262*($K262)+(EU262-EV262-EW262)*(1-$K262)</f>
        <v>0</v>
      </c>
      <c r="EY262" s="946"/>
      <c r="FC262" s="988">
        <f t="shared" si="229"/>
        <v>0</v>
      </c>
      <c r="FD262" s="989">
        <f>VLOOKUP($E262,FC$450:FF$461,2,FALSE)*FC262*($K262)+IF($G262&lt;&gt;0,($H262/$G262)*FC262,0)*(1-$K262)</f>
        <v>0</v>
      </c>
      <c r="FE262" s="989">
        <f>VLOOKUP($E262,FC$450:FF$461,3,FALSE)*FC262*($K262)+IF($G262&lt;&gt;0,($I262/$G262)*FC262,0)*(1-$K262)</f>
        <v>0</v>
      </c>
      <c r="FF262" s="989">
        <f>VLOOKUP($E262,FC$450:FF$461,4,FALSE)*FC262*($K262)+(FC262-FD262-FE262)*(1-$K262)</f>
        <v>0</v>
      </c>
      <c r="FG262" s="946"/>
      <c r="FK262" s="988">
        <f t="shared" si="230"/>
        <v>0</v>
      </c>
      <c r="FL262" s="989">
        <f>VLOOKUP($E262,FK$450:FN$461,2,FALSE)*FK262*($K262)+IF($G262&lt;&gt;0,($H262/$G262)*FK262,0)*(1-$K262)</f>
        <v>0</v>
      </c>
      <c r="FM262" s="989">
        <f>VLOOKUP($E262,FK$450:FN$461,3,FALSE)*FK262*($K262)+IF($G262&lt;&gt;0,($I262/$G262)*FK262,0)*(1-$K262)</f>
        <v>0</v>
      </c>
      <c r="FN262" s="989">
        <f>VLOOKUP($E262,FK$450:FN$461,4,FALSE)*FK262*($K262)+(FK262-FL262-FM262)*(1-$K262)</f>
        <v>0</v>
      </c>
      <c r="FO262" s="946"/>
    </row>
    <row r="263" spans="1:171">
      <c r="A263" s="818"/>
      <c r="B263" s="787" t="s">
        <v>30</v>
      </c>
      <c r="C263" s="1963" t="s">
        <v>69</v>
      </c>
      <c r="D263" s="888">
        <v>114</v>
      </c>
      <c r="E263" s="1985" t="str">
        <f>'Sch 3 - Expenses'!E99</f>
        <v>DIRECT</v>
      </c>
      <c r="F263" s="765"/>
      <c r="G263" s="182">
        <f>'Sch 3 - Expenses'!G99</f>
        <v>0</v>
      </c>
      <c r="H263" s="182">
        <f>'Sch 3 - Expenses'!H99</f>
        <v>0</v>
      </c>
      <c r="I263" s="182">
        <f>'Sch 3 - Expenses'!I99</f>
        <v>0</v>
      </c>
      <c r="J263" s="183">
        <f>'Sch 3 - Expenses'!J99</f>
        <v>0</v>
      </c>
      <c r="K263" s="777">
        <f t="shared" si="190"/>
        <v>0</v>
      </c>
      <c r="O263" s="988">
        <f t="shared" si="211"/>
        <v>0</v>
      </c>
      <c r="P263" s="989">
        <f>VLOOKUP($E263,O$450:R$461,2,FALSE)*O263*($K263)+IF($G263&lt;&gt;0,($H263/$G263)*O263,0)*(1-$K263)</f>
        <v>0</v>
      </c>
      <c r="Q263" s="989">
        <f>VLOOKUP($E263,O$450:R$461,3,FALSE)*O263*($K263)+IF($G263&lt;&gt;0,($I263/$G263)*O263,0)*(1-$K263)</f>
        <v>0</v>
      </c>
      <c r="R263" s="989">
        <f>VLOOKUP($E263,O$450:R$461,4,FALSE)*O263*($K263)+(O263-P263-Q263)*(1-$K263)</f>
        <v>0</v>
      </c>
      <c r="S263" s="946"/>
      <c r="W263" s="988">
        <f t="shared" si="212"/>
        <v>0</v>
      </c>
      <c r="X263" s="989">
        <f>VLOOKUP($E263,W$450:Z$461,2,FALSE)*W263*($K263)+IF($G263&lt;&gt;0,($H263/$G263)*W263,0)*(1-$K263)</f>
        <v>0</v>
      </c>
      <c r="Y263" s="989">
        <f>VLOOKUP($E263,W$450:Z$461,3,FALSE)*W263*($K263)+IF($G263&lt;&gt;0,($I263/$G263)*W263,0)*(1-$K263)</f>
        <v>0</v>
      </c>
      <c r="Z263" s="989">
        <f>VLOOKUP($E263,W$450:Z$461,4,FALSE)*W263*($K263)+(W263-X263-Y263)*(1-$K263)</f>
        <v>0</v>
      </c>
      <c r="AA263" s="946"/>
      <c r="AE263" s="988">
        <f t="shared" si="213"/>
        <v>0</v>
      </c>
      <c r="AF263" s="989">
        <f>VLOOKUP($E263,AE$450:AH$461,2,FALSE)*AE263*($K263)+IF($G263&lt;&gt;0,($H263/$G263)*AE263,0)*(1-$K263)</f>
        <v>0</v>
      </c>
      <c r="AG263" s="989">
        <f>VLOOKUP($E263,AE$450:AH$461,3,FALSE)*AE263*($K263)+IF($G263&lt;&gt;0,($I263/$G263)*AE263,0)*(1-$K263)</f>
        <v>0</v>
      </c>
      <c r="AH263" s="989">
        <f>VLOOKUP($E263,AE$450:AH$461,4,FALSE)*AE263*($K263)+(AE263-AF263-AG263)*(1-$K263)</f>
        <v>0</v>
      </c>
      <c r="AI263" s="946"/>
      <c r="AM263" s="988">
        <f t="shared" si="214"/>
        <v>0</v>
      </c>
      <c r="AN263" s="989">
        <f>VLOOKUP($E263,AM$450:AP$461,2,FALSE)*AM263*($K263)+IF($G263&lt;&gt;0,($H263/$G263)*AM263,0)*(1-$K263)</f>
        <v>0</v>
      </c>
      <c r="AO263" s="989">
        <f>VLOOKUP($E263,AM$450:AP$461,3,FALSE)*AM263*($K263)+IF($G263&lt;&gt;0,($I263/$G263)*AM263,0)*(1-$K263)</f>
        <v>0</v>
      </c>
      <c r="AP263" s="989">
        <f>VLOOKUP($E263,AM$450:AP$461,4,FALSE)*AM263*($K263)+(AM263-AN263-AO263)*(1-$K263)</f>
        <v>0</v>
      </c>
      <c r="AQ263" s="946"/>
      <c r="AU263" s="988">
        <f t="shared" si="215"/>
        <v>0</v>
      </c>
      <c r="AV263" s="989">
        <f>VLOOKUP($E263,AU$450:AX$461,2,FALSE)*AU263*($K263)+IF($G263&lt;&gt;0,($H263/$G263)*AU263,0)*(1-$K263)</f>
        <v>0</v>
      </c>
      <c r="AW263" s="989">
        <f>VLOOKUP($E263,AU$450:AX$461,3,FALSE)*AU263*($K263)+IF($G263&lt;&gt;0,($I263/$G263)*AU263,0)*(1-$K263)</f>
        <v>0</v>
      </c>
      <c r="AX263" s="989">
        <f>VLOOKUP($E263,AU$450:AX$461,4,FALSE)*AU263*($K263)+(AU263-AV263-AW263)*(1-$K263)</f>
        <v>0</v>
      </c>
      <c r="AY263" s="946"/>
      <c r="BC263" s="988">
        <f t="shared" si="216"/>
        <v>0</v>
      </c>
      <c r="BD263" s="989">
        <f>VLOOKUP($E263,BC$450:BF$461,2,FALSE)*BC263*($K263)+IF($G263&lt;&gt;0,($H263/$G263)*BC263,0)*(1-$K263)</f>
        <v>0</v>
      </c>
      <c r="BE263" s="989">
        <f>VLOOKUP($E263,BC$450:BF$461,3,FALSE)*BC263*($K263)+IF($G263&lt;&gt;0,($I263/$G263)*BC263,0)*(1-$K263)</f>
        <v>0</v>
      </c>
      <c r="BF263" s="989">
        <f>VLOOKUP($E263,BC$450:BF$461,4,FALSE)*BC263*($K263)+(BC263-BD263-BE263)*(1-$K263)</f>
        <v>0</v>
      </c>
      <c r="BG263" s="946"/>
      <c r="BK263" s="988">
        <f t="shared" si="217"/>
        <v>0</v>
      </c>
      <c r="BL263" s="989">
        <f>VLOOKUP($E263,BK$450:BN$461,2,FALSE)*BK263*($K263)+IF($G263&lt;&gt;0,($H263/$G263)*BK263,0)*(1-$K263)</f>
        <v>0</v>
      </c>
      <c r="BM263" s="989">
        <f>VLOOKUP($E263,BK$450:BN$461,3,FALSE)*BK263*($K263)+IF($G263&lt;&gt;0,($I263/$G263)*BK263,0)*(1-$K263)</f>
        <v>0</v>
      </c>
      <c r="BN263" s="989">
        <f>VLOOKUP($E263,BK$450:BN$461,4,FALSE)*BK263*($K263)+(BK263-BL263-BM263)*(1-$K263)</f>
        <v>0</v>
      </c>
      <c r="BO263" s="946"/>
      <c r="BS263" s="988">
        <f t="shared" si="218"/>
        <v>0</v>
      </c>
      <c r="BT263" s="989">
        <f>VLOOKUP($E263,BS$450:BV$461,2,FALSE)*BS263*($K263)+IF($G263&lt;&gt;0,($H263/$G263)*BS263,0)*(1-$K263)</f>
        <v>0</v>
      </c>
      <c r="BU263" s="989">
        <f>VLOOKUP($E263,BS$450:BV$461,3,FALSE)*BS263*($K263)+IF($G263&lt;&gt;0,($I263/$G263)*BS263,0)*(1-$K263)</f>
        <v>0</v>
      </c>
      <c r="BV263" s="989">
        <f>VLOOKUP($E263,BS$450:BV$461,4,FALSE)*BS263*($K263)+(BS263-BT263-BU263)*(1-$K263)</f>
        <v>0</v>
      </c>
      <c r="BW263" s="946"/>
      <c r="CA263" s="988">
        <f t="shared" si="219"/>
        <v>0</v>
      </c>
      <c r="CB263" s="989">
        <f>VLOOKUP($E263,CA$450:CD$461,2,FALSE)*CA263*($K263)+IF($G263&lt;&gt;0,($H263/$G263)*CA263,0)*(1-$K263)</f>
        <v>0</v>
      </c>
      <c r="CC263" s="989">
        <f>VLOOKUP($E263,CA$450:CD$461,3,FALSE)*CA263*($K263)+IF($G263&lt;&gt;0,($I263/$G263)*CA263,0)*(1-$K263)</f>
        <v>0</v>
      </c>
      <c r="CD263" s="989">
        <f>VLOOKUP($E263,CA$450:CD$461,4,FALSE)*CA263*($K263)+(CA263-CB263-CC263)*(1-$K263)</f>
        <v>0</v>
      </c>
      <c r="CE263" s="946"/>
      <c r="CI263" s="988">
        <f t="shared" si="220"/>
        <v>0</v>
      </c>
      <c r="CJ263" s="989">
        <f>VLOOKUP($E263,CI$450:CL$461,2,FALSE)*CI263*($K263)+IF($G263&lt;&gt;0,($H263/$G263)*CI263,0)*(1-$K263)</f>
        <v>0</v>
      </c>
      <c r="CK263" s="989">
        <f>VLOOKUP($E263,CI$450:CL$461,3,FALSE)*CI263*($K263)+IF($G263&lt;&gt;0,($I263/$G263)*CI263,0)*(1-$K263)</f>
        <v>0</v>
      </c>
      <c r="CL263" s="989">
        <f>VLOOKUP($E263,CI$450:CL$461,4,FALSE)*CI263*($K263)+(CI263-CJ263-CK263)*(1-$K263)</f>
        <v>0</v>
      </c>
      <c r="CM263" s="946"/>
      <c r="CQ263" s="988">
        <f t="shared" si="221"/>
        <v>0</v>
      </c>
      <c r="CR263" s="989">
        <f>VLOOKUP($E263,CQ$450:CT$461,2,FALSE)*CQ263*($K263)+IF($G263&lt;&gt;0,($H263/$G263)*CQ263,0)*(1-$K263)</f>
        <v>0</v>
      </c>
      <c r="CS263" s="989">
        <f>VLOOKUP($E263,CQ$450:CT$461,3,FALSE)*CQ263*($K263)+IF($G263&lt;&gt;0,($I263/$G263)*CQ263,0)*(1-$K263)</f>
        <v>0</v>
      </c>
      <c r="CT263" s="989">
        <f>VLOOKUP($E263,CQ$450:CT$461,4,FALSE)*CQ263*($K263)+(CQ263-CR263-CS263)*(1-$K263)</f>
        <v>0</v>
      </c>
      <c r="CU263" s="946"/>
      <c r="CY263" s="988">
        <f t="shared" si="222"/>
        <v>0</v>
      </c>
      <c r="CZ263" s="989">
        <f>VLOOKUP($E263,CY$450:DB$461,2,FALSE)*CY263*($K263)+IF($G263&lt;&gt;0,($H263/$G263)*CY263,0)*(1-$K263)</f>
        <v>0</v>
      </c>
      <c r="DA263" s="989">
        <f>VLOOKUP($E263,CY$450:DB$461,3,FALSE)*CY263*($K263)+IF($G263&lt;&gt;0,($I263/$G263)*CY263,0)*(1-$K263)</f>
        <v>0</v>
      </c>
      <c r="DB263" s="989">
        <f>VLOOKUP($E263,CY$450:DB$461,4,FALSE)*CY263*($K263)+(CY263-CZ263-DA263)*(1-$K263)</f>
        <v>0</v>
      </c>
      <c r="DC263" s="946"/>
      <c r="DG263" s="988">
        <f t="shared" si="223"/>
        <v>0</v>
      </c>
      <c r="DH263" s="989">
        <f>VLOOKUP($E263,DG$450:DJ$461,2,FALSE)*DG263*($K263)+IF($G263&lt;&gt;0,($H263/$G263)*DG263,0)*(1-$K263)</f>
        <v>0</v>
      </c>
      <c r="DI263" s="989">
        <f>VLOOKUP($E263,DG$450:DJ$461,3,FALSE)*DG263*($K263)+IF($G263&lt;&gt;0,($I263/$G263)*DG263,0)*(1-$K263)</f>
        <v>0</v>
      </c>
      <c r="DJ263" s="989">
        <f>VLOOKUP($E263,DG$450:DJ$461,4,FALSE)*DG263*($K263)+(DG263-DH263-DI263)*(1-$K263)</f>
        <v>0</v>
      </c>
      <c r="DK263" s="946"/>
      <c r="DO263" s="988">
        <f t="shared" si="224"/>
        <v>0</v>
      </c>
      <c r="DP263" s="989">
        <f>VLOOKUP($E263,DO$450:DR$461,2,FALSE)*DO263*($K263)+IF($G263&lt;&gt;0,($H263/$G263)*DO263,0)*(1-$K263)</f>
        <v>0</v>
      </c>
      <c r="DQ263" s="989">
        <f>VLOOKUP($E263,DO$450:DR$461,3,FALSE)*DO263*($K263)+IF($G263&lt;&gt;0,($I263/$G263)*DO263,0)*(1-$K263)</f>
        <v>0</v>
      </c>
      <c r="DR263" s="989">
        <f>VLOOKUP($E263,DO$450:DR$461,4,FALSE)*DO263*($K263)+(DO263-DP263-DQ263)*(1-$K263)</f>
        <v>0</v>
      </c>
      <c r="DS263" s="946"/>
      <c r="DW263" s="988">
        <f t="shared" si="225"/>
        <v>0</v>
      </c>
      <c r="DX263" s="989">
        <f>VLOOKUP($E263,DW$450:DZ$461,2,FALSE)*DW263*($K263)+IF($G263&lt;&gt;0,($H263/$G263)*DW263,0)*(1-$K263)</f>
        <v>0</v>
      </c>
      <c r="DY263" s="989">
        <f>VLOOKUP($E263,DW$450:DZ$461,3,FALSE)*DW263*($K263)+IF($G263&lt;&gt;0,($I263/$G263)*DW263,0)*(1-$K263)</f>
        <v>0</v>
      </c>
      <c r="DZ263" s="989">
        <f>VLOOKUP($E263,DW$450:DZ$461,4,FALSE)*DW263*($K263)+(DW263-DX263-DY263)*(1-$K263)</f>
        <v>0</v>
      </c>
      <c r="EA263" s="946"/>
      <c r="EE263" s="988">
        <f t="shared" si="226"/>
        <v>0</v>
      </c>
      <c r="EF263" s="989">
        <f>VLOOKUP($E263,EE$450:EH$461,2,FALSE)*EE263*($K263)+IF($G263&lt;&gt;0,($H263/$G263)*EE263,0)*(1-$K263)</f>
        <v>0</v>
      </c>
      <c r="EG263" s="989">
        <f>VLOOKUP($E263,EE$450:EH$461,3,FALSE)*EE263*($K263)+IF($G263&lt;&gt;0,($I263/$G263)*EE263,0)*(1-$K263)</f>
        <v>0</v>
      </c>
      <c r="EH263" s="989">
        <f>VLOOKUP($E263,EE$450:EH$461,4,FALSE)*EE263*($K263)+(EE263-EF263-EG263)*(1-$K263)</f>
        <v>0</v>
      </c>
      <c r="EI263" s="946"/>
      <c r="EM263" s="988">
        <f t="shared" si="227"/>
        <v>0</v>
      </c>
      <c r="EN263" s="989">
        <f>VLOOKUP($E263,EM$450:EP$461,2,FALSE)*EM263*($K263)+IF($G263&lt;&gt;0,($H263/$G263)*EM263,0)*(1-$K263)</f>
        <v>0</v>
      </c>
      <c r="EO263" s="989">
        <f>VLOOKUP($E263,EM$450:EP$461,3,FALSE)*EM263*($K263)+IF($G263&lt;&gt;0,($I263/$G263)*EM263,0)*(1-$K263)</f>
        <v>0</v>
      </c>
      <c r="EP263" s="989">
        <f>VLOOKUP($E263,EM$450:EP$461,4,FALSE)*EM263*($K263)+(EM263-EN263-EO263)*(1-$K263)</f>
        <v>0</v>
      </c>
      <c r="EQ263" s="946"/>
      <c r="EU263" s="988">
        <f t="shared" si="228"/>
        <v>0</v>
      </c>
      <c r="EV263" s="989">
        <f>VLOOKUP($E263,EU$450:EX$461,2,FALSE)*EU263*($K263)+IF($G263&lt;&gt;0,($H263/$G263)*EU263,0)*(1-$K263)</f>
        <v>0</v>
      </c>
      <c r="EW263" s="989">
        <f>VLOOKUP($E263,EU$450:EX$461,3,FALSE)*EU263*($K263)+IF($G263&lt;&gt;0,($I263/$G263)*EU263,0)*(1-$K263)</f>
        <v>0</v>
      </c>
      <c r="EX263" s="989">
        <f>VLOOKUP($E263,EU$450:EX$461,4,FALSE)*EU263*($K263)+(EU263-EV263-EW263)*(1-$K263)</f>
        <v>0</v>
      </c>
      <c r="EY263" s="946"/>
      <c r="FC263" s="988">
        <f t="shared" si="229"/>
        <v>0</v>
      </c>
      <c r="FD263" s="989">
        <f>VLOOKUP($E263,FC$450:FF$461,2,FALSE)*FC263*($K263)+IF($G263&lt;&gt;0,($H263/$G263)*FC263,0)*(1-$K263)</f>
        <v>0</v>
      </c>
      <c r="FE263" s="989">
        <f>VLOOKUP($E263,FC$450:FF$461,3,FALSE)*FC263*($K263)+IF($G263&lt;&gt;0,($I263/$G263)*FC263,0)*(1-$K263)</f>
        <v>0</v>
      </c>
      <c r="FF263" s="989">
        <f>VLOOKUP($E263,FC$450:FF$461,4,FALSE)*FC263*($K263)+(FC263-FD263-FE263)*(1-$K263)</f>
        <v>0</v>
      </c>
      <c r="FG263" s="946"/>
      <c r="FK263" s="988">
        <f t="shared" si="230"/>
        <v>0</v>
      </c>
      <c r="FL263" s="989">
        <f>VLOOKUP($E263,FK$450:FN$461,2,FALSE)*FK263*($K263)+IF($G263&lt;&gt;0,($H263/$G263)*FK263,0)*(1-$K263)</f>
        <v>0</v>
      </c>
      <c r="FM263" s="989">
        <f>VLOOKUP($E263,FK$450:FN$461,3,FALSE)*FK263*($K263)+IF($G263&lt;&gt;0,($I263/$G263)*FK263,0)*(1-$K263)</f>
        <v>0</v>
      </c>
      <c r="FN263" s="989">
        <f>VLOOKUP($E263,FK$450:FN$461,4,FALSE)*FK263*($K263)+(FK263-FL263-FM263)*(1-$K263)</f>
        <v>0</v>
      </c>
      <c r="FO263" s="946"/>
    </row>
    <row r="264" spans="1:171">
      <c r="A264" s="163" t="s">
        <v>426</v>
      </c>
      <c r="B264" s="10"/>
      <c r="C264" s="788"/>
      <c r="D264" s="789"/>
      <c r="E264" s="789"/>
      <c r="F264" s="790"/>
      <c r="G264" s="797">
        <f>SUM(G245:G263)</f>
        <v>0</v>
      </c>
      <c r="H264" s="797">
        <f>SUM(H245:H263)</f>
        <v>0</v>
      </c>
      <c r="I264" s="797">
        <f>SUM(I245:I263)</f>
        <v>0</v>
      </c>
      <c r="J264" s="1216">
        <f>SUM(J245:J263)</f>
        <v>0</v>
      </c>
      <c r="K264" s="777"/>
      <c r="O264" s="1007" t="e">
        <f>SUM(O245:O263)</f>
        <v>#DIV/0!</v>
      </c>
      <c r="P264" s="1007" t="e">
        <f>SUM(P245:P263)</f>
        <v>#DIV/0!</v>
      </c>
      <c r="Q264" s="1007" t="e">
        <f>SUM(Q245:Q263)</f>
        <v>#DIV/0!</v>
      </c>
      <c r="R264" s="1007" t="e">
        <f>SUM(R245:R263)</f>
        <v>#DIV/0!</v>
      </c>
      <c r="S264" s="946"/>
      <c r="W264" s="1007" t="e">
        <f>SUM(W245:W263)</f>
        <v>#DIV/0!</v>
      </c>
      <c r="X264" s="1007" t="e">
        <f>SUM(X245:X263)</f>
        <v>#DIV/0!</v>
      </c>
      <c r="Y264" s="1007" t="e">
        <f>SUM(Y245:Y263)</f>
        <v>#DIV/0!</v>
      </c>
      <c r="Z264" s="1007" t="e">
        <f>SUM(Z245:Z263)</f>
        <v>#DIV/0!</v>
      </c>
      <c r="AA264" s="946"/>
      <c r="AE264" s="1007" t="e">
        <f>SUM(AE245:AE263)</f>
        <v>#DIV/0!</v>
      </c>
      <c r="AF264" s="1007" t="e">
        <f>SUM(AF245:AF263)</f>
        <v>#DIV/0!</v>
      </c>
      <c r="AG264" s="1007" t="e">
        <f>SUM(AG245:AG263)</f>
        <v>#DIV/0!</v>
      </c>
      <c r="AH264" s="1007" t="e">
        <f>SUM(AH245:AH263)</f>
        <v>#DIV/0!</v>
      </c>
      <c r="AI264" s="946"/>
      <c r="AM264" s="1007" t="e">
        <f>SUM(AM245:AM263)</f>
        <v>#DIV/0!</v>
      </c>
      <c r="AN264" s="1007" t="e">
        <f>SUM(AN245:AN263)</f>
        <v>#DIV/0!</v>
      </c>
      <c r="AO264" s="1007" t="e">
        <f>SUM(AO245:AO263)</f>
        <v>#DIV/0!</v>
      </c>
      <c r="AP264" s="1007" t="e">
        <f>SUM(AP245:AP263)</f>
        <v>#DIV/0!</v>
      </c>
      <c r="AQ264" s="946"/>
      <c r="AU264" s="1007" t="e">
        <f>SUM(AU245:AU263)</f>
        <v>#DIV/0!</v>
      </c>
      <c r="AV264" s="1007" t="e">
        <f>SUM(AV245:AV263)</f>
        <v>#DIV/0!</v>
      </c>
      <c r="AW264" s="1007" t="e">
        <f>SUM(AW245:AW263)</f>
        <v>#DIV/0!</v>
      </c>
      <c r="AX264" s="1007" t="e">
        <f>SUM(AX245:AX263)</f>
        <v>#DIV/0!</v>
      </c>
      <c r="AY264" s="946"/>
      <c r="BC264" s="1007" t="e">
        <f>SUM(BC245:BC263)</f>
        <v>#DIV/0!</v>
      </c>
      <c r="BD264" s="1007" t="e">
        <f>SUM(BD245:BD263)</f>
        <v>#DIV/0!</v>
      </c>
      <c r="BE264" s="1007" t="e">
        <f>SUM(BE245:BE263)</f>
        <v>#DIV/0!</v>
      </c>
      <c r="BF264" s="1007" t="e">
        <f>SUM(BF245:BF263)</f>
        <v>#DIV/0!</v>
      </c>
      <c r="BG264" s="946"/>
      <c r="BK264" s="1007" t="e">
        <f>SUM(BK245:BK263)</f>
        <v>#DIV/0!</v>
      </c>
      <c r="BL264" s="1007" t="e">
        <f>SUM(BL245:BL263)</f>
        <v>#DIV/0!</v>
      </c>
      <c r="BM264" s="1007" t="e">
        <f>SUM(BM245:BM263)</f>
        <v>#DIV/0!</v>
      </c>
      <c r="BN264" s="1007" t="e">
        <f>SUM(BN245:BN263)</f>
        <v>#DIV/0!</v>
      </c>
      <c r="BO264" s="946"/>
      <c r="BS264" s="1007" t="e">
        <f>SUM(BS245:BS263)</f>
        <v>#DIV/0!</v>
      </c>
      <c r="BT264" s="1007" t="e">
        <f>SUM(BT245:BT263)</f>
        <v>#DIV/0!</v>
      </c>
      <c r="BU264" s="1007" t="e">
        <f>SUM(BU245:BU263)</f>
        <v>#DIV/0!</v>
      </c>
      <c r="BV264" s="1007" t="e">
        <f>SUM(BV245:BV263)</f>
        <v>#DIV/0!</v>
      </c>
      <c r="BW264" s="946"/>
      <c r="CA264" s="1007" t="e">
        <f>SUM(CA245:CA263)</f>
        <v>#DIV/0!</v>
      </c>
      <c r="CB264" s="1007" t="e">
        <f>SUM(CB245:CB263)</f>
        <v>#DIV/0!</v>
      </c>
      <c r="CC264" s="1007" t="e">
        <f>SUM(CC245:CC263)</f>
        <v>#DIV/0!</v>
      </c>
      <c r="CD264" s="1007" t="e">
        <f>SUM(CD245:CD263)</f>
        <v>#DIV/0!</v>
      </c>
      <c r="CE264" s="946"/>
      <c r="CI264" s="1007" t="e">
        <f>SUM(CI245:CI263)</f>
        <v>#DIV/0!</v>
      </c>
      <c r="CJ264" s="1007" t="e">
        <f>SUM(CJ245:CJ263)</f>
        <v>#DIV/0!</v>
      </c>
      <c r="CK264" s="1007" t="e">
        <f>SUM(CK245:CK263)</f>
        <v>#DIV/0!</v>
      </c>
      <c r="CL264" s="1007" t="e">
        <f>SUM(CL245:CL263)</f>
        <v>#DIV/0!</v>
      </c>
      <c r="CM264" s="946"/>
      <c r="CQ264" s="1007" t="e">
        <f>SUM(CQ245:CQ263)</f>
        <v>#DIV/0!</v>
      </c>
      <c r="CR264" s="1007" t="e">
        <f>SUM(CR245:CR263)</f>
        <v>#DIV/0!</v>
      </c>
      <c r="CS264" s="1007" t="e">
        <f>SUM(CS245:CS263)</f>
        <v>#DIV/0!</v>
      </c>
      <c r="CT264" s="1007" t="e">
        <f>SUM(CT245:CT263)</f>
        <v>#DIV/0!</v>
      </c>
      <c r="CU264" s="946"/>
      <c r="CY264" s="1007" t="e">
        <f>SUM(CY245:CY263)</f>
        <v>#DIV/0!</v>
      </c>
      <c r="CZ264" s="1007" t="e">
        <f>SUM(CZ245:CZ263)</f>
        <v>#DIV/0!</v>
      </c>
      <c r="DA264" s="1007" t="e">
        <f>SUM(DA245:DA263)</f>
        <v>#DIV/0!</v>
      </c>
      <c r="DB264" s="1007" t="e">
        <f>SUM(DB245:DB263)</f>
        <v>#DIV/0!</v>
      </c>
      <c r="DC264" s="946"/>
      <c r="DG264" s="1007" t="e">
        <f>SUM(DG245:DG263)</f>
        <v>#DIV/0!</v>
      </c>
      <c r="DH264" s="1007" t="e">
        <f>SUM(DH245:DH263)</f>
        <v>#DIV/0!</v>
      </c>
      <c r="DI264" s="1007" t="e">
        <f>SUM(DI245:DI263)</f>
        <v>#DIV/0!</v>
      </c>
      <c r="DJ264" s="1007" t="e">
        <f>SUM(DJ245:DJ263)</f>
        <v>#DIV/0!</v>
      </c>
      <c r="DK264" s="946"/>
      <c r="DO264" s="1007" t="e">
        <f>SUM(DO245:DO263)</f>
        <v>#DIV/0!</v>
      </c>
      <c r="DP264" s="1007" t="e">
        <f>SUM(DP245:DP263)</f>
        <v>#DIV/0!</v>
      </c>
      <c r="DQ264" s="1007" t="e">
        <f>SUM(DQ245:DQ263)</f>
        <v>#DIV/0!</v>
      </c>
      <c r="DR264" s="1007" t="e">
        <f>SUM(DR245:DR263)</f>
        <v>#DIV/0!</v>
      </c>
      <c r="DS264" s="946"/>
      <c r="DW264" s="1007" t="e">
        <f>SUM(DW245:DW263)</f>
        <v>#DIV/0!</v>
      </c>
      <c r="DX264" s="1007" t="e">
        <f>SUM(DX245:DX263)</f>
        <v>#DIV/0!</v>
      </c>
      <c r="DY264" s="1007" t="e">
        <f>SUM(DY245:DY263)</f>
        <v>#DIV/0!</v>
      </c>
      <c r="DZ264" s="1007" t="e">
        <f>SUM(DZ245:DZ263)</f>
        <v>#DIV/0!</v>
      </c>
      <c r="EA264" s="946"/>
      <c r="EE264" s="1007" t="e">
        <f>SUM(EE245:EE263)</f>
        <v>#DIV/0!</v>
      </c>
      <c r="EF264" s="1007" t="e">
        <f>SUM(EF245:EF263)</f>
        <v>#DIV/0!</v>
      </c>
      <c r="EG264" s="1007" t="e">
        <f>SUM(EG245:EG263)</f>
        <v>#DIV/0!</v>
      </c>
      <c r="EH264" s="1007" t="e">
        <f>SUM(EH245:EH263)</f>
        <v>#DIV/0!</v>
      </c>
      <c r="EI264" s="946"/>
      <c r="EM264" s="1007" t="e">
        <f>SUM(EM245:EM263)</f>
        <v>#DIV/0!</v>
      </c>
      <c r="EN264" s="1007" t="e">
        <f>SUM(EN245:EN263)</f>
        <v>#DIV/0!</v>
      </c>
      <c r="EO264" s="1007" t="e">
        <f>SUM(EO245:EO263)</f>
        <v>#DIV/0!</v>
      </c>
      <c r="EP264" s="1007" t="e">
        <f>SUM(EP245:EP263)</f>
        <v>#DIV/0!</v>
      </c>
      <c r="EQ264" s="946"/>
      <c r="EU264" s="1007" t="e">
        <f>SUM(EU245:EU263)</f>
        <v>#DIV/0!</v>
      </c>
      <c r="EV264" s="1007" t="e">
        <f>SUM(EV245:EV263)</f>
        <v>#DIV/0!</v>
      </c>
      <c r="EW264" s="1007" t="e">
        <f>SUM(EW245:EW263)</f>
        <v>#DIV/0!</v>
      </c>
      <c r="EX264" s="1007" t="e">
        <f>SUM(EX245:EX263)</f>
        <v>#DIV/0!</v>
      </c>
      <c r="EY264" s="946"/>
      <c r="FC264" s="1007" t="e">
        <f>SUM(FC245:FC263)</f>
        <v>#DIV/0!</v>
      </c>
      <c r="FD264" s="1007" t="e">
        <f>SUM(FD245:FD263)</f>
        <v>#DIV/0!</v>
      </c>
      <c r="FE264" s="1007" t="e">
        <f>SUM(FE245:FE263)</f>
        <v>#DIV/0!</v>
      </c>
      <c r="FF264" s="1007" t="e">
        <f>SUM(FF245:FF263)</f>
        <v>#DIV/0!</v>
      </c>
      <c r="FG264" s="946"/>
      <c r="FK264" s="1007" t="e">
        <f>SUM(FK245:FK263)</f>
        <v>#DIV/0!</v>
      </c>
      <c r="FL264" s="1007" t="e">
        <f>SUM(FL245:FL263)</f>
        <v>#DIV/0!</v>
      </c>
      <c r="FM264" s="1007" t="e">
        <f>SUM(FM245:FM263)</f>
        <v>#DIV/0!</v>
      </c>
      <c r="FN264" s="1007" t="e">
        <f>SUM(FN245:FN263)</f>
        <v>#DIV/0!</v>
      </c>
      <c r="FO264" s="946"/>
    </row>
    <row r="265" spans="1:171">
      <c r="A265" s="163"/>
      <c r="B265" s="10"/>
      <c r="C265" s="55"/>
      <c r="D265" s="196"/>
      <c r="E265" s="10"/>
      <c r="F265" s="10"/>
      <c r="G265" s="889"/>
      <c r="H265" s="890"/>
      <c r="I265" s="890"/>
      <c r="J265" s="891"/>
      <c r="K265" s="777"/>
      <c r="S265" s="946"/>
      <c r="AA265" s="946"/>
      <c r="AI265" s="946"/>
      <c r="AQ265" s="946"/>
      <c r="AY265" s="946"/>
      <c r="BG265" s="946"/>
      <c r="BO265" s="946"/>
      <c r="BW265" s="946"/>
      <c r="CE265" s="946"/>
      <c r="CM265" s="946"/>
      <c r="CU265" s="946"/>
      <c r="DC265" s="946"/>
      <c r="DK265" s="946"/>
      <c r="DS265" s="946"/>
      <c r="EA265" s="946"/>
      <c r="EI265" s="946"/>
      <c r="EQ265" s="946"/>
      <c r="EY265" s="946"/>
      <c r="FG265" s="946"/>
      <c r="FO265" s="946"/>
    </row>
    <row r="266" spans="1:171">
      <c r="A266" s="170"/>
      <c r="B266" s="79"/>
      <c r="C266" s="79"/>
      <c r="D266" s="79"/>
      <c r="E266" s="79"/>
      <c r="F266" s="79"/>
      <c r="G266" s="884"/>
      <c r="H266" s="1"/>
      <c r="I266" s="1"/>
      <c r="J266" s="171"/>
      <c r="K266" s="777"/>
      <c r="S266" s="946"/>
      <c r="AA266" s="946"/>
      <c r="AI266" s="946"/>
      <c r="AQ266" s="946"/>
      <c r="AY266" s="946"/>
      <c r="BG266" s="946"/>
      <c r="BO266" s="946"/>
      <c r="BW266" s="946"/>
      <c r="CE266" s="946"/>
      <c r="CM266" s="946"/>
      <c r="CU266" s="946"/>
      <c r="DC266" s="946"/>
      <c r="DK266" s="946"/>
      <c r="DS266" s="946"/>
      <c r="EA266" s="946"/>
      <c r="EI266" s="946"/>
      <c r="EQ266" s="946"/>
      <c r="EY266" s="946"/>
      <c r="FG266" s="946"/>
      <c r="FO266" s="946"/>
    </row>
    <row r="267" spans="1:171">
      <c r="A267" s="163" t="s">
        <v>50</v>
      </c>
      <c r="B267" s="64"/>
      <c r="C267" s="788"/>
      <c r="D267" s="789"/>
      <c r="E267" s="789"/>
      <c r="F267" s="790"/>
      <c r="G267" s="797">
        <f>G241+G264</f>
        <v>0</v>
      </c>
      <c r="H267" s="797">
        <f>H241+H264</f>
        <v>0</v>
      </c>
      <c r="I267" s="797">
        <f>I241+I264</f>
        <v>0</v>
      </c>
      <c r="J267" s="1216">
        <f>J241+J264</f>
        <v>0</v>
      </c>
      <c r="K267" s="777"/>
      <c r="O267" s="1008" t="e">
        <f>O241+O264</f>
        <v>#DIV/0!</v>
      </c>
      <c r="P267" s="1008" t="e">
        <f>P241+P264</f>
        <v>#DIV/0!</v>
      </c>
      <c r="Q267" s="1008" t="e">
        <f>Q241+Q264</f>
        <v>#DIV/0!</v>
      </c>
      <c r="R267" s="1008" t="e">
        <f>R241+R264</f>
        <v>#DIV/0!</v>
      </c>
      <c r="S267" s="946"/>
      <c r="W267" s="1008" t="e">
        <f>W241+W264</f>
        <v>#DIV/0!</v>
      </c>
      <c r="X267" s="1008" t="e">
        <f>X241+X264</f>
        <v>#DIV/0!</v>
      </c>
      <c r="Y267" s="1008" t="e">
        <f>Y241+Y264</f>
        <v>#DIV/0!</v>
      </c>
      <c r="Z267" s="1008" t="e">
        <f>Z241+Z264</f>
        <v>#DIV/0!</v>
      </c>
      <c r="AA267" s="946"/>
      <c r="AE267" s="1008" t="e">
        <f>AE241+AE264</f>
        <v>#DIV/0!</v>
      </c>
      <c r="AF267" s="1008" t="e">
        <f>AF241+AF264</f>
        <v>#DIV/0!</v>
      </c>
      <c r="AG267" s="1008" t="e">
        <f>AG241+AG264</f>
        <v>#DIV/0!</v>
      </c>
      <c r="AH267" s="1008" t="e">
        <f>AH241+AH264</f>
        <v>#DIV/0!</v>
      </c>
      <c r="AI267" s="946"/>
      <c r="AM267" s="1008" t="e">
        <f>AM241+AM264</f>
        <v>#DIV/0!</v>
      </c>
      <c r="AN267" s="1008" t="e">
        <f>AN241+AN264</f>
        <v>#DIV/0!</v>
      </c>
      <c r="AO267" s="1008" t="e">
        <f>AO241+AO264</f>
        <v>#DIV/0!</v>
      </c>
      <c r="AP267" s="1008" t="e">
        <f>AP241+AP264</f>
        <v>#DIV/0!</v>
      </c>
      <c r="AQ267" s="946"/>
      <c r="AU267" s="1008" t="e">
        <f>AU241+AU264</f>
        <v>#DIV/0!</v>
      </c>
      <c r="AV267" s="1008" t="e">
        <f>AV241+AV264</f>
        <v>#DIV/0!</v>
      </c>
      <c r="AW267" s="1008" t="e">
        <f>AW241+AW264</f>
        <v>#DIV/0!</v>
      </c>
      <c r="AX267" s="1008" t="e">
        <f>AX241+AX264</f>
        <v>#DIV/0!</v>
      </c>
      <c r="AY267" s="946"/>
      <c r="BC267" s="1008" t="e">
        <f>BC241+BC264</f>
        <v>#DIV/0!</v>
      </c>
      <c r="BD267" s="1008" t="e">
        <f>BD241+BD264</f>
        <v>#DIV/0!</v>
      </c>
      <c r="BE267" s="1008" t="e">
        <f>BE241+BE264</f>
        <v>#DIV/0!</v>
      </c>
      <c r="BF267" s="1008" t="e">
        <f>BF241+BF264</f>
        <v>#DIV/0!</v>
      </c>
      <c r="BG267" s="946"/>
      <c r="BK267" s="1008" t="e">
        <f>BK241+BK264</f>
        <v>#DIV/0!</v>
      </c>
      <c r="BL267" s="1008" t="e">
        <f>BL241+BL264</f>
        <v>#DIV/0!</v>
      </c>
      <c r="BM267" s="1008" t="e">
        <f>BM241+BM264</f>
        <v>#DIV/0!</v>
      </c>
      <c r="BN267" s="1008" t="e">
        <f>BN241+BN264</f>
        <v>#DIV/0!</v>
      </c>
      <c r="BO267" s="946"/>
      <c r="BS267" s="1008" t="e">
        <f>BS241+BS264</f>
        <v>#DIV/0!</v>
      </c>
      <c r="BT267" s="1008" t="e">
        <f>BT241+BT264</f>
        <v>#DIV/0!</v>
      </c>
      <c r="BU267" s="1008" t="e">
        <f>BU241+BU264</f>
        <v>#DIV/0!</v>
      </c>
      <c r="BV267" s="1008" t="e">
        <f>BV241+BV264</f>
        <v>#DIV/0!</v>
      </c>
      <c r="BW267" s="946"/>
      <c r="CA267" s="1008" t="e">
        <f>CA241+CA264</f>
        <v>#DIV/0!</v>
      </c>
      <c r="CB267" s="1008" t="e">
        <f>CB241+CB264</f>
        <v>#DIV/0!</v>
      </c>
      <c r="CC267" s="1008" t="e">
        <f>CC241+CC264</f>
        <v>#DIV/0!</v>
      </c>
      <c r="CD267" s="1008" t="e">
        <f>CD241+CD264</f>
        <v>#DIV/0!</v>
      </c>
      <c r="CE267" s="946"/>
      <c r="CI267" s="1008" t="e">
        <f>CI241+CI264</f>
        <v>#DIV/0!</v>
      </c>
      <c r="CJ267" s="1008" t="e">
        <f>CJ241+CJ264</f>
        <v>#DIV/0!</v>
      </c>
      <c r="CK267" s="1008" t="e">
        <f>CK241+CK264</f>
        <v>#DIV/0!</v>
      </c>
      <c r="CL267" s="1008" t="e">
        <f>CL241+CL264</f>
        <v>#DIV/0!</v>
      </c>
      <c r="CM267" s="946"/>
      <c r="CQ267" s="1008" t="e">
        <f>CQ241+CQ264</f>
        <v>#DIV/0!</v>
      </c>
      <c r="CR267" s="1008" t="e">
        <f>CR241+CR264</f>
        <v>#DIV/0!</v>
      </c>
      <c r="CS267" s="1008" t="e">
        <f>CS241+CS264</f>
        <v>#DIV/0!</v>
      </c>
      <c r="CT267" s="1008" t="e">
        <f>CT241+CT264</f>
        <v>#DIV/0!</v>
      </c>
      <c r="CU267" s="946"/>
      <c r="CY267" s="1008" t="e">
        <f>CY241+CY264</f>
        <v>#DIV/0!</v>
      </c>
      <c r="CZ267" s="1008" t="e">
        <f>CZ241+CZ264</f>
        <v>#DIV/0!</v>
      </c>
      <c r="DA267" s="1008" t="e">
        <f>DA241+DA264</f>
        <v>#DIV/0!</v>
      </c>
      <c r="DB267" s="1008" t="e">
        <f>DB241+DB264</f>
        <v>#DIV/0!</v>
      </c>
      <c r="DC267" s="946"/>
      <c r="DG267" s="1008" t="e">
        <f>DG241+DG264</f>
        <v>#DIV/0!</v>
      </c>
      <c r="DH267" s="1008" t="e">
        <f>DH241+DH264</f>
        <v>#DIV/0!</v>
      </c>
      <c r="DI267" s="1008" t="e">
        <f>DI241+DI264</f>
        <v>#DIV/0!</v>
      </c>
      <c r="DJ267" s="1008" t="e">
        <f>DJ241+DJ264</f>
        <v>#DIV/0!</v>
      </c>
      <c r="DK267" s="946"/>
      <c r="DO267" s="1008" t="e">
        <f>DO241+DO264</f>
        <v>#DIV/0!</v>
      </c>
      <c r="DP267" s="1008" t="e">
        <f>DP241+DP264</f>
        <v>#DIV/0!</v>
      </c>
      <c r="DQ267" s="1008" t="e">
        <f>DQ241+DQ264</f>
        <v>#DIV/0!</v>
      </c>
      <c r="DR267" s="1008" t="e">
        <f>DR241+DR264</f>
        <v>#DIV/0!</v>
      </c>
      <c r="DS267" s="946"/>
      <c r="DW267" s="1008" t="e">
        <f>DW241+DW264</f>
        <v>#DIV/0!</v>
      </c>
      <c r="DX267" s="1008" t="e">
        <f>DX241+DX264</f>
        <v>#DIV/0!</v>
      </c>
      <c r="DY267" s="1008" t="e">
        <f>DY241+DY264</f>
        <v>#DIV/0!</v>
      </c>
      <c r="DZ267" s="1008" t="e">
        <f>DZ241+DZ264</f>
        <v>#DIV/0!</v>
      </c>
      <c r="EA267" s="946"/>
      <c r="EE267" s="1008" t="e">
        <f>EE241+EE264</f>
        <v>#DIV/0!</v>
      </c>
      <c r="EF267" s="1008" t="e">
        <f>EF241+EF264</f>
        <v>#DIV/0!</v>
      </c>
      <c r="EG267" s="1008" t="e">
        <f>EG241+EG264</f>
        <v>#DIV/0!</v>
      </c>
      <c r="EH267" s="1008" t="e">
        <f>EH241+EH264</f>
        <v>#DIV/0!</v>
      </c>
      <c r="EI267" s="946"/>
      <c r="EM267" s="1008" t="e">
        <f>EM241+EM264</f>
        <v>#DIV/0!</v>
      </c>
      <c r="EN267" s="1008" t="e">
        <f>EN241+EN264</f>
        <v>#DIV/0!</v>
      </c>
      <c r="EO267" s="1008" t="e">
        <f>EO241+EO264</f>
        <v>#DIV/0!</v>
      </c>
      <c r="EP267" s="1008" t="e">
        <f>EP241+EP264</f>
        <v>#DIV/0!</v>
      </c>
      <c r="EQ267" s="946"/>
      <c r="EU267" s="1008" t="e">
        <f>EU241+EU264</f>
        <v>#DIV/0!</v>
      </c>
      <c r="EV267" s="1008" t="e">
        <f>EV241+EV264</f>
        <v>#DIV/0!</v>
      </c>
      <c r="EW267" s="1008" t="e">
        <f>EW241+EW264</f>
        <v>#DIV/0!</v>
      </c>
      <c r="EX267" s="1008" t="e">
        <f>EX241+EX264</f>
        <v>#DIV/0!</v>
      </c>
      <c r="EY267" s="946"/>
      <c r="FC267" s="1008" t="e">
        <f>FC241+FC264</f>
        <v>#DIV/0!</v>
      </c>
      <c r="FD267" s="1008" t="e">
        <f>FD241+FD264</f>
        <v>#DIV/0!</v>
      </c>
      <c r="FE267" s="1008" t="e">
        <f>FE241+FE264</f>
        <v>#DIV/0!</v>
      </c>
      <c r="FF267" s="1008" t="e">
        <f>FF241+FF264</f>
        <v>#DIV/0!</v>
      </c>
      <c r="FG267" s="946"/>
      <c r="FK267" s="1008" t="e">
        <f>FK241+FK264</f>
        <v>#DIV/0!</v>
      </c>
      <c r="FL267" s="1008" t="e">
        <f>FL241+FL264</f>
        <v>#DIV/0!</v>
      </c>
      <c r="FM267" s="1008" t="e">
        <f>FM241+FM264</f>
        <v>#DIV/0!</v>
      </c>
      <c r="FN267" s="1008" t="e">
        <f>FN241+FN264</f>
        <v>#DIV/0!</v>
      </c>
      <c r="FO267" s="946"/>
    </row>
    <row r="268" spans="1:171" ht="16.5" thickBot="1">
      <c r="A268" s="172"/>
      <c r="B268" s="805"/>
      <c r="C268" s="806"/>
      <c r="D268" s="806"/>
      <c r="E268" s="806"/>
      <c r="F268" s="806"/>
      <c r="G268" s="874"/>
      <c r="H268" s="875"/>
      <c r="I268" s="875"/>
      <c r="J268" s="809"/>
      <c r="K268" s="777"/>
      <c r="S268" s="946"/>
      <c r="AA268" s="946"/>
      <c r="AI268" s="946"/>
      <c r="AQ268" s="946"/>
      <c r="AY268" s="946"/>
      <c r="BG268" s="946"/>
      <c r="BO268" s="946"/>
      <c r="BW268" s="946"/>
      <c r="CE268" s="946"/>
      <c r="CM268" s="946"/>
      <c r="CU268" s="946"/>
      <c r="DC268" s="946"/>
      <c r="DK268" s="946"/>
      <c r="DS268" s="946"/>
      <c r="EA268" s="946"/>
      <c r="EI268" s="946"/>
      <c r="EQ268" s="946"/>
      <c r="EY268" s="946"/>
      <c r="FG268" s="946"/>
      <c r="FO268" s="946"/>
    </row>
    <row r="269" spans="1:171" ht="16.5" thickTop="1">
      <c r="A269" s="214"/>
      <c r="B269" s="1"/>
      <c r="C269" s="1"/>
      <c r="D269" s="1"/>
      <c r="E269" s="1"/>
      <c r="F269" s="1"/>
      <c r="G269" s="884"/>
      <c r="H269" s="884"/>
      <c r="I269" s="884"/>
      <c r="J269" s="1219"/>
      <c r="K269" s="777"/>
      <c r="S269" s="946"/>
      <c r="AA269" s="946"/>
      <c r="AI269" s="946"/>
      <c r="AQ269" s="946"/>
      <c r="AY269" s="946"/>
      <c r="BG269" s="946"/>
      <c r="BO269" s="946"/>
      <c r="BW269" s="946"/>
      <c r="CE269" s="946"/>
      <c r="CM269" s="946"/>
      <c r="CU269" s="946"/>
      <c r="DC269" s="946"/>
      <c r="DK269" s="946"/>
      <c r="DS269" s="946"/>
      <c r="EA269" s="946"/>
      <c r="EI269" s="946"/>
      <c r="EQ269" s="946"/>
      <c r="EY269" s="946"/>
      <c r="FG269" s="946"/>
      <c r="FO269" s="946"/>
    </row>
    <row r="270" spans="1:171" ht="16.5" thickBot="1">
      <c r="A270" s="331" t="s">
        <v>148</v>
      </c>
      <c r="B270" s="892"/>
      <c r="C270" s="892"/>
      <c r="D270" s="892"/>
      <c r="E270" s="147"/>
      <c r="F270" s="4"/>
      <c r="G270" s="893"/>
      <c r="H270" s="893"/>
      <c r="I270" s="894"/>
      <c r="J270" s="1055"/>
      <c r="K270" s="777"/>
      <c r="S270" s="946"/>
      <c r="AA270" s="946"/>
      <c r="AI270" s="946"/>
      <c r="AQ270" s="946"/>
      <c r="AY270" s="946"/>
      <c r="BG270" s="946"/>
      <c r="BO270" s="946"/>
      <c r="BW270" s="946"/>
      <c r="CE270" s="946"/>
      <c r="CM270" s="946"/>
      <c r="CU270" s="946"/>
      <c r="DC270" s="946"/>
      <c r="DK270" s="946"/>
      <c r="DS270" s="946"/>
      <c r="EA270" s="946"/>
      <c r="EI270" s="946"/>
      <c r="EQ270" s="946"/>
      <c r="EY270" s="946"/>
      <c r="FG270" s="946"/>
      <c r="FO270" s="946"/>
    </row>
    <row r="271" spans="1:171" ht="17.25" thickTop="1" thickBot="1">
      <c r="A271" s="860"/>
      <c r="B271" s="2077" t="s">
        <v>100</v>
      </c>
      <c r="C271" s="324" t="s">
        <v>302</v>
      </c>
      <c r="D271" s="324"/>
      <c r="E271" s="2087" t="s">
        <v>330</v>
      </c>
      <c r="F271" s="2171"/>
      <c r="G271" s="2160" t="s">
        <v>104</v>
      </c>
      <c r="H271" s="2163" t="s">
        <v>105</v>
      </c>
      <c r="I271" s="2166" t="s">
        <v>106</v>
      </c>
      <c r="J271" s="325"/>
      <c r="K271" s="777"/>
      <c r="S271" s="946"/>
      <c r="AA271" s="946"/>
      <c r="AI271" s="946"/>
      <c r="AQ271" s="946"/>
      <c r="AY271" s="946"/>
      <c r="BG271" s="946"/>
      <c r="BO271" s="946"/>
      <c r="BW271" s="946"/>
      <c r="CE271" s="946"/>
      <c r="CM271" s="946"/>
      <c r="CU271" s="946"/>
      <c r="DC271" s="946"/>
      <c r="DK271" s="946"/>
      <c r="DS271" s="946"/>
      <c r="EA271" s="946"/>
      <c r="EI271" s="946"/>
      <c r="EQ271" s="946"/>
      <c r="EY271" s="946"/>
      <c r="FG271" s="946"/>
      <c r="FO271" s="946"/>
    </row>
    <row r="272" spans="1:171" ht="16.5" thickBot="1">
      <c r="A272" s="741"/>
      <c r="B272" s="2169"/>
      <c r="C272" s="321" t="s">
        <v>261</v>
      </c>
      <c r="D272" s="321" t="s">
        <v>96</v>
      </c>
      <c r="E272" s="2172"/>
      <c r="F272" s="2173"/>
      <c r="G272" s="2161"/>
      <c r="H272" s="2164"/>
      <c r="I272" s="2167"/>
      <c r="J272" s="309" t="s">
        <v>98</v>
      </c>
      <c r="K272" s="777"/>
      <c r="S272" s="946"/>
      <c r="AA272" s="946"/>
      <c r="AI272" s="946"/>
      <c r="AQ272" s="946"/>
      <c r="AY272" s="946"/>
      <c r="BG272" s="946"/>
      <c r="BO272" s="946"/>
      <c r="BW272" s="946"/>
      <c r="CE272" s="946"/>
      <c r="CM272" s="946"/>
      <c r="CU272" s="946"/>
      <c r="DC272" s="946"/>
      <c r="DK272" s="946"/>
      <c r="DS272" s="946"/>
      <c r="EA272" s="946"/>
      <c r="EI272" s="946"/>
      <c r="EQ272" s="946"/>
      <c r="EY272" s="946"/>
      <c r="FG272" s="946"/>
      <c r="FO272" s="946"/>
    </row>
    <row r="273" spans="1:171" ht="16.5" thickBot="1">
      <c r="A273" s="861"/>
      <c r="B273" s="2170"/>
      <c r="C273" s="310" t="s">
        <v>262</v>
      </c>
      <c r="D273" s="310" t="s">
        <v>244</v>
      </c>
      <c r="E273" s="310" t="s">
        <v>405</v>
      </c>
      <c r="F273" s="310" t="s">
        <v>560</v>
      </c>
      <c r="G273" s="2162"/>
      <c r="H273" s="2165"/>
      <c r="I273" s="2168"/>
      <c r="J273" s="313" t="s">
        <v>107</v>
      </c>
      <c r="K273" s="777"/>
      <c r="S273" s="946"/>
      <c r="AA273" s="946"/>
      <c r="AI273" s="946"/>
      <c r="AQ273" s="946"/>
      <c r="AY273" s="946"/>
      <c r="BG273" s="946"/>
      <c r="BO273" s="946"/>
      <c r="BW273" s="946"/>
      <c r="CE273" s="946"/>
      <c r="CM273" s="946"/>
      <c r="CU273" s="946"/>
      <c r="DC273" s="946"/>
      <c r="DK273" s="946"/>
      <c r="DS273" s="946"/>
      <c r="EA273" s="946"/>
      <c r="EI273" s="946"/>
      <c r="EQ273" s="946"/>
      <c r="EY273" s="946"/>
      <c r="FG273" s="946"/>
      <c r="FO273" s="946"/>
    </row>
    <row r="274" spans="1:171" ht="16.5" thickTop="1">
      <c r="A274" s="199" t="s">
        <v>149</v>
      </c>
      <c r="B274" s="79"/>
      <c r="C274" s="150"/>
      <c r="D274" s="195"/>
      <c r="E274" s="196"/>
      <c r="F274" s="196"/>
      <c r="G274" s="197"/>
      <c r="H274" s="198"/>
      <c r="I274" s="198"/>
      <c r="J274" s="200"/>
      <c r="K274" s="777"/>
      <c r="S274" s="946"/>
      <c r="AA274" s="946"/>
      <c r="AI274" s="946"/>
      <c r="AQ274" s="946"/>
      <c r="AY274" s="946"/>
      <c r="BG274" s="946"/>
      <c r="BO274" s="946"/>
      <c r="BW274" s="946"/>
      <c r="CE274" s="946"/>
      <c r="CM274" s="946"/>
      <c r="CU274" s="946"/>
      <c r="DC274" s="946"/>
      <c r="DK274" s="946"/>
      <c r="DS274" s="946"/>
      <c r="EA274" s="946"/>
      <c r="EI274" s="946"/>
      <c r="EQ274" s="946"/>
      <c r="EY274" s="946"/>
      <c r="FG274" s="946"/>
      <c r="FO274" s="946"/>
    </row>
    <row r="275" spans="1:171">
      <c r="A275" s="170"/>
      <c r="B275" s="63" t="s">
        <v>35</v>
      </c>
      <c r="C275" s="1977" t="s">
        <v>728</v>
      </c>
      <c r="D275" s="896">
        <v>409.1</v>
      </c>
      <c r="E275" s="1985" t="str">
        <f>'Sch 3A - Taxes'!E16</f>
        <v>DIST</v>
      </c>
      <c r="F275" s="765"/>
      <c r="G275" s="182">
        <f>'Sch 3A - Taxes'!F16</f>
        <v>0</v>
      </c>
      <c r="H275" s="182">
        <f>'Sch 3A - Taxes'!G16</f>
        <v>0</v>
      </c>
      <c r="I275" s="182">
        <f>'Sch 3A - Taxes'!H16</f>
        <v>0</v>
      </c>
      <c r="J275" s="183">
        <f>'Sch 3A - Taxes'!I16</f>
        <v>0</v>
      </c>
      <c r="K275" s="777">
        <f>IF($E275="DIRECT",0,1)</f>
        <v>1</v>
      </c>
      <c r="O275" s="988">
        <f>$G275</f>
        <v>0</v>
      </c>
      <c r="P275" s="989">
        <f>VLOOKUP($E275,O$450:R$461,2,FALSE)*O275*($K275)+IF($G275&lt;&gt;0,($H275/$G275)*O275,0)*(1-$K275)</f>
        <v>0</v>
      </c>
      <c r="Q275" s="989">
        <f>VLOOKUP($E275,O$450:R$461,3,FALSE)*O275*($K275)+IF($G275&lt;&gt;0,($I275/$G275)*O275,0)*(1-$K275)</f>
        <v>0</v>
      </c>
      <c r="R275" s="989">
        <f>VLOOKUP($E275,O$450:R$461,4,FALSE)*O275*($K275)+(O275-P275-Q275)*(1-$K275)</f>
        <v>0</v>
      </c>
      <c r="S275" s="946"/>
      <c r="W275" s="988">
        <f>$G275</f>
        <v>0</v>
      </c>
      <c r="X275" s="989">
        <f>VLOOKUP($E275,W$450:Z$461,2,FALSE)*W275*($K275)+IF($G275&lt;&gt;0,($H275/$G275)*W275,0)*(1-$K275)</f>
        <v>0</v>
      </c>
      <c r="Y275" s="989">
        <f>VLOOKUP($E275,W$450:Z$461,3,FALSE)*W275*($K275)+IF($G275&lt;&gt;0,($I275/$G275)*W275,0)*(1-$K275)</f>
        <v>0</v>
      </c>
      <c r="Z275" s="989">
        <f>VLOOKUP($E275,W$450:Z$461,4,FALSE)*W275*($K275)+(W275-X275-Y275)*(1-$K275)</f>
        <v>0</v>
      </c>
      <c r="AA275" s="946"/>
      <c r="AE275" s="988">
        <f>$G275</f>
        <v>0</v>
      </c>
      <c r="AF275" s="989">
        <f>VLOOKUP($E275,AE$450:AH$461,2,FALSE)*AE275*($K275)+IF($G275&lt;&gt;0,($H275/$G275)*AE275,0)*(1-$K275)</f>
        <v>0</v>
      </c>
      <c r="AG275" s="989">
        <f>VLOOKUP($E275,AE$450:AH$461,3,FALSE)*AE275*($K275)+IF($G275&lt;&gt;0,($I275/$G275)*AE275,0)*(1-$K275)</f>
        <v>0</v>
      </c>
      <c r="AH275" s="989">
        <f>VLOOKUP($E275,AE$450:AH$461,4,FALSE)*AE275*($K275)+(AE275-AF275-AG275)*(1-$K275)</f>
        <v>0</v>
      </c>
      <c r="AI275" s="946"/>
      <c r="AM275" s="988">
        <f>$G275</f>
        <v>0</v>
      </c>
      <c r="AN275" s="989">
        <f>VLOOKUP($E275,AM$450:AP$461,2,FALSE)*AM275*($K275)+IF($G275&lt;&gt;0,($H275/$G275)*AM275,0)*(1-$K275)</f>
        <v>0</v>
      </c>
      <c r="AO275" s="989">
        <f>VLOOKUP($E275,AM$450:AP$461,3,FALSE)*AM275*($K275)+IF($G275&lt;&gt;0,($I275/$G275)*AM275,0)*(1-$K275)</f>
        <v>0</v>
      </c>
      <c r="AP275" s="989">
        <f>VLOOKUP($E275,AM$450:AP$461,4,FALSE)*AM275*($K275)+(AM275-AN275-AO275)*(1-$K275)</f>
        <v>0</v>
      </c>
      <c r="AQ275" s="946"/>
      <c r="AU275" s="988">
        <f>$G275</f>
        <v>0</v>
      </c>
      <c r="AV275" s="989">
        <f>VLOOKUP($E275,AU$450:AX$461,2,FALSE)*AU275*($K275)+IF($G275&lt;&gt;0,($H275/$G275)*AU275,0)*(1-$K275)</f>
        <v>0</v>
      </c>
      <c r="AW275" s="989">
        <f>VLOOKUP($E275,AU$450:AX$461,3,FALSE)*AU275*($K275)+IF($G275&lt;&gt;0,($I275/$G275)*AU275,0)*(1-$K275)</f>
        <v>0</v>
      </c>
      <c r="AX275" s="989">
        <f>VLOOKUP($E275,AU$450:AX$461,4,FALSE)*AU275*($K275)+(AU275-AV275-AW275)*(1-$K275)</f>
        <v>0</v>
      </c>
      <c r="AY275" s="946"/>
      <c r="BC275" s="988">
        <f>$G275</f>
        <v>0</v>
      </c>
      <c r="BD275" s="989">
        <f>VLOOKUP($E275,BC$450:BF$461,2,FALSE)*BC275*($K275)+IF($G275&lt;&gt;0,($H275/$G275)*BC275,0)*(1-$K275)</f>
        <v>0</v>
      </c>
      <c r="BE275" s="989">
        <f>VLOOKUP($E275,BC$450:BF$461,3,FALSE)*BC275*($K275)+IF($G275&lt;&gt;0,($I275/$G275)*BC275,0)*(1-$K275)</f>
        <v>0</v>
      </c>
      <c r="BF275" s="989">
        <f>VLOOKUP($E275,BC$450:BF$461,4,FALSE)*BC275*($K275)+(BC275-BD275-BE275)*(1-$K275)</f>
        <v>0</v>
      </c>
      <c r="BG275" s="946"/>
      <c r="BK275" s="988">
        <f>$G275</f>
        <v>0</v>
      </c>
      <c r="BL275" s="989">
        <f>VLOOKUP($E275,BK$450:BN$461,2,FALSE)*BK275*($K275)+IF($G275&lt;&gt;0,($H275/$G275)*BK275,0)*(1-$K275)</f>
        <v>0</v>
      </c>
      <c r="BM275" s="989">
        <f>VLOOKUP($E275,BK$450:BN$461,3,FALSE)*BK275*($K275)+IF($G275&lt;&gt;0,($I275/$G275)*BK275,0)*(1-$K275)</f>
        <v>0</v>
      </c>
      <c r="BN275" s="989">
        <f>VLOOKUP($E275,BK$450:BN$461,4,FALSE)*BK275*($K275)+(BK275-BL275-BM275)*(1-$K275)</f>
        <v>0</v>
      </c>
      <c r="BO275" s="946"/>
      <c r="BS275" s="988">
        <f>$G275</f>
        <v>0</v>
      </c>
      <c r="BT275" s="989">
        <f>VLOOKUP($E275,BS$450:BV$461,2,FALSE)*BS275*($K275)+IF($G275&lt;&gt;0,($H275/$G275)*BS275,0)*(1-$K275)</f>
        <v>0</v>
      </c>
      <c r="BU275" s="989">
        <f>VLOOKUP($E275,BS$450:BV$461,3,FALSE)*BS275*($K275)+IF($G275&lt;&gt;0,($I275/$G275)*BS275,0)*(1-$K275)</f>
        <v>0</v>
      </c>
      <c r="BV275" s="989">
        <f>VLOOKUP($E275,BS$450:BV$461,4,FALSE)*BS275*($K275)+(BS275-BT275-BU275)*(1-$K275)</f>
        <v>0</v>
      </c>
      <c r="BW275" s="946"/>
      <c r="CA275" s="988">
        <f>$G275</f>
        <v>0</v>
      </c>
      <c r="CB275" s="989">
        <f>VLOOKUP($E275,CA$450:CD$461,2,FALSE)*CA275*($K275)+IF($G275&lt;&gt;0,($H275/$G275)*CA275,0)*(1-$K275)</f>
        <v>0</v>
      </c>
      <c r="CC275" s="989">
        <f>VLOOKUP($E275,CA$450:CD$461,3,FALSE)*CA275*($K275)+IF($G275&lt;&gt;0,($I275/$G275)*CA275,0)*(1-$K275)</f>
        <v>0</v>
      </c>
      <c r="CD275" s="989">
        <f>VLOOKUP($E275,CA$450:CD$461,4,FALSE)*CA275*($K275)+(CA275-CB275-CC275)*(1-$K275)</f>
        <v>0</v>
      </c>
      <c r="CE275" s="946"/>
      <c r="CI275" s="988">
        <f>$G275</f>
        <v>0</v>
      </c>
      <c r="CJ275" s="989">
        <f>VLOOKUP($E275,CI$450:CL$461,2,FALSE)*CI275*($K275)+IF($G275&lt;&gt;0,($H275/$G275)*CI275,0)*(1-$K275)</f>
        <v>0</v>
      </c>
      <c r="CK275" s="989">
        <f>VLOOKUP($E275,CI$450:CL$461,3,FALSE)*CI275*($K275)+IF($G275&lt;&gt;0,($I275/$G275)*CI275,0)*(1-$K275)</f>
        <v>0</v>
      </c>
      <c r="CL275" s="989">
        <f>VLOOKUP($E275,CI$450:CL$461,4,FALSE)*CI275*($K275)+(CI275-CJ275-CK275)*(1-$K275)</f>
        <v>0</v>
      </c>
      <c r="CM275" s="946"/>
      <c r="CQ275" s="988">
        <f>$G275</f>
        <v>0</v>
      </c>
      <c r="CR275" s="989">
        <f>VLOOKUP($E275,CQ$450:CT$461,2,FALSE)*CQ275*($K275)+IF($G275&lt;&gt;0,($H275/$G275)*CQ275,0)*(1-$K275)</f>
        <v>0</v>
      </c>
      <c r="CS275" s="989">
        <f>VLOOKUP($E275,CQ$450:CT$461,3,FALSE)*CQ275*($K275)+IF($G275&lt;&gt;0,($I275/$G275)*CQ275,0)*(1-$K275)</f>
        <v>0</v>
      </c>
      <c r="CT275" s="989">
        <f>VLOOKUP($E275,CQ$450:CT$461,4,FALSE)*CQ275*($K275)+(CQ275-CR275-CS275)*(1-$K275)</f>
        <v>0</v>
      </c>
      <c r="CU275" s="946"/>
      <c r="CY275" s="988">
        <f>$G275</f>
        <v>0</v>
      </c>
      <c r="CZ275" s="989">
        <f>VLOOKUP($E275,CY$450:DB$461,2,FALSE)*CY275*($K275)+IF($G275&lt;&gt;0,($H275/$G275)*CY275,0)*(1-$K275)</f>
        <v>0</v>
      </c>
      <c r="DA275" s="989">
        <f>VLOOKUP($E275,CY$450:DB$461,3,FALSE)*CY275*($K275)+IF($G275&lt;&gt;0,($I275/$G275)*CY275,0)*(1-$K275)</f>
        <v>0</v>
      </c>
      <c r="DB275" s="989">
        <f>VLOOKUP($E275,CY$450:DB$461,4,FALSE)*CY275*($K275)+(CY275-CZ275-DA275)*(1-$K275)</f>
        <v>0</v>
      </c>
      <c r="DC275" s="946"/>
      <c r="DG275" s="988">
        <f>$G275</f>
        <v>0</v>
      </c>
      <c r="DH275" s="989">
        <f>VLOOKUP($E275,DG$450:DJ$461,2,FALSE)*DG275*($K275)+IF($G275&lt;&gt;0,($H275/$G275)*DG275,0)*(1-$K275)</f>
        <v>0</v>
      </c>
      <c r="DI275" s="989">
        <f>VLOOKUP($E275,DG$450:DJ$461,3,FALSE)*DG275*($K275)+IF($G275&lt;&gt;0,($I275/$G275)*DG275,0)*(1-$K275)</f>
        <v>0</v>
      </c>
      <c r="DJ275" s="989">
        <f>VLOOKUP($E275,DG$450:DJ$461,4,FALSE)*DG275*($K275)+(DG275-DH275-DI275)*(1-$K275)</f>
        <v>0</v>
      </c>
      <c r="DK275" s="946"/>
      <c r="DO275" s="988">
        <f>$G275</f>
        <v>0</v>
      </c>
      <c r="DP275" s="989">
        <f>VLOOKUP($E275,DO$450:DR$461,2,FALSE)*DO275*($K275)+IF($G275&lt;&gt;0,($H275/$G275)*DO275,0)*(1-$K275)</f>
        <v>0</v>
      </c>
      <c r="DQ275" s="989">
        <f>VLOOKUP($E275,DO$450:DR$461,3,FALSE)*DO275*($K275)+IF($G275&lt;&gt;0,($I275/$G275)*DO275,0)*(1-$K275)</f>
        <v>0</v>
      </c>
      <c r="DR275" s="989">
        <f>VLOOKUP($E275,DO$450:DR$461,4,FALSE)*DO275*($K275)+(DO275-DP275-DQ275)*(1-$K275)</f>
        <v>0</v>
      </c>
      <c r="DS275" s="946"/>
      <c r="DW275" s="988">
        <f>$G275</f>
        <v>0</v>
      </c>
      <c r="DX275" s="989">
        <f>VLOOKUP($E275,DW$450:DZ$461,2,FALSE)*DW275*($K275)+IF($G275&lt;&gt;0,($H275/$G275)*DW275,0)*(1-$K275)</f>
        <v>0</v>
      </c>
      <c r="DY275" s="989">
        <f>VLOOKUP($E275,DW$450:DZ$461,3,FALSE)*DW275*($K275)+IF($G275&lt;&gt;0,($I275/$G275)*DW275,0)*(1-$K275)</f>
        <v>0</v>
      </c>
      <c r="DZ275" s="989">
        <f>VLOOKUP($E275,DW$450:DZ$461,4,FALSE)*DW275*($K275)+(DW275-DX275-DY275)*(1-$K275)</f>
        <v>0</v>
      </c>
      <c r="EA275" s="946"/>
      <c r="EE275" s="988">
        <f>$G275</f>
        <v>0</v>
      </c>
      <c r="EF275" s="989">
        <f>VLOOKUP($E275,EE$450:EH$461,2,FALSE)*EE275*($K275)+IF($G275&lt;&gt;0,($H275/$G275)*EE275,0)*(1-$K275)</f>
        <v>0</v>
      </c>
      <c r="EG275" s="989">
        <f>VLOOKUP($E275,EE$450:EH$461,3,FALSE)*EE275*($K275)+IF($G275&lt;&gt;0,($I275/$G275)*EE275,0)*(1-$K275)</f>
        <v>0</v>
      </c>
      <c r="EH275" s="989">
        <f>VLOOKUP($E275,EE$450:EH$461,4,FALSE)*EE275*($K275)+(EE275-EF275-EG275)*(1-$K275)</f>
        <v>0</v>
      </c>
      <c r="EI275" s="946"/>
      <c r="EM275" s="988">
        <f>$G275</f>
        <v>0</v>
      </c>
      <c r="EN275" s="989">
        <f>VLOOKUP($E275,EM$450:EP$461,2,FALSE)*EM275*($K275)+IF($G275&lt;&gt;0,($H275/$G275)*EM275,0)*(1-$K275)</f>
        <v>0</v>
      </c>
      <c r="EO275" s="989">
        <f>VLOOKUP($E275,EM$450:EP$461,3,FALSE)*EM275*($K275)+IF($G275&lt;&gt;0,($I275/$G275)*EM275,0)*(1-$K275)</f>
        <v>0</v>
      </c>
      <c r="EP275" s="989">
        <f>VLOOKUP($E275,EM$450:EP$461,4,FALSE)*EM275*($K275)+(EM275-EN275-EO275)*(1-$K275)</f>
        <v>0</v>
      </c>
      <c r="EQ275" s="946"/>
      <c r="EU275" s="988">
        <f>$G275</f>
        <v>0</v>
      </c>
      <c r="EV275" s="989">
        <f>VLOOKUP($E275,EU$450:EX$461,2,FALSE)*EU275*($K275)+IF($G275&lt;&gt;0,($H275/$G275)*EU275,0)*(1-$K275)</f>
        <v>0</v>
      </c>
      <c r="EW275" s="989">
        <f>VLOOKUP($E275,EU$450:EX$461,3,FALSE)*EU275*($K275)+IF($G275&lt;&gt;0,($I275/$G275)*EU275,0)*(1-$K275)</f>
        <v>0</v>
      </c>
      <c r="EX275" s="989">
        <f>VLOOKUP($E275,EU$450:EX$461,4,FALSE)*EU275*($K275)+(EU275-EV275-EW275)*(1-$K275)</f>
        <v>0</v>
      </c>
      <c r="EY275" s="946"/>
      <c r="FC275" s="988">
        <f>$G275</f>
        <v>0</v>
      </c>
      <c r="FD275" s="989">
        <f>VLOOKUP($E275,FC$450:FF$461,2,FALSE)*FC275*($K275)+IF($G275&lt;&gt;0,($H275/$G275)*FC275,0)*(1-$K275)</f>
        <v>0</v>
      </c>
      <c r="FE275" s="989">
        <f>VLOOKUP($E275,FC$450:FF$461,3,FALSE)*FC275*($K275)+IF($G275&lt;&gt;0,($I275/$G275)*FC275,0)*(1-$K275)</f>
        <v>0</v>
      </c>
      <c r="FF275" s="989">
        <f>VLOOKUP($E275,FC$450:FF$461,4,FALSE)*FC275*($K275)+(FC275-FD275-FE275)*(1-$K275)</f>
        <v>0</v>
      </c>
      <c r="FG275" s="946"/>
      <c r="FK275" s="988">
        <f>$G275</f>
        <v>0</v>
      </c>
      <c r="FL275" s="989">
        <f>VLOOKUP($E275,FK$450:FN$461,2,FALSE)*FK275*($K275)+IF($G275&lt;&gt;0,($H275/$G275)*FK275,0)*(1-$K275)</f>
        <v>0</v>
      </c>
      <c r="FM275" s="989">
        <f>VLOOKUP($E275,FK$450:FN$461,3,FALSE)*FK275*($K275)+IF($G275&lt;&gt;0,($I275/$G275)*FK275,0)*(1-$K275)</f>
        <v>0</v>
      </c>
      <c r="FN275" s="989">
        <f>VLOOKUP($E275,FK$450:FN$461,4,FALSE)*FK275*($K275)+(FK275-FL275-FM275)*(1-$K275)</f>
        <v>0</v>
      </c>
      <c r="FO275" s="946"/>
    </row>
    <row r="276" spans="1:171">
      <c r="A276" s="170"/>
      <c r="B276" s="63" t="s">
        <v>150</v>
      </c>
      <c r="C276" s="1977" t="s">
        <v>728</v>
      </c>
      <c r="D276" s="896">
        <v>408.1</v>
      </c>
      <c r="E276" s="1985" t="str">
        <f>'Sch 3A - Taxes'!E17</f>
        <v>LABOR</v>
      </c>
      <c r="F276" s="765"/>
      <c r="G276" s="182">
        <f>'Sch 3A - Taxes'!F17</f>
        <v>0</v>
      </c>
      <c r="H276" s="182">
        <f>'Sch 3A - Taxes'!G17</f>
        <v>0</v>
      </c>
      <c r="I276" s="182">
        <f>'Sch 3A - Taxes'!H17</f>
        <v>0</v>
      </c>
      <c r="J276" s="183">
        <f>'Sch 3A - Taxes'!I17</f>
        <v>0</v>
      </c>
      <c r="K276" s="777">
        <f>IF($E276="DIRECT",0,1)</f>
        <v>1</v>
      </c>
      <c r="O276" s="988">
        <f>$G276</f>
        <v>0</v>
      </c>
      <c r="P276" s="989" t="e">
        <f>VLOOKUP($E276,O$450:R$461,2,FALSE)*O276*($K276)+IF($G276&lt;&gt;0,($H276/$G276)*O276,0)*(1-$K276)</f>
        <v>#DIV/0!</v>
      </c>
      <c r="Q276" s="989" t="e">
        <f>VLOOKUP($E276,O$450:R$461,3,FALSE)*O276*($K276)+IF($G276&lt;&gt;0,($I276/$G276)*O276,0)*(1-$K276)</f>
        <v>#DIV/0!</v>
      </c>
      <c r="R276" s="989" t="e">
        <f>VLOOKUP($E276,O$450:R$461,4,FALSE)*O276*($K276)+(O276-P276-Q276)*(1-$K276)</f>
        <v>#DIV/0!</v>
      </c>
      <c r="S276" s="946"/>
      <c r="W276" s="988">
        <f>$G276</f>
        <v>0</v>
      </c>
      <c r="X276" s="989" t="e">
        <f>VLOOKUP($E276,W$450:Z$461,2,FALSE)*W276*($K276)+IF($G276&lt;&gt;0,($H276/$G276)*W276,0)*(1-$K276)</f>
        <v>#DIV/0!</v>
      </c>
      <c r="Y276" s="989" t="e">
        <f>VLOOKUP($E276,W$450:Z$461,3,FALSE)*W276*($K276)+IF($G276&lt;&gt;0,($I276/$G276)*W276,0)*(1-$K276)</f>
        <v>#DIV/0!</v>
      </c>
      <c r="Z276" s="989" t="e">
        <f>VLOOKUP($E276,W$450:Z$461,4,FALSE)*W276*($K276)+(W276-X276-Y276)*(1-$K276)</f>
        <v>#DIV/0!</v>
      </c>
      <c r="AA276" s="946"/>
      <c r="AE276" s="988">
        <f>$G276</f>
        <v>0</v>
      </c>
      <c r="AF276" s="989" t="e">
        <f>VLOOKUP($E276,AE$450:AH$461,2,FALSE)*AE276*($K276)+IF($G276&lt;&gt;0,($H276/$G276)*AE276,0)*(1-$K276)</f>
        <v>#DIV/0!</v>
      </c>
      <c r="AG276" s="989" t="e">
        <f>VLOOKUP($E276,AE$450:AH$461,3,FALSE)*AE276*($K276)+IF($G276&lt;&gt;0,($I276/$G276)*AE276,0)*(1-$K276)</f>
        <v>#DIV/0!</v>
      </c>
      <c r="AH276" s="989" t="e">
        <f>VLOOKUP($E276,AE$450:AH$461,4,FALSE)*AE276*($K276)+(AE276-AF276-AG276)*(1-$K276)</f>
        <v>#DIV/0!</v>
      </c>
      <c r="AI276" s="946"/>
      <c r="AM276" s="988">
        <f>$G276</f>
        <v>0</v>
      </c>
      <c r="AN276" s="989" t="e">
        <f>VLOOKUP($E276,AM$450:AP$461,2,FALSE)*AM276*($K276)+IF($G276&lt;&gt;0,($H276/$G276)*AM276,0)*(1-$K276)</f>
        <v>#DIV/0!</v>
      </c>
      <c r="AO276" s="989" t="e">
        <f>VLOOKUP($E276,AM$450:AP$461,3,FALSE)*AM276*($K276)+IF($G276&lt;&gt;0,($I276/$G276)*AM276,0)*(1-$K276)</f>
        <v>#DIV/0!</v>
      </c>
      <c r="AP276" s="989" t="e">
        <f>VLOOKUP($E276,AM$450:AP$461,4,FALSE)*AM276*($K276)+(AM276-AN276-AO276)*(1-$K276)</f>
        <v>#DIV/0!</v>
      </c>
      <c r="AQ276" s="946"/>
      <c r="AU276" s="988">
        <f>$G276</f>
        <v>0</v>
      </c>
      <c r="AV276" s="989" t="e">
        <f>VLOOKUP($E276,AU$450:AX$461,2,FALSE)*AU276*($K276)+IF($G276&lt;&gt;0,($H276/$G276)*AU276,0)*(1-$K276)</f>
        <v>#DIV/0!</v>
      </c>
      <c r="AW276" s="989" t="e">
        <f>VLOOKUP($E276,AU$450:AX$461,3,FALSE)*AU276*($K276)+IF($G276&lt;&gt;0,($I276/$G276)*AU276,0)*(1-$K276)</f>
        <v>#DIV/0!</v>
      </c>
      <c r="AX276" s="989" t="e">
        <f>VLOOKUP($E276,AU$450:AX$461,4,FALSE)*AU276*($K276)+(AU276-AV276-AW276)*(1-$K276)</f>
        <v>#DIV/0!</v>
      </c>
      <c r="AY276" s="946"/>
      <c r="BC276" s="988">
        <f>$G276</f>
        <v>0</v>
      </c>
      <c r="BD276" s="989" t="e">
        <f>VLOOKUP($E276,BC$450:BF$461,2,FALSE)*BC276*($K276)+IF($G276&lt;&gt;0,($H276/$G276)*BC276,0)*(1-$K276)</f>
        <v>#DIV/0!</v>
      </c>
      <c r="BE276" s="989" t="e">
        <f>VLOOKUP($E276,BC$450:BF$461,3,FALSE)*BC276*($K276)+IF($G276&lt;&gt;0,($I276/$G276)*BC276,0)*(1-$K276)</f>
        <v>#DIV/0!</v>
      </c>
      <c r="BF276" s="989" t="e">
        <f>VLOOKUP($E276,BC$450:BF$461,4,FALSE)*BC276*($K276)+(BC276-BD276-BE276)*(1-$K276)</f>
        <v>#DIV/0!</v>
      </c>
      <c r="BG276" s="946"/>
      <c r="BK276" s="988">
        <f>$G276</f>
        <v>0</v>
      </c>
      <c r="BL276" s="989" t="e">
        <f>VLOOKUP($E276,BK$450:BN$461,2,FALSE)*BK276*($K276)+IF($G276&lt;&gt;0,($H276/$G276)*BK276,0)*(1-$K276)</f>
        <v>#DIV/0!</v>
      </c>
      <c r="BM276" s="989" t="e">
        <f>VLOOKUP($E276,BK$450:BN$461,3,FALSE)*BK276*($K276)+IF($G276&lt;&gt;0,($I276/$G276)*BK276,0)*(1-$K276)</f>
        <v>#DIV/0!</v>
      </c>
      <c r="BN276" s="989" t="e">
        <f>VLOOKUP($E276,BK$450:BN$461,4,FALSE)*BK276*($K276)+(BK276-BL276-BM276)*(1-$K276)</f>
        <v>#DIV/0!</v>
      </c>
      <c r="BO276" s="946"/>
      <c r="BS276" s="988">
        <f>$G276</f>
        <v>0</v>
      </c>
      <c r="BT276" s="989" t="e">
        <f>VLOOKUP($E276,BS$450:BV$461,2,FALSE)*BS276*($K276)+IF($G276&lt;&gt;0,($H276/$G276)*BS276,0)*(1-$K276)</f>
        <v>#DIV/0!</v>
      </c>
      <c r="BU276" s="989" t="e">
        <f>VLOOKUP($E276,BS$450:BV$461,3,FALSE)*BS276*($K276)+IF($G276&lt;&gt;0,($I276/$G276)*BS276,0)*(1-$K276)</f>
        <v>#DIV/0!</v>
      </c>
      <c r="BV276" s="989" t="e">
        <f>VLOOKUP($E276,BS$450:BV$461,4,FALSE)*BS276*($K276)+(BS276-BT276-BU276)*(1-$K276)</f>
        <v>#DIV/0!</v>
      </c>
      <c r="BW276" s="946"/>
      <c r="CA276" s="988">
        <f>$G276</f>
        <v>0</v>
      </c>
      <c r="CB276" s="989" t="e">
        <f>VLOOKUP($E276,CA$450:CD$461,2,FALSE)*CA276*($K276)+IF($G276&lt;&gt;0,($H276/$G276)*CA276,0)*(1-$K276)</f>
        <v>#DIV/0!</v>
      </c>
      <c r="CC276" s="989" t="e">
        <f>VLOOKUP($E276,CA$450:CD$461,3,FALSE)*CA276*($K276)+IF($G276&lt;&gt;0,($I276/$G276)*CA276,0)*(1-$K276)</f>
        <v>#DIV/0!</v>
      </c>
      <c r="CD276" s="989" t="e">
        <f>VLOOKUP($E276,CA$450:CD$461,4,FALSE)*CA276*($K276)+(CA276-CB276-CC276)*(1-$K276)</f>
        <v>#DIV/0!</v>
      </c>
      <c r="CE276" s="946"/>
      <c r="CI276" s="988">
        <f>$G276</f>
        <v>0</v>
      </c>
      <c r="CJ276" s="989" t="e">
        <f>VLOOKUP($E276,CI$450:CL$461,2,FALSE)*CI276*($K276)+IF($G276&lt;&gt;0,($H276/$G276)*CI276,0)*(1-$K276)</f>
        <v>#DIV/0!</v>
      </c>
      <c r="CK276" s="989" t="e">
        <f>VLOOKUP($E276,CI$450:CL$461,3,FALSE)*CI276*($K276)+IF($G276&lt;&gt;0,($I276/$G276)*CI276,0)*(1-$K276)</f>
        <v>#DIV/0!</v>
      </c>
      <c r="CL276" s="989" t="e">
        <f>VLOOKUP($E276,CI$450:CL$461,4,FALSE)*CI276*($K276)+(CI276-CJ276-CK276)*(1-$K276)</f>
        <v>#DIV/0!</v>
      </c>
      <c r="CM276" s="946"/>
      <c r="CQ276" s="988">
        <f>$G276</f>
        <v>0</v>
      </c>
      <c r="CR276" s="989" t="e">
        <f>VLOOKUP($E276,CQ$450:CT$461,2,FALSE)*CQ276*($K276)+IF($G276&lt;&gt;0,($H276/$G276)*CQ276,0)*(1-$K276)</f>
        <v>#DIV/0!</v>
      </c>
      <c r="CS276" s="989" t="e">
        <f>VLOOKUP($E276,CQ$450:CT$461,3,FALSE)*CQ276*($K276)+IF($G276&lt;&gt;0,($I276/$G276)*CQ276,0)*(1-$K276)</f>
        <v>#DIV/0!</v>
      </c>
      <c r="CT276" s="989" t="e">
        <f>VLOOKUP($E276,CQ$450:CT$461,4,FALSE)*CQ276*($K276)+(CQ276-CR276-CS276)*(1-$K276)</f>
        <v>#DIV/0!</v>
      </c>
      <c r="CU276" s="946"/>
      <c r="CY276" s="988">
        <f>$G276</f>
        <v>0</v>
      </c>
      <c r="CZ276" s="989" t="e">
        <f>VLOOKUP($E276,CY$450:DB$461,2,FALSE)*CY276*($K276)+IF($G276&lt;&gt;0,($H276/$G276)*CY276,0)*(1-$K276)</f>
        <v>#DIV/0!</v>
      </c>
      <c r="DA276" s="989" t="e">
        <f>VLOOKUP($E276,CY$450:DB$461,3,FALSE)*CY276*($K276)+IF($G276&lt;&gt;0,($I276/$G276)*CY276,0)*(1-$K276)</f>
        <v>#DIV/0!</v>
      </c>
      <c r="DB276" s="989" t="e">
        <f>VLOOKUP($E276,CY$450:DB$461,4,FALSE)*CY276*($K276)+(CY276-CZ276-DA276)*(1-$K276)</f>
        <v>#DIV/0!</v>
      </c>
      <c r="DC276" s="946"/>
      <c r="DG276" s="988">
        <f>$G276</f>
        <v>0</v>
      </c>
      <c r="DH276" s="989" t="e">
        <f>VLOOKUP($E276,DG$450:DJ$461,2,FALSE)*DG276*($K276)+IF($G276&lt;&gt;0,($H276/$G276)*DG276,0)*(1-$K276)</f>
        <v>#DIV/0!</v>
      </c>
      <c r="DI276" s="989" t="e">
        <f>VLOOKUP($E276,DG$450:DJ$461,3,FALSE)*DG276*($K276)+IF($G276&lt;&gt;0,($I276/$G276)*DG276,0)*(1-$K276)</f>
        <v>#DIV/0!</v>
      </c>
      <c r="DJ276" s="989" t="e">
        <f>VLOOKUP($E276,DG$450:DJ$461,4,FALSE)*DG276*($K276)+(DG276-DH276-DI276)*(1-$K276)</f>
        <v>#DIV/0!</v>
      </c>
      <c r="DK276" s="946"/>
      <c r="DO276" s="988">
        <f>$G276</f>
        <v>0</v>
      </c>
      <c r="DP276" s="989" t="e">
        <f>VLOOKUP($E276,DO$450:DR$461,2,FALSE)*DO276*($K276)+IF($G276&lt;&gt;0,($H276/$G276)*DO276,0)*(1-$K276)</f>
        <v>#DIV/0!</v>
      </c>
      <c r="DQ276" s="989" t="e">
        <f>VLOOKUP($E276,DO$450:DR$461,3,FALSE)*DO276*($K276)+IF($G276&lt;&gt;0,($I276/$G276)*DO276,0)*(1-$K276)</f>
        <v>#DIV/0!</v>
      </c>
      <c r="DR276" s="989" t="e">
        <f>VLOOKUP($E276,DO$450:DR$461,4,FALSE)*DO276*($K276)+(DO276-DP276-DQ276)*(1-$K276)</f>
        <v>#DIV/0!</v>
      </c>
      <c r="DS276" s="946"/>
      <c r="DW276" s="988">
        <f>$G276</f>
        <v>0</v>
      </c>
      <c r="DX276" s="989" t="e">
        <f>VLOOKUP($E276,DW$450:DZ$461,2,FALSE)*DW276*($K276)+IF($G276&lt;&gt;0,($H276/$G276)*DW276,0)*(1-$K276)</f>
        <v>#DIV/0!</v>
      </c>
      <c r="DY276" s="989" t="e">
        <f>VLOOKUP($E276,DW$450:DZ$461,3,FALSE)*DW276*($K276)+IF($G276&lt;&gt;0,($I276/$G276)*DW276,0)*(1-$K276)</f>
        <v>#DIV/0!</v>
      </c>
      <c r="DZ276" s="989" t="e">
        <f>VLOOKUP($E276,DW$450:DZ$461,4,FALSE)*DW276*($K276)+(DW276-DX276-DY276)*(1-$K276)</f>
        <v>#DIV/0!</v>
      </c>
      <c r="EA276" s="946"/>
      <c r="EE276" s="988">
        <f>$G276</f>
        <v>0</v>
      </c>
      <c r="EF276" s="989" t="e">
        <f>VLOOKUP($E276,EE$450:EH$461,2,FALSE)*EE276*($K276)+IF($G276&lt;&gt;0,($H276/$G276)*EE276,0)*(1-$K276)</f>
        <v>#DIV/0!</v>
      </c>
      <c r="EG276" s="989" t="e">
        <f>VLOOKUP($E276,EE$450:EH$461,3,FALSE)*EE276*($K276)+IF($G276&lt;&gt;0,($I276/$G276)*EE276,0)*(1-$K276)</f>
        <v>#DIV/0!</v>
      </c>
      <c r="EH276" s="989" t="e">
        <f>VLOOKUP($E276,EE$450:EH$461,4,FALSE)*EE276*($K276)+(EE276-EF276-EG276)*(1-$K276)</f>
        <v>#DIV/0!</v>
      </c>
      <c r="EI276" s="946"/>
      <c r="EM276" s="988">
        <f>$G276</f>
        <v>0</v>
      </c>
      <c r="EN276" s="989" t="e">
        <f>VLOOKUP($E276,EM$450:EP$461,2,FALSE)*EM276*($K276)+IF($G276&lt;&gt;0,($H276/$G276)*EM276,0)*(1-$K276)</f>
        <v>#DIV/0!</v>
      </c>
      <c r="EO276" s="989" t="e">
        <f>VLOOKUP($E276,EM$450:EP$461,3,FALSE)*EM276*($K276)+IF($G276&lt;&gt;0,($I276/$G276)*EM276,0)*(1-$K276)</f>
        <v>#DIV/0!</v>
      </c>
      <c r="EP276" s="989" t="e">
        <f>VLOOKUP($E276,EM$450:EP$461,4,FALSE)*EM276*($K276)+(EM276-EN276-EO276)*(1-$K276)</f>
        <v>#DIV/0!</v>
      </c>
      <c r="EQ276" s="946"/>
      <c r="EU276" s="988">
        <f>$G276</f>
        <v>0</v>
      </c>
      <c r="EV276" s="989" t="e">
        <f>VLOOKUP($E276,EU$450:EX$461,2,FALSE)*EU276*($K276)+IF($G276&lt;&gt;0,($H276/$G276)*EU276,0)*(1-$K276)</f>
        <v>#DIV/0!</v>
      </c>
      <c r="EW276" s="989" t="e">
        <f>VLOOKUP($E276,EU$450:EX$461,3,FALSE)*EU276*($K276)+IF($G276&lt;&gt;0,($I276/$G276)*EU276,0)*(1-$K276)</f>
        <v>#DIV/0!</v>
      </c>
      <c r="EX276" s="989" t="e">
        <f>VLOOKUP($E276,EU$450:EX$461,4,FALSE)*EU276*($K276)+(EU276-EV276-EW276)*(1-$K276)</f>
        <v>#DIV/0!</v>
      </c>
      <c r="EY276" s="946"/>
      <c r="FC276" s="988">
        <f>$G276</f>
        <v>0</v>
      </c>
      <c r="FD276" s="989" t="e">
        <f>VLOOKUP($E276,FC$450:FF$461,2,FALSE)*FC276*($K276)+IF($G276&lt;&gt;0,($H276/$G276)*FC276,0)*(1-$K276)</f>
        <v>#DIV/0!</v>
      </c>
      <c r="FE276" s="989" t="e">
        <f>VLOOKUP($E276,FC$450:FF$461,3,FALSE)*FC276*($K276)+IF($G276&lt;&gt;0,($I276/$G276)*FC276,0)*(1-$K276)</f>
        <v>#DIV/0!</v>
      </c>
      <c r="FF276" s="989" t="e">
        <f>VLOOKUP($E276,FC$450:FF$461,4,FALSE)*FC276*($K276)+(FC276-FD276-FE276)*(1-$K276)</f>
        <v>#DIV/0!</v>
      </c>
      <c r="FG276" s="946"/>
      <c r="FK276" s="988">
        <f>$G276</f>
        <v>0</v>
      </c>
      <c r="FL276" s="989" t="e">
        <f>VLOOKUP($E276,FK$450:FN$461,2,FALSE)*FK276*($K276)+IF($G276&lt;&gt;0,($H276/$G276)*FK276,0)*(1-$K276)</f>
        <v>#DIV/0!</v>
      </c>
      <c r="FM276" s="989" t="e">
        <f>VLOOKUP($E276,FK$450:FN$461,3,FALSE)*FK276*($K276)+IF($G276&lt;&gt;0,($I276/$G276)*FK276,0)*(1-$K276)</f>
        <v>#DIV/0!</v>
      </c>
      <c r="FN276" s="989" t="e">
        <f>VLOOKUP($E276,FK$450:FN$461,4,FALSE)*FK276*($K276)+(FK276-FL276-FM276)*(1-$K276)</f>
        <v>#DIV/0!</v>
      </c>
      <c r="FO276" s="946"/>
    </row>
    <row r="277" spans="1:171" ht="16.5" thickBot="1">
      <c r="A277" s="170"/>
      <c r="B277" s="63" t="s">
        <v>151</v>
      </c>
      <c r="C277" s="1977" t="s">
        <v>728</v>
      </c>
      <c r="D277" s="896">
        <v>408.1</v>
      </c>
      <c r="E277" s="1985" t="str">
        <f>'Sch 3A - Taxes'!E18</f>
        <v>DIST</v>
      </c>
      <c r="F277" s="765"/>
      <c r="G277" s="182">
        <f>'Sch 3A - Taxes'!F18</f>
        <v>0</v>
      </c>
      <c r="H277" s="182">
        <f>'Sch 3A - Taxes'!G18</f>
        <v>0</v>
      </c>
      <c r="I277" s="182">
        <f>'Sch 3A - Taxes'!H18</f>
        <v>0</v>
      </c>
      <c r="J277" s="183">
        <f>'Sch 3A - Taxes'!I18</f>
        <v>0</v>
      </c>
      <c r="K277" s="777">
        <f>IF($E277="DIRECT",0,1)</f>
        <v>1</v>
      </c>
      <c r="O277" s="988">
        <f>$G277</f>
        <v>0</v>
      </c>
      <c r="P277" s="989">
        <f>VLOOKUP($E277,O$450:R$461,2,FALSE)*O277*($K277)+IF($G277&lt;&gt;0,($H277/$G277)*O277,0)*(1-$K277)</f>
        <v>0</v>
      </c>
      <c r="Q277" s="989">
        <f>VLOOKUP($E277,O$450:R$461,3,FALSE)*O277*($K277)+IF($G277&lt;&gt;0,($I277/$G277)*O277,0)*(1-$K277)</f>
        <v>0</v>
      </c>
      <c r="R277" s="989">
        <f>VLOOKUP($E277,O$450:R$461,4,FALSE)*O277*($K277)+(O277-P277-Q277)*(1-$K277)</f>
        <v>0</v>
      </c>
      <c r="S277" s="946"/>
      <c r="W277" s="988">
        <f>$G277</f>
        <v>0</v>
      </c>
      <c r="X277" s="989">
        <f>VLOOKUP($E277,W$450:Z$461,2,FALSE)*W277*($K277)+IF($G277&lt;&gt;0,($H277/$G277)*W277,0)*(1-$K277)</f>
        <v>0</v>
      </c>
      <c r="Y277" s="989">
        <f>VLOOKUP($E277,W$450:Z$461,3,FALSE)*W277*($K277)+IF($G277&lt;&gt;0,($I277/$G277)*W277,0)*(1-$K277)</f>
        <v>0</v>
      </c>
      <c r="Z277" s="989">
        <f>VLOOKUP($E277,W$450:Z$461,4,FALSE)*W277*($K277)+(W277-X277-Y277)*(1-$K277)</f>
        <v>0</v>
      </c>
      <c r="AA277" s="946"/>
      <c r="AE277" s="988">
        <f>$G277</f>
        <v>0</v>
      </c>
      <c r="AF277" s="989">
        <f>VLOOKUP($E277,AE$450:AH$461,2,FALSE)*AE277*($K277)+IF($G277&lt;&gt;0,($H277/$G277)*AE277,0)*(1-$K277)</f>
        <v>0</v>
      </c>
      <c r="AG277" s="989">
        <f>VLOOKUP($E277,AE$450:AH$461,3,FALSE)*AE277*($K277)+IF($G277&lt;&gt;0,($I277/$G277)*AE277,0)*(1-$K277)</f>
        <v>0</v>
      </c>
      <c r="AH277" s="989">
        <f>VLOOKUP($E277,AE$450:AH$461,4,FALSE)*AE277*($K277)+(AE277-AF277-AG277)*(1-$K277)</f>
        <v>0</v>
      </c>
      <c r="AI277" s="946"/>
      <c r="AM277" s="988">
        <f>$G277</f>
        <v>0</v>
      </c>
      <c r="AN277" s="989">
        <f>VLOOKUP($E277,AM$450:AP$461,2,FALSE)*AM277*($K277)+IF($G277&lt;&gt;0,($H277/$G277)*AM277,0)*(1-$K277)</f>
        <v>0</v>
      </c>
      <c r="AO277" s="989">
        <f>VLOOKUP($E277,AM$450:AP$461,3,FALSE)*AM277*($K277)+IF($G277&lt;&gt;0,($I277/$G277)*AM277,0)*(1-$K277)</f>
        <v>0</v>
      </c>
      <c r="AP277" s="989">
        <f>VLOOKUP($E277,AM$450:AP$461,4,FALSE)*AM277*($K277)+(AM277-AN277-AO277)*(1-$K277)</f>
        <v>0</v>
      </c>
      <c r="AQ277" s="946"/>
      <c r="AU277" s="988">
        <f>$G277</f>
        <v>0</v>
      </c>
      <c r="AV277" s="989">
        <f>VLOOKUP($E277,AU$450:AX$461,2,FALSE)*AU277*($K277)+IF($G277&lt;&gt;0,($H277/$G277)*AU277,0)*(1-$K277)</f>
        <v>0</v>
      </c>
      <c r="AW277" s="989">
        <f>VLOOKUP($E277,AU$450:AX$461,3,FALSE)*AU277*($K277)+IF($G277&lt;&gt;0,($I277/$G277)*AU277,0)*(1-$K277)</f>
        <v>0</v>
      </c>
      <c r="AX277" s="989">
        <f>VLOOKUP($E277,AU$450:AX$461,4,FALSE)*AU277*($K277)+(AU277-AV277-AW277)*(1-$K277)</f>
        <v>0</v>
      </c>
      <c r="AY277" s="946"/>
      <c r="BC277" s="988">
        <f>$G277</f>
        <v>0</v>
      </c>
      <c r="BD277" s="989">
        <f>VLOOKUP($E277,BC$450:BF$461,2,FALSE)*BC277*($K277)+IF($G277&lt;&gt;0,($H277/$G277)*BC277,0)*(1-$K277)</f>
        <v>0</v>
      </c>
      <c r="BE277" s="989">
        <f>VLOOKUP($E277,BC$450:BF$461,3,FALSE)*BC277*($K277)+IF($G277&lt;&gt;0,($I277/$G277)*BC277,0)*(1-$K277)</f>
        <v>0</v>
      </c>
      <c r="BF277" s="989">
        <f>VLOOKUP($E277,BC$450:BF$461,4,FALSE)*BC277*($K277)+(BC277-BD277-BE277)*(1-$K277)</f>
        <v>0</v>
      </c>
      <c r="BG277" s="946"/>
      <c r="BK277" s="988">
        <f>$G277</f>
        <v>0</v>
      </c>
      <c r="BL277" s="989">
        <f>VLOOKUP($E277,BK$450:BN$461,2,FALSE)*BK277*($K277)+IF($G277&lt;&gt;0,($H277/$G277)*BK277,0)*(1-$K277)</f>
        <v>0</v>
      </c>
      <c r="BM277" s="989">
        <f>VLOOKUP($E277,BK$450:BN$461,3,FALSE)*BK277*($K277)+IF($G277&lt;&gt;0,($I277/$G277)*BK277,0)*(1-$K277)</f>
        <v>0</v>
      </c>
      <c r="BN277" s="989">
        <f>VLOOKUP($E277,BK$450:BN$461,4,FALSE)*BK277*($K277)+(BK277-BL277-BM277)*(1-$K277)</f>
        <v>0</v>
      </c>
      <c r="BO277" s="946"/>
      <c r="BS277" s="988">
        <f>$G277</f>
        <v>0</v>
      </c>
      <c r="BT277" s="989">
        <f>VLOOKUP($E277,BS$450:BV$461,2,FALSE)*BS277*($K277)+IF($G277&lt;&gt;0,($H277/$G277)*BS277,0)*(1-$K277)</f>
        <v>0</v>
      </c>
      <c r="BU277" s="989">
        <f>VLOOKUP($E277,BS$450:BV$461,3,FALSE)*BS277*($K277)+IF($G277&lt;&gt;0,($I277/$G277)*BS277,0)*(1-$K277)</f>
        <v>0</v>
      </c>
      <c r="BV277" s="989">
        <f>VLOOKUP($E277,BS$450:BV$461,4,FALSE)*BS277*($K277)+(BS277-BT277-BU277)*(1-$K277)</f>
        <v>0</v>
      </c>
      <c r="BW277" s="946"/>
      <c r="CA277" s="988">
        <f>$G277</f>
        <v>0</v>
      </c>
      <c r="CB277" s="989">
        <f>VLOOKUP($E277,CA$450:CD$461,2,FALSE)*CA277*($K277)+IF($G277&lt;&gt;0,($H277/$G277)*CA277,0)*(1-$K277)</f>
        <v>0</v>
      </c>
      <c r="CC277" s="989">
        <f>VLOOKUP($E277,CA$450:CD$461,3,FALSE)*CA277*($K277)+IF($G277&lt;&gt;0,($I277/$G277)*CA277,0)*(1-$K277)</f>
        <v>0</v>
      </c>
      <c r="CD277" s="989">
        <f>VLOOKUP($E277,CA$450:CD$461,4,FALSE)*CA277*($K277)+(CA277-CB277-CC277)*(1-$K277)</f>
        <v>0</v>
      </c>
      <c r="CE277" s="946"/>
      <c r="CI277" s="988">
        <f>$G277</f>
        <v>0</v>
      </c>
      <c r="CJ277" s="989">
        <f>VLOOKUP($E277,CI$450:CL$461,2,FALSE)*CI277*($K277)+IF($G277&lt;&gt;0,($H277/$G277)*CI277,0)*(1-$K277)</f>
        <v>0</v>
      </c>
      <c r="CK277" s="989">
        <f>VLOOKUP($E277,CI$450:CL$461,3,FALSE)*CI277*($K277)+IF($G277&lt;&gt;0,($I277/$G277)*CI277,0)*(1-$K277)</f>
        <v>0</v>
      </c>
      <c r="CL277" s="989">
        <f>VLOOKUP($E277,CI$450:CL$461,4,FALSE)*CI277*($K277)+(CI277-CJ277-CK277)*(1-$K277)</f>
        <v>0</v>
      </c>
      <c r="CM277" s="946"/>
      <c r="CQ277" s="988">
        <f>$G277</f>
        <v>0</v>
      </c>
      <c r="CR277" s="989">
        <f>VLOOKUP($E277,CQ$450:CT$461,2,FALSE)*CQ277*($K277)+IF($G277&lt;&gt;0,($H277/$G277)*CQ277,0)*(1-$K277)</f>
        <v>0</v>
      </c>
      <c r="CS277" s="989">
        <f>VLOOKUP($E277,CQ$450:CT$461,3,FALSE)*CQ277*($K277)+IF($G277&lt;&gt;0,($I277/$G277)*CQ277,0)*(1-$K277)</f>
        <v>0</v>
      </c>
      <c r="CT277" s="989">
        <f>VLOOKUP($E277,CQ$450:CT$461,4,FALSE)*CQ277*($K277)+(CQ277-CR277-CS277)*(1-$K277)</f>
        <v>0</v>
      </c>
      <c r="CU277" s="946"/>
      <c r="CY277" s="988">
        <f>$G277</f>
        <v>0</v>
      </c>
      <c r="CZ277" s="989">
        <f>VLOOKUP($E277,CY$450:DB$461,2,FALSE)*CY277*($K277)+IF($G277&lt;&gt;0,($H277/$G277)*CY277,0)*(1-$K277)</f>
        <v>0</v>
      </c>
      <c r="DA277" s="989">
        <f>VLOOKUP($E277,CY$450:DB$461,3,FALSE)*CY277*($K277)+IF($G277&lt;&gt;0,($I277/$G277)*CY277,0)*(1-$K277)</f>
        <v>0</v>
      </c>
      <c r="DB277" s="989">
        <f>VLOOKUP($E277,CY$450:DB$461,4,FALSE)*CY277*($K277)+(CY277-CZ277-DA277)*(1-$K277)</f>
        <v>0</v>
      </c>
      <c r="DC277" s="946"/>
      <c r="DG277" s="988">
        <f>$G277</f>
        <v>0</v>
      </c>
      <c r="DH277" s="989">
        <f>VLOOKUP($E277,DG$450:DJ$461,2,FALSE)*DG277*($K277)+IF($G277&lt;&gt;0,($H277/$G277)*DG277,0)*(1-$K277)</f>
        <v>0</v>
      </c>
      <c r="DI277" s="989">
        <f>VLOOKUP($E277,DG$450:DJ$461,3,FALSE)*DG277*($K277)+IF($G277&lt;&gt;0,($I277/$G277)*DG277,0)*(1-$K277)</f>
        <v>0</v>
      </c>
      <c r="DJ277" s="989">
        <f>VLOOKUP($E277,DG$450:DJ$461,4,FALSE)*DG277*($K277)+(DG277-DH277-DI277)*(1-$K277)</f>
        <v>0</v>
      </c>
      <c r="DK277" s="946"/>
      <c r="DO277" s="988">
        <f>$G277</f>
        <v>0</v>
      </c>
      <c r="DP277" s="989">
        <f>VLOOKUP($E277,DO$450:DR$461,2,FALSE)*DO277*($K277)+IF($G277&lt;&gt;0,($H277/$G277)*DO277,0)*(1-$K277)</f>
        <v>0</v>
      </c>
      <c r="DQ277" s="989">
        <f>VLOOKUP($E277,DO$450:DR$461,3,FALSE)*DO277*($K277)+IF($G277&lt;&gt;0,($I277/$G277)*DO277,0)*(1-$K277)</f>
        <v>0</v>
      </c>
      <c r="DR277" s="989">
        <f>VLOOKUP($E277,DO$450:DR$461,4,FALSE)*DO277*($K277)+(DO277-DP277-DQ277)*(1-$K277)</f>
        <v>0</v>
      </c>
      <c r="DS277" s="946"/>
      <c r="DW277" s="988">
        <f>$G277</f>
        <v>0</v>
      </c>
      <c r="DX277" s="989">
        <f>VLOOKUP($E277,DW$450:DZ$461,2,FALSE)*DW277*($K277)+IF($G277&lt;&gt;0,($H277/$G277)*DW277,0)*(1-$K277)</f>
        <v>0</v>
      </c>
      <c r="DY277" s="989">
        <f>VLOOKUP($E277,DW$450:DZ$461,3,FALSE)*DW277*($K277)+IF($G277&lt;&gt;0,($I277/$G277)*DW277,0)*(1-$K277)</f>
        <v>0</v>
      </c>
      <c r="DZ277" s="989">
        <f>VLOOKUP($E277,DW$450:DZ$461,4,FALSE)*DW277*($K277)+(DW277-DX277-DY277)*(1-$K277)</f>
        <v>0</v>
      </c>
      <c r="EA277" s="946"/>
      <c r="EE277" s="988">
        <f>$G277</f>
        <v>0</v>
      </c>
      <c r="EF277" s="989">
        <f>VLOOKUP($E277,EE$450:EH$461,2,FALSE)*EE277*($K277)+IF($G277&lt;&gt;0,($H277/$G277)*EE277,0)*(1-$K277)</f>
        <v>0</v>
      </c>
      <c r="EG277" s="989">
        <f>VLOOKUP($E277,EE$450:EH$461,3,FALSE)*EE277*($K277)+IF($G277&lt;&gt;0,($I277/$G277)*EE277,0)*(1-$K277)</f>
        <v>0</v>
      </c>
      <c r="EH277" s="989">
        <f>VLOOKUP($E277,EE$450:EH$461,4,FALSE)*EE277*($K277)+(EE277-EF277-EG277)*(1-$K277)</f>
        <v>0</v>
      </c>
      <c r="EI277" s="946"/>
      <c r="EM277" s="988">
        <f>$G277</f>
        <v>0</v>
      </c>
      <c r="EN277" s="989">
        <f>VLOOKUP($E277,EM$450:EP$461,2,FALSE)*EM277*($K277)+IF($G277&lt;&gt;0,($H277/$G277)*EM277,0)*(1-$K277)</f>
        <v>0</v>
      </c>
      <c r="EO277" s="989">
        <f>VLOOKUP($E277,EM$450:EP$461,3,FALSE)*EM277*($K277)+IF($G277&lt;&gt;0,($I277/$G277)*EM277,0)*(1-$K277)</f>
        <v>0</v>
      </c>
      <c r="EP277" s="989">
        <f>VLOOKUP($E277,EM$450:EP$461,4,FALSE)*EM277*($K277)+(EM277-EN277-EO277)*(1-$K277)</f>
        <v>0</v>
      </c>
      <c r="EQ277" s="946"/>
      <c r="EU277" s="988">
        <f>$G277</f>
        <v>0</v>
      </c>
      <c r="EV277" s="989">
        <f>VLOOKUP($E277,EU$450:EX$461,2,FALSE)*EU277*($K277)+IF($G277&lt;&gt;0,($H277/$G277)*EU277,0)*(1-$K277)</f>
        <v>0</v>
      </c>
      <c r="EW277" s="989">
        <f>VLOOKUP($E277,EU$450:EX$461,3,FALSE)*EU277*($K277)+IF($G277&lt;&gt;0,($I277/$G277)*EU277,0)*(1-$K277)</f>
        <v>0</v>
      </c>
      <c r="EX277" s="989">
        <f>VLOOKUP($E277,EU$450:EX$461,4,FALSE)*EU277*($K277)+(EU277-EV277-EW277)*(1-$K277)</f>
        <v>0</v>
      </c>
      <c r="EY277" s="946"/>
      <c r="FC277" s="988">
        <f>$G277</f>
        <v>0</v>
      </c>
      <c r="FD277" s="989">
        <f>VLOOKUP($E277,FC$450:FF$461,2,FALSE)*FC277*($K277)+IF($G277&lt;&gt;0,($H277/$G277)*FC277,0)*(1-$K277)</f>
        <v>0</v>
      </c>
      <c r="FE277" s="989">
        <f>VLOOKUP($E277,FC$450:FF$461,3,FALSE)*FC277*($K277)+IF($G277&lt;&gt;0,($I277/$G277)*FC277,0)*(1-$K277)</f>
        <v>0</v>
      </c>
      <c r="FF277" s="989">
        <f>VLOOKUP($E277,FC$450:FF$461,4,FALSE)*FC277*($K277)+(FC277-FD277-FE277)*(1-$K277)</f>
        <v>0</v>
      </c>
      <c r="FG277" s="946"/>
      <c r="FK277" s="988">
        <f>$G277</f>
        <v>0</v>
      </c>
      <c r="FL277" s="989">
        <f>VLOOKUP($E277,FK$450:FN$461,2,FALSE)*FK277*($K277)+IF($G277&lt;&gt;0,($H277/$G277)*FK277,0)*(1-$K277)</f>
        <v>0</v>
      </c>
      <c r="FM277" s="989">
        <f>VLOOKUP($E277,FK$450:FN$461,3,FALSE)*FK277*($K277)+IF($G277&lt;&gt;0,($I277/$G277)*FK277,0)*(1-$K277)</f>
        <v>0</v>
      </c>
      <c r="FN277" s="989">
        <f>VLOOKUP($E277,FK$450:FN$461,4,FALSE)*FK277*($K277)+(FK277-FL277-FM277)*(1-$K277)</f>
        <v>0</v>
      </c>
      <c r="FO277" s="946"/>
    </row>
    <row r="278" spans="1:171" ht="16.5" thickBot="1">
      <c r="A278" s="201" t="s">
        <v>37</v>
      </c>
      <c r="B278" s="58"/>
      <c r="C278" s="788"/>
      <c r="D278" s="789"/>
      <c r="E278" s="1982"/>
      <c r="F278" s="790"/>
      <c r="G278" s="797">
        <f>SUM(G275:G277)</f>
        <v>0</v>
      </c>
      <c r="H278" s="797">
        <f>SUM(H275:H277)</f>
        <v>0</v>
      </c>
      <c r="I278" s="797">
        <f>SUM(I275:I277)</f>
        <v>0</v>
      </c>
      <c r="J278" s="1216">
        <f>SUM(J275:J277)</f>
        <v>0</v>
      </c>
      <c r="K278" s="777"/>
      <c r="O278" s="1009">
        <f>SUM(O275:O277)</f>
        <v>0</v>
      </c>
      <c r="P278" s="1010" t="e">
        <f>SUM(P275:P277)</f>
        <v>#DIV/0!</v>
      </c>
      <c r="Q278" s="1010" t="e">
        <f>SUM(Q275:Q277)</f>
        <v>#DIV/0!</v>
      </c>
      <c r="R278" s="1010" t="e">
        <f>SUM(R275:R277)</f>
        <v>#DIV/0!</v>
      </c>
      <c r="S278" s="946"/>
      <c r="W278" s="1009">
        <f>SUM(W275:W277)</f>
        <v>0</v>
      </c>
      <c r="X278" s="1010" t="e">
        <f>SUM(X275:X277)</f>
        <v>#DIV/0!</v>
      </c>
      <c r="Y278" s="1010" t="e">
        <f>SUM(Y275:Y277)</f>
        <v>#DIV/0!</v>
      </c>
      <c r="Z278" s="1010" t="e">
        <f>SUM(Z275:Z277)</f>
        <v>#DIV/0!</v>
      </c>
      <c r="AA278" s="946"/>
      <c r="AE278" s="1009">
        <f>SUM(AE275:AE277)</f>
        <v>0</v>
      </c>
      <c r="AF278" s="1010" t="e">
        <f>SUM(AF275:AF277)</f>
        <v>#DIV/0!</v>
      </c>
      <c r="AG278" s="1010" t="e">
        <f>SUM(AG275:AG277)</f>
        <v>#DIV/0!</v>
      </c>
      <c r="AH278" s="1010" t="e">
        <f>SUM(AH275:AH277)</f>
        <v>#DIV/0!</v>
      </c>
      <c r="AI278" s="946"/>
      <c r="AM278" s="1009">
        <f>SUM(AM275:AM277)</f>
        <v>0</v>
      </c>
      <c r="AN278" s="1010" t="e">
        <f>SUM(AN275:AN277)</f>
        <v>#DIV/0!</v>
      </c>
      <c r="AO278" s="1010" t="e">
        <f>SUM(AO275:AO277)</f>
        <v>#DIV/0!</v>
      </c>
      <c r="AP278" s="1010" t="e">
        <f>SUM(AP275:AP277)</f>
        <v>#DIV/0!</v>
      </c>
      <c r="AQ278" s="946"/>
      <c r="AU278" s="1009">
        <f>SUM(AU275:AU277)</f>
        <v>0</v>
      </c>
      <c r="AV278" s="1010" t="e">
        <f>SUM(AV275:AV277)</f>
        <v>#DIV/0!</v>
      </c>
      <c r="AW278" s="1010" t="e">
        <f>SUM(AW275:AW277)</f>
        <v>#DIV/0!</v>
      </c>
      <c r="AX278" s="1010" t="e">
        <f>SUM(AX275:AX277)</f>
        <v>#DIV/0!</v>
      </c>
      <c r="AY278" s="946"/>
      <c r="BC278" s="1009">
        <f>SUM(BC275:BC277)</f>
        <v>0</v>
      </c>
      <c r="BD278" s="1010" t="e">
        <f>SUM(BD275:BD277)</f>
        <v>#DIV/0!</v>
      </c>
      <c r="BE278" s="1010" t="e">
        <f>SUM(BE275:BE277)</f>
        <v>#DIV/0!</v>
      </c>
      <c r="BF278" s="1010" t="e">
        <f>SUM(BF275:BF277)</f>
        <v>#DIV/0!</v>
      </c>
      <c r="BG278" s="946"/>
      <c r="BK278" s="1009">
        <f>SUM(BK275:BK277)</f>
        <v>0</v>
      </c>
      <c r="BL278" s="1010" t="e">
        <f>SUM(BL275:BL277)</f>
        <v>#DIV/0!</v>
      </c>
      <c r="BM278" s="1010" t="e">
        <f>SUM(BM275:BM277)</f>
        <v>#DIV/0!</v>
      </c>
      <c r="BN278" s="1010" t="e">
        <f>SUM(BN275:BN277)</f>
        <v>#DIV/0!</v>
      </c>
      <c r="BO278" s="946"/>
      <c r="BS278" s="1009">
        <f>SUM(BS275:BS277)</f>
        <v>0</v>
      </c>
      <c r="BT278" s="1010" t="e">
        <f>SUM(BT275:BT277)</f>
        <v>#DIV/0!</v>
      </c>
      <c r="BU278" s="1010" t="e">
        <f>SUM(BU275:BU277)</f>
        <v>#DIV/0!</v>
      </c>
      <c r="BV278" s="1010" t="e">
        <f>SUM(BV275:BV277)</f>
        <v>#DIV/0!</v>
      </c>
      <c r="BW278" s="946"/>
      <c r="CA278" s="1009">
        <f>SUM(CA275:CA277)</f>
        <v>0</v>
      </c>
      <c r="CB278" s="1010" t="e">
        <f>SUM(CB275:CB277)</f>
        <v>#DIV/0!</v>
      </c>
      <c r="CC278" s="1010" t="e">
        <f>SUM(CC275:CC277)</f>
        <v>#DIV/0!</v>
      </c>
      <c r="CD278" s="1010" t="e">
        <f>SUM(CD275:CD277)</f>
        <v>#DIV/0!</v>
      </c>
      <c r="CE278" s="946"/>
      <c r="CI278" s="1009">
        <f>SUM(CI275:CI277)</f>
        <v>0</v>
      </c>
      <c r="CJ278" s="1010" t="e">
        <f>SUM(CJ275:CJ277)</f>
        <v>#DIV/0!</v>
      </c>
      <c r="CK278" s="1010" t="e">
        <f>SUM(CK275:CK277)</f>
        <v>#DIV/0!</v>
      </c>
      <c r="CL278" s="1010" t="e">
        <f>SUM(CL275:CL277)</f>
        <v>#DIV/0!</v>
      </c>
      <c r="CM278" s="946"/>
      <c r="CQ278" s="1009">
        <f>SUM(CQ275:CQ277)</f>
        <v>0</v>
      </c>
      <c r="CR278" s="1010" t="e">
        <f>SUM(CR275:CR277)</f>
        <v>#DIV/0!</v>
      </c>
      <c r="CS278" s="1010" t="e">
        <f>SUM(CS275:CS277)</f>
        <v>#DIV/0!</v>
      </c>
      <c r="CT278" s="1010" t="e">
        <f>SUM(CT275:CT277)</f>
        <v>#DIV/0!</v>
      </c>
      <c r="CU278" s="946"/>
      <c r="CY278" s="1009">
        <f>SUM(CY275:CY277)</f>
        <v>0</v>
      </c>
      <c r="CZ278" s="1010" t="e">
        <f>SUM(CZ275:CZ277)</f>
        <v>#DIV/0!</v>
      </c>
      <c r="DA278" s="1010" t="e">
        <f>SUM(DA275:DA277)</f>
        <v>#DIV/0!</v>
      </c>
      <c r="DB278" s="1010" t="e">
        <f>SUM(DB275:DB277)</f>
        <v>#DIV/0!</v>
      </c>
      <c r="DC278" s="946"/>
      <c r="DG278" s="1009">
        <f>SUM(DG275:DG277)</f>
        <v>0</v>
      </c>
      <c r="DH278" s="1010" t="e">
        <f>SUM(DH275:DH277)</f>
        <v>#DIV/0!</v>
      </c>
      <c r="DI278" s="1010" t="e">
        <f>SUM(DI275:DI277)</f>
        <v>#DIV/0!</v>
      </c>
      <c r="DJ278" s="1010" t="e">
        <f>SUM(DJ275:DJ277)</f>
        <v>#DIV/0!</v>
      </c>
      <c r="DK278" s="946"/>
      <c r="DO278" s="1009">
        <f>SUM(DO275:DO277)</f>
        <v>0</v>
      </c>
      <c r="DP278" s="1010" t="e">
        <f>SUM(DP275:DP277)</f>
        <v>#DIV/0!</v>
      </c>
      <c r="DQ278" s="1010" t="e">
        <f>SUM(DQ275:DQ277)</f>
        <v>#DIV/0!</v>
      </c>
      <c r="DR278" s="1010" t="e">
        <f>SUM(DR275:DR277)</f>
        <v>#DIV/0!</v>
      </c>
      <c r="DS278" s="946"/>
      <c r="DW278" s="1009">
        <f>SUM(DW275:DW277)</f>
        <v>0</v>
      </c>
      <c r="DX278" s="1010" t="e">
        <f>SUM(DX275:DX277)</f>
        <v>#DIV/0!</v>
      </c>
      <c r="DY278" s="1010" t="e">
        <f>SUM(DY275:DY277)</f>
        <v>#DIV/0!</v>
      </c>
      <c r="DZ278" s="1010" t="e">
        <f>SUM(DZ275:DZ277)</f>
        <v>#DIV/0!</v>
      </c>
      <c r="EA278" s="946"/>
      <c r="EE278" s="1009">
        <f>SUM(EE275:EE277)</f>
        <v>0</v>
      </c>
      <c r="EF278" s="1010" t="e">
        <f>SUM(EF275:EF277)</f>
        <v>#DIV/0!</v>
      </c>
      <c r="EG278" s="1010" t="e">
        <f>SUM(EG275:EG277)</f>
        <v>#DIV/0!</v>
      </c>
      <c r="EH278" s="1010" t="e">
        <f>SUM(EH275:EH277)</f>
        <v>#DIV/0!</v>
      </c>
      <c r="EI278" s="946"/>
      <c r="EM278" s="1009">
        <f>SUM(EM275:EM277)</f>
        <v>0</v>
      </c>
      <c r="EN278" s="1010" t="e">
        <f>SUM(EN275:EN277)</f>
        <v>#DIV/0!</v>
      </c>
      <c r="EO278" s="1010" t="e">
        <f>SUM(EO275:EO277)</f>
        <v>#DIV/0!</v>
      </c>
      <c r="EP278" s="1010" t="e">
        <f>SUM(EP275:EP277)</f>
        <v>#DIV/0!</v>
      </c>
      <c r="EQ278" s="946"/>
      <c r="EU278" s="1009">
        <f>SUM(EU275:EU277)</f>
        <v>0</v>
      </c>
      <c r="EV278" s="1010" t="e">
        <f>SUM(EV275:EV277)</f>
        <v>#DIV/0!</v>
      </c>
      <c r="EW278" s="1010" t="e">
        <f>SUM(EW275:EW277)</f>
        <v>#DIV/0!</v>
      </c>
      <c r="EX278" s="1010" t="e">
        <f>SUM(EX275:EX277)</f>
        <v>#DIV/0!</v>
      </c>
      <c r="EY278" s="946"/>
      <c r="FC278" s="1009">
        <f>SUM(FC275:FC277)</f>
        <v>0</v>
      </c>
      <c r="FD278" s="1010" t="e">
        <f>SUM(FD275:FD277)</f>
        <v>#DIV/0!</v>
      </c>
      <c r="FE278" s="1010" t="e">
        <f>SUM(FE275:FE277)</f>
        <v>#DIV/0!</v>
      </c>
      <c r="FF278" s="1010" t="e">
        <f>SUM(FF275:FF277)</f>
        <v>#DIV/0!</v>
      </c>
      <c r="FG278" s="946"/>
      <c r="FK278" s="1009">
        <f>SUM(FK275:FK277)</f>
        <v>0</v>
      </c>
      <c r="FL278" s="1010" t="e">
        <f>SUM(FL275:FL277)</f>
        <v>#DIV/0!</v>
      </c>
      <c r="FM278" s="1010" t="e">
        <f>SUM(FM275:FM277)</f>
        <v>#DIV/0!</v>
      </c>
      <c r="FN278" s="1010" t="e">
        <f>SUM(FN275:FN277)</f>
        <v>#DIV/0!</v>
      </c>
      <c r="FO278" s="946"/>
    </row>
    <row r="279" spans="1:171">
      <c r="A279" s="201"/>
      <c r="B279" s="58"/>
      <c r="C279" s="897"/>
      <c r="D279" s="898"/>
      <c r="E279" s="1981"/>
      <c r="F279" s="196"/>
      <c r="G279" s="197"/>
      <c r="H279" s="197"/>
      <c r="I279" s="197"/>
      <c r="J279" s="899"/>
      <c r="K279" s="777"/>
      <c r="S279" s="946"/>
      <c r="AA279" s="946"/>
      <c r="AI279" s="946"/>
      <c r="AQ279" s="946"/>
      <c r="AY279" s="946"/>
      <c r="BG279" s="946"/>
      <c r="BO279" s="946"/>
      <c r="BW279" s="946"/>
      <c r="CE279" s="946"/>
      <c r="CM279" s="946"/>
      <c r="CU279" s="946"/>
      <c r="DC279" s="946"/>
      <c r="DK279" s="946"/>
      <c r="DS279" s="946"/>
      <c r="EA279" s="946"/>
      <c r="EI279" s="946"/>
      <c r="EQ279" s="946"/>
      <c r="EY279" s="946"/>
      <c r="FG279" s="946"/>
      <c r="FO279" s="946"/>
    </row>
    <row r="280" spans="1:171">
      <c r="A280" s="202" t="s">
        <v>38</v>
      </c>
      <c r="B280" s="63"/>
      <c r="C280" s="150"/>
      <c r="D280" s="195"/>
      <c r="E280" s="1981"/>
      <c r="F280" s="196"/>
      <c r="G280" s="197"/>
      <c r="H280" s="197"/>
      <c r="I280" s="197"/>
      <c r="J280" s="899"/>
      <c r="K280" s="777"/>
      <c r="S280" s="946"/>
      <c r="AA280" s="946"/>
      <c r="AI280" s="946"/>
      <c r="AQ280" s="946"/>
      <c r="AY280" s="946"/>
      <c r="BG280" s="946"/>
      <c r="BO280" s="946"/>
      <c r="BW280" s="946"/>
      <c r="CE280" s="946"/>
      <c r="CM280" s="946"/>
      <c r="CU280" s="946"/>
      <c r="DC280" s="946"/>
      <c r="DK280" s="946"/>
      <c r="DS280" s="946"/>
      <c r="EA280" s="946"/>
      <c r="EI280" s="946"/>
      <c r="EQ280" s="946"/>
      <c r="EY280" s="946"/>
      <c r="FG280" s="946"/>
      <c r="FO280" s="946"/>
    </row>
    <row r="281" spans="1:171">
      <c r="A281" s="1215">
        <v>96000</v>
      </c>
      <c r="B281" s="63" t="s">
        <v>511</v>
      </c>
      <c r="C281" s="1977" t="s">
        <v>728</v>
      </c>
      <c r="D281" s="896">
        <v>408.1</v>
      </c>
      <c r="E281" s="1985" t="str">
        <f>'Sch 3A - Taxes'!E22</f>
        <v>PTDG</v>
      </c>
      <c r="F281" s="765"/>
      <c r="G281" s="182">
        <f>'Sch 3A - Taxes'!F22</f>
        <v>0</v>
      </c>
      <c r="H281" s="182">
        <f>'Sch 3A - Taxes'!G22</f>
        <v>0</v>
      </c>
      <c r="I281" s="182">
        <f>'Sch 3A - Taxes'!H22</f>
        <v>0</v>
      </c>
      <c r="J281" s="183">
        <f>'Sch 3A - Taxes'!I22</f>
        <v>0</v>
      </c>
      <c r="K281" s="777">
        <f t="shared" ref="K281:K287" si="231">IF($E281="DIRECT",0,1)</f>
        <v>1</v>
      </c>
      <c r="N281" s="1001">
        <f>VLOOKUP($A281,'New Resources - Individual'!$A$4:$Y$133,N$2,FALSE)*N$1</f>
        <v>0</v>
      </c>
      <c r="O281" s="988">
        <f>$G281+N281</f>
        <v>0</v>
      </c>
      <c r="P281" s="989">
        <f>VLOOKUP($E281,O$450:R$461,2,FALSE)*O281*($K281)+IF($G281&lt;&gt;0,($H281/$G281)*O281,0)*(1-$K281)</f>
        <v>0</v>
      </c>
      <c r="Q281" s="989">
        <f>VLOOKUP($E281,O$450:R$461,3,FALSE)*O281*($K281)+IF($G281&lt;&gt;0,($I281/$G281)*O281,0)*(1-$K281)</f>
        <v>0</v>
      </c>
      <c r="R281" s="989">
        <f>VLOOKUP($E281,O$450:R$461,4,FALSE)*O281*($K281)+(O281-P281-Q281)*(1-$K281)</f>
        <v>0</v>
      </c>
      <c r="S281" s="946"/>
      <c r="V281" s="1001">
        <f>VLOOKUP($A281,'New Resources - Individual'!$A$4:$Y$133,V$2,FALSE)*V$1</f>
        <v>0</v>
      </c>
      <c r="W281" s="988">
        <f>$G281+V281</f>
        <v>0</v>
      </c>
      <c r="X281" s="989">
        <f>VLOOKUP($E281,W$450:Z$461,2,FALSE)*W281*($K281)+IF($G281&lt;&gt;0,($H281/$G281)*W281,0)*(1-$K281)</f>
        <v>0</v>
      </c>
      <c r="Y281" s="989">
        <f>VLOOKUP($E281,W$450:Z$461,3,FALSE)*W281*($K281)+IF($G281&lt;&gt;0,($I281/$G281)*W281,0)*(1-$K281)</f>
        <v>0</v>
      </c>
      <c r="Z281" s="989">
        <f>VLOOKUP($E281,W$450:Z$461,4,FALSE)*W281*($K281)+(W281-X281-Y281)*(1-$K281)</f>
        <v>0</v>
      </c>
      <c r="AA281" s="946"/>
      <c r="AD281" s="1001">
        <f>VLOOKUP($A281,'New Resources - Individual'!$A$4:$Y$133,AD$2,FALSE)*AD$1</f>
        <v>0</v>
      </c>
      <c r="AE281" s="988">
        <f>$G281+AD281</f>
        <v>0</v>
      </c>
      <c r="AF281" s="989">
        <f>VLOOKUP($E281,AE$450:AH$461,2,FALSE)*AE281*($K281)+IF($G281&lt;&gt;0,($H281/$G281)*AE281,0)*(1-$K281)</f>
        <v>0</v>
      </c>
      <c r="AG281" s="989">
        <f>VLOOKUP($E281,AE$450:AH$461,3,FALSE)*AE281*($K281)+IF($G281&lt;&gt;0,($I281/$G281)*AE281,0)*(1-$K281)</f>
        <v>0</v>
      </c>
      <c r="AH281" s="989">
        <f>VLOOKUP($E281,AE$450:AH$461,4,FALSE)*AE281*($K281)+(AE281-AF281-AG281)*(1-$K281)</f>
        <v>0</v>
      </c>
      <c r="AI281" s="946"/>
      <c r="AL281" s="1001">
        <f>VLOOKUP($A281,'New Resources - Individual'!$A$4:$Y$133,AL$2,FALSE)*AL$1</f>
        <v>0</v>
      </c>
      <c r="AM281" s="988">
        <f>$G281+AL281</f>
        <v>0</v>
      </c>
      <c r="AN281" s="989">
        <f>VLOOKUP($E281,AM$450:AP$461,2,FALSE)*AM281*($K281)+IF($G281&lt;&gt;0,($H281/$G281)*AM281,0)*(1-$K281)</f>
        <v>0</v>
      </c>
      <c r="AO281" s="989">
        <f>VLOOKUP($E281,AM$450:AP$461,3,FALSE)*AM281*($K281)+IF($G281&lt;&gt;0,($I281/$G281)*AM281,0)*(1-$K281)</f>
        <v>0</v>
      </c>
      <c r="AP281" s="989">
        <f>VLOOKUP($E281,AM$450:AP$461,4,FALSE)*AM281*($K281)+(AM281-AN281-AO281)*(1-$K281)</f>
        <v>0</v>
      </c>
      <c r="AQ281" s="946"/>
      <c r="AT281" s="1001">
        <f>VLOOKUP($A281,'New Resources - Individual'!$A$4:$Y$133,AT$2,FALSE)*AT$1</f>
        <v>0</v>
      </c>
      <c r="AU281" s="988">
        <f>$G281+AT281</f>
        <v>0</v>
      </c>
      <c r="AV281" s="989">
        <f>VLOOKUP($E281,AU$450:AX$461,2,FALSE)*AU281*($K281)+IF($G281&lt;&gt;0,($H281/$G281)*AU281,0)*(1-$K281)</f>
        <v>0</v>
      </c>
      <c r="AW281" s="989">
        <f>VLOOKUP($E281,AU$450:AX$461,3,FALSE)*AU281*($K281)+IF($G281&lt;&gt;0,($I281/$G281)*AU281,0)*(1-$K281)</f>
        <v>0</v>
      </c>
      <c r="AX281" s="989">
        <f>VLOOKUP($E281,AU$450:AX$461,4,FALSE)*AU281*($K281)+(AU281-AV281-AW281)*(1-$K281)</f>
        <v>0</v>
      </c>
      <c r="AY281" s="946"/>
      <c r="BB281" s="1001">
        <f>VLOOKUP($A281,'New Resources - Individual'!$A$4:$Y$133,BB$2,FALSE)*BB$1</f>
        <v>0</v>
      </c>
      <c r="BC281" s="988">
        <f>$G281+BB281</f>
        <v>0</v>
      </c>
      <c r="BD281" s="989">
        <f>VLOOKUP($E281,BC$450:BF$461,2,FALSE)*BC281*($K281)+IF($G281&lt;&gt;0,($H281/$G281)*BC281,0)*(1-$K281)</f>
        <v>0</v>
      </c>
      <c r="BE281" s="989">
        <f>VLOOKUP($E281,BC$450:BF$461,3,FALSE)*BC281*($K281)+IF($G281&lt;&gt;0,($I281/$G281)*BC281,0)*(1-$K281)</f>
        <v>0</v>
      </c>
      <c r="BF281" s="989">
        <f>VLOOKUP($E281,BC$450:BF$461,4,FALSE)*BC281*($K281)+(BC281-BD281-BE281)*(1-$K281)</f>
        <v>0</v>
      </c>
      <c r="BG281" s="946"/>
      <c r="BJ281" s="1001">
        <f>VLOOKUP($A281,'New Resources - Individual'!$A$4:$Y$133,BJ$2,FALSE)*BJ$1</f>
        <v>0</v>
      </c>
      <c r="BK281" s="988">
        <f>$G281+BJ281</f>
        <v>0</v>
      </c>
      <c r="BL281" s="989">
        <f>VLOOKUP($E281,BK$450:BN$461,2,FALSE)*BK281*($K281)+IF($G281&lt;&gt;0,($H281/$G281)*BK281,0)*(1-$K281)</f>
        <v>0</v>
      </c>
      <c r="BM281" s="989">
        <f>VLOOKUP($E281,BK$450:BN$461,3,FALSE)*BK281*($K281)+IF($G281&lt;&gt;0,($I281/$G281)*BK281,0)*(1-$K281)</f>
        <v>0</v>
      </c>
      <c r="BN281" s="989">
        <f>VLOOKUP($E281,BK$450:BN$461,4,FALSE)*BK281*($K281)+(BK281-BL281-BM281)*(1-$K281)</f>
        <v>0</v>
      </c>
      <c r="BO281" s="946"/>
      <c r="BR281" s="1001">
        <f>VLOOKUP($A281,'New Resources - Individual'!$A$4:$Y$133,BR$2,FALSE)*BR$1</f>
        <v>0</v>
      </c>
      <c r="BS281" s="988">
        <f>$G281+BR281</f>
        <v>0</v>
      </c>
      <c r="BT281" s="989">
        <f>VLOOKUP($E281,BS$450:BV$461,2,FALSE)*BS281*($K281)+IF($G281&lt;&gt;0,($H281/$G281)*BS281,0)*(1-$K281)</f>
        <v>0</v>
      </c>
      <c r="BU281" s="989">
        <f>VLOOKUP($E281,BS$450:BV$461,3,FALSE)*BS281*($K281)+IF($G281&lt;&gt;0,($I281/$G281)*BS281,0)*(1-$K281)</f>
        <v>0</v>
      </c>
      <c r="BV281" s="989">
        <f>VLOOKUP($E281,BS$450:BV$461,4,FALSE)*BS281*($K281)+(BS281-BT281-BU281)*(1-$K281)</f>
        <v>0</v>
      </c>
      <c r="BW281" s="946"/>
      <c r="BZ281" s="1001">
        <f>VLOOKUP($A281,'New Resources - Individual'!$A$4:$Y$133,BZ$2,FALSE)*BZ$1</f>
        <v>0</v>
      </c>
      <c r="CA281" s="988">
        <f>$G281+BZ281</f>
        <v>0</v>
      </c>
      <c r="CB281" s="989">
        <f>VLOOKUP($E281,CA$450:CD$461,2,FALSE)*CA281*($K281)+IF($G281&lt;&gt;0,($H281/$G281)*CA281,0)*(1-$K281)</f>
        <v>0</v>
      </c>
      <c r="CC281" s="989">
        <f>VLOOKUP($E281,CA$450:CD$461,3,FALSE)*CA281*($K281)+IF($G281&lt;&gt;0,($I281/$G281)*CA281,0)*(1-$K281)</f>
        <v>0</v>
      </c>
      <c r="CD281" s="989">
        <f>VLOOKUP($E281,CA$450:CD$461,4,FALSE)*CA281*($K281)+(CA281-CB281-CC281)*(1-$K281)</f>
        <v>0</v>
      </c>
      <c r="CE281" s="946"/>
      <c r="CH281" s="1001">
        <f>VLOOKUP($A281,'New Resources - Individual'!$A$4:$Y$133,CH$2,FALSE)*CH$1</f>
        <v>0</v>
      </c>
      <c r="CI281" s="988">
        <f>$G281+CH281</f>
        <v>0</v>
      </c>
      <c r="CJ281" s="989">
        <f>VLOOKUP($E281,CI$450:CL$461,2,FALSE)*CI281*($K281)+IF($G281&lt;&gt;0,($H281/$G281)*CI281,0)*(1-$K281)</f>
        <v>0</v>
      </c>
      <c r="CK281" s="989">
        <f>VLOOKUP($E281,CI$450:CL$461,3,FALSE)*CI281*($K281)+IF($G281&lt;&gt;0,($I281/$G281)*CI281,0)*(1-$K281)</f>
        <v>0</v>
      </c>
      <c r="CL281" s="989">
        <f>VLOOKUP($E281,CI$450:CL$461,4,FALSE)*CI281*($K281)+(CI281-CJ281-CK281)*(1-$K281)</f>
        <v>0</v>
      </c>
      <c r="CM281" s="946"/>
      <c r="CP281" s="1001">
        <f>VLOOKUP($A281,'New Resources - Individual'!$A$4:$Y$133,CP$2,FALSE)*CP$1</f>
        <v>0</v>
      </c>
      <c r="CQ281" s="988">
        <f>$G281+CP281</f>
        <v>0</v>
      </c>
      <c r="CR281" s="989">
        <f>VLOOKUP($E281,CQ$450:CT$461,2,FALSE)*CQ281*($K281)+IF($G281&lt;&gt;0,($H281/$G281)*CQ281,0)*(1-$K281)</f>
        <v>0</v>
      </c>
      <c r="CS281" s="989">
        <f>VLOOKUP($E281,CQ$450:CT$461,3,FALSE)*CQ281*($K281)+IF($G281&lt;&gt;0,($I281/$G281)*CQ281,0)*(1-$K281)</f>
        <v>0</v>
      </c>
      <c r="CT281" s="989">
        <f>VLOOKUP($E281,CQ$450:CT$461,4,FALSE)*CQ281*($K281)+(CQ281-CR281-CS281)*(1-$K281)</f>
        <v>0</v>
      </c>
      <c r="CU281" s="946"/>
      <c r="CX281" s="1001">
        <f>VLOOKUP($A281,'New Resources - Individual'!$A$4:$Y$133,CX$2,FALSE)*CX$1</f>
        <v>0</v>
      </c>
      <c r="CY281" s="988">
        <f>$G281+CX281</f>
        <v>0</v>
      </c>
      <c r="CZ281" s="989">
        <f>VLOOKUP($E281,CY$450:DB$461,2,FALSE)*CY281*($K281)+IF($G281&lt;&gt;0,($H281/$G281)*CY281,0)*(1-$K281)</f>
        <v>0</v>
      </c>
      <c r="DA281" s="989">
        <f>VLOOKUP($E281,CY$450:DB$461,3,FALSE)*CY281*($K281)+IF($G281&lt;&gt;0,($I281/$G281)*CY281,0)*(1-$K281)</f>
        <v>0</v>
      </c>
      <c r="DB281" s="989">
        <f>VLOOKUP($E281,CY$450:DB$461,4,FALSE)*CY281*($K281)+(CY281-CZ281-DA281)*(1-$K281)</f>
        <v>0</v>
      </c>
      <c r="DC281" s="946"/>
      <c r="DF281" s="1001">
        <f>VLOOKUP($A281,'New Resources - Individual'!$A$4:$Y$133,DF$2,FALSE)*DF$1</f>
        <v>0</v>
      </c>
      <c r="DG281" s="988">
        <f>$G281+DF281</f>
        <v>0</v>
      </c>
      <c r="DH281" s="989">
        <f>VLOOKUP($E281,DG$450:DJ$461,2,FALSE)*DG281*($K281)+IF($G281&lt;&gt;0,($H281/$G281)*DG281,0)*(1-$K281)</f>
        <v>0</v>
      </c>
      <c r="DI281" s="989">
        <f>VLOOKUP($E281,DG$450:DJ$461,3,FALSE)*DG281*($K281)+IF($G281&lt;&gt;0,($I281/$G281)*DG281,0)*(1-$K281)</f>
        <v>0</v>
      </c>
      <c r="DJ281" s="989">
        <f>VLOOKUP($E281,DG$450:DJ$461,4,FALSE)*DG281*($K281)+(DG281-DH281-DI281)*(1-$K281)</f>
        <v>0</v>
      </c>
      <c r="DK281" s="946"/>
      <c r="DN281" s="1001">
        <f>VLOOKUP($A281,'New Resources - Individual'!$A$4:$Y$133,DN$2,FALSE)*DN$1</f>
        <v>0</v>
      </c>
      <c r="DO281" s="988">
        <f>$G281+DN281</f>
        <v>0</v>
      </c>
      <c r="DP281" s="989">
        <f>VLOOKUP($E281,DO$450:DR$461,2,FALSE)*DO281*($K281)+IF($G281&lt;&gt;0,($H281/$G281)*DO281,0)*(1-$K281)</f>
        <v>0</v>
      </c>
      <c r="DQ281" s="989">
        <f>VLOOKUP($E281,DO$450:DR$461,3,FALSE)*DO281*($K281)+IF($G281&lt;&gt;0,($I281/$G281)*DO281,0)*(1-$K281)</f>
        <v>0</v>
      </c>
      <c r="DR281" s="989">
        <f>VLOOKUP($E281,DO$450:DR$461,4,FALSE)*DO281*($K281)+(DO281-DP281-DQ281)*(1-$K281)</f>
        <v>0</v>
      </c>
      <c r="DS281" s="946"/>
      <c r="DV281" s="1001">
        <f>VLOOKUP($A281,'New Resources - Individual'!$A$4:$Y$133,DV$2,FALSE)*DV$1</f>
        <v>0</v>
      </c>
      <c r="DW281" s="988">
        <f>$G281+DV281</f>
        <v>0</v>
      </c>
      <c r="DX281" s="989">
        <f>VLOOKUP($E281,DW$450:DZ$461,2,FALSE)*DW281*($K281)+IF($G281&lt;&gt;0,($H281/$G281)*DW281,0)*(1-$K281)</f>
        <v>0</v>
      </c>
      <c r="DY281" s="989">
        <f>VLOOKUP($E281,DW$450:DZ$461,3,FALSE)*DW281*($K281)+IF($G281&lt;&gt;0,($I281/$G281)*DW281,0)*(1-$K281)</f>
        <v>0</v>
      </c>
      <c r="DZ281" s="989">
        <f>VLOOKUP($E281,DW$450:DZ$461,4,FALSE)*DW281*($K281)+(DW281-DX281-DY281)*(1-$K281)</f>
        <v>0</v>
      </c>
      <c r="EA281" s="946"/>
      <c r="ED281" s="1001">
        <f>VLOOKUP($A281,'New Resources - Individual'!$A$4:$Y$133,ED$2,FALSE)*ED$1</f>
        <v>0</v>
      </c>
      <c r="EE281" s="988">
        <f>$G281+ED281</f>
        <v>0</v>
      </c>
      <c r="EF281" s="989">
        <f>VLOOKUP($E281,EE$450:EH$461,2,FALSE)*EE281*($K281)+IF($G281&lt;&gt;0,($H281/$G281)*EE281,0)*(1-$K281)</f>
        <v>0</v>
      </c>
      <c r="EG281" s="989">
        <f>VLOOKUP($E281,EE$450:EH$461,3,FALSE)*EE281*($K281)+IF($G281&lt;&gt;0,($I281/$G281)*EE281,0)*(1-$K281)</f>
        <v>0</v>
      </c>
      <c r="EH281" s="989">
        <f>VLOOKUP($E281,EE$450:EH$461,4,FALSE)*EE281*($K281)+(EE281-EF281-EG281)*(1-$K281)</f>
        <v>0</v>
      </c>
      <c r="EI281" s="946"/>
      <c r="EL281" s="1001">
        <f>VLOOKUP($A281,'New Resources - Individual'!$A$4:$Y$133,EL$2,FALSE)*EL$1</f>
        <v>0</v>
      </c>
      <c r="EM281" s="988">
        <f>$G281+EL281</f>
        <v>0</v>
      </c>
      <c r="EN281" s="989">
        <f>VLOOKUP($E281,EM$450:EP$461,2,FALSE)*EM281*($K281)+IF($G281&lt;&gt;0,($H281/$G281)*EM281,0)*(1-$K281)</f>
        <v>0</v>
      </c>
      <c r="EO281" s="989">
        <f>VLOOKUP($E281,EM$450:EP$461,3,FALSE)*EM281*($K281)+IF($G281&lt;&gt;0,($I281/$G281)*EM281,0)*(1-$K281)</f>
        <v>0</v>
      </c>
      <c r="EP281" s="989">
        <f>VLOOKUP($E281,EM$450:EP$461,4,FALSE)*EM281*($K281)+(EM281-EN281-EO281)*(1-$K281)</f>
        <v>0</v>
      </c>
      <c r="EQ281" s="946"/>
      <c r="ET281" s="1001">
        <f>VLOOKUP($A281,'New Resources - Individual'!$A$4:$Y$133,ET$2,FALSE)*ET$1</f>
        <v>0</v>
      </c>
      <c r="EU281" s="988">
        <f>$G281+ET281</f>
        <v>0</v>
      </c>
      <c r="EV281" s="989">
        <f>VLOOKUP($E281,EU$450:EX$461,2,FALSE)*EU281*($K281)+IF($G281&lt;&gt;0,($H281/$G281)*EU281,0)*(1-$K281)</f>
        <v>0</v>
      </c>
      <c r="EW281" s="989">
        <f>VLOOKUP($E281,EU$450:EX$461,3,FALSE)*EU281*($K281)+IF($G281&lt;&gt;0,($I281/$G281)*EU281,0)*(1-$K281)</f>
        <v>0</v>
      </c>
      <c r="EX281" s="989">
        <f>VLOOKUP($E281,EU$450:EX$461,4,FALSE)*EU281*($K281)+(EU281-EV281-EW281)*(1-$K281)</f>
        <v>0</v>
      </c>
      <c r="EY281" s="946"/>
      <c r="FB281" s="1001">
        <f>VLOOKUP($A281,'New Resources - Individual'!$A$4:$Y$133,FB$2,FALSE)*FB$1</f>
        <v>0</v>
      </c>
      <c r="FC281" s="988">
        <f>$G281+FB281</f>
        <v>0</v>
      </c>
      <c r="FD281" s="989">
        <f>VLOOKUP($E281,FC$450:FF$461,2,FALSE)*FC281*($K281)+IF($G281&lt;&gt;0,($H281/$G281)*FC281,0)*(1-$K281)</f>
        <v>0</v>
      </c>
      <c r="FE281" s="989">
        <f>VLOOKUP($E281,FC$450:FF$461,3,FALSE)*FC281*($K281)+IF($G281&lt;&gt;0,($I281/$G281)*FC281,0)*(1-$K281)</f>
        <v>0</v>
      </c>
      <c r="FF281" s="989">
        <f>VLOOKUP($E281,FC$450:FF$461,4,FALSE)*FC281*($K281)+(FC281-FD281-FE281)*(1-$K281)</f>
        <v>0</v>
      </c>
      <c r="FG281" s="946"/>
      <c r="FJ281" s="1001">
        <f>VLOOKUP($A281,'New Resources - Individual'!$A$4:$Y$133,FJ$2,FALSE)*FJ$1</f>
        <v>0</v>
      </c>
      <c r="FK281" s="988">
        <f>$G281+FJ281</f>
        <v>0</v>
      </c>
      <c r="FL281" s="989">
        <f>VLOOKUP($E281,FK$450:FN$461,2,FALSE)*FK281*($K281)+IF($G281&lt;&gt;0,($H281/$G281)*FK281,0)*(1-$K281)</f>
        <v>0</v>
      </c>
      <c r="FM281" s="989">
        <f>VLOOKUP($E281,FK$450:FN$461,3,FALSE)*FK281*($K281)+IF($G281&lt;&gt;0,($I281/$G281)*FK281,0)*(1-$K281)</f>
        <v>0</v>
      </c>
      <c r="FN281" s="989">
        <f>VLOOKUP($E281,FK$450:FN$461,4,FALSE)*FK281*($K281)+(FK281-FL281-FM281)*(1-$K281)</f>
        <v>0</v>
      </c>
      <c r="FO281" s="946"/>
    </row>
    <row r="282" spans="1:171">
      <c r="A282" s="170"/>
      <c r="B282" s="63" t="s">
        <v>152</v>
      </c>
      <c r="C282" s="1977" t="s">
        <v>728</v>
      </c>
      <c r="D282" s="896">
        <v>408.1</v>
      </c>
      <c r="E282" s="1985" t="str">
        <f>'Sch 3A - Taxes'!E23</f>
        <v>LABOR</v>
      </c>
      <c r="F282" s="765"/>
      <c r="G282" s="182">
        <f>'Sch 3A - Taxes'!F23</f>
        <v>0</v>
      </c>
      <c r="H282" s="182">
        <f>'Sch 3A - Taxes'!G23</f>
        <v>0</v>
      </c>
      <c r="I282" s="182">
        <f>'Sch 3A - Taxes'!H23</f>
        <v>0</v>
      </c>
      <c r="J282" s="183">
        <f>'Sch 3A - Taxes'!I23</f>
        <v>0</v>
      </c>
      <c r="K282" s="777">
        <f t="shared" si="231"/>
        <v>1</v>
      </c>
      <c r="O282" s="988">
        <f t="shared" ref="O282:O287" si="232">$G282</f>
        <v>0</v>
      </c>
      <c r="P282" s="989" t="e">
        <f>VLOOKUP($E282,O$450:R$461,2,FALSE)*O282*($K282)+IF($G282&lt;&gt;0,($H282/$G282)*O282,0)*(1-$K282)</f>
        <v>#DIV/0!</v>
      </c>
      <c r="Q282" s="989" t="e">
        <f>VLOOKUP($E282,O$450:R$461,3,FALSE)*O282*($K282)+IF($G282&lt;&gt;0,($I282/$G282)*O282,0)*(1-$K282)</f>
        <v>#DIV/0!</v>
      </c>
      <c r="R282" s="989" t="e">
        <f>VLOOKUP($E282,O$450:R$461,4,FALSE)*O282*($K282)+(O282-P282-Q282)*(1-$K282)</f>
        <v>#DIV/0!</v>
      </c>
      <c r="S282" s="946"/>
      <c r="W282" s="988">
        <f t="shared" ref="W282:W287" si="233">$G282</f>
        <v>0</v>
      </c>
      <c r="X282" s="989" t="e">
        <f>VLOOKUP($E282,W$450:Z$461,2,FALSE)*W282*($K282)+IF($G282&lt;&gt;0,($H282/$G282)*W282,0)*(1-$K282)</f>
        <v>#DIV/0!</v>
      </c>
      <c r="Y282" s="989" t="e">
        <f>VLOOKUP($E282,W$450:Z$461,3,FALSE)*W282*($K282)+IF($G282&lt;&gt;0,($I282/$G282)*W282,0)*(1-$K282)</f>
        <v>#DIV/0!</v>
      </c>
      <c r="Z282" s="989" t="e">
        <f>VLOOKUP($E282,W$450:Z$461,4,FALSE)*W282*($K282)+(W282-X282-Y282)*(1-$K282)</f>
        <v>#DIV/0!</v>
      </c>
      <c r="AA282" s="946"/>
      <c r="AE282" s="988">
        <f t="shared" ref="AE282:AE287" si="234">$G282</f>
        <v>0</v>
      </c>
      <c r="AF282" s="989" t="e">
        <f>VLOOKUP($E282,AE$450:AH$461,2,FALSE)*AE282*($K282)+IF($G282&lt;&gt;0,($H282/$G282)*AE282,0)*(1-$K282)</f>
        <v>#DIV/0!</v>
      </c>
      <c r="AG282" s="989" t="e">
        <f>VLOOKUP($E282,AE$450:AH$461,3,FALSE)*AE282*($K282)+IF($G282&lt;&gt;0,($I282/$G282)*AE282,0)*(1-$K282)</f>
        <v>#DIV/0!</v>
      </c>
      <c r="AH282" s="989" t="e">
        <f>VLOOKUP($E282,AE$450:AH$461,4,FALSE)*AE282*($K282)+(AE282-AF282-AG282)*(1-$K282)</f>
        <v>#DIV/0!</v>
      </c>
      <c r="AI282" s="946"/>
      <c r="AM282" s="988">
        <f t="shared" ref="AM282:AM287" si="235">$G282</f>
        <v>0</v>
      </c>
      <c r="AN282" s="989" t="e">
        <f>VLOOKUP($E282,AM$450:AP$461,2,FALSE)*AM282*($K282)+IF($G282&lt;&gt;0,($H282/$G282)*AM282,0)*(1-$K282)</f>
        <v>#DIV/0!</v>
      </c>
      <c r="AO282" s="989" t="e">
        <f>VLOOKUP($E282,AM$450:AP$461,3,FALSE)*AM282*($K282)+IF($G282&lt;&gt;0,($I282/$G282)*AM282,0)*(1-$K282)</f>
        <v>#DIV/0!</v>
      </c>
      <c r="AP282" s="989" t="e">
        <f>VLOOKUP($E282,AM$450:AP$461,4,FALSE)*AM282*($K282)+(AM282-AN282-AO282)*(1-$K282)</f>
        <v>#DIV/0!</v>
      </c>
      <c r="AQ282" s="946"/>
      <c r="AU282" s="988">
        <f t="shared" ref="AU282:AU287" si="236">$G282</f>
        <v>0</v>
      </c>
      <c r="AV282" s="989" t="e">
        <f>VLOOKUP($E282,AU$450:AX$461,2,FALSE)*AU282*($K282)+IF($G282&lt;&gt;0,($H282/$G282)*AU282,0)*(1-$K282)</f>
        <v>#DIV/0!</v>
      </c>
      <c r="AW282" s="989" t="e">
        <f>VLOOKUP($E282,AU$450:AX$461,3,FALSE)*AU282*($K282)+IF($G282&lt;&gt;0,($I282/$G282)*AU282,0)*(1-$K282)</f>
        <v>#DIV/0!</v>
      </c>
      <c r="AX282" s="989" t="e">
        <f>VLOOKUP($E282,AU$450:AX$461,4,FALSE)*AU282*($K282)+(AU282-AV282-AW282)*(1-$K282)</f>
        <v>#DIV/0!</v>
      </c>
      <c r="AY282" s="946"/>
      <c r="BC282" s="988">
        <f t="shared" ref="BC282:BC287" si="237">$G282</f>
        <v>0</v>
      </c>
      <c r="BD282" s="989" t="e">
        <f>VLOOKUP($E282,BC$450:BF$461,2,FALSE)*BC282*($K282)+IF($G282&lt;&gt;0,($H282/$G282)*BC282,0)*(1-$K282)</f>
        <v>#DIV/0!</v>
      </c>
      <c r="BE282" s="989" t="e">
        <f>VLOOKUP($E282,BC$450:BF$461,3,FALSE)*BC282*($K282)+IF($G282&lt;&gt;0,($I282/$G282)*BC282,0)*(1-$K282)</f>
        <v>#DIV/0!</v>
      </c>
      <c r="BF282" s="989" t="e">
        <f>VLOOKUP($E282,BC$450:BF$461,4,FALSE)*BC282*($K282)+(BC282-BD282-BE282)*(1-$K282)</f>
        <v>#DIV/0!</v>
      </c>
      <c r="BG282" s="946"/>
      <c r="BK282" s="988">
        <f t="shared" ref="BK282:BK287" si="238">$G282</f>
        <v>0</v>
      </c>
      <c r="BL282" s="989" t="e">
        <f>VLOOKUP($E282,BK$450:BN$461,2,FALSE)*BK282*($K282)+IF($G282&lt;&gt;0,($H282/$G282)*BK282,0)*(1-$K282)</f>
        <v>#DIV/0!</v>
      </c>
      <c r="BM282" s="989" t="e">
        <f>VLOOKUP($E282,BK$450:BN$461,3,FALSE)*BK282*($K282)+IF($G282&lt;&gt;0,($I282/$G282)*BK282,0)*(1-$K282)</f>
        <v>#DIV/0!</v>
      </c>
      <c r="BN282" s="989" t="e">
        <f>VLOOKUP($E282,BK$450:BN$461,4,FALSE)*BK282*($K282)+(BK282-BL282-BM282)*(1-$K282)</f>
        <v>#DIV/0!</v>
      </c>
      <c r="BO282" s="946"/>
      <c r="BS282" s="988">
        <f t="shared" ref="BS282:BS287" si="239">$G282</f>
        <v>0</v>
      </c>
      <c r="BT282" s="989" t="e">
        <f>VLOOKUP($E282,BS$450:BV$461,2,FALSE)*BS282*($K282)+IF($G282&lt;&gt;0,($H282/$G282)*BS282,0)*(1-$K282)</f>
        <v>#DIV/0!</v>
      </c>
      <c r="BU282" s="989" t="e">
        <f>VLOOKUP($E282,BS$450:BV$461,3,FALSE)*BS282*($K282)+IF($G282&lt;&gt;0,($I282/$G282)*BS282,0)*(1-$K282)</f>
        <v>#DIV/0!</v>
      </c>
      <c r="BV282" s="989" t="e">
        <f>VLOOKUP($E282,BS$450:BV$461,4,FALSE)*BS282*($K282)+(BS282-BT282-BU282)*(1-$K282)</f>
        <v>#DIV/0!</v>
      </c>
      <c r="BW282" s="946"/>
      <c r="CA282" s="988">
        <f t="shared" ref="CA282:CA287" si="240">$G282</f>
        <v>0</v>
      </c>
      <c r="CB282" s="989" t="e">
        <f>VLOOKUP($E282,CA$450:CD$461,2,FALSE)*CA282*($K282)+IF($G282&lt;&gt;0,($H282/$G282)*CA282,0)*(1-$K282)</f>
        <v>#DIV/0!</v>
      </c>
      <c r="CC282" s="989" t="e">
        <f>VLOOKUP($E282,CA$450:CD$461,3,FALSE)*CA282*($K282)+IF($G282&lt;&gt;0,($I282/$G282)*CA282,0)*(1-$K282)</f>
        <v>#DIV/0!</v>
      </c>
      <c r="CD282" s="989" t="e">
        <f>VLOOKUP($E282,CA$450:CD$461,4,FALSE)*CA282*($K282)+(CA282-CB282-CC282)*(1-$K282)</f>
        <v>#DIV/0!</v>
      </c>
      <c r="CE282" s="946"/>
      <c r="CI282" s="988">
        <f t="shared" ref="CI282:CI287" si="241">$G282</f>
        <v>0</v>
      </c>
      <c r="CJ282" s="989" t="e">
        <f>VLOOKUP($E282,CI$450:CL$461,2,FALSE)*CI282*($K282)+IF($G282&lt;&gt;0,($H282/$G282)*CI282,0)*(1-$K282)</f>
        <v>#DIV/0!</v>
      </c>
      <c r="CK282" s="989" t="e">
        <f>VLOOKUP($E282,CI$450:CL$461,3,FALSE)*CI282*($K282)+IF($G282&lt;&gt;0,($I282/$G282)*CI282,0)*(1-$K282)</f>
        <v>#DIV/0!</v>
      </c>
      <c r="CL282" s="989" t="e">
        <f>VLOOKUP($E282,CI$450:CL$461,4,FALSE)*CI282*($K282)+(CI282-CJ282-CK282)*(1-$K282)</f>
        <v>#DIV/0!</v>
      </c>
      <c r="CM282" s="946"/>
      <c r="CQ282" s="988">
        <f t="shared" ref="CQ282:CQ287" si="242">$G282</f>
        <v>0</v>
      </c>
      <c r="CR282" s="989" t="e">
        <f>VLOOKUP($E282,CQ$450:CT$461,2,FALSE)*CQ282*($K282)+IF($G282&lt;&gt;0,($H282/$G282)*CQ282,0)*(1-$K282)</f>
        <v>#DIV/0!</v>
      </c>
      <c r="CS282" s="989" t="e">
        <f>VLOOKUP($E282,CQ$450:CT$461,3,FALSE)*CQ282*($K282)+IF($G282&lt;&gt;0,($I282/$G282)*CQ282,0)*(1-$K282)</f>
        <v>#DIV/0!</v>
      </c>
      <c r="CT282" s="989" t="e">
        <f>VLOOKUP($E282,CQ$450:CT$461,4,FALSE)*CQ282*($K282)+(CQ282-CR282-CS282)*(1-$K282)</f>
        <v>#DIV/0!</v>
      </c>
      <c r="CU282" s="946"/>
      <c r="CY282" s="988">
        <f t="shared" ref="CY282:CY287" si="243">$G282</f>
        <v>0</v>
      </c>
      <c r="CZ282" s="989" t="e">
        <f>VLOOKUP($E282,CY$450:DB$461,2,FALSE)*CY282*($K282)+IF($G282&lt;&gt;0,($H282/$G282)*CY282,0)*(1-$K282)</f>
        <v>#DIV/0!</v>
      </c>
      <c r="DA282" s="989" t="e">
        <f>VLOOKUP($E282,CY$450:DB$461,3,FALSE)*CY282*($K282)+IF($G282&lt;&gt;0,($I282/$G282)*CY282,0)*(1-$K282)</f>
        <v>#DIV/0!</v>
      </c>
      <c r="DB282" s="989" t="e">
        <f>VLOOKUP($E282,CY$450:DB$461,4,FALSE)*CY282*($K282)+(CY282-CZ282-DA282)*(1-$K282)</f>
        <v>#DIV/0!</v>
      </c>
      <c r="DC282" s="946"/>
      <c r="DG282" s="988">
        <f t="shared" ref="DG282:DG287" si="244">$G282</f>
        <v>0</v>
      </c>
      <c r="DH282" s="989" t="e">
        <f>VLOOKUP($E282,DG$450:DJ$461,2,FALSE)*DG282*($K282)+IF($G282&lt;&gt;0,($H282/$G282)*DG282,0)*(1-$K282)</f>
        <v>#DIV/0!</v>
      </c>
      <c r="DI282" s="989" t="e">
        <f>VLOOKUP($E282,DG$450:DJ$461,3,FALSE)*DG282*($K282)+IF($G282&lt;&gt;0,($I282/$G282)*DG282,0)*(1-$K282)</f>
        <v>#DIV/0!</v>
      </c>
      <c r="DJ282" s="989" t="e">
        <f>VLOOKUP($E282,DG$450:DJ$461,4,FALSE)*DG282*($K282)+(DG282-DH282-DI282)*(1-$K282)</f>
        <v>#DIV/0!</v>
      </c>
      <c r="DK282" s="946"/>
      <c r="DO282" s="988">
        <f t="shared" ref="DO282:DO287" si="245">$G282</f>
        <v>0</v>
      </c>
      <c r="DP282" s="989" t="e">
        <f>VLOOKUP($E282,DO$450:DR$461,2,FALSE)*DO282*($K282)+IF($G282&lt;&gt;0,($H282/$G282)*DO282,0)*(1-$K282)</f>
        <v>#DIV/0!</v>
      </c>
      <c r="DQ282" s="989" t="e">
        <f>VLOOKUP($E282,DO$450:DR$461,3,FALSE)*DO282*($K282)+IF($G282&lt;&gt;0,($I282/$G282)*DO282,0)*(1-$K282)</f>
        <v>#DIV/0!</v>
      </c>
      <c r="DR282" s="989" t="e">
        <f>VLOOKUP($E282,DO$450:DR$461,4,FALSE)*DO282*($K282)+(DO282-DP282-DQ282)*(1-$K282)</f>
        <v>#DIV/0!</v>
      </c>
      <c r="DS282" s="946"/>
      <c r="DW282" s="988">
        <f t="shared" ref="DW282:DW287" si="246">$G282</f>
        <v>0</v>
      </c>
      <c r="DX282" s="989" t="e">
        <f>VLOOKUP($E282,DW$450:DZ$461,2,FALSE)*DW282*($K282)+IF($G282&lt;&gt;0,($H282/$G282)*DW282,0)*(1-$K282)</f>
        <v>#DIV/0!</v>
      </c>
      <c r="DY282" s="989" t="e">
        <f>VLOOKUP($E282,DW$450:DZ$461,3,FALSE)*DW282*($K282)+IF($G282&lt;&gt;0,($I282/$G282)*DW282,0)*(1-$K282)</f>
        <v>#DIV/0!</v>
      </c>
      <c r="DZ282" s="989" t="e">
        <f>VLOOKUP($E282,DW$450:DZ$461,4,FALSE)*DW282*($K282)+(DW282-DX282-DY282)*(1-$K282)</f>
        <v>#DIV/0!</v>
      </c>
      <c r="EA282" s="946"/>
      <c r="EE282" s="988">
        <f t="shared" ref="EE282:EE287" si="247">$G282</f>
        <v>0</v>
      </c>
      <c r="EF282" s="989" t="e">
        <f>VLOOKUP($E282,EE$450:EH$461,2,FALSE)*EE282*($K282)+IF($G282&lt;&gt;0,($H282/$G282)*EE282,0)*(1-$K282)</f>
        <v>#DIV/0!</v>
      </c>
      <c r="EG282" s="989" t="e">
        <f>VLOOKUP($E282,EE$450:EH$461,3,FALSE)*EE282*($K282)+IF($G282&lt;&gt;0,($I282/$G282)*EE282,0)*(1-$K282)</f>
        <v>#DIV/0!</v>
      </c>
      <c r="EH282" s="989" t="e">
        <f>VLOOKUP($E282,EE$450:EH$461,4,FALSE)*EE282*($K282)+(EE282-EF282-EG282)*(1-$K282)</f>
        <v>#DIV/0!</v>
      </c>
      <c r="EI282" s="946"/>
      <c r="EM282" s="988">
        <f t="shared" ref="EM282:EM287" si="248">$G282</f>
        <v>0</v>
      </c>
      <c r="EN282" s="989" t="e">
        <f>VLOOKUP($E282,EM$450:EP$461,2,FALSE)*EM282*($K282)+IF($G282&lt;&gt;0,($H282/$G282)*EM282,0)*(1-$K282)</f>
        <v>#DIV/0!</v>
      </c>
      <c r="EO282" s="989" t="e">
        <f>VLOOKUP($E282,EM$450:EP$461,3,FALSE)*EM282*($K282)+IF($G282&lt;&gt;0,($I282/$G282)*EM282,0)*(1-$K282)</f>
        <v>#DIV/0!</v>
      </c>
      <c r="EP282" s="989" t="e">
        <f>VLOOKUP($E282,EM$450:EP$461,4,FALSE)*EM282*($K282)+(EM282-EN282-EO282)*(1-$K282)</f>
        <v>#DIV/0!</v>
      </c>
      <c r="EQ282" s="946"/>
      <c r="EU282" s="988">
        <f t="shared" ref="EU282:EU287" si="249">$G282</f>
        <v>0</v>
      </c>
      <c r="EV282" s="989" t="e">
        <f>VLOOKUP($E282,EU$450:EX$461,2,FALSE)*EU282*($K282)+IF($G282&lt;&gt;0,($H282/$G282)*EU282,0)*(1-$K282)</f>
        <v>#DIV/0!</v>
      </c>
      <c r="EW282" s="989" t="e">
        <f>VLOOKUP($E282,EU$450:EX$461,3,FALSE)*EU282*($K282)+IF($G282&lt;&gt;0,($I282/$G282)*EU282,0)*(1-$K282)</f>
        <v>#DIV/0!</v>
      </c>
      <c r="EX282" s="989" t="e">
        <f>VLOOKUP($E282,EU$450:EX$461,4,FALSE)*EU282*($K282)+(EU282-EV282-EW282)*(1-$K282)</f>
        <v>#DIV/0!</v>
      </c>
      <c r="EY282" s="946"/>
      <c r="FC282" s="988">
        <f t="shared" ref="FC282:FC287" si="250">$G282</f>
        <v>0</v>
      </c>
      <c r="FD282" s="989" t="e">
        <f>VLOOKUP($E282,FC$450:FF$461,2,FALSE)*FC282*($K282)+IF($G282&lt;&gt;0,($H282/$G282)*FC282,0)*(1-$K282)</f>
        <v>#DIV/0!</v>
      </c>
      <c r="FE282" s="989" t="e">
        <f>VLOOKUP($E282,FC$450:FF$461,3,FALSE)*FC282*($K282)+IF($G282&lt;&gt;0,($I282/$G282)*FC282,0)*(1-$K282)</f>
        <v>#DIV/0!</v>
      </c>
      <c r="FF282" s="989" t="e">
        <f>VLOOKUP($E282,FC$450:FF$461,4,FALSE)*FC282*($K282)+(FC282-FD282-FE282)*(1-$K282)</f>
        <v>#DIV/0!</v>
      </c>
      <c r="FG282" s="946"/>
      <c r="FK282" s="988">
        <f t="shared" ref="FK282:FK287" si="251">$G282</f>
        <v>0</v>
      </c>
      <c r="FL282" s="989" t="e">
        <f>VLOOKUP($E282,FK$450:FN$461,2,FALSE)*FK282*($K282)+IF($G282&lt;&gt;0,($H282/$G282)*FK282,0)*(1-$K282)</f>
        <v>#DIV/0!</v>
      </c>
      <c r="FM282" s="989" t="e">
        <f>VLOOKUP($E282,FK$450:FN$461,3,FALSE)*FK282*($K282)+IF($G282&lt;&gt;0,($I282/$G282)*FK282,0)*(1-$K282)</f>
        <v>#DIV/0!</v>
      </c>
      <c r="FN282" s="989" t="e">
        <f>VLOOKUP($E282,FK$450:FN$461,4,FALSE)*FK282*($K282)+(FK282-FL282-FM282)*(1-$K282)</f>
        <v>#DIV/0!</v>
      </c>
      <c r="FO282" s="946"/>
    </row>
    <row r="283" spans="1:171">
      <c r="A283" s="170"/>
      <c r="B283" s="63" t="s">
        <v>512</v>
      </c>
      <c r="C283" s="1977" t="s">
        <v>728</v>
      </c>
      <c r="D283" s="896">
        <v>409.1</v>
      </c>
      <c r="E283" s="1985" t="str">
        <f>'Sch 3A - Taxes'!E24</f>
        <v>DIST</v>
      </c>
      <c r="F283" s="765"/>
      <c r="G283" s="182">
        <f>'Sch 3A - Taxes'!F24</f>
        <v>0</v>
      </c>
      <c r="H283" s="182">
        <f>'Sch 3A - Taxes'!G24</f>
        <v>0</v>
      </c>
      <c r="I283" s="182">
        <f>'Sch 3A - Taxes'!H24</f>
        <v>0</v>
      </c>
      <c r="J283" s="183">
        <f>'Sch 3A - Taxes'!I24</f>
        <v>0</v>
      </c>
      <c r="K283" s="777">
        <f t="shared" si="231"/>
        <v>1</v>
      </c>
      <c r="O283" s="988">
        <f t="shared" si="232"/>
        <v>0</v>
      </c>
      <c r="P283" s="989">
        <f>VLOOKUP($E283,O$450:R$461,2,FALSE)*O283*($K283)+IF($G283&lt;&gt;0,($H283/$G283)*O283,0)*(1-$K283)</f>
        <v>0</v>
      </c>
      <c r="Q283" s="989">
        <f>VLOOKUP($E283,O$450:R$461,3,FALSE)*O283*($K283)+IF($G283&lt;&gt;0,($I283/$G283)*O283,0)*(1-$K283)</f>
        <v>0</v>
      </c>
      <c r="R283" s="989">
        <f>VLOOKUP($E283,O$450:R$461,4,FALSE)*O283*($K283)+(O283-P283-Q283)*(1-$K283)</f>
        <v>0</v>
      </c>
      <c r="S283" s="946"/>
      <c r="W283" s="988">
        <f t="shared" si="233"/>
        <v>0</v>
      </c>
      <c r="X283" s="989">
        <f>VLOOKUP($E283,W$450:Z$461,2,FALSE)*W283*($K283)+IF($G283&lt;&gt;0,($H283/$G283)*W283,0)*(1-$K283)</f>
        <v>0</v>
      </c>
      <c r="Y283" s="989">
        <f>VLOOKUP($E283,W$450:Z$461,3,FALSE)*W283*($K283)+IF($G283&lt;&gt;0,($I283/$G283)*W283,0)*(1-$K283)</f>
        <v>0</v>
      </c>
      <c r="Z283" s="989">
        <f>VLOOKUP($E283,W$450:Z$461,4,FALSE)*W283*($K283)+(W283-X283-Y283)*(1-$K283)</f>
        <v>0</v>
      </c>
      <c r="AA283" s="946"/>
      <c r="AE283" s="988">
        <f t="shared" si="234"/>
        <v>0</v>
      </c>
      <c r="AF283" s="989">
        <f>VLOOKUP($E283,AE$450:AH$461,2,FALSE)*AE283*($K283)+IF($G283&lt;&gt;0,($H283/$G283)*AE283,0)*(1-$K283)</f>
        <v>0</v>
      </c>
      <c r="AG283" s="989">
        <f>VLOOKUP($E283,AE$450:AH$461,3,FALSE)*AE283*($K283)+IF($G283&lt;&gt;0,($I283/$G283)*AE283,0)*(1-$K283)</f>
        <v>0</v>
      </c>
      <c r="AH283" s="989">
        <f>VLOOKUP($E283,AE$450:AH$461,4,FALSE)*AE283*($K283)+(AE283-AF283-AG283)*(1-$K283)</f>
        <v>0</v>
      </c>
      <c r="AI283" s="946"/>
      <c r="AM283" s="988">
        <f t="shared" si="235"/>
        <v>0</v>
      </c>
      <c r="AN283" s="989">
        <f>VLOOKUP($E283,AM$450:AP$461,2,FALSE)*AM283*($K283)+IF($G283&lt;&gt;0,($H283/$G283)*AM283,0)*(1-$K283)</f>
        <v>0</v>
      </c>
      <c r="AO283" s="989">
        <f>VLOOKUP($E283,AM$450:AP$461,3,FALSE)*AM283*($K283)+IF($G283&lt;&gt;0,($I283/$G283)*AM283,0)*(1-$K283)</f>
        <v>0</v>
      </c>
      <c r="AP283" s="989">
        <f>VLOOKUP($E283,AM$450:AP$461,4,FALSE)*AM283*($K283)+(AM283-AN283-AO283)*(1-$K283)</f>
        <v>0</v>
      </c>
      <c r="AQ283" s="946"/>
      <c r="AU283" s="988">
        <f t="shared" si="236"/>
        <v>0</v>
      </c>
      <c r="AV283" s="989">
        <f>VLOOKUP($E283,AU$450:AX$461,2,FALSE)*AU283*($K283)+IF($G283&lt;&gt;0,($H283/$G283)*AU283,0)*(1-$K283)</f>
        <v>0</v>
      </c>
      <c r="AW283" s="989">
        <f>VLOOKUP($E283,AU$450:AX$461,3,FALSE)*AU283*($K283)+IF($G283&lt;&gt;0,($I283/$G283)*AU283,0)*(1-$K283)</f>
        <v>0</v>
      </c>
      <c r="AX283" s="989">
        <f>VLOOKUP($E283,AU$450:AX$461,4,FALSE)*AU283*($K283)+(AU283-AV283-AW283)*(1-$K283)</f>
        <v>0</v>
      </c>
      <c r="AY283" s="946"/>
      <c r="BC283" s="988">
        <f t="shared" si="237"/>
        <v>0</v>
      </c>
      <c r="BD283" s="989">
        <f>VLOOKUP($E283,BC$450:BF$461,2,FALSE)*BC283*($K283)+IF($G283&lt;&gt;0,($H283/$G283)*BC283,0)*(1-$K283)</f>
        <v>0</v>
      </c>
      <c r="BE283" s="989">
        <f>VLOOKUP($E283,BC$450:BF$461,3,FALSE)*BC283*($K283)+IF($G283&lt;&gt;0,($I283/$G283)*BC283,0)*(1-$K283)</f>
        <v>0</v>
      </c>
      <c r="BF283" s="989">
        <f>VLOOKUP($E283,BC$450:BF$461,4,FALSE)*BC283*($K283)+(BC283-BD283-BE283)*(1-$K283)</f>
        <v>0</v>
      </c>
      <c r="BG283" s="946"/>
      <c r="BK283" s="988">
        <f t="shared" si="238"/>
        <v>0</v>
      </c>
      <c r="BL283" s="989">
        <f>VLOOKUP($E283,BK$450:BN$461,2,FALSE)*BK283*($K283)+IF($G283&lt;&gt;0,($H283/$G283)*BK283,0)*(1-$K283)</f>
        <v>0</v>
      </c>
      <c r="BM283" s="989">
        <f>VLOOKUP($E283,BK$450:BN$461,3,FALSE)*BK283*($K283)+IF($G283&lt;&gt;0,($I283/$G283)*BK283,0)*(1-$K283)</f>
        <v>0</v>
      </c>
      <c r="BN283" s="989">
        <f>VLOOKUP($E283,BK$450:BN$461,4,FALSE)*BK283*($K283)+(BK283-BL283-BM283)*(1-$K283)</f>
        <v>0</v>
      </c>
      <c r="BO283" s="946"/>
      <c r="BS283" s="988">
        <f t="shared" si="239"/>
        <v>0</v>
      </c>
      <c r="BT283" s="989">
        <f>VLOOKUP($E283,BS$450:BV$461,2,FALSE)*BS283*($K283)+IF($G283&lt;&gt;0,($H283/$G283)*BS283,0)*(1-$K283)</f>
        <v>0</v>
      </c>
      <c r="BU283" s="989">
        <f>VLOOKUP($E283,BS$450:BV$461,3,FALSE)*BS283*($K283)+IF($G283&lt;&gt;0,($I283/$G283)*BS283,0)*(1-$K283)</f>
        <v>0</v>
      </c>
      <c r="BV283" s="989">
        <f>VLOOKUP($E283,BS$450:BV$461,4,FALSE)*BS283*($K283)+(BS283-BT283-BU283)*(1-$K283)</f>
        <v>0</v>
      </c>
      <c r="BW283" s="946"/>
      <c r="CA283" s="988">
        <f t="shared" si="240"/>
        <v>0</v>
      </c>
      <c r="CB283" s="989">
        <f>VLOOKUP($E283,CA$450:CD$461,2,FALSE)*CA283*($K283)+IF($G283&lt;&gt;0,($H283/$G283)*CA283,0)*(1-$K283)</f>
        <v>0</v>
      </c>
      <c r="CC283" s="989">
        <f>VLOOKUP($E283,CA$450:CD$461,3,FALSE)*CA283*($K283)+IF($G283&lt;&gt;0,($I283/$G283)*CA283,0)*(1-$K283)</f>
        <v>0</v>
      </c>
      <c r="CD283" s="989">
        <f>VLOOKUP($E283,CA$450:CD$461,4,FALSE)*CA283*($K283)+(CA283-CB283-CC283)*(1-$K283)</f>
        <v>0</v>
      </c>
      <c r="CE283" s="946"/>
      <c r="CI283" s="988">
        <f t="shared" si="241"/>
        <v>0</v>
      </c>
      <c r="CJ283" s="989">
        <f>VLOOKUP($E283,CI$450:CL$461,2,FALSE)*CI283*($K283)+IF($G283&lt;&gt;0,($H283/$G283)*CI283,0)*(1-$K283)</f>
        <v>0</v>
      </c>
      <c r="CK283" s="989">
        <f>VLOOKUP($E283,CI$450:CL$461,3,FALSE)*CI283*($K283)+IF($G283&lt;&gt;0,($I283/$G283)*CI283,0)*(1-$K283)</f>
        <v>0</v>
      </c>
      <c r="CL283" s="989">
        <f>VLOOKUP($E283,CI$450:CL$461,4,FALSE)*CI283*($K283)+(CI283-CJ283-CK283)*(1-$K283)</f>
        <v>0</v>
      </c>
      <c r="CM283" s="946"/>
      <c r="CQ283" s="988">
        <f t="shared" si="242"/>
        <v>0</v>
      </c>
      <c r="CR283" s="989">
        <f>VLOOKUP($E283,CQ$450:CT$461,2,FALSE)*CQ283*($K283)+IF($G283&lt;&gt;0,($H283/$G283)*CQ283,0)*(1-$K283)</f>
        <v>0</v>
      </c>
      <c r="CS283" s="989">
        <f>VLOOKUP($E283,CQ$450:CT$461,3,FALSE)*CQ283*($K283)+IF($G283&lt;&gt;0,($I283/$G283)*CQ283,0)*(1-$K283)</f>
        <v>0</v>
      </c>
      <c r="CT283" s="989">
        <f>VLOOKUP($E283,CQ$450:CT$461,4,FALSE)*CQ283*($K283)+(CQ283-CR283-CS283)*(1-$K283)</f>
        <v>0</v>
      </c>
      <c r="CU283" s="946"/>
      <c r="CY283" s="988">
        <f t="shared" si="243"/>
        <v>0</v>
      </c>
      <c r="CZ283" s="989">
        <f>VLOOKUP($E283,CY$450:DB$461,2,FALSE)*CY283*($K283)+IF($G283&lt;&gt;0,($H283/$G283)*CY283,0)*(1-$K283)</f>
        <v>0</v>
      </c>
      <c r="DA283" s="989">
        <f>VLOOKUP($E283,CY$450:DB$461,3,FALSE)*CY283*($K283)+IF($G283&lt;&gt;0,($I283/$G283)*CY283,0)*(1-$K283)</f>
        <v>0</v>
      </c>
      <c r="DB283" s="989">
        <f>VLOOKUP($E283,CY$450:DB$461,4,FALSE)*CY283*($K283)+(CY283-CZ283-DA283)*(1-$K283)</f>
        <v>0</v>
      </c>
      <c r="DC283" s="946"/>
      <c r="DG283" s="988">
        <f t="shared" si="244"/>
        <v>0</v>
      </c>
      <c r="DH283" s="989">
        <f>VLOOKUP($E283,DG$450:DJ$461,2,FALSE)*DG283*($K283)+IF($G283&lt;&gt;0,($H283/$G283)*DG283,0)*(1-$K283)</f>
        <v>0</v>
      </c>
      <c r="DI283" s="989">
        <f>VLOOKUP($E283,DG$450:DJ$461,3,FALSE)*DG283*($K283)+IF($G283&lt;&gt;0,($I283/$G283)*DG283,0)*(1-$K283)</f>
        <v>0</v>
      </c>
      <c r="DJ283" s="989">
        <f>VLOOKUP($E283,DG$450:DJ$461,4,FALSE)*DG283*($K283)+(DG283-DH283-DI283)*(1-$K283)</f>
        <v>0</v>
      </c>
      <c r="DK283" s="946"/>
      <c r="DO283" s="988">
        <f t="shared" si="245"/>
        <v>0</v>
      </c>
      <c r="DP283" s="989">
        <f>VLOOKUP($E283,DO$450:DR$461,2,FALSE)*DO283*($K283)+IF($G283&lt;&gt;0,($H283/$G283)*DO283,0)*(1-$K283)</f>
        <v>0</v>
      </c>
      <c r="DQ283" s="989">
        <f>VLOOKUP($E283,DO$450:DR$461,3,FALSE)*DO283*($K283)+IF($G283&lt;&gt;0,($I283/$G283)*DO283,0)*(1-$K283)</f>
        <v>0</v>
      </c>
      <c r="DR283" s="989">
        <f>VLOOKUP($E283,DO$450:DR$461,4,FALSE)*DO283*($K283)+(DO283-DP283-DQ283)*(1-$K283)</f>
        <v>0</v>
      </c>
      <c r="DS283" s="946"/>
      <c r="DW283" s="988">
        <f t="shared" si="246"/>
        <v>0</v>
      </c>
      <c r="DX283" s="989">
        <f>VLOOKUP($E283,DW$450:DZ$461,2,FALSE)*DW283*($K283)+IF($G283&lt;&gt;0,($H283/$G283)*DW283,0)*(1-$K283)</f>
        <v>0</v>
      </c>
      <c r="DY283" s="989">
        <f>VLOOKUP($E283,DW$450:DZ$461,3,FALSE)*DW283*($K283)+IF($G283&lt;&gt;0,($I283/$G283)*DW283,0)*(1-$K283)</f>
        <v>0</v>
      </c>
      <c r="DZ283" s="989">
        <f>VLOOKUP($E283,DW$450:DZ$461,4,FALSE)*DW283*($K283)+(DW283-DX283-DY283)*(1-$K283)</f>
        <v>0</v>
      </c>
      <c r="EA283" s="946"/>
      <c r="EE283" s="988">
        <f t="shared" si="247"/>
        <v>0</v>
      </c>
      <c r="EF283" s="989">
        <f>VLOOKUP($E283,EE$450:EH$461,2,FALSE)*EE283*($K283)+IF($G283&lt;&gt;0,($H283/$G283)*EE283,0)*(1-$K283)</f>
        <v>0</v>
      </c>
      <c r="EG283" s="989">
        <f>VLOOKUP($E283,EE$450:EH$461,3,FALSE)*EE283*($K283)+IF($G283&lt;&gt;0,($I283/$G283)*EE283,0)*(1-$K283)</f>
        <v>0</v>
      </c>
      <c r="EH283" s="989">
        <f>VLOOKUP($E283,EE$450:EH$461,4,FALSE)*EE283*($K283)+(EE283-EF283-EG283)*(1-$K283)</f>
        <v>0</v>
      </c>
      <c r="EI283" s="946"/>
      <c r="EM283" s="988">
        <f t="shared" si="248"/>
        <v>0</v>
      </c>
      <c r="EN283" s="989">
        <f>VLOOKUP($E283,EM$450:EP$461,2,FALSE)*EM283*($K283)+IF($G283&lt;&gt;0,($H283/$G283)*EM283,0)*(1-$K283)</f>
        <v>0</v>
      </c>
      <c r="EO283" s="989">
        <f>VLOOKUP($E283,EM$450:EP$461,3,FALSE)*EM283*($K283)+IF($G283&lt;&gt;0,($I283/$G283)*EM283,0)*(1-$K283)</f>
        <v>0</v>
      </c>
      <c r="EP283" s="989">
        <f>VLOOKUP($E283,EM$450:EP$461,4,FALSE)*EM283*($K283)+(EM283-EN283-EO283)*(1-$K283)</f>
        <v>0</v>
      </c>
      <c r="EQ283" s="946"/>
      <c r="EU283" s="988">
        <f t="shared" si="249"/>
        <v>0</v>
      </c>
      <c r="EV283" s="989">
        <f>VLOOKUP($E283,EU$450:EX$461,2,FALSE)*EU283*($K283)+IF($G283&lt;&gt;0,($H283/$G283)*EU283,0)*(1-$K283)</f>
        <v>0</v>
      </c>
      <c r="EW283" s="989">
        <f>VLOOKUP($E283,EU$450:EX$461,3,FALSE)*EU283*($K283)+IF($G283&lt;&gt;0,($I283/$G283)*EU283,0)*(1-$K283)</f>
        <v>0</v>
      </c>
      <c r="EX283" s="989">
        <f>VLOOKUP($E283,EU$450:EX$461,4,FALSE)*EU283*($K283)+(EU283-EV283-EW283)*(1-$K283)</f>
        <v>0</v>
      </c>
      <c r="EY283" s="946"/>
      <c r="FC283" s="988">
        <f t="shared" si="250"/>
        <v>0</v>
      </c>
      <c r="FD283" s="989">
        <f>VLOOKUP($E283,FC$450:FF$461,2,FALSE)*FC283*($K283)+IF($G283&lt;&gt;0,($H283/$G283)*FC283,0)*(1-$K283)</f>
        <v>0</v>
      </c>
      <c r="FE283" s="989">
        <f>VLOOKUP($E283,FC$450:FF$461,3,FALSE)*FC283*($K283)+IF($G283&lt;&gt;0,($I283/$G283)*FC283,0)*(1-$K283)</f>
        <v>0</v>
      </c>
      <c r="FF283" s="989">
        <f>VLOOKUP($E283,FC$450:FF$461,4,FALSE)*FC283*($K283)+(FC283-FD283-FE283)*(1-$K283)</f>
        <v>0</v>
      </c>
      <c r="FG283" s="946"/>
      <c r="FK283" s="988">
        <f t="shared" si="251"/>
        <v>0</v>
      </c>
      <c r="FL283" s="989">
        <f>VLOOKUP($E283,FK$450:FN$461,2,FALSE)*FK283*($K283)+IF($G283&lt;&gt;0,($H283/$G283)*FK283,0)*(1-$K283)</f>
        <v>0</v>
      </c>
      <c r="FM283" s="989">
        <f>VLOOKUP($E283,FK$450:FN$461,3,FALSE)*FK283*($K283)+IF($G283&lt;&gt;0,($I283/$G283)*FK283,0)*(1-$K283)</f>
        <v>0</v>
      </c>
      <c r="FN283" s="989">
        <f>VLOOKUP($E283,FK$450:FN$461,4,FALSE)*FK283*($K283)+(FK283-FL283-FM283)*(1-$K283)</f>
        <v>0</v>
      </c>
      <c r="FO283" s="946"/>
    </row>
    <row r="284" spans="1:171">
      <c r="A284" s="170"/>
      <c r="B284" s="63" t="s">
        <v>513</v>
      </c>
      <c r="C284" s="1977" t="s">
        <v>728</v>
      </c>
      <c r="D284" s="896">
        <v>408.1</v>
      </c>
      <c r="E284" s="1985" t="str">
        <f>'Sch 3A - Taxes'!E25</f>
        <v>DIST</v>
      </c>
      <c r="F284" s="765"/>
      <c r="G284" s="182">
        <f>'Sch 3A - Taxes'!F25</f>
        <v>0</v>
      </c>
      <c r="H284" s="182">
        <f>'Sch 3A - Taxes'!G25</f>
        <v>0</v>
      </c>
      <c r="I284" s="182">
        <f>'Sch 3A - Taxes'!H25</f>
        <v>0</v>
      </c>
      <c r="J284" s="183">
        <f>'Sch 3A - Taxes'!I25</f>
        <v>0</v>
      </c>
      <c r="K284" s="777">
        <f t="shared" si="231"/>
        <v>1</v>
      </c>
      <c r="O284" s="988">
        <f t="shared" si="232"/>
        <v>0</v>
      </c>
      <c r="P284" s="989">
        <f>VLOOKUP($E284,O$450:R$461,2,FALSE)*O284*($K284)+IF($G284&lt;&gt;0,($H284/$G284)*O284,0)*(1-$K284)</f>
        <v>0</v>
      </c>
      <c r="Q284" s="989">
        <f>VLOOKUP($E284,O$450:R$461,3,FALSE)*O284*($K284)+IF($G284&lt;&gt;0,($I284/$G284)*O284,0)*(1-$K284)</f>
        <v>0</v>
      </c>
      <c r="R284" s="989">
        <f>VLOOKUP($E284,O$450:R$461,4,FALSE)*O284*($K284)+(O284-P284-Q284)*(1-$K284)</f>
        <v>0</v>
      </c>
      <c r="S284" s="946"/>
      <c r="W284" s="988">
        <f t="shared" si="233"/>
        <v>0</v>
      </c>
      <c r="X284" s="989">
        <f>VLOOKUP($E284,W$450:Z$461,2,FALSE)*W284*($K284)+IF($G284&lt;&gt;0,($H284/$G284)*W284,0)*(1-$K284)</f>
        <v>0</v>
      </c>
      <c r="Y284" s="989">
        <f>VLOOKUP($E284,W$450:Z$461,3,FALSE)*W284*($K284)+IF($G284&lt;&gt;0,($I284/$G284)*W284,0)*(1-$K284)</f>
        <v>0</v>
      </c>
      <c r="Z284" s="989">
        <f>VLOOKUP($E284,W$450:Z$461,4,FALSE)*W284*($K284)+(W284-X284-Y284)*(1-$K284)</f>
        <v>0</v>
      </c>
      <c r="AA284" s="946"/>
      <c r="AE284" s="988">
        <f t="shared" si="234"/>
        <v>0</v>
      </c>
      <c r="AF284" s="989">
        <f>VLOOKUP($E284,AE$450:AH$461,2,FALSE)*AE284*($K284)+IF($G284&lt;&gt;0,($H284/$G284)*AE284,0)*(1-$K284)</f>
        <v>0</v>
      </c>
      <c r="AG284" s="989">
        <f>VLOOKUP($E284,AE$450:AH$461,3,FALSE)*AE284*($K284)+IF($G284&lt;&gt;0,($I284/$G284)*AE284,0)*(1-$K284)</f>
        <v>0</v>
      </c>
      <c r="AH284" s="989">
        <f>VLOOKUP($E284,AE$450:AH$461,4,FALSE)*AE284*($K284)+(AE284-AF284-AG284)*(1-$K284)</f>
        <v>0</v>
      </c>
      <c r="AI284" s="946"/>
      <c r="AM284" s="988">
        <f t="shared" si="235"/>
        <v>0</v>
      </c>
      <c r="AN284" s="989">
        <f>VLOOKUP($E284,AM$450:AP$461,2,FALSE)*AM284*($K284)+IF($G284&lt;&gt;0,($H284/$G284)*AM284,0)*(1-$K284)</f>
        <v>0</v>
      </c>
      <c r="AO284" s="989">
        <f>VLOOKUP($E284,AM$450:AP$461,3,FALSE)*AM284*($K284)+IF($G284&lt;&gt;0,($I284/$G284)*AM284,0)*(1-$K284)</f>
        <v>0</v>
      </c>
      <c r="AP284" s="989">
        <f>VLOOKUP($E284,AM$450:AP$461,4,FALSE)*AM284*($K284)+(AM284-AN284-AO284)*(1-$K284)</f>
        <v>0</v>
      </c>
      <c r="AQ284" s="946"/>
      <c r="AU284" s="988">
        <f t="shared" si="236"/>
        <v>0</v>
      </c>
      <c r="AV284" s="989">
        <f>VLOOKUP($E284,AU$450:AX$461,2,FALSE)*AU284*($K284)+IF($G284&lt;&gt;0,($H284/$G284)*AU284,0)*(1-$K284)</f>
        <v>0</v>
      </c>
      <c r="AW284" s="989">
        <f>VLOOKUP($E284,AU$450:AX$461,3,FALSE)*AU284*($K284)+IF($G284&lt;&gt;0,($I284/$G284)*AU284,0)*(1-$K284)</f>
        <v>0</v>
      </c>
      <c r="AX284" s="989">
        <f>VLOOKUP($E284,AU$450:AX$461,4,FALSE)*AU284*($K284)+(AU284-AV284-AW284)*(1-$K284)</f>
        <v>0</v>
      </c>
      <c r="AY284" s="946"/>
      <c r="BC284" s="988">
        <f t="shared" si="237"/>
        <v>0</v>
      </c>
      <c r="BD284" s="989">
        <f>VLOOKUP($E284,BC$450:BF$461,2,FALSE)*BC284*($K284)+IF($G284&lt;&gt;0,($H284/$G284)*BC284,0)*(1-$K284)</f>
        <v>0</v>
      </c>
      <c r="BE284" s="989">
        <f>VLOOKUP($E284,BC$450:BF$461,3,FALSE)*BC284*($K284)+IF($G284&lt;&gt;0,($I284/$G284)*BC284,0)*(1-$K284)</f>
        <v>0</v>
      </c>
      <c r="BF284" s="989">
        <f>VLOOKUP($E284,BC$450:BF$461,4,FALSE)*BC284*($K284)+(BC284-BD284-BE284)*(1-$K284)</f>
        <v>0</v>
      </c>
      <c r="BG284" s="946"/>
      <c r="BK284" s="988">
        <f t="shared" si="238"/>
        <v>0</v>
      </c>
      <c r="BL284" s="989">
        <f>VLOOKUP($E284,BK$450:BN$461,2,FALSE)*BK284*($K284)+IF($G284&lt;&gt;0,($H284/$G284)*BK284,0)*(1-$K284)</f>
        <v>0</v>
      </c>
      <c r="BM284" s="989">
        <f>VLOOKUP($E284,BK$450:BN$461,3,FALSE)*BK284*($K284)+IF($G284&lt;&gt;0,($I284/$G284)*BK284,0)*(1-$K284)</f>
        <v>0</v>
      </c>
      <c r="BN284" s="989">
        <f>VLOOKUP($E284,BK$450:BN$461,4,FALSE)*BK284*($K284)+(BK284-BL284-BM284)*(1-$K284)</f>
        <v>0</v>
      </c>
      <c r="BO284" s="946"/>
      <c r="BS284" s="988">
        <f t="shared" si="239"/>
        <v>0</v>
      </c>
      <c r="BT284" s="989">
        <f>VLOOKUP($E284,BS$450:BV$461,2,FALSE)*BS284*($K284)+IF($G284&lt;&gt;0,($H284/$G284)*BS284,0)*(1-$K284)</f>
        <v>0</v>
      </c>
      <c r="BU284" s="989">
        <f>VLOOKUP($E284,BS$450:BV$461,3,FALSE)*BS284*($K284)+IF($G284&lt;&gt;0,($I284/$G284)*BS284,0)*(1-$K284)</f>
        <v>0</v>
      </c>
      <c r="BV284" s="989">
        <f>VLOOKUP($E284,BS$450:BV$461,4,FALSE)*BS284*($K284)+(BS284-BT284-BU284)*(1-$K284)</f>
        <v>0</v>
      </c>
      <c r="BW284" s="946"/>
      <c r="CA284" s="988">
        <f t="shared" si="240"/>
        <v>0</v>
      </c>
      <c r="CB284" s="989">
        <f>VLOOKUP($E284,CA$450:CD$461,2,FALSE)*CA284*($K284)+IF($G284&lt;&gt;0,($H284/$G284)*CA284,0)*(1-$K284)</f>
        <v>0</v>
      </c>
      <c r="CC284" s="989">
        <f>VLOOKUP($E284,CA$450:CD$461,3,FALSE)*CA284*($K284)+IF($G284&lt;&gt;0,($I284/$G284)*CA284,0)*(1-$K284)</f>
        <v>0</v>
      </c>
      <c r="CD284" s="989">
        <f>VLOOKUP($E284,CA$450:CD$461,4,FALSE)*CA284*($K284)+(CA284-CB284-CC284)*(1-$K284)</f>
        <v>0</v>
      </c>
      <c r="CE284" s="946"/>
      <c r="CI284" s="988">
        <f t="shared" si="241"/>
        <v>0</v>
      </c>
      <c r="CJ284" s="989">
        <f>VLOOKUP($E284,CI$450:CL$461,2,FALSE)*CI284*($K284)+IF($G284&lt;&gt;0,($H284/$G284)*CI284,0)*(1-$K284)</f>
        <v>0</v>
      </c>
      <c r="CK284" s="989">
        <f>VLOOKUP($E284,CI$450:CL$461,3,FALSE)*CI284*($K284)+IF($G284&lt;&gt;0,($I284/$G284)*CI284,0)*(1-$K284)</f>
        <v>0</v>
      </c>
      <c r="CL284" s="989">
        <f>VLOOKUP($E284,CI$450:CL$461,4,FALSE)*CI284*($K284)+(CI284-CJ284-CK284)*(1-$K284)</f>
        <v>0</v>
      </c>
      <c r="CM284" s="946"/>
      <c r="CQ284" s="988">
        <f t="shared" si="242"/>
        <v>0</v>
      </c>
      <c r="CR284" s="989">
        <f>VLOOKUP($E284,CQ$450:CT$461,2,FALSE)*CQ284*($K284)+IF($G284&lt;&gt;0,($H284/$G284)*CQ284,0)*(1-$K284)</f>
        <v>0</v>
      </c>
      <c r="CS284" s="989">
        <f>VLOOKUP($E284,CQ$450:CT$461,3,FALSE)*CQ284*($K284)+IF($G284&lt;&gt;0,($I284/$G284)*CQ284,0)*(1-$K284)</f>
        <v>0</v>
      </c>
      <c r="CT284" s="989">
        <f>VLOOKUP($E284,CQ$450:CT$461,4,FALSE)*CQ284*($K284)+(CQ284-CR284-CS284)*(1-$K284)</f>
        <v>0</v>
      </c>
      <c r="CU284" s="946"/>
      <c r="CY284" s="988">
        <f t="shared" si="243"/>
        <v>0</v>
      </c>
      <c r="CZ284" s="989">
        <f>VLOOKUP($E284,CY$450:DB$461,2,FALSE)*CY284*($K284)+IF($G284&lt;&gt;0,($H284/$G284)*CY284,0)*(1-$K284)</f>
        <v>0</v>
      </c>
      <c r="DA284" s="989">
        <f>VLOOKUP($E284,CY$450:DB$461,3,FALSE)*CY284*($K284)+IF($G284&lt;&gt;0,($I284/$G284)*CY284,0)*(1-$K284)</f>
        <v>0</v>
      </c>
      <c r="DB284" s="989">
        <f>VLOOKUP($E284,CY$450:DB$461,4,FALSE)*CY284*($K284)+(CY284-CZ284-DA284)*(1-$K284)</f>
        <v>0</v>
      </c>
      <c r="DC284" s="946"/>
      <c r="DG284" s="988">
        <f t="shared" si="244"/>
        <v>0</v>
      </c>
      <c r="DH284" s="989">
        <f>VLOOKUP($E284,DG$450:DJ$461,2,FALSE)*DG284*($K284)+IF($G284&lt;&gt;0,($H284/$G284)*DG284,0)*(1-$K284)</f>
        <v>0</v>
      </c>
      <c r="DI284" s="989">
        <f>VLOOKUP($E284,DG$450:DJ$461,3,FALSE)*DG284*($K284)+IF($G284&lt;&gt;0,($I284/$G284)*DG284,0)*(1-$K284)</f>
        <v>0</v>
      </c>
      <c r="DJ284" s="989">
        <f>VLOOKUP($E284,DG$450:DJ$461,4,FALSE)*DG284*($K284)+(DG284-DH284-DI284)*(1-$K284)</f>
        <v>0</v>
      </c>
      <c r="DK284" s="946"/>
      <c r="DO284" s="988">
        <f t="shared" si="245"/>
        <v>0</v>
      </c>
      <c r="DP284" s="989">
        <f>VLOOKUP($E284,DO$450:DR$461,2,FALSE)*DO284*($K284)+IF($G284&lt;&gt;0,($H284/$G284)*DO284,0)*(1-$K284)</f>
        <v>0</v>
      </c>
      <c r="DQ284" s="989">
        <f>VLOOKUP($E284,DO$450:DR$461,3,FALSE)*DO284*($K284)+IF($G284&lt;&gt;0,($I284/$G284)*DO284,0)*(1-$K284)</f>
        <v>0</v>
      </c>
      <c r="DR284" s="989">
        <f>VLOOKUP($E284,DO$450:DR$461,4,FALSE)*DO284*($K284)+(DO284-DP284-DQ284)*(1-$K284)</f>
        <v>0</v>
      </c>
      <c r="DS284" s="946"/>
      <c r="DW284" s="988">
        <f t="shared" si="246"/>
        <v>0</v>
      </c>
      <c r="DX284" s="989">
        <f>VLOOKUP($E284,DW$450:DZ$461,2,FALSE)*DW284*($K284)+IF($G284&lt;&gt;0,($H284/$G284)*DW284,0)*(1-$K284)</f>
        <v>0</v>
      </c>
      <c r="DY284" s="989">
        <f>VLOOKUP($E284,DW$450:DZ$461,3,FALSE)*DW284*($K284)+IF($G284&lt;&gt;0,($I284/$G284)*DW284,0)*(1-$K284)</f>
        <v>0</v>
      </c>
      <c r="DZ284" s="989">
        <f>VLOOKUP($E284,DW$450:DZ$461,4,FALSE)*DW284*($K284)+(DW284-DX284-DY284)*(1-$K284)</f>
        <v>0</v>
      </c>
      <c r="EA284" s="946"/>
      <c r="EE284" s="988">
        <f t="shared" si="247"/>
        <v>0</v>
      </c>
      <c r="EF284" s="989">
        <f>VLOOKUP($E284,EE$450:EH$461,2,FALSE)*EE284*($K284)+IF($G284&lt;&gt;0,($H284/$G284)*EE284,0)*(1-$K284)</f>
        <v>0</v>
      </c>
      <c r="EG284" s="989">
        <f>VLOOKUP($E284,EE$450:EH$461,3,FALSE)*EE284*($K284)+IF($G284&lt;&gt;0,($I284/$G284)*EE284,0)*(1-$K284)</f>
        <v>0</v>
      </c>
      <c r="EH284" s="989">
        <f>VLOOKUP($E284,EE$450:EH$461,4,FALSE)*EE284*($K284)+(EE284-EF284-EG284)*(1-$K284)</f>
        <v>0</v>
      </c>
      <c r="EI284" s="946"/>
      <c r="EM284" s="988">
        <f t="shared" si="248"/>
        <v>0</v>
      </c>
      <c r="EN284" s="989">
        <f>VLOOKUP($E284,EM$450:EP$461,2,FALSE)*EM284*($K284)+IF($G284&lt;&gt;0,($H284/$G284)*EM284,0)*(1-$K284)</f>
        <v>0</v>
      </c>
      <c r="EO284" s="989">
        <f>VLOOKUP($E284,EM$450:EP$461,3,FALSE)*EM284*($K284)+IF($G284&lt;&gt;0,($I284/$G284)*EM284,0)*(1-$K284)</f>
        <v>0</v>
      </c>
      <c r="EP284" s="989">
        <f>VLOOKUP($E284,EM$450:EP$461,4,FALSE)*EM284*($K284)+(EM284-EN284-EO284)*(1-$K284)</f>
        <v>0</v>
      </c>
      <c r="EQ284" s="946"/>
      <c r="EU284" s="988">
        <f t="shared" si="249"/>
        <v>0</v>
      </c>
      <c r="EV284" s="989">
        <f>VLOOKUP($E284,EU$450:EX$461,2,FALSE)*EU284*($K284)+IF($G284&lt;&gt;0,($H284/$G284)*EU284,0)*(1-$K284)</f>
        <v>0</v>
      </c>
      <c r="EW284" s="989">
        <f>VLOOKUP($E284,EU$450:EX$461,3,FALSE)*EU284*($K284)+IF($G284&lt;&gt;0,($I284/$G284)*EU284,0)*(1-$K284)</f>
        <v>0</v>
      </c>
      <c r="EX284" s="989">
        <f>VLOOKUP($E284,EU$450:EX$461,4,FALSE)*EU284*($K284)+(EU284-EV284-EW284)*(1-$K284)</f>
        <v>0</v>
      </c>
      <c r="EY284" s="946"/>
      <c r="FC284" s="988">
        <f t="shared" si="250"/>
        <v>0</v>
      </c>
      <c r="FD284" s="989">
        <f>VLOOKUP($E284,FC$450:FF$461,2,FALSE)*FC284*($K284)+IF($G284&lt;&gt;0,($H284/$G284)*FC284,0)*(1-$K284)</f>
        <v>0</v>
      </c>
      <c r="FE284" s="989">
        <f>VLOOKUP($E284,FC$450:FF$461,3,FALSE)*FC284*($K284)+IF($G284&lt;&gt;0,($I284/$G284)*FC284,0)*(1-$K284)</f>
        <v>0</v>
      </c>
      <c r="FF284" s="989">
        <f>VLOOKUP($E284,FC$450:FF$461,4,FALSE)*FC284*($K284)+(FC284-FD284-FE284)*(1-$K284)</f>
        <v>0</v>
      </c>
      <c r="FG284" s="946"/>
      <c r="FK284" s="988">
        <f t="shared" si="251"/>
        <v>0</v>
      </c>
      <c r="FL284" s="989">
        <f>VLOOKUP($E284,FK$450:FN$461,2,FALSE)*FK284*($K284)+IF($G284&lt;&gt;0,($H284/$G284)*FK284,0)*(1-$K284)</f>
        <v>0</v>
      </c>
      <c r="FM284" s="989">
        <f>VLOOKUP($E284,FK$450:FN$461,3,FALSE)*FK284*($K284)+IF($G284&lt;&gt;0,($I284/$G284)*FK284,0)*(1-$K284)</f>
        <v>0</v>
      </c>
      <c r="FN284" s="989">
        <f>VLOOKUP($E284,FK$450:FN$461,4,FALSE)*FK284*($K284)+(FK284-FL284-FM284)*(1-$K284)</f>
        <v>0</v>
      </c>
      <c r="FO284" s="946"/>
    </row>
    <row r="285" spans="1:171">
      <c r="A285" s="170"/>
      <c r="B285" s="63" t="s">
        <v>153</v>
      </c>
      <c r="C285" s="1977" t="s">
        <v>728</v>
      </c>
      <c r="D285" s="896">
        <v>408.1</v>
      </c>
      <c r="E285" s="1985" t="str">
        <f>'Sch 3A - Taxes'!E26</f>
        <v>DIST</v>
      </c>
      <c r="F285" s="765"/>
      <c r="G285" s="182">
        <f>'Sch 3A - Taxes'!F26</f>
        <v>0</v>
      </c>
      <c r="H285" s="182">
        <f>'Sch 3A - Taxes'!G26</f>
        <v>0</v>
      </c>
      <c r="I285" s="182">
        <f>'Sch 3A - Taxes'!H26</f>
        <v>0</v>
      </c>
      <c r="J285" s="183">
        <f>'Sch 3A - Taxes'!I26</f>
        <v>0</v>
      </c>
      <c r="K285" s="777">
        <f t="shared" si="231"/>
        <v>1</v>
      </c>
      <c r="O285" s="988">
        <f t="shared" si="232"/>
        <v>0</v>
      </c>
      <c r="P285" s="989">
        <f>VLOOKUP($E285,O$450:R$461,2,FALSE)*O285*($K285)+IF($G285&lt;&gt;0,($H285/$G285)*O285,0)*(1-$K285)</f>
        <v>0</v>
      </c>
      <c r="Q285" s="989">
        <f>VLOOKUP($E285,O$450:R$461,3,FALSE)*O285*($K285)+IF($G285&lt;&gt;0,($I285/$G285)*O285,0)*(1-$K285)</f>
        <v>0</v>
      </c>
      <c r="R285" s="989">
        <f>VLOOKUP($E285,O$450:R$461,4,FALSE)*O285*($K285)+(O285-P285-Q285)*(1-$K285)</f>
        <v>0</v>
      </c>
      <c r="S285" s="946"/>
      <c r="W285" s="988">
        <f t="shared" si="233"/>
        <v>0</v>
      </c>
      <c r="X285" s="989">
        <f>VLOOKUP($E285,W$450:Z$461,2,FALSE)*W285*($K285)+IF($G285&lt;&gt;0,($H285/$G285)*W285,0)*(1-$K285)</f>
        <v>0</v>
      </c>
      <c r="Y285" s="989">
        <f>VLOOKUP($E285,W$450:Z$461,3,FALSE)*W285*($K285)+IF($G285&lt;&gt;0,($I285/$G285)*W285,0)*(1-$K285)</f>
        <v>0</v>
      </c>
      <c r="Z285" s="989">
        <f>VLOOKUP($E285,W$450:Z$461,4,FALSE)*W285*($K285)+(W285-X285-Y285)*(1-$K285)</f>
        <v>0</v>
      </c>
      <c r="AA285" s="946"/>
      <c r="AE285" s="988">
        <f t="shared" si="234"/>
        <v>0</v>
      </c>
      <c r="AF285" s="989">
        <f>VLOOKUP($E285,AE$450:AH$461,2,FALSE)*AE285*($K285)+IF($G285&lt;&gt;0,($H285/$G285)*AE285,0)*(1-$K285)</f>
        <v>0</v>
      </c>
      <c r="AG285" s="989">
        <f>VLOOKUP($E285,AE$450:AH$461,3,FALSE)*AE285*($K285)+IF($G285&lt;&gt;0,($I285/$G285)*AE285,0)*(1-$K285)</f>
        <v>0</v>
      </c>
      <c r="AH285" s="989">
        <f>VLOOKUP($E285,AE$450:AH$461,4,FALSE)*AE285*($K285)+(AE285-AF285-AG285)*(1-$K285)</f>
        <v>0</v>
      </c>
      <c r="AI285" s="946"/>
      <c r="AM285" s="988">
        <f t="shared" si="235"/>
        <v>0</v>
      </c>
      <c r="AN285" s="989">
        <f>VLOOKUP($E285,AM$450:AP$461,2,FALSE)*AM285*($K285)+IF($G285&lt;&gt;0,($H285/$G285)*AM285,0)*(1-$K285)</f>
        <v>0</v>
      </c>
      <c r="AO285" s="989">
        <f>VLOOKUP($E285,AM$450:AP$461,3,FALSE)*AM285*($K285)+IF($G285&lt;&gt;0,($I285/$G285)*AM285,0)*(1-$K285)</f>
        <v>0</v>
      </c>
      <c r="AP285" s="989">
        <f>VLOOKUP($E285,AM$450:AP$461,4,FALSE)*AM285*($K285)+(AM285-AN285-AO285)*(1-$K285)</f>
        <v>0</v>
      </c>
      <c r="AQ285" s="946"/>
      <c r="AU285" s="988">
        <f t="shared" si="236"/>
        <v>0</v>
      </c>
      <c r="AV285" s="989">
        <f>VLOOKUP($E285,AU$450:AX$461,2,FALSE)*AU285*($K285)+IF($G285&lt;&gt;0,($H285/$G285)*AU285,0)*(1-$K285)</f>
        <v>0</v>
      </c>
      <c r="AW285" s="989">
        <f>VLOOKUP($E285,AU$450:AX$461,3,FALSE)*AU285*($K285)+IF($G285&lt;&gt;0,($I285/$G285)*AU285,0)*(1-$K285)</f>
        <v>0</v>
      </c>
      <c r="AX285" s="989">
        <f>VLOOKUP($E285,AU$450:AX$461,4,FALSE)*AU285*($K285)+(AU285-AV285-AW285)*(1-$K285)</f>
        <v>0</v>
      </c>
      <c r="AY285" s="946"/>
      <c r="BC285" s="988">
        <f t="shared" si="237"/>
        <v>0</v>
      </c>
      <c r="BD285" s="989">
        <f>VLOOKUP($E285,BC$450:BF$461,2,FALSE)*BC285*($K285)+IF($G285&lt;&gt;0,($H285/$G285)*BC285,0)*(1-$K285)</f>
        <v>0</v>
      </c>
      <c r="BE285" s="989">
        <f>VLOOKUP($E285,BC$450:BF$461,3,FALSE)*BC285*($K285)+IF($G285&lt;&gt;0,($I285/$G285)*BC285,0)*(1-$K285)</f>
        <v>0</v>
      </c>
      <c r="BF285" s="989">
        <f>VLOOKUP($E285,BC$450:BF$461,4,FALSE)*BC285*($K285)+(BC285-BD285-BE285)*(1-$K285)</f>
        <v>0</v>
      </c>
      <c r="BG285" s="946"/>
      <c r="BK285" s="988">
        <f t="shared" si="238"/>
        <v>0</v>
      </c>
      <c r="BL285" s="989">
        <f>VLOOKUP($E285,BK$450:BN$461,2,FALSE)*BK285*($K285)+IF($G285&lt;&gt;0,($H285/$G285)*BK285,0)*(1-$K285)</f>
        <v>0</v>
      </c>
      <c r="BM285" s="989">
        <f>VLOOKUP($E285,BK$450:BN$461,3,FALSE)*BK285*($K285)+IF($G285&lt;&gt;0,($I285/$G285)*BK285,0)*(1-$K285)</f>
        <v>0</v>
      </c>
      <c r="BN285" s="989">
        <f>VLOOKUP($E285,BK$450:BN$461,4,FALSE)*BK285*($K285)+(BK285-BL285-BM285)*(1-$K285)</f>
        <v>0</v>
      </c>
      <c r="BO285" s="946"/>
      <c r="BS285" s="988">
        <f t="shared" si="239"/>
        <v>0</v>
      </c>
      <c r="BT285" s="989">
        <f>VLOOKUP($E285,BS$450:BV$461,2,FALSE)*BS285*($K285)+IF($G285&lt;&gt;0,($H285/$G285)*BS285,0)*(1-$K285)</f>
        <v>0</v>
      </c>
      <c r="BU285" s="989">
        <f>VLOOKUP($E285,BS$450:BV$461,3,FALSE)*BS285*($K285)+IF($G285&lt;&gt;0,($I285/$G285)*BS285,0)*(1-$K285)</f>
        <v>0</v>
      </c>
      <c r="BV285" s="989">
        <f>VLOOKUP($E285,BS$450:BV$461,4,FALSE)*BS285*($K285)+(BS285-BT285-BU285)*(1-$K285)</f>
        <v>0</v>
      </c>
      <c r="BW285" s="946"/>
      <c r="CA285" s="988">
        <f t="shared" si="240"/>
        <v>0</v>
      </c>
      <c r="CB285" s="989">
        <f>VLOOKUP($E285,CA$450:CD$461,2,FALSE)*CA285*($K285)+IF($G285&lt;&gt;0,($H285/$G285)*CA285,0)*(1-$K285)</f>
        <v>0</v>
      </c>
      <c r="CC285" s="989">
        <f>VLOOKUP($E285,CA$450:CD$461,3,FALSE)*CA285*($K285)+IF($G285&lt;&gt;0,($I285/$G285)*CA285,0)*(1-$K285)</f>
        <v>0</v>
      </c>
      <c r="CD285" s="989">
        <f>VLOOKUP($E285,CA$450:CD$461,4,FALSE)*CA285*($K285)+(CA285-CB285-CC285)*(1-$K285)</f>
        <v>0</v>
      </c>
      <c r="CE285" s="946"/>
      <c r="CI285" s="988">
        <f t="shared" si="241"/>
        <v>0</v>
      </c>
      <c r="CJ285" s="989">
        <f>VLOOKUP($E285,CI$450:CL$461,2,FALSE)*CI285*($K285)+IF($G285&lt;&gt;0,($H285/$G285)*CI285,0)*(1-$K285)</f>
        <v>0</v>
      </c>
      <c r="CK285" s="989">
        <f>VLOOKUP($E285,CI$450:CL$461,3,FALSE)*CI285*($K285)+IF($G285&lt;&gt;0,($I285/$G285)*CI285,0)*(1-$K285)</f>
        <v>0</v>
      </c>
      <c r="CL285" s="989">
        <f>VLOOKUP($E285,CI$450:CL$461,4,FALSE)*CI285*($K285)+(CI285-CJ285-CK285)*(1-$K285)</f>
        <v>0</v>
      </c>
      <c r="CM285" s="946"/>
      <c r="CQ285" s="988">
        <f t="shared" si="242"/>
        <v>0</v>
      </c>
      <c r="CR285" s="989">
        <f>VLOOKUP($E285,CQ$450:CT$461,2,FALSE)*CQ285*($K285)+IF($G285&lt;&gt;0,($H285/$G285)*CQ285,0)*(1-$K285)</f>
        <v>0</v>
      </c>
      <c r="CS285" s="989">
        <f>VLOOKUP($E285,CQ$450:CT$461,3,FALSE)*CQ285*($K285)+IF($G285&lt;&gt;0,($I285/$G285)*CQ285,0)*(1-$K285)</f>
        <v>0</v>
      </c>
      <c r="CT285" s="989">
        <f>VLOOKUP($E285,CQ$450:CT$461,4,FALSE)*CQ285*($K285)+(CQ285-CR285-CS285)*(1-$K285)</f>
        <v>0</v>
      </c>
      <c r="CU285" s="946"/>
      <c r="CY285" s="988">
        <f t="shared" si="243"/>
        <v>0</v>
      </c>
      <c r="CZ285" s="989">
        <f>VLOOKUP($E285,CY$450:DB$461,2,FALSE)*CY285*($K285)+IF($G285&lt;&gt;0,($H285/$G285)*CY285,0)*(1-$K285)</f>
        <v>0</v>
      </c>
      <c r="DA285" s="989">
        <f>VLOOKUP($E285,CY$450:DB$461,3,FALSE)*CY285*($K285)+IF($G285&lt;&gt;0,($I285/$G285)*CY285,0)*(1-$K285)</f>
        <v>0</v>
      </c>
      <c r="DB285" s="989">
        <f>VLOOKUP($E285,CY$450:DB$461,4,FALSE)*CY285*($K285)+(CY285-CZ285-DA285)*(1-$K285)</f>
        <v>0</v>
      </c>
      <c r="DC285" s="946"/>
      <c r="DG285" s="988">
        <f t="shared" si="244"/>
        <v>0</v>
      </c>
      <c r="DH285" s="989">
        <f>VLOOKUP($E285,DG$450:DJ$461,2,FALSE)*DG285*($K285)+IF($G285&lt;&gt;0,($H285/$G285)*DG285,0)*(1-$K285)</f>
        <v>0</v>
      </c>
      <c r="DI285" s="989">
        <f>VLOOKUP($E285,DG$450:DJ$461,3,FALSE)*DG285*($K285)+IF($G285&lt;&gt;0,($I285/$G285)*DG285,0)*(1-$K285)</f>
        <v>0</v>
      </c>
      <c r="DJ285" s="989">
        <f>VLOOKUP($E285,DG$450:DJ$461,4,FALSE)*DG285*($K285)+(DG285-DH285-DI285)*(1-$K285)</f>
        <v>0</v>
      </c>
      <c r="DK285" s="946"/>
      <c r="DO285" s="988">
        <f t="shared" si="245"/>
        <v>0</v>
      </c>
      <c r="DP285" s="989">
        <f>VLOOKUP($E285,DO$450:DR$461,2,FALSE)*DO285*($K285)+IF($G285&lt;&gt;0,($H285/$G285)*DO285,0)*(1-$K285)</f>
        <v>0</v>
      </c>
      <c r="DQ285" s="989">
        <f>VLOOKUP($E285,DO$450:DR$461,3,FALSE)*DO285*($K285)+IF($G285&lt;&gt;0,($I285/$G285)*DO285,0)*(1-$K285)</f>
        <v>0</v>
      </c>
      <c r="DR285" s="989">
        <f>VLOOKUP($E285,DO$450:DR$461,4,FALSE)*DO285*($K285)+(DO285-DP285-DQ285)*(1-$K285)</f>
        <v>0</v>
      </c>
      <c r="DS285" s="946"/>
      <c r="DW285" s="988">
        <f t="shared" si="246"/>
        <v>0</v>
      </c>
      <c r="DX285" s="989">
        <f>VLOOKUP($E285,DW$450:DZ$461,2,FALSE)*DW285*($K285)+IF($G285&lt;&gt;0,($H285/$G285)*DW285,0)*(1-$K285)</f>
        <v>0</v>
      </c>
      <c r="DY285" s="989">
        <f>VLOOKUP($E285,DW$450:DZ$461,3,FALSE)*DW285*($K285)+IF($G285&lt;&gt;0,($I285/$G285)*DW285,0)*(1-$K285)</f>
        <v>0</v>
      </c>
      <c r="DZ285" s="989">
        <f>VLOOKUP($E285,DW$450:DZ$461,4,FALSE)*DW285*($K285)+(DW285-DX285-DY285)*(1-$K285)</f>
        <v>0</v>
      </c>
      <c r="EA285" s="946"/>
      <c r="EE285" s="988">
        <f t="shared" si="247"/>
        <v>0</v>
      </c>
      <c r="EF285" s="989">
        <f>VLOOKUP($E285,EE$450:EH$461,2,FALSE)*EE285*($K285)+IF($G285&lt;&gt;0,($H285/$G285)*EE285,0)*(1-$K285)</f>
        <v>0</v>
      </c>
      <c r="EG285" s="989">
        <f>VLOOKUP($E285,EE$450:EH$461,3,FALSE)*EE285*($K285)+IF($G285&lt;&gt;0,($I285/$G285)*EE285,0)*(1-$K285)</f>
        <v>0</v>
      </c>
      <c r="EH285" s="989">
        <f>VLOOKUP($E285,EE$450:EH$461,4,FALSE)*EE285*($K285)+(EE285-EF285-EG285)*(1-$K285)</f>
        <v>0</v>
      </c>
      <c r="EI285" s="946"/>
      <c r="EM285" s="988">
        <f t="shared" si="248"/>
        <v>0</v>
      </c>
      <c r="EN285" s="989">
        <f>VLOOKUP($E285,EM$450:EP$461,2,FALSE)*EM285*($K285)+IF($G285&lt;&gt;0,($H285/$G285)*EM285,0)*(1-$K285)</f>
        <v>0</v>
      </c>
      <c r="EO285" s="989">
        <f>VLOOKUP($E285,EM$450:EP$461,3,FALSE)*EM285*($K285)+IF($G285&lt;&gt;0,($I285/$G285)*EM285,0)*(1-$K285)</f>
        <v>0</v>
      </c>
      <c r="EP285" s="989">
        <f>VLOOKUP($E285,EM$450:EP$461,4,FALSE)*EM285*($K285)+(EM285-EN285-EO285)*(1-$K285)</f>
        <v>0</v>
      </c>
      <c r="EQ285" s="946"/>
      <c r="EU285" s="988">
        <f t="shared" si="249"/>
        <v>0</v>
      </c>
      <c r="EV285" s="989">
        <f>VLOOKUP($E285,EU$450:EX$461,2,FALSE)*EU285*($K285)+IF($G285&lt;&gt;0,($H285/$G285)*EU285,0)*(1-$K285)</f>
        <v>0</v>
      </c>
      <c r="EW285" s="989">
        <f>VLOOKUP($E285,EU$450:EX$461,3,FALSE)*EU285*($K285)+IF($G285&lt;&gt;0,($I285/$G285)*EU285,0)*(1-$K285)</f>
        <v>0</v>
      </c>
      <c r="EX285" s="989">
        <f>VLOOKUP($E285,EU$450:EX$461,4,FALSE)*EU285*($K285)+(EU285-EV285-EW285)*(1-$K285)</f>
        <v>0</v>
      </c>
      <c r="EY285" s="946"/>
      <c r="FC285" s="988">
        <f t="shared" si="250"/>
        <v>0</v>
      </c>
      <c r="FD285" s="989">
        <f>VLOOKUP($E285,FC$450:FF$461,2,FALSE)*FC285*($K285)+IF($G285&lt;&gt;0,($H285/$G285)*FC285,0)*(1-$K285)</f>
        <v>0</v>
      </c>
      <c r="FE285" s="989">
        <f>VLOOKUP($E285,FC$450:FF$461,3,FALSE)*FC285*($K285)+IF($G285&lt;&gt;0,($I285/$G285)*FC285,0)*(1-$K285)</f>
        <v>0</v>
      </c>
      <c r="FF285" s="989">
        <f>VLOOKUP($E285,FC$450:FF$461,4,FALSE)*FC285*($K285)+(FC285-FD285-FE285)*(1-$K285)</f>
        <v>0</v>
      </c>
      <c r="FG285" s="946"/>
      <c r="FK285" s="988">
        <f t="shared" si="251"/>
        <v>0</v>
      </c>
      <c r="FL285" s="989">
        <f>VLOOKUP($E285,FK$450:FN$461,2,FALSE)*FK285*($K285)+IF($G285&lt;&gt;0,($H285/$G285)*FK285,0)*(1-$K285)</f>
        <v>0</v>
      </c>
      <c r="FM285" s="989">
        <f>VLOOKUP($E285,FK$450:FN$461,3,FALSE)*FK285*($K285)+IF($G285&lt;&gt;0,($I285/$G285)*FK285,0)*(1-$K285)</f>
        <v>0</v>
      </c>
      <c r="FN285" s="989">
        <f>VLOOKUP($E285,FK$450:FN$461,4,FALSE)*FK285*($K285)+(FK285-FL285-FM285)*(1-$K285)</f>
        <v>0</v>
      </c>
      <c r="FO285" s="946"/>
    </row>
    <row r="286" spans="1:171">
      <c r="A286" s="170"/>
      <c r="B286" s="63" t="s">
        <v>514</v>
      </c>
      <c r="C286" s="1977" t="s">
        <v>728</v>
      </c>
      <c r="D286" s="896">
        <v>408.1</v>
      </c>
      <c r="E286" s="1985" t="str">
        <f>'Sch 3A - Taxes'!E27</f>
        <v>DIST</v>
      </c>
      <c r="F286" s="765"/>
      <c r="G286" s="182">
        <f>'Sch 3A - Taxes'!F27</f>
        <v>0</v>
      </c>
      <c r="H286" s="182">
        <f>'Sch 3A - Taxes'!G27</f>
        <v>0</v>
      </c>
      <c r="I286" s="182">
        <f>'Sch 3A - Taxes'!H27</f>
        <v>0</v>
      </c>
      <c r="J286" s="183">
        <f>'Sch 3A - Taxes'!I27</f>
        <v>0</v>
      </c>
      <c r="K286" s="777">
        <f t="shared" si="231"/>
        <v>1</v>
      </c>
      <c r="O286" s="988">
        <f t="shared" si="232"/>
        <v>0</v>
      </c>
      <c r="P286" s="989">
        <f>VLOOKUP($E286,O$450:R$461,2,FALSE)*O286*($K286)+IF($G286&lt;&gt;0,($H286/$G286)*O286,0)*(1-$K286)</f>
        <v>0</v>
      </c>
      <c r="Q286" s="989">
        <f>VLOOKUP($E286,O$450:R$461,3,FALSE)*O286*($K286)+IF($G286&lt;&gt;0,($I286/$G286)*O286,0)*(1-$K286)</f>
        <v>0</v>
      </c>
      <c r="R286" s="989">
        <f>VLOOKUP($E286,O$450:R$461,4,FALSE)*O286*($K286)+(O286-P286-Q286)*(1-$K286)</f>
        <v>0</v>
      </c>
      <c r="S286" s="946"/>
      <c r="W286" s="988">
        <f t="shared" si="233"/>
        <v>0</v>
      </c>
      <c r="X286" s="989">
        <f>VLOOKUP($E286,W$450:Z$461,2,FALSE)*W286*($K286)+IF($G286&lt;&gt;0,($H286/$G286)*W286,0)*(1-$K286)</f>
        <v>0</v>
      </c>
      <c r="Y286" s="989">
        <f>VLOOKUP($E286,W$450:Z$461,3,FALSE)*W286*($K286)+IF($G286&lt;&gt;0,($I286/$G286)*W286,0)*(1-$K286)</f>
        <v>0</v>
      </c>
      <c r="Z286" s="989">
        <f>VLOOKUP($E286,W$450:Z$461,4,FALSE)*W286*($K286)+(W286-X286-Y286)*(1-$K286)</f>
        <v>0</v>
      </c>
      <c r="AA286" s="946"/>
      <c r="AE286" s="988">
        <f t="shared" si="234"/>
        <v>0</v>
      </c>
      <c r="AF286" s="989">
        <f>VLOOKUP($E286,AE$450:AH$461,2,FALSE)*AE286*($K286)+IF($G286&lt;&gt;0,($H286/$G286)*AE286,0)*(1-$K286)</f>
        <v>0</v>
      </c>
      <c r="AG286" s="989">
        <f>VLOOKUP($E286,AE$450:AH$461,3,FALSE)*AE286*($K286)+IF($G286&lt;&gt;0,($I286/$G286)*AE286,0)*(1-$K286)</f>
        <v>0</v>
      </c>
      <c r="AH286" s="989">
        <f>VLOOKUP($E286,AE$450:AH$461,4,FALSE)*AE286*($K286)+(AE286-AF286-AG286)*(1-$K286)</f>
        <v>0</v>
      </c>
      <c r="AI286" s="946"/>
      <c r="AM286" s="988">
        <f t="shared" si="235"/>
        <v>0</v>
      </c>
      <c r="AN286" s="989">
        <f>VLOOKUP($E286,AM$450:AP$461,2,FALSE)*AM286*($K286)+IF($G286&lt;&gt;0,($H286/$G286)*AM286,0)*(1-$K286)</f>
        <v>0</v>
      </c>
      <c r="AO286" s="989">
        <f>VLOOKUP($E286,AM$450:AP$461,3,FALSE)*AM286*($K286)+IF($G286&lt;&gt;0,($I286/$G286)*AM286,0)*(1-$K286)</f>
        <v>0</v>
      </c>
      <c r="AP286" s="989">
        <f>VLOOKUP($E286,AM$450:AP$461,4,FALSE)*AM286*($K286)+(AM286-AN286-AO286)*(1-$K286)</f>
        <v>0</v>
      </c>
      <c r="AQ286" s="946"/>
      <c r="AU286" s="988">
        <f t="shared" si="236"/>
        <v>0</v>
      </c>
      <c r="AV286" s="989">
        <f>VLOOKUP($E286,AU$450:AX$461,2,FALSE)*AU286*($K286)+IF($G286&lt;&gt;0,($H286/$G286)*AU286,0)*(1-$K286)</f>
        <v>0</v>
      </c>
      <c r="AW286" s="989">
        <f>VLOOKUP($E286,AU$450:AX$461,3,FALSE)*AU286*($K286)+IF($G286&lt;&gt;0,($I286/$G286)*AU286,0)*(1-$K286)</f>
        <v>0</v>
      </c>
      <c r="AX286" s="989">
        <f>VLOOKUP($E286,AU$450:AX$461,4,FALSE)*AU286*($K286)+(AU286-AV286-AW286)*(1-$K286)</f>
        <v>0</v>
      </c>
      <c r="AY286" s="946"/>
      <c r="BC286" s="988">
        <f t="shared" si="237"/>
        <v>0</v>
      </c>
      <c r="BD286" s="989">
        <f>VLOOKUP($E286,BC$450:BF$461,2,FALSE)*BC286*($K286)+IF($G286&lt;&gt;0,($H286/$G286)*BC286,0)*(1-$K286)</f>
        <v>0</v>
      </c>
      <c r="BE286" s="989">
        <f>VLOOKUP($E286,BC$450:BF$461,3,FALSE)*BC286*($K286)+IF($G286&lt;&gt;0,($I286/$G286)*BC286,0)*(1-$K286)</f>
        <v>0</v>
      </c>
      <c r="BF286" s="989">
        <f>VLOOKUP($E286,BC$450:BF$461,4,FALSE)*BC286*($K286)+(BC286-BD286-BE286)*(1-$K286)</f>
        <v>0</v>
      </c>
      <c r="BG286" s="946"/>
      <c r="BK286" s="988">
        <f t="shared" si="238"/>
        <v>0</v>
      </c>
      <c r="BL286" s="989">
        <f>VLOOKUP($E286,BK$450:BN$461,2,FALSE)*BK286*($K286)+IF($G286&lt;&gt;0,($H286/$G286)*BK286,0)*(1-$K286)</f>
        <v>0</v>
      </c>
      <c r="BM286" s="989">
        <f>VLOOKUP($E286,BK$450:BN$461,3,FALSE)*BK286*($K286)+IF($G286&lt;&gt;0,($I286/$G286)*BK286,0)*(1-$K286)</f>
        <v>0</v>
      </c>
      <c r="BN286" s="989">
        <f>VLOOKUP($E286,BK$450:BN$461,4,FALSE)*BK286*($K286)+(BK286-BL286-BM286)*(1-$K286)</f>
        <v>0</v>
      </c>
      <c r="BO286" s="946"/>
      <c r="BS286" s="988">
        <f t="shared" si="239"/>
        <v>0</v>
      </c>
      <c r="BT286" s="989">
        <f>VLOOKUP($E286,BS$450:BV$461,2,FALSE)*BS286*($K286)+IF($G286&lt;&gt;0,($H286/$G286)*BS286,0)*(1-$K286)</f>
        <v>0</v>
      </c>
      <c r="BU286" s="989">
        <f>VLOOKUP($E286,BS$450:BV$461,3,FALSE)*BS286*($K286)+IF($G286&lt;&gt;0,($I286/$G286)*BS286,0)*(1-$K286)</f>
        <v>0</v>
      </c>
      <c r="BV286" s="989">
        <f>VLOOKUP($E286,BS$450:BV$461,4,FALSE)*BS286*($K286)+(BS286-BT286-BU286)*(1-$K286)</f>
        <v>0</v>
      </c>
      <c r="BW286" s="946"/>
      <c r="CA286" s="988">
        <f t="shared" si="240"/>
        <v>0</v>
      </c>
      <c r="CB286" s="989">
        <f>VLOOKUP($E286,CA$450:CD$461,2,FALSE)*CA286*($K286)+IF($G286&lt;&gt;0,($H286/$G286)*CA286,0)*(1-$K286)</f>
        <v>0</v>
      </c>
      <c r="CC286" s="989">
        <f>VLOOKUP($E286,CA$450:CD$461,3,FALSE)*CA286*($K286)+IF($G286&lt;&gt;0,($I286/$G286)*CA286,0)*(1-$K286)</f>
        <v>0</v>
      </c>
      <c r="CD286" s="989">
        <f>VLOOKUP($E286,CA$450:CD$461,4,FALSE)*CA286*($K286)+(CA286-CB286-CC286)*(1-$K286)</f>
        <v>0</v>
      </c>
      <c r="CE286" s="946"/>
      <c r="CI286" s="988">
        <f t="shared" si="241"/>
        <v>0</v>
      </c>
      <c r="CJ286" s="989">
        <f>VLOOKUP($E286,CI$450:CL$461,2,FALSE)*CI286*($K286)+IF($G286&lt;&gt;0,($H286/$G286)*CI286,0)*(1-$K286)</f>
        <v>0</v>
      </c>
      <c r="CK286" s="989">
        <f>VLOOKUP($E286,CI$450:CL$461,3,FALSE)*CI286*($K286)+IF($G286&lt;&gt;0,($I286/$G286)*CI286,0)*(1-$K286)</f>
        <v>0</v>
      </c>
      <c r="CL286" s="989">
        <f>VLOOKUP($E286,CI$450:CL$461,4,FALSE)*CI286*($K286)+(CI286-CJ286-CK286)*(1-$K286)</f>
        <v>0</v>
      </c>
      <c r="CM286" s="946"/>
      <c r="CQ286" s="988">
        <f t="shared" si="242"/>
        <v>0</v>
      </c>
      <c r="CR286" s="989">
        <f>VLOOKUP($E286,CQ$450:CT$461,2,FALSE)*CQ286*($K286)+IF($G286&lt;&gt;0,($H286/$G286)*CQ286,0)*(1-$K286)</f>
        <v>0</v>
      </c>
      <c r="CS286" s="989">
        <f>VLOOKUP($E286,CQ$450:CT$461,3,FALSE)*CQ286*($K286)+IF($G286&lt;&gt;0,($I286/$G286)*CQ286,0)*(1-$K286)</f>
        <v>0</v>
      </c>
      <c r="CT286" s="989">
        <f>VLOOKUP($E286,CQ$450:CT$461,4,FALSE)*CQ286*($K286)+(CQ286-CR286-CS286)*(1-$K286)</f>
        <v>0</v>
      </c>
      <c r="CU286" s="946"/>
      <c r="CY286" s="988">
        <f t="shared" si="243"/>
        <v>0</v>
      </c>
      <c r="CZ286" s="989">
        <f>VLOOKUP($E286,CY$450:DB$461,2,FALSE)*CY286*($K286)+IF($G286&lt;&gt;0,($H286/$G286)*CY286,0)*(1-$K286)</f>
        <v>0</v>
      </c>
      <c r="DA286" s="989">
        <f>VLOOKUP($E286,CY$450:DB$461,3,FALSE)*CY286*($K286)+IF($G286&lt;&gt;0,($I286/$G286)*CY286,0)*(1-$K286)</f>
        <v>0</v>
      </c>
      <c r="DB286" s="989">
        <f>VLOOKUP($E286,CY$450:DB$461,4,FALSE)*CY286*($K286)+(CY286-CZ286-DA286)*(1-$K286)</f>
        <v>0</v>
      </c>
      <c r="DC286" s="946"/>
      <c r="DG286" s="988">
        <f t="shared" si="244"/>
        <v>0</v>
      </c>
      <c r="DH286" s="989">
        <f>VLOOKUP($E286,DG$450:DJ$461,2,FALSE)*DG286*($K286)+IF($G286&lt;&gt;0,($H286/$G286)*DG286,0)*(1-$K286)</f>
        <v>0</v>
      </c>
      <c r="DI286" s="989">
        <f>VLOOKUP($E286,DG$450:DJ$461,3,FALSE)*DG286*($K286)+IF($G286&lt;&gt;0,($I286/$G286)*DG286,0)*(1-$K286)</f>
        <v>0</v>
      </c>
      <c r="DJ286" s="989">
        <f>VLOOKUP($E286,DG$450:DJ$461,4,FALSE)*DG286*($K286)+(DG286-DH286-DI286)*(1-$K286)</f>
        <v>0</v>
      </c>
      <c r="DK286" s="946"/>
      <c r="DO286" s="988">
        <f t="shared" si="245"/>
        <v>0</v>
      </c>
      <c r="DP286" s="989">
        <f>VLOOKUP($E286,DO$450:DR$461,2,FALSE)*DO286*($K286)+IF($G286&lt;&gt;0,($H286/$G286)*DO286,0)*(1-$K286)</f>
        <v>0</v>
      </c>
      <c r="DQ286" s="989">
        <f>VLOOKUP($E286,DO$450:DR$461,3,FALSE)*DO286*($K286)+IF($G286&lt;&gt;0,($I286/$G286)*DO286,0)*(1-$K286)</f>
        <v>0</v>
      </c>
      <c r="DR286" s="989">
        <f>VLOOKUP($E286,DO$450:DR$461,4,FALSE)*DO286*($K286)+(DO286-DP286-DQ286)*(1-$K286)</f>
        <v>0</v>
      </c>
      <c r="DS286" s="946"/>
      <c r="DW286" s="988">
        <f t="shared" si="246"/>
        <v>0</v>
      </c>
      <c r="DX286" s="989">
        <f>VLOOKUP($E286,DW$450:DZ$461,2,FALSE)*DW286*($K286)+IF($G286&lt;&gt;0,($H286/$G286)*DW286,0)*(1-$K286)</f>
        <v>0</v>
      </c>
      <c r="DY286" s="989">
        <f>VLOOKUP($E286,DW$450:DZ$461,3,FALSE)*DW286*($K286)+IF($G286&lt;&gt;0,($I286/$G286)*DW286,0)*(1-$K286)</f>
        <v>0</v>
      </c>
      <c r="DZ286" s="989">
        <f>VLOOKUP($E286,DW$450:DZ$461,4,FALSE)*DW286*($K286)+(DW286-DX286-DY286)*(1-$K286)</f>
        <v>0</v>
      </c>
      <c r="EA286" s="946"/>
      <c r="EE286" s="988">
        <f t="shared" si="247"/>
        <v>0</v>
      </c>
      <c r="EF286" s="989">
        <f>VLOOKUP($E286,EE$450:EH$461,2,FALSE)*EE286*($K286)+IF($G286&lt;&gt;0,($H286/$G286)*EE286,0)*(1-$K286)</f>
        <v>0</v>
      </c>
      <c r="EG286" s="989">
        <f>VLOOKUP($E286,EE$450:EH$461,3,FALSE)*EE286*($K286)+IF($G286&lt;&gt;0,($I286/$G286)*EE286,0)*(1-$K286)</f>
        <v>0</v>
      </c>
      <c r="EH286" s="989">
        <f>VLOOKUP($E286,EE$450:EH$461,4,FALSE)*EE286*($K286)+(EE286-EF286-EG286)*(1-$K286)</f>
        <v>0</v>
      </c>
      <c r="EI286" s="946"/>
      <c r="EM286" s="988">
        <f t="shared" si="248"/>
        <v>0</v>
      </c>
      <c r="EN286" s="989">
        <f>VLOOKUP($E286,EM$450:EP$461,2,FALSE)*EM286*($K286)+IF($G286&lt;&gt;0,($H286/$G286)*EM286,0)*(1-$K286)</f>
        <v>0</v>
      </c>
      <c r="EO286" s="989">
        <f>VLOOKUP($E286,EM$450:EP$461,3,FALSE)*EM286*($K286)+IF($G286&lt;&gt;0,($I286/$G286)*EM286,0)*(1-$K286)</f>
        <v>0</v>
      </c>
      <c r="EP286" s="989">
        <f>VLOOKUP($E286,EM$450:EP$461,4,FALSE)*EM286*($K286)+(EM286-EN286-EO286)*(1-$K286)</f>
        <v>0</v>
      </c>
      <c r="EQ286" s="946"/>
      <c r="EU286" s="988">
        <f t="shared" si="249"/>
        <v>0</v>
      </c>
      <c r="EV286" s="989">
        <f>VLOOKUP($E286,EU$450:EX$461,2,FALSE)*EU286*($K286)+IF($G286&lt;&gt;0,($H286/$G286)*EU286,0)*(1-$K286)</f>
        <v>0</v>
      </c>
      <c r="EW286" s="989">
        <f>VLOOKUP($E286,EU$450:EX$461,3,FALSE)*EU286*($K286)+IF($G286&lt;&gt;0,($I286/$G286)*EU286,0)*(1-$K286)</f>
        <v>0</v>
      </c>
      <c r="EX286" s="989">
        <f>VLOOKUP($E286,EU$450:EX$461,4,FALSE)*EU286*($K286)+(EU286-EV286-EW286)*(1-$K286)</f>
        <v>0</v>
      </c>
      <c r="EY286" s="946"/>
      <c r="FC286" s="988">
        <f t="shared" si="250"/>
        <v>0</v>
      </c>
      <c r="FD286" s="989">
        <f>VLOOKUP($E286,FC$450:FF$461,2,FALSE)*FC286*($K286)+IF($G286&lt;&gt;0,($H286/$G286)*FC286,0)*(1-$K286)</f>
        <v>0</v>
      </c>
      <c r="FE286" s="989">
        <f>VLOOKUP($E286,FC$450:FF$461,3,FALSE)*FC286*($K286)+IF($G286&lt;&gt;0,($I286/$G286)*FC286,0)*(1-$K286)</f>
        <v>0</v>
      </c>
      <c r="FF286" s="989">
        <f>VLOOKUP($E286,FC$450:FF$461,4,FALSE)*FC286*($K286)+(FC286-FD286-FE286)*(1-$K286)</f>
        <v>0</v>
      </c>
      <c r="FG286" s="946"/>
      <c r="FK286" s="988">
        <f t="shared" si="251"/>
        <v>0</v>
      </c>
      <c r="FL286" s="989">
        <f>VLOOKUP($E286,FK$450:FN$461,2,FALSE)*FK286*($K286)+IF($G286&lt;&gt;0,($H286/$G286)*FK286,0)*(1-$K286)</f>
        <v>0</v>
      </c>
      <c r="FM286" s="989">
        <f>VLOOKUP($E286,FK$450:FN$461,3,FALSE)*FK286*($K286)+IF($G286&lt;&gt;0,($I286/$G286)*FK286,0)*(1-$K286)</f>
        <v>0</v>
      </c>
      <c r="FN286" s="989">
        <f>VLOOKUP($E286,FK$450:FN$461,4,FALSE)*FK286*($K286)+(FK286-FL286-FM286)*(1-$K286)</f>
        <v>0</v>
      </c>
      <c r="FO286" s="946"/>
    </row>
    <row r="287" spans="1:171" ht="16.5" thickBot="1">
      <c r="A287" s="170"/>
      <c r="B287" s="63" t="s">
        <v>107</v>
      </c>
      <c r="C287" s="1977" t="s">
        <v>728</v>
      </c>
      <c r="D287" s="896">
        <v>408.1</v>
      </c>
      <c r="E287" s="1985" t="str">
        <f>'Sch 3A - Taxes'!E28</f>
        <v>DIST</v>
      </c>
      <c r="F287" s="765"/>
      <c r="G287" s="182">
        <f>'Sch 3A - Taxes'!F28</f>
        <v>0</v>
      </c>
      <c r="H287" s="182">
        <f>'Sch 3A - Taxes'!G28</f>
        <v>0</v>
      </c>
      <c r="I287" s="182">
        <f>'Sch 3A - Taxes'!H28</f>
        <v>0</v>
      </c>
      <c r="J287" s="183">
        <f>'Sch 3A - Taxes'!I28</f>
        <v>0</v>
      </c>
      <c r="K287" s="777">
        <f t="shared" si="231"/>
        <v>1</v>
      </c>
      <c r="O287" s="988">
        <f t="shared" si="232"/>
        <v>0</v>
      </c>
      <c r="P287" s="989">
        <f>VLOOKUP($E287,O$450:R$461,2,FALSE)*O287*($K287)+IF($G287&lt;&gt;0,($H287/$G287)*O287,0)*(1-$K287)</f>
        <v>0</v>
      </c>
      <c r="Q287" s="989">
        <f>VLOOKUP($E287,O$450:R$461,3,FALSE)*O287*($K287)+IF($G287&lt;&gt;0,($I287/$G287)*O287,0)*(1-$K287)</f>
        <v>0</v>
      </c>
      <c r="R287" s="989">
        <f>VLOOKUP($E287,O$450:R$461,4,FALSE)*O287*($K287)+(O287-P287-Q287)*(1-$K287)</f>
        <v>0</v>
      </c>
      <c r="S287" s="946"/>
      <c r="W287" s="988">
        <f t="shared" si="233"/>
        <v>0</v>
      </c>
      <c r="X287" s="989">
        <f>VLOOKUP($E287,W$450:Z$461,2,FALSE)*W287*($K287)+IF($G287&lt;&gt;0,($H287/$G287)*W287,0)*(1-$K287)</f>
        <v>0</v>
      </c>
      <c r="Y287" s="989">
        <f>VLOOKUP($E287,W$450:Z$461,3,FALSE)*W287*($K287)+IF($G287&lt;&gt;0,($I287/$G287)*W287,0)*(1-$K287)</f>
        <v>0</v>
      </c>
      <c r="Z287" s="989">
        <f>VLOOKUP($E287,W$450:Z$461,4,FALSE)*W287*($K287)+(W287-X287-Y287)*(1-$K287)</f>
        <v>0</v>
      </c>
      <c r="AA287" s="946"/>
      <c r="AE287" s="988">
        <f t="shared" si="234"/>
        <v>0</v>
      </c>
      <c r="AF287" s="989">
        <f>VLOOKUP($E287,AE$450:AH$461,2,FALSE)*AE287*($K287)+IF($G287&lt;&gt;0,($H287/$G287)*AE287,0)*(1-$K287)</f>
        <v>0</v>
      </c>
      <c r="AG287" s="989">
        <f>VLOOKUP($E287,AE$450:AH$461,3,FALSE)*AE287*($K287)+IF($G287&lt;&gt;0,($I287/$G287)*AE287,0)*(1-$K287)</f>
        <v>0</v>
      </c>
      <c r="AH287" s="989">
        <f>VLOOKUP($E287,AE$450:AH$461,4,FALSE)*AE287*($K287)+(AE287-AF287-AG287)*(1-$K287)</f>
        <v>0</v>
      </c>
      <c r="AI287" s="946"/>
      <c r="AM287" s="988">
        <f t="shared" si="235"/>
        <v>0</v>
      </c>
      <c r="AN287" s="989">
        <f>VLOOKUP($E287,AM$450:AP$461,2,FALSE)*AM287*($K287)+IF($G287&lt;&gt;0,($H287/$G287)*AM287,0)*(1-$K287)</f>
        <v>0</v>
      </c>
      <c r="AO287" s="989">
        <f>VLOOKUP($E287,AM$450:AP$461,3,FALSE)*AM287*($K287)+IF($G287&lt;&gt;0,($I287/$G287)*AM287,0)*(1-$K287)</f>
        <v>0</v>
      </c>
      <c r="AP287" s="989">
        <f>VLOOKUP($E287,AM$450:AP$461,4,FALSE)*AM287*($K287)+(AM287-AN287-AO287)*(1-$K287)</f>
        <v>0</v>
      </c>
      <c r="AQ287" s="946"/>
      <c r="AU287" s="988">
        <f t="shared" si="236"/>
        <v>0</v>
      </c>
      <c r="AV287" s="989">
        <f>VLOOKUP($E287,AU$450:AX$461,2,FALSE)*AU287*($K287)+IF($G287&lt;&gt;0,($H287/$G287)*AU287,0)*(1-$K287)</f>
        <v>0</v>
      </c>
      <c r="AW287" s="989">
        <f>VLOOKUP($E287,AU$450:AX$461,3,FALSE)*AU287*($K287)+IF($G287&lt;&gt;0,($I287/$G287)*AU287,0)*(1-$K287)</f>
        <v>0</v>
      </c>
      <c r="AX287" s="989">
        <f>VLOOKUP($E287,AU$450:AX$461,4,FALSE)*AU287*($K287)+(AU287-AV287-AW287)*(1-$K287)</f>
        <v>0</v>
      </c>
      <c r="AY287" s="946"/>
      <c r="BC287" s="988">
        <f t="shared" si="237"/>
        <v>0</v>
      </c>
      <c r="BD287" s="989">
        <f>VLOOKUP($E287,BC$450:BF$461,2,FALSE)*BC287*($K287)+IF($G287&lt;&gt;0,($H287/$G287)*BC287,0)*(1-$K287)</f>
        <v>0</v>
      </c>
      <c r="BE287" s="989">
        <f>VLOOKUP($E287,BC$450:BF$461,3,FALSE)*BC287*($K287)+IF($G287&lt;&gt;0,($I287/$G287)*BC287,0)*(1-$K287)</f>
        <v>0</v>
      </c>
      <c r="BF287" s="989">
        <f>VLOOKUP($E287,BC$450:BF$461,4,FALSE)*BC287*($K287)+(BC287-BD287-BE287)*(1-$K287)</f>
        <v>0</v>
      </c>
      <c r="BG287" s="946"/>
      <c r="BK287" s="988">
        <f t="shared" si="238"/>
        <v>0</v>
      </c>
      <c r="BL287" s="989">
        <f>VLOOKUP($E287,BK$450:BN$461,2,FALSE)*BK287*($K287)+IF($G287&lt;&gt;0,($H287/$G287)*BK287,0)*(1-$K287)</f>
        <v>0</v>
      </c>
      <c r="BM287" s="989">
        <f>VLOOKUP($E287,BK$450:BN$461,3,FALSE)*BK287*($K287)+IF($G287&lt;&gt;0,($I287/$G287)*BK287,0)*(1-$K287)</f>
        <v>0</v>
      </c>
      <c r="BN287" s="989">
        <f>VLOOKUP($E287,BK$450:BN$461,4,FALSE)*BK287*($K287)+(BK287-BL287-BM287)*(1-$K287)</f>
        <v>0</v>
      </c>
      <c r="BO287" s="946"/>
      <c r="BS287" s="988">
        <f t="shared" si="239"/>
        <v>0</v>
      </c>
      <c r="BT287" s="989">
        <f>VLOOKUP($E287,BS$450:BV$461,2,FALSE)*BS287*($K287)+IF($G287&lt;&gt;0,($H287/$G287)*BS287,0)*(1-$K287)</f>
        <v>0</v>
      </c>
      <c r="BU287" s="989">
        <f>VLOOKUP($E287,BS$450:BV$461,3,FALSE)*BS287*($K287)+IF($G287&lt;&gt;0,($I287/$G287)*BS287,0)*(1-$K287)</f>
        <v>0</v>
      </c>
      <c r="BV287" s="989">
        <f>VLOOKUP($E287,BS$450:BV$461,4,FALSE)*BS287*($K287)+(BS287-BT287-BU287)*(1-$K287)</f>
        <v>0</v>
      </c>
      <c r="BW287" s="946"/>
      <c r="CA287" s="988">
        <f t="shared" si="240"/>
        <v>0</v>
      </c>
      <c r="CB287" s="989">
        <f>VLOOKUP($E287,CA$450:CD$461,2,FALSE)*CA287*($K287)+IF($G287&lt;&gt;0,($H287/$G287)*CA287,0)*(1-$K287)</f>
        <v>0</v>
      </c>
      <c r="CC287" s="989">
        <f>VLOOKUP($E287,CA$450:CD$461,3,FALSE)*CA287*($K287)+IF($G287&lt;&gt;0,($I287/$G287)*CA287,0)*(1-$K287)</f>
        <v>0</v>
      </c>
      <c r="CD287" s="989">
        <f>VLOOKUP($E287,CA$450:CD$461,4,FALSE)*CA287*($K287)+(CA287-CB287-CC287)*(1-$K287)</f>
        <v>0</v>
      </c>
      <c r="CE287" s="946"/>
      <c r="CI287" s="988">
        <f t="shared" si="241"/>
        <v>0</v>
      </c>
      <c r="CJ287" s="989">
        <f>VLOOKUP($E287,CI$450:CL$461,2,FALSE)*CI287*($K287)+IF($G287&lt;&gt;0,($H287/$G287)*CI287,0)*(1-$K287)</f>
        <v>0</v>
      </c>
      <c r="CK287" s="989">
        <f>VLOOKUP($E287,CI$450:CL$461,3,FALSE)*CI287*($K287)+IF($G287&lt;&gt;0,($I287/$G287)*CI287,0)*(1-$K287)</f>
        <v>0</v>
      </c>
      <c r="CL287" s="989">
        <f>VLOOKUP($E287,CI$450:CL$461,4,FALSE)*CI287*($K287)+(CI287-CJ287-CK287)*(1-$K287)</f>
        <v>0</v>
      </c>
      <c r="CM287" s="946"/>
      <c r="CQ287" s="988">
        <f t="shared" si="242"/>
        <v>0</v>
      </c>
      <c r="CR287" s="989">
        <f>VLOOKUP($E287,CQ$450:CT$461,2,FALSE)*CQ287*($K287)+IF($G287&lt;&gt;0,($H287/$G287)*CQ287,0)*(1-$K287)</f>
        <v>0</v>
      </c>
      <c r="CS287" s="989">
        <f>VLOOKUP($E287,CQ$450:CT$461,3,FALSE)*CQ287*($K287)+IF($G287&lt;&gt;0,($I287/$G287)*CQ287,0)*(1-$K287)</f>
        <v>0</v>
      </c>
      <c r="CT287" s="989">
        <f>VLOOKUP($E287,CQ$450:CT$461,4,FALSE)*CQ287*($K287)+(CQ287-CR287-CS287)*(1-$K287)</f>
        <v>0</v>
      </c>
      <c r="CU287" s="946"/>
      <c r="CY287" s="988">
        <f t="shared" si="243"/>
        <v>0</v>
      </c>
      <c r="CZ287" s="989">
        <f>VLOOKUP($E287,CY$450:DB$461,2,FALSE)*CY287*($K287)+IF($G287&lt;&gt;0,($H287/$G287)*CY287,0)*(1-$K287)</f>
        <v>0</v>
      </c>
      <c r="DA287" s="989">
        <f>VLOOKUP($E287,CY$450:DB$461,3,FALSE)*CY287*($K287)+IF($G287&lt;&gt;0,($I287/$G287)*CY287,0)*(1-$K287)</f>
        <v>0</v>
      </c>
      <c r="DB287" s="989">
        <f>VLOOKUP($E287,CY$450:DB$461,4,FALSE)*CY287*($K287)+(CY287-CZ287-DA287)*(1-$K287)</f>
        <v>0</v>
      </c>
      <c r="DC287" s="946"/>
      <c r="DG287" s="988">
        <f t="shared" si="244"/>
        <v>0</v>
      </c>
      <c r="DH287" s="989">
        <f>VLOOKUP($E287,DG$450:DJ$461,2,FALSE)*DG287*($K287)+IF($G287&lt;&gt;0,($H287/$G287)*DG287,0)*(1-$K287)</f>
        <v>0</v>
      </c>
      <c r="DI287" s="989">
        <f>VLOOKUP($E287,DG$450:DJ$461,3,FALSE)*DG287*($K287)+IF($G287&lt;&gt;0,($I287/$G287)*DG287,0)*(1-$K287)</f>
        <v>0</v>
      </c>
      <c r="DJ287" s="989">
        <f>VLOOKUP($E287,DG$450:DJ$461,4,FALSE)*DG287*($K287)+(DG287-DH287-DI287)*(1-$K287)</f>
        <v>0</v>
      </c>
      <c r="DK287" s="946"/>
      <c r="DO287" s="988">
        <f t="shared" si="245"/>
        <v>0</v>
      </c>
      <c r="DP287" s="989">
        <f>VLOOKUP($E287,DO$450:DR$461,2,FALSE)*DO287*($K287)+IF($G287&lt;&gt;0,($H287/$G287)*DO287,0)*(1-$K287)</f>
        <v>0</v>
      </c>
      <c r="DQ287" s="989">
        <f>VLOOKUP($E287,DO$450:DR$461,3,FALSE)*DO287*($K287)+IF($G287&lt;&gt;0,($I287/$G287)*DO287,0)*(1-$K287)</f>
        <v>0</v>
      </c>
      <c r="DR287" s="989">
        <f>VLOOKUP($E287,DO$450:DR$461,4,FALSE)*DO287*($K287)+(DO287-DP287-DQ287)*(1-$K287)</f>
        <v>0</v>
      </c>
      <c r="DS287" s="946"/>
      <c r="DW287" s="988">
        <f t="shared" si="246"/>
        <v>0</v>
      </c>
      <c r="DX287" s="989">
        <f>VLOOKUP($E287,DW$450:DZ$461,2,FALSE)*DW287*($K287)+IF($G287&lt;&gt;0,($H287/$G287)*DW287,0)*(1-$K287)</f>
        <v>0</v>
      </c>
      <c r="DY287" s="989">
        <f>VLOOKUP($E287,DW$450:DZ$461,3,FALSE)*DW287*($K287)+IF($G287&lt;&gt;0,($I287/$G287)*DW287,0)*(1-$K287)</f>
        <v>0</v>
      </c>
      <c r="DZ287" s="989">
        <f>VLOOKUP($E287,DW$450:DZ$461,4,FALSE)*DW287*($K287)+(DW287-DX287-DY287)*(1-$K287)</f>
        <v>0</v>
      </c>
      <c r="EA287" s="946"/>
      <c r="EE287" s="988">
        <f t="shared" si="247"/>
        <v>0</v>
      </c>
      <c r="EF287" s="989">
        <f>VLOOKUP($E287,EE$450:EH$461,2,FALSE)*EE287*($K287)+IF($G287&lt;&gt;0,($H287/$G287)*EE287,0)*(1-$K287)</f>
        <v>0</v>
      </c>
      <c r="EG287" s="989">
        <f>VLOOKUP($E287,EE$450:EH$461,3,FALSE)*EE287*($K287)+IF($G287&lt;&gt;0,($I287/$G287)*EE287,0)*(1-$K287)</f>
        <v>0</v>
      </c>
      <c r="EH287" s="989">
        <f>VLOOKUP($E287,EE$450:EH$461,4,FALSE)*EE287*($K287)+(EE287-EF287-EG287)*(1-$K287)</f>
        <v>0</v>
      </c>
      <c r="EI287" s="946"/>
      <c r="EM287" s="988">
        <f t="shared" si="248"/>
        <v>0</v>
      </c>
      <c r="EN287" s="989">
        <f>VLOOKUP($E287,EM$450:EP$461,2,FALSE)*EM287*($K287)+IF($G287&lt;&gt;0,($H287/$G287)*EM287,0)*(1-$K287)</f>
        <v>0</v>
      </c>
      <c r="EO287" s="989">
        <f>VLOOKUP($E287,EM$450:EP$461,3,FALSE)*EM287*($K287)+IF($G287&lt;&gt;0,($I287/$G287)*EM287,0)*(1-$K287)</f>
        <v>0</v>
      </c>
      <c r="EP287" s="989">
        <f>VLOOKUP($E287,EM$450:EP$461,4,FALSE)*EM287*($K287)+(EM287-EN287-EO287)*(1-$K287)</f>
        <v>0</v>
      </c>
      <c r="EQ287" s="946"/>
      <c r="EU287" s="988">
        <f t="shared" si="249"/>
        <v>0</v>
      </c>
      <c r="EV287" s="989">
        <f>VLOOKUP($E287,EU$450:EX$461,2,FALSE)*EU287*($K287)+IF($G287&lt;&gt;0,($H287/$G287)*EU287,0)*(1-$K287)</f>
        <v>0</v>
      </c>
      <c r="EW287" s="989">
        <f>VLOOKUP($E287,EU$450:EX$461,3,FALSE)*EU287*($K287)+IF($G287&lt;&gt;0,($I287/$G287)*EU287,0)*(1-$K287)</f>
        <v>0</v>
      </c>
      <c r="EX287" s="989">
        <f>VLOOKUP($E287,EU$450:EX$461,4,FALSE)*EU287*($K287)+(EU287-EV287-EW287)*(1-$K287)</f>
        <v>0</v>
      </c>
      <c r="EY287" s="946"/>
      <c r="FC287" s="988">
        <f t="shared" si="250"/>
        <v>0</v>
      </c>
      <c r="FD287" s="989">
        <f>VLOOKUP($E287,FC$450:FF$461,2,FALSE)*FC287*($K287)+IF($G287&lt;&gt;0,($H287/$G287)*FC287,0)*(1-$K287)</f>
        <v>0</v>
      </c>
      <c r="FE287" s="989">
        <f>VLOOKUP($E287,FC$450:FF$461,3,FALSE)*FC287*($K287)+IF($G287&lt;&gt;0,($I287/$G287)*FC287,0)*(1-$K287)</f>
        <v>0</v>
      </c>
      <c r="FF287" s="989">
        <f>VLOOKUP($E287,FC$450:FF$461,4,FALSE)*FC287*($K287)+(FC287-FD287-FE287)*(1-$K287)</f>
        <v>0</v>
      </c>
      <c r="FG287" s="946"/>
      <c r="FK287" s="988">
        <f t="shared" si="251"/>
        <v>0</v>
      </c>
      <c r="FL287" s="989">
        <f>VLOOKUP($E287,FK$450:FN$461,2,FALSE)*FK287*($K287)+IF($G287&lt;&gt;0,($H287/$G287)*FK287,0)*(1-$K287)</f>
        <v>0</v>
      </c>
      <c r="FM287" s="989">
        <f>VLOOKUP($E287,FK$450:FN$461,3,FALSE)*FK287*($K287)+IF($G287&lt;&gt;0,($I287/$G287)*FK287,0)*(1-$K287)</f>
        <v>0</v>
      </c>
      <c r="FN287" s="989">
        <f>VLOOKUP($E287,FK$450:FN$461,4,FALSE)*FK287*($K287)+(FK287-FL287-FM287)*(1-$K287)</f>
        <v>0</v>
      </c>
      <c r="FO287" s="946"/>
    </row>
    <row r="288" spans="1:171" ht="16.5" thickBot="1">
      <c r="A288" s="201" t="s">
        <v>36</v>
      </c>
      <c r="B288" s="63"/>
      <c r="C288" s="788"/>
      <c r="D288" s="789"/>
      <c r="E288" s="789"/>
      <c r="F288" s="790"/>
      <c r="G288" s="797">
        <f>SUM(G281:G287)</f>
        <v>0</v>
      </c>
      <c r="H288" s="797">
        <f>SUM(H281:H287)</f>
        <v>0</v>
      </c>
      <c r="I288" s="797">
        <f>SUM(I281:I287)</f>
        <v>0</v>
      </c>
      <c r="J288" s="1216">
        <f>SUM(J281:J287)</f>
        <v>0</v>
      </c>
      <c r="K288" s="777"/>
      <c r="O288" s="1009">
        <f>SUM(O281:O287)</f>
        <v>0</v>
      </c>
      <c r="P288" s="1009" t="e">
        <f>SUM(P281:P287)</f>
        <v>#DIV/0!</v>
      </c>
      <c r="Q288" s="1009" t="e">
        <f>SUM(Q281:Q287)</f>
        <v>#DIV/0!</v>
      </c>
      <c r="R288" s="1009" t="e">
        <f>SUM(R281:R287)</f>
        <v>#DIV/0!</v>
      </c>
      <c r="S288" s="946"/>
      <c r="W288" s="1009">
        <f>SUM(W281:W287)</f>
        <v>0</v>
      </c>
      <c r="X288" s="1009" t="e">
        <f>SUM(X281:X287)</f>
        <v>#DIV/0!</v>
      </c>
      <c r="Y288" s="1009" t="e">
        <f>SUM(Y281:Y287)</f>
        <v>#DIV/0!</v>
      </c>
      <c r="Z288" s="1009" t="e">
        <f>SUM(Z281:Z287)</f>
        <v>#DIV/0!</v>
      </c>
      <c r="AA288" s="946"/>
      <c r="AE288" s="1009">
        <f>SUM(AE281:AE287)</f>
        <v>0</v>
      </c>
      <c r="AF288" s="1009" t="e">
        <f>SUM(AF281:AF287)</f>
        <v>#DIV/0!</v>
      </c>
      <c r="AG288" s="1009" t="e">
        <f>SUM(AG281:AG287)</f>
        <v>#DIV/0!</v>
      </c>
      <c r="AH288" s="1009" t="e">
        <f>SUM(AH281:AH287)</f>
        <v>#DIV/0!</v>
      </c>
      <c r="AI288" s="946"/>
      <c r="AM288" s="1009">
        <f>SUM(AM281:AM287)</f>
        <v>0</v>
      </c>
      <c r="AN288" s="1009" t="e">
        <f>SUM(AN281:AN287)</f>
        <v>#DIV/0!</v>
      </c>
      <c r="AO288" s="1009" t="e">
        <f>SUM(AO281:AO287)</f>
        <v>#DIV/0!</v>
      </c>
      <c r="AP288" s="1009" t="e">
        <f>SUM(AP281:AP287)</f>
        <v>#DIV/0!</v>
      </c>
      <c r="AQ288" s="946"/>
      <c r="AU288" s="1009">
        <f>SUM(AU281:AU287)</f>
        <v>0</v>
      </c>
      <c r="AV288" s="1009" t="e">
        <f>SUM(AV281:AV287)</f>
        <v>#DIV/0!</v>
      </c>
      <c r="AW288" s="1009" t="e">
        <f>SUM(AW281:AW287)</f>
        <v>#DIV/0!</v>
      </c>
      <c r="AX288" s="1009" t="e">
        <f>SUM(AX281:AX287)</f>
        <v>#DIV/0!</v>
      </c>
      <c r="AY288" s="946"/>
      <c r="BC288" s="1009">
        <f>SUM(BC281:BC287)</f>
        <v>0</v>
      </c>
      <c r="BD288" s="1009" t="e">
        <f>SUM(BD281:BD287)</f>
        <v>#DIV/0!</v>
      </c>
      <c r="BE288" s="1009" t="e">
        <f>SUM(BE281:BE287)</f>
        <v>#DIV/0!</v>
      </c>
      <c r="BF288" s="1009" t="e">
        <f>SUM(BF281:BF287)</f>
        <v>#DIV/0!</v>
      </c>
      <c r="BG288" s="946"/>
      <c r="BK288" s="1009">
        <f>SUM(BK281:BK287)</f>
        <v>0</v>
      </c>
      <c r="BL288" s="1009" t="e">
        <f>SUM(BL281:BL287)</f>
        <v>#DIV/0!</v>
      </c>
      <c r="BM288" s="1009" t="e">
        <f>SUM(BM281:BM287)</f>
        <v>#DIV/0!</v>
      </c>
      <c r="BN288" s="1009" t="e">
        <f>SUM(BN281:BN287)</f>
        <v>#DIV/0!</v>
      </c>
      <c r="BO288" s="946"/>
      <c r="BS288" s="1009">
        <f>SUM(BS281:BS287)</f>
        <v>0</v>
      </c>
      <c r="BT288" s="1009" t="e">
        <f>SUM(BT281:BT287)</f>
        <v>#DIV/0!</v>
      </c>
      <c r="BU288" s="1009" t="e">
        <f>SUM(BU281:BU287)</f>
        <v>#DIV/0!</v>
      </c>
      <c r="BV288" s="1009" t="e">
        <f>SUM(BV281:BV287)</f>
        <v>#DIV/0!</v>
      </c>
      <c r="BW288" s="946"/>
      <c r="CA288" s="1009">
        <f>SUM(CA281:CA287)</f>
        <v>0</v>
      </c>
      <c r="CB288" s="1009" t="e">
        <f>SUM(CB281:CB287)</f>
        <v>#DIV/0!</v>
      </c>
      <c r="CC288" s="1009" t="e">
        <f>SUM(CC281:CC287)</f>
        <v>#DIV/0!</v>
      </c>
      <c r="CD288" s="1009" t="e">
        <f>SUM(CD281:CD287)</f>
        <v>#DIV/0!</v>
      </c>
      <c r="CE288" s="946"/>
      <c r="CI288" s="1009">
        <f>SUM(CI281:CI287)</f>
        <v>0</v>
      </c>
      <c r="CJ288" s="1009" t="e">
        <f>SUM(CJ281:CJ287)</f>
        <v>#DIV/0!</v>
      </c>
      <c r="CK288" s="1009" t="e">
        <f>SUM(CK281:CK287)</f>
        <v>#DIV/0!</v>
      </c>
      <c r="CL288" s="1009" t="e">
        <f>SUM(CL281:CL287)</f>
        <v>#DIV/0!</v>
      </c>
      <c r="CM288" s="946"/>
      <c r="CQ288" s="1009">
        <f>SUM(CQ281:CQ287)</f>
        <v>0</v>
      </c>
      <c r="CR288" s="1009" t="e">
        <f>SUM(CR281:CR287)</f>
        <v>#DIV/0!</v>
      </c>
      <c r="CS288" s="1009" t="e">
        <f>SUM(CS281:CS287)</f>
        <v>#DIV/0!</v>
      </c>
      <c r="CT288" s="1009" t="e">
        <f>SUM(CT281:CT287)</f>
        <v>#DIV/0!</v>
      </c>
      <c r="CU288" s="946"/>
      <c r="CY288" s="1009">
        <f>SUM(CY281:CY287)</f>
        <v>0</v>
      </c>
      <c r="CZ288" s="1009" t="e">
        <f>SUM(CZ281:CZ287)</f>
        <v>#DIV/0!</v>
      </c>
      <c r="DA288" s="1009" t="e">
        <f>SUM(DA281:DA287)</f>
        <v>#DIV/0!</v>
      </c>
      <c r="DB288" s="1009" t="e">
        <f>SUM(DB281:DB287)</f>
        <v>#DIV/0!</v>
      </c>
      <c r="DC288" s="946"/>
      <c r="DG288" s="1009">
        <f>SUM(DG281:DG287)</f>
        <v>0</v>
      </c>
      <c r="DH288" s="1009" t="e">
        <f>SUM(DH281:DH287)</f>
        <v>#DIV/0!</v>
      </c>
      <c r="DI288" s="1009" t="e">
        <f>SUM(DI281:DI287)</f>
        <v>#DIV/0!</v>
      </c>
      <c r="DJ288" s="1009" t="e">
        <f>SUM(DJ281:DJ287)</f>
        <v>#DIV/0!</v>
      </c>
      <c r="DK288" s="946"/>
      <c r="DO288" s="1009">
        <f>SUM(DO281:DO287)</f>
        <v>0</v>
      </c>
      <c r="DP288" s="1009" t="e">
        <f>SUM(DP281:DP287)</f>
        <v>#DIV/0!</v>
      </c>
      <c r="DQ288" s="1009" t="e">
        <f>SUM(DQ281:DQ287)</f>
        <v>#DIV/0!</v>
      </c>
      <c r="DR288" s="1009" t="e">
        <f>SUM(DR281:DR287)</f>
        <v>#DIV/0!</v>
      </c>
      <c r="DS288" s="946"/>
      <c r="DW288" s="1009">
        <f>SUM(DW281:DW287)</f>
        <v>0</v>
      </c>
      <c r="DX288" s="1009" t="e">
        <f>SUM(DX281:DX287)</f>
        <v>#DIV/0!</v>
      </c>
      <c r="DY288" s="1009" t="e">
        <f>SUM(DY281:DY287)</f>
        <v>#DIV/0!</v>
      </c>
      <c r="DZ288" s="1009" t="e">
        <f>SUM(DZ281:DZ287)</f>
        <v>#DIV/0!</v>
      </c>
      <c r="EA288" s="946"/>
      <c r="EE288" s="1009">
        <f>SUM(EE281:EE287)</f>
        <v>0</v>
      </c>
      <c r="EF288" s="1009" t="e">
        <f>SUM(EF281:EF287)</f>
        <v>#DIV/0!</v>
      </c>
      <c r="EG288" s="1009" t="e">
        <f>SUM(EG281:EG287)</f>
        <v>#DIV/0!</v>
      </c>
      <c r="EH288" s="1009" t="e">
        <f>SUM(EH281:EH287)</f>
        <v>#DIV/0!</v>
      </c>
      <c r="EI288" s="946"/>
      <c r="EM288" s="1009">
        <f>SUM(EM281:EM287)</f>
        <v>0</v>
      </c>
      <c r="EN288" s="1009" t="e">
        <f>SUM(EN281:EN287)</f>
        <v>#DIV/0!</v>
      </c>
      <c r="EO288" s="1009" t="e">
        <f>SUM(EO281:EO287)</f>
        <v>#DIV/0!</v>
      </c>
      <c r="EP288" s="1009" t="e">
        <f>SUM(EP281:EP287)</f>
        <v>#DIV/0!</v>
      </c>
      <c r="EQ288" s="946"/>
      <c r="EU288" s="1009">
        <f>SUM(EU281:EU287)</f>
        <v>0</v>
      </c>
      <c r="EV288" s="1009" t="e">
        <f>SUM(EV281:EV287)</f>
        <v>#DIV/0!</v>
      </c>
      <c r="EW288" s="1009" t="e">
        <f>SUM(EW281:EW287)</f>
        <v>#DIV/0!</v>
      </c>
      <c r="EX288" s="1009" t="e">
        <f>SUM(EX281:EX287)</f>
        <v>#DIV/0!</v>
      </c>
      <c r="EY288" s="946"/>
      <c r="FC288" s="1009">
        <f>SUM(FC281:FC287)</f>
        <v>0</v>
      </c>
      <c r="FD288" s="1009" t="e">
        <f>SUM(FD281:FD287)</f>
        <v>#DIV/0!</v>
      </c>
      <c r="FE288" s="1009" t="e">
        <f>SUM(FE281:FE287)</f>
        <v>#DIV/0!</v>
      </c>
      <c r="FF288" s="1009" t="e">
        <f>SUM(FF281:FF287)</f>
        <v>#DIV/0!</v>
      </c>
      <c r="FG288" s="946"/>
      <c r="FK288" s="1009">
        <f>SUM(FK281:FK287)</f>
        <v>0</v>
      </c>
      <c r="FL288" s="1009" t="e">
        <f>SUM(FL281:FL287)</f>
        <v>#DIV/0!</v>
      </c>
      <c r="FM288" s="1009" t="e">
        <f>SUM(FM281:FM287)</f>
        <v>#DIV/0!</v>
      </c>
      <c r="FN288" s="1009" t="e">
        <f>SUM(FN281:FN287)</f>
        <v>#DIV/0!</v>
      </c>
      <c r="FO288" s="946"/>
    </row>
    <row r="289" spans="1:171" ht="16.5" thickBot="1">
      <c r="A289" s="170"/>
      <c r="B289" s="63"/>
      <c r="C289" s="150"/>
      <c r="D289" s="195"/>
      <c r="E289" s="196"/>
      <c r="F289" s="196"/>
      <c r="G289" s="900"/>
      <c r="H289" s="900"/>
      <c r="I289" s="900"/>
      <c r="J289" s="901"/>
      <c r="K289" s="777"/>
      <c r="O289" s="952"/>
      <c r="P289" s="952"/>
      <c r="Q289" s="952"/>
      <c r="R289" s="952"/>
      <c r="S289" s="946"/>
      <c r="W289" s="952"/>
      <c r="X289" s="952"/>
      <c r="Y289" s="952"/>
      <c r="Z289" s="952"/>
      <c r="AA289" s="946"/>
      <c r="AE289" s="952"/>
      <c r="AF289" s="952"/>
      <c r="AG289" s="952"/>
      <c r="AH289" s="952"/>
      <c r="AI289" s="946"/>
      <c r="AM289" s="952"/>
      <c r="AN289" s="952"/>
      <c r="AO289" s="952"/>
      <c r="AP289" s="952"/>
      <c r="AQ289" s="946"/>
      <c r="AU289" s="952"/>
      <c r="AV289" s="952"/>
      <c r="AW289" s="952"/>
      <c r="AX289" s="952"/>
      <c r="AY289" s="946"/>
      <c r="BC289" s="952"/>
      <c r="BD289" s="952"/>
      <c r="BE289" s="952"/>
      <c r="BF289" s="952"/>
      <c r="BG289" s="946"/>
      <c r="BK289" s="952"/>
      <c r="BL289" s="952"/>
      <c r="BM289" s="952"/>
      <c r="BN289" s="952"/>
      <c r="BO289" s="946"/>
      <c r="BS289" s="952"/>
      <c r="BT289" s="952"/>
      <c r="BU289" s="952"/>
      <c r="BV289" s="952"/>
      <c r="BW289" s="946"/>
      <c r="CA289" s="952"/>
      <c r="CB289" s="952"/>
      <c r="CC289" s="952"/>
      <c r="CD289" s="952"/>
      <c r="CE289" s="946"/>
      <c r="CI289" s="952"/>
      <c r="CJ289" s="952"/>
      <c r="CK289" s="952"/>
      <c r="CL289" s="952"/>
      <c r="CM289" s="946"/>
      <c r="CQ289" s="952"/>
      <c r="CR289" s="952"/>
      <c r="CS289" s="952"/>
      <c r="CT289" s="952"/>
      <c r="CU289" s="946"/>
      <c r="CY289" s="952"/>
      <c r="CZ289" s="952"/>
      <c r="DA289" s="952"/>
      <c r="DB289" s="952"/>
      <c r="DC289" s="946"/>
      <c r="DG289" s="952"/>
      <c r="DH289" s="952"/>
      <c r="DI289" s="952"/>
      <c r="DJ289" s="952"/>
      <c r="DK289" s="946"/>
      <c r="DO289" s="952"/>
      <c r="DP289" s="952"/>
      <c r="DQ289" s="952"/>
      <c r="DR289" s="952"/>
      <c r="DS289" s="946"/>
      <c r="DW289" s="952"/>
      <c r="DX289" s="952"/>
      <c r="DY289" s="952"/>
      <c r="DZ289" s="952"/>
      <c r="EA289" s="946"/>
      <c r="EE289" s="952"/>
      <c r="EF289" s="952"/>
      <c r="EG289" s="952"/>
      <c r="EH289" s="952"/>
      <c r="EI289" s="946"/>
      <c r="EM289" s="952"/>
      <c r="EN289" s="952"/>
      <c r="EO289" s="952"/>
      <c r="EP289" s="952"/>
      <c r="EQ289" s="946"/>
      <c r="EU289" s="952"/>
      <c r="EV289" s="952"/>
      <c r="EW289" s="952"/>
      <c r="EX289" s="952"/>
      <c r="EY289" s="946"/>
      <c r="FC289" s="952"/>
      <c r="FD289" s="952"/>
      <c r="FE289" s="952"/>
      <c r="FF289" s="952"/>
      <c r="FG289" s="946"/>
      <c r="FK289" s="952"/>
      <c r="FL289" s="952"/>
      <c r="FM289" s="952"/>
      <c r="FN289" s="952"/>
      <c r="FO289" s="946"/>
    </row>
    <row r="290" spans="1:171" ht="16.5" thickBot="1">
      <c r="A290" s="201" t="s">
        <v>515</v>
      </c>
      <c r="B290" s="79"/>
      <c r="C290" s="788"/>
      <c r="D290" s="789"/>
      <c r="E290" s="789"/>
      <c r="F290" s="790"/>
      <c r="G290" s="797">
        <f>SUM(G278,G288)</f>
        <v>0</v>
      </c>
      <c r="H290" s="797">
        <f>SUM(H278,H288)</f>
        <v>0</v>
      </c>
      <c r="I290" s="797">
        <f>SUM(I278,I288)</f>
        <v>0</v>
      </c>
      <c r="J290" s="1216">
        <f>SUM(J278,J288)</f>
        <v>0</v>
      </c>
      <c r="K290" s="777"/>
      <c r="O290" s="1009">
        <f>SUM(O278,O288)</f>
        <v>0</v>
      </c>
      <c r="P290" s="1009" t="e">
        <f>SUM(P278,P288)</f>
        <v>#DIV/0!</v>
      </c>
      <c r="Q290" s="1009" t="e">
        <f>SUM(Q278,Q288)</f>
        <v>#DIV/0!</v>
      </c>
      <c r="R290" s="1009" t="e">
        <f>SUM(R278,R288)</f>
        <v>#DIV/0!</v>
      </c>
      <c r="S290" s="946"/>
      <c r="W290" s="1009">
        <f>SUM(W278,W288)</f>
        <v>0</v>
      </c>
      <c r="X290" s="1009" t="e">
        <f>SUM(X278,X288)</f>
        <v>#DIV/0!</v>
      </c>
      <c r="Y290" s="1009" t="e">
        <f>SUM(Y278,Y288)</f>
        <v>#DIV/0!</v>
      </c>
      <c r="Z290" s="1009" t="e">
        <f>SUM(Z278,Z288)</f>
        <v>#DIV/0!</v>
      </c>
      <c r="AA290" s="946"/>
      <c r="AE290" s="1009">
        <f>SUM(AE278,AE288)</f>
        <v>0</v>
      </c>
      <c r="AF290" s="1009" t="e">
        <f>SUM(AF278,AF288)</f>
        <v>#DIV/0!</v>
      </c>
      <c r="AG290" s="1009" t="e">
        <f>SUM(AG278,AG288)</f>
        <v>#DIV/0!</v>
      </c>
      <c r="AH290" s="1009" t="e">
        <f>SUM(AH278,AH288)</f>
        <v>#DIV/0!</v>
      </c>
      <c r="AI290" s="946"/>
      <c r="AM290" s="1009">
        <f>SUM(AM278,AM288)</f>
        <v>0</v>
      </c>
      <c r="AN290" s="1009" t="e">
        <f>SUM(AN278,AN288)</f>
        <v>#DIV/0!</v>
      </c>
      <c r="AO290" s="1009" t="e">
        <f>SUM(AO278,AO288)</f>
        <v>#DIV/0!</v>
      </c>
      <c r="AP290" s="1009" t="e">
        <f>SUM(AP278,AP288)</f>
        <v>#DIV/0!</v>
      </c>
      <c r="AQ290" s="946"/>
      <c r="AU290" s="1009">
        <f>SUM(AU278,AU288)</f>
        <v>0</v>
      </c>
      <c r="AV290" s="1009" t="e">
        <f>SUM(AV278,AV288)</f>
        <v>#DIV/0!</v>
      </c>
      <c r="AW290" s="1009" t="e">
        <f>SUM(AW278,AW288)</f>
        <v>#DIV/0!</v>
      </c>
      <c r="AX290" s="1009" t="e">
        <f>SUM(AX278,AX288)</f>
        <v>#DIV/0!</v>
      </c>
      <c r="AY290" s="946"/>
      <c r="BC290" s="1009">
        <f>SUM(BC278,BC288)</f>
        <v>0</v>
      </c>
      <c r="BD290" s="1009" t="e">
        <f>SUM(BD278,BD288)</f>
        <v>#DIV/0!</v>
      </c>
      <c r="BE290" s="1009" t="e">
        <f>SUM(BE278,BE288)</f>
        <v>#DIV/0!</v>
      </c>
      <c r="BF290" s="1009" t="e">
        <f>SUM(BF278,BF288)</f>
        <v>#DIV/0!</v>
      </c>
      <c r="BG290" s="946"/>
      <c r="BK290" s="1009">
        <f>SUM(BK278,BK288)</f>
        <v>0</v>
      </c>
      <c r="BL290" s="1009" t="e">
        <f>SUM(BL278,BL288)</f>
        <v>#DIV/0!</v>
      </c>
      <c r="BM290" s="1009" t="e">
        <f>SUM(BM278,BM288)</f>
        <v>#DIV/0!</v>
      </c>
      <c r="BN290" s="1009" t="e">
        <f>SUM(BN278,BN288)</f>
        <v>#DIV/0!</v>
      </c>
      <c r="BO290" s="946"/>
      <c r="BS290" s="1009">
        <f>SUM(BS278,BS288)</f>
        <v>0</v>
      </c>
      <c r="BT290" s="1009" t="e">
        <f>SUM(BT278,BT288)</f>
        <v>#DIV/0!</v>
      </c>
      <c r="BU290" s="1009" t="e">
        <f>SUM(BU278,BU288)</f>
        <v>#DIV/0!</v>
      </c>
      <c r="BV290" s="1009" t="e">
        <f>SUM(BV278,BV288)</f>
        <v>#DIV/0!</v>
      </c>
      <c r="BW290" s="946"/>
      <c r="CA290" s="1009">
        <f>SUM(CA278,CA288)</f>
        <v>0</v>
      </c>
      <c r="CB290" s="1009" t="e">
        <f>SUM(CB278,CB288)</f>
        <v>#DIV/0!</v>
      </c>
      <c r="CC290" s="1009" t="e">
        <f>SUM(CC278,CC288)</f>
        <v>#DIV/0!</v>
      </c>
      <c r="CD290" s="1009" t="e">
        <f>SUM(CD278,CD288)</f>
        <v>#DIV/0!</v>
      </c>
      <c r="CE290" s="946"/>
      <c r="CI290" s="1009">
        <f>SUM(CI278,CI288)</f>
        <v>0</v>
      </c>
      <c r="CJ290" s="1009" t="e">
        <f>SUM(CJ278,CJ288)</f>
        <v>#DIV/0!</v>
      </c>
      <c r="CK290" s="1009" t="e">
        <f>SUM(CK278,CK288)</f>
        <v>#DIV/0!</v>
      </c>
      <c r="CL290" s="1009" t="e">
        <f>SUM(CL278,CL288)</f>
        <v>#DIV/0!</v>
      </c>
      <c r="CM290" s="946"/>
      <c r="CQ290" s="1009">
        <f>SUM(CQ278,CQ288)</f>
        <v>0</v>
      </c>
      <c r="CR290" s="1009" t="e">
        <f>SUM(CR278,CR288)</f>
        <v>#DIV/0!</v>
      </c>
      <c r="CS290" s="1009" t="e">
        <f>SUM(CS278,CS288)</f>
        <v>#DIV/0!</v>
      </c>
      <c r="CT290" s="1009" t="e">
        <f>SUM(CT278,CT288)</f>
        <v>#DIV/0!</v>
      </c>
      <c r="CU290" s="946"/>
      <c r="CY290" s="1009">
        <f>SUM(CY278,CY288)</f>
        <v>0</v>
      </c>
      <c r="CZ290" s="1009" t="e">
        <f>SUM(CZ278,CZ288)</f>
        <v>#DIV/0!</v>
      </c>
      <c r="DA290" s="1009" t="e">
        <f>SUM(DA278,DA288)</f>
        <v>#DIV/0!</v>
      </c>
      <c r="DB290" s="1009" t="e">
        <f>SUM(DB278,DB288)</f>
        <v>#DIV/0!</v>
      </c>
      <c r="DC290" s="946"/>
      <c r="DG290" s="1009">
        <f>SUM(DG278,DG288)</f>
        <v>0</v>
      </c>
      <c r="DH290" s="1009" t="e">
        <f>SUM(DH278,DH288)</f>
        <v>#DIV/0!</v>
      </c>
      <c r="DI290" s="1009" t="e">
        <f>SUM(DI278,DI288)</f>
        <v>#DIV/0!</v>
      </c>
      <c r="DJ290" s="1009" t="e">
        <f>SUM(DJ278,DJ288)</f>
        <v>#DIV/0!</v>
      </c>
      <c r="DK290" s="946"/>
      <c r="DO290" s="1009">
        <f>SUM(DO278,DO288)</f>
        <v>0</v>
      </c>
      <c r="DP290" s="1009" t="e">
        <f>SUM(DP278,DP288)</f>
        <v>#DIV/0!</v>
      </c>
      <c r="DQ290" s="1009" t="e">
        <f>SUM(DQ278,DQ288)</f>
        <v>#DIV/0!</v>
      </c>
      <c r="DR290" s="1009" t="e">
        <f>SUM(DR278,DR288)</f>
        <v>#DIV/0!</v>
      </c>
      <c r="DS290" s="946"/>
      <c r="DW290" s="1009">
        <f>SUM(DW278,DW288)</f>
        <v>0</v>
      </c>
      <c r="DX290" s="1009" t="e">
        <f>SUM(DX278,DX288)</f>
        <v>#DIV/0!</v>
      </c>
      <c r="DY290" s="1009" t="e">
        <f>SUM(DY278,DY288)</f>
        <v>#DIV/0!</v>
      </c>
      <c r="DZ290" s="1009" t="e">
        <f>SUM(DZ278,DZ288)</f>
        <v>#DIV/0!</v>
      </c>
      <c r="EA290" s="946"/>
      <c r="EE290" s="1009">
        <f>SUM(EE278,EE288)</f>
        <v>0</v>
      </c>
      <c r="EF290" s="1009" t="e">
        <f>SUM(EF278,EF288)</f>
        <v>#DIV/0!</v>
      </c>
      <c r="EG290" s="1009" t="e">
        <f>SUM(EG278,EG288)</f>
        <v>#DIV/0!</v>
      </c>
      <c r="EH290" s="1009" t="e">
        <f>SUM(EH278,EH288)</f>
        <v>#DIV/0!</v>
      </c>
      <c r="EI290" s="946"/>
      <c r="EM290" s="1009">
        <f>SUM(EM278,EM288)</f>
        <v>0</v>
      </c>
      <c r="EN290" s="1009" t="e">
        <f>SUM(EN278,EN288)</f>
        <v>#DIV/0!</v>
      </c>
      <c r="EO290" s="1009" t="e">
        <f>SUM(EO278,EO288)</f>
        <v>#DIV/0!</v>
      </c>
      <c r="EP290" s="1009" t="e">
        <f>SUM(EP278,EP288)</f>
        <v>#DIV/0!</v>
      </c>
      <c r="EQ290" s="946"/>
      <c r="EU290" s="1009">
        <f>SUM(EU278,EU288)</f>
        <v>0</v>
      </c>
      <c r="EV290" s="1009" t="e">
        <f>SUM(EV278,EV288)</f>
        <v>#DIV/0!</v>
      </c>
      <c r="EW290" s="1009" t="e">
        <f>SUM(EW278,EW288)</f>
        <v>#DIV/0!</v>
      </c>
      <c r="EX290" s="1009" t="e">
        <f>SUM(EX278,EX288)</f>
        <v>#DIV/0!</v>
      </c>
      <c r="EY290" s="946"/>
      <c r="FC290" s="1009">
        <f>SUM(FC278,FC288)</f>
        <v>0</v>
      </c>
      <c r="FD290" s="1009" t="e">
        <f>SUM(FD278,FD288)</f>
        <v>#DIV/0!</v>
      </c>
      <c r="FE290" s="1009" t="e">
        <f>SUM(FE278,FE288)</f>
        <v>#DIV/0!</v>
      </c>
      <c r="FF290" s="1009" t="e">
        <f>SUM(FF278,FF288)</f>
        <v>#DIV/0!</v>
      </c>
      <c r="FG290" s="946"/>
      <c r="FK290" s="1009">
        <f>SUM(FK278,FK288)</f>
        <v>0</v>
      </c>
      <c r="FL290" s="1009" t="e">
        <f>SUM(FL278,FL288)</f>
        <v>#DIV/0!</v>
      </c>
      <c r="FM290" s="1009" t="e">
        <f>SUM(FM278,FM288)</f>
        <v>#DIV/0!</v>
      </c>
      <c r="FN290" s="1009" t="e">
        <f>SUM(FN278,FN288)</f>
        <v>#DIV/0!</v>
      </c>
      <c r="FO290" s="946"/>
    </row>
    <row r="291" spans="1:171" ht="16.5" thickBot="1">
      <c r="A291" s="191"/>
      <c r="B291" s="203"/>
      <c r="C291" s="203"/>
      <c r="D291" s="203"/>
      <c r="E291" s="203"/>
      <c r="F291" s="203"/>
      <c r="G291" s="203"/>
      <c r="H291" s="203"/>
      <c r="I291" s="203"/>
      <c r="J291" s="902"/>
      <c r="K291" s="777"/>
      <c r="S291" s="946"/>
      <c r="AA291" s="946"/>
      <c r="AI291" s="946"/>
      <c r="AQ291" s="946"/>
      <c r="AY291" s="946"/>
      <c r="BG291" s="946"/>
      <c r="BO291" s="946"/>
      <c r="BW291" s="946"/>
      <c r="CE291" s="946"/>
      <c r="CM291" s="946"/>
      <c r="CU291" s="946"/>
      <c r="DC291" s="946"/>
      <c r="DK291" s="946"/>
      <c r="DS291" s="946"/>
      <c r="EA291" s="946"/>
      <c r="EI291" s="946"/>
      <c r="EQ291" s="946"/>
      <c r="EY291" s="946"/>
      <c r="FG291" s="946"/>
      <c r="FO291" s="946"/>
    </row>
    <row r="292" spans="1:171" ht="16.5" thickTop="1">
      <c r="A292" s="214"/>
      <c r="B292" s="1"/>
      <c r="C292" s="1"/>
      <c r="D292" s="1"/>
      <c r="E292" s="1"/>
      <c r="F292" s="1"/>
      <c r="G292" s="1"/>
      <c r="H292" s="1"/>
      <c r="I292" s="1"/>
      <c r="J292" s="171"/>
      <c r="K292" s="777"/>
      <c r="S292" s="946"/>
      <c r="AA292" s="946"/>
      <c r="AI292" s="946"/>
      <c r="AQ292" s="946"/>
      <c r="AY292" s="946"/>
      <c r="BG292" s="946"/>
      <c r="BO292" s="946"/>
      <c r="BW292" s="946"/>
      <c r="CE292" s="946"/>
      <c r="CM292" s="946"/>
      <c r="CU292" s="946"/>
      <c r="DC292" s="946"/>
      <c r="DK292" s="946"/>
      <c r="DS292" s="946"/>
      <c r="EA292" s="946"/>
      <c r="EI292" s="946"/>
      <c r="EQ292" s="946"/>
      <c r="EY292" s="946"/>
      <c r="FG292" s="946"/>
      <c r="FO292" s="946"/>
    </row>
    <row r="293" spans="1:171" ht="16.5" thickBot="1">
      <c r="A293" s="331" t="s">
        <v>569</v>
      </c>
      <c r="B293" s="892"/>
      <c r="C293" s="892"/>
      <c r="D293" s="892"/>
      <c r="E293" s="147"/>
      <c r="F293" s="4"/>
      <c r="G293" s="893"/>
      <c r="H293" s="893"/>
      <c r="I293" s="894"/>
      <c r="J293" s="1055"/>
      <c r="K293" s="777"/>
      <c r="S293" s="946"/>
      <c r="AA293" s="946"/>
      <c r="AI293" s="946"/>
      <c r="AQ293" s="946"/>
      <c r="AY293" s="946"/>
      <c r="BG293" s="946"/>
      <c r="BO293" s="946"/>
      <c r="BW293" s="946"/>
      <c r="CE293" s="946"/>
      <c r="CM293" s="946"/>
      <c r="CU293" s="946"/>
      <c r="DC293" s="946"/>
      <c r="DK293" s="946"/>
      <c r="DS293" s="946"/>
      <c r="EA293" s="946"/>
      <c r="EI293" s="946"/>
      <c r="EQ293" s="946"/>
      <c r="EY293" s="946"/>
      <c r="FG293" s="946"/>
      <c r="FO293" s="946"/>
    </row>
    <row r="294" spans="1:171" ht="17.25" thickTop="1" thickBot="1">
      <c r="A294" s="860"/>
      <c r="B294" s="2077" t="s">
        <v>100</v>
      </c>
      <c r="C294" s="324" t="s">
        <v>302</v>
      </c>
      <c r="D294" s="324"/>
      <c r="E294" s="2087" t="s">
        <v>330</v>
      </c>
      <c r="F294" s="2171"/>
      <c r="G294" s="2160" t="s">
        <v>104</v>
      </c>
      <c r="H294" s="2163" t="s">
        <v>105</v>
      </c>
      <c r="I294" s="2166" t="s">
        <v>106</v>
      </c>
      <c r="J294" s="325"/>
      <c r="K294" s="777"/>
      <c r="S294" s="946"/>
      <c r="AA294" s="946"/>
      <c r="AI294" s="946"/>
      <c r="AQ294" s="946"/>
      <c r="AY294" s="946"/>
      <c r="BG294" s="946"/>
      <c r="BO294" s="946"/>
      <c r="BW294" s="946"/>
      <c r="CE294" s="946"/>
      <c r="CM294" s="946"/>
      <c r="CU294" s="946"/>
      <c r="DC294" s="946"/>
      <c r="DK294" s="946"/>
      <c r="DS294" s="946"/>
      <c r="EA294" s="946"/>
      <c r="EI294" s="946"/>
      <c r="EQ294" s="946"/>
      <c r="EY294" s="946"/>
      <c r="FG294" s="946"/>
      <c r="FO294" s="946"/>
    </row>
    <row r="295" spans="1:171" ht="16.5" thickBot="1">
      <c r="A295" s="741"/>
      <c r="B295" s="2169"/>
      <c r="C295" s="321" t="s">
        <v>261</v>
      </c>
      <c r="D295" s="321" t="s">
        <v>96</v>
      </c>
      <c r="E295" s="2172"/>
      <c r="F295" s="2173"/>
      <c r="G295" s="2161"/>
      <c r="H295" s="2164"/>
      <c r="I295" s="2167"/>
      <c r="J295" s="309" t="s">
        <v>98</v>
      </c>
      <c r="K295" s="777"/>
      <c r="S295" s="946"/>
      <c r="AA295" s="946"/>
      <c r="AI295" s="946"/>
      <c r="AQ295" s="946"/>
      <c r="AY295" s="946"/>
      <c r="BG295" s="946"/>
      <c r="BO295" s="946"/>
      <c r="BW295" s="946"/>
      <c r="CE295" s="946"/>
      <c r="CM295" s="946"/>
      <c r="CU295" s="946"/>
      <c r="DC295" s="946"/>
      <c r="DK295" s="946"/>
      <c r="DS295" s="946"/>
      <c r="EA295" s="946"/>
      <c r="EI295" s="946"/>
      <c r="EQ295" s="946"/>
      <c r="EY295" s="946"/>
      <c r="FG295" s="946"/>
      <c r="FO295" s="946"/>
    </row>
    <row r="296" spans="1:171" ht="16.5" thickBot="1">
      <c r="A296" s="861"/>
      <c r="B296" s="2170"/>
      <c r="C296" s="310" t="s">
        <v>262</v>
      </c>
      <c r="D296" s="310" t="s">
        <v>244</v>
      </c>
      <c r="E296" s="310" t="s">
        <v>405</v>
      </c>
      <c r="F296" s="310" t="s">
        <v>560</v>
      </c>
      <c r="G296" s="2162"/>
      <c r="H296" s="2165"/>
      <c r="I296" s="2168"/>
      <c r="J296" s="313" t="s">
        <v>107</v>
      </c>
      <c r="K296" s="777"/>
      <c r="S296" s="946"/>
      <c r="AA296" s="946"/>
      <c r="AI296" s="946"/>
      <c r="AQ296" s="946"/>
      <c r="AY296" s="946"/>
      <c r="BG296" s="946"/>
      <c r="BO296" s="946"/>
      <c r="BW296" s="946"/>
      <c r="CE296" s="946"/>
      <c r="CM296" s="946"/>
      <c r="CU296" s="946"/>
      <c r="DC296" s="946"/>
      <c r="DK296" s="946"/>
      <c r="DS296" s="946"/>
      <c r="EA296" s="946"/>
      <c r="EI296" s="946"/>
      <c r="EQ296" s="946"/>
      <c r="EY296" s="946"/>
      <c r="FG296" s="946"/>
      <c r="FO296" s="946"/>
    </row>
    <row r="297" spans="1:171" ht="16.5" thickTop="1">
      <c r="A297" s="199" t="s">
        <v>41</v>
      </c>
      <c r="B297" s="10"/>
      <c r="C297" s="51"/>
      <c r="D297" s="819"/>
      <c r="E297" s="55"/>
      <c r="F297" s="55"/>
      <c r="G297" s="221"/>
      <c r="H297" s="221"/>
      <c r="I297" s="221"/>
      <c r="J297" s="222"/>
      <c r="K297" s="777"/>
      <c r="S297" s="946"/>
      <c r="AA297" s="946"/>
      <c r="AI297" s="946"/>
      <c r="AQ297" s="946"/>
      <c r="AY297" s="946"/>
      <c r="BG297" s="946"/>
      <c r="BO297" s="946"/>
      <c r="BW297" s="946"/>
      <c r="CE297" s="946"/>
      <c r="CM297" s="946"/>
      <c r="CU297" s="946"/>
      <c r="DC297" s="946"/>
      <c r="DK297" s="946"/>
      <c r="DS297" s="946"/>
      <c r="EA297" s="946"/>
      <c r="EI297" s="946"/>
      <c r="EQ297" s="946"/>
      <c r="EY297" s="946"/>
      <c r="FG297" s="946"/>
      <c r="FO297" s="946"/>
    </row>
    <row r="298" spans="1:171">
      <c r="A298" s="199"/>
      <c r="B298" s="903" t="s">
        <v>510</v>
      </c>
      <c r="C298" s="1963" t="s">
        <v>850</v>
      </c>
      <c r="D298" s="765">
        <v>407.3</v>
      </c>
      <c r="E298" s="1985" t="str">
        <f>'Sch 3B - Other Items'!E15</f>
        <v>DIRECT</v>
      </c>
      <c r="F298" s="765"/>
      <c r="G298" s="182">
        <f>'Sch 3B - Other Items'!G15</f>
        <v>0</v>
      </c>
      <c r="H298" s="182">
        <f>'Sch 3B - Other Items'!H15</f>
        <v>0</v>
      </c>
      <c r="I298" s="182">
        <f>'Sch 3B - Other Items'!I15</f>
        <v>0</v>
      </c>
      <c r="J298" s="183">
        <f>'Sch 3B - Other Items'!J15</f>
        <v>0</v>
      </c>
      <c r="K298" s="777">
        <f t="shared" ref="K298:K304" si="252">IF($E298="DIRECT",0,1)</f>
        <v>0</v>
      </c>
      <c r="O298" s="988">
        <f t="shared" ref="O298:O304" si="253">$G298</f>
        <v>0</v>
      </c>
      <c r="P298" s="989">
        <f>VLOOKUP($E298,O$450:R$461,2,FALSE)*O298*($K298)+IF($G298&lt;&gt;0,($H298/$G298)*O298,0)*(1-$K298)</f>
        <v>0</v>
      </c>
      <c r="Q298" s="989">
        <f>VLOOKUP($E298,O$450:R$461,3,FALSE)*O298*($K298)+IF($G298&lt;&gt;0,($I298/$G298)*O298,0)*(1-$K298)</f>
        <v>0</v>
      </c>
      <c r="R298" s="989">
        <f>VLOOKUP($E298,O$450:R$461,4,FALSE)*O298*($K298)+(O298-P298-Q298)*(1-$K298)</f>
        <v>0</v>
      </c>
      <c r="S298" s="946"/>
      <c r="W298" s="988">
        <f t="shared" ref="W298:W304" si="254">$G298</f>
        <v>0</v>
      </c>
      <c r="X298" s="989">
        <f>VLOOKUP($E298,W$450:Z$461,2,FALSE)*W298*($K298)+IF($G298&lt;&gt;0,($H298/$G298)*W298,0)*(1-$K298)</f>
        <v>0</v>
      </c>
      <c r="Y298" s="989">
        <f>VLOOKUP($E298,W$450:Z$461,3,FALSE)*W298*($K298)+IF($G298&lt;&gt;0,($I298/$G298)*W298,0)*(1-$K298)</f>
        <v>0</v>
      </c>
      <c r="Z298" s="989">
        <f>VLOOKUP($E298,W$450:Z$461,4,FALSE)*W298*($K298)+(W298-X298-Y298)*(1-$K298)</f>
        <v>0</v>
      </c>
      <c r="AA298" s="946"/>
      <c r="AE298" s="988">
        <f t="shared" ref="AE298:AE304" si="255">$G298</f>
        <v>0</v>
      </c>
      <c r="AF298" s="989">
        <f>VLOOKUP($E298,AE$450:AH$461,2,FALSE)*AE298*($K298)+IF($G298&lt;&gt;0,($H298/$G298)*AE298,0)*(1-$K298)</f>
        <v>0</v>
      </c>
      <c r="AG298" s="989">
        <f>VLOOKUP($E298,AE$450:AH$461,3,FALSE)*AE298*($K298)+IF($G298&lt;&gt;0,($I298/$G298)*AE298,0)*(1-$K298)</f>
        <v>0</v>
      </c>
      <c r="AH298" s="989">
        <f>VLOOKUP($E298,AE$450:AH$461,4,FALSE)*AE298*($K298)+(AE298-AF298-AG298)*(1-$K298)</f>
        <v>0</v>
      </c>
      <c r="AI298" s="946"/>
      <c r="AM298" s="988">
        <f t="shared" ref="AM298:AM304" si="256">$G298</f>
        <v>0</v>
      </c>
      <c r="AN298" s="989">
        <f>VLOOKUP($E298,AM$450:AP$461,2,FALSE)*AM298*($K298)+IF($G298&lt;&gt;0,($H298/$G298)*AM298,0)*(1-$K298)</f>
        <v>0</v>
      </c>
      <c r="AO298" s="989">
        <f>VLOOKUP($E298,AM$450:AP$461,3,FALSE)*AM298*($K298)+IF($G298&lt;&gt;0,($I298/$G298)*AM298,0)*(1-$K298)</f>
        <v>0</v>
      </c>
      <c r="AP298" s="989">
        <f>VLOOKUP($E298,AM$450:AP$461,4,FALSE)*AM298*($K298)+(AM298-AN298-AO298)*(1-$K298)</f>
        <v>0</v>
      </c>
      <c r="AQ298" s="946"/>
      <c r="AU298" s="988">
        <f t="shared" ref="AU298:AU304" si="257">$G298</f>
        <v>0</v>
      </c>
      <c r="AV298" s="989">
        <f>VLOOKUP($E298,AU$450:AX$461,2,FALSE)*AU298*($K298)+IF($G298&lt;&gt;0,($H298/$G298)*AU298,0)*(1-$K298)</f>
        <v>0</v>
      </c>
      <c r="AW298" s="989">
        <f>VLOOKUP($E298,AU$450:AX$461,3,FALSE)*AU298*($K298)+IF($G298&lt;&gt;0,($I298/$G298)*AU298,0)*(1-$K298)</f>
        <v>0</v>
      </c>
      <c r="AX298" s="989">
        <f>VLOOKUP($E298,AU$450:AX$461,4,FALSE)*AU298*($K298)+(AU298-AV298-AW298)*(1-$K298)</f>
        <v>0</v>
      </c>
      <c r="AY298" s="946"/>
      <c r="BC298" s="988">
        <f t="shared" ref="BC298:BC304" si="258">$G298</f>
        <v>0</v>
      </c>
      <c r="BD298" s="989">
        <f>VLOOKUP($E298,BC$450:BF$461,2,FALSE)*BC298*($K298)+IF($G298&lt;&gt;0,($H298/$G298)*BC298,0)*(1-$K298)</f>
        <v>0</v>
      </c>
      <c r="BE298" s="989">
        <f>VLOOKUP($E298,BC$450:BF$461,3,FALSE)*BC298*($K298)+IF($G298&lt;&gt;0,($I298/$G298)*BC298,0)*(1-$K298)</f>
        <v>0</v>
      </c>
      <c r="BF298" s="989">
        <f>VLOOKUP($E298,BC$450:BF$461,4,FALSE)*BC298*($K298)+(BC298-BD298-BE298)*(1-$K298)</f>
        <v>0</v>
      </c>
      <c r="BG298" s="946"/>
      <c r="BK298" s="988">
        <f t="shared" ref="BK298:BK304" si="259">$G298</f>
        <v>0</v>
      </c>
      <c r="BL298" s="989">
        <f>VLOOKUP($E298,BK$450:BN$461,2,FALSE)*BK298*($K298)+IF($G298&lt;&gt;0,($H298/$G298)*BK298,0)*(1-$K298)</f>
        <v>0</v>
      </c>
      <c r="BM298" s="989">
        <f>VLOOKUP($E298,BK$450:BN$461,3,FALSE)*BK298*($K298)+IF($G298&lt;&gt;0,($I298/$G298)*BK298,0)*(1-$K298)</f>
        <v>0</v>
      </c>
      <c r="BN298" s="989">
        <f>VLOOKUP($E298,BK$450:BN$461,4,FALSE)*BK298*($K298)+(BK298-BL298-BM298)*(1-$K298)</f>
        <v>0</v>
      </c>
      <c r="BO298" s="946"/>
      <c r="BS298" s="988">
        <f t="shared" ref="BS298:BS304" si="260">$G298</f>
        <v>0</v>
      </c>
      <c r="BT298" s="989">
        <f>VLOOKUP($E298,BS$450:BV$461,2,FALSE)*BS298*($K298)+IF($G298&lt;&gt;0,($H298/$G298)*BS298,0)*(1-$K298)</f>
        <v>0</v>
      </c>
      <c r="BU298" s="989">
        <f>VLOOKUP($E298,BS$450:BV$461,3,FALSE)*BS298*($K298)+IF($G298&lt;&gt;0,($I298/$G298)*BS298,0)*(1-$K298)</f>
        <v>0</v>
      </c>
      <c r="BV298" s="989">
        <f>VLOOKUP($E298,BS$450:BV$461,4,FALSE)*BS298*($K298)+(BS298-BT298-BU298)*(1-$K298)</f>
        <v>0</v>
      </c>
      <c r="BW298" s="946"/>
      <c r="CA298" s="988">
        <f t="shared" ref="CA298:CA304" si="261">$G298</f>
        <v>0</v>
      </c>
      <c r="CB298" s="989">
        <f>VLOOKUP($E298,CA$450:CD$461,2,FALSE)*CA298*($K298)+IF($G298&lt;&gt;0,($H298/$G298)*CA298,0)*(1-$K298)</f>
        <v>0</v>
      </c>
      <c r="CC298" s="989">
        <f>VLOOKUP($E298,CA$450:CD$461,3,FALSE)*CA298*($K298)+IF($G298&lt;&gt;0,($I298/$G298)*CA298,0)*(1-$K298)</f>
        <v>0</v>
      </c>
      <c r="CD298" s="989">
        <f>VLOOKUP($E298,CA$450:CD$461,4,FALSE)*CA298*($K298)+(CA298-CB298-CC298)*(1-$K298)</f>
        <v>0</v>
      </c>
      <c r="CE298" s="946"/>
      <c r="CI298" s="988">
        <f t="shared" ref="CI298:CI304" si="262">$G298</f>
        <v>0</v>
      </c>
      <c r="CJ298" s="989">
        <f>VLOOKUP($E298,CI$450:CL$461,2,FALSE)*CI298*($K298)+IF($G298&lt;&gt;0,($H298/$G298)*CI298,0)*(1-$K298)</f>
        <v>0</v>
      </c>
      <c r="CK298" s="989">
        <f>VLOOKUP($E298,CI$450:CL$461,3,FALSE)*CI298*($K298)+IF($G298&lt;&gt;0,($I298/$G298)*CI298,0)*(1-$K298)</f>
        <v>0</v>
      </c>
      <c r="CL298" s="989">
        <f>VLOOKUP($E298,CI$450:CL$461,4,FALSE)*CI298*($K298)+(CI298-CJ298-CK298)*(1-$K298)</f>
        <v>0</v>
      </c>
      <c r="CM298" s="946"/>
      <c r="CQ298" s="988">
        <f t="shared" ref="CQ298:CQ304" si="263">$G298</f>
        <v>0</v>
      </c>
      <c r="CR298" s="989">
        <f>VLOOKUP($E298,CQ$450:CT$461,2,FALSE)*CQ298*($K298)+IF($G298&lt;&gt;0,($H298/$G298)*CQ298,0)*(1-$K298)</f>
        <v>0</v>
      </c>
      <c r="CS298" s="989">
        <f>VLOOKUP($E298,CQ$450:CT$461,3,FALSE)*CQ298*($K298)+IF($G298&lt;&gt;0,($I298/$G298)*CQ298,0)*(1-$K298)</f>
        <v>0</v>
      </c>
      <c r="CT298" s="989">
        <f>VLOOKUP($E298,CQ$450:CT$461,4,FALSE)*CQ298*($K298)+(CQ298-CR298-CS298)*(1-$K298)</f>
        <v>0</v>
      </c>
      <c r="CU298" s="946"/>
      <c r="CY298" s="988">
        <f t="shared" ref="CY298:CY304" si="264">$G298</f>
        <v>0</v>
      </c>
      <c r="CZ298" s="989">
        <f>VLOOKUP($E298,CY$450:DB$461,2,FALSE)*CY298*($K298)+IF($G298&lt;&gt;0,($H298/$G298)*CY298,0)*(1-$K298)</f>
        <v>0</v>
      </c>
      <c r="DA298" s="989">
        <f>VLOOKUP($E298,CY$450:DB$461,3,FALSE)*CY298*($K298)+IF($G298&lt;&gt;0,($I298/$G298)*CY298,0)*(1-$K298)</f>
        <v>0</v>
      </c>
      <c r="DB298" s="989">
        <f>VLOOKUP($E298,CY$450:DB$461,4,FALSE)*CY298*($K298)+(CY298-CZ298-DA298)*(1-$K298)</f>
        <v>0</v>
      </c>
      <c r="DC298" s="946"/>
      <c r="DG298" s="988">
        <f t="shared" ref="DG298:DG304" si="265">$G298</f>
        <v>0</v>
      </c>
      <c r="DH298" s="989">
        <f>VLOOKUP($E298,DG$450:DJ$461,2,FALSE)*DG298*($K298)+IF($G298&lt;&gt;0,($H298/$G298)*DG298,0)*(1-$K298)</f>
        <v>0</v>
      </c>
      <c r="DI298" s="989">
        <f>VLOOKUP($E298,DG$450:DJ$461,3,FALSE)*DG298*($K298)+IF($G298&lt;&gt;0,($I298/$G298)*DG298,0)*(1-$K298)</f>
        <v>0</v>
      </c>
      <c r="DJ298" s="989">
        <f>VLOOKUP($E298,DG$450:DJ$461,4,FALSE)*DG298*($K298)+(DG298-DH298-DI298)*(1-$K298)</f>
        <v>0</v>
      </c>
      <c r="DK298" s="946"/>
      <c r="DO298" s="988">
        <f t="shared" ref="DO298:DO304" si="266">$G298</f>
        <v>0</v>
      </c>
      <c r="DP298" s="989">
        <f>VLOOKUP($E298,DO$450:DR$461,2,FALSE)*DO298*($K298)+IF($G298&lt;&gt;0,($H298/$G298)*DO298,0)*(1-$K298)</f>
        <v>0</v>
      </c>
      <c r="DQ298" s="989">
        <f>VLOOKUP($E298,DO$450:DR$461,3,FALSE)*DO298*($K298)+IF($G298&lt;&gt;0,($I298/$G298)*DO298,0)*(1-$K298)</f>
        <v>0</v>
      </c>
      <c r="DR298" s="989">
        <f>VLOOKUP($E298,DO$450:DR$461,4,FALSE)*DO298*($K298)+(DO298-DP298-DQ298)*(1-$K298)</f>
        <v>0</v>
      </c>
      <c r="DS298" s="946"/>
      <c r="DW298" s="988">
        <f t="shared" ref="DW298:DW304" si="267">$G298</f>
        <v>0</v>
      </c>
      <c r="DX298" s="989">
        <f>VLOOKUP($E298,DW$450:DZ$461,2,FALSE)*DW298*($K298)+IF($G298&lt;&gt;0,($H298/$G298)*DW298,0)*(1-$K298)</f>
        <v>0</v>
      </c>
      <c r="DY298" s="989">
        <f>VLOOKUP($E298,DW$450:DZ$461,3,FALSE)*DW298*($K298)+IF($G298&lt;&gt;0,($I298/$G298)*DW298,0)*(1-$K298)</f>
        <v>0</v>
      </c>
      <c r="DZ298" s="989">
        <f>VLOOKUP($E298,DW$450:DZ$461,4,FALSE)*DW298*($K298)+(DW298-DX298-DY298)*(1-$K298)</f>
        <v>0</v>
      </c>
      <c r="EA298" s="946"/>
      <c r="EE298" s="988">
        <f t="shared" ref="EE298:EE304" si="268">$G298</f>
        <v>0</v>
      </c>
      <c r="EF298" s="989">
        <f>VLOOKUP($E298,EE$450:EH$461,2,FALSE)*EE298*($K298)+IF($G298&lt;&gt;0,($H298/$G298)*EE298,0)*(1-$K298)</f>
        <v>0</v>
      </c>
      <c r="EG298" s="989">
        <f>VLOOKUP($E298,EE$450:EH$461,3,FALSE)*EE298*($K298)+IF($G298&lt;&gt;0,($I298/$G298)*EE298,0)*(1-$K298)</f>
        <v>0</v>
      </c>
      <c r="EH298" s="989">
        <f>VLOOKUP($E298,EE$450:EH$461,4,FALSE)*EE298*($K298)+(EE298-EF298-EG298)*(1-$K298)</f>
        <v>0</v>
      </c>
      <c r="EI298" s="946"/>
      <c r="EM298" s="988">
        <f t="shared" ref="EM298:EM304" si="269">$G298</f>
        <v>0</v>
      </c>
      <c r="EN298" s="989">
        <f>VLOOKUP($E298,EM$450:EP$461,2,FALSE)*EM298*($K298)+IF($G298&lt;&gt;0,($H298/$G298)*EM298,0)*(1-$K298)</f>
        <v>0</v>
      </c>
      <c r="EO298" s="989">
        <f>VLOOKUP($E298,EM$450:EP$461,3,FALSE)*EM298*($K298)+IF($G298&lt;&gt;0,($I298/$G298)*EM298,0)*(1-$K298)</f>
        <v>0</v>
      </c>
      <c r="EP298" s="989">
        <f>VLOOKUP($E298,EM$450:EP$461,4,FALSE)*EM298*($K298)+(EM298-EN298-EO298)*(1-$K298)</f>
        <v>0</v>
      </c>
      <c r="EQ298" s="946"/>
      <c r="EU298" s="988">
        <f t="shared" ref="EU298:EU304" si="270">$G298</f>
        <v>0</v>
      </c>
      <c r="EV298" s="989">
        <f>VLOOKUP($E298,EU$450:EX$461,2,FALSE)*EU298*($K298)+IF($G298&lt;&gt;0,($H298/$G298)*EU298,0)*(1-$K298)</f>
        <v>0</v>
      </c>
      <c r="EW298" s="989">
        <f>VLOOKUP($E298,EU$450:EX$461,3,FALSE)*EU298*($K298)+IF($G298&lt;&gt;0,($I298/$G298)*EU298,0)*(1-$K298)</f>
        <v>0</v>
      </c>
      <c r="EX298" s="989">
        <f>VLOOKUP($E298,EU$450:EX$461,4,FALSE)*EU298*($K298)+(EU298-EV298-EW298)*(1-$K298)</f>
        <v>0</v>
      </c>
      <c r="EY298" s="946"/>
      <c r="FC298" s="988">
        <f t="shared" ref="FC298:FC304" si="271">$G298</f>
        <v>0</v>
      </c>
      <c r="FD298" s="989">
        <f>VLOOKUP($E298,FC$450:FF$461,2,FALSE)*FC298*($K298)+IF($G298&lt;&gt;0,($H298/$G298)*FC298,0)*(1-$K298)</f>
        <v>0</v>
      </c>
      <c r="FE298" s="989">
        <f>VLOOKUP($E298,FC$450:FF$461,3,FALSE)*FC298*($K298)+IF($G298&lt;&gt;0,($I298/$G298)*FC298,0)*(1-$K298)</f>
        <v>0</v>
      </c>
      <c r="FF298" s="989">
        <f>VLOOKUP($E298,FC$450:FF$461,4,FALSE)*FC298*($K298)+(FC298-FD298-FE298)*(1-$K298)</f>
        <v>0</v>
      </c>
      <c r="FG298" s="946"/>
      <c r="FK298" s="988">
        <f t="shared" ref="FK298:FK304" si="272">$G298</f>
        <v>0</v>
      </c>
      <c r="FL298" s="989">
        <f>VLOOKUP($E298,FK$450:FN$461,2,FALSE)*FK298*($K298)+IF($G298&lt;&gt;0,($H298/$G298)*FK298,0)*(1-$K298)</f>
        <v>0</v>
      </c>
      <c r="FM298" s="989">
        <f>VLOOKUP($E298,FK$450:FN$461,3,FALSE)*FK298*($K298)+IF($G298&lt;&gt;0,($I298/$G298)*FK298,0)*(1-$K298)</f>
        <v>0</v>
      </c>
      <c r="FN298" s="989">
        <f>VLOOKUP($E298,FK$450:FN$461,4,FALSE)*FK298*($K298)+(FK298-FL298-FM298)*(1-$K298)</f>
        <v>0</v>
      </c>
      <c r="FO298" s="946"/>
    </row>
    <row r="299" spans="1:171">
      <c r="A299" s="199"/>
      <c r="B299" s="904" t="s">
        <v>570</v>
      </c>
      <c r="C299" s="1963" t="s">
        <v>850</v>
      </c>
      <c r="D299" s="765">
        <v>407.4</v>
      </c>
      <c r="E299" s="1985" t="str">
        <f>'Sch 3B - Other Items'!E16</f>
        <v>DIRECT</v>
      </c>
      <c r="F299" s="765"/>
      <c r="G299" s="182">
        <f>'Sch 3B - Other Items'!G16</f>
        <v>0</v>
      </c>
      <c r="H299" s="182">
        <f>'Sch 3B - Other Items'!H16</f>
        <v>0</v>
      </c>
      <c r="I299" s="182">
        <f>'Sch 3B - Other Items'!I16</f>
        <v>0</v>
      </c>
      <c r="J299" s="183">
        <f>'Sch 3B - Other Items'!J16</f>
        <v>0</v>
      </c>
      <c r="K299" s="777">
        <f t="shared" si="252"/>
        <v>0</v>
      </c>
      <c r="O299" s="988">
        <f t="shared" si="253"/>
        <v>0</v>
      </c>
      <c r="P299" s="989">
        <f>VLOOKUP($E299,O$450:R$461,2,FALSE)*O299*($K299)+IF($G299&lt;&gt;0,($H299/$G299)*O299,0)*(1-$K299)</f>
        <v>0</v>
      </c>
      <c r="Q299" s="989">
        <f>VLOOKUP($E299,O$450:R$461,3,FALSE)*O299*($K299)+IF($G299&lt;&gt;0,($I299/$G299)*O299,0)*(1-$K299)</f>
        <v>0</v>
      </c>
      <c r="R299" s="989">
        <f>VLOOKUP($E299,O$450:R$461,4,FALSE)*O299*($K299)+(O299-P299-Q299)*(1-$K299)</f>
        <v>0</v>
      </c>
      <c r="S299" s="946"/>
      <c r="W299" s="988">
        <f t="shared" si="254"/>
        <v>0</v>
      </c>
      <c r="X299" s="989">
        <f>VLOOKUP($E299,W$450:Z$461,2,FALSE)*W299*($K299)+IF($G299&lt;&gt;0,($H299/$G299)*W299,0)*(1-$K299)</f>
        <v>0</v>
      </c>
      <c r="Y299" s="989">
        <f>VLOOKUP($E299,W$450:Z$461,3,FALSE)*W299*($K299)+IF($G299&lt;&gt;0,($I299/$G299)*W299,0)*(1-$K299)</f>
        <v>0</v>
      </c>
      <c r="Z299" s="989">
        <f>VLOOKUP($E299,W$450:Z$461,4,FALSE)*W299*($K299)+(W299-X299-Y299)*(1-$K299)</f>
        <v>0</v>
      </c>
      <c r="AA299" s="946"/>
      <c r="AE299" s="988">
        <f t="shared" si="255"/>
        <v>0</v>
      </c>
      <c r="AF299" s="989">
        <f>VLOOKUP($E299,AE$450:AH$461,2,FALSE)*AE299*($K299)+IF($G299&lt;&gt;0,($H299/$G299)*AE299,0)*(1-$K299)</f>
        <v>0</v>
      </c>
      <c r="AG299" s="989">
        <f>VLOOKUP($E299,AE$450:AH$461,3,FALSE)*AE299*($K299)+IF($G299&lt;&gt;0,($I299/$G299)*AE299,0)*(1-$K299)</f>
        <v>0</v>
      </c>
      <c r="AH299" s="989">
        <f>VLOOKUP($E299,AE$450:AH$461,4,FALSE)*AE299*($K299)+(AE299-AF299-AG299)*(1-$K299)</f>
        <v>0</v>
      </c>
      <c r="AI299" s="946"/>
      <c r="AM299" s="988">
        <f t="shared" si="256"/>
        <v>0</v>
      </c>
      <c r="AN299" s="989">
        <f>VLOOKUP($E299,AM$450:AP$461,2,FALSE)*AM299*($K299)+IF($G299&lt;&gt;0,($H299/$G299)*AM299,0)*(1-$K299)</f>
        <v>0</v>
      </c>
      <c r="AO299" s="989">
        <f>VLOOKUP($E299,AM$450:AP$461,3,FALSE)*AM299*($K299)+IF($G299&lt;&gt;0,($I299/$G299)*AM299,0)*(1-$K299)</f>
        <v>0</v>
      </c>
      <c r="AP299" s="989">
        <f>VLOOKUP($E299,AM$450:AP$461,4,FALSE)*AM299*($K299)+(AM299-AN299-AO299)*(1-$K299)</f>
        <v>0</v>
      </c>
      <c r="AQ299" s="946"/>
      <c r="AU299" s="988">
        <f t="shared" si="257"/>
        <v>0</v>
      </c>
      <c r="AV299" s="989">
        <f>VLOOKUP($E299,AU$450:AX$461,2,FALSE)*AU299*($K299)+IF($G299&lt;&gt;0,($H299/$G299)*AU299,0)*(1-$K299)</f>
        <v>0</v>
      </c>
      <c r="AW299" s="989">
        <f>VLOOKUP($E299,AU$450:AX$461,3,FALSE)*AU299*($K299)+IF($G299&lt;&gt;0,($I299/$G299)*AU299,0)*(1-$K299)</f>
        <v>0</v>
      </c>
      <c r="AX299" s="989">
        <f>VLOOKUP($E299,AU$450:AX$461,4,FALSE)*AU299*($K299)+(AU299-AV299-AW299)*(1-$K299)</f>
        <v>0</v>
      </c>
      <c r="AY299" s="946"/>
      <c r="BC299" s="988">
        <f t="shared" si="258"/>
        <v>0</v>
      </c>
      <c r="BD299" s="989">
        <f>VLOOKUP($E299,BC$450:BF$461,2,FALSE)*BC299*($K299)+IF($G299&lt;&gt;0,($H299/$G299)*BC299,0)*(1-$K299)</f>
        <v>0</v>
      </c>
      <c r="BE299" s="989">
        <f>VLOOKUP($E299,BC$450:BF$461,3,FALSE)*BC299*($K299)+IF($G299&lt;&gt;0,($I299/$G299)*BC299,0)*(1-$K299)</f>
        <v>0</v>
      </c>
      <c r="BF299" s="989">
        <f>VLOOKUP($E299,BC$450:BF$461,4,FALSE)*BC299*($K299)+(BC299-BD299-BE299)*(1-$K299)</f>
        <v>0</v>
      </c>
      <c r="BG299" s="946"/>
      <c r="BK299" s="988">
        <f t="shared" si="259"/>
        <v>0</v>
      </c>
      <c r="BL299" s="989">
        <f>VLOOKUP($E299,BK$450:BN$461,2,FALSE)*BK299*($K299)+IF($G299&lt;&gt;0,($H299/$G299)*BK299,0)*(1-$K299)</f>
        <v>0</v>
      </c>
      <c r="BM299" s="989">
        <f>VLOOKUP($E299,BK$450:BN$461,3,FALSE)*BK299*($K299)+IF($G299&lt;&gt;0,($I299/$G299)*BK299,0)*(1-$K299)</f>
        <v>0</v>
      </c>
      <c r="BN299" s="989">
        <f>VLOOKUP($E299,BK$450:BN$461,4,FALSE)*BK299*($K299)+(BK299-BL299-BM299)*(1-$K299)</f>
        <v>0</v>
      </c>
      <c r="BO299" s="946"/>
      <c r="BS299" s="988">
        <f t="shared" si="260"/>
        <v>0</v>
      </c>
      <c r="BT299" s="989">
        <f>VLOOKUP($E299,BS$450:BV$461,2,FALSE)*BS299*($K299)+IF($G299&lt;&gt;0,($H299/$G299)*BS299,0)*(1-$K299)</f>
        <v>0</v>
      </c>
      <c r="BU299" s="989">
        <f>VLOOKUP($E299,BS$450:BV$461,3,FALSE)*BS299*($K299)+IF($G299&lt;&gt;0,($I299/$G299)*BS299,0)*(1-$K299)</f>
        <v>0</v>
      </c>
      <c r="BV299" s="989">
        <f>VLOOKUP($E299,BS$450:BV$461,4,FALSE)*BS299*($K299)+(BS299-BT299-BU299)*(1-$K299)</f>
        <v>0</v>
      </c>
      <c r="BW299" s="946"/>
      <c r="CA299" s="988">
        <f t="shared" si="261"/>
        <v>0</v>
      </c>
      <c r="CB299" s="989">
        <f>VLOOKUP($E299,CA$450:CD$461,2,FALSE)*CA299*($K299)+IF($G299&lt;&gt;0,($H299/$G299)*CA299,0)*(1-$K299)</f>
        <v>0</v>
      </c>
      <c r="CC299" s="989">
        <f>VLOOKUP($E299,CA$450:CD$461,3,FALSE)*CA299*($K299)+IF($G299&lt;&gt;0,($I299/$G299)*CA299,0)*(1-$K299)</f>
        <v>0</v>
      </c>
      <c r="CD299" s="989">
        <f>VLOOKUP($E299,CA$450:CD$461,4,FALSE)*CA299*($K299)+(CA299-CB299-CC299)*(1-$K299)</f>
        <v>0</v>
      </c>
      <c r="CE299" s="946"/>
      <c r="CI299" s="988">
        <f t="shared" si="262"/>
        <v>0</v>
      </c>
      <c r="CJ299" s="989">
        <f>VLOOKUP($E299,CI$450:CL$461,2,FALSE)*CI299*($K299)+IF($G299&lt;&gt;0,($H299/$G299)*CI299,0)*(1-$K299)</f>
        <v>0</v>
      </c>
      <c r="CK299" s="989">
        <f>VLOOKUP($E299,CI$450:CL$461,3,FALSE)*CI299*($K299)+IF($G299&lt;&gt;0,($I299/$G299)*CI299,0)*(1-$K299)</f>
        <v>0</v>
      </c>
      <c r="CL299" s="989">
        <f>VLOOKUP($E299,CI$450:CL$461,4,FALSE)*CI299*($K299)+(CI299-CJ299-CK299)*(1-$K299)</f>
        <v>0</v>
      </c>
      <c r="CM299" s="946"/>
      <c r="CQ299" s="988">
        <f t="shared" si="263"/>
        <v>0</v>
      </c>
      <c r="CR299" s="989">
        <f>VLOOKUP($E299,CQ$450:CT$461,2,FALSE)*CQ299*($K299)+IF($G299&lt;&gt;0,($H299/$G299)*CQ299,0)*(1-$K299)</f>
        <v>0</v>
      </c>
      <c r="CS299" s="989">
        <f>VLOOKUP($E299,CQ$450:CT$461,3,FALSE)*CQ299*($K299)+IF($G299&lt;&gt;0,($I299/$G299)*CQ299,0)*(1-$K299)</f>
        <v>0</v>
      </c>
      <c r="CT299" s="989">
        <f>VLOOKUP($E299,CQ$450:CT$461,4,FALSE)*CQ299*($K299)+(CQ299-CR299-CS299)*(1-$K299)</f>
        <v>0</v>
      </c>
      <c r="CU299" s="946"/>
      <c r="CY299" s="988">
        <f t="shared" si="264"/>
        <v>0</v>
      </c>
      <c r="CZ299" s="989">
        <f>VLOOKUP($E299,CY$450:DB$461,2,FALSE)*CY299*($K299)+IF($G299&lt;&gt;0,($H299/$G299)*CY299,0)*(1-$K299)</f>
        <v>0</v>
      </c>
      <c r="DA299" s="989">
        <f>VLOOKUP($E299,CY$450:DB$461,3,FALSE)*CY299*($K299)+IF($G299&lt;&gt;0,($I299/$G299)*CY299,0)*(1-$K299)</f>
        <v>0</v>
      </c>
      <c r="DB299" s="989">
        <f>VLOOKUP($E299,CY$450:DB$461,4,FALSE)*CY299*($K299)+(CY299-CZ299-DA299)*(1-$K299)</f>
        <v>0</v>
      </c>
      <c r="DC299" s="946"/>
      <c r="DG299" s="988">
        <f t="shared" si="265"/>
        <v>0</v>
      </c>
      <c r="DH299" s="989">
        <f>VLOOKUP($E299,DG$450:DJ$461,2,FALSE)*DG299*($K299)+IF($G299&lt;&gt;0,($H299/$G299)*DG299,0)*(1-$K299)</f>
        <v>0</v>
      </c>
      <c r="DI299" s="989">
        <f>VLOOKUP($E299,DG$450:DJ$461,3,FALSE)*DG299*($K299)+IF($G299&lt;&gt;0,($I299/$G299)*DG299,0)*(1-$K299)</f>
        <v>0</v>
      </c>
      <c r="DJ299" s="989">
        <f>VLOOKUP($E299,DG$450:DJ$461,4,FALSE)*DG299*($K299)+(DG299-DH299-DI299)*(1-$K299)</f>
        <v>0</v>
      </c>
      <c r="DK299" s="946"/>
      <c r="DO299" s="988">
        <f t="shared" si="266"/>
        <v>0</v>
      </c>
      <c r="DP299" s="989">
        <f>VLOOKUP($E299,DO$450:DR$461,2,FALSE)*DO299*($K299)+IF($G299&lt;&gt;0,($H299/$G299)*DO299,0)*(1-$K299)</f>
        <v>0</v>
      </c>
      <c r="DQ299" s="989">
        <f>VLOOKUP($E299,DO$450:DR$461,3,FALSE)*DO299*($K299)+IF($G299&lt;&gt;0,($I299/$G299)*DO299,0)*(1-$K299)</f>
        <v>0</v>
      </c>
      <c r="DR299" s="989">
        <f>VLOOKUP($E299,DO$450:DR$461,4,FALSE)*DO299*($K299)+(DO299-DP299-DQ299)*(1-$K299)</f>
        <v>0</v>
      </c>
      <c r="DS299" s="946"/>
      <c r="DW299" s="988">
        <f t="shared" si="267"/>
        <v>0</v>
      </c>
      <c r="DX299" s="989">
        <f>VLOOKUP($E299,DW$450:DZ$461,2,FALSE)*DW299*($K299)+IF($G299&lt;&gt;0,($H299/$G299)*DW299,0)*(1-$K299)</f>
        <v>0</v>
      </c>
      <c r="DY299" s="989">
        <f>VLOOKUP($E299,DW$450:DZ$461,3,FALSE)*DW299*($K299)+IF($G299&lt;&gt;0,($I299/$G299)*DW299,0)*(1-$K299)</f>
        <v>0</v>
      </c>
      <c r="DZ299" s="989">
        <f>VLOOKUP($E299,DW$450:DZ$461,4,FALSE)*DW299*($K299)+(DW299-DX299-DY299)*(1-$K299)</f>
        <v>0</v>
      </c>
      <c r="EA299" s="946"/>
      <c r="EE299" s="988">
        <f t="shared" si="268"/>
        <v>0</v>
      </c>
      <c r="EF299" s="989">
        <f>VLOOKUP($E299,EE$450:EH$461,2,FALSE)*EE299*($K299)+IF($G299&lt;&gt;0,($H299/$G299)*EE299,0)*(1-$K299)</f>
        <v>0</v>
      </c>
      <c r="EG299" s="989">
        <f>VLOOKUP($E299,EE$450:EH$461,3,FALSE)*EE299*($K299)+IF($G299&lt;&gt;0,($I299/$G299)*EE299,0)*(1-$K299)</f>
        <v>0</v>
      </c>
      <c r="EH299" s="989">
        <f>VLOOKUP($E299,EE$450:EH$461,4,FALSE)*EE299*($K299)+(EE299-EF299-EG299)*(1-$K299)</f>
        <v>0</v>
      </c>
      <c r="EI299" s="946"/>
      <c r="EM299" s="988">
        <f t="shared" si="269"/>
        <v>0</v>
      </c>
      <c r="EN299" s="989">
        <f>VLOOKUP($E299,EM$450:EP$461,2,FALSE)*EM299*($K299)+IF($G299&lt;&gt;0,($H299/$G299)*EM299,0)*(1-$K299)</f>
        <v>0</v>
      </c>
      <c r="EO299" s="989">
        <f>VLOOKUP($E299,EM$450:EP$461,3,FALSE)*EM299*($K299)+IF($G299&lt;&gt;0,($I299/$G299)*EM299,0)*(1-$K299)</f>
        <v>0</v>
      </c>
      <c r="EP299" s="989">
        <f>VLOOKUP($E299,EM$450:EP$461,4,FALSE)*EM299*($K299)+(EM299-EN299-EO299)*(1-$K299)</f>
        <v>0</v>
      </c>
      <c r="EQ299" s="946"/>
      <c r="EU299" s="988">
        <f t="shared" si="270"/>
        <v>0</v>
      </c>
      <c r="EV299" s="989">
        <f>VLOOKUP($E299,EU$450:EX$461,2,FALSE)*EU299*($K299)+IF($G299&lt;&gt;0,($H299/$G299)*EU299,0)*(1-$K299)</f>
        <v>0</v>
      </c>
      <c r="EW299" s="989">
        <f>VLOOKUP($E299,EU$450:EX$461,3,FALSE)*EU299*($K299)+IF($G299&lt;&gt;0,($I299/$G299)*EU299,0)*(1-$K299)</f>
        <v>0</v>
      </c>
      <c r="EX299" s="989">
        <f>VLOOKUP($E299,EU$450:EX$461,4,FALSE)*EU299*($K299)+(EU299-EV299-EW299)*(1-$K299)</f>
        <v>0</v>
      </c>
      <c r="EY299" s="946"/>
      <c r="FC299" s="988">
        <f t="shared" si="271"/>
        <v>0</v>
      </c>
      <c r="FD299" s="989">
        <f>VLOOKUP($E299,FC$450:FF$461,2,FALSE)*FC299*($K299)+IF($G299&lt;&gt;0,($H299/$G299)*FC299,0)*(1-$K299)</f>
        <v>0</v>
      </c>
      <c r="FE299" s="989">
        <f>VLOOKUP($E299,FC$450:FF$461,3,FALSE)*FC299*($K299)+IF($G299&lt;&gt;0,($I299/$G299)*FC299,0)*(1-$K299)</f>
        <v>0</v>
      </c>
      <c r="FF299" s="989">
        <f>VLOOKUP($E299,FC$450:FF$461,4,FALSE)*FC299*($K299)+(FC299-FD299-FE299)*(1-$K299)</f>
        <v>0</v>
      </c>
      <c r="FG299" s="946"/>
      <c r="FK299" s="988">
        <f t="shared" si="272"/>
        <v>0</v>
      </c>
      <c r="FL299" s="989">
        <f>VLOOKUP($E299,FK$450:FN$461,2,FALSE)*FK299*($K299)+IF($G299&lt;&gt;0,($H299/$G299)*FK299,0)*(1-$K299)</f>
        <v>0</v>
      </c>
      <c r="FM299" s="989">
        <f>VLOOKUP($E299,FK$450:FN$461,3,FALSE)*FK299*($K299)+IF($G299&lt;&gt;0,($I299/$G299)*FK299,0)*(1-$K299)</f>
        <v>0</v>
      </c>
      <c r="FN299" s="989">
        <f>VLOOKUP($E299,FK$450:FN$461,4,FALSE)*FK299*($K299)+(FK299-FL299-FM299)*(1-$K299)</f>
        <v>0</v>
      </c>
      <c r="FO299" s="946"/>
    </row>
    <row r="300" spans="1:171">
      <c r="A300" s="786"/>
      <c r="B300" s="905" t="s">
        <v>368</v>
      </c>
      <c r="C300" s="1963" t="s">
        <v>850</v>
      </c>
      <c r="D300" s="765">
        <v>411.6</v>
      </c>
      <c r="E300" s="1985" t="str">
        <f>'Sch 3B - Other Items'!E17</f>
        <v>DIRECT</v>
      </c>
      <c r="F300" s="765"/>
      <c r="G300" s="182">
        <f>'Sch 3B - Other Items'!G17</f>
        <v>0</v>
      </c>
      <c r="H300" s="182">
        <f>'Sch 3B - Other Items'!H17</f>
        <v>0</v>
      </c>
      <c r="I300" s="182">
        <f>'Sch 3B - Other Items'!I17</f>
        <v>0</v>
      </c>
      <c r="J300" s="183">
        <f>'Sch 3B - Other Items'!J17</f>
        <v>0</v>
      </c>
      <c r="K300" s="777">
        <f t="shared" si="252"/>
        <v>0</v>
      </c>
      <c r="O300" s="988">
        <f t="shared" si="253"/>
        <v>0</v>
      </c>
      <c r="P300" s="989">
        <f>VLOOKUP($E300,O$450:R$461,2,FALSE)*O300*($K300)+IF($G300&lt;&gt;0,($H300/$G300)*O300,0)*(1-$K300)</f>
        <v>0</v>
      </c>
      <c r="Q300" s="989">
        <f>VLOOKUP($E300,O$450:R$461,3,FALSE)*O300*($K300)+IF($G300&lt;&gt;0,($I300/$G300)*O300,0)*(1-$K300)</f>
        <v>0</v>
      </c>
      <c r="R300" s="989">
        <f>VLOOKUP($E300,O$450:R$461,4,FALSE)*O300*($K300)+(O300-P300-Q300)*(1-$K300)</f>
        <v>0</v>
      </c>
      <c r="S300" s="946"/>
      <c r="W300" s="988">
        <f t="shared" si="254"/>
        <v>0</v>
      </c>
      <c r="X300" s="989">
        <f>VLOOKUP($E300,W$450:Z$461,2,FALSE)*W300*($K300)+IF($G300&lt;&gt;0,($H300/$G300)*W300,0)*(1-$K300)</f>
        <v>0</v>
      </c>
      <c r="Y300" s="989">
        <f>VLOOKUP($E300,W$450:Z$461,3,FALSE)*W300*($K300)+IF($G300&lt;&gt;0,($I300/$G300)*W300,0)*(1-$K300)</f>
        <v>0</v>
      </c>
      <c r="Z300" s="989">
        <f>VLOOKUP($E300,W$450:Z$461,4,FALSE)*W300*($K300)+(W300-X300-Y300)*(1-$K300)</f>
        <v>0</v>
      </c>
      <c r="AA300" s="946"/>
      <c r="AE300" s="988">
        <f t="shared" si="255"/>
        <v>0</v>
      </c>
      <c r="AF300" s="989">
        <f>VLOOKUP($E300,AE$450:AH$461,2,FALSE)*AE300*($K300)+IF($G300&lt;&gt;0,($H300/$G300)*AE300,0)*(1-$K300)</f>
        <v>0</v>
      </c>
      <c r="AG300" s="989">
        <f>VLOOKUP($E300,AE$450:AH$461,3,FALSE)*AE300*($K300)+IF($G300&lt;&gt;0,($I300/$G300)*AE300,0)*(1-$K300)</f>
        <v>0</v>
      </c>
      <c r="AH300" s="989">
        <f>VLOOKUP($E300,AE$450:AH$461,4,FALSE)*AE300*($K300)+(AE300-AF300-AG300)*(1-$K300)</f>
        <v>0</v>
      </c>
      <c r="AI300" s="946"/>
      <c r="AM300" s="988">
        <f t="shared" si="256"/>
        <v>0</v>
      </c>
      <c r="AN300" s="989">
        <f>VLOOKUP($E300,AM$450:AP$461,2,FALSE)*AM300*($K300)+IF($G300&lt;&gt;0,($H300/$G300)*AM300,0)*(1-$K300)</f>
        <v>0</v>
      </c>
      <c r="AO300" s="989">
        <f>VLOOKUP($E300,AM$450:AP$461,3,FALSE)*AM300*($K300)+IF($G300&lt;&gt;0,($I300/$G300)*AM300,0)*(1-$K300)</f>
        <v>0</v>
      </c>
      <c r="AP300" s="989">
        <f>VLOOKUP($E300,AM$450:AP$461,4,FALSE)*AM300*($K300)+(AM300-AN300-AO300)*(1-$K300)</f>
        <v>0</v>
      </c>
      <c r="AQ300" s="946"/>
      <c r="AU300" s="988">
        <f t="shared" si="257"/>
        <v>0</v>
      </c>
      <c r="AV300" s="989">
        <f>VLOOKUP($E300,AU$450:AX$461,2,FALSE)*AU300*($K300)+IF($G300&lt;&gt;0,($H300/$G300)*AU300,0)*(1-$K300)</f>
        <v>0</v>
      </c>
      <c r="AW300" s="989">
        <f>VLOOKUP($E300,AU$450:AX$461,3,FALSE)*AU300*($K300)+IF($G300&lt;&gt;0,($I300/$G300)*AU300,0)*(1-$K300)</f>
        <v>0</v>
      </c>
      <c r="AX300" s="989">
        <f>VLOOKUP($E300,AU$450:AX$461,4,FALSE)*AU300*($K300)+(AU300-AV300-AW300)*(1-$K300)</f>
        <v>0</v>
      </c>
      <c r="AY300" s="946"/>
      <c r="BC300" s="988">
        <f t="shared" si="258"/>
        <v>0</v>
      </c>
      <c r="BD300" s="989">
        <f>VLOOKUP($E300,BC$450:BF$461,2,FALSE)*BC300*($K300)+IF($G300&lt;&gt;0,($H300/$G300)*BC300,0)*(1-$K300)</f>
        <v>0</v>
      </c>
      <c r="BE300" s="989">
        <f>VLOOKUP($E300,BC$450:BF$461,3,FALSE)*BC300*($K300)+IF($G300&lt;&gt;0,($I300/$G300)*BC300,0)*(1-$K300)</f>
        <v>0</v>
      </c>
      <c r="BF300" s="989">
        <f>VLOOKUP($E300,BC$450:BF$461,4,FALSE)*BC300*($K300)+(BC300-BD300-BE300)*(1-$K300)</f>
        <v>0</v>
      </c>
      <c r="BG300" s="946"/>
      <c r="BK300" s="988">
        <f t="shared" si="259"/>
        <v>0</v>
      </c>
      <c r="BL300" s="989">
        <f>VLOOKUP($E300,BK$450:BN$461,2,FALSE)*BK300*($K300)+IF($G300&lt;&gt;0,($H300/$G300)*BK300,0)*(1-$K300)</f>
        <v>0</v>
      </c>
      <c r="BM300" s="989">
        <f>VLOOKUP($E300,BK$450:BN$461,3,FALSE)*BK300*($K300)+IF($G300&lt;&gt;0,($I300/$G300)*BK300,0)*(1-$K300)</f>
        <v>0</v>
      </c>
      <c r="BN300" s="989">
        <f>VLOOKUP($E300,BK$450:BN$461,4,FALSE)*BK300*($K300)+(BK300-BL300-BM300)*(1-$K300)</f>
        <v>0</v>
      </c>
      <c r="BO300" s="946"/>
      <c r="BS300" s="988">
        <f t="shared" si="260"/>
        <v>0</v>
      </c>
      <c r="BT300" s="989">
        <f>VLOOKUP($E300,BS$450:BV$461,2,FALSE)*BS300*($K300)+IF($G300&lt;&gt;0,($H300/$G300)*BS300,0)*(1-$K300)</f>
        <v>0</v>
      </c>
      <c r="BU300" s="989">
        <f>VLOOKUP($E300,BS$450:BV$461,3,FALSE)*BS300*($K300)+IF($G300&lt;&gt;0,($I300/$G300)*BS300,0)*(1-$K300)</f>
        <v>0</v>
      </c>
      <c r="BV300" s="989">
        <f>VLOOKUP($E300,BS$450:BV$461,4,FALSE)*BS300*($K300)+(BS300-BT300-BU300)*(1-$K300)</f>
        <v>0</v>
      </c>
      <c r="BW300" s="946"/>
      <c r="CA300" s="988">
        <f t="shared" si="261"/>
        <v>0</v>
      </c>
      <c r="CB300" s="989">
        <f>VLOOKUP($E300,CA$450:CD$461,2,FALSE)*CA300*($K300)+IF($G300&lt;&gt;0,($H300/$G300)*CA300,0)*(1-$K300)</f>
        <v>0</v>
      </c>
      <c r="CC300" s="989">
        <f>VLOOKUP($E300,CA$450:CD$461,3,FALSE)*CA300*($K300)+IF($G300&lt;&gt;0,($I300/$G300)*CA300,0)*(1-$K300)</f>
        <v>0</v>
      </c>
      <c r="CD300" s="989">
        <f>VLOOKUP($E300,CA$450:CD$461,4,FALSE)*CA300*($K300)+(CA300-CB300-CC300)*(1-$K300)</f>
        <v>0</v>
      </c>
      <c r="CE300" s="946"/>
      <c r="CI300" s="988">
        <f t="shared" si="262"/>
        <v>0</v>
      </c>
      <c r="CJ300" s="989">
        <f>VLOOKUP($E300,CI$450:CL$461,2,FALSE)*CI300*($K300)+IF($G300&lt;&gt;0,($H300/$G300)*CI300,0)*(1-$K300)</f>
        <v>0</v>
      </c>
      <c r="CK300" s="989">
        <f>VLOOKUP($E300,CI$450:CL$461,3,FALSE)*CI300*($K300)+IF($G300&lt;&gt;0,($I300/$G300)*CI300,0)*(1-$K300)</f>
        <v>0</v>
      </c>
      <c r="CL300" s="989">
        <f>VLOOKUP($E300,CI$450:CL$461,4,FALSE)*CI300*($K300)+(CI300-CJ300-CK300)*(1-$K300)</f>
        <v>0</v>
      </c>
      <c r="CM300" s="946"/>
      <c r="CQ300" s="988">
        <f t="shared" si="263"/>
        <v>0</v>
      </c>
      <c r="CR300" s="989">
        <f>VLOOKUP($E300,CQ$450:CT$461,2,FALSE)*CQ300*($K300)+IF($G300&lt;&gt;0,($H300/$G300)*CQ300,0)*(1-$K300)</f>
        <v>0</v>
      </c>
      <c r="CS300" s="989">
        <f>VLOOKUP($E300,CQ$450:CT$461,3,FALSE)*CQ300*($K300)+IF($G300&lt;&gt;0,($I300/$G300)*CQ300,0)*(1-$K300)</f>
        <v>0</v>
      </c>
      <c r="CT300" s="989">
        <f>VLOOKUP($E300,CQ$450:CT$461,4,FALSE)*CQ300*($K300)+(CQ300-CR300-CS300)*(1-$K300)</f>
        <v>0</v>
      </c>
      <c r="CU300" s="946"/>
      <c r="CY300" s="988">
        <f t="shared" si="264"/>
        <v>0</v>
      </c>
      <c r="CZ300" s="989">
        <f>VLOOKUP($E300,CY$450:DB$461,2,FALSE)*CY300*($K300)+IF($G300&lt;&gt;0,($H300/$G300)*CY300,0)*(1-$K300)</f>
        <v>0</v>
      </c>
      <c r="DA300" s="989">
        <f>VLOOKUP($E300,CY$450:DB$461,3,FALSE)*CY300*($K300)+IF($G300&lt;&gt;0,($I300/$G300)*CY300,0)*(1-$K300)</f>
        <v>0</v>
      </c>
      <c r="DB300" s="989">
        <f>VLOOKUP($E300,CY$450:DB$461,4,FALSE)*CY300*($K300)+(CY300-CZ300-DA300)*(1-$K300)</f>
        <v>0</v>
      </c>
      <c r="DC300" s="946"/>
      <c r="DG300" s="988">
        <f t="shared" si="265"/>
        <v>0</v>
      </c>
      <c r="DH300" s="989">
        <f>VLOOKUP($E300,DG$450:DJ$461,2,FALSE)*DG300*($K300)+IF($G300&lt;&gt;0,($H300/$G300)*DG300,0)*(1-$K300)</f>
        <v>0</v>
      </c>
      <c r="DI300" s="989">
        <f>VLOOKUP($E300,DG$450:DJ$461,3,FALSE)*DG300*($K300)+IF($G300&lt;&gt;0,($I300/$G300)*DG300,0)*(1-$K300)</f>
        <v>0</v>
      </c>
      <c r="DJ300" s="989">
        <f>VLOOKUP($E300,DG$450:DJ$461,4,FALSE)*DG300*($K300)+(DG300-DH300-DI300)*(1-$K300)</f>
        <v>0</v>
      </c>
      <c r="DK300" s="946"/>
      <c r="DO300" s="988">
        <f t="shared" si="266"/>
        <v>0</v>
      </c>
      <c r="DP300" s="989">
        <f>VLOOKUP($E300,DO$450:DR$461,2,FALSE)*DO300*($K300)+IF($G300&lt;&gt;0,($H300/$G300)*DO300,0)*(1-$K300)</f>
        <v>0</v>
      </c>
      <c r="DQ300" s="989">
        <f>VLOOKUP($E300,DO$450:DR$461,3,FALSE)*DO300*($K300)+IF($G300&lt;&gt;0,($I300/$G300)*DO300,0)*(1-$K300)</f>
        <v>0</v>
      </c>
      <c r="DR300" s="989">
        <f>VLOOKUP($E300,DO$450:DR$461,4,FALSE)*DO300*($K300)+(DO300-DP300-DQ300)*(1-$K300)</f>
        <v>0</v>
      </c>
      <c r="DS300" s="946"/>
      <c r="DW300" s="988">
        <f t="shared" si="267"/>
        <v>0</v>
      </c>
      <c r="DX300" s="989">
        <f>VLOOKUP($E300,DW$450:DZ$461,2,FALSE)*DW300*($K300)+IF($G300&lt;&gt;0,($H300/$G300)*DW300,0)*(1-$K300)</f>
        <v>0</v>
      </c>
      <c r="DY300" s="989">
        <f>VLOOKUP($E300,DW$450:DZ$461,3,FALSE)*DW300*($K300)+IF($G300&lt;&gt;0,($I300/$G300)*DW300,0)*(1-$K300)</f>
        <v>0</v>
      </c>
      <c r="DZ300" s="989">
        <f>VLOOKUP($E300,DW$450:DZ$461,4,FALSE)*DW300*($K300)+(DW300-DX300-DY300)*(1-$K300)</f>
        <v>0</v>
      </c>
      <c r="EA300" s="946"/>
      <c r="EE300" s="988">
        <f t="shared" si="268"/>
        <v>0</v>
      </c>
      <c r="EF300" s="989">
        <f>VLOOKUP($E300,EE$450:EH$461,2,FALSE)*EE300*($K300)+IF($G300&lt;&gt;0,($H300/$G300)*EE300,0)*(1-$K300)</f>
        <v>0</v>
      </c>
      <c r="EG300" s="989">
        <f>VLOOKUP($E300,EE$450:EH$461,3,FALSE)*EE300*($K300)+IF($G300&lt;&gt;0,($I300/$G300)*EE300,0)*(1-$K300)</f>
        <v>0</v>
      </c>
      <c r="EH300" s="989">
        <f>VLOOKUP($E300,EE$450:EH$461,4,FALSE)*EE300*($K300)+(EE300-EF300-EG300)*(1-$K300)</f>
        <v>0</v>
      </c>
      <c r="EI300" s="946"/>
      <c r="EM300" s="988">
        <f t="shared" si="269"/>
        <v>0</v>
      </c>
      <c r="EN300" s="989">
        <f>VLOOKUP($E300,EM$450:EP$461,2,FALSE)*EM300*($K300)+IF($G300&lt;&gt;0,($H300/$G300)*EM300,0)*(1-$K300)</f>
        <v>0</v>
      </c>
      <c r="EO300" s="989">
        <f>VLOOKUP($E300,EM$450:EP$461,3,FALSE)*EM300*($K300)+IF($G300&lt;&gt;0,($I300/$G300)*EM300,0)*(1-$K300)</f>
        <v>0</v>
      </c>
      <c r="EP300" s="989">
        <f>VLOOKUP($E300,EM$450:EP$461,4,FALSE)*EM300*($K300)+(EM300-EN300-EO300)*(1-$K300)</f>
        <v>0</v>
      </c>
      <c r="EQ300" s="946"/>
      <c r="EU300" s="988">
        <f t="shared" si="270"/>
        <v>0</v>
      </c>
      <c r="EV300" s="989">
        <f>VLOOKUP($E300,EU$450:EX$461,2,FALSE)*EU300*($K300)+IF($G300&lt;&gt;0,($H300/$G300)*EU300,0)*(1-$K300)</f>
        <v>0</v>
      </c>
      <c r="EW300" s="989">
        <f>VLOOKUP($E300,EU$450:EX$461,3,FALSE)*EU300*($K300)+IF($G300&lt;&gt;0,($I300/$G300)*EU300,0)*(1-$K300)</f>
        <v>0</v>
      </c>
      <c r="EX300" s="989">
        <f>VLOOKUP($E300,EU$450:EX$461,4,FALSE)*EU300*($K300)+(EU300-EV300-EW300)*(1-$K300)</f>
        <v>0</v>
      </c>
      <c r="EY300" s="946"/>
      <c r="FC300" s="988">
        <f t="shared" si="271"/>
        <v>0</v>
      </c>
      <c r="FD300" s="989">
        <f>VLOOKUP($E300,FC$450:FF$461,2,FALSE)*FC300*($K300)+IF($G300&lt;&gt;0,($H300/$G300)*FC300,0)*(1-$K300)</f>
        <v>0</v>
      </c>
      <c r="FE300" s="989">
        <f>VLOOKUP($E300,FC$450:FF$461,3,FALSE)*FC300*($K300)+IF($G300&lt;&gt;0,($I300/$G300)*FC300,0)*(1-$K300)</f>
        <v>0</v>
      </c>
      <c r="FF300" s="989">
        <f>VLOOKUP($E300,FC$450:FF$461,4,FALSE)*FC300*($K300)+(FC300-FD300-FE300)*(1-$K300)</f>
        <v>0</v>
      </c>
      <c r="FG300" s="946"/>
      <c r="FK300" s="988">
        <f t="shared" si="272"/>
        <v>0</v>
      </c>
      <c r="FL300" s="989">
        <f>VLOOKUP($E300,FK$450:FN$461,2,FALSE)*FK300*($K300)+IF($G300&lt;&gt;0,($H300/$G300)*FK300,0)*(1-$K300)</f>
        <v>0</v>
      </c>
      <c r="FM300" s="989">
        <f>VLOOKUP($E300,FK$450:FN$461,3,FALSE)*FK300*($K300)+IF($G300&lt;&gt;0,($I300/$G300)*FK300,0)*(1-$K300)</f>
        <v>0</v>
      </c>
      <c r="FN300" s="989">
        <f>VLOOKUP($E300,FK$450:FN$461,4,FALSE)*FK300*($K300)+(FK300-FL300-FM300)*(1-$K300)</f>
        <v>0</v>
      </c>
      <c r="FO300" s="946"/>
    </row>
    <row r="301" spans="1:171">
      <c r="A301" s="786"/>
      <c r="B301" s="906" t="s">
        <v>571</v>
      </c>
      <c r="C301" s="1963" t="s">
        <v>850</v>
      </c>
      <c r="D301" s="765" t="s">
        <v>42</v>
      </c>
      <c r="E301" s="1985" t="str">
        <f>'Sch 3B - Other Items'!E18</f>
        <v>DIRECT</v>
      </c>
      <c r="F301" s="765"/>
      <c r="G301" s="182">
        <f>'Sch 3B - Other Items'!G18</f>
        <v>0</v>
      </c>
      <c r="H301" s="182">
        <f>'Sch 3B - Other Items'!H18</f>
        <v>0</v>
      </c>
      <c r="I301" s="182">
        <f>'Sch 3B - Other Items'!I18</f>
        <v>0</v>
      </c>
      <c r="J301" s="183">
        <f>'Sch 3B - Other Items'!J18</f>
        <v>0</v>
      </c>
      <c r="K301" s="777">
        <f t="shared" si="252"/>
        <v>0</v>
      </c>
      <c r="O301" s="988">
        <f t="shared" si="253"/>
        <v>0</v>
      </c>
      <c r="P301" s="989">
        <f>VLOOKUP($E301,O$450:R$461,2,FALSE)*O301*($K301)+IF($G301&lt;&gt;0,($H301/$G301)*O301,0)*(1-$K301)</f>
        <v>0</v>
      </c>
      <c r="Q301" s="989">
        <f>VLOOKUP($E301,O$450:R$461,3,FALSE)*O301*($K301)+IF($G301&lt;&gt;0,($I301/$G301)*O301,0)*(1-$K301)</f>
        <v>0</v>
      </c>
      <c r="R301" s="989">
        <f>VLOOKUP($E301,O$450:R$461,4,FALSE)*O301*($K301)+(O301-P301-Q301)*(1-$K301)</f>
        <v>0</v>
      </c>
      <c r="S301" s="946"/>
      <c r="W301" s="988">
        <f t="shared" si="254"/>
        <v>0</v>
      </c>
      <c r="X301" s="989">
        <f>VLOOKUP($E301,W$450:Z$461,2,FALSE)*W301*($K301)+IF($G301&lt;&gt;0,($H301/$G301)*W301,0)*(1-$K301)</f>
        <v>0</v>
      </c>
      <c r="Y301" s="989">
        <f>VLOOKUP($E301,W$450:Z$461,3,FALSE)*W301*($K301)+IF($G301&lt;&gt;0,($I301/$G301)*W301,0)*(1-$K301)</f>
        <v>0</v>
      </c>
      <c r="Z301" s="989">
        <f>VLOOKUP($E301,W$450:Z$461,4,FALSE)*W301*($K301)+(W301-X301-Y301)*(1-$K301)</f>
        <v>0</v>
      </c>
      <c r="AA301" s="946"/>
      <c r="AE301" s="988">
        <f t="shared" si="255"/>
        <v>0</v>
      </c>
      <c r="AF301" s="989">
        <f>VLOOKUP($E301,AE$450:AH$461,2,FALSE)*AE301*($K301)+IF($G301&lt;&gt;0,($H301/$G301)*AE301,0)*(1-$K301)</f>
        <v>0</v>
      </c>
      <c r="AG301" s="989">
        <f>VLOOKUP($E301,AE$450:AH$461,3,FALSE)*AE301*($K301)+IF($G301&lt;&gt;0,($I301/$G301)*AE301,0)*(1-$K301)</f>
        <v>0</v>
      </c>
      <c r="AH301" s="989">
        <f>VLOOKUP($E301,AE$450:AH$461,4,FALSE)*AE301*($K301)+(AE301-AF301-AG301)*(1-$K301)</f>
        <v>0</v>
      </c>
      <c r="AI301" s="946"/>
      <c r="AM301" s="988">
        <f t="shared" si="256"/>
        <v>0</v>
      </c>
      <c r="AN301" s="989">
        <f>VLOOKUP($E301,AM$450:AP$461,2,FALSE)*AM301*($K301)+IF($G301&lt;&gt;0,($H301/$G301)*AM301,0)*(1-$K301)</f>
        <v>0</v>
      </c>
      <c r="AO301" s="989">
        <f>VLOOKUP($E301,AM$450:AP$461,3,FALSE)*AM301*($K301)+IF($G301&lt;&gt;0,($I301/$G301)*AM301,0)*(1-$K301)</f>
        <v>0</v>
      </c>
      <c r="AP301" s="989">
        <f>VLOOKUP($E301,AM$450:AP$461,4,FALSE)*AM301*($K301)+(AM301-AN301-AO301)*(1-$K301)</f>
        <v>0</v>
      </c>
      <c r="AQ301" s="946"/>
      <c r="AU301" s="988">
        <f t="shared" si="257"/>
        <v>0</v>
      </c>
      <c r="AV301" s="989">
        <f>VLOOKUP($E301,AU$450:AX$461,2,FALSE)*AU301*($K301)+IF($G301&lt;&gt;0,($H301/$G301)*AU301,0)*(1-$K301)</f>
        <v>0</v>
      </c>
      <c r="AW301" s="989">
        <f>VLOOKUP($E301,AU$450:AX$461,3,FALSE)*AU301*($K301)+IF($G301&lt;&gt;0,($I301/$G301)*AU301,0)*(1-$K301)</f>
        <v>0</v>
      </c>
      <c r="AX301" s="989">
        <f>VLOOKUP($E301,AU$450:AX$461,4,FALSE)*AU301*($K301)+(AU301-AV301-AW301)*(1-$K301)</f>
        <v>0</v>
      </c>
      <c r="AY301" s="946"/>
      <c r="BC301" s="988">
        <f t="shared" si="258"/>
        <v>0</v>
      </c>
      <c r="BD301" s="989">
        <f>VLOOKUP($E301,BC$450:BF$461,2,FALSE)*BC301*($K301)+IF($G301&lt;&gt;0,($H301/$G301)*BC301,0)*(1-$K301)</f>
        <v>0</v>
      </c>
      <c r="BE301" s="989">
        <f>VLOOKUP($E301,BC$450:BF$461,3,FALSE)*BC301*($K301)+IF($G301&lt;&gt;0,($I301/$G301)*BC301,0)*(1-$K301)</f>
        <v>0</v>
      </c>
      <c r="BF301" s="989">
        <f>VLOOKUP($E301,BC$450:BF$461,4,FALSE)*BC301*($K301)+(BC301-BD301-BE301)*(1-$K301)</f>
        <v>0</v>
      </c>
      <c r="BG301" s="946"/>
      <c r="BK301" s="988">
        <f t="shared" si="259"/>
        <v>0</v>
      </c>
      <c r="BL301" s="989">
        <f>VLOOKUP($E301,BK$450:BN$461,2,FALSE)*BK301*($K301)+IF($G301&lt;&gt;0,($H301/$G301)*BK301,0)*(1-$K301)</f>
        <v>0</v>
      </c>
      <c r="BM301" s="989">
        <f>VLOOKUP($E301,BK$450:BN$461,3,FALSE)*BK301*($K301)+IF($G301&lt;&gt;0,($I301/$G301)*BK301,0)*(1-$K301)</f>
        <v>0</v>
      </c>
      <c r="BN301" s="989">
        <f>VLOOKUP($E301,BK$450:BN$461,4,FALSE)*BK301*($K301)+(BK301-BL301-BM301)*(1-$K301)</f>
        <v>0</v>
      </c>
      <c r="BO301" s="946"/>
      <c r="BS301" s="988">
        <f t="shared" si="260"/>
        <v>0</v>
      </c>
      <c r="BT301" s="989">
        <f>VLOOKUP($E301,BS$450:BV$461,2,FALSE)*BS301*($K301)+IF($G301&lt;&gt;0,($H301/$G301)*BS301,0)*(1-$K301)</f>
        <v>0</v>
      </c>
      <c r="BU301" s="989">
        <f>VLOOKUP($E301,BS$450:BV$461,3,FALSE)*BS301*($K301)+IF($G301&lt;&gt;0,($I301/$G301)*BS301,0)*(1-$K301)</f>
        <v>0</v>
      </c>
      <c r="BV301" s="989">
        <f>VLOOKUP($E301,BS$450:BV$461,4,FALSE)*BS301*($K301)+(BS301-BT301-BU301)*(1-$K301)</f>
        <v>0</v>
      </c>
      <c r="BW301" s="946"/>
      <c r="CA301" s="988">
        <f t="shared" si="261"/>
        <v>0</v>
      </c>
      <c r="CB301" s="989">
        <f>VLOOKUP($E301,CA$450:CD$461,2,FALSE)*CA301*($K301)+IF($G301&lt;&gt;0,($H301/$G301)*CA301,0)*(1-$K301)</f>
        <v>0</v>
      </c>
      <c r="CC301" s="989">
        <f>VLOOKUP($E301,CA$450:CD$461,3,FALSE)*CA301*($K301)+IF($G301&lt;&gt;0,($I301/$G301)*CA301,0)*(1-$K301)</f>
        <v>0</v>
      </c>
      <c r="CD301" s="989">
        <f>VLOOKUP($E301,CA$450:CD$461,4,FALSE)*CA301*($K301)+(CA301-CB301-CC301)*(1-$K301)</f>
        <v>0</v>
      </c>
      <c r="CE301" s="946"/>
      <c r="CI301" s="988">
        <f t="shared" si="262"/>
        <v>0</v>
      </c>
      <c r="CJ301" s="989">
        <f>VLOOKUP($E301,CI$450:CL$461,2,FALSE)*CI301*($K301)+IF($G301&lt;&gt;0,($H301/$G301)*CI301,0)*(1-$K301)</f>
        <v>0</v>
      </c>
      <c r="CK301" s="989">
        <f>VLOOKUP($E301,CI$450:CL$461,3,FALSE)*CI301*($K301)+IF($G301&lt;&gt;0,($I301/$G301)*CI301,0)*(1-$K301)</f>
        <v>0</v>
      </c>
      <c r="CL301" s="989">
        <f>VLOOKUP($E301,CI$450:CL$461,4,FALSE)*CI301*($K301)+(CI301-CJ301-CK301)*(1-$K301)</f>
        <v>0</v>
      </c>
      <c r="CM301" s="946"/>
      <c r="CQ301" s="988">
        <f t="shared" si="263"/>
        <v>0</v>
      </c>
      <c r="CR301" s="989">
        <f>VLOOKUP($E301,CQ$450:CT$461,2,FALSE)*CQ301*($K301)+IF($G301&lt;&gt;0,($H301/$G301)*CQ301,0)*(1-$K301)</f>
        <v>0</v>
      </c>
      <c r="CS301" s="989">
        <f>VLOOKUP($E301,CQ$450:CT$461,3,FALSE)*CQ301*($K301)+IF($G301&lt;&gt;0,($I301/$G301)*CQ301,0)*(1-$K301)</f>
        <v>0</v>
      </c>
      <c r="CT301" s="989">
        <f>VLOOKUP($E301,CQ$450:CT$461,4,FALSE)*CQ301*($K301)+(CQ301-CR301-CS301)*(1-$K301)</f>
        <v>0</v>
      </c>
      <c r="CU301" s="946"/>
      <c r="CY301" s="988">
        <f t="shared" si="264"/>
        <v>0</v>
      </c>
      <c r="CZ301" s="989">
        <f>VLOOKUP($E301,CY$450:DB$461,2,FALSE)*CY301*($K301)+IF($G301&lt;&gt;0,($H301/$G301)*CY301,0)*(1-$K301)</f>
        <v>0</v>
      </c>
      <c r="DA301" s="989">
        <f>VLOOKUP($E301,CY$450:DB$461,3,FALSE)*CY301*($K301)+IF($G301&lt;&gt;0,($I301/$G301)*CY301,0)*(1-$K301)</f>
        <v>0</v>
      </c>
      <c r="DB301" s="989">
        <f>VLOOKUP($E301,CY$450:DB$461,4,FALSE)*CY301*($K301)+(CY301-CZ301-DA301)*(1-$K301)</f>
        <v>0</v>
      </c>
      <c r="DC301" s="946"/>
      <c r="DG301" s="988">
        <f t="shared" si="265"/>
        <v>0</v>
      </c>
      <c r="DH301" s="989">
        <f>VLOOKUP($E301,DG$450:DJ$461,2,FALSE)*DG301*($K301)+IF($G301&lt;&gt;0,($H301/$G301)*DG301,0)*(1-$K301)</f>
        <v>0</v>
      </c>
      <c r="DI301" s="989">
        <f>VLOOKUP($E301,DG$450:DJ$461,3,FALSE)*DG301*($K301)+IF($G301&lt;&gt;0,($I301/$G301)*DG301,0)*(1-$K301)</f>
        <v>0</v>
      </c>
      <c r="DJ301" s="989">
        <f>VLOOKUP($E301,DG$450:DJ$461,4,FALSE)*DG301*($K301)+(DG301-DH301-DI301)*(1-$K301)</f>
        <v>0</v>
      </c>
      <c r="DK301" s="946"/>
      <c r="DO301" s="988">
        <f t="shared" si="266"/>
        <v>0</v>
      </c>
      <c r="DP301" s="989">
        <f>VLOOKUP($E301,DO$450:DR$461,2,FALSE)*DO301*($K301)+IF($G301&lt;&gt;0,($H301/$G301)*DO301,0)*(1-$K301)</f>
        <v>0</v>
      </c>
      <c r="DQ301" s="989">
        <f>VLOOKUP($E301,DO$450:DR$461,3,FALSE)*DO301*($K301)+IF($G301&lt;&gt;0,($I301/$G301)*DO301,0)*(1-$K301)</f>
        <v>0</v>
      </c>
      <c r="DR301" s="989">
        <f>VLOOKUP($E301,DO$450:DR$461,4,FALSE)*DO301*($K301)+(DO301-DP301-DQ301)*(1-$K301)</f>
        <v>0</v>
      </c>
      <c r="DS301" s="946"/>
      <c r="DW301" s="988">
        <f t="shared" si="267"/>
        <v>0</v>
      </c>
      <c r="DX301" s="989">
        <f>VLOOKUP($E301,DW$450:DZ$461,2,FALSE)*DW301*($K301)+IF($G301&lt;&gt;0,($H301/$G301)*DW301,0)*(1-$K301)</f>
        <v>0</v>
      </c>
      <c r="DY301" s="989">
        <f>VLOOKUP($E301,DW$450:DZ$461,3,FALSE)*DW301*($K301)+IF($G301&lt;&gt;0,($I301/$G301)*DW301,0)*(1-$K301)</f>
        <v>0</v>
      </c>
      <c r="DZ301" s="989">
        <f>VLOOKUP($E301,DW$450:DZ$461,4,FALSE)*DW301*($K301)+(DW301-DX301-DY301)*(1-$K301)</f>
        <v>0</v>
      </c>
      <c r="EA301" s="946"/>
      <c r="EE301" s="988">
        <f t="shared" si="268"/>
        <v>0</v>
      </c>
      <c r="EF301" s="989">
        <f>VLOOKUP($E301,EE$450:EH$461,2,FALSE)*EE301*($K301)+IF($G301&lt;&gt;0,($H301/$G301)*EE301,0)*(1-$K301)</f>
        <v>0</v>
      </c>
      <c r="EG301" s="989">
        <f>VLOOKUP($E301,EE$450:EH$461,3,FALSE)*EE301*($K301)+IF($G301&lt;&gt;0,($I301/$G301)*EE301,0)*(1-$K301)</f>
        <v>0</v>
      </c>
      <c r="EH301" s="989">
        <f>VLOOKUP($E301,EE$450:EH$461,4,FALSE)*EE301*($K301)+(EE301-EF301-EG301)*(1-$K301)</f>
        <v>0</v>
      </c>
      <c r="EI301" s="946"/>
      <c r="EM301" s="988">
        <f t="shared" si="269"/>
        <v>0</v>
      </c>
      <c r="EN301" s="989">
        <f>VLOOKUP($E301,EM$450:EP$461,2,FALSE)*EM301*($K301)+IF($G301&lt;&gt;0,($H301/$G301)*EM301,0)*(1-$K301)</f>
        <v>0</v>
      </c>
      <c r="EO301" s="989">
        <f>VLOOKUP($E301,EM$450:EP$461,3,FALSE)*EM301*($K301)+IF($G301&lt;&gt;0,($I301/$G301)*EM301,0)*(1-$K301)</f>
        <v>0</v>
      </c>
      <c r="EP301" s="989">
        <f>VLOOKUP($E301,EM$450:EP$461,4,FALSE)*EM301*($K301)+(EM301-EN301-EO301)*(1-$K301)</f>
        <v>0</v>
      </c>
      <c r="EQ301" s="946"/>
      <c r="EU301" s="988">
        <f t="shared" si="270"/>
        <v>0</v>
      </c>
      <c r="EV301" s="989">
        <f>VLOOKUP($E301,EU$450:EX$461,2,FALSE)*EU301*($K301)+IF($G301&lt;&gt;0,($H301/$G301)*EU301,0)*(1-$K301)</f>
        <v>0</v>
      </c>
      <c r="EW301" s="989">
        <f>VLOOKUP($E301,EU$450:EX$461,3,FALSE)*EU301*($K301)+IF($G301&lt;&gt;0,($I301/$G301)*EU301,0)*(1-$K301)</f>
        <v>0</v>
      </c>
      <c r="EX301" s="989">
        <f>VLOOKUP($E301,EU$450:EX$461,4,FALSE)*EU301*($K301)+(EU301-EV301-EW301)*(1-$K301)</f>
        <v>0</v>
      </c>
      <c r="EY301" s="946"/>
      <c r="FC301" s="988">
        <f t="shared" si="271"/>
        <v>0</v>
      </c>
      <c r="FD301" s="989">
        <f>VLOOKUP($E301,FC$450:FF$461,2,FALSE)*FC301*($K301)+IF($G301&lt;&gt;0,($H301/$G301)*FC301,0)*(1-$K301)</f>
        <v>0</v>
      </c>
      <c r="FE301" s="989">
        <f>VLOOKUP($E301,FC$450:FF$461,3,FALSE)*FC301*($K301)+IF($G301&lt;&gt;0,($I301/$G301)*FC301,0)*(1-$K301)</f>
        <v>0</v>
      </c>
      <c r="FF301" s="989">
        <f>VLOOKUP($E301,FC$450:FF$461,4,FALSE)*FC301*($K301)+(FC301-FD301-FE301)*(1-$K301)</f>
        <v>0</v>
      </c>
      <c r="FG301" s="946"/>
      <c r="FK301" s="988">
        <f t="shared" si="272"/>
        <v>0</v>
      </c>
      <c r="FL301" s="989">
        <f>VLOOKUP($E301,FK$450:FN$461,2,FALSE)*FK301*($K301)+IF($G301&lt;&gt;0,($H301/$G301)*FK301,0)*(1-$K301)</f>
        <v>0</v>
      </c>
      <c r="FM301" s="989">
        <f>VLOOKUP($E301,FK$450:FN$461,3,FALSE)*FK301*($K301)+IF($G301&lt;&gt;0,($I301/$G301)*FK301,0)*(1-$K301)</f>
        <v>0</v>
      </c>
      <c r="FN301" s="989">
        <f>VLOOKUP($E301,FK$450:FN$461,4,FALSE)*FK301*($K301)+(FK301-FL301-FM301)*(1-$K301)</f>
        <v>0</v>
      </c>
      <c r="FO301" s="946"/>
    </row>
    <row r="302" spans="1:171">
      <c r="A302" s="786"/>
      <c r="B302" s="905" t="s">
        <v>369</v>
      </c>
      <c r="C302" s="1963" t="s">
        <v>850</v>
      </c>
      <c r="D302" s="765">
        <v>411.8</v>
      </c>
      <c r="E302" s="1985" t="str">
        <f>'Sch 3B - Other Items'!E19</f>
        <v>PROD</v>
      </c>
      <c r="F302" s="765"/>
      <c r="G302" s="182">
        <f>'Sch 3B - Other Items'!G19</f>
        <v>0</v>
      </c>
      <c r="H302" s="182">
        <f>'Sch 3B - Other Items'!H19</f>
        <v>0</v>
      </c>
      <c r="I302" s="182">
        <f>'Sch 3B - Other Items'!I19</f>
        <v>0</v>
      </c>
      <c r="J302" s="183">
        <f>'Sch 3B - Other Items'!J19</f>
        <v>0</v>
      </c>
      <c r="K302" s="777">
        <f t="shared" si="252"/>
        <v>1</v>
      </c>
      <c r="O302" s="988">
        <f t="shared" si="253"/>
        <v>0</v>
      </c>
      <c r="P302" s="989">
        <f>VLOOKUP($E302,O$450:R$461,2,FALSE)*O302*($K302)+IF($G302&lt;&gt;0,($H302/$G302)*O302,0)*(1-$K302)</f>
        <v>0</v>
      </c>
      <c r="Q302" s="989">
        <f>VLOOKUP($E302,O$450:R$461,3,FALSE)*O302*($K302)+IF($G302&lt;&gt;0,($I302/$G302)*O302,0)*(1-$K302)</f>
        <v>0</v>
      </c>
      <c r="R302" s="989">
        <f>VLOOKUP($E302,O$450:R$461,4,FALSE)*O302*($K302)+(O302-P302-Q302)*(1-$K302)</f>
        <v>0</v>
      </c>
      <c r="S302" s="946"/>
      <c r="W302" s="988">
        <f t="shared" si="254"/>
        <v>0</v>
      </c>
      <c r="X302" s="989">
        <f>VLOOKUP($E302,W$450:Z$461,2,FALSE)*W302*($K302)+IF($G302&lt;&gt;0,($H302/$G302)*W302,0)*(1-$K302)</f>
        <v>0</v>
      </c>
      <c r="Y302" s="989">
        <f>VLOOKUP($E302,W$450:Z$461,3,FALSE)*W302*($K302)+IF($G302&lt;&gt;0,($I302/$G302)*W302,0)*(1-$K302)</f>
        <v>0</v>
      </c>
      <c r="Z302" s="989">
        <f>VLOOKUP($E302,W$450:Z$461,4,FALSE)*W302*($K302)+(W302-X302-Y302)*(1-$K302)</f>
        <v>0</v>
      </c>
      <c r="AA302" s="946"/>
      <c r="AE302" s="988">
        <f t="shared" si="255"/>
        <v>0</v>
      </c>
      <c r="AF302" s="989">
        <f>VLOOKUP($E302,AE$450:AH$461,2,FALSE)*AE302*($K302)+IF($G302&lt;&gt;0,($H302/$G302)*AE302,0)*(1-$K302)</f>
        <v>0</v>
      </c>
      <c r="AG302" s="989">
        <f>VLOOKUP($E302,AE$450:AH$461,3,FALSE)*AE302*($K302)+IF($G302&lt;&gt;0,($I302/$G302)*AE302,0)*(1-$K302)</f>
        <v>0</v>
      </c>
      <c r="AH302" s="989">
        <f>VLOOKUP($E302,AE$450:AH$461,4,FALSE)*AE302*($K302)+(AE302-AF302-AG302)*(1-$K302)</f>
        <v>0</v>
      </c>
      <c r="AI302" s="946"/>
      <c r="AM302" s="988">
        <f t="shared" si="256"/>
        <v>0</v>
      </c>
      <c r="AN302" s="989">
        <f>VLOOKUP($E302,AM$450:AP$461,2,FALSE)*AM302*($K302)+IF($G302&lt;&gt;0,($H302/$G302)*AM302,0)*(1-$K302)</f>
        <v>0</v>
      </c>
      <c r="AO302" s="989">
        <f>VLOOKUP($E302,AM$450:AP$461,3,FALSE)*AM302*($K302)+IF($G302&lt;&gt;0,($I302/$G302)*AM302,0)*(1-$K302)</f>
        <v>0</v>
      </c>
      <c r="AP302" s="989">
        <f>VLOOKUP($E302,AM$450:AP$461,4,FALSE)*AM302*($K302)+(AM302-AN302-AO302)*(1-$K302)</f>
        <v>0</v>
      </c>
      <c r="AQ302" s="946"/>
      <c r="AU302" s="988">
        <f t="shared" si="257"/>
        <v>0</v>
      </c>
      <c r="AV302" s="989">
        <f>VLOOKUP($E302,AU$450:AX$461,2,FALSE)*AU302*($K302)+IF($G302&lt;&gt;0,($H302/$G302)*AU302,0)*(1-$K302)</f>
        <v>0</v>
      </c>
      <c r="AW302" s="989">
        <f>VLOOKUP($E302,AU$450:AX$461,3,FALSE)*AU302*($K302)+IF($G302&lt;&gt;0,($I302/$G302)*AU302,0)*(1-$K302)</f>
        <v>0</v>
      </c>
      <c r="AX302" s="989">
        <f>VLOOKUP($E302,AU$450:AX$461,4,FALSE)*AU302*($K302)+(AU302-AV302-AW302)*(1-$K302)</f>
        <v>0</v>
      </c>
      <c r="AY302" s="946"/>
      <c r="BC302" s="988">
        <f t="shared" si="258"/>
        <v>0</v>
      </c>
      <c r="BD302" s="989">
        <f>VLOOKUP($E302,BC$450:BF$461,2,FALSE)*BC302*($K302)+IF($G302&lt;&gt;0,($H302/$G302)*BC302,0)*(1-$K302)</f>
        <v>0</v>
      </c>
      <c r="BE302" s="989">
        <f>VLOOKUP($E302,BC$450:BF$461,3,FALSE)*BC302*($K302)+IF($G302&lt;&gt;0,($I302/$G302)*BC302,0)*(1-$K302)</f>
        <v>0</v>
      </c>
      <c r="BF302" s="989">
        <f>VLOOKUP($E302,BC$450:BF$461,4,FALSE)*BC302*($K302)+(BC302-BD302-BE302)*(1-$K302)</f>
        <v>0</v>
      </c>
      <c r="BG302" s="946"/>
      <c r="BK302" s="988">
        <f t="shared" si="259"/>
        <v>0</v>
      </c>
      <c r="BL302" s="989">
        <f>VLOOKUP($E302,BK$450:BN$461,2,FALSE)*BK302*($K302)+IF($G302&lt;&gt;0,($H302/$G302)*BK302,0)*(1-$K302)</f>
        <v>0</v>
      </c>
      <c r="BM302" s="989">
        <f>VLOOKUP($E302,BK$450:BN$461,3,FALSE)*BK302*($K302)+IF($G302&lt;&gt;0,($I302/$G302)*BK302,0)*(1-$K302)</f>
        <v>0</v>
      </c>
      <c r="BN302" s="989">
        <f>VLOOKUP($E302,BK$450:BN$461,4,FALSE)*BK302*($K302)+(BK302-BL302-BM302)*(1-$K302)</f>
        <v>0</v>
      </c>
      <c r="BO302" s="946"/>
      <c r="BS302" s="988">
        <f t="shared" si="260"/>
        <v>0</v>
      </c>
      <c r="BT302" s="989">
        <f>VLOOKUP($E302,BS$450:BV$461,2,FALSE)*BS302*($K302)+IF($G302&lt;&gt;0,($H302/$G302)*BS302,0)*(1-$K302)</f>
        <v>0</v>
      </c>
      <c r="BU302" s="989">
        <f>VLOOKUP($E302,BS$450:BV$461,3,FALSE)*BS302*($K302)+IF($G302&lt;&gt;0,($I302/$G302)*BS302,0)*(1-$K302)</f>
        <v>0</v>
      </c>
      <c r="BV302" s="989">
        <f>VLOOKUP($E302,BS$450:BV$461,4,FALSE)*BS302*($K302)+(BS302-BT302-BU302)*(1-$K302)</f>
        <v>0</v>
      </c>
      <c r="BW302" s="946"/>
      <c r="CA302" s="988">
        <f t="shared" si="261"/>
        <v>0</v>
      </c>
      <c r="CB302" s="989">
        <f>VLOOKUP($E302,CA$450:CD$461,2,FALSE)*CA302*($K302)+IF($G302&lt;&gt;0,($H302/$G302)*CA302,0)*(1-$K302)</f>
        <v>0</v>
      </c>
      <c r="CC302" s="989">
        <f>VLOOKUP($E302,CA$450:CD$461,3,FALSE)*CA302*($K302)+IF($G302&lt;&gt;0,($I302/$G302)*CA302,0)*(1-$K302)</f>
        <v>0</v>
      </c>
      <c r="CD302" s="989">
        <f>VLOOKUP($E302,CA$450:CD$461,4,FALSE)*CA302*($K302)+(CA302-CB302-CC302)*(1-$K302)</f>
        <v>0</v>
      </c>
      <c r="CE302" s="946"/>
      <c r="CI302" s="988">
        <f t="shared" si="262"/>
        <v>0</v>
      </c>
      <c r="CJ302" s="989">
        <f>VLOOKUP($E302,CI$450:CL$461,2,FALSE)*CI302*($K302)+IF($G302&lt;&gt;0,($H302/$G302)*CI302,0)*(1-$K302)</f>
        <v>0</v>
      </c>
      <c r="CK302" s="989">
        <f>VLOOKUP($E302,CI$450:CL$461,3,FALSE)*CI302*($K302)+IF($G302&lt;&gt;0,($I302/$G302)*CI302,0)*(1-$K302)</f>
        <v>0</v>
      </c>
      <c r="CL302" s="989">
        <f>VLOOKUP($E302,CI$450:CL$461,4,FALSE)*CI302*($K302)+(CI302-CJ302-CK302)*(1-$K302)</f>
        <v>0</v>
      </c>
      <c r="CM302" s="946"/>
      <c r="CQ302" s="988">
        <f t="shared" si="263"/>
        <v>0</v>
      </c>
      <c r="CR302" s="989">
        <f>VLOOKUP($E302,CQ$450:CT$461,2,FALSE)*CQ302*($K302)+IF($G302&lt;&gt;0,($H302/$G302)*CQ302,0)*(1-$K302)</f>
        <v>0</v>
      </c>
      <c r="CS302" s="989">
        <f>VLOOKUP($E302,CQ$450:CT$461,3,FALSE)*CQ302*($K302)+IF($G302&lt;&gt;0,($I302/$G302)*CQ302,0)*(1-$K302)</f>
        <v>0</v>
      </c>
      <c r="CT302" s="989">
        <f>VLOOKUP($E302,CQ$450:CT$461,4,FALSE)*CQ302*($K302)+(CQ302-CR302-CS302)*(1-$K302)</f>
        <v>0</v>
      </c>
      <c r="CU302" s="946"/>
      <c r="CY302" s="988">
        <f t="shared" si="264"/>
        <v>0</v>
      </c>
      <c r="CZ302" s="989">
        <f>VLOOKUP($E302,CY$450:DB$461,2,FALSE)*CY302*($K302)+IF($G302&lt;&gt;0,($H302/$G302)*CY302,0)*(1-$K302)</f>
        <v>0</v>
      </c>
      <c r="DA302" s="989">
        <f>VLOOKUP($E302,CY$450:DB$461,3,FALSE)*CY302*($K302)+IF($G302&lt;&gt;0,($I302/$G302)*CY302,0)*(1-$K302)</f>
        <v>0</v>
      </c>
      <c r="DB302" s="989">
        <f>VLOOKUP($E302,CY$450:DB$461,4,FALSE)*CY302*($K302)+(CY302-CZ302-DA302)*(1-$K302)</f>
        <v>0</v>
      </c>
      <c r="DC302" s="946"/>
      <c r="DG302" s="988">
        <f t="shared" si="265"/>
        <v>0</v>
      </c>
      <c r="DH302" s="989">
        <f>VLOOKUP($E302,DG$450:DJ$461,2,FALSE)*DG302*($K302)+IF($G302&lt;&gt;0,($H302/$G302)*DG302,0)*(1-$K302)</f>
        <v>0</v>
      </c>
      <c r="DI302" s="989">
        <f>VLOOKUP($E302,DG$450:DJ$461,3,FALSE)*DG302*($K302)+IF($G302&lt;&gt;0,($I302/$G302)*DG302,0)*(1-$K302)</f>
        <v>0</v>
      </c>
      <c r="DJ302" s="989">
        <f>VLOOKUP($E302,DG$450:DJ$461,4,FALSE)*DG302*($K302)+(DG302-DH302-DI302)*(1-$K302)</f>
        <v>0</v>
      </c>
      <c r="DK302" s="946"/>
      <c r="DO302" s="988">
        <f t="shared" si="266"/>
        <v>0</v>
      </c>
      <c r="DP302" s="989">
        <f>VLOOKUP($E302,DO$450:DR$461,2,FALSE)*DO302*($K302)+IF($G302&lt;&gt;0,($H302/$G302)*DO302,0)*(1-$K302)</f>
        <v>0</v>
      </c>
      <c r="DQ302" s="989">
        <f>VLOOKUP($E302,DO$450:DR$461,3,FALSE)*DO302*($K302)+IF($G302&lt;&gt;0,($I302/$G302)*DO302,0)*(1-$K302)</f>
        <v>0</v>
      </c>
      <c r="DR302" s="989">
        <f>VLOOKUP($E302,DO$450:DR$461,4,FALSE)*DO302*($K302)+(DO302-DP302-DQ302)*(1-$K302)</f>
        <v>0</v>
      </c>
      <c r="DS302" s="946"/>
      <c r="DW302" s="988">
        <f t="shared" si="267"/>
        <v>0</v>
      </c>
      <c r="DX302" s="989">
        <f>VLOOKUP($E302,DW$450:DZ$461,2,FALSE)*DW302*($K302)+IF($G302&lt;&gt;0,($H302/$G302)*DW302,0)*(1-$K302)</f>
        <v>0</v>
      </c>
      <c r="DY302" s="989">
        <f>VLOOKUP($E302,DW$450:DZ$461,3,FALSE)*DW302*($K302)+IF($G302&lt;&gt;0,($I302/$G302)*DW302,0)*(1-$K302)</f>
        <v>0</v>
      </c>
      <c r="DZ302" s="989">
        <f>VLOOKUP($E302,DW$450:DZ$461,4,FALSE)*DW302*($K302)+(DW302-DX302-DY302)*(1-$K302)</f>
        <v>0</v>
      </c>
      <c r="EA302" s="946"/>
      <c r="EE302" s="988">
        <f t="shared" si="268"/>
        <v>0</v>
      </c>
      <c r="EF302" s="989">
        <f>VLOOKUP($E302,EE$450:EH$461,2,FALSE)*EE302*($K302)+IF($G302&lt;&gt;0,($H302/$G302)*EE302,0)*(1-$K302)</f>
        <v>0</v>
      </c>
      <c r="EG302" s="989">
        <f>VLOOKUP($E302,EE$450:EH$461,3,FALSE)*EE302*($K302)+IF($G302&lt;&gt;0,($I302/$G302)*EE302,0)*(1-$K302)</f>
        <v>0</v>
      </c>
      <c r="EH302" s="989">
        <f>VLOOKUP($E302,EE$450:EH$461,4,FALSE)*EE302*($K302)+(EE302-EF302-EG302)*(1-$K302)</f>
        <v>0</v>
      </c>
      <c r="EI302" s="946"/>
      <c r="EM302" s="988">
        <f t="shared" si="269"/>
        <v>0</v>
      </c>
      <c r="EN302" s="989">
        <f>VLOOKUP($E302,EM$450:EP$461,2,FALSE)*EM302*($K302)+IF($G302&lt;&gt;0,($H302/$G302)*EM302,0)*(1-$K302)</f>
        <v>0</v>
      </c>
      <c r="EO302" s="989">
        <f>VLOOKUP($E302,EM$450:EP$461,3,FALSE)*EM302*($K302)+IF($G302&lt;&gt;0,($I302/$G302)*EM302,0)*(1-$K302)</f>
        <v>0</v>
      </c>
      <c r="EP302" s="989">
        <f>VLOOKUP($E302,EM$450:EP$461,4,FALSE)*EM302*($K302)+(EM302-EN302-EO302)*(1-$K302)</f>
        <v>0</v>
      </c>
      <c r="EQ302" s="946"/>
      <c r="EU302" s="988">
        <f t="shared" si="270"/>
        <v>0</v>
      </c>
      <c r="EV302" s="989">
        <f>VLOOKUP($E302,EU$450:EX$461,2,FALSE)*EU302*($K302)+IF($G302&lt;&gt;0,($H302/$G302)*EU302,0)*(1-$K302)</f>
        <v>0</v>
      </c>
      <c r="EW302" s="989">
        <f>VLOOKUP($E302,EU$450:EX$461,3,FALSE)*EU302*($K302)+IF($G302&lt;&gt;0,($I302/$G302)*EU302,0)*(1-$K302)</f>
        <v>0</v>
      </c>
      <c r="EX302" s="989">
        <f>VLOOKUP($E302,EU$450:EX$461,4,FALSE)*EU302*($K302)+(EU302-EV302-EW302)*(1-$K302)</f>
        <v>0</v>
      </c>
      <c r="EY302" s="946"/>
      <c r="FC302" s="988">
        <f t="shared" si="271"/>
        <v>0</v>
      </c>
      <c r="FD302" s="989">
        <f>VLOOKUP($E302,FC$450:FF$461,2,FALSE)*FC302*($K302)+IF($G302&lt;&gt;0,($H302/$G302)*FC302,0)*(1-$K302)</f>
        <v>0</v>
      </c>
      <c r="FE302" s="989">
        <f>VLOOKUP($E302,FC$450:FF$461,3,FALSE)*FC302*($K302)+IF($G302&lt;&gt;0,($I302/$G302)*FC302,0)*(1-$K302)</f>
        <v>0</v>
      </c>
      <c r="FF302" s="989">
        <f>VLOOKUP($E302,FC$450:FF$461,4,FALSE)*FC302*($K302)+(FC302-FD302-FE302)*(1-$K302)</f>
        <v>0</v>
      </c>
      <c r="FG302" s="946"/>
      <c r="FK302" s="988">
        <f t="shared" si="272"/>
        <v>0</v>
      </c>
      <c r="FL302" s="989">
        <f>VLOOKUP($E302,FK$450:FN$461,2,FALSE)*FK302*($K302)+IF($G302&lt;&gt;0,($H302/$G302)*FK302,0)*(1-$K302)</f>
        <v>0</v>
      </c>
      <c r="FM302" s="989">
        <f>VLOOKUP($E302,FK$450:FN$461,3,FALSE)*FK302*($K302)+IF($G302&lt;&gt;0,($I302/$G302)*FK302,0)*(1-$K302)</f>
        <v>0</v>
      </c>
      <c r="FN302" s="989">
        <f>VLOOKUP($E302,FK$450:FN$461,4,FALSE)*FK302*($K302)+(FK302-FL302-FM302)*(1-$K302)</f>
        <v>0</v>
      </c>
      <c r="FO302" s="946"/>
    </row>
    <row r="303" spans="1:171">
      <c r="A303" s="786"/>
      <c r="B303" s="906" t="s">
        <v>572</v>
      </c>
      <c r="C303" s="1963" t="s">
        <v>850</v>
      </c>
      <c r="D303" s="765">
        <v>411.9</v>
      </c>
      <c r="E303" s="1985" t="str">
        <f>'Sch 3B - Other Items'!E20</f>
        <v>PROD</v>
      </c>
      <c r="F303" s="765"/>
      <c r="G303" s="182">
        <f>'Sch 3B - Other Items'!G20</f>
        <v>0</v>
      </c>
      <c r="H303" s="182">
        <f>'Sch 3B - Other Items'!H20</f>
        <v>0</v>
      </c>
      <c r="I303" s="182">
        <f>'Sch 3B - Other Items'!I20</f>
        <v>0</v>
      </c>
      <c r="J303" s="183">
        <f>'Sch 3B - Other Items'!J20</f>
        <v>0</v>
      </c>
      <c r="K303" s="777">
        <f t="shared" si="252"/>
        <v>1</v>
      </c>
      <c r="O303" s="988">
        <f t="shared" si="253"/>
        <v>0</v>
      </c>
      <c r="P303" s="989">
        <f>VLOOKUP($E303,O$450:R$461,2,FALSE)*O303*($K303)+IF($G303&lt;&gt;0,($H303/$G303)*O303,0)*(1-$K303)</f>
        <v>0</v>
      </c>
      <c r="Q303" s="989">
        <f>VLOOKUP($E303,O$450:R$461,3,FALSE)*O303*($K303)+IF($G303&lt;&gt;0,($I303/$G303)*O303,0)*(1-$K303)</f>
        <v>0</v>
      </c>
      <c r="R303" s="989">
        <f>VLOOKUP($E303,O$450:R$461,4,FALSE)*O303*($K303)+(O303-P303-Q303)*(1-$K303)</f>
        <v>0</v>
      </c>
      <c r="S303" s="946"/>
      <c r="W303" s="988">
        <f t="shared" si="254"/>
        <v>0</v>
      </c>
      <c r="X303" s="989">
        <f>VLOOKUP($E303,W$450:Z$461,2,FALSE)*W303*($K303)+IF($G303&lt;&gt;0,($H303/$G303)*W303,0)*(1-$K303)</f>
        <v>0</v>
      </c>
      <c r="Y303" s="989">
        <f>VLOOKUP($E303,W$450:Z$461,3,FALSE)*W303*($K303)+IF($G303&lt;&gt;0,($I303/$G303)*W303,0)*(1-$K303)</f>
        <v>0</v>
      </c>
      <c r="Z303" s="989">
        <f>VLOOKUP($E303,W$450:Z$461,4,FALSE)*W303*($K303)+(W303-X303-Y303)*(1-$K303)</f>
        <v>0</v>
      </c>
      <c r="AA303" s="946"/>
      <c r="AE303" s="988">
        <f t="shared" si="255"/>
        <v>0</v>
      </c>
      <c r="AF303" s="989">
        <f>VLOOKUP($E303,AE$450:AH$461,2,FALSE)*AE303*($K303)+IF($G303&lt;&gt;0,($H303/$G303)*AE303,0)*(1-$K303)</f>
        <v>0</v>
      </c>
      <c r="AG303" s="989">
        <f>VLOOKUP($E303,AE$450:AH$461,3,FALSE)*AE303*($K303)+IF($G303&lt;&gt;0,($I303/$G303)*AE303,0)*(1-$K303)</f>
        <v>0</v>
      </c>
      <c r="AH303" s="989">
        <f>VLOOKUP($E303,AE$450:AH$461,4,FALSE)*AE303*($K303)+(AE303-AF303-AG303)*(1-$K303)</f>
        <v>0</v>
      </c>
      <c r="AI303" s="946"/>
      <c r="AM303" s="988">
        <f t="shared" si="256"/>
        <v>0</v>
      </c>
      <c r="AN303" s="989">
        <f>VLOOKUP($E303,AM$450:AP$461,2,FALSE)*AM303*($K303)+IF($G303&lt;&gt;0,($H303/$G303)*AM303,0)*(1-$K303)</f>
        <v>0</v>
      </c>
      <c r="AO303" s="989">
        <f>VLOOKUP($E303,AM$450:AP$461,3,FALSE)*AM303*($K303)+IF($G303&lt;&gt;0,($I303/$G303)*AM303,0)*(1-$K303)</f>
        <v>0</v>
      </c>
      <c r="AP303" s="989">
        <f>VLOOKUP($E303,AM$450:AP$461,4,FALSE)*AM303*($K303)+(AM303-AN303-AO303)*(1-$K303)</f>
        <v>0</v>
      </c>
      <c r="AQ303" s="946"/>
      <c r="AU303" s="988">
        <f t="shared" si="257"/>
        <v>0</v>
      </c>
      <c r="AV303" s="989">
        <f>VLOOKUP($E303,AU$450:AX$461,2,FALSE)*AU303*($K303)+IF($G303&lt;&gt;0,($H303/$G303)*AU303,0)*(1-$K303)</f>
        <v>0</v>
      </c>
      <c r="AW303" s="989">
        <f>VLOOKUP($E303,AU$450:AX$461,3,FALSE)*AU303*($K303)+IF($G303&lt;&gt;0,($I303/$G303)*AU303,0)*(1-$K303)</f>
        <v>0</v>
      </c>
      <c r="AX303" s="989">
        <f>VLOOKUP($E303,AU$450:AX$461,4,FALSE)*AU303*($K303)+(AU303-AV303-AW303)*(1-$K303)</f>
        <v>0</v>
      </c>
      <c r="AY303" s="946"/>
      <c r="BC303" s="988">
        <f t="shared" si="258"/>
        <v>0</v>
      </c>
      <c r="BD303" s="989">
        <f>VLOOKUP($E303,BC$450:BF$461,2,FALSE)*BC303*($K303)+IF($G303&lt;&gt;0,($H303/$G303)*BC303,0)*(1-$K303)</f>
        <v>0</v>
      </c>
      <c r="BE303" s="989">
        <f>VLOOKUP($E303,BC$450:BF$461,3,FALSE)*BC303*($K303)+IF($G303&lt;&gt;0,($I303/$G303)*BC303,0)*(1-$K303)</f>
        <v>0</v>
      </c>
      <c r="BF303" s="989">
        <f>VLOOKUP($E303,BC$450:BF$461,4,FALSE)*BC303*($K303)+(BC303-BD303-BE303)*(1-$K303)</f>
        <v>0</v>
      </c>
      <c r="BG303" s="946"/>
      <c r="BK303" s="988">
        <f t="shared" si="259"/>
        <v>0</v>
      </c>
      <c r="BL303" s="989">
        <f>VLOOKUP($E303,BK$450:BN$461,2,FALSE)*BK303*($K303)+IF($G303&lt;&gt;0,($H303/$G303)*BK303,0)*(1-$K303)</f>
        <v>0</v>
      </c>
      <c r="BM303" s="989">
        <f>VLOOKUP($E303,BK$450:BN$461,3,FALSE)*BK303*($K303)+IF($G303&lt;&gt;0,($I303/$G303)*BK303,0)*(1-$K303)</f>
        <v>0</v>
      </c>
      <c r="BN303" s="989">
        <f>VLOOKUP($E303,BK$450:BN$461,4,FALSE)*BK303*($K303)+(BK303-BL303-BM303)*(1-$K303)</f>
        <v>0</v>
      </c>
      <c r="BO303" s="946"/>
      <c r="BS303" s="988">
        <f t="shared" si="260"/>
        <v>0</v>
      </c>
      <c r="BT303" s="989">
        <f>VLOOKUP($E303,BS$450:BV$461,2,FALSE)*BS303*($K303)+IF($G303&lt;&gt;0,($H303/$G303)*BS303,0)*(1-$K303)</f>
        <v>0</v>
      </c>
      <c r="BU303" s="989">
        <f>VLOOKUP($E303,BS$450:BV$461,3,FALSE)*BS303*($K303)+IF($G303&lt;&gt;0,($I303/$G303)*BS303,0)*(1-$K303)</f>
        <v>0</v>
      </c>
      <c r="BV303" s="989">
        <f>VLOOKUP($E303,BS$450:BV$461,4,FALSE)*BS303*($K303)+(BS303-BT303-BU303)*(1-$K303)</f>
        <v>0</v>
      </c>
      <c r="BW303" s="946"/>
      <c r="CA303" s="988">
        <f t="shared" si="261"/>
        <v>0</v>
      </c>
      <c r="CB303" s="989">
        <f>VLOOKUP($E303,CA$450:CD$461,2,FALSE)*CA303*($K303)+IF($G303&lt;&gt;0,($H303/$G303)*CA303,0)*(1-$K303)</f>
        <v>0</v>
      </c>
      <c r="CC303" s="989">
        <f>VLOOKUP($E303,CA$450:CD$461,3,FALSE)*CA303*($K303)+IF($G303&lt;&gt;0,($I303/$G303)*CA303,0)*(1-$K303)</f>
        <v>0</v>
      </c>
      <c r="CD303" s="989">
        <f>VLOOKUP($E303,CA$450:CD$461,4,FALSE)*CA303*($K303)+(CA303-CB303-CC303)*(1-$K303)</f>
        <v>0</v>
      </c>
      <c r="CE303" s="946"/>
      <c r="CI303" s="988">
        <f t="shared" si="262"/>
        <v>0</v>
      </c>
      <c r="CJ303" s="989">
        <f>VLOOKUP($E303,CI$450:CL$461,2,FALSE)*CI303*($K303)+IF($G303&lt;&gt;0,($H303/$G303)*CI303,0)*(1-$K303)</f>
        <v>0</v>
      </c>
      <c r="CK303" s="989">
        <f>VLOOKUP($E303,CI$450:CL$461,3,FALSE)*CI303*($K303)+IF($G303&lt;&gt;0,($I303/$G303)*CI303,0)*(1-$K303)</f>
        <v>0</v>
      </c>
      <c r="CL303" s="989">
        <f>VLOOKUP($E303,CI$450:CL$461,4,FALSE)*CI303*($K303)+(CI303-CJ303-CK303)*(1-$K303)</f>
        <v>0</v>
      </c>
      <c r="CM303" s="946"/>
      <c r="CQ303" s="988">
        <f t="shared" si="263"/>
        <v>0</v>
      </c>
      <c r="CR303" s="989">
        <f>VLOOKUP($E303,CQ$450:CT$461,2,FALSE)*CQ303*($K303)+IF($G303&lt;&gt;0,($H303/$G303)*CQ303,0)*(1-$K303)</f>
        <v>0</v>
      </c>
      <c r="CS303" s="989">
        <f>VLOOKUP($E303,CQ$450:CT$461,3,FALSE)*CQ303*($K303)+IF($G303&lt;&gt;0,($I303/$G303)*CQ303,0)*(1-$K303)</f>
        <v>0</v>
      </c>
      <c r="CT303" s="989">
        <f>VLOOKUP($E303,CQ$450:CT$461,4,FALSE)*CQ303*($K303)+(CQ303-CR303-CS303)*(1-$K303)</f>
        <v>0</v>
      </c>
      <c r="CU303" s="946"/>
      <c r="CY303" s="988">
        <f t="shared" si="264"/>
        <v>0</v>
      </c>
      <c r="CZ303" s="989">
        <f>VLOOKUP($E303,CY$450:DB$461,2,FALSE)*CY303*($K303)+IF($G303&lt;&gt;0,($H303/$G303)*CY303,0)*(1-$K303)</f>
        <v>0</v>
      </c>
      <c r="DA303" s="989">
        <f>VLOOKUP($E303,CY$450:DB$461,3,FALSE)*CY303*($K303)+IF($G303&lt;&gt;0,($I303/$G303)*CY303,0)*(1-$K303)</f>
        <v>0</v>
      </c>
      <c r="DB303" s="989">
        <f>VLOOKUP($E303,CY$450:DB$461,4,FALSE)*CY303*($K303)+(CY303-CZ303-DA303)*(1-$K303)</f>
        <v>0</v>
      </c>
      <c r="DC303" s="946"/>
      <c r="DG303" s="988">
        <f t="shared" si="265"/>
        <v>0</v>
      </c>
      <c r="DH303" s="989">
        <f>VLOOKUP($E303,DG$450:DJ$461,2,FALSE)*DG303*($K303)+IF($G303&lt;&gt;0,($H303/$G303)*DG303,0)*(1-$K303)</f>
        <v>0</v>
      </c>
      <c r="DI303" s="989">
        <f>VLOOKUP($E303,DG$450:DJ$461,3,FALSE)*DG303*($K303)+IF($G303&lt;&gt;0,($I303/$G303)*DG303,0)*(1-$K303)</f>
        <v>0</v>
      </c>
      <c r="DJ303" s="989">
        <f>VLOOKUP($E303,DG$450:DJ$461,4,FALSE)*DG303*($K303)+(DG303-DH303-DI303)*(1-$K303)</f>
        <v>0</v>
      </c>
      <c r="DK303" s="946"/>
      <c r="DO303" s="988">
        <f t="shared" si="266"/>
        <v>0</v>
      </c>
      <c r="DP303" s="989">
        <f>VLOOKUP($E303,DO$450:DR$461,2,FALSE)*DO303*($K303)+IF($G303&lt;&gt;0,($H303/$G303)*DO303,0)*(1-$K303)</f>
        <v>0</v>
      </c>
      <c r="DQ303" s="989">
        <f>VLOOKUP($E303,DO$450:DR$461,3,FALSE)*DO303*($K303)+IF($G303&lt;&gt;0,($I303/$G303)*DO303,0)*(1-$K303)</f>
        <v>0</v>
      </c>
      <c r="DR303" s="989">
        <f>VLOOKUP($E303,DO$450:DR$461,4,FALSE)*DO303*($K303)+(DO303-DP303-DQ303)*(1-$K303)</f>
        <v>0</v>
      </c>
      <c r="DS303" s="946"/>
      <c r="DW303" s="988">
        <f t="shared" si="267"/>
        <v>0</v>
      </c>
      <c r="DX303" s="989">
        <f>VLOOKUP($E303,DW$450:DZ$461,2,FALSE)*DW303*($K303)+IF($G303&lt;&gt;0,($H303/$G303)*DW303,0)*(1-$K303)</f>
        <v>0</v>
      </c>
      <c r="DY303" s="989">
        <f>VLOOKUP($E303,DW$450:DZ$461,3,FALSE)*DW303*($K303)+IF($G303&lt;&gt;0,($I303/$G303)*DW303,0)*(1-$K303)</f>
        <v>0</v>
      </c>
      <c r="DZ303" s="989">
        <f>VLOOKUP($E303,DW$450:DZ$461,4,FALSE)*DW303*($K303)+(DW303-DX303-DY303)*(1-$K303)</f>
        <v>0</v>
      </c>
      <c r="EA303" s="946"/>
      <c r="EE303" s="988">
        <f t="shared" si="268"/>
        <v>0</v>
      </c>
      <c r="EF303" s="989">
        <f>VLOOKUP($E303,EE$450:EH$461,2,FALSE)*EE303*($K303)+IF($G303&lt;&gt;0,($H303/$G303)*EE303,0)*(1-$K303)</f>
        <v>0</v>
      </c>
      <c r="EG303" s="989">
        <f>VLOOKUP($E303,EE$450:EH$461,3,FALSE)*EE303*($K303)+IF($G303&lt;&gt;0,($I303/$G303)*EE303,0)*(1-$K303)</f>
        <v>0</v>
      </c>
      <c r="EH303" s="989">
        <f>VLOOKUP($E303,EE$450:EH$461,4,FALSE)*EE303*($K303)+(EE303-EF303-EG303)*(1-$K303)</f>
        <v>0</v>
      </c>
      <c r="EI303" s="946"/>
      <c r="EM303" s="988">
        <f t="shared" si="269"/>
        <v>0</v>
      </c>
      <c r="EN303" s="989">
        <f>VLOOKUP($E303,EM$450:EP$461,2,FALSE)*EM303*($K303)+IF($G303&lt;&gt;0,($H303/$G303)*EM303,0)*(1-$K303)</f>
        <v>0</v>
      </c>
      <c r="EO303" s="989">
        <f>VLOOKUP($E303,EM$450:EP$461,3,FALSE)*EM303*($K303)+IF($G303&lt;&gt;0,($I303/$G303)*EM303,0)*(1-$K303)</f>
        <v>0</v>
      </c>
      <c r="EP303" s="989">
        <f>VLOOKUP($E303,EM$450:EP$461,4,FALSE)*EM303*($K303)+(EM303-EN303-EO303)*(1-$K303)</f>
        <v>0</v>
      </c>
      <c r="EQ303" s="946"/>
      <c r="EU303" s="988">
        <f t="shared" si="270"/>
        <v>0</v>
      </c>
      <c r="EV303" s="989">
        <f>VLOOKUP($E303,EU$450:EX$461,2,FALSE)*EU303*($K303)+IF($G303&lt;&gt;0,($H303/$G303)*EU303,0)*(1-$K303)</f>
        <v>0</v>
      </c>
      <c r="EW303" s="989">
        <f>VLOOKUP($E303,EU$450:EX$461,3,FALSE)*EU303*($K303)+IF($G303&lt;&gt;0,($I303/$G303)*EU303,0)*(1-$K303)</f>
        <v>0</v>
      </c>
      <c r="EX303" s="989">
        <f>VLOOKUP($E303,EU$450:EX$461,4,FALSE)*EU303*($K303)+(EU303-EV303-EW303)*(1-$K303)</f>
        <v>0</v>
      </c>
      <c r="EY303" s="946"/>
      <c r="FC303" s="988">
        <f t="shared" si="271"/>
        <v>0</v>
      </c>
      <c r="FD303" s="989">
        <f>VLOOKUP($E303,FC$450:FF$461,2,FALSE)*FC303*($K303)+IF($G303&lt;&gt;0,($H303/$G303)*FC303,0)*(1-$K303)</f>
        <v>0</v>
      </c>
      <c r="FE303" s="989">
        <f>VLOOKUP($E303,FC$450:FF$461,3,FALSE)*FC303*($K303)+IF($G303&lt;&gt;0,($I303/$G303)*FC303,0)*(1-$K303)</f>
        <v>0</v>
      </c>
      <c r="FF303" s="989">
        <f>VLOOKUP($E303,FC$450:FF$461,4,FALSE)*FC303*($K303)+(FC303-FD303-FE303)*(1-$K303)</f>
        <v>0</v>
      </c>
      <c r="FG303" s="946"/>
      <c r="FK303" s="988">
        <f t="shared" si="272"/>
        <v>0</v>
      </c>
      <c r="FL303" s="989">
        <f>VLOOKUP($E303,FK$450:FN$461,2,FALSE)*FK303*($K303)+IF($G303&lt;&gt;0,($H303/$G303)*FK303,0)*(1-$K303)</f>
        <v>0</v>
      </c>
      <c r="FM303" s="989">
        <f>VLOOKUP($E303,FK$450:FN$461,3,FALSE)*FK303*($K303)+IF($G303&lt;&gt;0,($I303/$G303)*FK303,0)*(1-$K303)</f>
        <v>0</v>
      </c>
      <c r="FN303" s="989">
        <f>VLOOKUP($E303,FK$450:FN$461,4,FALSE)*FK303*($K303)+(FK303-FL303-FM303)*(1-$K303)</f>
        <v>0</v>
      </c>
      <c r="FO303" s="946"/>
    </row>
    <row r="304" spans="1:171">
      <c r="A304" s="786"/>
      <c r="B304" s="905" t="s">
        <v>181</v>
      </c>
      <c r="C304" s="1963" t="s">
        <v>850</v>
      </c>
      <c r="D304" s="765">
        <v>421</v>
      </c>
      <c r="E304" s="1985" t="str">
        <f>'Sch 3B - Other Items'!E21</f>
        <v>DIRECT</v>
      </c>
      <c r="F304" s="765"/>
      <c r="G304" s="182">
        <f>'Sch 3B - Other Items'!G21</f>
        <v>0</v>
      </c>
      <c r="H304" s="182">
        <f>'Sch 3B - Other Items'!H21</f>
        <v>0</v>
      </c>
      <c r="I304" s="182">
        <f>'Sch 3B - Other Items'!I21</f>
        <v>0</v>
      </c>
      <c r="J304" s="183">
        <f>'Sch 3B - Other Items'!J21</f>
        <v>0</v>
      </c>
      <c r="K304" s="777">
        <f t="shared" si="252"/>
        <v>0</v>
      </c>
      <c r="O304" s="988">
        <f t="shared" si="253"/>
        <v>0</v>
      </c>
      <c r="P304" s="989">
        <f>VLOOKUP($E304,O$450:R$461,2,FALSE)*O304*($K304)+IF($G304&lt;&gt;0,($H304/$G304)*O304,0)*(1-$K304)</f>
        <v>0</v>
      </c>
      <c r="Q304" s="989">
        <f>VLOOKUP($E304,O$450:R$461,3,FALSE)*O304*($K304)+IF($G304&lt;&gt;0,($I304/$G304)*O304,0)*(1-$K304)</f>
        <v>0</v>
      </c>
      <c r="R304" s="989">
        <f>VLOOKUP($E304,O$450:R$461,4,FALSE)*O304*($K304)+(O304-P304-Q304)*(1-$K304)</f>
        <v>0</v>
      </c>
      <c r="S304" s="946"/>
      <c r="W304" s="988">
        <f t="shared" si="254"/>
        <v>0</v>
      </c>
      <c r="X304" s="989">
        <f>VLOOKUP($E304,W$450:Z$461,2,FALSE)*W304*($K304)+IF($G304&lt;&gt;0,($H304/$G304)*W304,0)*(1-$K304)</f>
        <v>0</v>
      </c>
      <c r="Y304" s="989">
        <f>VLOOKUP($E304,W$450:Z$461,3,FALSE)*W304*($K304)+IF($G304&lt;&gt;0,($I304/$G304)*W304,0)*(1-$K304)</f>
        <v>0</v>
      </c>
      <c r="Z304" s="989">
        <f>VLOOKUP($E304,W$450:Z$461,4,FALSE)*W304*($K304)+(W304-X304-Y304)*(1-$K304)</f>
        <v>0</v>
      </c>
      <c r="AA304" s="946"/>
      <c r="AE304" s="988">
        <f t="shared" si="255"/>
        <v>0</v>
      </c>
      <c r="AF304" s="989">
        <f>VLOOKUP($E304,AE$450:AH$461,2,FALSE)*AE304*($K304)+IF($G304&lt;&gt;0,($H304/$G304)*AE304,0)*(1-$K304)</f>
        <v>0</v>
      </c>
      <c r="AG304" s="989">
        <f>VLOOKUP($E304,AE$450:AH$461,3,FALSE)*AE304*($K304)+IF($G304&lt;&gt;0,($I304/$G304)*AE304,0)*(1-$K304)</f>
        <v>0</v>
      </c>
      <c r="AH304" s="989">
        <f>VLOOKUP($E304,AE$450:AH$461,4,FALSE)*AE304*($K304)+(AE304-AF304-AG304)*(1-$K304)</f>
        <v>0</v>
      </c>
      <c r="AI304" s="946"/>
      <c r="AM304" s="988">
        <f t="shared" si="256"/>
        <v>0</v>
      </c>
      <c r="AN304" s="989">
        <f>VLOOKUP($E304,AM$450:AP$461,2,FALSE)*AM304*($K304)+IF($G304&lt;&gt;0,($H304/$G304)*AM304,0)*(1-$K304)</f>
        <v>0</v>
      </c>
      <c r="AO304" s="989">
        <f>VLOOKUP($E304,AM$450:AP$461,3,FALSE)*AM304*($K304)+IF($G304&lt;&gt;0,($I304/$G304)*AM304,0)*(1-$K304)</f>
        <v>0</v>
      </c>
      <c r="AP304" s="989">
        <f>VLOOKUP($E304,AM$450:AP$461,4,FALSE)*AM304*($K304)+(AM304-AN304-AO304)*(1-$K304)</f>
        <v>0</v>
      </c>
      <c r="AQ304" s="946"/>
      <c r="AU304" s="988">
        <f t="shared" si="257"/>
        <v>0</v>
      </c>
      <c r="AV304" s="989">
        <f>VLOOKUP($E304,AU$450:AX$461,2,FALSE)*AU304*($K304)+IF($G304&lt;&gt;0,($H304/$G304)*AU304,0)*(1-$K304)</f>
        <v>0</v>
      </c>
      <c r="AW304" s="989">
        <f>VLOOKUP($E304,AU$450:AX$461,3,FALSE)*AU304*($K304)+IF($G304&lt;&gt;0,($I304/$G304)*AU304,0)*(1-$K304)</f>
        <v>0</v>
      </c>
      <c r="AX304" s="989">
        <f>VLOOKUP($E304,AU$450:AX$461,4,FALSE)*AU304*($K304)+(AU304-AV304-AW304)*(1-$K304)</f>
        <v>0</v>
      </c>
      <c r="AY304" s="946"/>
      <c r="BC304" s="988">
        <f t="shared" si="258"/>
        <v>0</v>
      </c>
      <c r="BD304" s="989">
        <f>VLOOKUP($E304,BC$450:BF$461,2,FALSE)*BC304*($K304)+IF($G304&lt;&gt;0,($H304/$G304)*BC304,0)*(1-$K304)</f>
        <v>0</v>
      </c>
      <c r="BE304" s="989">
        <f>VLOOKUP($E304,BC$450:BF$461,3,FALSE)*BC304*($K304)+IF($G304&lt;&gt;0,($I304/$G304)*BC304,0)*(1-$K304)</f>
        <v>0</v>
      </c>
      <c r="BF304" s="989">
        <f>VLOOKUP($E304,BC$450:BF$461,4,FALSE)*BC304*($K304)+(BC304-BD304-BE304)*(1-$K304)</f>
        <v>0</v>
      </c>
      <c r="BG304" s="946"/>
      <c r="BK304" s="988">
        <f t="shared" si="259"/>
        <v>0</v>
      </c>
      <c r="BL304" s="989">
        <f>VLOOKUP($E304,BK$450:BN$461,2,FALSE)*BK304*($K304)+IF($G304&lt;&gt;0,($H304/$G304)*BK304,0)*(1-$K304)</f>
        <v>0</v>
      </c>
      <c r="BM304" s="989">
        <f>VLOOKUP($E304,BK$450:BN$461,3,FALSE)*BK304*($K304)+IF($G304&lt;&gt;0,($I304/$G304)*BK304,0)*(1-$K304)</f>
        <v>0</v>
      </c>
      <c r="BN304" s="989">
        <f>VLOOKUP($E304,BK$450:BN$461,4,FALSE)*BK304*($K304)+(BK304-BL304-BM304)*(1-$K304)</f>
        <v>0</v>
      </c>
      <c r="BO304" s="946"/>
      <c r="BS304" s="988">
        <f t="shared" si="260"/>
        <v>0</v>
      </c>
      <c r="BT304" s="989">
        <f>VLOOKUP($E304,BS$450:BV$461,2,FALSE)*BS304*($K304)+IF($G304&lt;&gt;0,($H304/$G304)*BS304,0)*(1-$K304)</f>
        <v>0</v>
      </c>
      <c r="BU304" s="989">
        <f>VLOOKUP($E304,BS$450:BV$461,3,FALSE)*BS304*($K304)+IF($G304&lt;&gt;0,($I304/$G304)*BS304,0)*(1-$K304)</f>
        <v>0</v>
      </c>
      <c r="BV304" s="989">
        <f>VLOOKUP($E304,BS$450:BV$461,4,FALSE)*BS304*($K304)+(BS304-BT304-BU304)*(1-$K304)</f>
        <v>0</v>
      </c>
      <c r="BW304" s="946"/>
      <c r="CA304" s="988">
        <f t="shared" si="261"/>
        <v>0</v>
      </c>
      <c r="CB304" s="989">
        <f>VLOOKUP($E304,CA$450:CD$461,2,FALSE)*CA304*($K304)+IF($G304&lt;&gt;0,($H304/$G304)*CA304,0)*(1-$K304)</f>
        <v>0</v>
      </c>
      <c r="CC304" s="989">
        <f>VLOOKUP($E304,CA$450:CD$461,3,FALSE)*CA304*($K304)+IF($G304&lt;&gt;0,($I304/$G304)*CA304,0)*(1-$K304)</f>
        <v>0</v>
      </c>
      <c r="CD304" s="989">
        <f>VLOOKUP($E304,CA$450:CD$461,4,FALSE)*CA304*($K304)+(CA304-CB304-CC304)*(1-$K304)</f>
        <v>0</v>
      </c>
      <c r="CE304" s="946"/>
      <c r="CI304" s="988">
        <f t="shared" si="262"/>
        <v>0</v>
      </c>
      <c r="CJ304" s="989">
        <f>VLOOKUP($E304,CI$450:CL$461,2,FALSE)*CI304*($K304)+IF($G304&lt;&gt;0,($H304/$G304)*CI304,0)*(1-$K304)</f>
        <v>0</v>
      </c>
      <c r="CK304" s="989">
        <f>VLOOKUP($E304,CI$450:CL$461,3,FALSE)*CI304*($K304)+IF($G304&lt;&gt;0,($I304/$G304)*CI304,0)*(1-$K304)</f>
        <v>0</v>
      </c>
      <c r="CL304" s="989">
        <f>VLOOKUP($E304,CI$450:CL$461,4,FALSE)*CI304*($K304)+(CI304-CJ304-CK304)*(1-$K304)</f>
        <v>0</v>
      </c>
      <c r="CM304" s="946"/>
      <c r="CQ304" s="988">
        <f t="shared" si="263"/>
        <v>0</v>
      </c>
      <c r="CR304" s="989">
        <f>VLOOKUP($E304,CQ$450:CT$461,2,FALSE)*CQ304*($K304)+IF($G304&lt;&gt;0,($H304/$G304)*CQ304,0)*(1-$K304)</f>
        <v>0</v>
      </c>
      <c r="CS304" s="989">
        <f>VLOOKUP($E304,CQ$450:CT$461,3,FALSE)*CQ304*($K304)+IF($G304&lt;&gt;0,($I304/$G304)*CQ304,0)*(1-$K304)</f>
        <v>0</v>
      </c>
      <c r="CT304" s="989">
        <f>VLOOKUP($E304,CQ$450:CT$461,4,FALSE)*CQ304*($K304)+(CQ304-CR304-CS304)*(1-$K304)</f>
        <v>0</v>
      </c>
      <c r="CU304" s="946"/>
      <c r="CY304" s="988">
        <f t="shared" si="264"/>
        <v>0</v>
      </c>
      <c r="CZ304" s="989">
        <f>VLOOKUP($E304,CY$450:DB$461,2,FALSE)*CY304*($K304)+IF($G304&lt;&gt;0,($H304/$G304)*CY304,0)*(1-$K304)</f>
        <v>0</v>
      </c>
      <c r="DA304" s="989">
        <f>VLOOKUP($E304,CY$450:DB$461,3,FALSE)*CY304*($K304)+IF($G304&lt;&gt;0,($I304/$G304)*CY304,0)*(1-$K304)</f>
        <v>0</v>
      </c>
      <c r="DB304" s="989">
        <f>VLOOKUP($E304,CY$450:DB$461,4,FALSE)*CY304*($K304)+(CY304-CZ304-DA304)*(1-$K304)</f>
        <v>0</v>
      </c>
      <c r="DC304" s="946"/>
      <c r="DG304" s="988">
        <f t="shared" si="265"/>
        <v>0</v>
      </c>
      <c r="DH304" s="989">
        <f>VLOOKUP($E304,DG$450:DJ$461,2,FALSE)*DG304*($K304)+IF($G304&lt;&gt;0,($H304/$G304)*DG304,0)*(1-$K304)</f>
        <v>0</v>
      </c>
      <c r="DI304" s="989">
        <f>VLOOKUP($E304,DG$450:DJ$461,3,FALSE)*DG304*($K304)+IF($G304&lt;&gt;0,($I304/$G304)*DG304,0)*(1-$K304)</f>
        <v>0</v>
      </c>
      <c r="DJ304" s="989">
        <f>VLOOKUP($E304,DG$450:DJ$461,4,FALSE)*DG304*($K304)+(DG304-DH304-DI304)*(1-$K304)</f>
        <v>0</v>
      </c>
      <c r="DK304" s="946"/>
      <c r="DO304" s="988">
        <f t="shared" si="266"/>
        <v>0</v>
      </c>
      <c r="DP304" s="989">
        <f>VLOOKUP($E304,DO$450:DR$461,2,FALSE)*DO304*($K304)+IF($G304&lt;&gt;0,($H304/$G304)*DO304,0)*(1-$K304)</f>
        <v>0</v>
      </c>
      <c r="DQ304" s="989">
        <f>VLOOKUP($E304,DO$450:DR$461,3,FALSE)*DO304*($K304)+IF($G304&lt;&gt;0,($I304/$G304)*DO304,0)*(1-$K304)</f>
        <v>0</v>
      </c>
      <c r="DR304" s="989">
        <f>VLOOKUP($E304,DO$450:DR$461,4,FALSE)*DO304*($K304)+(DO304-DP304-DQ304)*(1-$K304)</f>
        <v>0</v>
      </c>
      <c r="DS304" s="946"/>
      <c r="DW304" s="988">
        <f t="shared" si="267"/>
        <v>0</v>
      </c>
      <c r="DX304" s="989">
        <f>VLOOKUP($E304,DW$450:DZ$461,2,FALSE)*DW304*($K304)+IF($G304&lt;&gt;0,($H304/$G304)*DW304,0)*(1-$K304)</f>
        <v>0</v>
      </c>
      <c r="DY304" s="989">
        <f>VLOOKUP($E304,DW$450:DZ$461,3,FALSE)*DW304*($K304)+IF($G304&lt;&gt;0,($I304/$G304)*DW304,0)*(1-$K304)</f>
        <v>0</v>
      </c>
      <c r="DZ304" s="989">
        <f>VLOOKUP($E304,DW$450:DZ$461,4,FALSE)*DW304*($K304)+(DW304-DX304-DY304)*(1-$K304)</f>
        <v>0</v>
      </c>
      <c r="EA304" s="946"/>
      <c r="EE304" s="988">
        <f t="shared" si="268"/>
        <v>0</v>
      </c>
      <c r="EF304" s="989">
        <f>VLOOKUP($E304,EE$450:EH$461,2,FALSE)*EE304*($K304)+IF($G304&lt;&gt;0,($H304/$G304)*EE304,0)*(1-$K304)</f>
        <v>0</v>
      </c>
      <c r="EG304" s="989">
        <f>VLOOKUP($E304,EE$450:EH$461,3,FALSE)*EE304*($K304)+IF($G304&lt;&gt;0,($I304/$G304)*EE304,0)*(1-$K304)</f>
        <v>0</v>
      </c>
      <c r="EH304" s="989">
        <f>VLOOKUP($E304,EE$450:EH$461,4,FALSE)*EE304*($K304)+(EE304-EF304-EG304)*(1-$K304)</f>
        <v>0</v>
      </c>
      <c r="EI304" s="946"/>
      <c r="EM304" s="988">
        <f t="shared" si="269"/>
        <v>0</v>
      </c>
      <c r="EN304" s="989">
        <f>VLOOKUP($E304,EM$450:EP$461,2,FALSE)*EM304*($K304)+IF($G304&lt;&gt;0,($H304/$G304)*EM304,0)*(1-$K304)</f>
        <v>0</v>
      </c>
      <c r="EO304" s="989">
        <f>VLOOKUP($E304,EM$450:EP$461,3,FALSE)*EM304*($K304)+IF($G304&lt;&gt;0,($I304/$G304)*EM304,0)*(1-$K304)</f>
        <v>0</v>
      </c>
      <c r="EP304" s="989">
        <f>VLOOKUP($E304,EM$450:EP$461,4,FALSE)*EM304*($K304)+(EM304-EN304-EO304)*(1-$K304)</f>
        <v>0</v>
      </c>
      <c r="EQ304" s="946"/>
      <c r="EU304" s="988">
        <f t="shared" si="270"/>
        <v>0</v>
      </c>
      <c r="EV304" s="989">
        <f>VLOOKUP($E304,EU$450:EX$461,2,FALSE)*EU304*($K304)+IF($G304&lt;&gt;0,($H304/$G304)*EU304,0)*(1-$K304)</f>
        <v>0</v>
      </c>
      <c r="EW304" s="989">
        <f>VLOOKUP($E304,EU$450:EX$461,3,FALSE)*EU304*($K304)+IF($G304&lt;&gt;0,($I304/$G304)*EU304,0)*(1-$K304)</f>
        <v>0</v>
      </c>
      <c r="EX304" s="989">
        <f>VLOOKUP($E304,EU$450:EX$461,4,FALSE)*EU304*($K304)+(EU304-EV304-EW304)*(1-$K304)</f>
        <v>0</v>
      </c>
      <c r="EY304" s="946"/>
      <c r="FC304" s="988">
        <f t="shared" si="271"/>
        <v>0</v>
      </c>
      <c r="FD304" s="989">
        <f>VLOOKUP($E304,FC$450:FF$461,2,FALSE)*FC304*($K304)+IF($G304&lt;&gt;0,($H304/$G304)*FC304,0)*(1-$K304)</f>
        <v>0</v>
      </c>
      <c r="FE304" s="989">
        <f>VLOOKUP($E304,FC$450:FF$461,3,FALSE)*FC304*($K304)+IF($G304&lt;&gt;0,($I304/$G304)*FC304,0)*(1-$K304)</f>
        <v>0</v>
      </c>
      <c r="FF304" s="989">
        <f>VLOOKUP($E304,FC$450:FF$461,4,FALSE)*FC304*($K304)+(FC304-FD304-FE304)*(1-$K304)</f>
        <v>0</v>
      </c>
      <c r="FG304" s="946"/>
      <c r="FK304" s="988">
        <f t="shared" si="272"/>
        <v>0</v>
      </c>
      <c r="FL304" s="989">
        <f>VLOOKUP($E304,FK$450:FN$461,2,FALSE)*FK304*($K304)+IF($G304&lt;&gt;0,($H304/$G304)*FK304,0)*(1-$K304)</f>
        <v>0</v>
      </c>
      <c r="FM304" s="989">
        <f>VLOOKUP($E304,FK$450:FN$461,3,FALSE)*FK304*($K304)+IF($G304&lt;&gt;0,($I304/$G304)*FK304,0)*(1-$K304)</f>
        <v>0</v>
      </c>
      <c r="FN304" s="989">
        <f>VLOOKUP($E304,FK$450:FN$461,4,FALSE)*FK304*($K304)+(FK304-FL304-FM304)*(1-$K304)</f>
        <v>0</v>
      </c>
      <c r="FO304" s="946"/>
    </row>
    <row r="305" spans="1:171">
      <c r="A305" s="209" t="s">
        <v>49</v>
      </c>
      <c r="B305" s="220"/>
      <c r="C305" s="788"/>
      <c r="D305" s="789"/>
      <c r="E305" s="1982"/>
      <c r="F305" s="790"/>
      <c r="G305" s="797">
        <f>G298-G299+G300-G301+G302-G303+G304</f>
        <v>0</v>
      </c>
      <c r="H305" s="797">
        <f>H298-H299+H300-H301+H302-H303+H304</f>
        <v>0</v>
      </c>
      <c r="I305" s="797">
        <f>I298-I299+I300-I301+I302-I303+I304</f>
        <v>0</v>
      </c>
      <c r="J305" s="1216">
        <f>J298-J299+J300-J301+J302-J303+J304</f>
        <v>0</v>
      </c>
      <c r="K305" s="777"/>
      <c r="O305" s="1005">
        <f>O298-O299+O300-O301+O302-O303+O304</f>
        <v>0</v>
      </c>
      <c r="P305" s="1011">
        <f>P298-P299+P300-P301+P302-P303+P304</f>
        <v>0</v>
      </c>
      <c r="Q305" s="1011">
        <f>Q298-Q299+Q300-Q301+Q302-Q303+Q304</f>
        <v>0</v>
      </c>
      <c r="R305" s="1011">
        <f>R298-R299+R300-R301+R302-R303+R304</f>
        <v>0</v>
      </c>
      <c r="S305" s="946"/>
      <c r="W305" s="1005">
        <f>W298-W299+W300-W301+W302-W303+W304</f>
        <v>0</v>
      </c>
      <c r="X305" s="1011">
        <f>X298-X299+X300-X301+X302-X303+X304</f>
        <v>0</v>
      </c>
      <c r="Y305" s="1011">
        <f>Y298-Y299+Y300-Y301+Y302-Y303+Y304</f>
        <v>0</v>
      </c>
      <c r="Z305" s="1011">
        <f>Z298-Z299+Z300-Z301+Z302-Z303+Z304</f>
        <v>0</v>
      </c>
      <c r="AA305" s="946"/>
      <c r="AE305" s="1005">
        <f>AE298-AE299+AE300-AE301+AE302-AE303+AE304</f>
        <v>0</v>
      </c>
      <c r="AF305" s="1011">
        <f>AF298-AF299+AF300-AF301+AF302-AF303+AF304</f>
        <v>0</v>
      </c>
      <c r="AG305" s="1011">
        <f>AG298-AG299+AG300-AG301+AG302-AG303+AG304</f>
        <v>0</v>
      </c>
      <c r="AH305" s="1011">
        <f>AH298-AH299+AH300-AH301+AH302-AH303+AH304</f>
        <v>0</v>
      </c>
      <c r="AI305" s="946"/>
      <c r="AM305" s="1005">
        <f>AM298-AM299+AM300-AM301+AM302-AM303+AM304</f>
        <v>0</v>
      </c>
      <c r="AN305" s="1011">
        <f>AN298-AN299+AN300-AN301+AN302-AN303+AN304</f>
        <v>0</v>
      </c>
      <c r="AO305" s="1011">
        <f>AO298-AO299+AO300-AO301+AO302-AO303+AO304</f>
        <v>0</v>
      </c>
      <c r="AP305" s="1011">
        <f>AP298-AP299+AP300-AP301+AP302-AP303+AP304</f>
        <v>0</v>
      </c>
      <c r="AQ305" s="946"/>
      <c r="AU305" s="1005">
        <f>AU298-AU299+AU300-AU301+AU302-AU303+AU304</f>
        <v>0</v>
      </c>
      <c r="AV305" s="1011">
        <f>AV298-AV299+AV300-AV301+AV302-AV303+AV304</f>
        <v>0</v>
      </c>
      <c r="AW305" s="1011">
        <f>AW298-AW299+AW300-AW301+AW302-AW303+AW304</f>
        <v>0</v>
      </c>
      <c r="AX305" s="1011">
        <f>AX298-AX299+AX300-AX301+AX302-AX303+AX304</f>
        <v>0</v>
      </c>
      <c r="AY305" s="946"/>
      <c r="BC305" s="1005">
        <f>BC298-BC299+BC300-BC301+BC302-BC303+BC304</f>
        <v>0</v>
      </c>
      <c r="BD305" s="1011">
        <f>BD298-BD299+BD300-BD301+BD302-BD303+BD304</f>
        <v>0</v>
      </c>
      <c r="BE305" s="1011">
        <f>BE298-BE299+BE300-BE301+BE302-BE303+BE304</f>
        <v>0</v>
      </c>
      <c r="BF305" s="1011">
        <f>BF298-BF299+BF300-BF301+BF302-BF303+BF304</f>
        <v>0</v>
      </c>
      <c r="BG305" s="946"/>
      <c r="BK305" s="1005">
        <f>BK298-BK299+BK300-BK301+BK302-BK303+BK304</f>
        <v>0</v>
      </c>
      <c r="BL305" s="1011">
        <f>BL298-BL299+BL300-BL301+BL302-BL303+BL304</f>
        <v>0</v>
      </c>
      <c r="BM305" s="1011">
        <f>BM298-BM299+BM300-BM301+BM302-BM303+BM304</f>
        <v>0</v>
      </c>
      <c r="BN305" s="1011">
        <f>BN298-BN299+BN300-BN301+BN302-BN303+BN304</f>
        <v>0</v>
      </c>
      <c r="BO305" s="946"/>
      <c r="BS305" s="1005">
        <f>BS298-BS299+BS300-BS301+BS302-BS303+BS304</f>
        <v>0</v>
      </c>
      <c r="BT305" s="1011">
        <f>BT298-BT299+BT300-BT301+BT302-BT303+BT304</f>
        <v>0</v>
      </c>
      <c r="BU305" s="1011">
        <f>BU298-BU299+BU300-BU301+BU302-BU303+BU304</f>
        <v>0</v>
      </c>
      <c r="BV305" s="1011">
        <f>BV298-BV299+BV300-BV301+BV302-BV303+BV304</f>
        <v>0</v>
      </c>
      <c r="BW305" s="946"/>
      <c r="CA305" s="1005">
        <f>CA298-CA299+CA300-CA301+CA302-CA303+CA304</f>
        <v>0</v>
      </c>
      <c r="CB305" s="1011">
        <f>CB298-CB299+CB300-CB301+CB302-CB303+CB304</f>
        <v>0</v>
      </c>
      <c r="CC305" s="1011">
        <f>CC298-CC299+CC300-CC301+CC302-CC303+CC304</f>
        <v>0</v>
      </c>
      <c r="CD305" s="1011">
        <f>CD298-CD299+CD300-CD301+CD302-CD303+CD304</f>
        <v>0</v>
      </c>
      <c r="CE305" s="946"/>
      <c r="CI305" s="1005">
        <f>CI298-CI299+CI300-CI301+CI302-CI303+CI304</f>
        <v>0</v>
      </c>
      <c r="CJ305" s="1011">
        <f>CJ298-CJ299+CJ300-CJ301+CJ302-CJ303+CJ304</f>
        <v>0</v>
      </c>
      <c r="CK305" s="1011">
        <f>CK298-CK299+CK300-CK301+CK302-CK303+CK304</f>
        <v>0</v>
      </c>
      <c r="CL305" s="1011">
        <f>CL298-CL299+CL300-CL301+CL302-CL303+CL304</f>
        <v>0</v>
      </c>
      <c r="CM305" s="946"/>
      <c r="CQ305" s="1005">
        <f>CQ298-CQ299+CQ300-CQ301+CQ302-CQ303+CQ304</f>
        <v>0</v>
      </c>
      <c r="CR305" s="1011">
        <f>CR298-CR299+CR300-CR301+CR302-CR303+CR304</f>
        <v>0</v>
      </c>
      <c r="CS305" s="1011">
        <f>CS298-CS299+CS300-CS301+CS302-CS303+CS304</f>
        <v>0</v>
      </c>
      <c r="CT305" s="1011">
        <f>CT298-CT299+CT300-CT301+CT302-CT303+CT304</f>
        <v>0</v>
      </c>
      <c r="CU305" s="946"/>
      <c r="CY305" s="1005">
        <f>CY298-CY299+CY300-CY301+CY302-CY303+CY304</f>
        <v>0</v>
      </c>
      <c r="CZ305" s="1011">
        <f>CZ298-CZ299+CZ300-CZ301+CZ302-CZ303+CZ304</f>
        <v>0</v>
      </c>
      <c r="DA305" s="1011">
        <f>DA298-DA299+DA300-DA301+DA302-DA303+DA304</f>
        <v>0</v>
      </c>
      <c r="DB305" s="1011">
        <f>DB298-DB299+DB300-DB301+DB302-DB303+DB304</f>
        <v>0</v>
      </c>
      <c r="DC305" s="946"/>
      <c r="DG305" s="1005">
        <f>DG298-DG299+DG300-DG301+DG302-DG303+DG304</f>
        <v>0</v>
      </c>
      <c r="DH305" s="1011">
        <f>DH298-DH299+DH300-DH301+DH302-DH303+DH304</f>
        <v>0</v>
      </c>
      <c r="DI305" s="1011">
        <f>DI298-DI299+DI300-DI301+DI302-DI303+DI304</f>
        <v>0</v>
      </c>
      <c r="DJ305" s="1011">
        <f>DJ298-DJ299+DJ300-DJ301+DJ302-DJ303+DJ304</f>
        <v>0</v>
      </c>
      <c r="DK305" s="946"/>
      <c r="DO305" s="1005">
        <f>DO298-DO299+DO300-DO301+DO302-DO303+DO304</f>
        <v>0</v>
      </c>
      <c r="DP305" s="1011">
        <f>DP298-DP299+DP300-DP301+DP302-DP303+DP304</f>
        <v>0</v>
      </c>
      <c r="DQ305" s="1011">
        <f>DQ298-DQ299+DQ300-DQ301+DQ302-DQ303+DQ304</f>
        <v>0</v>
      </c>
      <c r="DR305" s="1011">
        <f>DR298-DR299+DR300-DR301+DR302-DR303+DR304</f>
        <v>0</v>
      </c>
      <c r="DS305" s="946"/>
      <c r="DW305" s="1005">
        <f>DW298-DW299+DW300-DW301+DW302-DW303+DW304</f>
        <v>0</v>
      </c>
      <c r="DX305" s="1011">
        <f>DX298-DX299+DX300-DX301+DX302-DX303+DX304</f>
        <v>0</v>
      </c>
      <c r="DY305" s="1011">
        <f>DY298-DY299+DY300-DY301+DY302-DY303+DY304</f>
        <v>0</v>
      </c>
      <c r="DZ305" s="1011">
        <f>DZ298-DZ299+DZ300-DZ301+DZ302-DZ303+DZ304</f>
        <v>0</v>
      </c>
      <c r="EA305" s="946"/>
      <c r="EE305" s="1005">
        <f>EE298-EE299+EE300-EE301+EE302-EE303+EE304</f>
        <v>0</v>
      </c>
      <c r="EF305" s="1011">
        <f>EF298-EF299+EF300-EF301+EF302-EF303+EF304</f>
        <v>0</v>
      </c>
      <c r="EG305" s="1011">
        <f>EG298-EG299+EG300-EG301+EG302-EG303+EG304</f>
        <v>0</v>
      </c>
      <c r="EH305" s="1011">
        <f>EH298-EH299+EH300-EH301+EH302-EH303+EH304</f>
        <v>0</v>
      </c>
      <c r="EI305" s="946"/>
      <c r="EM305" s="1005">
        <f>EM298-EM299+EM300-EM301+EM302-EM303+EM304</f>
        <v>0</v>
      </c>
      <c r="EN305" s="1011">
        <f>EN298-EN299+EN300-EN301+EN302-EN303+EN304</f>
        <v>0</v>
      </c>
      <c r="EO305" s="1011">
        <f>EO298-EO299+EO300-EO301+EO302-EO303+EO304</f>
        <v>0</v>
      </c>
      <c r="EP305" s="1011">
        <f>EP298-EP299+EP300-EP301+EP302-EP303+EP304</f>
        <v>0</v>
      </c>
      <c r="EQ305" s="946"/>
      <c r="EU305" s="1005">
        <f>EU298-EU299+EU300-EU301+EU302-EU303+EU304</f>
        <v>0</v>
      </c>
      <c r="EV305" s="1011">
        <f>EV298-EV299+EV300-EV301+EV302-EV303+EV304</f>
        <v>0</v>
      </c>
      <c r="EW305" s="1011">
        <f>EW298-EW299+EW300-EW301+EW302-EW303+EW304</f>
        <v>0</v>
      </c>
      <c r="EX305" s="1011">
        <f>EX298-EX299+EX300-EX301+EX302-EX303+EX304</f>
        <v>0</v>
      </c>
      <c r="EY305" s="946"/>
      <c r="FC305" s="1005">
        <f>FC298-FC299+FC300-FC301+FC302-FC303+FC304</f>
        <v>0</v>
      </c>
      <c r="FD305" s="1011">
        <f>FD298-FD299+FD300-FD301+FD302-FD303+FD304</f>
        <v>0</v>
      </c>
      <c r="FE305" s="1011">
        <f>FE298-FE299+FE300-FE301+FE302-FE303+FE304</f>
        <v>0</v>
      </c>
      <c r="FF305" s="1011">
        <f>FF298-FF299+FF300-FF301+FF302-FF303+FF304</f>
        <v>0</v>
      </c>
      <c r="FG305" s="946"/>
      <c r="FK305" s="1005">
        <f>FK298-FK299+FK300-FK301+FK302-FK303+FK304</f>
        <v>0</v>
      </c>
      <c r="FL305" s="1011">
        <f>FL298-FL299+FL300-FL301+FL302-FL303+FL304</f>
        <v>0</v>
      </c>
      <c r="FM305" s="1011">
        <f>FM298-FM299+FM300-FM301+FM302-FM303+FM304</f>
        <v>0</v>
      </c>
      <c r="FN305" s="1011">
        <f>FN298-FN299+FN300-FN301+FN302-FN303+FN304</f>
        <v>0</v>
      </c>
      <c r="FO305" s="946"/>
    </row>
    <row r="306" spans="1:171">
      <c r="A306" s="907"/>
      <c r="B306" s="220"/>
      <c r="C306" s="51"/>
      <c r="D306" s="51"/>
      <c r="E306" s="1983"/>
      <c r="F306" s="55"/>
      <c r="G306" s="221"/>
      <c r="H306" s="221"/>
      <c r="I306" s="221"/>
      <c r="J306" s="222"/>
      <c r="K306" s="777"/>
      <c r="S306" s="946"/>
      <c r="AA306" s="946"/>
      <c r="AI306" s="946"/>
      <c r="AQ306" s="946"/>
      <c r="AY306" s="946"/>
      <c r="BG306" s="946"/>
      <c r="BO306" s="946"/>
      <c r="BW306" s="946"/>
      <c r="CE306" s="946"/>
      <c r="CM306" s="946"/>
      <c r="CU306" s="946"/>
      <c r="DC306" s="946"/>
      <c r="DK306" s="946"/>
      <c r="DS306" s="946"/>
      <c r="EA306" s="946"/>
      <c r="EI306" s="946"/>
      <c r="EQ306" s="946"/>
      <c r="EY306" s="946"/>
      <c r="FG306" s="946"/>
      <c r="FO306" s="946"/>
    </row>
    <row r="307" spans="1:171">
      <c r="A307" s="199" t="s">
        <v>573</v>
      </c>
      <c r="B307" s="220"/>
      <c r="C307" s="55"/>
      <c r="D307" s="55"/>
      <c r="E307" s="1983"/>
      <c r="F307" s="55"/>
      <c r="G307" s="221"/>
      <c r="H307" s="221"/>
      <c r="I307" s="221"/>
      <c r="J307" s="222"/>
      <c r="K307" s="777"/>
      <c r="S307" s="946"/>
      <c r="AA307" s="946"/>
      <c r="AI307" s="946"/>
      <c r="AQ307" s="946"/>
      <c r="AY307" s="946"/>
      <c r="BG307" s="946"/>
      <c r="BO307" s="946"/>
      <c r="BW307" s="946"/>
      <c r="CE307" s="946"/>
      <c r="CM307" s="946"/>
      <c r="CU307" s="946"/>
      <c r="DC307" s="946"/>
      <c r="DK307" s="946"/>
      <c r="DS307" s="946"/>
      <c r="EA307" s="946"/>
      <c r="EI307" s="946"/>
      <c r="EQ307" s="946"/>
      <c r="EY307" s="946"/>
      <c r="FG307" s="946"/>
      <c r="FO307" s="946"/>
    </row>
    <row r="308" spans="1:171">
      <c r="A308" s="199"/>
      <c r="B308" s="787" t="s">
        <v>64</v>
      </c>
      <c r="C308" s="764">
        <v>310</v>
      </c>
      <c r="D308" s="765">
        <v>447</v>
      </c>
      <c r="E308" s="1985" t="str">
        <f>'Sch 3B - Other Items'!E25</f>
        <v>PROD</v>
      </c>
      <c r="F308" s="765"/>
      <c r="G308" s="182">
        <f>'Sch 3B - Other Items'!G25</f>
        <v>0</v>
      </c>
      <c r="H308" s="182">
        <f>'Sch 3B - Other Items'!H25</f>
        <v>0</v>
      </c>
      <c r="I308" s="182">
        <f>'Sch 3B - Other Items'!I25</f>
        <v>0</v>
      </c>
      <c r="J308" s="183">
        <f>'Sch 3B - Other Items'!J25</f>
        <v>0</v>
      </c>
      <c r="K308" s="777">
        <f>IF($E308="DIRECT",0,1)</f>
        <v>1</v>
      </c>
      <c r="O308" s="1017" t="e">
        <f>O474</f>
        <v>#DIV/0!</v>
      </c>
      <c r="P308" s="989" t="e">
        <f>VLOOKUP($E308,O$450:R$461,2,FALSE)*O308*($K308)+IF($G308&lt;&gt;0,($H308/$G308)*O308,0)*(1-$K308)</f>
        <v>#DIV/0!</v>
      </c>
      <c r="Q308" s="989" t="e">
        <f>VLOOKUP($E308,O$450:R$461,3,FALSE)*O308*($K308)+IF($G308&lt;&gt;0,($I308/$G308)*O308,0)*(1-$K308)</f>
        <v>#DIV/0!</v>
      </c>
      <c r="R308" s="989" t="e">
        <f>VLOOKUP($E308,O$450:R$461,4,FALSE)*O308*($K308)+(O308-P308-Q308)*(1-$K308)</f>
        <v>#DIV/0!</v>
      </c>
      <c r="S308" s="946"/>
      <c r="W308" s="1017" t="e">
        <f>W474</f>
        <v>#DIV/0!</v>
      </c>
      <c r="X308" s="989" t="e">
        <f>VLOOKUP($E308,W$450:Z$461,2,FALSE)*W308*($K308)+IF($G308&lt;&gt;0,($H308/$G308)*W308,0)*(1-$K308)</f>
        <v>#DIV/0!</v>
      </c>
      <c r="Y308" s="989" t="e">
        <f>VLOOKUP($E308,W$450:Z$461,3,FALSE)*W308*($K308)+IF($G308&lt;&gt;0,($I308/$G308)*W308,0)*(1-$K308)</f>
        <v>#DIV/0!</v>
      </c>
      <c r="Z308" s="989" t="e">
        <f>VLOOKUP($E308,W$450:Z$461,4,FALSE)*W308*($K308)+(W308-X308-Y308)*(1-$K308)</f>
        <v>#DIV/0!</v>
      </c>
      <c r="AA308" s="946"/>
      <c r="AE308" s="1017" t="e">
        <f>AE474</f>
        <v>#DIV/0!</v>
      </c>
      <c r="AF308" s="989" t="e">
        <f>VLOOKUP($E308,AE$450:AH$461,2,FALSE)*AE308*($K308)+IF($G308&lt;&gt;0,($H308/$G308)*AE308,0)*(1-$K308)</f>
        <v>#DIV/0!</v>
      </c>
      <c r="AG308" s="989" t="e">
        <f>VLOOKUP($E308,AE$450:AH$461,3,FALSE)*AE308*($K308)+IF($G308&lt;&gt;0,($I308/$G308)*AE308,0)*(1-$K308)</f>
        <v>#DIV/0!</v>
      </c>
      <c r="AH308" s="989" t="e">
        <f>VLOOKUP($E308,AE$450:AH$461,4,FALSE)*AE308*($K308)+(AE308-AF308-AG308)*(1-$K308)</f>
        <v>#DIV/0!</v>
      </c>
      <c r="AI308" s="946"/>
      <c r="AM308" s="1017" t="e">
        <f>AM474</f>
        <v>#DIV/0!</v>
      </c>
      <c r="AN308" s="989" t="e">
        <f>VLOOKUP($E308,AM$450:AP$461,2,FALSE)*AM308*($K308)+IF($G308&lt;&gt;0,($H308/$G308)*AM308,0)*(1-$K308)</f>
        <v>#DIV/0!</v>
      </c>
      <c r="AO308" s="989" t="e">
        <f>VLOOKUP($E308,AM$450:AP$461,3,FALSE)*AM308*($K308)+IF($G308&lt;&gt;0,($I308/$G308)*AM308,0)*(1-$K308)</f>
        <v>#DIV/0!</v>
      </c>
      <c r="AP308" s="989" t="e">
        <f>VLOOKUP($E308,AM$450:AP$461,4,FALSE)*AM308*($K308)+(AM308-AN308-AO308)*(1-$K308)</f>
        <v>#DIV/0!</v>
      </c>
      <c r="AQ308" s="946"/>
      <c r="AU308" s="1017" t="e">
        <f>AU474</f>
        <v>#DIV/0!</v>
      </c>
      <c r="AV308" s="989" t="e">
        <f>VLOOKUP($E308,AU$450:AX$461,2,FALSE)*AU308*($K308)+IF($G308&lt;&gt;0,($H308/$G308)*AU308,0)*(1-$K308)</f>
        <v>#DIV/0!</v>
      </c>
      <c r="AW308" s="989" t="e">
        <f>VLOOKUP($E308,AU$450:AX$461,3,FALSE)*AU308*($K308)+IF($G308&lt;&gt;0,($I308/$G308)*AU308,0)*(1-$K308)</f>
        <v>#DIV/0!</v>
      </c>
      <c r="AX308" s="989" t="e">
        <f>VLOOKUP($E308,AU$450:AX$461,4,FALSE)*AU308*($K308)+(AU308-AV308-AW308)*(1-$K308)</f>
        <v>#DIV/0!</v>
      </c>
      <c r="AY308" s="946"/>
      <c r="BC308" s="1017" t="e">
        <f>BC474</f>
        <v>#DIV/0!</v>
      </c>
      <c r="BD308" s="989" t="e">
        <f>VLOOKUP($E308,BC$450:BF$461,2,FALSE)*BC308*($K308)+IF($G308&lt;&gt;0,($H308/$G308)*BC308,0)*(1-$K308)</f>
        <v>#DIV/0!</v>
      </c>
      <c r="BE308" s="989" t="e">
        <f>VLOOKUP($E308,BC$450:BF$461,3,FALSE)*BC308*($K308)+IF($G308&lt;&gt;0,($I308/$G308)*BC308,0)*(1-$K308)</f>
        <v>#DIV/0!</v>
      </c>
      <c r="BF308" s="989" t="e">
        <f>VLOOKUP($E308,BC$450:BF$461,4,FALSE)*BC308*($K308)+(BC308-BD308-BE308)*(1-$K308)</f>
        <v>#DIV/0!</v>
      </c>
      <c r="BG308" s="946"/>
      <c r="BK308" s="1017" t="e">
        <f>BK474</f>
        <v>#DIV/0!</v>
      </c>
      <c r="BL308" s="989" t="e">
        <f>VLOOKUP($E308,BK$450:BN$461,2,FALSE)*BK308*($K308)+IF($G308&lt;&gt;0,($H308/$G308)*BK308,0)*(1-$K308)</f>
        <v>#DIV/0!</v>
      </c>
      <c r="BM308" s="989" t="e">
        <f>VLOOKUP($E308,BK$450:BN$461,3,FALSE)*BK308*($K308)+IF($G308&lt;&gt;0,($I308/$G308)*BK308,0)*(1-$K308)</f>
        <v>#DIV/0!</v>
      </c>
      <c r="BN308" s="989" t="e">
        <f>VLOOKUP($E308,BK$450:BN$461,4,FALSE)*BK308*($K308)+(BK308-BL308-BM308)*(1-$K308)</f>
        <v>#DIV/0!</v>
      </c>
      <c r="BO308" s="946"/>
      <c r="BS308" s="1017" t="e">
        <f>BS474</f>
        <v>#DIV/0!</v>
      </c>
      <c r="BT308" s="989" t="e">
        <f>VLOOKUP($E308,BS$450:BV$461,2,FALSE)*BS308*($K308)+IF($G308&lt;&gt;0,($H308/$G308)*BS308,0)*(1-$K308)</f>
        <v>#DIV/0!</v>
      </c>
      <c r="BU308" s="989" t="e">
        <f>VLOOKUP($E308,BS$450:BV$461,3,FALSE)*BS308*($K308)+IF($G308&lt;&gt;0,($I308/$G308)*BS308,0)*(1-$K308)</f>
        <v>#DIV/0!</v>
      </c>
      <c r="BV308" s="989" t="e">
        <f>VLOOKUP($E308,BS$450:BV$461,4,FALSE)*BS308*($K308)+(BS308-BT308-BU308)*(1-$K308)</f>
        <v>#DIV/0!</v>
      </c>
      <c r="BW308" s="946"/>
      <c r="CA308" s="1017" t="e">
        <f>CA474</f>
        <v>#DIV/0!</v>
      </c>
      <c r="CB308" s="989" t="e">
        <f>VLOOKUP($E308,CA$450:CD$461,2,FALSE)*CA308*($K308)+IF($G308&lt;&gt;0,($H308/$G308)*CA308,0)*(1-$K308)</f>
        <v>#DIV/0!</v>
      </c>
      <c r="CC308" s="989" t="e">
        <f>VLOOKUP($E308,CA$450:CD$461,3,FALSE)*CA308*($K308)+IF($G308&lt;&gt;0,($I308/$G308)*CA308,0)*(1-$K308)</f>
        <v>#DIV/0!</v>
      </c>
      <c r="CD308" s="989" t="e">
        <f>VLOOKUP($E308,CA$450:CD$461,4,FALSE)*CA308*($K308)+(CA308-CB308-CC308)*(1-$K308)</f>
        <v>#DIV/0!</v>
      </c>
      <c r="CE308" s="946"/>
      <c r="CI308" s="1017" t="e">
        <f>CI474</f>
        <v>#DIV/0!</v>
      </c>
      <c r="CJ308" s="989" t="e">
        <f>VLOOKUP($E308,CI$450:CL$461,2,FALSE)*CI308*($K308)+IF($G308&lt;&gt;0,($H308/$G308)*CI308,0)*(1-$K308)</f>
        <v>#DIV/0!</v>
      </c>
      <c r="CK308" s="989" t="e">
        <f>VLOOKUP($E308,CI$450:CL$461,3,FALSE)*CI308*($K308)+IF($G308&lt;&gt;0,($I308/$G308)*CI308,0)*(1-$K308)</f>
        <v>#DIV/0!</v>
      </c>
      <c r="CL308" s="989" t="e">
        <f>VLOOKUP($E308,CI$450:CL$461,4,FALSE)*CI308*($K308)+(CI308-CJ308-CK308)*(1-$K308)</f>
        <v>#DIV/0!</v>
      </c>
      <c r="CM308" s="946"/>
      <c r="CQ308" s="1017" t="e">
        <f>CQ474</f>
        <v>#DIV/0!</v>
      </c>
      <c r="CR308" s="989" t="e">
        <f>VLOOKUP($E308,CQ$450:CT$461,2,FALSE)*CQ308*($K308)+IF($G308&lt;&gt;0,($H308/$G308)*CQ308,0)*(1-$K308)</f>
        <v>#DIV/0!</v>
      </c>
      <c r="CS308" s="989" t="e">
        <f>VLOOKUP($E308,CQ$450:CT$461,3,FALSE)*CQ308*($K308)+IF($G308&lt;&gt;0,($I308/$G308)*CQ308,0)*(1-$K308)</f>
        <v>#DIV/0!</v>
      </c>
      <c r="CT308" s="989" t="e">
        <f>VLOOKUP($E308,CQ$450:CT$461,4,FALSE)*CQ308*($K308)+(CQ308-CR308-CS308)*(1-$K308)</f>
        <v>#DIV/0!</v>
      </c>
      <c r="CU308" s="946"/>
      <c r="CY308" s="1017" t="e">
        <f>CY474</f>
        <v>#DIV/0!</v>
      </c>
      <c r="CZ308" s="989" t="e">
        <f>VLOOKUP($E308,CY$450:DB$461,2,FALSE)*CY308*($K308)+IF($G308&lt;&gt;0,($H308/$G308)*CY308,0)*(1-$K308)</f>
        <v>#DIV/0!</v>
      </c>
      <c r="DA308" s="989" t="e">
        <f>VLOOKUP($E308,CY$450:DB$461,3,FALSE)*CY308*($K308)+IF($G308&lt;&gt;0,($I308/$G308)*CY308,0)*(1-$K308)</f>
        <v>#DIV/0!</v>
      </c>
      <c r="DB308" s="989" t="e">
        <f>VLOOKUP($E308,CY$450:DB$461,4,FALSE)*CY308*($K308)+(CY308-CZ308-DA308)*(1-$K308)</f>
        <v>#DIV/0!</v>
      </c>
      <c r="DC308" s="946"/>
      <c r="DG308" s="1017" t="e">
        <f>DG474</f>
        <v>#DIV/0!</v>
      </c>
      <c r="DH308" s="989" t="e">
        <f>VLOOKUP($E308,DG$450:DJ$461,2,FALSE)*DG308*($K308)+IF($G308&lt;&gt;0,($H308/$G308)*DG308,0)*(1-$K308)</f>
        <v>#DIV/0!</v>
      </c>
      <c r="DI308" s="989" t="e">
        <f>VLOOKUP($E308,DG$450:DJ$461,3,FALSE)*DG308*($K308)+IF($G308&lt;&gt;0,($I308/$G308)*DG308,0)*(1-$K308)</f>
        <v>#DIV/0!</v>
      </c>
      <c r="DJ308" s="989" t="e">
        <f>VLOOKUP($E308,DG$450:DJ$461,4,FALSE)*DG308*($K308)+(DG308-DH308-DI308)*(1-$K308)</f>
        <v>#DIV/0!</v>
      </c>
      <c r="DK308" s="946"/>
      <c r="DO308" s="1017" t="e">
        <f>DO474</f>
        <v>#DIV/0!</v>
      </c>
      <c r="DP308" s="989" t="e">
        <f>VLOOKUP($E308,DO$450:DR$461,2,FALSE)*DO308*($K308)+IF($G308&lt;&gt;0,($H308/$G308)*DO308,0)*(1-$K308)</f>
        <v>#DIV/0!</v>
      </c>
      <c r="DQ308" s="989" t="e">
        <f>VLOOKUP($E308,DO$450:DR$461,3,FALSE)*DO308*($K308)+IF($G308&lt;&gt;0,($I308/$G308)*DO308,0)*(1-$K308)</f>
        <v>#DIV/0!</v>
      </c>
      <c r="DR308" s="989" t="e">
        <f>VLOOKUP($E308,DO$450:DR$461,4,FALSE)*DO308*($K308)+(DO308-DP308-DQ308)*(1-$K308)</f>
        <v>#DIV/0!</v>
      </c>
      <c r="DS308" s="946"/>
      <c r="DW308" s="1017" t="e">
        <f>DW474</f>
        <v>#DIV/0!</v>
      </c>
      <c r="DX308" s="989" t="e">
        <f>VLOOKUP($E308,DW$450:DZ$461,2,FALSE)*DW308*($K308)+IF($G308&lt;&gt;0,($H308/$G308)*DW308,0)*(1-$K308)</f>
        <v>#DIV/0!</v>
      </c>
      <c r="DY308" s="989" t="e">
        <f>VLOOKUP($E308,DW$450:DZ$461,3,FALSE)*DW308*($K308)+IF($G308&lt;&gt;0,($I308/$G308)*DW308,0)*(1-$K308)</f>
        <v>#DIV/0!</v>
      </c>
      <c r="DZ308" s="989" t="e">
        <f>VLOOKUP($E308,DW$450:DZ$461,4,FALSE)*DW308*($K308)+(DW308-DX308-DY308)*(1-$K308)</f>
        <v>#DIV/0!</v>
      </c>
      <c r="EA308" s="946"/>
      <c r="EE308" s="1017" t="e">
        <f>EE474</f>
        <v>#DIV/0!</v>
      </c>
      <c r="EF308" s="989" t="e">
        <f>VLOOKUP($E308,EE$450:EH$461,2,FALSE)*EE308*($K308)+IF($G308&lt;&gt;0,($H308/$G308)*EE308,0)*(1-$K308)</f>
        <v>#DIV/0!</v>
      </c>
      <c r="EG308" s="989" t="e">
        <f>VLOOKUP($E308,EE$450:EH$461,3,FALSE)*EE308*($K308)+IF($G308&lt;&gt;0,($I308/$G308)*EE308,0)*(1-$K308)</f>
        <v>#DIV/0!</v>
      </c>
      <c r="EH308" s="989" t="e">
        <f>VLOOKUP($E308,EE$450:EH$461,4,FALSE)*EE308*($K308)+(EE308-EF308-EG308)*(1-$K308)</f>
        <v>#DIV/0!</v>
      </c>
      <c r="EI308" s="946"/>
      <c r="EM308" s="1017" t="e">
        <f>EM474</f>
        <v>#DIV/0!</v>
      </c>
      <c r="EN308" s="989" t="e">
        <f>VLOOKUP($E308,EM$450:EP$461,2,FALSE)*EM308*($K308)+IF($G308&lt;&gt;0,($H308/$G308)*EM308,0)*(1-$K308)</f>
        <v>#DIV/0!</v>
      </c>
      <c r="EO308" s="989" t="e">
        <f>VLOOKUP($E308,EM$450:EP$461,3,FALSE)*EM308*($K308)+IF($G308&lt;&gt;0,($I308/$G308)*EM308,0)*(1-$K308)</f>
        <v>#DIV/0!</v>
      </c>
      <c r="EP308" s="989" t="e">
        <f>VLOOKUP($E308,EM$450:EP$461,4,FALSE)*EM308*($K308)+(EM308-EN308-EO308)*(1-$K308)</f>
        <v>#DIV/0!</v>
      </c>
      <c r="EQ308" s="946"/>
      <c r="EU308" s="1017" t="e">
        <f>EU474</f>
        <v>#DIV/0!</v>
      </c>
      <c r="EV308" s="989" t="e">
        <f>VLOOKUP($E308,EU$450:EX$461,2,FALSE)*EU308*($K308)+IF($G308&lt;&gt;0,($H308/$G308)*EU308,0)*(1-$K308)</f>
        <v>#DIV/0!</v>
      </c>
      <c r="EW308" s="989" t="e">
        <f>VLOOKUP($E308,EU$450:EX$461,3,FALSE)*EU308*($K308)+IF($G308&lt;&gt;0,($I308/$G308)*EU308,0)*(1-$K308)</f>
        <v>#DIV/0!</v>
      </c>
      <c r="EX308" s="989" t="e">
        <f>VLOOKUP($E308,EU$450:EX$461,4,FALSE)*EU308*($K308)+(EU308-EV308-EW308)*(1-$K308)</f>
        <v>#DIV/0!</v>
      </c>
      <c r="EY308" s="946"/>
      <c r="FC308" s="1017" t="e">
        <f>FC474</f>
        <v>#DIV/0!</v>
      </c>
      <c r="FD308" s="989" t="e">
        <f>VLOOKUP($E308,FC$450:FF$461,2,FALSE)*FC308*($K308)+IF($G308&lt;&gt;0,($H308/$G308)*FC308,0)*(1-$K308)</f>
        <v>#DIV/0!</v>
      </c>
      <c r="FE308" s="989" t="e">
        <f>VLOOKUP($E308,FC$450:FF$461,3,FALSE)*FC308*($K308)+IF($G308&lt;&gt;0,($I308/$G308)*FC308,0)*(1-$K308)</f>
        <v>#DIV/0!</v>
      </c>
      <c r="FF308" s="989" t="e">
        <f>VLOOKUP($E308,FC$450:FF$461,4,FALSE)*FC308*($K308)+(FC308-FD308-FE308)*(1-$K308)</f>
        <v>#DIV/0!</v>
      </c>
      <c r="FG308" s="946"/>
      <c r="FK308" s="1017" t="e">
        <f>FK474</f>
        <v>#DIV/0!</v>
      </c>
      <c r="FL308" s="989" t="e">
        <f>VLOOKUP($E308,FK$450:FN$461,2,FALSE)*FK308*($K308)+IF($G308&lt;&gt;0,($H308/$G308)*FK308,0)*(1-$K308)</f>
        <v>#DIV/0!</v>
      </c>
      <c r="FM308" s="989" t="e">
        <f>VLOOKUP($E308,FK$450:FN$461,3,FALSE)*FK308*($K308)+IF($G308&lt;&gt;0,($I308/$G308)*FK308,0)*(1-$K308)</f>
        <v>#DIV/0!</v>
      </c>
      <c r="FN308" s="989" t="e">
        <f>VLOOKUP($E308,FK$450:FN$461,4,FALSE)*FK308*($K308)+(FK308-FL308-FM308)*(1-$K308)</f>
        <v>#DIV/0!</v>
      </c>
      <c r="FO308" s="946"/>
    </row>
    <row r="309" spans="1:171">
      <c r="A309" s="199"/>
      <c r="B309" s="787" t="s">
        <v>868</v>
      </c>
      <c r="C309" s="1411"/>
      <c r="D309" s="184"/>
      <c r="E309" s="1985" t="s">
        <v>90</v>
      </c>
      <c r="F309" s="2204"/>
      <c r="G309" s="182">
        <f>'Sch 3B - Other Items'!G26</f>
        <v>0</v>
      </c>
      <c r="H309" s="182">
        <f>'Sch 3B - Other Items'!H26</f>
        <v>0</v>
      </c>
      <c r="I309" s="182">
        <f>'Sch 3B - Other Items'!I26</f>
        <v>0</v>
      </c>
      <c r="J309" s="183">
        <f>'Sch 3B - Other Items'!J26</f>
        <v>0</v>
      </c>
      <c r="K309" s="777"/>
      <c r="O309" s="989">
        <f>G309</f>
        <v>0</v>
      </c>
      <c r="P309" s="989">
        <f>H309</f>
        <v>0</v>
      </c>
      <c r="Q309" s="989">
        <f t="shared" ref="Q309:R309" si="273">I309</f>
        <v>0</v>
      </c>
      <c r="R309" s="989">
        <f t="shared" si="273"/>
        <v>0</v>
      </c>
      <c r="S309" s="946"/>
      <c r="W309" s="989">
        <f>O309</f>
        <v>0</v>
      </c>
      <c r="X309" s="989">
        <f>P309</f>
        <v>0</v>
      </c>
      <c r="Y309" s="989">
        <f t="shared" ref="Y309" si="274">Q309</f>
        <v>0</v>
      </c>
      <c r="Z309" s="989">
        <f t="shared" ref="Z309" si="275">R309</f>
        <v>0</v>
      </c>
      <c r="AA309" s="946"/>
      <c r="AE309" s="989">
        <f>W309</f>
        <v>0</v>
      </c>
      <c r="AF309" s="989">
        <f>X309</f>
        <v>0</v>
      </c>
      <c r="AG309" s="989">
        <f t="shared" ref="AG309" si="276">Y309</f>
        <v>0</v>
      </c>
      <c r="AH309" s="989">
        <f t="shared" ref="AH309" si="277">Z309</f>
        <v>0</v>
      </c>
      <c r="AI309" s="946"/>
      <c r="AM309" s="989">
        <f>AE309</f>
        <v>0</v>
      </c>
      <c r="AN309" s="989">
        <f>AF309</f>
        <v>0</v>
      </c>
      <c r="AO309" s="989">
        <f t="shared" ref="AO309" si="278">AG309</f>
        <v>0</v>
      </c>
      <c r="AP309" s="989">
        <f t="shared" ref="AP309" si="279">AH309</f>
        <v>0</v>
      </c>
      <c r="AQ309" s="946"/>
      <c r="AU309" s="989">
        <f>AM309</f>
        <v>0</v>
      </c>
      <c r="AV309" s="989">
        <f>AN309</f>
        <v>0</v>
      </c>
      <c r="AW309" s="989">
        <f t="shared" ref="AW309" si="280">AO309</f>
        <v>0</v>
      </c>
      <c r="AX309" s="989">
        <f t="shared" ref="AX309" si="281">AP309</f>
        <v>0</v>
      </c>
      <c r="AY309" s="946"/>
      <c r="BC309" s="989">
        <f>AU309</f>
        <v>0</v>
      </c>
      <c r="BD309" s="989">
        <f>AV309</f>
        <v>0</v>
      </c>
      <c r="BE309" s="989">
        <f t="shared" ref="BE309" si="282">AW309</f>
        <v>0</v>
      </c>
      <c r="BF309" s="989">
        <f t="shared" ref="BF309" si="283">AX309</f>
        <v>0</v>
      </c>
      <c r="BG309" s="946"/>
      <c r="BK309" s="989">
        <f>BC309</f>
        <v>0</v>
      </c>
      <c r="BL309" s="989">
        <f>BD309</f>
        <v>0</v>
      </c>
      <c r="BM309" s="989">
        <f t="shared" ref="BM309" si="284">BE309</f>
        <v>0</v>
      </c>
      <c r="BN309" s="989">
        <f t="shared" ref="BN309" si="285">BF309</f>
        <v>0</v>
      </c>
      <c r="BO309" s="946"/>
      <c r="BS309" s="989">
        <f>BK309</f>
        <v>0</v>
      </c>
      <c r="BT309" s="989">
        <f>BL309</f>
        <v>0</v>
      </c>
      <c r="BU309" s="989">
        <f t="shared" ref="BU309" si="286">BM309</f>
        <v>0</v>
      </c>
      <c r="BV309" s="989">
        <f t="shared" ref="BV309" si="287">BN309</f>
        <v>0</v>
      </c>
      <c r="BW309" s="946"/>
      <c r="CA309" s="989">
        <f>BS309</f>
        <v>0</v>
      </c>
      <c r="CB309" s="989">
        <f>BT309</f>
        <v>0</v>
      </c>
      <c r="CC309" s="989">
        <f t="shared" ref="CC309" si="288">BU309</f>
        <v>0</v>
      </c>
      <c r="CD309" s="989">
        <f t="shared" ref="CD309" si="289">BV309</f>
        <v>0</v>
      </c>
      <c r="CE309" s="946"/>
      <c r="CI309" s="989">
        <f>CA309</f>
        <v>0</v>
      </c>
      <c r="CJ309" s="989">
        <f>CB309</f>
        <v>0</v>
      </c>
      <c r="CK309" s="989">
        <f t="shared" ref="CK309" si="290">CC309</f>
        <v>0</v>
      </c>
      <c r="CL309" s="989">
        <f t="shared" ref="CL309" si="291">CD309</f>
        <v>0</v>
      </c>
      <c r="CM309" s="946"/>
      <c r="CQ309" s="989">
        <f>CI309</f>
        <v>0</v>
      </c>
      <c r="CR309" s="989">
        <f>CJ309</f>
        <v>0</v>
      </c>
      <c r="CS309" s="989">
        <f t="shared" ref="CS309" si="292">CK309</f>
        <v>0</v>
      </c>
      <c r="CT309" s="989">
        <f t="shared" ref="CT309" si="293">CL309</f>
        <v>0</v>
      </c>
      <c r="CU309" s="946"/>
      <c r="CY309" s="989">
        <f>CQ309</f>
        <v>0</v>
      </c>
      <c r="CZ309" s="989">
        <f>CR309</f>
        <v>0</v>
      </c>
      <c r="DA309" s="989">
        <f t="shared" ref="DA309" si="294">CS309</f>
        <v>0</v>
      </c>
      <c r="DB309" s="989">
        <f t="shared" ref="DB309" si="295">CT309</f>
        <v>0</v>
      </c>
      <c r="DC309" s="946"/>
      <c r="DG309" s="989">
        <f>CY309</f>
        <v>0</v>
      </c>
      <c r="DH309" s="989">
        <f>CZ309</f>
        <v>0</v>
      </c>
      <c r="DI309" s="989">
        <f t="shared" ref="DI309" si="296">DA309</f>
        <v>0</v>
      </c>
      <c r="DJ309" s="989">
        <f t="shared" ref="DJ309" si="297">DB309</f>
        <v>0</v>
      </c>
      <c r="DK309" s="946"/>
      <c r="DO309" s="989">
        <f>DG309</f>
        <v>0</v>
      </c>
      <c r="DP309" s="989">
        <f>DH309</f>
        <v>0</v>
      </c>
      <c r="DQ309" s="989">
        <f t="shared" ref="DQ309" si="298">DI309</f>
        <v>0</v>
      </c>
      <c r="DR309" s="989">
        <f t="shared" ref="DR309" si="299">DJ309</f>
        <v>0</v>
      </c>
      <c r="DS309" s="946"/>
      <c r="DW309" s="989">
        <f>DO309</f>
        <v>0</v>
      </c>
      <c r="DX309" s="989">
        <f>DP309</f>
        <v>0</v>
      </c>
      <c r="DY309" s="989">
        <f t="shared" ref="DY309" si="300">DQ309</f>
        <v>0</v>
      </c>
      <c r="DZ309" s="989">
        <f t="shared" ref="DZ309" si="301">DR309</f>
        <v>0</v>
      </c>
      <c r="EA309" s="946"/>
      <c r="EE309" s="989">
        <f>DW309</f>
        <v>0</v>
      </c>
      <c r="EF309" s="989">
        <f>DX309</f>
        <v>0</v>
      </c>
      <c r="EG309" s="989">
        <f t="shared" ref="EG309" si="302">DY309</f>
        <v>0</v>
      </c>
      <c r="EH309" s="989">
        <f t="shared" ref="EH309" si="303">DZ309</f>
        <v>0</v>
      </c>
      <c r="EI309" s="946"/>
      <c r="EM309" s="989">
        <f>EE309</f>
        <v>0</v>
      </c>
      <c r="EN309" s="989">
        <f>EF309</f>
        <v>0</v>
      </c>
      <c r="EO309" s="989">
        <f t="shared" ref="EO309" si="304">EG309</f>
        <v>0</v>
      </c>
      <c r="EP309" s="989">
        <f t="shared" ref="EP309" si="305">EH309</f>
        <v>0</v>
      </c>
      <c r="EQ309" s="946"/>
      <c r="EU309" s="989">
        <f>EM309</f>
        <v>0</v>
      </c>
      <c r="EV309" s="989">
        <f>EN309</f>
        <v>0</v>
      </c>
      <c r="EW309" s="989">
        <f t="shared" ref="EW309" si="306">EO309</f>
        <v>0</v>
      </c>
      <c r="EX309" s="989">
        <f t="shared" ref="EX309" si="307">EP309</f>
        <v>0</v>
      </c>
      <c r="EY309" s="946"/>
      <c r="FC309" s="989">
        <f>EU309</f>
        <v>0</v>
      </c>
      <c r="FD309" s="989">
        <f>EV309</f>
        <v>0</v>
      </c>
      <c r="FE309" s="989">
        <f t="shared" ref="FE309" si="308">EW309</f>
        <v>0</v>
      </c>
      <c r="FF309" s="989">
        <f t="shared" ref="FF309" si="309">EX309</f>
        <v>0</v>
      </c>
      <c r="FG309" s="946"/>
      <c r="FK309" s="989">
        <f>FC309</f>
        <v>0</v>
      </c>
      <c r="FL309" s="989">
        <f>FD309</f>
        <v>0</v>
      </c>
      <c r="FM309" s="989">
        <f t="shared" ref="FM309" si="310">FE309</f>
        <v>0</v>
      </c>
      <c r="FN309" s="989">
        <f t="shared" ref="FN309" si="311">FF309</f>
        <v>0</v>
      </c>
      <c r="FO309" s="946"/>
    </row>
    <row r="310" spans="1:171">
      <c r="A310" s="163" t="s">
        <v>65</v>
      </c>
      <c r="B310" s="64"/>
      <c r="C310" s="788"/>
      <c r="D310" s="789"/>
      <c r="E310" s="1982"/>
      <c r="F310" s="790"/>
      <c r="G310" s="797">
        <f>SUM(G308:G309)</f>
        <v>0</v>
      </c>
      <c r="H310" s="797">
        <f t="shared" ref="H310:J310" si="312">SUM(H308:H309)</f>
        <v>0</v>
      </c>
      <c r="I310" s="797">
        <f t="shared" si="312"/>
        <v>0</v>
      </c>
      <c r="J310" s="797">
        <f t="shared" si="312"/>
        <v>0</v>
      </c>
      <c r="K310" s="777"/>
      <c r="O310" s="1005" t="e">
        <f>SUM(O308:O309)</f>
        <v>#DIV/0!</v>
      </c>
      <c r="P310" s="1005" t="e">
        <f t="shared" ref="P310:R310" si="313">SUM(P308:P309)</f>
        <v>#DIV/0!</v>
      </c>
      <c r="Q310" s="1005" t="e">
        <f t="shared" si="313"/>
        <v>#DIV/0!</v>
      </c>
      <c r="R310" s="1005" t="e">
        <f t="shared" si="313"/>
        <v>#DIV/0!</v>
      </c>
      <c r="S310" s="946"/>
      <c r="W310" s="1005" t="e">
        <f t="shared" ref="W310:Z310" si="314">SUM(W308:W309)</f>
        <v>#DIV/0!</v>
      </c>
      <c r="X310" s="1005" t="e">
        <f t="shared" si="314"/>
        <v>#DIV/0!</v>
      </c>
      <c r="Y310" s="1005" t="e">
        <f t="shared" si="314"/>
        <v>#DIV/0!</v>
      </c>
      <c r="Z310" s="1005" t="e">
        <f t="shared" si="314"/>
        <v>#DIV/0!</v>
      </c>
      <c r="AA310" s="946"/>
      <c r="AE310" s="1005" t="e">
        <f t="shared" ref="AE310" si="315">SUM(AE308:AE309)</f>
        <v>#DIV/0!</v>
      </c>
      <c r="AF310" s="1005" t="e">
        <f t="shared" ref="AF310" si="316">SUM(AF308:AF309)</f>
        <v>#DIV/0!</v>
      </c>
      <c r="AG310" s="1005" t="e">
        <f t="shared" ref="AG310" si="317">SUM(AG308:AG309)</f>
        <v>#DIV/0!</v>
      </c>
      <c r="AH310" s="1005" t="e">
        <f t="shared" ref="AH310" si="318">SUM(AH308:AH309)</f>
        <v>#DIV/0!</v>
      </c>
      <c r="AI310" s="946"/>
      <c r="AM310" s="1005" t="e">
        <f t="shared" ref="AM310" si="319">SUM(AM308:AM309)</f>
        <v>#DIV/0!</v>
      </c>
      <c r="AN310" s="1005" t="e">
        <f t="shared" ref="AN310" si="320">SUM(AN308:AN309)</f>
        <v>#DIV/0!</v>
      </c>
      <c r="AO310" s="1005" t="e">
        <f t="shared" ref="AO310" si="321">SUM(AO308:AO309)</f>
        <v>#DIV/0!</v>
      </c>
      <c r="AP310" s="1005" t="e">
        <f t="shared" ref="AP310" si="322">SUM(AP308:AP309)</f>
        <v>#DIV/0!</v>
      </c>
      <c r="AQ310" s="946"/>
      <c r="AU310" s="1005" t="e">
        <f t="shared" ref="AU310" si="323">SUM(AU308:AU309)</f>
        <v>#DIV/0!</v>
      </c>
      <c r="AV310" s="1005" t="e">
        <f t="shared" ref="AV310" si="324">SUM(AV308:AV309)</f>
        <v>#DIV/0!</v>
      </c>
      <c r="AW310" s="1005" t="e">
        <f t="shared" ref="AW310" si="325">SUM(AW308:AW309)</f>
        <v>#DIV/0!</v>
      </c>
      <c r="AX310" s="1005" t="e">
        <f t="shared" ref="AX310" si="326">SUM(AX308:AX309)</f>
        <v>#DIV/0!</v>
      </c>
      <c r="AY310" s="946"/>
      <c r="BC310" s="1005" t="e">
        <f t="shared" ref="BC310" si="327">SUM(BC308:BC309)</f>
        <v>#DIV/0!</v>
      </c>
      <c r="BD310" s="1005" t="e">
        <f t="shared" ref="BD310" si="328">SUM(BD308:BD309)</f>
        <v>#DIV/0!</v>
      </c>
      <c r="BE310" s="1005" t="e">
        <f t="shared" ref="BE310" si="329">SUM(BE308:BE309)</f>
        <v>#DIV/0!</v>
      </c>
      <c r="BF310" s="1005" t="e">
        <f t="shared" ref="BF310" si="330">SUM(BF308:BF309)</f>
        <v>#DIV/0!</v>
      </c>
      <c r="BG310" s="946"/>
      <c r="BK310" s="1005" t="e">
        <f t="shared" ref="BK310" si="331">SUM(BK308:BK309)</f>
        <v>#DIV/0!</v>
      </c>
      <c r="BL310" s="1005" t="e">
        <f t="shared" ref="BL310" si="332">SUM(BL308:BL309)</f>
        <v>#DIV/0!</v>
      </c>
      <c r="BM310" s="1005" t="e">
        <f t="shared" ref="BM310" si="333">SUM(BM308:BM309)</f>
        <v>#DIV/0!</v>
      </c>
      <c r="BN310" s="1005" t="e">
        <f t="shared" ref="BN310" si="334">SUM(BN308:BN309)</f>
        <v>#DIV/0!</v>
      </c>
      <c r="BO310" s="946"/>
      <c r="BS310" s="1005" t="e">
        <f t="shared" ref="BS310" si="335">SUM(BS308:BS309)</f>
        <v>#DIV/0!</v>
      </c>
      <c r="BT310" s="1005" t="e">
        <f t="shared" ref="BT310" si="336">SUM(BT308:BT309)</f>
        <v>#DIV/0!</v>
      </c>
      <c r="BU310" s="1005" t="e">
        <f t="shared" ref="BU310" si="337">SUM(BU308:BU309)</f>
        <v>#DIV/0!</v>
      </c>
      <c r="BV310" s="1005" t="e">
        <f t="shared" ref="BV310" si="338">SUM(BV308:BV309)</f>
        <v>#DIV/0!</v>
      </c>
      <c r="BW310" s="946"/>
      <c r="CA310" s="1005" t="e">
        <f t="shared" ref="CA310" si="339">SUM(CA308:CA309)</f>
        <v>#DIV/0!</v>
      </c>
      <c r="CB310" s="1005" t="e">
        <f t="shared" ref="CB310" si="340">SUM(CB308:CB309)</f>
        <v>#DIV/0!</v>
      </c>
      <c r="CC310" s="1005" t="e">
        <f t="shared" ref="CC310" si="341">SUM(CC308:CC309)</f>
        <v>#DIV/0!</v>
      </c>
      <c r="CD310" s="1005" t="e">
        <f t="shared" ref="CD310" si="342">SUM(CD308:CD309)</f>
        <v>#DIV/0!</v>
      </c>
      <c r="CE310" s="946"/>
      <c r="CI310" s="1005" t="e">
        <f t="shared" ref="CI310" si="343">SUM(CI308:CI309)</f>
        <v>#DIV/0!</v>
      </c>
      <c r="CJ310" s="1005" t="e">
        <f t="shared" ref="CJ310" si="344">SUM(CJ308:CJ309)</f>
        <v>#DIV/0!</v>
      </c>
      <c r="CK310" s="1005" t="e">
        <f t="shared" ref="CK310" si="345">SUM(CK308:CK309)</f>
        <v>#DIV/0!</v>
      </c>
      <c r="CL310" s="1005" t="e">
        <f t="shared" ref="CL310" si="346">SUM(CL308:CL309)</f>
        <v>#DIV/0!</v>
      </c>
      <c r="CM310" s="946"/>
      <c r="CQ310" s="1005" t="e">
        <f t="shared" ref="CQ310" si="347">SUM(CQ308:CQ309)</f>
        <v>#DIV/0!</v>
      </c>
      <c r="CR310" s="1005" t="e">
        <f t="shared" ref="CR310" si="348">SUM(CR308:CR309)</f>
        <v>#DIV/0!</v>
      </c>
      <c r="CS310" s="1005" t="e">
        <f t="shared" ref="CS310" si="349">SUM(CS308:CS309)</f>
        <v>#DIV/0!</v>
      </c>
      <c r="CT310" s="1005" t="e">
        <f t="shared" ref="CT310" si="350">SUM(CT308:CT309)</f>
        <v>#DIV/0!</v>
      </c>
      <c r="CU310" s="946"/>
      <c r="CY310" s="1005" t="e">
        <f t="shared" ref="CY310" si="351">SUM(CY308:CY309)</f>
        <v>#DIV/0!</v>
      </c>
      <c r="CZ310" s="1005" t="e">
        <f t="shared" ref="CZ310" si="352">SUM(CZ308:CZ309)</f>
        <v>#DIV/0!</v>
      </c>
      <c r="DA310" s="1005" t="e">
        <f t="shared" ref="DA310" si="353">SUM(DA308:DA309)</f>
        <v>#DIV/0!</v>
      </c>
      <c r="DB310" s="1005" t="e">
        <f t="shared" ref="DB310" si="354">SUM(DB308:DB309)</f>
        <v>#DIV/0!</v>
      </c>
      <c r="DC310" s="946"/>
      <c r="DG310" s="1005" t="e">
        <f t="shared" ref="DG310" si="355">SUM(DG308:DG309)</f>
        <v>#DIV/0!</v>
      </c>
      <c r="DH310" s="1005" t="e">
        <f t="shared" ref="DH310" si="356">SUM(DH308:DH309)</f>
        <v>#DIV/0!</v>
      </c>
      <c r="DI310" s="1005" t="e">
        <f t="shared" ref="DI310" si="357">SUM(DI308:DI309)</f>
        <v>#DIV/0!</v>
      </c>
      <c r="DJ310" s="1005" t="e">
        <f t="shared" ref="DJ310" si="358">SUM(DJ308:DJ309)</f>
        <v>#DIV/0!</v>
      </c>
      <c r="DK310" s="946"/>
      <c r="DO310" s="1005" t="e">
        <f t="shared" ref="DO310" si="359">SUM(DO308:DO309)</f>
        <v>#DIV/0!</v>
      </c>
      <c r="DP310" s="1005" t="e">
        <f t="shared" ref="DP310" si="360">SUM(DP308:DP309)</f>
        <v>#DIV/0!</v>
      </c>
      <c r="DQ310" s="1005" t="e">
        <f t="shared" ref="DQ310" si="361">SUM(DQ308:DQ309)</f>
        <v>#DIV/0!</v>
      </c>
      <c r="DR310" s="1005" t="e">
        <f t="shared" ref="DR310" si="362">SUM(DR308:DR309)</f>
        <v>#DIV/0!</v>
      </c>
      <c r="DS310" s="946"/>
      <c r="DW310" s="1005" t="e">
        <f t="shared" ref="DW310" si="363">SUM(DW308:DW309)</f>
        <v>#DIV/0!</v>
      </c>
      <c r="DX310" s="1005" t="e">
        <f t="shared" ref="DX310" si="364">SUM(DX308:DX309)</f>
        <v>#DIV/0!</v>
      </c>
      <c r="DY310" s="1005" t="e">
        <f t="shared" ref="DY310" si="365">SUM(DY308:DY309)</f>
        <v>#DIV/0!</v>
      </c>
      <c r="DZ310" s="1005" t="e">
        <f t="shared" ref="DZ310" si="366">SUM(DZ308:DZ309)</f>
        <v>#DIV/0!</v>
      </c>
      <c r="EA310" s="946"/>
      <c r="EE310" s="1005" t="e">
        <f t="shared" ref="EE310" si="367">SUM(EE308:EE309)</f>
        <v>#DIV/0!</v>
      </c>
      <c r="EF310" s="1005" t="e">
        <f t="shared" ref="EF310" si="368">SUM(EF308:EF309)</f>
        <v>#DIV/0!</v>
      </c>
      <c r="EG310" s="1005" t="e">
        <f t="shared" ref="EG310" si="369">SUM(EG308:EG309)</f>
        <v>#DIV/0!</v>
      </c>
      <c r="EH310" s="1005" t="e">
        <f t="shared" ref="EH310" si="370">SUM(EH308:EH309)</f>
        <v>#DIV/0!</v>
      </c>
      <c r="EI310" s="946"/>
      <c r="EM310" s="1005" t="e">
        <f t="shared" ref="EM310" si="371">SUM(EM308:EM309)</f>
        <v>#DIV/0!</v>
      </c>
      <c r="EN310" s="1005" t="e">
        <f t="shared" ref="EN310" si="372">SUM(EN308:EN309)</f>
        <v>#DIV/0!</v>
      </c>
      <c r="EO310" s="1005" t="e">
        <f t="shared" ref="EO310" si="373">SUM(EO308:EO309)</f>
        <v>#DIV/0!</v>
      </c>
      <c r="EP310" s="1005" t="e">
        <f t="shared" ref="EP310" si="374">SUM(EP308:EP309)</f>
        <v>#DIV/0!</v>
      </c>
      <c r="EQ310" s="946"/>
      <c r="EU310" s="1005" t="e">
        <f t="shared" ref="EU310" si="375">SUM(EU308:EU309)</f>
        <v>#DIV/0!</v>
      </c>
      <c r="EV310" s="1005" t="e">
        <f t="shared" ref="EV310" si="376">SUM(EV308:EV309)</f>
        <v>#DIV/0!</v>
      </c>
      <c r="EW310" s="1005" t="e">
        <f t="shared" ref="EW310" si="377">SUM(EW308:EW309)</f>
        <v>#DIV/0!</v>
      </c>
      <c r="EX310" s="1005" t="e">
        <f t="shared" ref="EX310" si="378">SUM(EX308:EX309)</f>
        <v>#DIV/0!</v>
      </c>
      <c r="EY310" s="946"/>
      <c r="FC310" s="1005" t="e">
        <f t="shared" ref="FC310" si="379">SUM(FC308:FC309)</f>
        <v>#DIV/0!</v>
      </c>
      <c r="FD310" s="1005" t="e">
        <f t="shared" ref="FD310" si="380">SUM(FD308:FD309)</f>
        <v>#DIV/0!</v>
      </c>
      <c r="FE310" s="1005" t="e">
        <f t="shared" ref="FE310" si="381">SUM(FE308:FE309)</f>
        <v>#DIV/0!</v>
      </c>
      <c r="FF310" s="1005" t="e">
        <f t="shared" ref="FF310" si="382">SUM(FF308:FF309)</f>
        <v>#DIV/0!</v>
      </c>
      <c r="FG310" s="946"/>
      <c r="FK310" s="1005" t="e">
        <f t="shared" ref="FK310" si="383">SUM(FK308:FK309)</f>
        <v>#DIV/0!</v>
      </c>
      <c r="FL310" s="1005" t="e">
        <f t="shared" ref="FL310" si="384">SUM(FL308:FL309)</f>
        <v>#DIV/0!</v>
      </c>
      <c r="FM310" s="1005" t="e">
        <f t="shared" ref="FM310" si="385">SUM(FM308:FM309)</f>
        <v>#DIV/0!</v>
      </c>
      <c r="FN310" s="1005" t="e">
        <f t="shared" ref="FN310" si="386">SUM(FN308:FN309)</f>
        <v>#DIV/0!</v>
      </c>
      <c r="FO310" s="946"/>
    </row>
    <row r="311" spans="1:171">
      <c r="A311" s="228"/>
      <c r="B311" s="64"/>
      <c r="C311" s="55"/>
      <c r="D311" s="55"/>
      <c r="E311" s="1983"/>
      <c r="F311" s="55"/>
      <c r="G311" s="221"/>
      <c r="H311" s="221"/>
      <c r="I311" s="221"/>
      <c r="J311" s="222"/>
      <c r="K311" s="777"/>
      <c r="S311" s="946"/>
      <c r="AA311" s="946"/>
      <c r="AI311" s="946"/>
      <c r="AQ311" s="946"/>
      <c r="AY311" s="946"/>
      <c r="BG311" s="946"/>
      <c r="BO311" s="946"/>
      <c r="BW311" s="946"/>
      <c r="CE311" s="946"/>
      <c r="CM311" s="946"/>
      <c r="CU311" s="946"/>
      <c r="DC311" s="946"/>
      <c r="DK311" s="946"/>
      <c r="DS311" s="946"/>
      <c r="EA311" s="946"/>
      <c r="EI311" s="946"/>
      <c r="EQ311" s="946"/>
      <c r="EY311" s="946"/>
      <c r="FG311" s="946"/>
      <c r="FO311" s="946"/>
    </row>
    <row r="312" spans="1:171">
      <c r="A312" s="160" t="s">
        <v>43</v>
      </c>
      <c r="B312" s="64"/>
      <c r="C312" s="55"/>
      <c r="D312" s="55"/>
      <c r="E312" s="1983"/>
      <c r="F312" s="55"/>
      <c r="G312" s="221"/>
      <c r="H312" s="221"/>
      <c r="I312" s="221"/>
      <c r="J312" s="222"/>
      <c r="K312" s="777"/>
      <c r="S312" s="946"/>
      <c r="AA312" s="946"/>
      <c r="AI312" s="946"/>
      <c r="AQ312" s="946"/>
      <c r="AY312" s="946"/>
      <c r="BG312" s="946"/>
      <c r="BO312" s="946"/>
      <c r="BW312" s="946"/>
      <c r="CE312" s="946"/>
      <c r="CM312" s="946"/>
      <c r="CU312" s="946"/>
      <c r="DC312" s="946"/>
      <c r="DK312" s="946"/>
      <c r="DS312" s="946"/>
      <c r="EA312" s="946"/>
      <c r="EI312" s="946"/>
      <c r="EQ312" s="946"/>
      <c r="EY312" s="946"/>
      <c r="FG312" s="946"/>
      <c r="FO312" s="946"/>
    </row>
    <row r="313" spans="1:171">
      <c r="A313" s="786"/>
      <c r="B313" s="79" t="s">
        <v>306</v>
      </c>
      <c r="C313" s="1963" t="s">
        <v>768</v>
      </c>
      <c r="D313" s="765">
        <v>450</v>
      </c>
      <c r="E313" s="1985" t="str">
        <f>'Sch 3B - Other Items'!E30</f>
        <v>DIST</v>
      </c>
      <c r="F313" s="765"/>
      <c r="G313" s="182">
        <f>'Sch 3B - Other Items'!G30</f>
        <v>0</v>
      </c>
      <c r="H313" s="182">
        <f>'Sch 3B - Other Items'!H30</f>
        <v>0</v>
      </c>
      <c r="I313" s="182">
        <f>'Sch 3B - Other Items'!I30</f>
        <v>0</v>
      </c>
      <c r="J313" s="183">
        <f>'Sch 3B - Other Items'!J30</f>
        <v>0</v>
      </c>
      <c r="K313" s="777">
        <f t="shared" ref="K313:K319" si="387">IF($E313="DIRECT",0,1)</f>
        <v>1</v>
      </c>
      <c r="O313" s="988">
        <f>$G313</f>
        <v>0</v>
      </c>
      <c r="P313" s="989">
        <f t="shared" ref="P313:P319" si="388">VLOOKUP($E313,O$450:R$461,2,FALSE)*O313*($K313)+IF($G313&lt;&gt;0,($H313/$G313)*O313,0)*(1-$K313)</f>
        <v>0</v>
      </c>
      <c r="Q313" s="989">
        <f t="shared" ref="Q313:Q319" si="389">VLOOKUP($E313,O$450:R$461,3,FALSE)*O313*($K313)+IF($G313&lt;&gt;0,($I313/$G313)*O313,0)*(1-$K313)</f>
        <v>0</v>
      </c>
      <c r="R313" s="989">
        <f t="shared" ref="R313:R319" si="390">VLOOKUP($E313,O$450:R$461,4,FALSE)*O313*($K313)+(O313-P313-Q313)*(1-$K313)</f>
        <v>0</v>
      </c>
      <c r="S313" s="946"/>
      <c r="W313" s="988">
        <f>$G313</f>
        <v>0</v>
      </c>
      <c r="X313" s="989">
        <f t="shared" ref="X313:X319" si="391">VLOOKUP($E313,W$450:Z$461,2,FALSE)*W313*($K313)+IF($G313&lt;&gt;0,($H313/$G313)*W313,0)*(1-$K313)</f>
        <v>0</v>
      </c>
      <c r="Y313" s="989">
        <f t="shared" ref="Y313:Y319" si="392">VLOOKUP($E313,W$450:Z$461,3,FALSE)*W313*($K313)+IF($G313&lt;&gt;0,($I313/$G313)*W313,0)*(1-$K313)</f>
        <v>0</v>
      </c>
      <c r="Z313" s="989">
        <f t="shared" ref="Z313:Z319" si="393">VLOOKUP($E313,W$450:Z$461,4,FALSE)*W313*($K313)+(W313-X313-Y313)*(1-$K313)</f>
        <v>0</v>
      </c>
      <c r="AA313" s="946"/>
      <c r="AE313" s="988">
        <f>$G313</f>
        <v>0</v>
      </c>
      <c r="AF313" s="989">
        <f t="shared" ref="AF313:AF319" si="394">VLOOKUP($E313,AE$450:AH$461,2,FALSE)*AE313*($K313)+IF($G313&lt;&gt;0,($H313/$G313)*AE313,0)*(1-$K313)</f>
        <v>0</v>
      </c>
      <c r="AG313" s="989">
        <f t="shared" ref="AG313:AG319" si="395">VLOOKUP($E313,AE$450:AH$461,3,FALSE)*AE313*($K313)+IF($G313&lt;&gt;0,($I313/$G313)*AE313,0)*(1-$K313)</f>
        <v>0</v>
      </c>
      <c r="AH313" s="989">
        <f t="shared" ref="AH313:AH319" si="396">VLOOKUP($E313,AE$450:AH$461,4,FALSE)*AE313*($K313)+(AE313-AF313-AG313)*(1-$K313)</f>
        <v>0</v>
      </c>
      <c r="AI313" s="946"/>
      <c r="AM313" s="988">
        <f>$G313</f>
        <v>0</v>
      </c>
      <c r="AN313" s="989">
        <f t="shared" ref="AN313:AN319" si="397">VLOOKUP($E313,AM$450:AP$461,2,FALSE)*AM313*($K313)+IF($G313&lt;&gt;0,($H313/$G313)*AM313,0)*(1-$K313)</f>
        <v>0</v>
      </c>
      <c r="AO313" s="989">
        <f t="shared" ref="AO313:AO319" si="398">VLOOKUP($E313,AM$450:AP$461,3,FALSE)*AM313*($K313)+IF($G313&lt;&gt;0,($I313/$G313)*AM313,0)*(1-$K313)</f>
        <v>0</v>
      </c>
      <c r="AP313" s="989">
        <f t="shared" ref="AP313:AP319" si="399">VLOOKUP($E313,AM$450:AP$461,4,FALSE)*AM313*($K313)+(AM313-AN313-AO313)*(1-$K313)</f>
        <v>0</v>
      </c>
      <c r="AQ313" s="946"/>
      <c r="AU313" s="988">
        <f>$G313</f>
        <v>0</v>
      </c>
      <c r="AV313" s="989">
        <f t="shared" ref="AV313:AV319" si="400">VLOOKUP($E313,AU$450:AX$461,2,FALSE)*AU313*($K313)+IF($G313&lt;&gt;0,($H313/$G313)*AU313,0)*(1-$K313)</f>
        <v>0</v>
      </c>
      <c r="AW313" s="989">
        <f t="shared" ref="AW313:AW319" si="401">VLOOKUP($E313,AU$450:AX$461,3,FALSE)*AU313*($K313)+IF($G313&lt;&gt;0,($I313/$G313)*AU313,0)*(1-$K313)</f>
        <v>0</v>
      </c>
      <c r="AX313" s="989">
        <f t="shared" ref="AX313:AX319" si="402">VLOOKUP($E313,AU$450:AX$461,4,FALSE)*AU313*($K313)+(AU313-AV313-AW313)*(1-$K313)</f>
        <v>0</v>
      </c>
      <c r="AY313" s="946"/>
      <c r="BC313" s="988">
        <f>$G313</f>
        <v>0</v>
      </c>
      <c r="BD313" s="989">
        <f t="shared" ref="BD313:BD319" si="403">VLOOKUP($E313,BC$450:BF$461,2,FALSE)*BC313*($K313)+IF($G313&lt;&gt;0,($H313/$G313)*BC313,0)*(1-$K313)</f>
        <v>0</v>
      </c>
      <c r="BE313" s="989">
        <f t="shared" ref="BE313:BE319" si="404">VLOOKUP($E313,BC$450:BF$461,3,FALSE)*BC313*($K313)+IF($G313&lt;&gt;0,($I313/$G313)*BC313,0)*(1-$K313)</f>
        <v>0</v>
      </c>
      <c r="BF313" s="989">
        <f t="shared" ref="BF313:BF319" si="405">VLOOKUP($E313,BC$450:BF$461,4,FALSE)*BC313*($K313)+(BC313-BD313-BE313)*(1-$K313)</f>
        <v>0</v>
      </c>
      <c r="BG313" s="946"/>
      <c r="BK313" s="988">
        <f>$G313</f>
        <v>0</v>
      </c>
      <c r="BL313" s="989">
        <f t="shared" ref="BL313:BL319" si="406">VLOOKUP($E313,BK$450:BN$461,2,FALSE)*BK313*($K313)+IF($G313&lt;&gt;0,($H313/$G313)*BK313,0)*(1-$K313)</f>
        <v>0</v>
      </c>
      <c r="BM313" s="989">
        <f t="shared" ref="BM313:BM319" si="407">VLOOKUP($E313,BK$450:BN$461,3,FALSE)*BK313*($K313)+IF($G313&lt;&gt;0,($I313/$G313)*BK313,0)*(1-$K313)</f>
        <v>0</v>
      </c>
      <c r="BN313" s="989">
        <f t="shared" ref="BN313:BN319" si="408">VLOOKUP($E313,BK$450:BN$461,4,FALSE)*BK313*($K313)+(BK313-BL313-BM313)*(1-$K313)</f>
        <v>0</v>
      </c>
      <c r="BO313" s="946"/>
      <c r="BS313" s="988">
        <f>$G313</f>
        <v>0</v>
      </c>
      <c r="BT313" s="989">
        <f t="shared" ref="BT313:BT319" si="409">VLOOKUP($E313,BS$450:BV$461,2,FALSE)*BS313*($K313)+IF($G313&lt;&gt;0,($H313/$G313)*BS313,0)*(1-$K313)</f>
        <v>0</v>
      </c>
      <c r="BU313" s="989">
        <f t="shared" ref="BU313:BU319" si="410">VLOOKUP($E313,BS$450:BV$461,3,FALSE)*BS313*($K313)+IF($G313&lt;&gt;0,($I313/$G313)*BS313,0)*(1-$K313)</f>
        <v>0</v>
      </c>
      <c r="BV313" s="989">
        <f t="shared" ref="BV313:BV319" si="411">VLOOKUP($E313,BS$450:BV$461,4,FALSE)*BS313*($K313)+(BS313-BT313-BU313)*(1-$K313)</f>
        <v>0</v>
      </c>
      <c r="BW313" s="946"/>
      <c r="CA313" s="988">
        <f>$G313</f>
        <v>0</v>
      </c>
      <c r="CB313" s="989">
        <f t="shared" ref="CB313:CB319" si="412">VLOOKUP($E313,CA$450:CD$461,2,FALSE)*CA313*($K313)+IF($G313&lt;&gt;0,($H313/$G313)*CA313,0)*(1-$K313)</f>
        <v>0</v>
      </c>
      <c r="CC313" s="989">
        <f t="shared" ref="CC313:CC319" si="413">VLOOKUP($E313,CA$450:CD$461,3,FALSE)*CA313*($K313)+IF($G313&lt;&gt;0,($I313/$G313)*CA313,0)*(1-$K313)</f>
        <v>0</v>
      </c>
      <c r="CD313" s="989">
        <f t="shared" ref="CD313:CD319" si="414">VLOOKUP($E313,CA$450:CD$461,4,FALSE)*CA313*($K313)+(CA313-CB313-CC313)*(1-$K313)</f>
        <v>0</v>
      </c>
      <c r="CE313" s="946"/>
      <c r="CI313" s="988">
        <f>$G313</f>
        <v>0</v>
      </c>
      <c r="CJ313" s="989">
        <f t="shared" ref="CJ313:CJ319" si="415">VLOOKUP($E313,CI$450:CL$461,2,FALSE)*CI313*($K313)+IF($G313&lt;&gt;0,($H313/$G313)*CI313,0)*(1-$K313)</f>
        <v>0</v>
      </c>
      <c r="CK313" s="989">
        <f t="shared" ref="CK313:CK319" si="416">VLOOKUP($E313,CI$450:CL$461,3,FALSE)*CI313*($K313)+IF($G313&lt;&gt;0,($I313/$G313)*CI313,0)*(1-$K313)</f>
        <v>0</v>
      </c>
      <c r="CL313" s="989">
        <f t="shared" ref="CL313:CL319" si="417">VLOOKUP($E313,CI$450:CL$461,4,FALSE)*CI313*($K313)+(CI313-CJ313-CK313)*(1-$K313)</f>
        <v>0</v>
      </c>
      <c r="CM313" s="946"/>
      <c r="CQ313" s="988">
        <f>$G313</f>
        <v>0</v>
      </c>
      <c r="CR313" s="989">
        <f t="shared" ref="CR313:CR319" si="418">VLOOKUP($E313,CQ$450:CT$461,2,FALSE)*CQ313*($K313)+IF($G313&lt;&gt;0,($H313/$G313)*CQ313,0)*(1-$K313)</f>
        <v>0</v>
      </c>
      <c r="CS313" s="989">
        <f t="shared" ref="CS313:CS319" si="419">VLOOKUP($E313,CQ$450:CT$461,3,FALSE)*CQ313*($K313)+IF($G313&lt;&gt;0,($I313/$G313)*CQ313,0)*(1-$K313)</f>
        <v>0</v>
      </c>
      <c r="CT313" s="989">
        <f t="shared" ref="CT313:CT319" si="420">VLOOKUP($E313,CQ$450:CT$461,4,FALSE)*CQ313*($K313)+(CQ313-CR313-CS313)*(1-$K313)</f>
        <v>0</v>
      </c>
      <c r="CU313" s="946"/>
      <c r="CY313" s="988">
        <f>$G313</f>
        <v>0</v>
      </c>
      <c r="CZ313" s="989">
        <f t="shared" ref="CZ313:CZ319" si="421">VLOOKUP($E313,CY$450:DB$461,2,FALSE)*CY313*($K313)+IF($G313&lt;&gt;0,($H313/$G313)*CY313,0)*(1-$K313)</f>
        <v>0</v>
      </c>
      <c r="DA313" s="989">
        <f t="shared" ref="DA313:DA319" si="422">VLOOKUP($E313,CY$450:DB$461,3,FALSE)*CY313*($K313)+IF($G313&lt;&gt;0,($I313/$G313)*CY313,0)*(1-$K313)</f>
        <v>0</v>
      </c>
      <c r="DB313" s="989">
        <f t="shared" ref="DB313:DB319" si="423">VLOOKUP($E313,CY$450:DB$461,4,FALSE)*CY313*($K313)+(CY313-CZ313-DA313)*(1-$K313)</f>
        <v>0</v>
      </c>
      <c r="DC313" s="946"/>
      <c r="DG313" s="988">
        <f>$G313</f>
        <v>0</v>
      </c>
      <c r="DH313" s="989">
        <f t="shared" ref="DH313:DH319" si="424">VLOOKUP($E313,DG$450:DJ$461,2,FALSE)*DG313*($K313)+IF($G313&lt;&gt;0,($H313/$G313)*DG313,0)*(1-$K313)</f>
        <v>0</v>
      </c>
      <c r="DI313" s="989">
        <f t="shared" ref="DI313:DI319" si="425">VLOOKUP($E313,DG$450:DJ$461,3,FALSE)*DG313*($K313)+IF($G313&lt;&gt;0,($I313/$G313)*DG313,0)*(1-$K313)</f>
        <v>0</v>
      </c>
      <c r="DJ313" s="989">
        <f t="shared" ref="DJ313:DJ319" si="426">VLOOKUP($E313,DG$450:DJ$461,4,FALSE)*DG313*($K313)+(DG313-DH313-DI313)*(1-$K313)</f>
        <v>0</v>
      </c>
      <c r="DK313" s="946"/>
      <c r="DO313" s="988">
        <f>$G313</f>
        <v>0</v>
      </c>
      <c r="DP313" s="989">
        <f t="shared" ref="DP313:DP319" si="427">VLOOKUP($E313,DO$450:DR$461,2,FALSE)*DO313*($K313)+IF($G313&lt;&gt;0,($H313/$G313)*DO313,0)*(1-$K313)</f>
        <v>0</v>
      </c>
      <c r="DQ313" s="989">
        <f t="shared" ref="DQ313:DQ319" si="428">VLOOKUP($E313,DO$450:DR$461,3,FALSE)*DO313*($K313)+IF($G313&lt;&gt;0,($I313/$G313)*DO313,0)*(1-$K313)</f>
        <v>0</v>
      </c>
      <c r="DR313" s="989">
        <f t="shared" ref="DR313:DR319" si="429">VLOOKUP($E313,DO$450:DR$461,4,FALSE)*DO313*($K313)+(DO313-DP313-DQ313)*(1-$K313)</f>
        <v>0</v>
      </c>
      <c r="DS313" s="946"/>
      <c r="DW313" s="988">
        <f>$G313</f>
        <v>0</v>
      </c>
      <c r="DX313" s="989">
        <f t="shared" ref="DX313:DX319" si="430">VLOOKUP($E313,DW$450:DZ$461,2,FALSE)*DW313*($K313)+IF($G313&lt;&gt;0,($H313/$G313)*DW313,0)*(1-$K313)</f>
        <v>0</v>
      </c>
      <c r="DY313" s="989">
        <f t="shared" ref="DY313:DY319" si="431">VLOOKUP($E313,DW$450:DZ$461,3,FALSE)*DW313*($K313)+IF($G313&lt;&gt;0,($I313/$G313)*DW313,0)*(1-$K313)</f>
        <v>0</v>
      </c>
      <c r="DZ313" s="989">
        <f t="shared" ref="DZ313:DZ319" si="432">VLOOKUP($E313,DW$450:DZ$461,4,FALSE)*DW313*($K313)+(DW313-DX313-DY313)*(1-$K313)</f>
        <v>0</v>
      </c>
      <c r="EA313" s="946"/>
      <c r="EE313" s="988">
        <f>$G313</f>
        <v>0</v>
      </c>
      <c r="EF313" s="989">
        <f t="shared" ref="EF313:EF319" si="433">VLOOKUP($E313,EE$450:EH$461,2,FALSE)*EE313*($K313)+IF($G313&lt;&gt;0,($H313/$G313)*EE313,0)*(1-$K313)</f>
        <v>0</v>
      </c>
      <c r="EG313" s="989">
        <f t="shared" ref="EG313:EG319" si="434">VLOOKUP($E313,EE$450:EH$461,3,FALSE)*EE313*($K313)+IF($G313&lt;&gt;0,($I313/$G313)*EE313,0)*(1-$K313)</f>
        <v>0</v>
      </c>
      <c r="EH313" s="989">
        <f t="shared" ref="EH313:EH319" si="435">VLOOKUP($E313,EE$450:EH$461,4,FALSE)*EE313*($K313)+(EE313-EF313-EG313)*(1-$K313)</f>
        <v>0</v>
      </c>
      <c r="EI313" s="946"/>
      <c r="EM313" s="988">
        <f>$G313</f>
        <v>0</v>
      </c>
      <c r="EN313" s="989">
        <f t="shared" ref="EN313:EN319" si="436">VLOOKUP($E313,EM$450:EP$461,2,FALSE)*EM313*($K313)+IF($G313&lt;&gt;0,($H313/$G313)*EM313,0)*(1-$K313)</f>
        <v>0</v>
      </c>
      <c r="EO313" s="989">
        <f t="shared" ref="EO313:EO319" si="437">VLOOKUP($E313,EM$450:EP$461,3,FALSE)*EM313*($K313)+IF($G313&lt;&gt;0,($I313/$G313)*EM313,0)*(1-$K313)</f>
        <v>0</v>
      </c>
      <c r="EP313" s="989">
        <f t="shared" ref="EP313:EP319" si="438">VLOOKUP($E313,EM$450:EP$461,4,FALSE)*EM313*($K313)+(EM313-EN313-EO313)*(1-$K313)</f>
        <v>0</v>
      </c>
      <c r="EQ313" s="946"/>
      <c r="EU313" s="988">
        <f>$G313</f>
        <v>0</v>
      </c>
      <c r="EV313" s="989">
        <f t="shared" ref="EV313:EV319" si="439">VLOOKUP($E313,EU$450:EX$461,2,FALSE)*EU313*($K313)+IF($G313&lt;&gt;0,($H313/$G313)*EU313,0)*(1-$K313)</f>
        <v>0</v>
      </c>
      <c r="EW313" s="989">
        <f t="shared" ref="EW313:EW319" si="440">VLOOKUP($E313,EU$450:EX$461,3,FALSE)*EU313*($K313)+IF($G313&lt;&gt;0,($I313/$G313)*EU313,0)*(1-$K313)</f>
        <v>0</v>
      </c>
      <c r="EX313" s="989">
        <f t="shared" ref="EX313:EX319" si="441">VLOOKUP($E313,EU$450:EX$461,4,FALSE)*EU313*($K313)+(EU313-EV313-EW313)*(1-$K313)</f>
        <v>0</v>
      </c>
      <c r="EY313" s="946"/>
      <c r="FC313" s="988">
        <f>$G313</f>
        <v>0</v>
      </c>
      <c r="FD313" s="989">
        <f t="shared" ref="FD313:FD319" si="442">VLOOKUP($E313,FC$450:FF$461,2,FALSE)*FC313*($K313)+IF($G313&lt;&gt;0,($H313/$G313)*FC313,0)*(1-$K313)</f>
        <v>0</v>
      </c>
      <c r="FE313" s="989">
        <f t="shared" ref="FE313:FE319" si="443">VLOOKUP($E313,FC$450:FF$461,3,FALSE)*FC313*($K313)+IF($G313&lt;&gt;0,($I313/$G313)*FC313,0)*(1-$K313)</f>
        <v>0</v>
      </c>
      <c r="FF313" s="989">
        <f t="shared" ref="FF313:FF319" si="444">VLOOKUP($E313,FC$450:FF$461,4,FALSE)*FC313*($K313)+(FC313-FD313-FE313)*(1-$K313)</f>
        <v>0</v>
      </c>
      <c r="FG313" s="946"/>
      <c r="FK313" s="988">
        <f>$G313</f>
        <v>0</v>
      </c>
      <c r="FL313" s="989">
        <f t="shared" ref="FL313:FL319" si="445">VLOOKUP($E313,FK$450:FN$461,2,FALSE)*FK313*($K313)+IF($G313&lt;&gt;0,($H313/$G313)*FK313,0)*(1-$K313)</f>
        <v>0</v>
      </c>
      <c r="FM313" s="989">
        <f t="shared" ref="FM313:FM319" si="446">VLOOKUP($E313,FK$450:FN$461,3,FALSE)*FK313*($K313)+IF($G313&lt;&gt;0,($I313/$G313)*FK313,0)*(1-$K313)</f>
        <v>0</v>
      </c>
      <c r="FN313" s="989">
        <f t="shared" ref="FN313:FN319" si="447">VLOOKUP($E313,FK$450:FN$461,4,FALSE)*FK313*($K313)+(FK313-FL313-FM313)*(1-$K313)</f>
        <v>0</v>
      </c>
      <c r="FO313" s="946"/>
    </row>
    <row r="314" spans="1:171">
      <c r="A314" s="786"/>
      <c r="B314" s="79" t="s">
        <v>498</v>
      </c>
      <c r="C314" s="1963" t="s">
        <v>768</v>
      </c>
      <c r="D314" s="765" t="s">
        <v>44</v>
      </c>
      <c r="E314" s="1985" t="str">
        <f>'Sch 3B - Other Items'!E31</f>
        <v>DIST</v>
      </c>
      <c r="F314" s="765"/>
      <c r="G314" s="182">
        <f>'Sch 3B - Other Items'!G31</f>
        <v>0</v>
      </c>
      <c r="H314" s="182">
        <f>'Sch 3B - Other Items'!H31</f>
        <v>0</v>
      </c>
      <c r="I314" s="182">
        <f>'Sch 3B - Other Items'!I31</f>
        <v>0</v>
      </c>
      <c r="J314" s="183">
        <f>'Sch 3B - Other Items'!J31</f>
        <v>0</v>
      </c>
      <c r="K314" s="777">
        <f t="shared" si="387"/>
        <v>1</v>
      </c>
      <c r="O314" s="988">
        <f>$G314</f>
        <v>0</v>
      </c>
      <c r="P314" s="989">
        <f t="shared" si="388"/>
        <v>0</v>
      </c>
      <c r="Q314" s="989">
        <f t="shared" si="389"/>
        <v>0</v>
      </c>
      <c r="R314" s="989">
        <f t="shared" si="390"/>
        <v>0</v>
      </c>
      <c r="S314" s="946"/>
      <c r="W314" s="988">
        <f>$G314</f>
        <v>0</v>
      </c>
      <c r="X314" s="989">
        <f t="shared" si="391"/>
        <v>0</v>
      </c>
      <c r="Y314" s="989">
        <f t="shared" si="392"/>
        <v>0</v>
      </c>
      <c r="Z314" s="989">
        <f t="shared" si="393"/>
        <v>0</v>
      </c>
      <c r="AA314" s="946"/>
      <c r="AE314" s="988">
        <f>$G314</f>
        <v>0</v>
      </c>
      <c r="AF314" s="989">
        <f t="shared" si="394"/>
        <v>0</v>
      </c>
      <c r="AG314" s="989">
        <f t="shared" si="395"/>
        <v>0</v>
      </c>
      <c r="AH314" s="989">
        <f t="shared" si="396"/>
        <v>0</v>
      </c>
      <c r="AI314" s="946"/>
      <c r="AM314" s="988">
        <f>$G314</f>
        <v>0</v>
      </c>
      <c r="AN314" s="989">
        <f t="shared" si="397"/>
        <v>0</v>
      </c>
      <c r="AO314" s="989">
        <f t="shared" si="398"/>
        <v>0</v>
      </c>
      <c r="AP314" s="989">
        <f t="shared" si="399"/>
        <v>0</v>
      </c>
      <c r="AQ314" s="946"/>
      <c r="AU314" s="988">
        <f>$G314</f>
        <v>0</v>
      </c>
      <c r="AV314" s="989">
        <f t="shared" si="400"/>
        <v>0</v>
      </c>
      <c r="AW314" s="989">
        <f t="shared" si="401"/>
        <v>0</v>
      </c>
      <c r="AX314" s="989">
        <f t="shared" si="402"/>
        <v>0</v>
      </c>
      <c r="AY314" s="946"/>
      <c r="BC314" s="988">
        <f>$G314</f>
        <v>0</v>
      </c>
      <c r="BD314" s="989">
        <f t="shared" si="403"/>
        <v>0</v>
      </c>
      <c r="BE314" s="989">
        <f t="shared" si="404"/>
        <v>0</v>
      </c>
      <c r="BF314" s="989">
        <f t="shared" si="405"/>
        <v>0</v>
      </c>
      <c r="BG314" s="946"/>
      <c r="BK314" s="988">
        <f>$G314</f>
        <v>0</v>
      </c>
      <c r="BL314" s="989">
        <f t="shared" si="406"/>
        <v>0</v>
      </c>
      <c r="BM314" s="989">
        <f t="shared" si="407"/>
        <v>0</v>
      </c>
      <c r="BN314" s="989">
        <f t="shared" si="408"/>
        <v>0</v>
      </c>
      <c r="BO314" s="946"/>
      <c r="BS314" s="988">
        <f>$G314</f>
        <v>0</v>
      </c>
      <c r="BT314" s="989">
        <f t="shared" si="409"/>
        <v>0</v>
      </c>
      <c r="BU314" s="989">
        <f t="shared" si="410"/>
        <v>0</v>
      </c>
      <c r="BV314" s="989">
        <f t="shared" si="411"/>
        <v>0</v>
      </c>
      <c r="BW314" s="946"/>
      <c r="CA314" s="988">
        <f>$G314</f>
        <v>0</v>
      </c>
      <c r="CB314" s="989">
        <f t="shared" si="412"/>
        <v>0</v>
      </c>
      <c r="CC314" s="989">
        <f t="shared" si="413"/>
        <v>0</v>
      </c>
      <c r="CD314" s="989">
        <f t="shared" si="414"/>
        <v>0</v>
      </c>
      <c r="CE314" s="946"/>
      <c r="CI314" s="988">
        <f>$G314</f>
        <v>0</v>
      </c>
      <c r="CJ314" s="989">
        <f t="shared" si="415"/>
        <v>0</v>
      </c>
      <c r="CK314" s="989">
        <f t="shared" si="416"/>
        <v>0</v>
      </c>
      <c r="CL314" s="989">
        <f t="shared" si="417"/>
        <v>0</v>
      </c>
      <c r="CM314" s="946"/>
      <c r="CQ314" s="988">
        <f>$G314</f>
        <v>0</v>
      </c>
      <c r="CR314" s="989">
        <f t="shared" si="418"/>
        <v>0</v>
      </c>
      <c r="CS314" s="989">
        <f t="shared" si="419"/>
        <v>0</v>
      </c>
      <c r="CT314" s="989">
        <f t="shared" si="420"/>
        <v>0</v>
      </c>
      <c r="CU314" s="946"/>
      <c r="CY314" s="988">
        <f>$G314</f>
        <v>0</v>
      </c>
      <c r="CZ314" s="989">
        <f t="shared" si="421"/>
        <v>0</v>
      </c>
      <c r="DA314" s="989">
        <f t="shared" si="422"/>
        <v>0</v>
      </c>
      <c r="DB314" s="989">
        <f t="shared" si="423"/>
        <v>0</v>
      </c>
      <c r="DC314" s="946"/>
      <c r="DG314" s="988">
        <f>$G314</f>
        <v>0</v>
      </c>
      <c r="DH314" s="989">
        <f t="shared" si="424"/>
        <v>0</v>
      </c>
      <c r="DI314" s="989">
        <f t="shared" si="425"/>
        <v>0</v>
      </c>
      <c r="DJ314" s="989">
        <f t="shared" si="426"/>
        <v>0</v>
      </c>
      <c r="DK314" s="946"/>
      <c r="DO314" s="988">
        <f>$G314</f>
        <v>0</v>
      </c>
      <c r="DP314" s="989">
        <f t="shared" si="427"/>
        <v>0</v>
      </c>
      <c r="DQ314" s="989">
        <f t="shared" si="428"/>
        <v>0</v>
      </c>
      <c r="DR314" s="989">
        <f t="shared" si="429"/>
        <v>0</v>
      </c>
      <c r="DS314" s="946"/>
      <c r="DW314" s="988">
        <f>$G314</f>
        <v>0</v>
      </c>
      <c r="DX314" s="989">
        <f t="shared" si="430"/>
        <v>0</v>
      </c>
      <c r="DY314" s="989">
        <f t="shared" si="431"/>
        <v>0</v>
      </c>
      <c r="DZ314" s="989">
        <f t="shared" si="432"/>
        <v>0</v>
      </c>
      <c r="EA314" s="946"/>
      <c r="EE314" s="988">
        <f>$G314</f>
        <v>0</v>
      </c>
      <c r="EF314" s="989">
        <f t="shared" si="433"/>
        <v>0</v>
      </c>
      <c r="EG314" s="989">
        <f t="shared" si="434"/>
        <v>0</v>
      </c>
      <c r="EH314" s="989">
        <f t="shared" si="435"/>
        <v>0</v>
      </c>
      <c r="EI314" s="946"/>
      <c r="EM314" s="988">
        <f>$G314</f>
        <v>0</v>
      </c>
      <c r="EN314" s="989">
        <f t="shared" si="436"/>
        <v>0</v>
      </c>
      <c r="EO314" s="989">
        <f t="shared" si="437"/>
        <v>0</v>
      </c>
      <c r="EP314" s="989">
        <f t="shared" si="438"/>
        <v>0</v>
      </c>
      <c r="EQ314" s="946"/>
      <c r="EU314" s="988">
        <f>$G314</f>
        <v>0</v>
      </c>
      <c r="EV314" s="989">
        <f t="shared" si="439"/>
        <v>0</v>
      </c>
      <c r="EW314" s="989">
        <f t="shared" si="440"/>
        <v>0</v>
      </c>
      <c r="EX314" s="989">
        <f t="shared" si="441"/>
        <v>0</v>
      </c>
      <c r="EY314" s="946"/>
      <c r="FC314" s="988">
        <f>$G314</f>
        <v>0</v>
      </c>
      <c r="FD314" s="989">
        <f t="shared" si="442"/>
        <v>0</v>
      </c>
      <c r="FE314" s="989">
        <f t="shared" si="443"/>
        <v>0</v>
      </c>
      <c r="FF314" s="989">
        <f t="shared" si="444"/>
        <v>0</v>
      </c>
      <c r="FG314" s="946"/>
      <c r="FK314" s="988">
        <f>$G314</f>
        <v>0</v>
      </c>
      <c r="FL314" s="989">
        <f t="shared" si="445"/>
        <v>0</v>
      </c>
      <c r="FM314" s="989">
        <f t="shared" si="446"/>
        <v>0</v>
      </c>
      <c r="FN314" s="989">
        <f t="shared" si="447"/>
        <v>0</v>
      </c>
      <c r="FO314" s="946"/>
    </row>
    <row r="315" spans="1:171">
      <c r="A315" s="786"/>
      <c r="B315" s="79" t="s">
        <v>497</v>
      </c>
      <c r="C315" s="1963" t="s">
        <v>768</v>
      </c>
      <c r="D315" s="765" t="s">
        <v>45</v>
      </c>
      <c r="E315" s="1985" t="str">
        <f>'Sch 3B - Other Items'!E32</f>
        <v>PROD</v>
      </c>
      <c r="F315" s="765"/>
      <c r="G315" s="182">
        <f>'Sch 3B - Other Items'!G32</f>
        <v>0</v>
      </c>
      <c r="H315" s="182">
        <f>'Sch 3B - Other Items'!H32</f>
        <v>0</v>
      </c>
      <c r="I315" s="182">
        <f>'Sch 3B - Other Items'!I32</f>
        <v>0</v>
      </c>
      <c r="J315" s="183">
        <f>'Sch 3B - Other Items'!J32</f>
        <v>0</v>
      </c>
      <c r="K315" s="777">
        <f t="shared" si="387"/>
        <v>1</v>
      </c>
      <c r="O315" s="988">
        <f>$G315</f>
        <v>0</v>
      </c>
      <c r="P315" s="989">
        <f t="shared" si="388"/>
        <v>0</v>
      </c>
      <c r="Q315" s="989">
        <f t="shared" si="389"/>
        <v>0</v>
      </c>
      <c r="R315" s="989">
        <f t="shared" si="390"/>
        <v>0</v>
      </c>
      <c r="S315" s="946"/>
      <c r="W315" s="988">
        <f>$G315</f>
        <v>0</v>
      </c>
      <c r="X315" s="989">
        <f t="shared" si="391"/>
        <v>0</v>
      </c>
      <c r="Y315" s="989">
        <f t="shared" si="392"/>
        <v>0</v>
      </c>
      <c r="Z315" s="989">
        <f t="shared" si="393"/>
        <v>0</v>
      </c>
      <c r="AA315" s="946"/>
      <c r="AE315" s="988">
        <f>$G315</f>
        <v>0</v>
      </c>
      <c r="AF315" s="989">
        <f t="shared" si="394"/>
        <v>0</v>
      </c>
      <c r="AG315" s="989">
        <f t="shared" si="395"/>
        <v>0</v>
      </c>
      <c r="AH315" s="989">
        <f t="shared" si="396"/>
        <v>0</v>
      </c>
      <c r="AI315" s="946"/>
      <c r="AM315" s="988">
        <f>$G315</f>
        <v>0</v>
      </c>
      <c r="AN315" s="989">
        <f t="shared" si="397"/>
        <v>0</v>
      </c>
      <c r="AO315" s="989">
        <f t="shared" si="398"/>
        <v>0</v>
      </c>
      <c r="AP315" s="989">
        <f t="shared" si="399"/>
        <v>0</v>
      </c>
      <c r="AQ315" s="946"/>
      <c r="AU315" s="988">
        <f>$G315</f>
        <v>0</v>
      </c>
      <c r="AV315" s="989">
        <f t="shared" si="400"/>
        <v>0</v>
      </c>
      <c r="AW315" s="989">
        <f t="shared" si="401"/>
        <v>0</v>
      </c>
      <c r="AX315" s="989">
        <f t="shared" si="402"/>
        <v>0</v>
      </c>
      <c r="AY315" s="946"/>
      <c r="BC315" s="988">
        <f>$G315</f>
        <v>0</v>
      </c>
      <c r="BD315" s="989">
        <f t="shared" si="403"/>
        <v>0</v>
      </c>
      <c r="BE315" s="989">
        <f t="shared" si="404"/>
        <v>0</v>
      </c>
      <c r="BF315" s="989">
        <f t="shared" si="405"/>
        <v>0</v>
      </c>
      <c r="BG315" s="946"/>
      <c r="BK315" s="988">
        <f>$G315</f>
        <v>0</v>
      </c>
      <c r="BL315" s="989">
        <f t="shared" si="406"/>
        <v>0</v>
      </c>
      <c r="BM315" s="989">
        <f t="shared" si="407"/>
        <v>0</v>
      </c>
      <c r="BN315" s="989">
        <f t="shared" si="408"/>
        <v>0</v>
      </c>
      <c r="BO315" s="946"/>
      <c r="BS315" s="988">
        <f>$G315</f>
        <v>0</v>
      </c>
      <c r="BT315" s="989">
        <f t="shared" si="409"/>
        <v>0</v>
      </c>
      <c r="BU315" s="989">
        <f t="shared" si="410"/>
        <v>0</v>
      </c>
      <c r="BV315" s="989">
        <f t="shared" si="411"/>
        <v>0</v>
      </c>
      <c r="BW315" s="946"/>
      <c r="CA315" s="988">
        <f>$G315</f>
        <v>0</v>
      </c>
      <c r="CB315" s="989">
        <f t="shared" si="412"/>
        <v>0</v>
      </c>
      <c r="CC315" s="989">
        <f t="shared" si="413"/>
        <v>0</v>
      </c>
      <c r="CD315" s="989">
        <f t="shared" si="414"/>
        <v>0</v>
      </c>
      <c r="CE315" s="946"/>
      <c r="CI315" s="988">
        <f>$G315</f>
        <v>0</v>
      </c>
      <c r="CJ315" s="989">
        <f t="shared" si="415"/>
        <v>0</v>
      </c>
      <c r="CK315" s="989">
        <f t="shared" si="416"/>
        <v>0</v>
      </c>
      <c r="CL315" s="989">
        <f t="shared" si="417"/>
        <v>0</v>
      </c>
      <c r="CM315" s="946"/>
      <c r="CQ315" s="988">
        <f>$G315</f>
        <v>0</v>
      </c>
      <c r="CR315" s="989">
        <f t="shared" si="418"/>
        <v>0</v>
      </c>
      <c r="CS315" s="989">
        <f t="shared" si="419"/>
        <v>0</v>
      </c>
      <c r="CT315" s="989">
        <f t="shared" si="420"/>
        <v>0</v>
      </c>
      <c r="CU315" s="946"/>
      <c r="CY315" s="988">
        <f>$G315</f>
        <v>0</v>
      </c>
      <c r="CZ315" s="989">
        <f t="shared" si="421"/>
        <v>0</v>
      </c>
      <c r="DA315" s="989">
        <f t="shared" si="422"/>
        <v>0</v>
      </c>
      <c r="DB315" s="989">
        <f t="shared" si="423"/>
        <v>0</v>
      </c>
      <c r="DC315" s="946"/>
      <c r="DG315" s="988">
        <f>$G315</f>
        <v>0</v>
      </c>
      <c r="DH315" s="989">
        <f t="shared" si="424"/>
        <v>0</v>
      </c>
      <c r="DI315" s="989">
        <f t="shared" si="425"/>
        <v>0</v>
      </c>
      <c r="DJ315" s="989">
        <f t="shared" si="426"/>
        <v>0</v>
      </c>
      <c r="DK315" s="946"/>
      <c r="DO315" s="988">
        <f>$G315</f>
        <v>0</v>
      </c>
      <c r="DP315" s="989">
        <f t="shared" si="427"/>
        <v>0</v>
      </c>
      <c r="DQ315" s="989">
        <f t="shared" si="428"/>
        <v>0</v>
      </c>
      <c r="DR315" s="989">
        <f t="shared" si="429"/>
        <v>0</v>
      </c>
      <c r="DS315" s="946"/>
      <c r="DW315" s="988">
        <f>$G315</f>
        <v>0</v>
      </c>
      <c r="DX315" s="989">
        <f t="shared" si="430"/>
        <v>0</v>
      </c>
      <c r="DY315" s="989">
        <f t="shared" si="431"/>
        <v>0</v>
      </c>
      <c r="DZ315" s="989">
        <f t="shared" si="432"/>
        <v>0</v>
      </c>
      <c r="EA315" s="946"/>
      <c r="EE315" s="988">
        <f>$G315</f>
        <v>0</v>
      </c>
      <c r="EF315" s="989">
        <f t="shared" si="433"/>
        <v>0</v>
      </c>
      <c r="EG315" s="989">
        <f t="shared" si="434"/>
        <v>0</v>
      </c>
      <c r="EH315" s="989">
        <f t="shared" si="435"/>
        <v>0</v>
      </c>
      <c r="EI315" s="946"/>
      <c r="EM315" s="988">
        <f>$G315</f>
        <v>0</v>
      </c>
      <c r="EN315" s="989">
        <f t="shared" si="436"/>
        <v>0</v>
      </c>
      <c r="EO315" s="989">
        <f t="shared" si="437"/>
        <v>0</v>
      </c>
      <c r="EP315" s="989">
        <f t="shared" si="438"/>
        <v>0</v>
      </c>
      <c r="EQ315" s="946"/>
      <c r="EU315" s="988">
        <f>$G315</f>
        <v>0</v>
      </c>
      <c r="EV315" s="989">
        <f t="shared" si="439"/>
        <v>0</v>
      </c>
      <c r="EW315" s="989">
        <f t="shared" si="440"/>
        <v>0</v>
      </c>
      <c r="EX315" s="989">
        <f t="shared" si="441"/>
        <v>0</v>
      </c>
      <c r="EY315" s="946"/>
      <c r="FC315" s="988">
        <f>$G315</f>
        <v>0</v>
      </c>
      <c r="FD315" s="989">
        <f t="shared" si="442"/>
        <v>0</v>
      </c>
      <c r="FE315" s="989">
        <f t="shared" si="443"/>
        <v>0</v>
      </c>
      <c r="FF315" s="989">
        <f t="shared" si="444"/>
        <v>0</v>
      </c>
      <c r="FG315" s="946"/>
      <c r="FK315" s="988">
        <f>$G315</f>
        <v>0</v>
      </c>
      <c r="FL315" s="989">
        <f t="shared" si="445"/>
        <v>0</v>
      </c>
      <c r="FM315" s="989">
        <f t="shared" si="446"/>
        <v>0</v>
      </c>
      <c r="FN315" s="989">
        <f t="shared" si="447"/>
        <v>0</v>
      </c>
      <c r="FO315" s="946"/>
    </row>
    <row r="316" spans="1:171">
      <c r="A316" s="786"/>
      <c r="B316" s="79" t="s">
        <v>496</v>
      </c>
      <c r="C316" s="1963" t="s">
        <v>768</v>
      </c>
      <c r="D316" s="765" t="s">
        <v>46</v>
      </c>
      <c r="E316" s="1985" t="str">
        <f>'Sch 3B - Other Items'!E33</f>
        <v>TD</v>
      </c>
      <c r="F316" s="765"/>
      <c r="G316" s="182">
        <f>'Sch 3B - Other Items'!G33</f>
        <v>0</v>
      </c>
      <c r="H316" s="182">
        <f>'Sch 3B - Other Items'!H33</f>
        <v>0</v>
      </c>
      <c r="I316" s="182">
        <f>'Sch 3B - Other Items'!I33</f>
        <v>0</v>
      </c>
      <c r="J316" s="183">
        <f>'Sch 3B - Other Items'!J33</f>
        <v>0</v>
      </c>
      <c r="K316" s="777">
        <f t="shared" si="387"/>
        <v>1</v>
      </c>
      <c r="O316" s="988">
        <f>$G316</f>
        <v>0</v>
      </c>
      <c r="P316" s="989">
        <f t="shared" si="388"/>
        <v>0</v>
      </c>
      <c r="Q316" s="989">
        <f t="shared" si="389"/>
        <v>0</v>
      </c>
      <c r="R316" s="989">
        <f t="shared" si="390"/>
        <v>0</v>
      </c>
      <c r="S316" s="946"/>
      <c r="W316" s="988">
        <f>$G316</f>
        <v>0</v>
      </c>
      <c r="X316" s="989">
        <f t="shared" si="391"/>
        <v>0</v>
      </c>
      <c r="Y316" s="989">
        <f t="shared" si="392"/>
        <v>0</v>
      </c>
      <c r="Z316" s="989">
        <f t="shared" si="393"/>
        <v>0</v>
      </c>
      <c r="AA316" s="946"/>
      <c r="AE316" s="988">
        <f>$G316</f>
        <v>0</v>
      </c>
      <c r="AF316" s="989">
        <f t="shared" si="394"/>
        <v>0</v>
      </c>
      <c r="AG316" s="989">
        <f t="shared" si="395"/>
        <v>0</v>
      </c>
      <c r="AH316" s="989">
        <f t="shared" si="396"/>
        <v>0</v>
      </c>
      <c r="AI316" s="946"/>
      <c r="AM316" s="988">
        <f>$G316</f>
        <v>0</v>
      </c>
      <c r="AN316" s="989">
        <f t="shared" si="397"/>
        <v>0</v>
      </c>
      <c r="AO316" s="989">
        <f t="shared" si="398"/>
        <v>0</v>
      </c>
      <c r="AP316" s="989">
        <f t="shared" si="399"/>
        <v>0</v>
      </c>
      <c r="AQ316" s="946"/>
      <c r="AU316" s="988">
        <f>$G316</f>
        <v>0</v>
      </c>
      <c r="AV316" s="989">
        <f t="shared" si="400"/>
        <v>0</v>
      </c>
      <c r="AW316" s="989">
        <f t="shared" si="401"/>
        <v>0</v>
      </c>
      <c r="AX316" s="989">
        <f t="shared" si="402"/>
        <v>0</v>
      </c>
      <c r="AY316" s="946"/>
      <c r="BC316" s="988">
        <f>$G316</f>
        <v>0</v>
      </c>
      <c r="BD316" s="989">
        <f t="shared" si="403"/>
        <v>0</v>
      </c>
      <c r="BE316" s="989">
        <f t="shared" si="404"/>
        <v>0</v>
      </c>
      <c r="BF316" s="989">
        <f t="shared" si="405"/>
        <v>0</v>
      </c>
      <c r="BG316" s="946"/>
      <c r="BK316" s="988">
        <f>$G316</f>
        <v>0</v>
      </c>
      <c r="BL316" s="989">
        <f t="shared" si="406"/>
        <v>0</v>
      </c>
      <c r="BM316" s="989">
        <f t="shared" si="407"/>
        <v>0</v>
      </c>
      <c r="BN316" s="989">
        <f t="shared" si="408"/>
        <v>0</v>
      </c>
      <c r="BO316" s="946"/>
      <c r="BS316" s="988">
        <f>$G316</f>
        <v>0</v>
      </c>
      <c r="BT316" s="989">
        <f t="shared" si="409"/>
        <v>0</v>
      </c>
      <c r="BU316" s="989">
        <f t="shared" si="410"/>
        <v>0</v>
      </c>
      <c r="BV316" s="989">
        <f t="shared" si="411"/>
        <v>0</v>
      </c>
      <c r="BW316" s="946"/>
      <c r="CA316" s="988">
        <f>$G316</f>
        <v>0</v>
      </c>
      <c r="CB316" s="989">
        <f t="shared" si="412"/>
        <v>0</v>
      </c>
      <c r="CC316" s="989">
        <f t="shared" si="413"/>
        <v>0</v>
      </c>
      <c r="CD316" s="989">
        <f t="shared" si="414"/>
        <v>0</v>
      </c>
      <c r="CE316" s="946"/>
      <c r="CI316" s="988">
        <f>$G316</f>
        <v>0</v>
      </c>
      <c r="CJ316" s="989">
        <f t="shared" si="415"/>
        <v>0</v>
      </c>
      <c r="CK316" s="989">
        <f t="shared" si="416"/>
        <v>0</v>
      </c>
      <c r="CL316" s="989">
        <f t="shared" si="417"/>
        <v>0</v>
      </c>
      <c r="CM316" s="946"/>
      <c r="CQ316" s="988">
        <f>$G316</f>
        <v>0</v>
      </c>
      <c r="CR316" s="989">
        <f t="shared" si="418"/>
        <v>0</v>
      </c>
      <c r="CS316" s="989">
        <f t="shared" si="419"/>
        <v>0</v>
      </c>
      <c r="CT316" s="989">
        <f t="shared" si="420"/>
        <v>0</v>
      </c>
      <c r="CU316" s="946"/>
      <c r="CY316" s="988">
        <f>$G316</f>
        <v>0</v>
      </c>
      <c r="CZ316" s="989">
        <f t="shared" si="421"/>
        <v>0</v>
      </c>
      <c r="DA316" s="989">
        <f t="shared" si="422"/>
        <v>0</v>
      </c>
      <c r="DB316" s="989">
        <f t="shared" si="423"/>
        <v>0</v>
      </c>
      <c r="DC316" s="946"/>
      <c r="DG316" s="988">
        <f>$G316</f>
        <v>0</v>
      </c>
      <c r="DH316" s="989">
        <f t="shared" si="424"/>
        <v>0</v>
      </c>
      <c r="DI316" s="989">
        <f t="shared" si="425"/>
        <v>0</v>
      </c>
      <c r="DJ316" s="989">
        <f t="shared" si="426"/>
        <v>0</v>
      </c>
      <c r="DK316" s="946"/>
      <c r="DO316" s="988">
        <f>$G316</f>
        <v>0</v>
      </c>
      <c r="DP316" s="989">
        <f t="shared" si="427"/>
        <v>0</v>
      </c>
      <c r="DQ316" s="989">
        <f t="shared" si="428"/>
        <v>0</v>
      </c>
      <c r="DR316" s="989">
        <f t="shared" si="429"/>
        <v>0</v>
      </c>
      <c r="DS316" s="946"/>
      <c r="DW316" s="988">
        <f>$G316</f>
        <v>0</v>
      </c>
      <c r="DX316" s="989">
        <f t="shared" si="430"/>
        <v>0</v>
      </c>
      <c r="DY316" s="989">
        <f t="shared" si="431"/>
        <v>0</v>
      </c>
      <c r="DZ316" s="989">
        <f t="shared" si="432"/>
        <v>0</v>
      </c>
      <c r="EA316" s="946"/>
      <c r="EE316" s="988">
        <f>$G316</f>
        <v>0</v>
      </c>
      <c r="EF316" s="989">
        <f t="shared" si="433"/>
        <v>0</v>
      </c>
      <c r="EG316" s="989">
        <f t="shared" si="434"/>
        <v>0</v>
      </c>
      <c r="EH316" s="989">
        <f t="shared" si="435"/>
        <v>0</v>
      </c>
      <c r="EI316" s="946"/>
      <c r="EM316" s="988">
        <f>$G316</f>
        <v>0</v>
      </c>
      <c r="EN316" s="989">
        <f t="shared" si="436"/>
        <v>0</v>
      </c>
      <c r="EO316" s="989">
        <f t="shared" si="437"/>
        <v>0</v>
      </c>
      <c r="EP316" s="989">
        <f t="shared" si="438"/>
        <v>0</v>
      </c>
      <c r="EQ316" s="946"/>
      <c r="EU316" s="988">
        <f>$G316</f>
        <v>0</v>
      </c>
      <c r="EV316" s="989">
        <f t="shared" si="439"/>
        <v>0</v>
      </c>
      <c r="EW316" s="989">
        <f t="shared" si="440"/>
        <v>0</v>
      </c>
      <c r="EX316" s="989">
        <f t="shared" si="441"/>
        <v>0</v>
      </c>
      <c r="EY316" s="946"/>
      <c r="FC316" s="988">
        <f>$G316</f>
        <v>0</v>
      </c>
      <c r="FD316" s="989">
        <f t="shared" si="442"/>
        <v>0</v>
      </c>
      <c r="FE316" s="989">
        <f t="shared" si="443"/>
        <v>0</v>
      </c>
      <c r="FF316" s="989">
        <f t="shared" si="444"/>
        <v>0</v>
      </c>
      <c r="FG316" s="946"/>
      <c r="FK316" s="988">
        <f>$G316</f>
        <v>0</v>
      </c>
      <c r="FL316" s="989">
        <f t="shared" si="445"/>
        <v>0</v>
      </c>
      <c r="FM316" s="989">
        <f t="shared" si="446"/>
        <v>0</v>
      </c>
      <c r="FN316" s="989">
        <f t="shared" si="447"/>
        <v>0</v>
      </c>
      <c r="FO316" s="946"/>
    </row>
    <row r="317" spans="1:171">
      <c r="A317" s="786"/>
      <c r="B317" s="79" t="s">
        <v>308</v>
      </c>
      <c r="C317" s="1963" t="s">
        <v>768</v>
      </c>
      <c r="D317" s="765">
        <v>455</v>
      </c>
      <c r="E317" s="1985" t="str">
        <f>'Sch 3B - Other Items'!E34</f>
        <v>DIST</v>
      </c>
      <c r="F317" s="765"/>
      <c r="G317" s="182">
        <f>'Sch 3B - Other Items'!G34</f>
        <v>0</v>
      </c>
      <c r="H317" s="182">
        <f>'Sch 3B - Other Items'!H34</f>
        <v>0</v>
      </c>
      <c r="I317" s="182">
        <f>'Sch 3B - Other Items'!I34</f>
        <v>0</v>
      </c>
      <c r="J317" s="183">
        <f>'Sch 3B - Other Items'!J34</f>
        <v>0</v>
      </c>
      <c r="K317" s="777">
        <f t="shared" si="387"/>
        <v>1</v>
      </c>
      <c r="O317" s="988">
        <f>$G317</f>
        <v>0</v>
      </c>
      <c r="P317" s="989">
        <f t="shared" si="388"/>
        <v>0</v>
      </c>
      <c r="Q317" s="989">
        <f t="shared" si="389"/>
        <v>0</v>
      </c>
      <c r="R317" s="989">
        <f t="shared" si="390"/>
        <v>0</v>
      </c>
      <c r="S317" s="946"/>
      <c r="W317" s="988">
        <f>$G317</f>
        <v>0</v>
      </c>
      <c r="X317" s="989">
        <f t="shared" si="391"/>
        <v>0</v>
      </c>
      <c r="Y317" s="989">
        <f t="shared" si="392"/>
        <v>0</v>
      </c>
      <c r="Z317" s="989">
        <f t="shared" si="393"/>
        <v>0</v>
      </c>
      <c r="AA317" s="946"/>
      <c r="AE317" s="988">
        <f>$G317</f>
        <v>0</v>
      </c>
      <c r="AF317" s="989">
        <f t="shared" si="394"/>
        <v>0</v>
      </c>
      <c r="AG317" s="989">
        <f t="shared" si="395"/>
        <v>0</v>
      </c>
      <c r="AH317" s="989">
        <f t="shared" si="396"/>
        <v>0</v>
      </c>
      <c r="AI317" s="946"/>
      <c r="AM317" s="988">
        <f>$G317</f>
        <v>0</v>
      </c>
      <c r="AN317" s="989">
        <f t="shared" si="397"/>
        <v>0</v>
      </c>
      <c r="AO317" s="989">
        <f t="shared" si="398"/>
        <v>0</v>
      </c>
      <c r="AP317" s="989">
        <f t="shared" si="399"/>
        <v>0</v>
      </c>
      <c r="AQ317" s="946"/>
      <c r="AU317" s="988">
        <f>$G317</f>
        <v>0</v>
      </c>
      <c r="AV317" s="989">
        <f t="shared" si="400"/>
        <v>0</v>
      </c>
      <c r="AW317" s="989">
        <f t="shared" si="401"/>
        <v>0</v>
      </c>
      <c r="AX317" s="989">
        <f t="shared" si="402"/>
        <v>0</v>
      </c>
      <c r="AY317" s="946"/>
      <c r="BC317" s="988">
        <f>$G317</f>
        <v>0</v>
      </c>
      <c r="BD317" s="989">
        <f t="shared" si="403"/>
        <v>0</v>
      </c>
      <c r="BE317" s="989">
        <f t="shared" si="404"/>
        <v>0</v>
      </c>
      <c r="BF317" s="989">
        <f t="shared" si="405"/>
        <v>0</v>
      </c>
      <c r="BG317" s="946"/>
      <c r="BK317" s="988">
        <f>$G317</f>
        <v>0</v>
      </c>
      <c r="BL317" s="989">
        <f t="shared" si="406"/>
        <v>0</v>
      </c>
      <c r="BM317" s="989">
        <f t="shared" si="407"/>
        <v>0</v>
      </c>
      <c r="BN317" s="989">
        <f t="shared" si="408"/>
        <v>0</v>
      </c>
      <c r="BO317" s="946"/>
      <c r="BS317" s="988">
        <f>$G317</f>
        <v>0</v>
      </c>
      <c r="BT317" s="989">
        <f t="shared" si="409"/>
        <v>0</v>
      </c>
      <c r="BU317" s="989">
        <f t="shared" si="410"/>
        <v>0</v>
      </c>
      <c r="BV317" s="989">
        <f t="shared" si="411"/>
        <v>0</v>
      </c>
      <c r="BW317" s="946"/>
      <c r="CA317" s="988">
        <f>$G317</f>
        <v>0</v>
      </c>
      <c r="CB317" s="989">
        <f t="shared" si="412"/>
        <v>0</v>
      </c>
      <c r="CC317" s="989">
        <f t="shared" si="413"/>
        <v>0</v>
      </c>
      <c r="CD317" s="989">
        <f t="shared" si="414"/>
        <v>0</v>
      </c>
      <c r="CE317" s="946"/>
      <c r="CI317" s="988">
        <f>$G317</f>
        <v>0</v>
      </c>
      <c r="CJ317" s="989">
        <f t="shared" si="415"/>
        <v>0</v>
      </c>
      <c r="CK317" s="989">
        <f t="shared" si="416"/>
        <v>0</v>
      </c>
      <c r="CL317" s="989">
        <f t="shared" si="417"/>
        <v>0</v>
      </c>
      <c r="CM317" s="946"/>
      <c r="CQ317" s="988">
        <f>$G317</f>
        <v>0</v>
      </c>
      <c r="CR317" s="989">
        <f t="shared" si="418"/>
        <v>0</v>
      </c>
      <c r="CS317" s="989">
        <f t="shared" si="419"/>
        <v>0</v>
      </c>
      <c r="CT317" s="989">
        <f t="shared" si="420"/>
        <v>0</v>
      </c>
      <c r="CU317" s="946"/>
      <c r="CY317" s="988">
        <f>$G317</f>
        <v>0</v>
      </c>
      <c r="CZ317" s="989">
        <f t="shared" si="421"/>
        <v>0</v>
      </c>
      <c r="DA317" s="989">
        <f t="shared" si="422"/>
        <v>0</v>
      </c>
      <c r="DB317" s="989">
        <f t="shared" si="423"/>
        <v>0</v>
      </c>
      <c r="DC317" s="946"/>
      <c r="DG317" s="988">
        <f>$G317</f>
        <v>0</v>
      </c>
      <c r="DH317" s="989">
        <f t="shared" si="424"/>
        <v>0</v>
      </c>
      <c r="DI317" s="989">
        <f t="shared" si="425"/>
        <v>0</v>
      </c>
      <c r="DJ317" s="989">
        <f t="shared" si="426"/>
        <v>0</v>
      </c>
      <c r="DK317" s="946"/>
      <c r="DO317" s="988">
        <f>$G317</f>
        <v>0</v>
      </c>
      <c r="DP317" s="989">
        <f t="shared" si="427"/>
        <v>0</v>
      </c>
      <c r="DQ317" s="989">
        <f t="shared" si="428"/>
        <v>0</v>
      </c>
      <c r="DR317" s="989">
        <f t="shared" si="429"/>
        <v>0</v>
      </c>
      <c r="DS317" s="946"/>
      <c r="DW317" s="988">
        <f>$G317</f>
        <v>0</v>
      </c>
      <c r="DX317" s="989">
        <f t="shared" si="430"/>
        <v>0</v>
      </c>
      <c r="DY317" s="989">
        <f t="shared" si="431"/>
        <v>0</v>
      </c>
      <c r="DZ317" s="989">
        <f t="shared" si="432"/>
        <v>0</v>
      </c>
      <c r="EA317" s="946"/>
      <c r="EE317" s="988">
        <f>$G317</f>
        <v>0</v>
      </c>
      <c r="EF317" s="989">
        <f t="shared" si="433"/>
        <v>0</v>
      </c>
      <c r="EG317" s="989">
        <f t="shared" si="434"/>
        <v>0</v>
      </c>
      <c r="EH317" s="989">
        <f t="shared" si="435"/>
        <v>0</v>
      </c>
      <c r="EI317" s="946"/>
      <c r="EM317" s="988">
        <f>$G317</f>
        <v>0</v>
      </c>
      <c r="EN317" s="989">
        <f t="shared" si="436"/>
        <v>0</v>
      </c>
      <c r="EO317" s="989">
        <f t="shared" si="437"/>
        <v>0</v>
      </c>
      <c r="EP317" s="989">
        <f t="shared" si="438"/>
        <v>0</v>
      </c>
      <c r="EQ317" s="946"/>
      <c r="EU317" s="988">
        <f>$G317</f>
        <v>0</v>
      </c>
      <c r="EV317" s="989">
        <f t="shared" si="439"/>
        <v>0</v>
      </c>
      <c r="EW317" s="989">
        <f t="shared" si="440"/>
        <v>0</v>
      </c>
      <c r="EX317" s="989">
        <f t="shared" si="441"/>
        <v>0</v>
      </c>
      <c r="EY317" s="946"/>
      <c r="FC317" s="988">
        <f>$G317</f>
        <v>0</v>
      </c>
      <c r="FD317" s="989">
        <f t="shared" si="442"/>
        <v>0</v>
      </c>
      <c r="FE317" s="989">
        <f t="shared" si="443"/>
        <v>0</v>
      </c>
      <c r="FF317" s="989">
        <f t="shared" si="444"/>
        <v>0</v>
      </c>
      <c r="FG317" s="946"/>
      <c r="FK317" s="988">
        <f>$G317</f>
        <v>0</v>
      </c>
      <c r="FL317" s="989">
        <f t="shared" si="445"/>
        <v>0</v>
      </c>
      <c r="FM317" s="989">
        <f t="shared" si="446"/>
        <v>0</v>
      </c>
      <c r="FN317" s="989">
        <f t="shared" si="447"/>
        <v>0</v>
      </c>
      <c r="FO317" s="946"/>
    </row>
    <row r="318" spans="1:171">
      <c r="A318" s="1215">
        <v>920</v>
      </c>
      <c r="B318" s="79" t="s">
        <v>307</v>
      </c>
      <c r="C318" s="1963" t="s">
        <v>768</v>
      </c>
      <c r="D318" s="765" t="s">
        <v>47</v>
      </c>
      <c r="E318" s="1985" t="str">
        <f>'Sch 3B - Other Items'!E35</f>
        <v>DIRECT</v>
      </c>
      <c r="F318" s="765"/>
      <c r="G318" s="182">
        <f>'Sch 3B - Other Items'!G35</f>
        <v>0</v>
      </c>
      <c r="H318" s="182">
        <f>'Sch 3B - Other Items'!H35</f>
        <v>0</v>
      </c>
      <c r="I318" s="182">
        <f>'Sch 3B - Other Items'!I35</f>
        <v>0</v>
      </c>
      <c r="J318" s="183">
        <f>'Sch 3B - Other Items'!J35</f>
        <v>0</v>
      </c>
      <c r="K318" s="777">
        <f t="shared" si="387"/>
        <v>0</v>
      </c>
      <c r="N318" s="1001">
        <f>VLOOKUP($A318,'New Resources - Individual'!$A$4:$Y$133,N$2,FALSE)*N$1</f>
        <v>0</v>
      </c>
      <c r="O318" s="988">
        <f>$G318+N318</f>
        <v>0</v>
      </c>
      <c r="P318" s="989">
        <f t="shared" si="388"/>
        <v>0</v>
      </c>
      <c r="Q318" s="989">
        <f t="shared" si="389"/>
        <v>0</v>
      </c>
      <c r="R318" s="989">
        <f t="shared" si="390"/>
        <v>0</v>
      </c>
      <c r="S318" s="946"/>
      <c r="V318" s="1001">
        <f>VLOOKUP($A318,'New Resources - Individual'!$A$4:$Y$133,V$2,FALSE)*V$1</f>
        <v>0</v>
      </c>
      <c r="W318" s="988">
        <f>$G318+V318</f>
        <v>0</v>
      </c>
      <c r="X318" s="989">
        <f t="shared" si="391"/>
        <v>0</v>
      </c>
      <c r="Y318" s="989">
        <f t="shared" si="392"/>
        <v>0</v>
      </c>
      <c r="Z318" s="989">
        <f t="shared" si="393"/>
        <v>0</v>
      </c>
      <c r="AA318" s="946"/>
      <c r="AD318" s="1001">
        <f>VLOOKUP($A318,'New Resources - Individual'!$A$4:$Y$133,AD$2,FALSE)*AD$1</f>
        <v>0</v>
      </c>
      <c r="AE318" s="988">
        <f>$G318+AD318</f>
        <v>0</v>
      </c>
      <c r="AF318" s="989">
        <f t="shared" si="394"/>
        <v>0</v>
      </c>
      <c r="AG318" s="989">
        <f t="shared" si="395"/>
        <v>0</v>
      </c>
      <c r="AH318" s="989">
        <f t="shared" si="396"/>
        <v>0</v>
      </c>
      <c r="AI318" s="946"/>
      <c r="AL318" s="1001">
        <f>VLOOKUP($A318,'New Resources - Individual'!$A$4:$Y$133,AL$2,FALSE)*AL$1</f>
        <v>0</v>
      </c>
      <c r="AM318" s="988">
        <f>$G318+AL318</f>
        <v>0</v>
      </c>
      <c r="AN318" s="989">
        <f t="shared" si="397"/>
        <v>0</v>
      </c>
      <c r="AO318" s="989">
        <f t="shared" si="398"/>
        <v>0</v>
      </c>
      <c r="AP318" s="989">
        <f t="shared" si="399"/>
        <v>0</v>
      </c>
      <c r="AQ318" s="946"/>
      <c r="AT318" s="1001">
        <f>VLOOKUP($A318,'New Resources - Individual'!$A$4:$Y$133,AT$2,FALSE)*AT$1</f>
        <v>0</v>
      </c>
      <c r="AU318" s="988">
        <f>$G318+AT318</f>
        <v>0</v>
      </c>
      <c r="AV318" s="989">
        <f t="shared" si="400"/>
        <v>0</v>
      </c>
      <c r="AW318" s="989">
        <f t="shared" si="401"/>
        <v>0</v>
      </c>
      <c r="AX318" s="989">
        <f t="shared" si="402"/>
        <v>0</v>
      </c>
      <c r="AY318" s="946"/>
      <c r="BB318" s="1001">
        <f>VLOOKUP($A318,'New Resources - Individual'!$A$4:$Y$133,BB$2,FALSE)*BB$1</f>
        <v>0</v>
      </c>
      <c r="BC318" s="988">
        <f>$G318+BB318</f>
        <v>0</v>
      </c>
      <c r="BD318" s="989">
        <f t="shared" si="403"/>
        <v>0</v>
      </c>
      <c r="BE318" s="989">
        <f t="shared" si="404"/>
        <v>0</v>
      </c>
      <c r="BF318" s="989">
        <f t="shared" si="405"/>
        <v>0</v>
      </c>
      <c r="BG318" s="946"/>
      <c r="BJ318" s="1001">
        <f>VLOOKUP($A318,'New Resources - Individual'!$A$4:$Y$133,BJ$2,FALSE)*BJ$1</f>
        <v>0</v>
      </c>
      <c r="BK318" s="988">
        <f>$G318+BJ318</f>
        <v>0</v>
      </c>
      <c r="BL318" s="989">
        <f t="shared" si="406"/>
        <v>0</v>
      </c>
      <c r="BM318" s="989">
        <f t="shared" si="407"/>
        <v>0</v>
      </c>
      <c r="BN318" s="989">
        <f t="shared" si="408"/>
        <v>0</v>
      </c>
      <c r="BO318" s="946"/>
      <c r="BR318" s="1001">
        <f>VLOOKUP($A318,'New Resources - Individual'!$A$4:$Y$133,BR$2,FALSE)*BR$1</f>
        <v>0</v>
      </c>
      <c r="BS318" s="988">
        <f>$G318+BR318</f>
        <v>0</v>
      </c>
      <c r="BT318" s="989">
        <f t="shared" si="409"/>
        <v>0</v>
      </c>
      <c r="BU318" s="989">
        <f t="shared" si="410"/>
        <v>0</v>
      </c>
      <c r="BV318" s="989">
        <f t="shared" si="411"/>
        <v>0</v>
      </c>
      <c r="BW318" s="946"/>
      <c r="BZ318" s="1001">
        <f>VLOOKUP($A318,'New Resources - Individual'!$A$4:$Y$133,BZ$2,FALSE)*BZ$1</f>
        <v>0</v>
      </c>
      <c r="CA318" s="988">
        <f>$G318+BZ318</f>
        <v>0</v>
      </c>
      <c r="CB318" s="989">
        <f t="shared" si="412"/>
        <v>0</v>
      </c>
      <c r="CC318" s="989">
        <f t="shared" si="413"/>
        <v>0</v>
      </c>
      <c r="CD318" s="989">
        <f t="shared" si="414"/>
        <v>0</v>
      </c>
      <c r="CE318" s="946"/>
      <c r="CH318" s="1001">
        <f>VLOOKUP($A318,'New Resources - Individual'!$A$4:$Y$133,CH$2,FALSE)*CH$1</f>
        <v>0</v>
      </c>
      <c r="CI318" s="988">
        <f>$G318+CH318</f>
        <v>0</v>
      </c>
      <c r="CJ318" s="989">
        <f t="shared" si="415"/>
        <v>0</v>
      </c>
      <c r="CK318" s="989">
        <f t="shared" si="416"/>
        <v>0</v>
      </c>
      <c r="CL318" s="989">
        <f t="shared" si="417"/>
        <v>0</v>
      </c>
      <c r="CM318" s="946"/>
      <c r="CP318" s="1001">
        <f>VLOOKUP($A318,'New Resources - Individual'!$A$4:$Y$133,CP$2,FALSE)*CP$1</f>
        <v>0</v>
      </c>
      <c r="CQ318" s="988">
        <f>$G318+CP318</f>
        <v>0</v>
      </c>
      <c r="CR318" s="989">
        <f t="shared" si="418"/>
        <v>0</v>
      </c>
      <c r="CS318" s="989">
        <f t="shared" si="419"/>
        <v>0</v>
      </c>
      <c r="CT318" s="989">
        <f t="shared" si="420"/>
        <v>0</v>
      </c>
      <c r="CU318" s="946"/>
      <c r="CX318" s="1001">
        <f>VLOOKUP($A318,'New Resources - Individual'!$A$4:$Y$133,CX$2,FALSE)*CX$1</f>
        <v>0</v>
      </c>
      <c r="CY318" s="988">
        <f>$G318+CX318</f>
        <v>0</v>
      </c>
      <c r="CZ318" s="989">
        <f t="shared" si="421"/>
        <v>0</v>
      </c>
      <c r="DA318" s="989">
        <f t="shared" si="422"/>
        <v>0</v>
      </c>
      <c r="DB318" s="989">
        <f t="shared" si="423"/>
        <v>0</v>
      </c>
      <c r="DC318" s="946"/>
      <c r="DF318" s="1001">
        <f>VLOOKUP($A318,'New Resources - Individual'!$A$4:$Y$133,DF$2,FALSE)*DF$1</f>
        <v>0</v>
      </c>
      <c r="DG318" s="988">
        <f>$G318+DF318</f>
        <v>0</v>
      </c>
      <c r="DH318" s="989">
        <f t="shared" si="424"/>
        <v>0</v>
      </c>
      <c r="DI318" s="989">
        <f t="shared" si="425"/>
        <v>0</v>
      </c>
      <c r="DJ318" s="989">
        <f t="shared" si="426"/>
        <v>0</v>
      </c>
      <c r="DK318" s="946"/>
      <c r="DN318" s="1001">
        <f>VLOOKUP($A318,'New Resources - Individual'!$A$4:$Y$133,DN$2,FALSE)*DN$1</f>
        <v>0</v>
      </c>
      <c r="DO318" s="988">
        <f>$G318+DN318</f>
        <v>0</v>
      </c>
      <c r="DP318" s="989">
        <f t="shared" si="427"/>
        <v>0</v>
      </c>
      <c r="DQ318" s="989">
        <f t="shared" si="428"/>
        <v>0</v>
      </c>
      <c r="DR318" s="989">
        <f t="shared" si="429"/>
        <v>0</v>
      </c>
      <c r="DS318" s="946"/>
      <c r="DV318" s="1001">
        <f>VLOOKUP($A318,'New Resources - Individual'!$A$4:$Y$133,DV$2,FALSE)*DV$1</f>
        <v>0</v>
      </c>
      <c r="DW318" s="988">
        <f>$G318+DV318</f>
        <v>0</v>
      </c>
      <c r="DX318" s="989">
        <f t="shared" si="430"/>
        <v>0</v>
      </c>
      <c r="DY318" s="989">
        <f t="shared" si="431"/>
        <v>0</v>
      </c>
      <c r="DZ318" s="989">
        <f t="shared" si="432"/>
        <v>0</v>
      </c>
      <c r="EA318" s="946"/>
      <c r="ED318" s="1001">
        <f>VLOOKUP($A318,'New Resources - Individual'!$A$4:$Y$133,ED$2,FALSE)*ED$1</f>
        <v>0</v>
      </c>
      <c r="EE318" s="988">
        <f>$G318+ED318</f>
        <v>0</v>
      </c>
      <c r="EF318" s="989">
        <f t="shared" si="433"/>
        <v>0</v>
      </c>
      <c r="EG318" s="989">
        <f t="shared" si="434"/>
        <v>0</v>
      </c>
      <c r="EH318" s="989">
        <f t="shared" si="435"/>
        <v>0</v>
      </c>
      <c r="EI318" s="946"/>
      <c r="EL318" s="1001">
        <f>VLOOKUP($A318,'New Resources - Individual'!$A$4:$Y$133,EL$2,FALSE)*EL$1</f>
        <v>0</v>
      </c>
      <c r="EM318" s="988">
        <f>$G318+EL318</f>
        <v>0</v>
      </c>
      <c r="EN318" s="989">
        <f t="shared" si="436"/>
        <v>0</v>
      </c>
      <c r="EO318" s="989">
        <f t="shared" si="437"/>
        <v>0</v>
      </c>
      <c r="EP318" s="989">
        <f t="shared" si="438"/>
        <v>0</v>
      </c>
      <c r="EQ318" s="946"/>
      <c r="ET318" s="1001">
        <f>VLOOKUP($A318,'New Resources - Individual'!$A$4:$Y$133,ET$2,FALSE)*ET$1</f>
        <v>0</v>
      </c>
      <c r="EU318" s="988">
        <f>$G318+ET318</f>
        <v>0</v>
      </c>
      <c r="EV318" s="989">
        <f t="shared" si="439"/>
        <v>0</v>
      </c>
      <c r="EW318" s="989">
        <f t="shared" si="440"/>
        <v>0</v>
      </c>
      <c r="EX318" s="989">
        <f t="shared" si="441"/>
        <v>0</v>
      </c>
      <c r="EY318" s="946"/>
      <c r="FB318" s="1001">
        <f>VLOOKUP($A318,'New Resources - Individual'!$A$4:$Y$133,FB$2,FALSE)*FB$1</f>
        <v>0</v>
      </c>
      <c r="FC318" s="988">
        <f>$G318+FB318</f>
        <v>0</v>
      </c>
      <c r="FD318" s="989">
        <f t="shared" si="442"/>
        <v>0</v>
      </c>
      <c r="FE318" s="989">
        <f t="shared" si="443"/>
        <v>0</v>
      </c>
      <c r="FF318" s="989">
        <f t="shared" si="444"/>
        <v>0</v>
      </c>
      <c r="FG318" s="946"/>
      <c r="FJ318" s="1001">
        <f>VLOOKUP($A318,'New Resources - Individual'!$A$4:$Y$133,FJ$2,FALSE)*FJ$1</f>
        <v>0</v>
      </c>
      <c r="FK318" s="988">
        <f>$G318+FJ318</f>
        <v>0</v>
      </c>
      <c r="FL318" s="989">
        <f t="shared" si="445"/>
        <v>0</v>
      </c>
      <c r="FM318" s="989">
        <f t="shared" si="446"/>
        <v>0</v>
      </c>
      <c r="FN318" s="989">
        <f t="shared" si="447"/>
        <v>0</v>
      </c>
      <c r="FO318" s="946"/>
    </row>
    <row r="319" spans="1:171">
      <c r="A319" s="1215">
        <v>930</v>
      </c>
      <c r="B319" s="79" t="s">
        <v>455</v>
      </c>
      <c r="C319" s="1963" t="s">
        <v>768</v>
      </c>
      <c r="D319" s="764">
        <v>456.1</v>
      </c>
      <c r="E319" s="1985" t="str">
        <f>'Sch 3B - Other Items'!E36</f>
        <v>TRANS</v>
      </c>
      <c r="F319" s="765"/>
      <c r="G319" s="182">
        <f>'Sch 3B - Other Items'!G36</f>
        <v>0</v>
      </c>
      <c r="H319" s="182">
        <f>'Sch 3B - Other Items'!H36</f>
        <v>0</v>
      </c>
      <c r="I319" s="182">
        <f>'Sch 3B - Other Items'!I36</f>
        <v>0</v>
      </c>
      <c r="J319" s="183">
        <f>'Sch 3B - Other Items'!J36</f>
        <v>0</v>
      </c>
      <c r="K319" s="777">
        <f t="shared" si="387"/>
        <v>1</v>
      </c>
      <c r="N319" s="1001">
        <f>VLOOKUP($A319,'New Resources - Individual'!$A$4:$Y$133,N$2,FALSE)*N$1</f>
        <v>0</v>
      </c>
      <c r="O319" s="988">
        <f>$G319+N319</f>
        <v>0</v>
      </c>
      <c r="P319" s="989">
        <f t="shared" si="388"/>
        <v>0</v>
      </c>
      <c r="Q319" s="989">
        <f t="shared" si="389"/>
        <v>0</v>
      </c>
      <c r="R319" s="989">
        <f t="shared" si="390"/>
        <v>0</v>
      </c>
      <c r="S319" s="946"/>
      <c r="V319" s="1001">
        <f>VLOOKUP($A319,'New Resources - Individual'!$A$4:$Y$133,V$2,FALSE)*V$1</f>
        <v>0</v>
      </c>
      <c r="W319" s="988">
        <f>$G319+V319</f>
        <v>0</v>
      </c>
      <c r="X319" s="989">
        <f t="shared" si="391"/>
        <v>0</v>
      </c>
      <c r="Y319" s="989">
        <f t="shared" si="392"/>
        <v>0</v>
      </c>
      <c r="Z319" s="989">
        <f t="shared" si="393"/>
        <v>0</v>
      </c>
      <c r="AA319" s="946"/>
      <c r="AD319" s="1001">
        <f>VLOOKUP($A319,'New Resources - Individual'!$A$4:$Y$133,AD$2,FALSE)*AD$1</f>
        <v>0</v>
      </c>
      <c r="AE319" s="988">
        <f>$G319+AD319</f>
        <v>0</v>
      </c>
      <c r="AF319" s="989">
        <f t="shared" si="394"/>
        <v>0</v>
      </c>
      <c r="AG319" s="989">
        <f t="shared" si="395"/>
        <v>0</v>
      </c>
      <c r="AH319" s="989">
        <f t="shared" si="396"/>
        <v>0</v>
      </c>
      <c r="AI319" s="946"/>
      <c r="AL319" s="1001">
        <f>VLOOKUP($A319,'New Resources - Individual'!$A$4:$Y$133,AL$2,FALSE)*AL$1</f>
        <v>0</v>
      </c>
      <c r="AM319" s="988">
        <f>$G319+AL319</f>
        <v>0</v>
      </c>
      <c r="AN319" s="989">
        <f t="shared" si="397"/>
        <v>0</v>
      </c>
      <c r="AO319" s="989">
        <f t="shared" si="398"/>
        <v>0</v>
      </c>
      <c r="AP319" s="989">
        <f t="shared" si="399"/>
        <v>0</v>
      </c>
      <c r="AQ319" s="946"/>
      <c r="AT319" s="1001">
        <f>VLOOKUP($A319,'New Resources - Individual'!$A$4:$Y$133,AT$2,FALSE)*AT$1</f>
        <v>0</v>
      </c>
      <c r="AU319" s="988">
        <f>$G319+AT319</f>
        <v>0</v>
      </c>
      <c r="AV319" s="989">
        <f t="shared" si="400"/>
        <v>0</v>
      </c>
      <c r="AW319" s="989">
        <f t="shared" si="401"/>
        <v>0</v>
      </c>
      <c r="AX319" s="989">
        <f t="shared" si="402"/>
        <v>0</v>
      </c>
      <c r="AY319" s="946"/>
      <c r="BB319" s="1001">
        <f>VLOOKUP($A319,'New Resources - Individual'!$A$4:$Y$133,BB$2,FALSE)*BB$1</f>
        <v>0</v>
      </c>
      <c r="BC319" s="988">
        <f>$G319+BB319</f>
        <v>0</v>
      </c>
      <c r="BD319" s="989">
        <f t="shared" si="403"/>
        <v>0</v>
      </c>
      <c r="BE319" s="989">
        <f t="shared" si="404"/>
        <v>0</v>
      </c>
      <c r="BF319" s="989">
        <f t="shared" si="405"/>
        <v>0</v>
      </c>
      <c r="BG319" s="946"/>
      <c r="BJ319" s="1001">
        <f>VLOOKUP($A319,'New Resources - Individual'!$A$4:$Y$133,BJ$2,FALSE)*BJ$1</f>
        <v>0</v>
      </c>
      <c r="BK319" s="988">
        <f>$G319+BJ319</f>
        <v>0</v>
      </c>
      <c r="BL319" s="989">
        <f t="shared" si="406"/>
        <v>0</v>
      </c>
      <c r="BM319" s="989">
        <f t="shared" si="407"/>
        <v>0</v>
      </c>
      <c r="BN319" s="989">
        <f t="shared" si="408"/>
        <v>0</v>
      </c>
      <c r="BO319" s="946"/>
      <c r="BR319" s="1001">
        <f>VLOOKUP($A319,'New Resources - Individual'!$A$4:$Y$133,BR$2,FALSE)*BR$1</f>
        <v>0</v>
      </c>
      <c r="BS319" s="988">
        <f>$G319+BR319</f>
        <v>0</v>
      </c>
      <c r="BT319" s="989">
        <f t="shared" si="409"/>
        <v>0</v>
      </c>
      <c r="BU319" s="989">
        <f t="shared" si="410"/>
        <v>0</v>
      </c>
      <c r="BV319" s="989">
        <f t="shared" si="411"/>
        <v>0</v>
      </c>
      <c r="BW319" s="946"/>
      <c r="BZ319" s="1001">
        <f>VLOOKUP($A319,'New Resources - Individual'!$A$4:$Y$133,BZ$2,FALSE)*BZ$1</f>
        <v>0</v>
      </c>
      <c r="CA319" s="988">
        <f>$G319+BZ319</f>
        <v>0</v>
      </c>
      <c r="CB319" s="989">
        <f t="shared" si="412"/>
        <v>0</v>
      </c>
      <c r="CC319" s="989">
        <f t="shared" si="413"/>
        <v>0</v>
      </c>
      <c r="CD319" s="989">
        <f t="shared" si="414"/>
        <v>0</v>
      </c>
      <c r="CE319" s="946"/>
      <c r="CH319" s="1001">
        <f>VLOOKUP($A319,'New Resources - Individual'!$A$4:$Y$133,CH$2,FALSE)*CH$1</f>
        <v>0</v>
      </c>
      <c r="CI319" s="988">
        <f>$G319+CH319</f>
        <v>0</v>
      </c>
      <c r="CJ319" s="989">
        <f t="shared" si="415"/>
        <v>0</v>
      </c>
      <c r="CK319" s="989">
        <f t="shared" si="416"/>
        <v>0</v>
      </c>
      <c r="CL319" s="989">
        <f t="shared" si="417"/>
        <v>0</v>
      </c>
      <c r="CM319" s="946"/>
      <c r="CP319" s="1001">
        <f>VLOOKUP($A319,'New Resources - Individual'!$A$4:$Y$133,CP$2,FALSE)*CP$1</f>
        <v>0</v>
      </c>
      <c r="CQ319" s="988">
        <f>$G319+CP319</f>
        <v>0</v>
      </c>
      <c r="CR319" s="989">
        <f t="shared" si="418"/>
        <v>0</v>
      </c>
      <c r="CS319" s="989">
        <f t="shared" si="419"/>
        <v>0</v>
      </c>
      <c r="CT319" s="989">
        <f t="shared" si="420"/>
        <v>0</v>
      </c>
      <c r="CU319" s="946"/>
      <c r="CX319" s="1001">
        <f>VLOOKUP($A319,'New Resources - Individual'!$A$4:$Y$133,CX$2,FALSE)*CX$1</f>
        <v>0</v>
      </c>
      <c r="CY319" s="988">
        <f>$G319+CX319</f>
        <v>0</v>
      </c>
      <c r="CZ319" s="989">
        <f t="shared" si="421"/>
        <v>0</v>
      </c>
      <c r="DA319" s="989">
        <f t="shared" si="422"/>
        <v>0</v>
      </c>
      <c r="DB319" s="989">
        <f t="shared" si="423"/>
        <v>0</v>
      </c>
      <c r="DC319" s="946"/>
      <c r="DF319" s="1001">
        <f>VLOOKUP($A319,'New Resources - Individual'!$A$4:$Y$133,DF$2,FALSE)*DF$1</f>
        <v>0</v>
      </c>
      <c r="DG319" s="988">
        <f>$G319+DF319</f>
        <v>0</v>
      </c>
      <c r="DH319" s="989">
        <f t="shared" si="424"/>
        <v>0</v>
      </c>
      <c r="DI319" s="989">
        <f t="shared" si="425"/>
        <v>0</v>
      </c>
      <c r="DJ319" s="989">
        <f t="shared" si="426"/>
        <v>0</v>
      </c>
      <c r="DK319" s="946"/>
      <c r="DN319" s="1001">
        <f>VLOOKUP($A319,'New Resources - Individual'!$A$4:$Y$133,DN$2,FALSE)*DN$1</f>
        <v>0</v>
      </c>
      <c r="DO319" s="988">
        <f>$G319+DN319</f>
        <v>0</v>
      </c>
      <c r="DP319" s="989">
        <f t="shared" si="427"/>
        <v>0</v>
      </c>
      <c r="DQ319" s="989">
        <f t="shared" si="428"/>
        <v>0</v>
      </c>
      <c r="DR319" s="989">
        <f t="shared" si="429"/>
        <v>0</v>
      </c>
      <c r="DS319" s="946"/>
      <c r="DV319" s="1001">
        <f>VLOOKUP($A319,'New Resources - Individual'!$A$4:$Y$133,DV$2,FALSE)*DV$1</f>
        <v>0</v>
      </c>
      <c r="DW319" s="988">
        <f>$G319+DV319</f>
        <v>0</v>
      </c>
      <c r="DX319" s="989">
        <f t="shared" si="430"/>
        <v>0</v>
      </c>
      <c r="DY319" s="989">
        <f t="shared" si="431"/>
        <v>0</v>
      </c>
      <c r="DZ319" s="989">
        <f t="shared" si="432"/>
        <v>0</v>
      </c>
      <c r="EA319" s="946"/>
      <c r="ED319" s="1001">
        <f>VLOOKUP($A319,'New Resources - Individual'!$A$4:$Y$133,ED$2,FALSE)*ED$1</f>
        <v>0</v>
      </c>
      <c r="EE319" s="988">
        <f>$G319+ED319</f>
        <v>0</v>
      </c>
      <c r="EF319" s="989">
        <f t="shared" si="433"/>
        <v>0</v>
      </c>
      <c r="EG319" s="989">
        <f t="shared" si="434"/>
        <v>0</v>
      </c>
      <c r="EH319" s="989">
        <f t="shared" si="435"/>
        <v>0</v>
      </c>
      <c r="EI319" s="946"/>
      <c r="EL319" s="1001">
        <f>VLOOKUP($A319,'New Resources - Individual'!$A$4:$Y$133,EL$2,FALSE)*EL$1</f>
        <v>0</v>
      </c>
      <c r="EM319" s="988">
        <f>$G319+EL319</f>
        <v>0</v>
      </c>
      <c r="EN319" s="989">
        <f t="shared" si="436"/>
        <v>0</v>
      </c>
      <c r="EO319" s="989">
        <f t="shared" si="437"/>
        <v>0</v>
      </c>
      <c r="EP319" s="989">
        <f t="shared" si="438"/>
        <v>0</v>
      </c>
      <c r="EQ319" s="946"/>
      <c r="ET319" s="1001">
        <f>VLOOKUP($A319,'New Resources - Individual'!$A$4:$Y$133,ET$2,FALSE)*ET$1</f>
        <v>0</v>
      </c>
      <c r="EU319" s="988">
        <f>$G319+ET319</f>
        <v>0</v>
      </c>
      <c r="EV319" s="989">
        <f t="shared" si="439"/>
        <v>0</v>
      </c>
      <c r="EW319" s="989">
        <f t="shared" si="440"/>
        <v>0</v>
      </c>
      <c r="EX319" s="989">
        <f t="shared" si="441"/>
        <v>0</v>
      </c>
      <c r="EY319" s="946"/>
      <c r="FB319" s="1001">
        <f>VLOOKUP($A319,'New Resources - Individual'!$A$4:$Y$133,FB$2,FALSE)*FB$1</f>
        <v>0</v>
      </c>
      <c r="FC319" s="988">
        <f>$G319+FB319</f>
        <v>0</v>
      </c>
      <c r="FD319" s="989">
        <f t="shared" si="442"/>
        <v>0</v>
      </c>
      <c r="FE319" s="989">
        <f t="shared" si="443"/>
        <v>0</v>
      </c>
      <c r="FF319" s="989">
        <f t="shared" si="444"/>
        <v>0</v>
      </c>
      <c r="FG319" s="946"/>
      <c r="FJ319" s="1001">
        <f>VLOOKUP($A319,'New Resources - Individual'!$A$4:$Y$133,FJ$2,FALSE)*FJ$1</f>
        <v>0</v>
      </c>
      <c r="FK319" s="988">
        <f>$G319+FJ319</f>
        <v>0</v>
      </c>
      <c r="FL319" s="989">
        <f t="shared" si="445"/>
        <v>0</v>
      </c>
      <c r="FM319" s="989">
        <f t="shared" si="446"/>
        <v>0</v>
      </c>
      <c r="FN319" s="989">
        <f t="shared" si="447"/>
        <v>0</v>
      </c>
      <c r="FO319" s="946"/>
    </row>
    <row r="320" spans="1:171">
      <c r="A320" s="199"/>
      <c r="B320" s="79"/>
      <c r="C320" s="55"/>
      <c r="D320" s="196"/>
      <c r="E320" s="55"/>
      <c r="F320" s="55"/>
      <c r="G320" s="221"/>
      <c r="H320" s="221"/>
      <c r="I320" s="221"/>
      <c r="J320" s="222"/>
      <c r="K320" s="777"/>
      <c r="S320" s="946"/>
      <c r="AA320" s="946"/>
      <c r="AI320" s="946"/>
      <c r="AQ320" s="946"/>
      <c r="AY320" s="946"/>
      <c r="BG320" s="946"/>
      <c r="BO320" s="946"/>
      <c r="BW320" s="946"/>
      <c r="CE320" s="946"/>
      <c r="CM320" s="946"/>
      <c r="CU320" s="946"/>
      <c r="DC320" s="946"/>
      <c r="DK320" s="946"/>
      <c r="DS320" s="946"/>
      <c r="EA320" s="946"/>
      <c r="EI320" s="946"/>
      <c r="EQ320" s="946"/>
      <c r="EY320" s="946"/>
      <c r="FG320" s="946"/>
      <c r="FO320" s="946"/>
    </row>
    <row r="321" spans="1:171">
      <c r="A321" s="163" t="s">
        <v>48</v>
      </c>
      <c r="B321" s="64"/>
      <c r="C321" s="788"/>
      <c r="D321" s="789"/>
      <c r="E321" s="789"/>
      <c r="F321" s="790"/>
      <c r="G321" s="797">
        <f>SUM(G313:G319)</f>
        <v>0</v>
      </c>
      <c r="H321" s="797">
        <f>SUM(H313:H319)</f>
        <v>0</v>
      </c>
      <c r="I321" s="797">
        <f>SUM(I313:I319)</f>
        <v>0</v>
      </c>
      <c r="J321" s="1216">
        <f>SUM(J313:J319)</f>
        <v>0</v>
      </c>
      <c r="K321" s="777"/>
      <c r="O321" s="1005">
        <f>SUM(O313:O319)</f>
        <v>0</v>
      </c>
      <c r="P321" s="1005">
        <f>SUM(P313:P319)</f>
        <v>0</v>
      </c>
      <c r="Q321" s="1005">
        <f>SUM(Q313:Q319)</f>
        <v>0</v>
      </c>
      <c r="R321" s="1005">
        <f>SUM(R313:R319)</f>
        <v>0</v>
      </c>
      <c r="S321" s="946"/>
      <c r="W321" s="1005">
        <f>SUM(W313:W319)</f>
        <v>0</v>
      </c>
      <c r="X321" s="1005">
        <f>SUM(X313:X319)</f>
        <v>0</v>
      </c>
      <c r="Y321" s="1005">
        <f>SUM(Y313:Y319)</f>
        <v>0</v>
      </c>
      <c r="Z321" s="1005">
        <f>SUM(Z313:Z319)</f>
        <v>0</v>
      </c>
      <c r="AA321" s="946"/>
      <c r="AE321" s="1005">
        <f>SUM(AE313:AE319)</f>
        <v>0</v>
      </c>
      <c r="AF321" s="1005">
        <f>SUM(AF313:AF319)</f>
        <v>0</v>
      </c>
      <c r="AG321" s="1005">
        <f>SUM(AG313:AG319)</f>
        <v>0</v>
      </c>
      <c r="AH321" s="1005">
        <f>SUM(AH313:AH319)</f>
        <v>0</v>
      </c>
      <c r="AI321" s="946"/>
      <c r="AM321" s="1005">
        <f>SUM(AM313:AM319)</f>
        <v>0</v>
      </c>
      <c r="AN321" s="1005">
        <f>SUM(AN313:AN319)</f>
        <v>0</v>
      </c>
      <c r="AO321" s="1005">
        <f>SUM(AO313:AO319)</f>
        <v>0</v>
      </c>
      <c r="AP321" s="1005">
        <f>SUM(AP313:AP319)</f>
        <v>0</v>
      </c>
      <c r="AQ321" s="946"/>
      <c r="AU321" s="1005">
        <f>SUM(AU313:AU319)</f>
        <v>0</v>
      </c>
      <c r="AV321" s="1005">
        <f>SUM(AV313:AV319)</f>
        <v>0</v>
      </c>
      <c r="AW321" s="1005">
        <f>SUM(AW313:AW319)</f>
        <v>0</v>
      </c>
      <c r="AX321" s="1005">
        <f>SUM(AX313:AX319)</f>
        <v>0</v>
      </c>
      <c r="AY321" s="946"/>
      <c r="BC321" s="1005">
        <f>SUM(BC313:BC319)</f>
        <v>0</v>
      </c>
      <c r="BD321" s="1005">
        <f>SUM(BD313:BD319)</f>
        <v>0</v>
      </c>
      <c r="BE321" s="1005">
        <f>SUM(BE313:BE319)</f>
        <v>0</v>
      </c>
      <c r="BF321" s="1005">
        <f>SUM(BF313:BF319)</f>
        <v>0</v>
      </c>
      <c r="BG321" s="946"/>
      <c r="BK321" s="1005">
        <f>SUM(BK313:BK319)</f>
        <v>0</v>
      </c>
      <c r="BL321" s="1005">
        <f>SUM(BL313:BL319)</f>
        <v>0</v>
      </c>
      <c r="BM321" s="1005">
        <f>SUM(BM313:BM319)</f>
        <v>0</v>
      </c>
      <c r="BN321" s="1005">
        <f>SUM(BN313:BN319)</f>
        <v>0</v>
      </c>
      <c r="BO321" s="946"/>
      <c r="BS321" s="1005">
        <f>SUM(BS313:BS319)</f>
        <v>0</v>
      </c>
      <c r="BT321" s="1005">
        <f>SUM(BT313:BT319)</f>
        <v>0</v>
      </c>
      <c r="BU321" s="1005">
        <f>SUM(BU313:BU319)</f>
        <v>0</v>
      </c>
      <c r="BV321" s="1005">
        <f>SUM(BV313:BV319)</f>
        <v>0</v>
      </c>
      <c r="BW321" s="946"/>
      <c r="CA321" s="1005">
        <f>SUM(CA313:CA319)</f>
        <v>0</v>
      </c>
      <c r="CB321" s="1005">
        <f>SUM(CB313:CB319)</f>
        <v>0</v>
      </c>
      <c r="CC321" s="1005">
        <f>SUM(CC313:CC319)</f>
        <v>0</v>
      </c>
      <c r="CD321" s="1005">
        <f>SUM(CD313:CD319)</f>
        <v>0</v>
      </c>
      <c r="CE321" s="946"/>
      <c r="CI321" s="1005">
        <f>SUM(CI313:CI319)</f>
        <v>0</v>
      </c>
      <c r="CJ321" s="1005">
        <f>SUM(CJ313:CJ319)</f>
        <v>0</v>
      </c>
      <c r="CK321" s="1005">
        <f>SUM(CK313:CK319)</f>
        <v>0</v>
      </c>
      <c r="CL321" s="1005">
        <f>SUM(CL313:CL319)</f>
        <v>0</v>
      </c>
      <c r="CM321" s="946"/>
      <c r="CQ321" s="1005">
        <f>SUM(CQ313:CQ319)</f>
        <v>0</v>
      </c>
      <c r="CR321" s="1005">
        <f>SUM(CR313:CR319)</f>
        <v>0</v>
      </c>
      <c r="CS321" s="1005">
        <f>SUM(CS313:CS319)</f>
        <v>0</v>
      </c>
      <c r="CT321" s="1005">
        <f>SUM(CT313:CT319)</f>
        <v>0</v>
      </c>
      <c r="CU321" s="946"/>
      <c r="CY321" s="1005">
        <f>SUM(CY313:CY319)</f>
        <v>0</v>
      </c>
      <c r="CZ321" s="1005">
        <f>SUM(CZ313:CZ319)</f>
        <v>0</v>
      </c>
      <c r="DA321" s="1005">
        <f>SUM(DA313:DA319)</f>
        <v>0</v>
      </c>
      <c r="DB321" s="1005">
        <f>SUM(DB313:DB319)</f>
        <v>0</v>
      </c>
      <c r="DC321" s="946"/>
      <c r="DG321" s="1005">
        <f>SUM(DG313:DG319)</f>
        <v>0</v>
      </c>
      <c r="DH321" s="1005">
        <f>SUM(DH313:DH319)</f>
        <v>0</v>
      </c>
      <c r="DI321" s="1005">
        <f>SUM(DI313:DI319)</f>
        <v>0</v>
      </c>
      <c r="DJ321" s="1005">
        <f>SUM(DJ313:DJ319)</f>
        <v>0</v>
      </c>
      <c r="DK321" s="946"/>
      <c r="DO321" s="1005">
        <f>SUM(DO313:DO319)</f>
        <v>0</v>
      </c>
      <c r="DP321" s="1005">
        <f>SUM(DP313:DP319)</f>
        <v>0</v>
      </c>
      <c r="DQ321" s="1005">
        <f>SUM(DQ313:DQ319)</f>
        <v>0</v>
      </c>
      <c r="DR321" s="1005">
        <f>SUM(DR313:DR319)</f>
        <v>0</v>
      </c>
      <c r="DS321" s="946"/>
      <c r="DW321" s="1005">
        <f>SUM(DW313:DW319)</f>
        <v>0</v>
      </c>
      <c r="DX321" s="1005">
        <f>SUM(DX313:DX319)</f>
        <v>0</v>
      </c>
      <c r="DY321" s="1005">
        <f>SUM(DY313:DY319)</f>
        <v>0</v>
      </c>
      <c r="DZ321" s="1005">
        <f>SUM(DZ313:DZ319)</f>
        <v>0</v>
      </c>
      <c r="EA321" s="946"/>
      <c r="EE321" s="1005">
        <f>SUM(EE313:EE319)</f>
        <v>0</v>
      </c>
      <c r="EF321" s="1005">
        <f>SUM(EF313:EF319)</f>
        <v>0</v>
      </c>
      <c r="EG321" s="1005">
        <f>SUM(EG313:EG319)</f>
        <v>0</v>
      </c>
      <c r="EH321" s="1005">
        <f>SUM(EH313:EH319)</f>
        <v>0</v>
      </c>
      <c r="EI321" s="946"/>
      <c r="EM321" s="1005">
        <f>SUM(EM313:EM319)</f>
        <v>0</v>
      </c>
      <c r="EN321" s="1005">
        <f>SUM(EN313:EN319)</f>
        <v>0</v>
      </c>
      <c r="EO321" s="1005">
        <f>SUM(EO313:EO319)</f>
        <v>0</v>
      </c>
      <c r="EP321" s="1005">
        <f>SUM(EP313:EP319)</f>
        <v>0</v>
      </c>
      <c r="EQ321" s="946"/>
      <c r="EU321" s="1005">
        <f>SUM(EU313:EU319)</f>
        <v>0</v>
      </c>
      <c r="EV321" s="1005">
        <f>SUM(EV313:EV319)</f>
        <v>0</v>
      </c>
      <c r="EW321" s="1005">
        <f>SUM(EW313:EW319)</f>
        <v>0</v>
      </c>
      <c r="EX321" s="1005">
        <f>SUM(EX313:EX319)</f>
        <v>0</v>
      </c>
      <c r="EY321" s="946"/>
      <c r="FC321" s="1005">
        <f>SUM(FC313:FC319)</f>
        <v>0</v>
      </c>
      <c r="FD321" s="1005">
        <f>SUM(FD313:FD319)</f>
        <v>0</v>
      </c>
      <c r="FE321" s="1005">
        <f>SUM(FE313:FE319)</f>
        <v>0</v>
      </c>
      <c r="FF321" s="1005">
        <f>SUM(FF313:FF319)</f>
        <v>0</v>
      </c>
      <c r="FG321" s="946"/>
      <c r="FK321" s="1005">
        <f>SUM(FK313:FK319)</f>
        <v>0</v>
      </c>
      <c r="FL321" s="1005">
        <f>SUM(FL313:FL319)</f>
        <v>0</v>
      </c>
      <c r="FM321" s="1005">
        <f>SUM(FM313:FM319)</f>
        <v>0</v>
      </c>
      <c r="FN321" s="1005">
        <f>SUM(FN313:FN319)</f>
        <v>0</v>
      </c>
      <c r="FO321" s="946"/>
    </row>
    <row r="322" spans="1:171">
      <c r="A322" s="163"/>
      <c r="B322" s="64"/>
      <c r="C322" s="55"/>
      <c r="D322" s="55"/>
      <c r="E322" s="55"/>
      <c r="F322" s="55"/>
      <c r="G322" s="908"/>
      <c r="H322" s="908"/>
      <c r="I322" s="908"/>
      <c r="J322" s="909"/>
      <c r="K322" s="777"/>
      <c r="O322" s="952"/>
      <c r="P322" s="952"/>
      <c r="Q322" s="952"/>
      <c r="R322" s="952"/>
      <c r="S322" s="946"/>
      <c r="W322" s="952"/>
      <c r="X322" s="952"/>
      <c r="Y322" s="952"/>
      <c r="Z322" s="952"/>
      <c r="AA322" s="946"/>
      <c r="AE322" s="952"/>
      <c r="AF322" s="952"/>
      <c r="AG322" s="952"/>
      <c r="AH322" s="952"/>
      <c r="AI322" s="946"/>
      <c r="AM322" s="952"/>
      <c r="AN322" s="952"/>
      <c r="AO322" s="952"/>
      <c r="AP322" s="952"/>
      <c r="AQ322" s="946"/>
      <c r="AU322" s="952"/>
      <c r="AV322" s="952"/>
      <c r="AW322" s="952"/>
      <c r="AX322" s="952"/>
      <c r="AY322" s="946"/>
      <c r="BC322" s="952"/>
      <c r="BD322" s="952"/>
      <c r="BE322" s="952"/>
      <c r="BF322" s="952"/>
      <c r="BG322" s="946"/>
      <c r="BK322" s="952"/>
      <c r="BL322" s="952"/>
      <c r="BM322" s="952"/>
      <c r="BN322" s="952"/>
      <c r="BO322" s="946"/>
      <c r="BS322" s="952"/>
      <c r="BT322" s="952"/>
      <c r="BU322" s="952"/>
      <c r="BV322" s="952"/>
      <c r="BW322" s="946"/>
      <c r="CA322" s="952"/>
      <c r="CB322" s="952"/>
      <c r="CC322" s="952"/>
      <c r="CD322" s="952"/>
      <c r="CE322" s="946"/>
      <c r="CI322" s="952"/>
      <c r="CJ322" s="952"/>
      <c r="CK322" s="952"/>
      <c r="CL322" s="952"/>
      <c r="CM322" s="946"/>
      <c r="CQ322" s="952"/>
      <c r="CR322" s="952"/>
      <c r="CS322" s="952"/>
      <c r="CT322" s="952"/>
      <c r="CU322" s="946"/>
      <c r="CY322" s="952"/>
      <c r="CZ322" s="952"/>
      <c r="DA322" s="952"/>
      <c r="DB322" s="952"/>
      <c r="DC322" s="946"/>
      <c r="DG322" s="952"/>
      <c r="DH322" s="952"/>
      <c r="DI322" s="952"/>
      <c r="DJ322" s="952"/>
      <c r="DK322" s="946"/>
      <c r="DO322" s="952"/>
      <c r="DP322" s="952"/>
      <c r="DQ322" s="952"/>
      <c r="DR322" s="952"/>
      <c r="DS322" s="946"/>
      <c r="DW322" s="952"/>
      <c r="DX322" s="952"/>
      <c r="DY322" s="952"/>
      <c r="DZ322" s="952"/>
      <c r="EA322" s="946"/>
      <c r="EE322" s="952"/>
      <c r="EF322" s="952"/>
      <c r="EG322" s="952"/>
      <c r="EH322" s="952"/>
      <c r="EI322" s="946"/>
      <c r="EM322" s="952"/>
      <c r="EN322" s="952"/>
      <c r="EO322" s="952"/>
      <c r="EP322" s="952"/>
      <c r="EQ322" s="946"/>
      <c r="EU322" s="952"/>
      <c r="EV322" s="952"/>
      <c r="EW322" s="952"/>
      <c r="EX322" s="952"/>
      <c r="EY322" s="946"/>
      <c r="FC322" s="952"/>
      <c r="FD322" s="952"/>
      <c r="FE322" s="952"/>
      <c r="FF322" s="952"/>
      <c r="FG322" s="946"/>
      <c r="FK322" s="952"/>
      <c r="FL322" s="952"/>
      <c r="FM322" s="952"/>
      <c r="FN322" s="952"/>
      <c r="FO322" s="946"/>
    </row>
    <row r="323" spans="1:171">
      <c r="A323" s="163" t="s">
        <v>49</v>
      </c>
      <c r="B323" s="64"/>
      <c r="C323" s="788"/>
      <c r="D323" s="789"/>
      <c r="E323" s="789"/>
      <c r="F323" s="790"/>
      <c r="G323" s="797">
        <f>+G321+G310+G305</f>
        <v>0</v>
      </c>
      <c r="H323" s="797">
        <f>+H321+H310+H305</f>
        <v>0</v>
      </c>
      <c r="I323" s="797">
        <f>+I321+I310+I305</f>
        <v>0</v>
      </c>
      <c r="J323" s="1216">
        <f>+J321+J310+J305</f>
        <v>0</v>
      </c>
      <c r="K323" s="777"/>
      <c r="O323" s="1005" t="e">
        <f>+O321+O310+O305</f>
        <v>#DIV/0!</v>
      </c>
      <c r="P323" s="1005" t="e">
        <f>+P321+P310+P305</f>
        <v>#DIV/0!</v>
      </c>
      <c r="Q323" s="1005" t="e">
        <f>+Q321+Q310+Q305</f>
        <v>#DIV/0!</v>
      </c>
      <c r="R323" s="1005" t="e">
        <f>+R321+R310+R305</f>
        <v>#DIV/0!</v>
      </c>
      <c r="S323" s="946"/>
      <c r="W323" s="1005" t="e">
        <f>+W321+W310+W305</f>
        <v>#DIV/0!</v>
      </c>
      <c r="X323" s="1005" t="e">
        <f>+X321+X310+X305</f>
        <v>#DIV/0!</v>
      </c>
      <c r="Y323" s="1005" t="e">
        <f>+Y321+Y310+Y305</f>
        <v>#DIV/0!</v>
      </c>
      <c r="Z323" s="1005" t="e">
        <f>+Z321+Z310+Z305</f>
        <v>#DIV/0!</v>
      </c>
      <c r="AA323" s="946"/>
      <c r="AE323" s="1005" t="e">
        <f>+AE321+AE310+AE305</f>
        <v>#DIV/0!</v>
      </c>
      <c r="AF323" s="1005" t="e">
        <f>+AF321+AF310+AF305</f>
        <v>#DIV/0!</v>
      </c>
      <c r="AG323" s="1005" t="e">
        <f>+AG321+AG310+AG305</f>
        <v>#DIV/0!</v>
      </c>
      <c r="AH323" s="1005" t="e">
        <f>+AH321+AH310+AH305</f>
        <v>#DIV/0!</v>
      </c>
      <c r="AI323" s="946"/>
      <c r="AM323" s="1005" t="e">
        <f>+AM321+AM310+AM305</f>
        <v>#DIV/0!</v>
      </c>
      <c r="AN323" s="1005" t="e">
        <f>+AN321+AN310+AN305</f>
        <v>#DIV/0!</v>
      </c>
      <c r="AO323" s="1005" t="e">
        <f>+AO321+AO310+AO305</f>
        <v>#DIV/0!</v>
      </c>
      <c r="AP323" s="1005" t="e">
        <f>+AP321+AP310+AP305</f>
        <v>#DIV/0!</v>
      </c>
      <c r="AQ323" s="946"/>
      <c r="AU323" s="1005" t="e">
        <f>+AU321+AU310+AU305</f>
        <v>#DIV/0!</v>
      </c>
      <c r="AV323" s="1005" t="e">
        <f>+AV321+AV310+AV305</f>
        <v>#DIV/0!</v>
      </c>
      <c r="AW323" s="1005" t="e">
        <f>+AW321+AW310+AW305</f>
        <v>#DIV/0!</v>
      </c>
      <c r="AX323" s="1005" t="e">
        <f>+AX321+AX310+AX305</f>
        <v>#DIV/0!</v>
      </c>
      <c r="AY323" s="946"/>
      <c r="BC323" s="1005" t="e">
        <f>+BC321+BC310+BC305</f>
        <v>#DIV/0!</v>
      </c>
      <c r="BD323" s="1005" t="e">
        <f>+BD321+BD310+BD305</f>
        <v>#DIV/0!</v>
      </c>
      <c r="BE323" s="1005" t="e">
        <f>+BE321+BE310+BE305</f>
        <v>#DIV/0!</v>
      </c>
      <c r="BF323" s="1005" t="e">
        <f>+BF321+BF310+BF305</f>
        <v>#DIV/0!</v>
      </c>
      <c r="BG323" s="946"/>
      <c r="BK323" s="1005" t="e">
        <f>+BK321+BK310+BK305</f>
        <v>#DIV/0!</v>
      </c>
      <c r="BL323" s="1005" t="e">
        <f>+BL321+BL310+BL305</f>
        <v>#DIV/0!</v>
      </c>
      <c r="BM323" s="1005" t="e">
        <f>+BM321+BM310+BM305</f>
        <v>#DIV/0!</v>
      </c>
      <c r="BN323" s="1005" t="e">
        <f>+BN321+BN310+BN305</f>
        <v>#DIV/0!</v>
      </c>
      <c r="BO323" s="946"/>
      <c r="BS323" s="1005" t="e">
        <f>+BS321+BS310+BS305</f>
        <v>#DIV/0!</v>
      </c>
      <c r="BT323" s="1005" t="e">
        <f>+BT321+BT310+BT305</f>
        <v>#DIV/0!</v>
      </c>
      <c r="BU323" s="1005" t="e">
        <f>+BU321+BU310+BU305</f>
        <v>#DIV/0!</v>
      </c>
      <c r="BV323" s="1005" t="e">
        <f>+BV321+BV310+BV305</f>
        <v>#DIV/0!</v>
      </c>
      <c r="BW323" s="946"/>
      <c r="CA323" s="1005" t="e">
        <f>+CA321+CA310+CA305</f>
        <v>#DIV/0!</v>
      </c>
      <c r="CB323" s="1005" t="e">
        <f>+CB321+CB310+CB305</f>
        <v>#DIV/0!</v>
      </c>
      <c r="CC323" s="1005" t="e">
        <f>+CC321+CC310+CC305</f>
        <v>#DIV/0!</v>
      </c>
      <c r="CD323" s="1005" t="e">
        <f>+CD321+CD310+CD305</f>
        <v>#DIV/0!</v>
      </c>
      <c r="CE323" s="946"/>
      <c r="CI323" s="1005" t="e">
        <f>+CI321+CI310+CI305</f>
        <v>#DIV/0!</v>
      </c>
      <c r="CJ323" s="1005" t="e">
        <f>+CJ321+CJ310+CJ305</f>
        <v>#DIV/0!</v>
      </c>
      <c r="CK323" s="1005" t="e">
        <f>+CK321+CK310+CK305</f>
        <v>#DIV/0!</v>
      </c>
      <c r="CL323" s="1005" t="e">
        <f>+CL321+CL310+CL305</f>
        <v>#DIV/0!</v>
      </c>
      <c r="CM323" s="946"/>
      <c r="CQ323" s="1005" t="e">
        <f>+CQ321+CQ310+CQ305</f>
        <v>#DIV/0!</v>
      </c>
      <c r="CR323" s="1005" t="e">
        <f>+CR321+CR310+CR305</f>
        <v>#DIV/0!</v>
      </c>
      <c r="CS323" s="1005" t="e">
        <f>+CS321+CS310+CS305</f>
        <v>#DIV/0!</v>
      </c>
      <c r="CT323" s="1005" t="e">
        <f>+CT321+CT310+CT305</f>
        <v>#DIV/0!</v>
      </c>
      <c r="CU323" s="946"/>
      <c r="CY323" s="1005" t="e">
        <f>+CY321+CY310+CY305</f>
        <v>#DIV/0!</v>
      </c>
      <c r="CZ323" s="1005" t="e">
        <f>+CZ321+CZ310+CZ305</f>
        <v>#DIV/0!</v>
      </c>
      <c r="DA323" s="1005" t="e">
        <f>+DA321+DA310+DA305</f>
        <v>#DIV/0!</v>
      </c>
      <c r="DB323" s="1005" t="e">
        <f>+DB321+DB310+DB305</f>
        <v>#DIV/0!</v>
      </c>
      <c r="DC323" s="946"/>
      <c r="DG323" s="1005" t="e">
        <f>+DG321+DG310+DG305</f>
        <v>#DIV/0!</v>
      </c>
      <c r="DH323" s="1005" t="e">
        <f>+DH321+DH310+DH305</f>
        <v>#DIV/0!</v>
      </c>
      <c r="DI323" s="1005" t="e">
        <f>+DI321+DI310+DI305</f>
        <v>#DIV/0!</v>
      </c>
      <c r="DJ323" s="1005" t="e">
        <f>+DJ321+DJ310+DJ305</f>
        <v>#DIV/0!</v>
      </c>
      <c r="DK323" s="946"/>
      <c r="DO323" s="1005" t="e">
        <f>+DO321+DO310+DO305</f>
        <v>#DIV/0!</v>
      </c>
      <c r="DP323" s="1005" t="e">
        <f>+DP321+DP310+DP305</f>
        <v>#DIV/0!</v>
      </c>
      <c r="DQ323" s="1005" t="e">
        <f>+DQ321+DQ310+DQ305</f>
        <v>#DIV/0!</v>
      </c>
      <c r="DR323" s="1005" t="e">
        <f>+DR321+DR310+DR305</f>
        <v>#DIV/0!</v>
      </c>
      <c r="DS323" s="946"/>
      <c r="DW323" s="1005" t="e">
        <f>+DW321+DW310+DW305</f>
        <v>#DIV/0!</v>
      </c>
      <c r="DX323" s="1005" t="e">
        <f>+DX321+DX310+DX305</f>
        <v>#DIV/0!</v>
      </c>
      <c r="DY323" s="1005" t="e">
        <f>+DY321+DY310+DY305</f>
        <v>#DIV/0!</v>
      </c>
      <c r="DZ323" s="1005" t="e">
        <f>+DZ321+DZ310+DZ305</f>
        <v>#DIV/0!</v>
      </c>
      <c r="EA323" s="946"/>
      <c r="EE323" s="1005" t="e">
        <f>+EE321+EE310+EE305</f>
        <v>#DIV/0!</v>
      </c>
      <c r="EF323" s="1005" t="e">
        <f>+EF321+EF310+EF305</f>
        <v>#DIV/0!</v>
      </c>
      <c r="EG323" s="1005" t="e">
        <f>+EG321+EG310+EG305</f>
        <v>#DIV/0!</v>
      </c>
      <c r="EH323" s="1005" t="e">
        <f>+EH321+EH310+EH305</f>
        <v>#DIV/0!</v>
      </c>
      <c r="EI323" s="946"/>
      <c r="EM323" s="1005" t="e">
        <f>+EM321+EM310+EM305</f>
        <v>#DIV/0!</v>
      </c>
      <c r="EN323" s="1005" t="e">
        <f>+EN321+EN310+EN305</f>
        <v>#DIV/0!</v>
      </c>
      <c r="EO323" s="1005" t="e">
        <f>+EO321+EO310+EO305</f>
        <v>#DIV/0!</v>
      </c>
      <c r="EP323" s="1005" t="e">
        <f>+EP321+EP310+EP305</f>
        <v>#DIV/0!</v>
      </c>
      <c r="EQ323" s="946"/>
      <c r="EU323" s="1005" t="e">
        <f>+EU321+EU310+EU305</f>
        <v>#DIV/0!</v>
      </c>
      <c r="EV323" s="1005" t="e">
        <f>+EV321+EV310+EV305</f>
        <v>#DIV/0!</v>
      </c>
      <c r="EW323" s="1005" t="e">
        <f>+EW321+EW310+EW305</f>
        <v>#DIV/0!</v>
      </c>
      <c r="EX323" s="1005" t="e">
        <f>+EX321+EX310+EX305</f>
        <v>#DIV/0!</v>
      </c>
      <c r="EY323" s="946"/>
      <c r="FC323" s="1005" t="e">
        <f>+FC321+FC310+FC305</f>
        <v>#DIV/0!</v>
      </c>
      <c r="FD323" s="1005" t="e">
        <f>+FD321+FD310+FD305</f>
        <v>#DIV/0!</v>
      </c>
      <c r="FE323" s="1005" t="e">
        <f>+FE321+FE310+FE305</f>
        <v>#DIV/0!</v>
      </c>
      <c r="FF323" s="1005" t="e">
        <f>+FF321+FF310+FF305</f>
        <v>#DIV/0!</v>
      </c>
      <c r="FG323" s="946"/>
      <c r="FK323" s="1005" t="e">
        <f>+FK321+FK310+FK305</f>
        <v>#DIV/0!</v>
      </c>
      <c r="FL323" s="1005" t="e">
        <f>+FL321+FL310+FL305</f>
        <v>#DIV/0!</v>
      </c>
      <c r="FM323" s="1005" t="e">
        <f>+FM321+FM310+FM305</f>
        <v>#DIV/0!</v>
      </c>
      <c r="FN323" s="1005" t="e">
        <f>+FN321+FN310+FN305</f>
        <v>#DIV/0!</v>
      </c>
      <c r="FO323" s="946"/>
    </row>
    <row r="324" spans="1:171">
      <c r="A324" s="796" t="s">
        <v>67</v>
      </c>
      <c r="B324" s="64"/>
      <c r="C324" s="79"/>
      <c r="D324" s="79"/>
      <c r="E324" s="79"/>
      <c r="F324" s="79"/>
      <c r="G324" s="79"/>
      <c r="H324" s="79"/>
      <c r="I324" s="79"/>
      <c r="J324" s="910"/>
      <c r="K324" s="777"/>
      <c r="S324" s="946"/>
      <c r="AA324" s="946"/>
      <c r="AI324" s="946"/>
      <c r="AQ324" s="946"/>
      <c r="AY324" s="946"/>
      <c r="BG324" s="946"/>
      <c r="BO324" s="946"/>
      <c r="BW324" s="946"/>
      <c r="CE324" s="946"/>
      <c r="CM324" s="946"/>
      <c r="CU324" s="946"/>
      <c r="DC324" s="946"/>
      <c r="DK324" s="946"/>
      <c r="DS324" s="946"/>
      <c r="EA324" s="946"/>
      <c r="EI324" s="946"/>
      <c r="EQ324" s="946"/>
      <c r="EY324" s="946"/>
      <c r="FG324" s="946"/>
      <c r="FO324" s="946"/>
    </row>
    <row r="325" spans="1:171" ht="16.5" thickBot="1">
      <c r="A325" s="215"/>
      <c r="B325" s="216"/>
      <c r="C325" s="216"/>
      <c r="D325" s="216"/>
      <c r="E325" s="216"/>
      <c r="F325" s="216"/>
      <c r="G325" s="216"/>
      <c r="H325" s="216"/>
      <c r="I325" s="216"/>
      <c r="J325" s="204"/>
      <c r="K325" s="777"/>
      <c r="S325" s="946"/>
      <c r="AA325" s="946"/>
      <c r="AI325" s="946"/>
      <c r="AQ325" s="946"/>
      <c r="AY325" s="946"/>
      <c r="BG325" s="946"/>
      <c r="BO325" s="946"/>
      <c r="BW325" s="946"/>
      <c r="CE325" s="946"/>
      <c r="CM325" s="946"/>
      <c r="CU325" s="946"/>
      <c r="DC325" s="946"/>
      <c r="DK325" s="946"/>
      <c r="DS325" s="946"/>
      <c r="EA325" s="946"/>
      <c r="EI325" s="946"/>
      <c r="EQ325" s="946"/>
      <c r="EY325" s="946"/>
      <c r="FG325" s="946"/>
      <c r="FO325" s="946"/>
    </row>
    <row r="326" spans="1:171" ht="17.25" thickTop="1" thickBot="1">
      <c r="A326" s="911" t="s">
        <v>66</v>
      </c>
      <c r="B326" s="912"/>
      <c r="C326" s="912"/>
      <c r="D326" s="912"/>
      <c r="E326" s="912"/>
      <c r="F326" s="913"/>
      <c r="G326" s="913"/>
      <c r="H326" s="913"/>
      <c r="I326" s="912"/>
      <c r="J326" s="912"/>
      <c r="K326" s="777"/>
      <c r="S326" s="946"/>
      <c r="AA326" s="946"/>
      <c r="AI326" s="946"/>
      <c r="AQ326" s="946"/>
      <c r="AY326" s="946"/>
      <c r="BG326" s="946"/>
      <c r="BO326" s="946"/>
      <c r="BW326" s="946"/>
      <c r="CE326" s="946"/>
      <c r="CM326" s="946"/>
      <c r="CU326" s="946"/>
      <c r="DC326" s="946"/>
      <c r="DK326" s="946"/>
      <c r="DS326" s="946"/>
      <c r="EA326" s="946"/>
      <c r="EI326" s="946"/>
      <c r="EQ326" s="946"/>
      <c r="EY326" s="946"/>
      <c r="FG326" s="946"/>
      <c r="FO326" s="946"/>
    </row>
    <row r="327" spans="1:171">
      <c r="A327" s="914"/>
      <c r="B327" s="915"/>
      <c r="C327" s="916"/>
      <c r="D327" s="916"/>
      <c r="E327" s="916"/>
      <c r="F327" s="916"/>
      <c r="G327" s="915"/>
      <c r="H327" s="915"/>
      <c r="I327" s="915"/>
      <c r="J327" s="917"/>
      <c r="K327" s="777"/>
      <c r="S327" s="946"/>
      <c r="AA327" s="946"/>
      <c r="AI327" s="946"/>
      <c r="AQ327" s="946"/>
      <c r="AY327" s="946"/>
      <c r="BG327" s="946"/>
      <c r="BO327" s="946"/>
      <c r="BW327" s="946"/>
      <c r="CE327" s="946"/>
      <c r="CM327" s="946"/>
      <c r="CU327" s="946"/>
      <c r="DC327" s="946"/>
      <c r="DK327" s="946"/>
      <c r="DS327" s="946"/>
      <c r="EA327" s="946"/>
      <c r="EI327" s="946"/>
      <c r="EQ327" s="946"/>
      <c r="EY327" s="946"/>
      <c r="FG327" s="946"/>
      <c r="FO327" s="946"/>
    </row>
    <row r="328" spans="1:171" ht="16.5" thickBot="1">
      <c r="A328" s="918"/>
      <c r="B328" s="892"/>
      <c r="C328" s="1"/>
      <c r="D328" s="1"/>
      <c r="E328" s="1"/>
      <c r="F328" s="1"/>
      <c r="G328" s="919" t="s">
        <v>97</v>
      </c>
      <c r="H328" s="919" t="s">
        <v>97</v>
      </c>
      <c r="I328" s="919" t="s">
        <v>97</v>
      </c>
      <c r="J328" s="920" t="s">
        <v>97</v>
      </c>
      <c r="K328" s="777"/>
      <c r="S328" s="946"/>
      <c r="AA328" s="946"/>
      <c r="AI328" s="946"/>
      <c r="AQ328" s="946"/>
      <c r="AY328" s="946"/>
      <c r="BG328" s="946"/>
      <c r="BO328" s="946"/>
      <c r="BW328" s="946"/>
      <c r="CE328" s="946"/>
      <c r="CM328" s="946"/>
      <c r="CU328" s="946"/>
      <c r="DC328" s="946"/>
      <c r="DK328" s="946"/>
      <c r="DS328" s="946"/>
      <c r="EA328" s="946"/>
      <c r="EI328" s="946"/>
      <c r="EQ328" s="946"/>
      <c r="EY328" s="946"/>
      <c r="FG328" s="946"/>
      <c r="FO328" s="946"/>
    </row>
    <row r="329" spans="1:171" ht="16.5" thickBot="1">
      <c r="A329" s="921"/>
      <c r="B329" s="1"/>
      <c r="C329" s="1"/>
      <c r="D329" s="1"/>
      <c r="E329" s="1"/>
      <c r="F329" s="1"/>
      <c r="G329" s="304" t="s">
        <v>104</v>
      </c>
      <c r="H329" s="304" t="s">
        <v>105</v>
      </c>
      <c r="I329" s="304" t="s">
        <v>106</v>
      </c>
      <c r="J329" s="304" t="s">
        <v>464</v>
      </c>
      <c r="K329" s="777"/>
      <c r="O329" s="304" t="s">
        <v>104</v>
      </c>
      <c r="P329" s="304" t="s">
        <v>105</v>
      </c>
      <c r="Q329" s="304" t="s">
        <v>106</v>
      </c>
      <c r="R329" s="304" t="s">
        <v>464</v>
      </c>
      <c r="S329" s="777"/>
      <c r="W329" s="304" t="s">
        <v>104</v>
      </c>
      <c r="X329" s="304" t="s">
        <v>105</v>
      </c>
      <c r="Y329" s="304" t="s">
        <v>106</v>
      </c>
      <c r="Z329" s="304" t="s">
        <v>464</v>
      </c>
      <c r="AA329" s="777"/>
      <c r="AE329" s="304" t="s">
        <v>104</v>
      </c>
      <c r="AF329" s="304" t="s">
        <v>105</v>
      </c>
      <c r="AG329" s="304" t="s">
        <v>106</v>
      </c>
      <c r="AH329" s="304" t="s">
        <v>464</v>
      </c>
      <c r="AI329" s="777"/>
      <c r="AM329" s="304" t="s">
        <v>104</v>
      </c>
      <c r="AN329" s="304" t="s">
        <v>105</v>
      </c>
      <c r="AO329" s="304" t="s">
        <v>106</v>
      </c>
      <c r="AP329" s="304" t="s">
        <v>464</v>
      </c>
      <c r="AQ329" s="777"/>
      <c r="AU329" s="304" t="s">
        <v>104</v>
      </c>
      <c r="AV329" s="304" t="s">
        <v>105</v>
      </c>
      <c r="AW329" s="304" t="s">
        <v>106</v>
      </c>
      <c r="AX329" s="304" t="s">
        <v>464</v>
      </c>
      <c r="AY329" s="777"/>
      <c r="BC329" s="304" t="s">
        <v>104</v>
      </c>
      <c r="BD329" s="304" t="s">
        <v>105</v>
      </c>
      <c r="BE329" s="304" t="s">
        <v>106</v>
      </c>
      <c r="BF329" s="304" t="s">
        <v>464</v>
      </c>
      <c r="BG329" s="777"/>
      <c r="BK329" s="304" t="s">
        <v>104</v>
      </c>
      <c r="BL329" s="304" t="s">
        <v>105</v>
      </c>
      <c r="BM329" s="304" t="s">
        <v>106</v>
      </c>
      <c r="BN329" s="304" t="s">
        <v>464</v>
      </c>
      <c r="BO329" s="777"/>
      <c r="BS329" s="304" t="s">
        <v>104</v>
      </c>
      <c r="BT329" s="304" t="s">
        <v>105</v>
      </c>
      <c r="BU329" s="304" t="s">
        <v>106</v>
      </c>
      <c r="BV329" s="304" t="s">
        <v>464</v>
      </c>
      <c r="BW329" s="777"/>
      <c r="CA329" s="304" t="s">
        <v>104</v>
      </c>
      <c r="CB329" s="304" t="s">
        <v>105</v>
      </c>
      <c r="CC329" s="304" t="s">
        <v>106</v>
      </c>
      <c r="CD329" s="304" t="s">
        <v>464</v>
      </c>
      <c r="CE329" s="777"/>
      <c r="CI329" s="304" t="s">
        <v>104</v>
      </c>
      <c r="CJ329" s="304" t="s">
        <v>105</v>
      </c>
      <c r="CK329" s="304" t="s">
        <v>106</v>
      </c>
      <c r="CL329" s="304" t="s">
        <v>464</v>
      </c>
      <c r="CM329" s="777"/>
      <c r="CQ329" s="304" t="s">
        <v>104</v>
      </c>
      <c r="CR329" s="304" t="s">
        <v>105</v>
      </c>
      <c r="CS329" s="304" t="s">
        <v>106</v>
      </c>
      <c r="CT329" s="304" t="s">
        <v>464</v>
      </c>
      <c r="CU329" s="777"/>
      <c r="CY329" s="304" t="s">
        <v>104</v>
      </c>
      <c r="CZ329" s="304" t="s">
        <v>105</v>
      </c>
      <c r="DA329" s="304" t="s">
        <v>106</v>
      </c>
      <c r="DB329" s="304" t="s">
        <v>464</v>
      </c>
      <c r="DC329" s="777"/>
      <c r="DG329" s="304" t="s">
        <v>104</v>
      </c>
      <c r="DH329" s="304" t="s">
        <v>105</v>
      </c>
      <c r="DI329" s="304" t="s">
        <v>106</v>
      </c>
      <c r="DJ329" s="304" t="s">
        <v>464</v>
      </c>
      <c r="DK329" s="777"/>
      <c r="DO329" s="304" t="s">
        <v>104</v>
      </c>
      <c r="DP329" s="304" t="s">
        <v>105</v>
      </c>
      <c r="DQ329" s="304" t="s">
        <v>106</v>
      </c>
      <c r="DR329" s="304" t="s">
        <v>464</v>
      </c>
      <c r="DS329" s="777"/>
      <c r="DW329" s="304" t="s">
        <v>104</v>
      </c>
      <c r="DX329" s="304" t="s">
        <v>105</v>
      </c>
      <c r="DY329" s="304" t="s">
        <v>106</v>
      </c>
      <c r="DZ329" s="304" t="s">
        <v>464</v>
      </c>
      <c r="EA329" s="777"/>
      <c r="EE329" s="304" t="s">
        <v>104</v>
      </c>
      <c r="EF329" s="304" t="s">
        <v>105</v>
      </c>
      <c r="EG329" s="304" t="s">
        <v>106</v>
      </c>
      <c r="EH329" s="304" t="s">
        <v>464</v>
      </c>
      <c r="EI329" s="777"/>
      <c r="EM329" s="304" t="s">
        <v>104</v>
      </c>
      <c r="EN329" s="304" t="s">
        <v>105</v>
      </c>
      <c r="EO329" s="304" t="s">
        <v>106</v>
      </c>
      <c r="EP329" s="304" t="s">
        <v>464</v>
      </c>
      <c r="EQ329" s="777"/>
      <c r="EU329" s="304" t="s">
        <v>104</v>
      </c>
      <c r="EV329" s="304" t="s">
        <v>105</v>
      </c>
      <c r="EW329" s="304" t="s">
        <v>106</v>
      </c>
      <c r="EX329" s="304" t="s">
        <v>464</v>
      </c>
      <c r="EY329" s="777"/>
      <c r="FC329" s="304" t="s">
        <v>104</v>
      </c>
      <c r="FD329" s="304" t="s">
        <v>105</v>
      </c>
      <c r="FE329" s="304" t="s">
        <v>106</v>
      </c>
      <c r="FF329" s="304" t="s">
        <v>464</v>
      </c>
      <c r="FG329" s="777"/>
      <c r="FK329" s="304" t="s">
        <v>104</v>
      </c>
      <c r="FL329" s="304" t="s">
        <v>105</v>
      </c>
      <c r="FM329" s="304" t="s">
        <v>106</v>
      </c>
      <c r="FN329" s="304" t="s">
        <v>464</v>
      </c>
      <c r="FO329" s="777"/>
    </row>
    <row r="330" spans="1:171">
      <c r="A330" s="922" t="s">
        <v>50</v>
      </c>
      <c r="B330" s="51"/>
      <c r="C330" s="1"/>
      <c r="D330" s="1"/>
      <c r="E330" s="1"/>
      <c r="F330" s="1"/>
      <c r="G330" s="797">
        <f>G267</f>
        <v>0</v>
      </c>
      <c r="H330" s="797">
        <f>H267</f>
        <v>0</v>
      </c>
      <c r="I330" s="797">
        <f>I267</f>
        <v>0</v>
      </c>
      <c r="J330" s="797">
        <f>J267</f>
        <v>0</v>
      </c>
      <c r="K330" s="777"/>
      <c r="O330" s="797" t="e">
        <f>O267</f>
        <v>#DIV/0!</v>
      </c>
      <c r="P330" s="797" t="e">
        <f>P267</f>
        <v>#DIV/0!</v>
      </c>
      <c r="Q330" s="797" t="e">
        <f>Q267</f>
        <v>#DIV/0!</v>
      </c>
      <c r="R330" s="797" t="e">
        <f>R267</f>
        <v>#DIV/0!</v>
      </c>
      <c r="S330" s="777"/>
      <c r="W330" s="797" t="e">
        <f>W267</f>
        <v>#DIV/0!</v>
      </c>
      <c r="X330" s="797" t="e">
        <f>X267</f>
        <v>#DIV/0!</v>
      </c>
      <c r="Y330" s="797" t="e">
        <f>Y267</f>
        <v>#DIV/0!</v>
      </c>
      <c r="Z330" s="797" t="e">
        <f>Z267</f>
        <v>#DIV/0!</v>
      </c>
      <c r="AA330" s="777"/>
      <c r="AE330" s="797" t="e">
        <f>AE267</f>
        <v>#DIV/0!</v>
      </c>
      <c r="AF330" s="797" t="e">
        <f>AF267</f>
        <v>#DIV/0!</v>
      </c>
      <c r="AG330" s="797" t="e">
        <f>AG267</f>
        <v>#DIV/0!</v>
      </c>
      <c r="AH330" s="797" t="e">
        <f>AH267</f>
        <v>#DIV/0!</v>
      </c>
      <c r="AI330" s="777"/>
      <c r="AM330" s="797" t="e">
        <f>AM267</f>
        <v>#DIV/0!</v>
      </c>
      <c r="AN330" s="797" t="e">
        <f>AN267</f>
        <v>#DIV/0!</v>
      </c>
      <c r="AO330" s="797" t="e">
        <f>AO267</f>
        <v>#DIV/0!</v>
      </c>
      <c r="AP330" s="797" t="e">
        <f>AP267</f>
        <v>#DIV/0!</v>
      </c>
      <c r="AQ330" s="777"/>
      <c r="AU330" s="797" t="e">
        <f>AU267</f>
        <v>#DIV/0!</v>
      </c>
      <c r="AV330" s="797" t="e">
        <f>AV267</f>
        <v>#DIV/0!</v>
      </c>
      <c r="AW330" s="797" t="e">
        <f>AW267</f>
        <v>#DIV/0!</v>
      </c>
      <c r="AX330" s="797" t="e">
        <f>AX267</f>
        <v>#DIV/0!</v>
      </c>
      <c r="AY330" s="777"/>
      <c r="BC330" s="797" t="e">
        <f>BC267</f>
        <v>#DIV/0!</v>
      </c>
      <c r="BD330" s="797" t="e">
        <f>BD267</f>
        <v>#DIV/0!</v>
      </c>
      <c r="BE330" s="797" t="e">
        <f>BE267</f>
        <v>#DIV/0!</v>
      </c>
      <c r="BF330" s="797" t="e">
        <f>BF267</f>
        <v>#DIV/0!</v>
      </c>
      <c r="BG330" s="777"/>
      <c r="BK330" s="797" t="e">
        <f>BK267</f>
        <v>#DIV/0!</v>
      </c>
      <c r="BL330" s="797" t="e">
        <f>BL267</f>
        <v>#DIV/0!</v>
      </c>
      <c r="BM330" s="797" t="e">
        <f>BM267</f>
        <v>#DIV/0!</v>
      </c>
      <c r="BN330" s="797" t="e">
        <f>BN267</f>
        <v>#DIV/0!</v>
      </c>
      <c r="BO330" s="777"/>
      <c r="BS330" s="797" t="e">
        <f>BS267</f>
        <v>#DIV/0!</v>
      </c>
      <c r="BT330" s="797" t="e">
        <f>BT267</f>
        <v>#DIV/0!</v>
      </c>
      <c r="BU330" s="797" t="e">
        <f>BU267</f>
        <v>#DIV/0!</v>
      </c>
      <c r="BV330" s="797" t="e">
        <f>BV267</f>
        <v>#DIV/0!</v>
      </c>
      <c r="BW330" s="777"/>
      <c r="CA330" s="797" t="e">
        <f>CA267</f>
        <v>#DIV/0!</v>
      </c>
      <c r="CB330" s="797" t="e">
        <f>CB267</f>
        <v>#DIV/0!</v>
      </c>
      <c r="CC330" s="797" t="e">
        <f>CC267</f>
        <v>#DIV/0!</v>
      </c>
      <c r="CD330" s="797" t="e">
        <f>CD267</f>
        <v>#DIV/0!</v>
      </c>
      <c r="CE330" s="777"/>
      <c r="CI330" s="797" t="e">
        <f>CI267</f>
        <v>#DIV/0!</v>
      </c>
      <c r="CJ330" s="797" t="e">
        <f>CJ267</f>
        <v>#DIV/0!</v>
      </c>
      <c r="CK330" s="797" t="e">
        <f>CK267</f>
        <v>#DIV/0!</v>
      </c>
      <c r="CL330" s="797" t="e">
        <f>CL267</f>
        <v>#DIV/0!</v>
      </c>
      <c r="CM330" s="777"/>
      <c r="CQ330" s="797" t="e">
        <f>CQ267</f>
        <v>#DIV/0!</v>
      </c>
      <c r="CR330" s="797" t="e">
        <f>CR267</f>
        <v>#DIV/0!</v>
      </c>
      <c r="CS330" s="797" t="e">
        <f>CS267</f>
        <v>#DIV/0!</v>
      </c>
      <c r="CT330" s="797" t="e">
        <f>CT267</f>
        <v>#DIV/0!</v>
      </c>
      <c r="CU330" s="777"/>
      <c r="CY330" s="797" t="e">
        <f>CY267</f>
        <v>#DIV/0!</v>
      </c>
      <c r="CZ330" s="797" t="e">
        <f>CZ267</f>
        <v>#DIV/0!</v>
      </c>
      <c r="DA330" s="797" t="e">
        <f>DA267</f>
        <v>#DIV/0!</v>
      </c>
      <c r="DB330" s="797" t="e">
        <f>DB267</f>
        <v>#DIV/0!</v>
      </c>
      <c r="DC330" s="777"/>
      <c r="DG330" s="797" t="e">
        <f>DG267</f>
        <v>#DIV/0!</v>
      </c>
      <c r="DH330" s="797" t="e">
        <f>DH267</f>
        <v>#DIV/0!</v>
      </c>
      <c r="DI330" s="797" t="e">
        <f>DI267</f>
        <v>#DIV/0!</v>
      </c>
      <c r="DJ330" s="797" t="e">
        <f>DJ267</f>
        <v>#DIV/0!</v>
      </c>
      <c r="DK330" s="777"/>
      <c r="DO330" s="797" t="e">
        <f>DO267</f>
        <v>#DIV/0!</v>
      </c>
      <c r="DP330" s="797" t="e">
        <f>DP267</f>
        <v>#DIV/0!</v>
      </c>
      <c r="DQ330" s="797" t="e">
        <f>DQ267</f>
        <v>#DIV/0!</v>
      </c>
      <c r="DR330" s="797" t="e">
        <f>DR267</f>
        <v>#DIV/0!</v>
      </c>
      <c r="DS330" s="777"/>
      <c r="DW330" s="797" t="e">
        <f>DW267</f>
        <v>#DIV/0!</v>
      </c>
      <c r="DX330" s="797" t="e">
        <f>DX267</f>
        <v>#DIV/0!</v>
      </c>
      <c r="DY330" s="797" t="e">
        <f>DY267</f>
        <v>#DIV/0!</v>
      </c>
      <c r="DZ330" s="797" t="e">
        <f>DZ267</f>
        <v>#DIV/0!</v>
      </c>
      <c r="EA330" s="777"/>
      <c r="EE330" s="797" t="e">
        <f>EE267</f>
        <v>#DIV/0!</v>
      </c>
      <c r="EF330" s="797" t="e">
        <f>EF267</f>
        <v>#DIV/0!</v>
      </c>
      <c r="EG330" s="797" t="e">
        <f>EG267</f>
        <v>#DIV/0!</v>
      </c>
      <c r="EH330" s="797" t="e">
        <f>EH267</f>
        <v>#DIV/0!</v>
      </c>
      <c r="EI330" s="777"/>
      <c r="EM330" s="797" t="e">
        <f>EM267</f>
        <v>#DIV/0!</v>
      </c>
      <c r="EN330" s="797" t="e">
        <f>EN267</f>
        <v>#DIV/0!</v>
      </c>
      <c r="EO330" s="797" t="e">
        <f>EO267</f>
        <v>#DIV/0!</v>
      </c>
      <c r="EP330" s="797" t="e">
        <f>EP267</f>
        <v>#DIV/0!</v>
      </c>
      <c r="EQ330" s="777"/>
      <c r="EU330" s="797" t="e">
        <f>EU267</f>
        <v>#DIV/0!</v>
      </c>
      <c r="EV330" s="797" t="e">
        <f>EV267</f>
        <v>#DIV/0!</v>
      </c>
      <c r="EW330" s="797" t="e">
        <f>EW267</f>
        <v>#DIV/0!</v>
      </c>
      <c r="EX330" s="797" t="e">
        <f>EX267</f>
        <v>#DIV/0!</v>
      </c>
      <c r="EY330" s="777"/>
      <c r="FC330" s="797" t="e">
        <f>FC267</f>
        <v>#DIV/0!</v>
      </c>
      <c r="FD330" s="797" t="e">
        <f>FD267</f>
        <v>#DIV/0!</v>
      </c>
      <c r="FE330" s="797" t="e">
        <f>FE267</f>
        <v>#DIV/0!</v>
      </c>
      <c r="FF330" s="797" t="e">
        <f>FF267</f>
        <v>#DIV/0!</v>
      </c>
      <c r="FG330" s="777"/>
      <c r="FK330" s="797" t="e">
        <f>FK267</f>
        <v>#DIV/0!</v>
      </c>
      <c r="FL330" s="797" t="e">
        <f>FL267</f>
        <v>#DIV/0!</v>
      </c>
      <c r="FM330" s="797" t="e">
        <f>FM267</f>
        <v>#DIV/0!</v>
      </c>
      <c r="FN330" s="797" t="e">
        <f>FN267</f>
        <v>#DIV/0!</v>
      </c>
      <c r="FO330" s="777"/>
    </row>
    <row r="331" spans="1:171">
      <c r="A331" s="923" t="s">
        <v>68</v>
      </c>
      <c r="B331" s="51"/>
      <c r="C331" s="1"/>
      <c r="D331" s="1"/>
      <c r="E331" s="1"/>
      <c r="F331" s="1"/>
      <c r="G331" s="221"/>
      <c r="H331" s="221"/>
      <c r="I331" s="221"/>
      <c r="J331" s="924"/>
      <c r="K331" s="777"/>
      <c r="O331" s="221"/>
      <c r="P331" s="221"/>
      <c r="Q331" s="221"/>
      <c r="R331" s="924"/>
      <c r="S331" s="777"/>
      <c r="W331" s="221"/>
      <c r="X331" s="221"/>
      <c r="Y331" s="221"/>
      <c r="Z331" s="924"/>
      <c r="AA331" s="777"/>
      <c r="AE331" s="221"/>
      <c r="AF331" s="221"/>
      <c r="AG331" s="221"/>
      <c r="AH331" s="924"/>
      <c r="AI331" s="777"/>
      <c r="AM331" s="221"/>
      <c r="AN331" s="221"/>
      <c r="AO331" s="221"/>
      <c r="AP331" s="924"/>
      <c r="AQ331" s="777"/>
      <c r="AU331" s="221"/>
      <c r="AV331" s="221"/>
      <c r="AW331" s="221"/>
      <c r="AX331" s="924"/>
      <c r="AY331" s="777"/>
      <c r="BC331" s="221"/>
      <c r="BD331" s="221"/>
      <c r="BE331" s="221"/>
      <c r="BF331" s="924"/>
      <c r="BG331" s="777"/>
      <c r="BK331" s="221"/>
      <c r="BL331" s="221"/>
      <c r="BM331" s="221"/>
      <c r="BN331" s="924"/>
      <c r="BO331" s="777"/>
      <c r="BS331" s="221"/>
      <c r="BT331" s="221"/>
      <c r="BU331" s="221"/>
      <c r="BV331" s="924"/>
      <c r="BW331" s="777"/>
      <c r="CA331" s="221"/>
      <c r="CB331" s="221"/>
      <c r="CC331" s="221"/>
      <c r="CD331" s="924"/>
      <c r="CE331" s="777"/>
      <c r="CI331" s="221"/>
      <c r="CJ331" s="221"/>
      <c r="CK331" s="221"/>
      <c r="CL331" s="924"/>
      <c r="CM331" s="777"/>
      <c r="CQ331" s="221"/>
      <c r="CR331" s="221"/>
      <c r="CS331" s="221"/>
      <c r="CT331" s="924"/>
      <c r="CU331" s="777"/>
      <c r="CY331" s="221"/>
      <c r="CZ331" s="221"/>
      <c r="DA331" s="221"/>
      <c r="DB331" s="924"/>
      <c r="DC331" s="777"/>
      <c r="DG331" s="221"/>
      <c r="DH331" s="221"/>
      <c r="DI331" s="221"/>
      <c r="DJ331" s="924"/>
      <c r="DK331" s="777"/>
      <c r="DO331" s="221"/>
      <c r="DP331" s="221"/>
      <c r="DQ331" s="221"/>
      <c r="DR331" s="924"/>
      <c r="DS331" s="777"/>
      <c r="DW331" s="221"/>
      <c r="DX331" s="221"/>
      <c r="DY331" s="221"/>
      <c r="DZ331" s="924"/>
      <c r="EA331" s="777"/>
      <c r="EE331" s="221"/>
      <c r="EF331" s="221"/>
      <c r="EG331" s="221"/>
      <c r="EH331" s="924"/>
      <c r="EI331" s="777"/>
      <c r="EM331" s="221"/>
      <c r="EN331" s="221"/>
      <c r="EO331" s="221"/>
      <c r="EP331" s="924"/>
      <c r="EQ331" s="777"/>
      <c r="EU331" s="221"/>
      <c r="EV331" s="221"/>
      <c r="EW331" s="221"/>
      <c r="EX331" s="924"/>
      <c r="EY331" s="777"/>
      <c r="FC331" s="221"/>
      <c r="FD331" s="221"/>
      <c r="FE331" s="221"/>
      <c r="FF331" s="924"/>
      <c r="FG331" s="777"/>
      <c r="FK331" s="221"/>
      <c r="FL331" s="221"/>
      <c r="FM331" s="221"/>
      <c r="FN331" s="924"/>
      <c r="FO331" s="777"/>
    </row>
    <row r="332" spans="1:171">
      <c r="A332" s="923"/>
      <c r="B332" s="51"/>
      <c r="C332" s="1"/>
      <c r="D332" s="1"/>
      <c r="E332" s="1"/>
      <c r="F332" s="1"/>
      <c r="G332" s="221"/>
      <c r="H332" s="221"/>
      <c r="I332" s="221"/>
      <c r="J332" s="924"/>
      <c r="K332" s="777"/>
      <c r="O332" s="221"/>
      <c r="P332" s="221"/>
      <c r="Q332" s="221"/>
      <c r="R332" s="924"/>
      <c r="S332" s="777"/>
      <c r="W332" s="221"/>
      <c r="X332" s="221"/>
      <c r="Y332" s="221"/>
      <c r="Z332" s="924"/>
      <c r="AA332" s="777"/>
      <c r="AE332" s="221"/>
      <c r="AF332" s="221"/>
      <c r="AG332" s="221"/>
      <c r="AH332" s="924"/>
      <c r="AI332" s="777"/>
      <c r="AM332" s="221"/>
      <c r="AN332" s="221"/>
      <c r="AO332" s="221"/>
      <c r="AP332" s="924"/>
      <c r="AQ332" s="777"/>
      <c r="AU332" s="221"/>
      <c r="AV332" s="221"/>
      <c r="AW332" s="221"/>
      <c r="AX332" s="924"/>
      <c r="AY332" s="777"/>
      <c r="BC332" s="221"/>
      <c r="BD332" s="221"/>
      <c r="BE332" s="221"/>
      <c r="BF332" s="924"/>
      <c r="BG332" s="777"/>
      <c r="BK332" s="221"/>
      <c r="BL332" s="221"/>
      <c r="BM332" s="221"/>
      <c r="BN332" s="924"/>
      <c r="BO332" s="777"/>
      <c r="BS332" s="221"/>
      <c r="BT332" s="221"/>
      <c r="BU332" s="221"/>
      <c r="BV332" s="924"/>
      <c r="BW332" s="777"/>
      <c r="CA332" s="221"/>
      <c r="CB332" s="221"/>
      <c r="CC332" s="221"/>
      <c r="CD332" s="924"/>
      <c r="CE332" s="777"/>
      <c r="CI332" s="221"/>
      <c r="CJ332" s="221"/>
      <c r="CK332" s="221"/>
      <c r="CL332" s="924"/>
      <c r="CM332" s="777"/>
      <c r="CQ332" s="221"/>
      <c r="CR332" s="221"/>
      <c r="CS332" s="221"/>
      <c r="CT332" s="924"/>
      <c r="CU332" s="777"/>
      <c r="CY332" s="221"/>
      <c r="CZ332" s="221"/>
      <c r="DA332" s="221"/>
      <c r="DB332" s="924"/>
      <c r="DC332" s="777"/>
      <c r="DG332" s="221"/>
      <c r="DH332" s="221"/>
      <c r="DI332" s="221"/>
      <c r="DJ332" s="924"/>
      <c r="DK332" s="777"/>
      <c r="DO332" s="221"/>
      <c r="DP332" s="221"/>
      <c r="DQ332" s="221"/>
      <c r="DR332" s="924"/>
      <c r="DS332" s="777"/>
      <c r="DW332" s="221"/>
      <c r="DX332" s="221"/>
      <c r="DY332" s="221"/>
      <c r="DZ332" s="924"/>
      <c r="EA332" s="777"/>
      <c r="EE332" s="221"/>
      <c r="EF332" s="221"/>
      <c r="EG332" s="221"/>
      <c r="EH332" s="924"/>
      <c r="EI332" s="777"/>
      <c r="EM332" s="221"/>
      <c r="EN332" s="221"/>
      <c r="EO332" s="221"/>
      <c r="EP332" s="924"/>
      <c r="EQ332" s="777"/>
      <c r="EU332" s="221"/>
      <c r="EV332" s="221"/>
      <c r="EW332" s="221"/>
      <c r="EX332" s="924"/>
      <c r="EY332" s="777"/>
      <c r="FC332" s="221"/>
      <c r="FD332" s="221"/>
      <c r="FE332" s="221"/>
      <c r="FF332" s="924"/>
      <c r="FG332" s="777"/>
      <c r="FK332" s="221"/>
      <c r="FL332" s="221"/>
      <c r="FM332" s="221"/>
      <c r="FN332" s="924"/>
      <c r="FO332" s="777"/>
    </row>
    <row r="333" spans="1:171">
      <c r="A333" s="922" t="s">
        <v>141</v>
      </c>
      <c r="B333" s="51"/>
      <c r="C333" s="1"/>
      <c r="D333" s="1"/>
      <c r="E333" s="1"/>
      <c r="F333" s="1"/>
      <c r="G333" s="797">
        <f>G172</f>
        <v>0</v>
      </c>
      <c r="H333" s="797">
        <f>H172</f>
        <v>0</v>
      </c>
      <c r="I333" s="797">
        <f>I172</f>
        <v>0</v>
      </c>
      <c r="J333" s="797">
        <f>J172</f>
        <v>0</v>
      </c>
      <c r="K333" s="777"/>
      <c r="O333" s="797" t="e">
        <f>O172</f>
        <v>#DIV/0!</v>
      </c>
      <c r="P333" s="797" t="e">
        <f>P172</f>
        <v>#DIV/0!</v>
      </c>
      <c r="Q333" s="797" t="e">
        <f>Q172</f>
        <v>#DIV/0!</v>
      </c>
      <c r="R333" s="797" t="e">
        <f>R172</f>
        <v>#DIV/0!</v>
      </c>
      <c r="S333" s="777"/>
      <c r="W333" s="797" t="e">
        <f>W172</f>
        <v>#DIV/0!</v>
      </c>
      <c r="X333" s="797" t="e">
        <f>X172</f>
        <v>#DIV/0!</v>
      </c>
      <c r="Y333" s="797" t="e">
        <f>Y172</f>
        <v>#DIV/0!</v>
      </c>
      <c r="Z333" s="797" t="e">
        <f>Z172</f>
        <v>#DIV/0!</v>
      </c>
      <c r="AA333" s="777"/>
      <c r="AE333" s="797" t="e">
        <f>AE172</f>
        <v>#DIV/0!</v>
      </c>
      <c r="AF333" s="797" t="e">
        <f>AF172</f>
        <v>#DIV/0!</v>
      </c>
      <c r="AG333" s="797" t="e">
        <f>AG172</f>
        <v>#DIV/0!</v>
      </c>
      <c r="AH333" s="797" t="e">
        <f>AH172</f>
        <v>#DIV/0!</v>
      </c>
      <c r="AI333" s="777"/>
      <c r="AM333" s="797" t="e">
        <f>AM172</f>
        <v>#DIV/0!</v>
      </c>
      <c r="AN333" s="797" t="e">
        <f>AN172</f>
        <v>#DIV/0!</v>
      </c>
      <c r="AO333" s="797" t="e">
        <f>AO172</f>
        <v>#DIV/0!</v>
      </c>
      <c r="AP333" s="797" t="e">
        <f>AP172</f>
        <v>#DIV/0!</v>
      </c>
      <c r="AQ333" s="777"/>
      <c r="AU333" s="797" t="e">
        <f>AU172</f>
        <v>#DIV/0!</v>
      </c>
      <c r="AV333" s="797" t="e">
        <f>AV172</f>
        <v>#DIV/0!</v>
      </c>
      <c r="AW333" s="797" t="e">
        <f>AW172</f>
        <v>#DIV/0!</v>
      </c>
      <c r="AX333" s="797" t="e">
        <f>AX172</f>
        <v>#DIV/0!</v>
      </c>
      <c r="AY333" s="777"/>
      <c r="BC333" s="797" t="e">
        <f>BC172</f>
        <v>#DIV/0!</v>
      </c>
      <c r="BD333" s="797" t="e">
        <f>BD172</f>
        <v>#DIV/0!</v>
      </c>
      <c r="BE333" s="797" t="e">
        <f>BE172</f>
        <v>#DIV/0!</v>
      </c>
      <c r="BF333" s="797" t="e">
        <f>BF172</f>
        <v>#DIV/0!</v>
      </c>
      <c r="BG333" s="777"/>
      <c r="BK333" s="797" t="e">
        <f>BK172</f>
        <v>#DIV/0!</v>
      </c>
      <c r="BL333" s="797" t="e">
        <f>BL172</f>
        <v>#DIV/0!</v>
      </c>
      <c r="BM333" s="797" t="e">
        <f>BM172</f>
        <v>#DIV/0!</v>
      </c>
      <c r="BN333" s="797" t="e">
        <f>BN172</f>
        <v>#DIV/0!</v>
      </c>
      <c r="BO333" s="777"/>
      <c r="BS333" s="797" t="e">
        <f>BS172</f>
        <v>#DIV/0!</v>
      </c>
      <c r="BT333" s="797" t="e">
        <f>BT172</f>
        <v>#DIV/0!</v>
      </c>
      <c r="BU333" s="797" t="e">
        <f>BU172</f>
        <v>#DIV/0!</v>
      </c>
      <c r="BV333" s="797" t="e">
        <f>BV172</f>
        <v>#DIV/0!</v>
      </c>
      <c r="BW333" s="777"/>
      <c r="CA333" s="797" t="e">
        <f>CA172</f>
        <v>#DIV/0!</v>
      </c>
      <c r="CB333" s="797" t="e">
        <f>CB172</f>
        <v>#DIV/0!</v>
      </c>
      <c r="CC333" s="797" t="e">
        <f>CC172</f>
        <v>#DIV/0!</v>
      </c>
      <c r="CD333" s="797" t="e">
        <f>CD172</f>
        <v>#DIV/0!</v>
      </c>
      <c r="CE333" s="777"/>
      <c r="CI333" s="797" t="e">
        <f>CI172</f>
        <v>#DIV/0!</v>
      </c>
      <c r="CJ333" s="797" t="e">
        <f>CJ172</f>
        <v>#DIV/0!</v>
      </c>
      <c r="CK333" s="797" t="e">
        <f>CK172</f>
        <v>#DIV/0!</v>
      </c>
      <c r="CL333" s="797" t="e">
        <f>CL172</f>
        <v>#DIV/0!</v>
      </c>
      <c r="CM333" s="777"/>
      <c r="CQ333" s="797" t="e">
        <f>CQ172</f>
        <v>#DIV/0!</v>
      </c>
      <c r="CR333" s="797" t="e">
        <f>CR172</f>
        <v>#DIV/0!</v>
      </c>
      <c r="CS333" s="797" t="e">
        <f>CS172</f>
        <v>#DIV/0!</v>
      </c>
      <c r="CT333" s="797" t="e">
        <f>CT172</f>
        <v>#DIV/0!</v>
      </c>
      <c r="CU333" s="777"/>
      <c r="CY333" s="797" t="e">
        <f>CY172</f>
        <v>#DIV/0!</v>
      </c>
      <c r="CZ333" s="797" t="e">
        <f>CZ172</f>
        <v>#DIV/0!</v>
      </c>
      <c r="DA333" s="797" t="e">
        <f>DA172</f>
        <v>#DIV/0!</v>
      </c>
      <c r="DB333" s="797" t="e">
        <f>DB172</f>
        <v>#DIV/0!</v>
      </c>
      <c r="DC333" s="777"/>
      <c r="DG333" s="797" t="e">
        <f>DG172</f>
        <v>#DIV/0!</v>
      </c>
      <c r="DH333" s="797" t="e">
        <f>DH172</f>
        <v>#DIV/0!</v>
      </c>
      <c r="DI333" s="797" t="e">
        <f>DI172</f>
        <v>#DIV/0!</v>
      </c>
      <c r="DJ333" s="797" t="e">
        <f>DJ172</f>
        <v>#DIV/0!</v>
      </c>
      <c r="DK333" s="777"/>
      <c r="DO333" s="797" t="e">
        <f>DO172</f>
        <v>#DIV/0!</v>
      </c>
      <c r="DP333" s="797" t="e">
        <f>DP172</f>
        <v>#DIV/0!</v>
      </c>
      <c r="DQ333" s="797" t="e">
        <f>DQ172</f>
        <v>#DIV/0!</v>
      </c>
      <c r="DR333" s="797" t="e">
        <f>DR172</f>
        <v>#DIV/0!</v>
      </c>
      <c r="DS333" s="777"/>
      <c r="DW333" s="797" t="e">
        <f>DW172</f>
        <v>#DIV/0!</v>
      </c>
      <c r="DX333" s="797" t="e">
        <f>DX172</f>
        <v>#DIV/0!</v>
      </c>
      <c r="DY333" s="797" t="e">
        <f>DY172</f>
        <v>#DIV/0!</v>
      </c>
      <c r="DZ333" s="797" t="e">
        <f>DZ172</f>
        <v>#DIV/0!</v>
      </c>
      <c r="EA333" s="777"/>
      <c r="EE333" s="797" t="e">
        <f>EE172</f>
        <v>#DIV/0!</v>
      </c>
      <c r="EF333" s="797" t="e">
        <f>EF172</f>
        <v>#DIV/0!</v>
      </c>
      <c r="EG333" s="797" t="e">
        <f>EG172</f>
        <v>#DIV/0!</v>
      </c>
      <c r="EH333" s="797" t="e">
        <f>EH172</f>
        <v>#DIV/0!</v>
      </c>
      <c r="EI333" s="777"/>
      <c r="EM333" s="797" t="e">
        <f>EM172</f>
        <v>#DIV/0!</v>
      </c>
      <c r="EN333" s="797" t="e">
        <f>EN172</f>
        <v>#DIV/0!</v>
      </c>
      <c r="EO333" s="797" t="e">
        <f>EO172</f>
        <v>#DIV/0!</v>
      </c>
      <c r="EP333" s="797" t="e">
        <f>EP172</f>
        <v>#DIV/0!</v>
      </c>
      <c r="EQ333" s="777"/>
      <c r="EU333" s="797" t="e">
        <f>EU172</f>
        <v>#DIV/0!</v>
      </c>
      <c r="EV333" s="797" t="e">
        <f>EV172</f>
        <v>#DIV/0!</v>
      </c>
      <c r="EW333" s="797" t="e">
        <f>EW172</f>
        <v>#DIV/0!</v>
      </c>
      <c r="EX333" s="797" t="e">
        <f>EX172</f>
        <v>#DIV/0!</v>
      </c>
      <c r="EY333" s="777"/>
      <c r="FC333" s="797" t="e">
        <f>FC172</f>
        <v>#DIV/0!</v>
      </c>
      <c r="FD333" s="797" t="e">
        <f>FD172</f>
        <v>#DIV/0!</v>
      </c>
      <c r="FE333" s="797" t="e">
        <f>FE172</f>
        <v>#DIV/0!</v>
      </c>
      <c r="FF333" s="797" t="e">
        <f>FF172</f>
        <v>#DIV/0!</v>
      </c>
      <c r="FG333" s="777"/>
      <c r="FK333" s="797" t="e">
        <f>FK172</f>
        <v>#DIV/0!</v>
      </c>
      <c r="FL333" s="797" t="e">
        <f>FL172</f>
        <v>#DIV/0!</v>
      </c>
      <c r="FM333" s="797" t="e">
        <f>FM172</f>
        <v>#DIV/0!</v>
      </c>
      <c r="FN333" s="797" t="e">
        <f>FN172</f>
        <v>#DIV/0!</v>
      </c>
      <c r="FO333" s="777"/>
    </row>
    <row r="334" spans="1:171">
      <c r="A334" s="923" t="s">
        <v>246</v>
      </c>
      <c r="B334" s="51"/>
      <c r="C334" s="1"/>
      <c r="D334" s="1"/>
      <c r="E334" s="1"/>
      <c r="F334" s="1"/>
      <c r="G334" s="221"/>
      <c r="H334" s="221"/>
      <c r="I334" s="221"/>
      <c r="J334" s="924"/>
      <c r="K334" s="777"/>
      <c r="O334" s="221"/>
      <c r="P334" s="221"/>
      <c r="Q334" s="221"/>
      <c r="R334" s="924"/>
      <c r="S334" s="777"/>
      <c r="W334" s="221"/>
      <c r="X334" s="221"/>
      <c r="Y334" s="221"/>
      <c r="Z334" s="924"/>
      <c r="AA334" s="777"/>
      <c r="AE334" s="221"/>
      <c r="AF334" s="221"/>
      <c r="AG334" s="221"/>
      <c r="AH334" s="924"/>
      <c r="AI334" s="777"/>
      <c r="AM334" s="221"/>
      <c r="AN334" s="221"/>
      <c r="AO334" s="221"/>
      <c r="AP334" s="924"/>
      <c r="AQ334" s="777"/>
      <c r="AU334" s="221"/>
      <c r="AV334" s="221"/>
      <c r="AW334" s="221"/>
      <c r="AX334" s="924"/>
      <c r="AY334" s="777"/>
      <c r="BC334" s="221"/>
      <c r="BD334" s="221"/>
      <c r="BE334" s="221"/>
      <c r="BF334" s="924"/>
      <c r="BG334" s="777"/>
      <c r="BK334" s="221"/>
      <c r="BL334" s="221"/>
      <c r="BM334" s="221"/>
      <c r="BN334" s="924"/>
      <c r="BO334" s="777"/>
      <c r="BS334" s="221"/>
      <c r="BT334" s="221"/>
      <c r="BU334" s="221"/>
      <c r="BV334" s="924"/>
      <c r="BW334" s="777"/>
      <c r="CA334" s="221"/>
      <c r="CB334" s="221"/>
      <c r="CC334" s="221"/>
      <c r="CD334" s="924"/>
      <c r="CE334" s="777"/>
      <c r="CI334" s="221"/>
      <c r="CJ334" s="221"/>
      <c r="CK334" s="221"/>
      <c r="CL334" s="924"/>
      <c r="CM334" s="777"/>
      <c r="CQ334" s="221"/>
      <c r="CR334" s="221"/>
      <c r="CS334" s="221"/>
      <c r="CT334" s="924"/>
      <c r="CU334" s="777"/>
      <c r="CY334" s="221"/>
      <c r="CZ334" s="221"/>
      <c r="DA334" s="221"/>
      <c r="DB334" s="924"/>
      <c r="DC334" s="777"/>
      <c r="DG334" s="221"/>
      <c r="DH334" s="221"/>
      <c r="DI334" s="221"/>
      <c r="DJ334" s="924"/>
      <c r="DK334" s="777"/>
      <c r="DO334" s="221"/>
      <c r="DP334" s="221"/>
      <c r="DQ334" s="221"/>
      <c r="DR334" s="924"/>
      <c r="DS334" s="777"/>
      <c r="DW334" s="221"/>
      <c r="DX334" s="221"/>
      <c r="DY334" s="221"/>
      <c r="DZ334" s="924"/>
      <c r="EA334" s="777"/>
      <c r="EE334" s="221"/>
      <c r="EF334" s="221"/>
      <c r="EG334" s="221"/>
      <c r="EH334" s="924"/>
      <c r="EI334" s="777"/>
      <c r="EM334" s="221"/>
      <c r="EN334" s="221"/>
      <c r="EO334" s="221"/>
      <c r="EP334" s="924"/>
      <c r="EQ334" s="777"/>
      <c r="EU334" s="221"/>
      <c r="EV334" s="221"/>
      <c r="EW334" s="221"/>
      <c r="EX334" s="924"/>
      <c r="EY334" s="777"/>
      <c r="FC334" s="221"/>
      <c r="FD334" s="221"/>
      <c r="FE334" s="221"/>
      <c r="FF334" s="924"/>
      <c r="FG334" s="777"/>
      <c r="FK334" s="221"/>
      <c r="FL334" s="221"/>
      <c r="FM334" s="221"/>
      <c r="FN334" s="924"/>
      <c r="FO334" s="777"/>
    </row>
    <row r="335" spans="1:171">
      <c r="A335" s="923"/>
      <c r="B335" s="51"/>
      <c r="C335" s="1"/>
      <c r="D335" s="1"/>
      <c r="E335" s="1"/>
      <c r="F335" s="1"/>
      <c r="G335" s="221"/>
      <c r="H335" s="221"/>
      <c r="I335" s="221"/>
      <c r="J335" s="924"/>
      <c r="K335" s="777"/>
      <c r="O335" s="221"/>
      <c r="P335" s="221"/>
      <c r="Q335" s="221"/>
      <c r="R335" s="924"/>
      <c r="S335" s="777"/>
      <c r="W335" s="221"/>
      <c r="X335" s="221"/>
      <c r="Y335" s="221"/>
      <c r="Z335" s="924"/>
      <c r="AA335" s="777"/>
      <c r="AE335" s="221"/>
      <c r="AF335" s="221"/>
      <c r="AG335" s="221"/>
      <c r="AH335" s="924"/>
      <c r="AI335" s="777"/>
      <c r="AM335" s="221"/>
      <c r="AN335" s="221"/>
      <c r="AO335" s="221"/>
      <c r="AP335" s="924"/>
      <c r="AQ335" s="777"/>
      <c r="AU335" s="221"/>
      <c r="AV335" s="221"/>
      <c r="AW335" s="221"/>
      <c r="AX335" s="924"/>
      <c r="AY335" s="777"/>
      <c r="BC335" s="221"/>
      <c r="BD335" s="221"/>
      <c r="BE335" s="221"/>
      <c r="BF335" s="924"/>
      <c r="BG335" s="777"/>
      <c r="BK335" s="221"/>
      <c r="BL335" s="221"/>
      <c r="BM335" s="221"/>
      <c r="BN335" s="924"/>
      <c r="BO335" s="777"/>
      <c r="BS335" s="221"/>
      <c r="BT335" s="221"/>
      <c r="BU335" s="221"/>
      <c r="BV335" s="924"/>
      <c r="BW335" s="777"/>
      <c r="CA335" s="221"/>
      <c r="CB335" s="221"/>
      <c r="CC335" s="221"/>
      <c r="CD335" s="924"/>
      <c r="CE335" s="777"/>
      <c r="CI335" s="221"/>
      <c r="CJ335" s="221"/>
      <c r="CK335" s="221"/>
      <c r="CL335" s="924"/>
      <c r="CM335" s="777"/>
      <c r="CQ335" s="221"/>
      <c r="CR335" s="221"/>
      <c r="CS335" s="221"/>
      <c r="CT335" s="924"/>
      <c r="CU335" s="777"/>
      <c r="CY335" s="221"/>
      <c r="CZ335" s="221"/>
      <c r="DA335" s="221"/>
      <c r="DB335" s="924"/>
      <c r="DC335" s="777"/>
      <c r="DG335" s="221"/>
      <c r="DH335" s="221"/>
      <c r="DI335" s="221"/>
      <c r="DJ335" s="924"/>
      <c r="DK335" s="777"/>
      <c r="DO335" s="221"/>
      <c r="DP335" s="221"/>
      <c r="DQ335" s="221"/>
      <c r="DR335" s="924"/>
      <c r="DS335" s="777"/>
      <c r="DW335" s="221"/>
      <c r="DX335" s="221"/>
      <c r="DY335" s="221"/>
      <c r="DZ335" s="924"/>
      <c r="EA335" s="777"/>
      <c r="EE335" s="221"/>
      <c r="EF335" s="221"/>
      <c r="EG335" s="221"/>
      <c r="EH335" s="924"/>
      <c r="EI335" s="777"/>
      <c r="EM335" s="221"/>
      <c r="EN335" s="221"/>
      <c r="EO335" s="221"/>
      <c r="EP335" s="924"/>
      <c r="EQ335" s="777"/>
      <c r="EU335" s="221"/>
      <c r="EV335" s="221"/>
      <c r="EW335" s="221"/>
      <c r="EX335" s="924"/>
      <c r="EY335" s="777"/>
      <c r="FC335" s="221"/>
      <c r="FD335" s="221"/>
      <c r="FE335" s="221"/>
      <c r="FF335" s="924"/>
      <c r="FG335" s="777"/>
      <c r="FK335" s="221"/>
      <c r="FL335" s="221"/>
      <c r="FM335" s="221"/>
      <c r="FN335" s="924"/>
      <c r="FO335" s="777"/>
    </row>
    <row r="336" spans="1:171">
      <c r="A336" s="922" t="s">
        <v>39</v>
      </c>
      <c r="B336" s="51"/>
      <c r="C336" s="1"/>
      <c r="D336" s="1"/>
      <c r="E336" s="1"/>
      <c r="F336" s="1"/>
      <c r="G336" s="797">
        <f>G290</f>
        <v>0</v>
      </c>
      <c r="H336" s="797">
        <f>H290</f>
        <v>0</v>
      </c>
      <c r="I336" s="797">
        <f>I290</f>
        <v>0</v>
      </c>
      <c r="J336" s="797">
        <f>J290</f>
        <v>0</v>
      </c>
      <c r="K336" s="777"/>
      <c r="O336" s="797">
        <f>O290</f>
        <v>0</v>
      </c>
      <c r="P336" s="797" t="e">
        <f>P290</f>
        <v>#DIV/0!</v>
      </c>
      <c r="Q336" s="797" t="e">
        <f>Q290</f>
        <v>#DIV/0!</v>
      </c>
      <c r="R336" s="797" t="e">
        <f>R290</f>
        <v>#DIV/0!</v>
      </c>
      <c r="S336" s="777"/>
      <c r="W336" s="797">
        <f>W290</f>
        <v>0</v>
      </c>
      <c r="X336" s="797" t="e">
        <f>X290</f>
        <v>#DIV/0!</v>
      </c>
      <c r="Y336" s="797" t="e">
        <f>Y290</f>
        <v>#DIV/0!</v>
      </c>
      <c r="Z336" s="797" t="e">
        <f>Z290</f>
        <v>#DIV/0!</v>
      </c>
      <c r="AA336" s="777"/>
      <c r="AE336" s="797">
        <f>AE290</f>
        <v>0</v>
      </c>
      <c r="AF336" s="797" t="e">
        <f>AF290</f>
        <v>#DIV/0!</v>
      </c>
      <c r="AG336" s="797" t="e">
        <f>AG290</f>
        <v>#DIV/0!</v>
      </c>
      <c r="AH336" s="797" t="e">
        <f>AH290</f>
        <v>#DIV/0!</v>
      </c>
      <c r="AI336" s="777"/>
      <c r="AM336" s="797">
        <f>AM290</f>
        <v>0</v>
      </c>
      <c r="AN336" s="797" t="e">
        <f>AN290</f>
        <v>#DIV/0!</v>
      </c>
      <c r="AO336" s="797" t="e">
        <f>AO290</f>
        <v>#DIV/0!</v>
      </c>
      <c r="AP336" s="797" t="e">
        <f>AP290</f>
        <v>#DIV/0!</v>
      </c>
      <c r="AQ336" s="777"/>
      <c r="AU336" s="797">
        <f>AU290</f>
        <v>0</v>
      </c>
      <c r="AV336" s="797" t="e">
        <f>AV290</f>
        <v>#DIV/0!</v>
      </c>
      <c r="AW336" s="797" t="e">
        <f>AW290</f>
        <v>#DIV/0!</v>
      </c>
      <c r="AX336" s="797" t="e">
        <f>AX290</f>
        <v>#DIV/0!</v>
      </c>
      <c r="AY336" s="777"/>
      <c r="BC336" s="797">
        <f>BC290</f>
        <v>0</v>
      </c>
      <c r="BD336" s="797" t="e">
        <f>BD290</f>
        <v>#DIV/0!</v>
      </c>
      <c r="BE336" s="797" t="e">
        <f>BE290</f>
        <v>#DIV/0!</v>
      </c>
      <c r="BF336" s="797" t="e">
        <f>BF290</f>
        <v>#DIV/0!</v>
      </c>
      <c r="BG336" s="777"/>
      <c r="BK336" s="797">
        <f>BK290</f>
        <v>0</v>
      </c>
      <c r="BL336" s="797" t="e">
        <f>BL290</f>
        <v>#DIV/0!</v>
      </c>
      <c r="BM336" s="797" t="e">
        <f>BM290</f>
        <v>#DIV/0!</v>
      </c>
      <c r="BN336" s="797" t="e">
        <f>BN290</f>
        <v>#DIV/0!</v>
      </c>
      <c r="BO336" s="777"/>
      <c r="BS336" s="797">
        <f>BS290</f>
        <v>0</v>
      </c>
      <c r="BT336" s="797" t="e">
        <f>BT290</f>
        <v>#DIV/0!</v>
      </c>
      <c r="BU336" s="797" t="e">
        <f>BU290</f>
        <v>#DIV/0!</v>
      </c>
      <c r="BV336" s="797" t="e">
        <f>BV290</f>
        <v>#DIV/0!</v>
      </c>
      <c r="BW336" s="777"/>
      <c r="CA336" s="797">
        <f>CA290</f>
        <v>0</v>
      </c>
      <c r="CB336" s="797" t="e">
        <f>CB290</f>
        <v>#DIV/0!</v>
      </c>
      <c r="CC336" s="797" t="e">
        <f>CC290</f>
        <v>#DIV/0!</v>
      </c>
      <c r="CD336" s="797" t="e">
        <f>CD290</f>
        <v>#DIV/0!</v>
      </c>
      <c r="CE336" s="777"/>
      <c r="CI336" s="797">
        <f>CI290</f>
        <v>0</v>
      </c>
      <c r="CJ336" s="797" t="e">
        <f>CJ290</f>
        <v>#DIV/0!</v>
      </c>
      <c r="CK336" s="797" t="e">
        <f>CK290</f>
        <v>#DIV/0!</v>
      </c>
      <c r="CL336" s="797" t="e">
        <f>CL290</f>
        <v>#DIV/0!</v>
      </c>
      <c r="CM336" s="777"/>
      <c r="CQ336" s="797">
        <f>CQ290</f>
        <v>0</v>
      </c>
      <c r="CR336" s="797" t="e">
        <f>CR290</f>
        <v>#DIV/0!</v>
      </c>
      <c r="CS336" s="797" t="e">
        <f>CS290</f>
        <v>#DIV/0!</v>
      </c>
      <c r="CT336" s="797" t="e">
        <f>CT290</f>
        <v>#DIV/0!</v>
      </c>
      <c r="CU336" s="777"/>
      <c r="CY336" s="797">
        <f>CY290</f>
        <v>0</v>
      </c>
      <c r="CZ336" s="797" t="e">
        <f>CZ290</f>
        <v>#DIV/0!</v>
      </c>
      <c r="DA336" s="797" t="e">
        <f>DA290</f>
        <v>#DIV/0!</v>
      </c>
      <c r="DB336" s="797" t="e">
        <f>DB290</f>
        <v>#DIV/0!</v>
      </c>
      <c r="DC336" s="777"/>
      <c r="DG336" s="797">
        <f>DG290</f>
        <v>0</v>
      </c>
      <c r="DH336" s="797" t="e">
        <f>DH290</f>
        <v>#DIV/0!</v>
      </c>
      <c r="DI336" s="797" t="e">
        <f>DI290</f>
        <v>#DIV/0!</v>
      </c>
      <c r="DJ336" s="797" t="e">
        <f>DJ290</f>
        <v>#DIV/0!</v>
      </c>
      <c r="DK336" s="777"/>
      <c r="DO336" s="797">
        <f>DO290</f>
        <v>0</v>
      </c>
      <c r="DP336" s="797" t="e">
        <f>DP290</f>
        <v>#DIV/0!</v>
      </c>
      <c r="DQ336" s="797" t="e">
        <f>DQ290</f>
        <v>#DIV/0!</v>
      </c>
      <c r="DR336" s="797" t="e">
        <f>DR290</f>
        <v>#DIV/0!</v>
      </c>
      <c r="DS336" s="777"/>
      <c r="DW336" s="797">
        <f>DW290</f>
        <v>0</v>
      </c>
      <c r="DX336" s="797" t="e">
        <f>DX290</f>
        <v>#DIV/0!</v>
      </c>
      <c r="DY336" s="797" t="e">
        <f>DY290</f>
        <v>#DIV/0!</v>
      </c>
      <c r="DZ336" s="797" t="e">
        <f>DZ290</f>
        <v>#DIV/0!</v>
      </c>
      <c r="EA336" s="777"/>
      <c r="EE336" s="797">
        <f>EE290</f>
        <v>0</v>
      </c>
      <c r="EF336" s="797" t="e">
        <f>EF290</f>
        <v>#DIV/0!</v>
      </c>
      <c r="EG336" s="797" t="e">
        <f>EG290</f>
        <v>#DIV/0!</v>
      </c>
      <c r="EH336" s="797" t="e">
        <f>EH290</f>
        <v>#DIV/0!</v>
      </c>
      <c r="EI336" s="777"/>
      <c r="EM336" s="797">
        <f>EM290</f>
        <v>0</v>
      </c>
      <c r="EN336" s="797" t="e">
        <f>EN290</f>
        <v>#DIV/0!</v>
      </c>
      <c r="EO336" s="797" t="e">
        <f>EO290</f>
        <v>#DIV/0!</v>
      </c>
      <c r="EP336" s="797" t="e">
        <f>EP290</f>
        <v>#DIV/0!</v>
      </c>
      <c r="EQ336" s="777"/>
      <c r="EU336" s="797">
        <f>EU290</f>
        <v>0</v>
      </c>
      <c r="EV336" s="797" t="e">
        <f>EV290</f>
        <v>#DIV/0!</v>
      </c>
      <c r="EW336" s="797" t="e">
        <f>EW290</f>
        <v>#DIV/0!</v>
      </c>
      <c r="EX336" s="797" t="e">
        <f>EX290</f>
        <v>#DIV/0!</v>
      </c>
      <c r="EY336" s="777"/>
      <c r="FC336" s="797">
        <f>FC290</f>
        <v>0</v>
      </c>
      <c r="FD336" s="797" t="e">
        <f>FD290</f>
        <v>#DIV/0!</v>
      </c>
      <c r="FE336" s="797" t="e">
        <f>FE290</f>
        <v>#DIV/0!</v>
      </c>
      <c r="FF336" s="797" t="e">
        <f>FF290</f>
        <v>#DIV/0!</v>
      </c>
      <c r="FG336" s="777"/>
      <c r="FK336" s="797">
        <f>FK290</f>
        <v>0</v>
      </c>
      <c r="FL336" s="797" t="e">
        <f>FL290</f>
        <v>#DIV/0!</v>
      </c>
      <c r="FM336" s="797" t="e">
        <f>FM290</f>
        <v>#DIV/0!</v>
      </c>
      <c r="FN336" s="797" t="e">
        <f>FN290</f>
        <v>#DIV/0!</v>
      </c>
      <c r="FO336" s="777"/>
    </row>
    <row r="337" spans="1:171">
      <c r="A337" s="923" t="s">
        <v>161</v>
      </c>
      <c r="B337" s="51"/>
      <c r="C337" s="1"/>
      <c r="D337" s="1"/>
      <c r="E337" s="1"/>
      <c r="F337" s="1"/>
      <c r="G337" s="221"/>
      <c r="H337" s="221"/>
      <c r="I337" s="221"/>
      <c r="J337" s="924"/>
      <c r="K337" s="777"/>
      <c r="O337" s="221"/>
      <c r="P337" s="221"/>
      <c r="Q337" s="221"/>
      <c r="R337" s="924"/>
      <c r="S337" s="777"/>
      <c r="W337" s="221"/>
      <c r="X337" s="221"/>
      <c r="Y337" s="221"/>
      <c r="Z337" s="924"/>
      <c r="AA337" s="777"/>
      <c r="AE337" s="221"/>
      <c r="AF337" s="221"/>
      <c r="AG337" s="221"/>
      <c r="AH337" s="924"/>
      <c r="AI337" s="777"/>
      <c r="AM337" s="221"/>
      <c r="AN337" s="221"/>
      <c r="AO337" s="221"/>
      <c r="AP337" s="924"/>
      <c r="AQ337" s="777"/>
      <c r="AU337" s="221"/>
      <c r="AV337" s="221"/>
      <c r="AW337" s="221"/>
      <c r="AX337" s="924"/>
      <c r="AY337" s="777"/>
      <c r="BC337" s="221"/>
      <c r="BD337" s="221"/>
      <c r="BE337" s="221"/>
      <c r="BF337" s="924"/>
      <c r="BG337" s="777"/>
      <c r="BK337" s="221"/>
      <c r="BL337" s="221"/>
      <c r="BM337" s="221"/>
      <c r="BN337" s="924"/>
      <c r="BO337" s="777"/>
      <c r="BS337" s="221"/>
      <c r="BT337" s="221"/>
      <c r="BU337" s="221"/>
      <c r="BV337" s="924"/>
      <c r="BW337" s="777"/>
      <c r="CA337" s="221"/>
      <c r="CB337" s="221"/>
      <c r="CC337" s="221"/>
      <c r="CD337" s="924"/>
      <c r="CE337" s="777"/>
      <c r="CI337" s="221"/>
      <c r="CJ337" s="221"/>
      <c r="CK337" s="221"/>
      <c r="CL337" s="924"/>
      <c r="CM337" s="777"/>
      <c r="CQ337" s="221"/>
      <c r="CR337" s="221"/>
      <c r="CS337" s="221"/>
      <c r="CT337" s="924"/>
      <c r="CU337" s="777"/>
      <c r="CY337" s="221"/>
      <c r="CZ337" s="221"/>
      <c r="DA337" s="221"/>
      <c r="DB337" s="924"/>
      <c r="DC337" s="777"/>
      <c r="DG337" s="221"/>
      <c r="DH337" s="221"/>
      <c r="DI337" s="221"/>
      <c r="DJ337" s="924"/>
      <c r="DK337" s="777"/>
      <c r="DO337" s="221"/>
      <c r="DP337" s="221"/>
      <c r="DQ337" s="221"/>
      <c r="DR337" s="924"/>
      <c r="DS337" s="777"/>
      <c r="DW337" s="221"/>
      <c r="DX337" s="221"/>
      <c r="DY337" s="221"/>
      <c r="DZ337" s="924"/>
      <c r="EA337" s="777"/>
      <c r="EE337" s="221"/>
      <c r="EF337" s="221"/>
      <c r="EG337" s="221"/>
      <c r="EH337" s="924"/>
      <c r="EI337" s="777"/>
      <c r="EM337" s="221"/>
      <c r="EN337" s="221"/>
      <c r="EO337" s="221"/>
      <c r="EP337" s="924"/>
      <c r="EQ337" s="777"/>
      <c r="EU337" s="221"/>
      <c r="EV337" s="221"/>
      <c r="EW337" s="221"/>
      <c r="EX337" s="924"/>
      <c r="EY337" s="777"/>
      <c r="FC337" s="221"/>
      <c r="FD337" s="221"/>
      <c r="FE337" s="221"/>
      <c r="FF337" s="924"/>
      <c r="FG337" s="777"/>
      <c r="FK337" s="221"/>
      <c r="FL337" s="221"/>
      <c r="FM337" s="221"/>
      <c r="FN337" s="924"/>
      <c r="FO337" s="777"/>
    </row>
    <row r="338" spans="1:171">
      <c r="A338" s="923"/>
      <c r="B338" s="51"/>
      <c r="C338" s="1"/>
      <c r="D338" s="1"/>
      <c r="E338" s="1"/>
      <c r="F338" s="1"/>
      <c r="G338" s="221"/>
      <c r="H338" s="221"/>
      <c r="I338" s="221"/>
      <c r="J338" s="924"/>
      <c r="K338" s="777"/>
      <c r="O338" s="221"/>
      <c r="P338" s="221"/>
      <c r="Q338" s="221"/>
      <c r="R338" s="924"/>
      <c r="S338" s="777"/>
      <c r="W338" s="221"/>
      <c r="X338" s="221"/>
      <c r="Y338" s="221"/>
      <c r="Z338" s="924"/>
      <c r="AA338" s="777"/>
      <c r="AE338" s="221"/>
      <c r="AF338" s="221"/>
      <c r="AG338" s="221"/>
      <c r="AH338" s="924"/>
      <c r="AI338" s="777"/>
      <c r="AM338" s="221"/>
      <c r="AN338" s="221"/>
      <c r="AO338" s="221"/>
      <c r="AP338" s="924"/>
      <c r="AQ338" s="777"/>
      <c r="AU338" s="221"/>
      <c r="AV338" s="221"/>
      <c r="AW338" s="221"/>
      <c r="AX338" s="924"/>
      <c r="AY338" s="777"/>
      <c r="BC338" s="221"/>
      <c r="BD338" s="221"/>
      <c r="BE338" s="221"/>
      <c r="BF338" s="924"/>
      <c r="BG338" s="777"/>
      <c r="BK338" s="221"/>
      <c r="BL338" s="221"/>
      <c r="BM338" s="221"/>
      <c r="BN338" s="924"/>
      <c r="BO338" s="777"/>
      <c r="BS338" s="221"/>
      <c r="BT338" s="221"/>
      <c r="BU338" s="221"/>
      <c r="BV338" s="924"/>
      <c r="BW338" s="777"/>
      <c r="CA338" s="221"/>
      <c r="CB338" s="221"/>
      <c r="CC338" s="221"/>
      <c r="CD338" s="924"/>
      <c r="CE338" s="777"/>
      <c r="CI338" s="221"/>
      <c r="CJ338" s="221"/>
      <c r="CK338" s="221"/>
      <c r="CL338" s="924"/>
      <c r="CM338" s="777"/>
      <c r="CQ338" s="221"/>
      <c r="CR338" s="221"/>
      <c r="CS338" s="221"/>
      <c r="CT338" s="924"/>
      <c r="CU338" s="777"/>
      <c r="CY338" s="221"/>
      <c r="CZ338" s="221"/>
      <c r="DA338" s="221"/>
      <c r="DB338" s="924"/>
      <c r="DC338" s="777"/>
      <c r="DG338" s="221"/>
      <c r="DH338" s="221"/>
      <c r="DI338" s="221"/>
      <c r="DJ338" s="924"/>
      <c r="DK338" s="777"/>
      <c r="DO338" s="221"/>
      <c r="DP338" s="221"/>
      <c r="DQ338" s="221"/>
      <c r="DR338" s="924"/>
      <c r="DS338" s="777"/>
      <c r="DW338" s="221"/>
      <c r="DX338" s="221"/>
      <c r="DY338" s="221"/>
      <c r="DZ338" s="924"/>
      <c r="EA338" s="777"/>
      <c r="EE338" s="221"/>
      <c r="EF338" s="221"/>
      <c r="EG338" s="221"/>
      <c r="EH338" s="924"/>
      <c r="EI338" s="777"/>
      <c r="EM338" s="221"/>
      <c r="EN338" s="221"/>
      <c r="EO338" s="221"/>
      <c r="EP338" s="924"/>
      <c r="EQ338" s="777"/>
      <c r="EU338" s="221"/>
      <c r="EV338" s="221"/>
      <c r="EW338" s="221"/>
      <c r="EX338" s="924"/>
      <c r="EY338" s="777"/>
      <c r="FC338" s="221"/>
      <c r="FD338" s="221"/>
      <c r="FE338" s="221"/>
      <c r="FF338" s="924"/>
      <c r="FG338" s="777"/>
      <c r="FK338" s="221"/>
      <c r="FL338" s="221"/>
      <c r="FM338" s="221"/>
      <c r="FN338" s="924"/>
      <c r="FO338" s="777"/>
    </row>
    <row r="339" spans="1:171">
      <c r="A339" s="922" t="s">
        <v>49</v>
      </c>
      <c r="B339" s="51"/>
      <c r="C339" s="1"/>
      <c r="D339" s="1"/>
      <c r="E339" s="1"/>
      <c r="F339" s="1"/>
      <c r="G339" s="797">
        <f>G323</f>
        <v>0</v>
      </c>
      <c r="H339" s="797">
        <f>H323</f>
        <v>0</v>
      </c>
      <c r="I339" s="797">
        <f>I323</f>
        <v>0</v>
      </c>
      <c r="J339" s="797">
        <f>J323</f>
        <v>0</v>
      </c>
      <c r="K339" s="777"/>
      <c r="O339" s="797" t="e">
        <f>O323</f>
        <v>#DIV/0!</v>
      </c>
      <c r="P339" s="797" t="e">
        <f>P323</f>
        <v>#DIV/0!</v>
      </c>
      <c r="Q339" s="797" t="e">
        <f>Q323</f>
        <v>#DIV/0!</v>
      </c>
      <c r="R339" s="797" t="e">
        <f>R323</f>
        <v>#DIV/0!</v>
      </c>
      <c r="S339" s="777"/>
      <c r="W339" s="797" t="e">
        <f>W323</f>
        <v>#DIV/0!</v>
      </c>
      <c r="X339" s="797" t="e">
        <f>X323</f>
        <v>#DIV/0!</v>
      </c>
      <c r="Y339" s="797" t="e">
        <f>Y323</f>
        <v>#DIV/0!</v>
      </c>
      <c r="Z339" s="797" t="e">
        <f>Z323</f>
        <v>#DIV/0!</v>
      </c>
      <c r="AA339" s="777"/>
      <c r="AE339" s="797" t="e">
        <f>AE323</f>
        <v>#DIV/0!</v>
      </c>
      <c r="AF339" s="797" t="e">
        <f>AF323</f>
        <v>#DIV/0!</v>
      </c>
      <c r="AG339" s="797" t="e">
        <f>AG323</f>
        <v>#DIV/0!</v>
      </c>
      <c r="AH339" s="797" t="e">
        <f>AH323</f>
        <v>#DIV/0!</v>
      </c>
      <c r="AI339" s="777"/>
      <c r="AM339" s="797" t="e">
        <f>AM323</f>
        <v>#DIV/0!</v>
      </c>
      <c r="AN339" s="797" t="e">
        <f>AN323</f>
        <v>#DIV/0!</v>
      </c>
      <c r="AO339" s="797" t="e">
        <f>AO323</f>
        <v>#DIV/0!</v>
      </c>
      <c r="AP339" s="797" t="e">
        <f>AP323</f>
        <v>#DIV/0!</v>
      </c>
      <c r="AQ339" s="777"/>
      <c r="AU339" s="797" t="e">
        <f>AU323</f>
        <v>#DIV/0!</v>
      </c>
      <c r="AV339" s="797" t="e">
        <f>AV323</f>
        <v>#DIV/0!</v>
      </c>
      <c r="AW339" s="797" t="e">
        <f>AW323</f>
        <v>#DIV/0!</v>
      </c>
      <c r="AX339" s="797" t="e">
        <f>AX323</f>
        <v>#DIV/0!</v>
      </c>
      <c r="AY339" s="777"/>
      <c r="BC339" s="797" t="e">
        <f>BC323</f>
        <v>#DIV/0!</v>
      </c>
      <c r="BD339" s="797" t="e">
        <f>BD323</f>
        <v>#DIV/0!</v>
      </c>
      <c r="BE339" s="797" t="e">
        <f>BE323</f>
        <v>#DIV/0!</v>
      </c>
      <c r="BF339" s="797" t="e">
        <f>BF323</f>
        <v>#DIV/0!</v>
      </c>
      <c r="BG339" s="777"/>
      <c r="BK339" s="797" t="e">
        <f>BK323</f>
        <v>#DIV/0!</v>
      </c>
      <c r="BL339" s="797" t="e">
        <f>BL323</f>
        <v>#DIV/0!</v>
      </c>
      <c r="BM339" s="797" t="e">
        <f>BM323</f>
        <v>#DIV/0!</v>
      </c>
      <c r="BN339" s="797" t="e">
        <f>BN323</f>
        <v>#DIV/0!</v>
      </c>
      <c r="BO339" s="777"/>
      <c r="BS339" s="797" t="e">
        <f>BS323</f>
        <v>#DIV/0!</v>
      </c>
      <c r="BT339" s="797" t="e">
        <f>BT323</f>
        <v>#DIV/0!</v>
      </c>
      <c r="BU339" s="797" t="e">
        <f>BU323</f>
        <v>#DIV/0!</v>
      </c>
      <c r="BV339" s="797" t="e">
        <f>BV323</f>
        <v>#DIV/0!</v>
      </c>
      <c r="BW339" s="777"/>
      <c r="CA339" s="797" t="e">
        <f>CA323</f>
        <v>#DIV/0!</v>
      </c>
      <c r="CB339" s="797" t="e">
        <f>CB323</f>
        <v>#DIV/0!</v>
      </c>
      <c r="CC339" s="797" t="e">
        <f>CC323</f>
        <v>#DIV/0!</v>
      </c>
      <c r="CD339" s="797" t="e">
        <f>CD323</f>
        <v>#DIV/0!</v>
      </c>
      <c r="CE339" s="777"/>
      <c r="CI339" s="797" t="e">
        <f>CI323</f>
        <v>#DIV/0!</v>
      </c>
      <c r="CJ339" s="797" t="e">
        <f>CJ323</f>
        <v>#DIV/0!</v>
      </c>
      <c r="CK339" s="797" t="e">
        <f>CK323</f>
        <v>#DIV/0!</v>
      </c>
      <c r="CL339" s="797" t="e">
        <f>CL323</f>
        <v>#DIV/0!</v>
      </c>
      <c r="CM339" s="777"/>
      <c r="CQ339" s="797" t="e">
        <f>CQ323</f>
        <v>#DIV/0!</v>
      </c>
      <c r="CR339" s="797" t="e">
        <f>CR323</f>
        <v>#DIV/0!</v>
      </c>
      <c r="CS339" s="797" t="e">
        <f>CS323</f>
        <v>#DIV/0!</v>
      </c>
      <c r="CT339" s="797" t="e">
        <f>CT323</f>
        <v>#DIV/0!</v>
      </c>
      <c r="CU339" s="777"/>
      <c r="CY339" s="797" t="e">
        <f>CY323</f>
        <v>#DIV/0!</v>
      </c>
      <c r="CZ339" s="797" t="e">
        <f>CZ323</f>
        <v>#DIV/0!</v>
      </c>
      <c r="DA339" s="797" t="e">
        <f>DA323</f>
        <v>#DIV/0!</v>
      </c>
      <c r="DB339" s="797" t="e">
        <f>DB323</f>
        <v>#DIV/0!</v>
      </c>
      <c r="DC339" s="777"/>
      <c r="DG339" s="797" t="e">
        <f>DG323</f>
        <v>#DIV/0!</v>
      </c>
      <c r="DH339" s="797" t="e">
        <f>DH323</f>
        <v>#DIV/0!</v>
      </c>
      <c r="DI339" s="797" t="e">
        <f>DI323</f>
        <v>#DIV/0!</v>
      </c>
      <c r="DJ339" s="797" t="e">
        <f>DJ323</f>
        <v>#DIV/0!</v>
      </c>
      <c r="DK339" s="777"/>
      <c r="DO339" s="797" t="e">
        <f>DO323</f>
        <v>#DIV/0!</v>
      </c>
      <c r="DP339" s="797" t="e">
        <f>DP323</f>
        <v>#DIV/0!</v>
      </c>
      <c r="DQ339" s="797" t="e">
        <f>DQ323</f>
        <v>#DIV/0!</v>
      </c>
      <c r="DR339" s="797" t="e">
        <f>DR323</f>
        <v>#DIV/0!</v>
      </c>
      <c r="DS339" s="777"/>
      <c r="DW339" s="797" t="e">
        <f>DW323</f>
        <v>#DIV/0!</v>
      </c>
      <c r="DX339" s="797" t="e">
        <f>DX323</f>
        <v>#DIV/0!</v>
      </c>
      <c r="DY339" s="797" t="e">
        <f>DY323</f>
        <v>#DIV/0!</v>
      </c>
      <c r="DZ339" s="797" t="e">
        <f>DZ323</f>
        <v>#DIV/0!</v>
      </c>
      <c r="EA339" s="777"/>
      <c r="EE339" s="797" t="e">
        <f>EE323</f>
        <v>#DIV/0!</v>
      </c>
      <c r="EF339" s="797" t="e">
        <f>EF323</f>
        <v>#DIV/0!</v>
      </c>
      <c r="EG339" s="797" t="e">
        <f>EG323</f>
        <v>#DIV/0!</v>
      </c>
      <c r="EH339" s="797" t="e">
        <f>EH323</f>
        <v>#DIV/0!</v>
      </c>
      <c r="EI339" s="777"/>
      <c r="EM339" s="797" t="e">
        <f>EM323</f>
        <v>#DIV/0!</v>
      </c>
      <c r="EN339" s="797" t="e">
        <f>EN323</f>
        <v>#DIV/0!</v>
      </c>
      <c r="EO339" s="797" t="e">
        <f>EO323</f>
        <v>#DIV/0!</v>
      </c>
      <c r="EP339" s="797" t="e">
        <f>EP323</f>
        <v>#DIV/0!</v>
      </c>
      <c r="EQ339" s="777"/>
      <c r="EU339" s="797" t="e">
        <f>EU323</f>
        <v>#DIV/0!</v>
      </c>
      <c r="EV339" s="797" t="e">
        <f>EV323</f>
        <v>#DIV/0!</v>
      </c>
      <c r="EW339" s="797" t="e">
        <f>EW323</f>
        <v>#DIV/0!</v>
      </c>
      <c r="EX339" s="797" t="e">
        <f>EX323</f>
        <v>#DIV/0!</v>
      </c>
      <c r="EY339" s="777"/>
      <c r="FC339" s="797" t="e">
        <f>FC323</f>
        <v>#DIV/0!</v>
      </c>
      <c r="FD339" s="797" t="e">
        <f>FD323</f>
        <v>#DIV/0!</v>
      </c>
      <c r="FE339" s="797" t="e">
        <f>FE323</f>
        <v>#DIV/0!</v>
      </c>
      <c r="FF339" s="797" t="e">
        <f>FF323</f>
        <v>#DIV/0!</v>
      </c>
      <c r="FG339" s="777"/>
      <c r="FK339" s="797" t="e">
        <f>FK323</f>
        <v>#DIV/0!</v>
      </c>
      <c r="FL339" s="797" t="e">
        <f>FL323</f>
        <v>#DIV/0!</v>
      </c>
      <c r="FM339" s="797" t="e">
        <f>FM323</f>
        <v>#DIV/0!</v>
      </c>
      <c r="FN339" s="797" t="e">
        <f>FN323</f>
        <v>#DIV/0!</v>
      </c>
      <c r="FO339" s="777"/>
    </row>
    <row r="340" spans="1:171">
      <c r="A340" s="923" t="s">
        <v>456</v>
      </c>
      <c r="B340" s="51"/>
      <c r="C340" s="1"/>
      <c r="D340" s="1"/>
      <c r="E340" s="1"/>
      <c r="F340" s="1"/>
      <c r="G340" s="221"/>
      <c r="H340" s="221"/>
      <c r="I340" s="221"/>
      <c r="J340" s="924"/>
      <c r="K340" s="777"/>
      <c r="O340" s="221"/>
      <c r="P340" s="221"/>
      <c r="Q340" s="221"/>
      <c r="R340" s="924"/>
      <c r="S340" s="777"/>
      <c r="W340" s="221"/>
      <c r="X340" s="221"/>
      <c r="Y340" s="221"/>
      <c r="Z340" s="924"/>
      <c r="AA340" s="777"/>
      <c r="AE340" s="221"/>
      <c r="AF340" s="221"/>
      <c r="AG340" s="221"/>
      <c r="AH340" s="924"/>
      <c r="AI340" s="777"/>
      <c r="AM340" s="221"/>
      <c r="AN340" s="221"/>
      <c r="AO340" s="221"/>
      <c r="AP340" s="924"/>
      <c r="AQ340" s="777"/>
      <c r="AU340" s="221"/>
      <c r="AV340" s="221"/>
      <c r="AW340" s="221"/>
      <c r="AX340" s="924"/>
      <c r="AY340" s="777"/>
      <c r="BC340" s="221"/>
      <c r="BD340" s="221"/>
      <c r="BE340" s="221"/>
      <c r="BF340" s="924"/>
      <c r="BG340" s="777"/>
      <c r="BK340" s="221"/>
      <c r="BL340" s="221"/>
      <c r="BM340" s="221"/>
      <c r="BN340" s="924"/>
      <c r="BO340" s="777"/>
      <c r="BS340" s="221"/>
      <c r="BT340" s="221"/>
      <c r="BU340" s="221"/>
      <c r="BV340" s="924"/>
      <c r="BW340" s="777"/>
      <c r="CA340" s="221"/>
      <c r="CB340" s="221"/>
      <c r="CC340" s="221"/>
      <c r="CD340" s="924"/>
      <c r="CE340" s="777"/>
      <c r="CI340" s="221"/>
      <c r="CJ340" s="221"/>
      <c r="CK340" s="221"/>
      <c r="CL340" s="924"/>
      <c r="CM340" s="777"/>
      <c r="CQ340" s="221"/>
      <c r="CR340" s="221"/>
      <c r="CS340" s="221"/>
      <c r="CT340" s="924"/>
      <c r="CU340" s="777"/>
      <c r="CY340" s="221"/>
      <c r="CZ340" s="221"/>
      <c r="DA340" s="221"/>
      <c r="DB340" s="924"/>
      <c r="DC340" s="777"/>
      <c r="DG340" s="221"/>
      <c r="DH340" s="221"/>
      <c r="DI340" s="221"/>
      <c r="DJ340" s="924"/>
      <c r="DK340" s="777"/>
      <c r="DO340" s="221"/>
      <c r="DP340" s="221"/>
      <c r="DQ340" s="221"/>
      <c r="DR340" s="924"/>
      <c r="DS340" s="777"/>
      <c r="DW340" s="221"/>
      <c r="DX340" s="221"/>
      <c r="DY340" s="221"/>
      <c r="DZ340" s="924"/>
      <c r="EA340" s="777"/>
      <c r="EE340" s="221"/>
      <c r="EF340" s="221"/>
      <c r="EG340" s="221"/>
      <c r="EH340" s="924"/>
      <c r="EI340" s="777"/>
      <c r="EM340" s="221"/>
      <c r="EN340" s="221"/>
      <c r="EO340" s="221"/>
      <c r="EP340" s="924"/>
      <c r="EQ340" s="777"/>
      <c r="EU340" s="221"/>
      <c r="EV340" s="221"/>
      <c r="EW340" s="221"/>
      <c r="EX340" s="924"/>
      <c r="EY340" s="777"/>
      <c r="FC340" s="221"/>
      <c r="FD340" s="221"/>
      <c r="FE340" s="221"/>
      <c r="FF340" s="924"/>
      <c r="FG340" s="777"/>
      <c r="FK340" s="221"/>
      <c r="FL340" s="221"/>
      <c r="FM340" s="221"/>
      <c r="FN340" s="924"/>
      <c r="FO340" s="777"/>
    </row>
    <row r="341" spans="1:171">
      <c r="A341" s="923"/>
      <c r="B341" s="51"/>
      <c r="C341" s="1"/>
      <c r="D341" s="1"/>
      <c r="E341" s="1"/>
      <c r="F341" s="1"/>
      <c r="G341" s="221"/>
      <c r="H341" s="221"/>
      <c r="I341" s="221"/>
      <c r="J341" s="924"/>
      <c r="K341" s="777"/>
      <c r="O341" s="221"/>
      <c r="P341" s="221"/>
      <c r="Q341" s="221"/>
      <c r="R341" s="924"/>
      <c r="S341" s="777"/>
      <c r="W341" s="221"/>
      <c r="X341" s="221"/>
      <c r="Y341" s="221"/>
      <c r="Z341" s="924"/>
      <c r="AA341" s="777"/>
      <c r="AE341" s="221"/>
      <c r="AF341" s="221"/>
      <c r="AG341" s="221"/>
      <c r="AH341" s="924"/>
      <c r="AI341" s="777"/>
      <c r="AM341" s="221"/>
      <c r="AN341" s="221"/>
      <c r="AO341" s="221"/>
      <c r="AP341" s="924"/>
      <c r="AQ341" s="777"/>
      <c r="AU341" s="221"/>
      <c r="AV341" s="221"/>
      <c r="AW341" s="221"/>
      <c r="AX341" s="924"/>
      <c r="AY341" s="777"/>
      <c r="BC341" s="221"/>
      <c r="BD341" s="221"/>
      <c r="BE341" s="221"/>
      <c r="BF341" s="924"/>
      <c r="BG341" s="777"/>
      <c r="BK341" s="221"/>
      <c r="BL341" s="221"/>
      <c r="BM341" s="221"/>
      <c r="BN341" s="924"/>
      <c r="BO341" s="777"/>
      <c r="BS341" s="221"/>
      <c r="BT341" s="221"/>
      <c r="BU341" s="221"/>
      <c r="BV341" s="924"/>
      <c r="BW341" s="777"/>
      <c r="CA341" s="221"/>
      <c r="CB341" s="221"/>
      <c r="CC341" s="221"/>
      <c r="CD341" s="924"/>
      <c r="CE341" s="777"/>
      <c r="CI341" s="221"/>
      <c r="CJ341" s="221"/>
      <c r="CK341" s="221"/>
      <c r="CL341" s="924"/>
      <c r="CM341" s="777"/>
      <c r="CQ341" s="221"/>
      <c r="CR341" s="221"/>
      <c r="CS341" s="221"/>
      <c r="CT341" s="924"/>
      <c r="CU341" s="777"/>
      <c r="CY341" s="221"/>
      <c r="CZ341" s="221"/>
      <c r="DA341" s="221"/>
      <c r="DB341" s="924"/>
      <c r="DC341" s="777"/>
      <c r="DG341" s="221"/>
      <c r="DH341" s="221"/>
      <c r="DI341" s="221"/>
      <c r="DJ341" s="924"/>
      <c r="DK341" s="777"/>
      <c r="DO341" s="221"/>
      <c r="DP341" s="221"/>
      <c r="DQ341" s="221"/>
      <c r="DR341" s="924"/>
      <c r="DS341" s="777"/>
      <c r="DW341" s="221"/>
      <c r="DX341" s="221"/>
      <c r="DY341" s="221"/>
      <c r="DZ341" s="924"/>
      <c r="EA341" s="777"/>
      <c r="EE341" s="221"/>
      <c r="EF341" s="221"/>
      <c r="EG341" s="221"/>
      <c r="EH341" s="924"/>
      <c r="EI341" s="777"/>
      <c r="EM341" s="221"/>
      <c r="EN341" s="221"/>
      <c r="EO341" s="221"/>
      <c r="EP341" s="924"/>
      <c r="EQ341" s="777"/>
      <c r="EU341" s="221"/>
      <c r="EV341" s="221"/>
      <c r="EW341" s="221"/>
      <c r="EX341" s="924"/>
      <c r="EY341" s="777"/>
      <c r="FC341" s="221"/>
      <c r="FD341" s="221"/>
      <c r="FE341" s="221"/>
      <c r="FF341" s="924"/>
      <c r="FG341" s="777"/>
      <c r="FK341" s="221"/>
      <c r="FL341" s="221"/>
      <c r="FM341" s="221"/>
      <c r="FN341" s="924"/>
      <c r="FO341" s="777"/>
    </row>
    <row r="342" spans="1:171">
      <c r="A342" s="922" t="s">
        <v>51</v>
      </c>
      <c r="B342" s="51"/>
      <c r="C342" s="1"/>
      <c r="D342" s="1"/>
      <c r="E342" s="1"/>
      <c r="F342" s="1"/>
      <c r="G342" s="797">
        <f>G330+G333+G336-G339</f>
        <v>0</v>
      </c>
      <c r="H342" s="797">
        <f>H330+H333+H336-H339</f>
        <v>0</v>
      </c>
      <c r="I342" s="797">
        <f>I330+I333+I336-I339</f>
        <v>0</v>
      </c>
      <c r="J342" s="797">
        <f>J330+J333+J336-J339</f>
        <v>0</v>
      </c>
      <c r="K342" s="777"/>
      <c r="O342" s="797" t="e">
        <f>O330+O333+O336-O339</f>
        <v>#DIV/0!</v>
      </c>
      <c r="P342" s="797" t="e">
        <f>P330+P333+P336-P339</f>
        <v>#DIV/0!</v>
      </c>
      <c r="Q342" s="797" t="e">
        <f>Q330+Q333+Q336-Q339</f>
        <v>#DIV/0!</v>
      </c>
      <c r="R342" s="797" t="e">
        <f>R330+R333+R336-R339</f>
        <v>#DIV/0!</v>
      </c>
      <c r="S342" s="777"/>
      <c r="W342" s="797" t="e">
        <f>W330+W333+W336-W339</f>
        <v>#DIV/0!</v>
      </c>
      <c r="X342" s="797" t="e">
        <f>X330+X333+X336-X339</f>
        <v>#DIV/0!</v>
      </c>
      <c r="Y342" s="797" t="e">
        <f>Y330+Y333+Y336-Y339</f>
        <v>#DIV/0!</v>
      </c>
      <c r="Z342" s="797" t="e">
        <f>Z330+Z333+Z336-Z339</f>
        <v>#DIV/0!</v>
      </c>
      <c r="AA342" s="777"/>
      <c r="AE342" s="797" t="e">
        <f>AE330+AE333+AE336-AE339</f>
        <v>#DIV/0!</v>
      </c>
      <c r="AF342" s="797" t="e">
        <f>AF330+AF333+AF336-AF339</f>
        <v>#DIV/0!</v>
      </c>
      <c r="AG342" s="797" t="e">
        <f>AG330+AG333+AG336-AG339</f>
        <v>#DIV/0!</v>
      </c>
      <c r="AH342" s="797" t="e">
        <f>AH330+AH333+AH336-AH339</f>
        <v>#DIV/0!</v>
      </c>
      <c r="AI342" s="777"/>
      <c r="AM342" s="797" t="e">
        <f>AM330+AM333+AM336-AM339</f>
        <v>#DIV/0!</v>
      </c>
      <c r="AN342" s="797" t="e">
        <f>AN330+AN333+AN336-AN339</f>
        <v>#DIV/0!</v>
      </c>
      <c r="AO342" s="797" t="e">
        <f>AO330+AO333+AO336-AO339</f>
        <v>#DIV/0!</v>
      </c>
      <c r="AP342" s="797" t="e">
        <f>AP330+AP333+AP336-AP339</f>
        <v>#DIV/0!</v>
      </c>
      <c r="AQ342" s="777"/>
      <c r="AU342" s="797" t="e">
        <f>AU330+AU333+AU336-AU339</f>
        <v>#DIV/0!</v>
      </c>
      <c r="AV342" s="797" t="e">
        <f>AV330+AV333+AV336-AV339</f>
        <v>#DIV/0!</v>
      </c>
      <c r="AW342" s="797" t="e">
        <f>AW330+AW333+AW336-AW339</f>
        <v>#DIV/0!</v>
      </c>
      <c r="AX342" s="797" t="e">
        <f>AX330+AX333+AX336-AX339</f>
        <v>#DIV/0!</v>
      </c>
      <c r="AY342" s="777"/>
      <c r="BC342" s="797" t="e">
        <f>BC330+BC333+BC336-BC339</f>
        <v>#DIV/0!</v>
      </c>
      <c r="BD342" s="797" t="e">
        <f>BD330+BD333+BD336-BD339</f>
        <v>#DIV/0!</v>
      </c>
      <c r="BE342" s="797" t="e">
        <f>BE330+BE333+BE336-BE339</f>
        <v>#DIV/0!</v>
      </c>
      <c r="BF342" s="797" t="e">
        <f>BF330+BF333+BF336-BF339</f>
        <v>#DIV/0!</v>
      </c>
      <c r="BG342" s="777"/>
      <c r="BK342" s="797" t="e">
        <f>BK330+BK333+BK336-BK339</f>
        <v>#DIV/0!</v>
      </c>
      <c r="BL342" s="797" t="e">
        <f>BL330+BL333+BL336-BL339</f>
        <v>#DIV/0!</v>
      </c>
      <c r="BM342" s="797" t="e">
        <f>BM330+BM333+BM336-BM339</f>
        <v>#DIV/0!</v>
      </c>
      <c r="BN342" s="797" t="e">
        <f>BN330+BN333+BN336-BN339</f>
        <v>#DIV/0!</v>
      </c>
      <c r="BO342" s="777"/>
      <c r="BS342" s="797" t="e">
        <f>BS330+BS333+BS336-BS339</f>
        <v>#DIV/0!</v>
      </c>
      <c r="BT342" s="797" t="e">
        <f>BT330+BT333+BT336-BT339</f>
        <v>#DIV/0!</v>
      </c>
      <c r="BU342" s="797" t="e">
        <f>BU330+BU333+BU336-BU339</f>
        <v>#DIV/0!</v>
      </c>
      <c r="BV342" s="797" t="e">
        <f>BV330+BV333+BV336-BV339</f>
        <v>#DIV/0!</v>
      </c>
      <c r="BW342" s="777"/>
      <c r="CA342" s="797" t="e">
        <f>CA330+CA333+CA336-CA339</f>
        <v>#DIV/0!</v>
      </c>
      <c r="CB342" s="797" t="e">
        <f>CB330+CB333+CB336-CB339</f>
        <v>#DIV/0!</v>
      </c>
      <c r="CC342" s="797" t="e">
        <f>CC330+CC333+CC336-CC339</f>
        <v>#DIV/0!</v>
      </c>
      <c r="CD342" s="797" t="e">
        <f>CD330+CD333+CD336-CD339</f>
        <v>#DIV/0!</v>
      </c>
      <c r="CE342" s="777"/>
      <c r="CI342" s="797" t="e">
        <f>CI330+CI333+CI336-CI339</f>
        <v>#DIV/0!</v>
      </c>
      <c r="CJ342" s="797" t="e">
        <f>CJ330+CJ333+CJ336-CJ339</f>
        <v>#DIV/0!</v>
      </c>
      <c r="CK342" s="797" t="e">
        <f>CK330+CK333+CK336-CK339</f>
        <v>#DIV/0!</v>
      </c>
      <c r="CL342" s="797" t="e">
        <f>CL330+CL333+CL336-CL339</f>
        <v>#DIV/0!</v>
      </c>
      <c r="CM342" s="777"/>
      <c r="CQ342" s="797" t="e">
        <f>CQ330+CQ333+CQ336-CQ339</f>
        <v>#DIV/0!</v>
      </c>
      <c r="CR342" s="797" t="e">
        <f>CR330+CR333+CR336-CR339</f>
        <v>#DIV/0!</v>
      </c>
      <c r="CS342" s="797" t="e">
        <f>CS330+CS333+CS336-CS339</f>
        <v>#DIV/0!</v>
      </c>
      <c r="CT342" s="797" t="e">
        <f>CT330+CT333+CT336-CT339</f>
        <v>#DIV/0!</v>
      </c>
      <c r="CU342" s="777"/>
      <c r="CY342" s="797" t="e">
        <f>CY330+CY333+CY336-CY339</f>
        <v>#DIV/0!</v>
      </c>
      <c r="CZ342" s="797" t="e">
        <f>CZ330+CZ333+CZ336-CZ339</f>
        <v>#DIV/0!</v>
      </c>
      <c r="DA342" s="797" t="e">
        <f>DA330+DA333+DA336-DA339</f>
        <v>#DIV/0!</v>
      </c>
      <c r="DB342" s="797" t="e">
        <f>DB330+DB333+DB336-DB339</f>
        <v>#DIV/0!</v>
      </c>
      <c r="DC342" s="777"/>
      <c r="DG342" s="797" t="e">
        <f>DG330+DG333+DG336-DG339</f>
        <v>#DIV/0!</v>
      </c>
      <c r="DH342" s="797" t="e">
        <f>DH330+DH333+DH336-DH339</f>
        <v>#DIV/0!</v>
      </c>
      <c r="DI342" s="797" t="e">
        <f>DI330+DI333+DI336-DI339</f>
        <v>#DIV/0!</v>
      </c>
      <c r="DJ342" s="797" t="e">
        <f>DJ330+DJ333+DJ336-DJ339</f>
        <v>#DIV/0!</v>
      </c>
      <c r="DK342" s="777"/>
      <c r="DO342" s="797" t="e">
        <f>DO330+DO333+DO336-DO339</f>
        <v>#DIV/0!</v>
      </c>
      <c r="DP342" s="797" t="e">
        <f>DP330+DP333+DP336-DP339</f>
        <v>#DIV/0!</v>
      </c>
      <c r="DQ342" s="797" t="e">
        <f>DQ330+DQ333+DQ336-DQ339</f>
        <v>#DIV/0!</v>
      </c>
      <c r="DR342" s="797" t="e">
        <f>DR330+DR333+DR336-DR339</f>
        <v>#DIV/0!</v>
      </c>
      <c r="DS342" s="777"/>
      <c r="DW342" s="797" t="e">
        <f>DW330+DW333+DW336-DW339</f>
        <v>#DIV/0!</v>
      </c>
      <c r="DX342" s="797" t="e">
        <f>DX330+DX333+DX336-DX339</f>
        <v>#DIV/0!</v>
      </c>
      <c r="DY342" s="797" t="e">
        <f>DY330+DY333+DY336-DY339</f>
        <v>#DIV/0!</v>
      </c>
      <c r="DZ342" s="797" t="e">
        <f>DZ330+DZ333+DZ336-DZ339</f>
        <v>#DIV/0!</v>
      </c>
      <c r="EA342" s="777"/>
      <c r="EE342" s="797" t="e">
        <f>EE330+EE333+EE336-EE339</f>
        <v>#DIV/0!</v>
      </c>
      <c r="EF342" s="797" t="e">
        <f>EF330+EF333+EF336-EF339</f>
        <v>#DIV/0!</v>
      </c>
      <c r="EG342" s="797" t="e">
        <f>EG330+EG333+EG336-EG339</f>
        <v>#DIV/0!</v>
      </c>
      <c r="EH342" s="797" t="e">
        <f>EH330+EH333+EH336-EH339</f>
        <v>#DIV/0!</v>
      </c>
      <c r="EI342" s="777"/>
      <c r="EM342" s="797" t="e">
        <f>EM330+EM333+EM336-EM339</f>
        <v>#DIV/0!</v>
      </c>
      <c r="EN342" s="797" t="e">
        <f>EN330+EN333+EN336-EN339</f>
        <v>#DIV/0!</v>
      </c>
      <c r="EO342" s="797" t="e">
        <f>EO330+EO333+EO336-EO339</f>
        <v>#DIV/0!</v>
      </c>
      <c r="EP342" s="797" t="e">
        <f>EP330+EP333+EP336-EP339</f>
        <v>#DIV/0!</v>
      </c>
      <c r="EQ342" s="777"/>
      <c r="EU342" s="797" t="e">
        <f>EU330+EU333+EU336-EU339</f>
        <v>#DIV/0!</v>
      </c>
      <c r="EV342" s="797" t="e">
        <f>EV330+EV333+EV336-EV339</f>
        <v>#DIV/0!</v>
      </c>
      <c r="EW342" s="797" t="e">
        <f>EW330+EW333+EW336-EW339</f>
        <v>#DIV/0!</v>
      </c>
      <c r="EX342" s="797" t="e">
        <f>EX330+EX333+EX336-EX339</f>
        <v>#DIV/0!</v>
      </c>
      <c r="EY342" s="777"/>
      <c r="FC342" s="797" t="e">
        <f>FC330+FC333+FC336-FC339</f>
        <v>#DIV/0!</v>
      </c>
      <c r="FD342" s="797" t="e">
        <f>FD330+FD333+FD336-FD339</f>
        <v>#DIV/0!</v>
      </c>
      <c r="FE342" s="797" t="e">
        <f>FE330+FE333+FE336-FE339</f>
        <v>#DIV/0!</v>
      </c>
      <c r="FF342" s="797" t="e">
        <f>FF330+FF333+FF336-FF339</f>
        <v>#DIV/0!</v>
      </c>
      <c r="FG342" s="777"/>
      <c r="FK342" s="797" t="e">
        <f>FK330+FK333+FK336-FK339</f>
        <v>#DIV/0!</v>
      </c>
      <c r="FL342" s="797" t="e">
        <f>FL330+FL333+FL336-FL339</f>
        <v>#DIV/0!</v>
      </c>
      <c r="FM342" s="797" t="e">
        <f>FM330+FM333+FM336-FM339</f>
        <v>#DIV/0!</v>
      </c>
      <c r="FN342" s="797" t="e">
        <f>FN330+FN333+FN336-FN339</f>
        <v>#DIV/0!</v>
      </c>
      <c r="FO342" s="777"/>
    </row>
    <row r="343" spans="1:171">
      <c r="A343" s="923" t="s">
        <v>243</v>
      </c>
      <c r="B343" s="64"/>
      <c r="C343" s="1"/>
      <c r="D343" s="1"/>
      <c r="E343" s="1"/>
      <c r="F343" s="1"/>
      <c r="G343" s="925"/>
      <c r="H343" s="51"/>
      <c r="I343" s="51"/>
      <c r="J343" s="926"/>
      <c r="K343" s="777"/>
      <c r="S343" s="946"/>
      <c r="AA343" s="946"/>
      <c r="AI343" s="946"/>
      <c r="AQ343" s="946"/>
      <c r="AY343" s="946"/>
      <c r="BG343" s="946"/>
      <c r="BO343" s="946"/>
      <c r="BW343" s="946"/>
      <c r="CE343" s="946"/>
      <c r="CM343" s="946"/>
      <c r="CU343" s="946"/>
      <c r="DC343" s="946"/>
      <c r="DK343" s="946"/>
      <c r="DS343" s="946"/>
      <c r="EA343" s="946"/>
      <c r="EI343" s="946"/>
      <c r="EQ343" s="946"/>
      <c r="EY343" s="946"/>
      <c r="FG343" s="946"/>
      <c r="FO343" s="946"/>
    </row>
    <row r="344" spans="1:171">
      <c r="A344" s="921"/>
      <c r="B344" s="1"/>
      <c r="C344" s="1"/>
      <c r="D344" s="1"/>
      <c r="E344" s="1"/>
      <c r="F344" s="1"/>
      <c r="G344" s="1"/>
      <c r="H344" s="1"/>
      <c r="I344" s="1"/>
      <c r="J344" s="927"/>
      <c r="K344" s="777"/>
      <c r="S344" s="946"/>
      <c r="AA344" s="946"/>
      <c r="AI344" s="946"/>
      <c r="AQ344" s="946"/>
      <c r="AY344" s="946"/>
      <c r="BG344" s="946"/>
      <c r="BO344" s="946"/>
      <c r="BW344" s="946"/>
      <c r="CE344" s="946"/>
      <c r="CM344" s="946"/>
      <c r="CU344" s="946"/>
      <c r="DC344" s="946"/>
      <c r="DK344" s="946"/>
      <c r="DS344" s="946"/>
      <c r="EA344" s="946"/>
      <c r="EI344" s="946"/>
      <c r="EQ344" s="946"/>
      <c r="EY344" s="946"/>
      <c r="FG344" s="946"/>
      <c r="FO344" s="946"/>
    </row>
    <row r="345" spans="1:171" ht="16.5" thickBot="1">
      <c r="A345" s="928"/>
      <c r="B345" s="929"/>
      <c r="C345" s="929"/>
      <c r="D345" s="929"/>
      <c r="E345" s="929"/>
      <c r="F345" s="929"/>
      <c r="G345" s="929"/>
      <c r="H345" s="929"/>
      <c r="I345" s="929"/>
      <c r="J345" s="930"/>
      <c r="K345" s="777"/>
      <c r="S345" s="946"/>
      <c r="AA345" s="946"/>
      <c r="AI345" s="946"/>
      <c r="AQ345" s="946"/>
      <c r="AY345" s="946"/>
      <c r="BG345" s="946"/>
      <c r="BO345" s="946"/>
      <c r="BW345" s="946"/>
      <c r="CE345" s="946"/>
      <c r="CM345" s="946"/>
      <c r="CU345" s="946"/>
      <c r="DC345" s="946"/>
      <c r="DK345" s="946"/>
      <c r="DS345" s="946"/>
      <c r="EA345" s="946"/>
      <c r="EI345" s="946"/>
      <c r="EQ345" s="946"/>
      <c r="EY345" s="946"/>
      <c r="FG345" s="946"/>
      <c r="FO345" s="946"/>
    </row>
    <row r="346" spans="1:171" ht="16.5" thickBot="1">
      <c r="A346" s="931" t="s">
        <v>457</v>
      </c>
      <c r="B346" s="932"/>
      <c r="C346" s="51"/>
      <c r="D346" s="51"/>
      <c r="E346" s="51"/>
      <c r="F346" s="51"/>
      <c r="G346" s="51"/>
      <c r="H346" s="51"/>
      <c r="I346" s="51"/>
      <c r="J346" s="51"/>
      <c r="K346" s="777"/>
      <c r="S346" s="946"/>
      <c r="AA346" s="946"/>
      <c r="AI346" s="946"/>
      <c r="AQ346" s="946"/>
      <c r="AY346" s="946"/>
      <c r="BG346" s="946"/>
      <c r="BO346" s="946"/>
      <c r="BW346" s="946"/>
      <c r="CE346" s="946"/>
      <c r="CM346" s="946"/>
      <c r="CU346" s="946"/>
      <c r="DC346" s="946"/>
      <c r="DK346" s="946"/>
      <c r="DS346" s="946"/>
      <c r="EA346" s="946"/>
      <c r="EI346" s="946"/>
      <c r="EQ346" s="946"/>
      <c r="EY346" s="946"/>
      <c r="FG346" s="946"/>
      <c r="FO346" s="946"/>
    </row>
    <row r="347" spans="1:171" ht="16.5" thickTop="1">
      <c r="A347" s="228" t="s">
        <v>298</v>
      </c>
      <c r="B347" s="51"/>
      <c r="C347" s="1"/>
      <c r="D347" s="1"/>
      <c r="E347" s="1"/>
      <c r="F347" s="1"/>
      <c r="G347" s="51"/>
      <c r="H347" s="1082">
        <f>H342</f>
        <v>0</v>
      </c>
      <c r="I347" s="51"/>
      <c r="J347" s="51"/>
      <c r="K347" s="777"/>
      <c r="P347" s="1082" t="e">
        <f>P342</f>
        <v>#DIV/0!</v>
      </c>
      <c r="S347" s="946"/>
      <c r="X347" s="1082" t="e">
        <f>X342</f>
        <v>#DIV/0!</v>
      </c>
      <c r="AA347" s="946"/>
      <c r="AF347" s="1082" t="e">
        <f>AF342</f>
        <v>#DIV/0!</v>
      </c>
      <c r="AI347" s="946"/>
      <c r="AN347" s="1082" t="e">
        <f>AN342</f>
        <v>#DIV/0!</v>
      </c>
      <c r="AQ347" s="946"/>
      <c r="AV347" s="1082" t="e">
        <f>AV342</f>
        <v>#DIV/0!</v>
      </c>
      <c r="AY347" s="946"/>
      <c r="BD347" s="1082" t="e">
        <f>BD342</f>
        <v>#DIV/0!</v>
      </c>
      <c r="BG347" s="946"/>
      <c r="BL347" s="1082" t="e">
        <f>BL342</f>
        <v>#DIV/0!</v>
      </c>
      <c r="BO347" s="946"/>
      <c r="BT347" s="1082" t="e">
        <f>BT342</f>
        <v>#DIV/0!</v>
      </c>
      <c r="BW347" s="946"/>
      <c r="CB347" s="1082" t="e">
        <f>CB342</f>
        <v>#DIV/0!</v>
      </c>
      <c r="CE347" s="946"/>
      <c r="CJ347" s="1082" t="e">
        <f>CJ342</f>
        <v>#DIV/0!</v>
      </c>
      <c r="CM347" s="946"/>
      <c r="CR347" s="1082" t="e">
        <f>CR342</f>
        <v>#DIV/0!</v>
      </c>
      <c r="CU347" s="946"/>
      <c r="CZ347" s="1082" t="e">
        <f>CZ342</f>
        <v>#DIV/0!</v>
      </c>
      <c r="DC347" s="946"/>
      <c r="DH347" s="1082" t="e">
        <f>DH342</f>
        <v>#DIV/0!</v>
      </c>
      <c r="DK347" s="946"/>
      <c r="DP347" s="1082" t="e">
        <f>DP342</f>
        <v>#DIV/0!</v>
      </c>
      <c r="DS347" s="946"/>
      <c r="DX347" s="1082" t="e">
        <f>DX342</f>
        <v>#DIV/0!</v>
      </c>
      <c r="EA347" s="946"/>
      <c r="EF347" s="1082" t="e">
        <f>EF342</f>
        <v>#DIV/0!</v>
      </c>
      <c r="EI347" s="946"/>
      <c r="EN347" s="1082" t="e">
        <f>EN342</f>
        <v>#DIV/0!</v>
      </c>
      <c r="EQ347" s="946"/>
      <c r="EV347" s="1082" t="e">
        <f>EV342</f>
        <v>#DIV/0!</v>
      </c>
      <c r="EY347" s="946"/>
      <c r="FD347" s="1082" t="e">
        <f>FD342</f>
        <v>#DIV/0!</v>
      </c>
      <c r="FG347" s="946"/>
      <c r="FL347" s="1082" t="e">
        <f>FL342</f>
        <v>#DIV/0!</v>
      </c>
      <c r="FO347" s="946"/>
    </row>
    <row r="348" spans="1:171">
      <c r="A348" s="228"/>
      <c r="B348" s="51"/>
      <c r="C348" s="1"/>
      <c r="D348" s="1"/>
      <c r="E348" s="1"/>
      <c r="F348" s="1"/>
      <c r="G348" s="51"/>
      <c r="H348" s="1083"/>
      <c r="I348" s="51"/>
      <c r="J348" s="51"/>
      <c r="K348" s="777"/>
      <c r="P348" s="1083"/>
      <c r="S348" s="946"/>
      <c r="X348" s="1083"/>
      <c r="AA348" s="946"/>
      <c r="AF348" s="1083"/>
      <c r="AI348" s="946"/>
      <c r="AN348" s="1083"/>
      <c r="AQ348" s="946"/>
      <c r="AV348" s="1083"/>
      <c r="AY348" s="946"/>
      <c r="BD348" s="1083"/>
      <c r="BG348" s="946"/>
      <c r="BL348" s="1083"/>
      <c r="BO348" s="946"/>
      <c r="BT348" s="1083"/>
      <c r="BW348" s="946"/>
      <c r="CB348" s="1083"/>
      <c r="CE348" s="946"/>
      <c r="CJ348" s="1083"/>
      <c r="CM348" s="946"/>
      <c r="CR348" s="1083"/>
      <c r="CU348" s="946"/>
      <c r="CZ348" s="1083"/>
      <c r="DC348" s="946"/>
      <c r="DH348" s="1083"/>
      <c r="DK348" s="946"/>
      <c r="DP348" s="1083"/>
      <c r="DS348" s="946"/>
      <c r="DX348" s="1083"/>
      <c r="EA348" s="946"/>
      <c r="EF348" s="1083"/>
      <c r="EI348" s="946"/>
      <c r="EN348" s="1083"/>
      <c r="EQ348" s="946"/>
      <c r="EV348" s="1083"/>
      <c r="EY348" s="946"/>
      <c r="FD348" s="1083"/>
      <c r="FG348" s="946"/>
      <c r="FL348" s="1083"/>
      <c r="FO348" s="946"/>
    </row>
    <row r="349" spans="1:171">
      <c r="A349" s="228" t="s">
        <v>461</v>
      </c>
      <c r="B349" s="51"/>
      <c r="C349" s="1"/>
      <c r="D349" s="1"/>
      <c r="E349" s="1"/>
      <c r="F349" s="1"/>
      <c r="G349" s="51"/>
      <c r="H349" s="766">
        <f>'Sch 4 - Average System Cost'!$D$34</f>
        <v>0</v>
      </c>
      <c r="I349" s="51"/>
      <c r="J349" s="51"/>
      <c r="K349" s="777"/>
      <c r="P349" s="766">
        <f>$H$349</f>
        <v>0</v>
      </c>
      <c r="S349" s="946"/>
      <c r="X349" s="766">
        <f>$H$349</f>
        <v>0</v>
      </c>
      <c r="AA349" s="946"/>
      <c r="AF349" s="766">
        <f>$H$349</f>
        <v>0</v>
      </c>
      <c r="AI349" s="946"/>
      <c r="AN349" s="766">
        <f>$H$349</f>
        <v>0</v>
      </c>
      <c r="AQ349" s="946"/>
      <c r="AV349" s="766">
        <f>$H$349</f>
        <v>0</v>
      </c>
      <c r="AY349" s="946"/>
      <c r="BD349" s="766">
        <f>$H$349</f>
        <v>0</v>
      </c>
      <c r="BG349" s="946"/>
      <c r="BL349" s="766">
        <f>$H$349</f>
        <v>0</v>
      </c>
      <c r="BO349" s="946"/>
      <c r="BT349" s="766">
        <f>$H$349</f>
        <v>0</v>
      </c>
      <c r="BW349" s="946"/>
      <c r="CB349" s="766">
        <f>$H$349</f>
        <v>0</v>
      </c>
      <c r="CE349" s="946"/>
      <c r="CJ349" s="766">
        <f>$H$349</f>
        <v>0</v>
      </c>
      <c r="CM349" s="946"/>
      <c r="CR349" s="766">
        <f>$H$349</f>
        <v>0</v>
      </c>
      <c r="CU349" s="946"/>
      <c r="CZ349" s="766">
        <f>$H$349</f>
        <v>0</v>
      </c>
      <c r="DC349" s="946"/>
      <c r="DH349" s="766">
        <f>$H$349</f>
        <v>0</v>
      </c>
      <c r="DK349" s="946"/>
      <c r="DP349" s="766">
        <f>$H$349</f>
        <v>0</v>
      </c>
      <c r="DS349" s="946"/>
      <c r="DX349" s="766">
        <f>$H$349</f>
        <v>0</v>
      </c>
      <c r="EA349" s="946"/>
      <c r="EF349" s="766">
        <f>$H$349</f>
        <v>0</v>
      </c>
      <c r="EI349" s="946"/>
      <c r="EN349" s="766">
        <f>$H$349</f>
        <v>0</v>
      </c>
      <c r="EQ349" s="946"/>
      <c r="EV349" s="766">
        <f>$H$349</f>
        <v>0</v>
      </c>
      <c r="EY349" s="946"/>
      <c r="FD349" s="766">
        <f>$H$349</f>
        <v>0</v>
      </c>
      <c r="FG349" s="946"/>
      <c r="FL349" s="766">
        <f>$H$349</f>
        <v>0</v>
      </c>
      <c r="FO349" s="946"/>
    </row>
    <row r="350" spans="1:171">
      <c r="A350" s="160" t="s">
        <v>458</v>
      </c>
      <c r="B350" s="51"/>
      <c r="C350" s="1"/>
      <c r="D350" s="1"/>
      <c r="E350" s="1"/>
      <c r="F350" s="1"/>
      <c r="G350" s="51"/>
      <c r="H350" s="1084">
        <f>H347+H348-H349</f>
        <v>0</v>
      </c>
      <c r="I350" s="51"/>
      <c r="J350" s="51"/>
      <c r="K350" s="777"/>
      <c r="P350" s="797" t="e">
        <f>P347+P348-P349</f>
        <v>#DIV/0!</v>
      </c>
      <c r="S350" s="946"/>
      <c r="X350" s="797" t="e">
        <f>X347+X348-X349</f>
        <v>#DIV/0!</v>
      </c>
      <c r="AA350" s="946"/>
      <c r="AF350" s="797" t="e">
        <f>AF347+AF348-AF349</f>
        <v>#DIV/0!</v>
      </c>
      <c r="AI350" s="946"/>
      <c r="AN350" s="797" t="e">
        <f>AN347+AN348-AN349</f>
        <v>#DIV/0!</v>
      </c>
      <c r="AQ350" s="946"/>
      <c r="AV350" s="797" t="e">
        <f>AV347+AV348-AV349</f>
        <v>#DIV/0!</v>
      </c>
      <c r="AY350" s="946"/>
      <c r="BD350" s="797" t="e">
        <f>BD347+BD348-BD349</f>
        <v>#DIV/0!</v>
      </c>
      <c r="BG350" s="946"/>
      <c r="BL350" s="797" t="e">
        <f>BL347+BL348-BL349</f>
        <v>#DIV/0!</v>
      </c>
      <c r="BO350" s="946"/>
      <c r="BT350" s="797" t="e">
        <f>BT347+BT348-BT349</f>
        <v>#DIV/0!</v>
      </c>
      <c r="BW350" s="946"/>
      <c r="CB350" s="797" t="e">
        <f>CB347+CB348-CB349</f>
        <v>#DIV/0!</v>
      </c>
      <c r="CE350" s="946"/>
      <c r="CJ350" s="797" t="e">
        <f>CJ347+CJ348-CJ349</f>
        <v>#DIV/0!</v>
      </c>
      <c r="CM350" s="946"/>
      <c r="CR350" s="797" t="e">
        <f>CR347+CR348-CR349</f>
        <v>#DIV/0!</v>
      </c>
      <c r="CU350" s="946"/>
      <c r="CZ350" s="797" t="e">
        <f>CZ347+CZ348-CZ349</f>
        <v>#DIV/0!</v>
      </c>
      <c r="DC350" s="946"/>
      <c r="DH350" s="797" t="e">
        <f>DH347+DH348-DH349</f>
        <v>#DIV/0!</v>
      </c>
      <c r="DK350" s="946"/>
      <c r="DP350" s="797" t="e">
        <f>DP347+DP348-DP349</f>
        <v>#DIV/0!</v>
      </c>
      <c r="DS350" s="946"/>
      <c r="DX350" s="797" t="e">
        <f>DX347+DX348-DX349</f>
        <v>#DIV/0!</v>
      </c>
      <c r="EA350" s="946"/>
      <c r="EF350" s="797" t="e">
        <f>EF347+EF348-EF349</f>
        <v>#DIV/0!</v>
      </c>
      <c r="EI350" s="946"/>
      <c r="EN350" s="797" t="e">
        <f>EN347+EN348-EN349</f>
        <v>#DIV/0!</v>
      </c>
      <c r="EQ350" s="946"/>
      <c r="EV350" s="797" t="e">
        <f>EV347+EV348-EV349</f>
        <v>#DIV/0!</v>
      </c>
      <c r="EY350" s="946"/>
      <c r="FD350" s="797" t="e">
        <f>FD347+FD348-FD349</f>
        <v>#DIV/0!</v>
      </c>
      <c r="FG350" s="946"/>
      <c r="FL350" s="797" t="e">
        <f>FL347+FL348-FL349</f>
        <v>#DIV/0!</v>
      </c>
      <c r="FO350" s="946"/>
    </row>
    <row r="351" spans="1:171" ht="16.5" thickBot="1">
      <c r="A351" s="933"/>
      <c r="B351" s="51"/>
      <c r="C351" s="1"/>
      <c r="D351" s="1"/>
      <c r="E351" s="1"/>
      <c r="F351" s="1"/>
      <c r="G351" s="51"/>
      <c r="H351" s="585"/>
      <c r="I351" s="51"/>
      <c r="J351" s="51"/>
      <c r="K351" s="777"/>
      <c r="S351" s="946"/>
      <c r="AA351" s="946"/>
      <c r="AI351" s="946"/>
      <c r="AQ351" s="946"/>
      <c r="AY351" s="946"/>
      <c r="BG351" s="946"/>
      <c r="BO351" s="946"/>
      <c r="BW351" s="946"/>
      <c r="CE351" s="946"/>
      <c r="CM351" s="946"/>
      <c r="CU351" s="946"/>
      <c r="DC351" s="946"/>
      <c r="DK351" s="946"/>
      <c r="DS351" s="946"/>
      <c r="EA351" s="946"/>
      <c r="EI351" s="946"/>
      <c r="EQ351" s="946"/>
      <c r="EY351" s="946"/>
      <c r="FG351" s="946"/>
      <c r="FO351" s="946"/>
    </row>
    <row r="352" spans="1:171" ht="17.25" thickTop="1" thickBot="1">
      <c r="A352" s="934" t="s">
        <v>459</v>
      </c>
      <c r="B352" s="935"/>
      <c r="C352" s="1"/>
      <c r="D352" s="1"/>
      <c r="E352" s="1"/>
      <c r="F352" s="1"/>
      <c r="G352" s="51"/>
      <c r="H352" s="585"/>
      <c r="I352" s="51"/>
      <c r="J352" s="51"/>
      <c r="K352" s="777"/>
      <c r="S352" s="946"/>
      <c r="AA352" s="946"/>
      <c r="AI352" s="946"/>
      <c r="AQ352" s="946"/>
      <c r="AY352" s="946"/>
      <c r="BG352" s="946"/>
      <c r="BO352" s="946"/>
      <c r="BW352" s="946"/>
      <c r="CE352" s="946"/>
      <c r="CM352" s="946"/>
      <c r="CU352" s="946"/>
      <c r="DC352" s="946"/>
      <c r="DK352" s="946"/>
      <c r="DS352" s="946"/>
      <c r="EA352" s="946"/>
      <c r="EI352" s="946"/>
      <c r="EQ352" s="946"/>
      <c r="EY352" s="946"/>
      <c r="FG352" s="946"/>
      <c r="FO352" s="946"/>
    </row>
    <row r="353" spans="1:171" ht="16.5" thickTop="1">
      <c r="A353" s="228" t="s">
        <v>299</v>
      </c>
      <c r="B353" s="51"/>
      <c r="C353" s="1"/>
      <c r="D353" s="1"/>
      <c r="E353" s="1"/>
      <c r="F353" s="1"/>
      <c r="G353" s="51"/>
      <c r="H353" s="936">
        <f>'Sch 4 - Average System Cost'!$D$39</f>
        <v>0</v>
      </c>
      <c r="I353" s="51"/>
      <c r="J353" s="51"/>
      <c r="K353" s="777"/>
      <c r="P353" s="936">
        <f>$H$353</f>
        <v>0</v>
      </c>
      <c r="Q353" s="51"/>
      <c r="R353" s="51"/>
      <c r="S353" s="777"/>
      <c r="X353" s="936">
        <f>$H$353</f>
        <v>0</v>
      </c>
      <c r="Y353" s="51"/>
      <c r="Z353" s="51"/>
      <c r="AA353" s="777"/>
      <c r="AF353" s="936">
        <f>$H$353</f>
        <v>0</v>
      </c>
      <c r="AG353" s="51"/>
      <c r="AH353" s="51"/>
      <c r="AI353" s="777"/>
      <c r="AN353" s="936">
        <f>$H$353</f>
        <v>0</v>
      </c>
      <c r="AO353" s="51"/>
      <c r="AP353" s="51"/>
      <c r="AQ353" s="777"/>
      <c r="AV353" s="936">
        <f>$H$353</f>
        <v>0</v>
      </c>
      <c r="AW353" s="51"/>
      <c r="AX353" s="51"/>
      <c r="AY353" s="777"/>
      <c r="BD353" s="936">
        <f>$H$353</f>
        <v>0</v>
      </c>
      <c r="BE353" s="51"/>
      <c r="BF353" s="51"/>
      <c r="BG353" s="777"/>
      <c r="BL353" s="936">
        <f>$H$353</f>
        <v>0</v>
      </c>
      <c r="BM353" s="51"/>
      <c r="BN353" s="51"/>
      <c r="BO353" s="777"/>
      <c r="BT353" s="936">
        <f>$H$353</f>
        <v>0</v>
      </c>
      <c r="BU353" s="51"/>
      <c r="BV353" s="51"/>
      <c r="BW353" s="777"/>
      <c r="CB353" s="936">
        <f>$H$353</f>
        <v>0</v>
      </c>
      <c r="CC353" s="51"/>
      <c r="CD353" s="51"/>
      <c r="CE353" s="777"/>
      <c r="CJ353" s="936">
        <f>$H$353</f>
        <v>0</v>
      </c>
      <c r="CK353" s="51"/>
      <c r="CL353" s="51"/>
      <c r="CM353" s="777"/>
      <c r="CR353" s="936">
        <f>$H$353</f>
        <v>0</v>
      </c>
      <c r="CS353" s="51"/>
      <c r="CT353" s="51"/>
      <c r="CU353" s="777"/>
      <c r="CZ353" s="936">
        <f>$H$353</f>
        <v>0</v>
      </c>
      <c r="DA353" s="51"/>
      <c r="DB353" s="51"/>
      <c r="DC353" s="777"/>
      <c r="DH353" s="936">
        <f>$H$353</f>
        <v>0</v>
      </c>
      <c r="DI353" s="51"/>
      <c r="DJ353" s="51"/>
      <c r="DK353" s="777"/>
      <c r="DP353" s="936">
        <f>$H$353</f>
        <v>0</v>
      </c>
      <c r="DQ353" s="51"/>
      <c r="DR353" s="51"/>
      <c r="DS353" s="777"/>
      <c r="DX353" s="936">
        <f>$H$353</f>
        <v>0</v>
      </c>
      <c r="DY353" s="51"/>
      <c r="DZ353" s="51"/>
      <c r="EA353" s="777"/>
      <c r="EF353" s="936">
        <f>$H$353</f>
        <v>0</v>
      </c>
      <c r="EG353" s="51"/>
      <c r="EH353" s="51"/>
      <c r="EI353" s="777"/>
      <c r="EN353" s="936">
        <f>$H$353</f>
        <v>0</v>
      </c>
      <c r="EO353" s="51"/>
      <c r="EP353" s="51"/>
      <c r="EQ353" s="777"/>
      <c r="EV353" s="936">
        <f>$H$353</f>
        <v>0</v>
      </c>
      <c r="EW353" s="51"/>
      <c r="EX353" s="51"/>
      <c r="EY353" s="777"/>
      <c r="FD353" s="936">
        <f>$H$353</f>
        <v>0</v>
      </c>
      <c r="FE353" s="51"/>
      <c r="FF353" s="51"/>
      <c r="FG353" s="777"/>
      <c r="FL353" s="936">
        <f>$H$353</f>
        <v>0</v>
      </c>
      <c r="FM353" s="51"/>
      <c r="FN353" s="51"/>
      <c r="FO353" s="777"/>
    </row>
    <row r="354" spans="1:171">
      <c r="A354" s="228" t="s">
        <v>300</v>
      </c>
      <c r="B354" s="51"/>
      <c r="C354" s="1"/>
      <c r="D354" s="1"/>
      <c r="E354" s="1"/>
      <c r="F354" s="1"/>
      <c r="G354" s="51"/>
      <c r="H354" s="936">
        <f>'Sch 4 - Average System Cost'!$D$40</f>
        <v>0</v>
      </c>
      <c r="I354" s="937" t="s">
        <v>574</v>
      </c>
      <c r="J354" s="936">
        <v>0</v>
      </c>
      <c r="K354" s="777"/>
      <c r="P354" s="936">
        <f>$H$354</f>
        <v>0</v>
      </c>
      <c r="Q354" s="937" t="s">
        <v>574</v>
      </c>
      <c r="R354" s="936">
        <v>0</v>
      </c>
      <c r="S354" s="777"/>
      <c r="X354" s="936">
        <f>$H$354</f>
        <v>0</v>
      </c>
      <c r="Y354" s="937" t="s">
        <v>574</v>
      </c>
      <c r="Z354" s="936">
        <v>0</v>
      </c>
      <c r="AA354" s="777"/>
      <c r="AF354" s="936">
        <f>$H$354</f>
        <v>0</v>
      </c>
      <c r="AG354" s="937" t="s">
        <v>574</v>
      </c>
      <c r="AH354" s="936">
        <v>0</v>
      </c>
      <c r="AI354" s="777"/>
      <c r="AN354" s="936">
        <f>$H$354</f>
        <v>0</v>
      </c>
      <c r="AO354" s="937" t="s">
        <v>574</v>
      </c>
      <c r="AP354" s="936">
        <v>0</v>
      </c>
      <c r="AQ354" s="777"/>
      <c r="AV354" s="936">
        <f>$H$354</f>
        <v>0</v>
      </c>
      <c r="AW354" s="937" t="s">
        <v>574</v>
      </c>
      <c r="AX354" s="936">
        <v>0</v>
      </c>
      <c r="AY354" s="777"/>
      <c r="BD354" s="936">
        <f>$H$354</f>
        <v>0</v>
      </c>
      <c r="BE354" s="937" t="s">
        <v>574</v>
      </c>
      <c r="BF354" s="936">
        <v>0</v>
      </c>
      <c r="BG354" s="777"/>
      <c r="BL354" s="936">
        <f>$H$354</f>
        <v>0</v>
      </c>
      <c r="BM354" s="937" t="s">
        <v>574</v>
      </c>
      <c r="BN354" s="936">
        <v>0</v>
      </c>
      <c r="BO354" s="777"/>
      <c r="BT354" s="936">
        <f>$H$354</f>
        <v>0</v>
      </c>
      <c r="BU354" s="937" t="s">
        <v>574</v>
      </c>
      <c r="BV354" s="936">
        <v>0</v>
      </c>
      <c r="BW354" s="777"/>
      <c r="CB354" s="936">
        <f>$H$354</f>
        <v>0</v>
      </c>
      <c r="CC354" s="937" t="s">
        <v>574</v>
      </c>
      <c r="CD354" s="936">
        <v>0</v>
      </c>
      <c r="CE354" s="777"/>
      <c r="CJ354" s="936">
        <f>$H$354</f>
        <v>0</v>
      </c>
      <c r="CK354" s="937" t="s">
        <v>574</v>
      </c>
      <c r="CL354" s="936">
        <v>0</v>
      </c>
      <c r="CM354" s="777"/>
      <c r="CR354" s="936">
        <f>$H$354</f>
        <v>0</v>
      </c>
      <c r="CS354" s="937" t="s">
        <v>574</v>
      </c>
      <c r="CT354" s="936">
        <v>0</v>
      </c>
      <c r="CU354" s="777"/>
      <c r="CZ354" s="936">
        <f>$H$354</f>
        <v>0</v>
      </c>
      <c r="DA354" s="937" t="s">
        <v>574</v>
      </c>
      <c r="DB354" s="936">
        <v>0</v>
      </c>
      <c r="DC354" s="777"/>
      <c r="DH354" s="936">
        <f>$H$354</f>
        <v>0</v>
      </c>
      <c r="DI354" s="937" t="s">
        <v>574</v>
      </c>
      <c r="DJ354" s="936">
        <v>0</v>
      </c>
      <c r="DK354" s="777"/>
      <c r="DP354" s="936">
        <f>$H$354</f>
        <v>0</v>
      </c>
      <c r="DQ354" s="937" t="s">
        <v>574</v>
      </c>
      <c r="DR354" s="936">
        <v>0</v>
      </c>
      <c r="DS354" s="777"/>
      <c r="DX354" s="936">
        <f>$H$354</f>
        <v>0</v>
      </c>
      <c r="DY354" s="937" t="s">
        <v>574</v>
      </c>
      <c r="DZ354" s="936">
        <v>0</v>
      </c>
      <c r="EA354" s="777"/>
      <c r="EF354" s="936">
        <f>$H$354</f>
        <v>0</v>
      </c>
      <c r="EG354" s="937" t="s">
        <v>574</v>
      </c>
      <c r="EH354" s="936">
        <v>0</v>
      </c>
      <c r="EI354" s="777"/>
      <c r="EN354" s="936">
        <f>$H$354</f>
        <v>0</v>
      </c>
      <c r="EO354" s="937" t="s">
        <v>574</v>
      </c>
      <c r="EP354" s="936">
        <v>0</v>
      </c>
      <c r="EQ354" s="777"/>
      <c r="EV354" s="936">
        <f>$H$354</f>
        <v>0</v>
      </c>
      <c r="EW354" s="937" t="s">
        <v>574</v>
      </c>
      <c r="EX354" s="936">
        <v>0</v>
      </c>
      <c r="EY354" s="777"/>
      <c r="FD354" s="936">
        <f>$H$354</f>
        <v>0</v>
      </c>
      <c r="FE354" s="937" t="s">
        <v>574</v>
      </c>
      <c r="FF354" s="936">
        <v>0</v>
      </c>
      <c r="FG354" s="777"/>
      <c r="FL354" s="936">
        <f>$H$354</f>
        <v>0</v>
      </c>
      <c r="FM354" s="937" t="s">
        <v>574</v>
      </c>
      <c r="FN354" s="936">
        <v>0</v>
      </c>
      <c r="FO354" s="777"/>
    </row>
    <row r="355" spans="1:171">
      <c r="A355" s="228" t="s">
        <v>462</v>
      </c>
      <c r="B355" s="51"/>
      <c r="C355" s="1"/>
      <c r="D355" s="1"/>
      <c r="E355" s="1"/>
      <c r="F355" s="943"/>
      <c r="G355" s="51"/>
      <c r="H355" s="940">
        <f>H353-H354</f>
        <v>0</v>
      </c>
      <c r="I355" s="51"/>
      <c r="J355" s="51"/>
      <c r="K355" s="777"/>
      <c r="P355" s="940">
        <f>P353-P354</f>
        <v>0</v>
      </c>
      <c r="Q355" s="51"/>
      <c r="R355" s="51"/>
      <c r="S355" s="777"/>
      <c r="X355" s="940">
        <f>X353-X354</f>
        <v>0</v>
      </c>
      <c r="Y355" s="51"/>
      <c r="Z355" s="51"/>
      <c r="AA355" s="777"/>
      <c r="AF355" s="940">
        <f>AF353-AF354</f>
        <v>0</v>
      </c>
      <c r="AG355" s="51"/>
      <c r="AH355" s="51"/>
      <c r="AI355" s="777"/>
      <c r="AN355" s="940">
        <f>AN353-AN354</f>
        <v>0</v>
      </c>
      <c r="AO355" s="51"/>
      <c r="AP355" s="51"/>
      <c r="AQ355" s="777"/>
      <c r="AV355" s="940">
        <f>AV353-AV354</f>
        <v>0</v>
      </c>
      <c r="AW355" s="51"/>
      <c r="AX355" s="51"/>
      <c r="AY355" s="777"/>
      <c r="BD355" s="940">
        <f>BD353-BD354</f>
        <v>0</v>
      </c>
      <c r="BE355" s="51"/>
      <c r="BF355" s="51"/>
      <c r="BG355" s="777"/>
      <c r="BL355" s="940">
        <f>BL353-BL354</f>
        <v>0</v>
      </c>
      <c r="BM355" s="51"/>
      <c r="BN355" s="51"/>
      <c r="BO355" s="777"/>
      <c r="BT355" s="940">
        <f>BT353-BT354</f>
        <v>0</v>
      </c>
      <c r="BU355" s="51"/>
      <c r="BV355" s="51"/>
      <c r="BW355" s="777"/>
      <c r="CB355" s="940">
        <f>CB353-CB354</f>
        <v>0</v>
      </c>
      <c r="CC355" s="51"/>
      <c r="CD355" s="51"/>
      <c r="CE355" s="777"/>
      <c r="CJ355" s="940">
        <f>CJ353-CJ354</f>
        <v>0</v>
      </c>
      <c r="CK355" s="51"/>
      <c r="CL355" s="51"/>
      <c r="CM355" s="777"/>
      <c r="CR355" s="940">
        <f>CR353-CR354</f>
        <v>0</v>
      </c>
      <c r="CS355" s="51"/>
      <c r="CT355" s="51"/>
      <c r="CU355" s="777"/>
      <c r="CZ355" s="940">
        <f>CZ353-CZ354</f>
        <v>0</v>
      </c>
      <c r="DA355" s="51"/>
      <c r="DB355" s="51"/>
      <c r="DC355" s="777"/>
      <c r="DH355" s="940">
        <f>DH353-DH354</f>
        <v>0</v>
      </c>
      <c r="DI355" s="51"/>
      <c r="DJ355" s="51"/>
      <c r="DK355" s="777"/>
      <c r="DP355" s="940">
        <f>DP353-DP354</f>
        <v>0</v>
      </c>
      <c r="DQ355" s="51"/>
      <c r="DR355" s="51"/>
      <c r="DS355" s="777"/>
      <c r="DX355" s="940">
        <f>DX353-DX354</f>
        <v>0</v>
      </c>
      <c r="DY355" s="51"/>
      <c r="DZ355" s="51"/>
      <c r="EA355" s="777"/>
      <c r="EF355" s="940">
        <f>EF353-EF354</f>
        <v>0</v>
      </c>
      <c r="EG355" s="51"/>
      <c r="EH355" s="51"/>
      <c r="EI355" s="777"/>
      <c r="EN355" s="940">
        <f>EN353-EN354</f>
        <v>0</v>
      </c>
      <c r="EO355" s="51"/>
      <c r="EP355" s="51"/>
      <c r="EQ355" s="777"/>
      <c r="EV355" s="940">
        <f>EV353-EV354</f>
        <v>0</v>
      </c>
      <c r="EW355" s="51"/>
      <c r="EX355" s="51"/>
      <c r="EY355" s="777"/>
      <c r="FD355" s="940">
        <f>FD353-FD354</f>
        <v>0</v>
      </c>
      <c r="FE355" s="51"/>
      <c r="FF355" s="51"/>
      <c r="FG355" s="777"/>
      <c r="FL355" s="940">
        <f>FL353-FL354</f>
        <v>0</v>
      </c>
      <c r="FM355" s="51"/>
      <c r="FN355" s="51"/>
      <c r="FO355" s="777"/>
    </row>
    <row r="356" spans="1:171">
      <c r="A356" s="228" t="s">
        <v>575</v>
      </c>
      <c r="B356" s="51"/>
      <c r="C356" s="1"/>
      <c r="D356" s="1"/>
      <c r="E356" s="1"/>
      <c r="F356" s="1"/>
      <c r="G356" s="51"/>
      <c r="H356" s="936">
        <f>'Sch 4 - Average System Cost'!$D$42</f>
        <v>0</v>
      </c>
      <c r="I356" s="51"/>
      <c r="J356" s="51"/>
      <c r="K356" s="777"/>
      <c r="P356" s="1125">
        <f>$H$356</f>
        <v>0</v>
      </c>
      <c r="Q356" s="51"/>
      <c r="R356" s="51"/>
      <c r="S356" s="777"/>
      <c r="X356" s="1125">
        <f>$H$356</f>
        <v>0</v>
      </c>
      <c r="Y356" s="51"/>
      <c r="Z356" s="51"/>
      <c r="AA356" s="777"/>
      <c r="AF356" s="1125">
        <f>$H$356</f>
        <v>0</v>
      </c>
      <c r="AG356" s="51"/>
      <c r="AH356" s="51"/>
      <c r="AI356" s="777"/>
      <c r="AN356" s="1125">
        <f>$H$356</f>
        <v>0</v>
      </c>
      <c r="AO356" s="51"/>
      <c r="AP356" s="51"/>
      <c r="AQ356" s="777"/>
      <c r="AV356" s="1125">
        <f>$H$356</f>
        <v>0</v>
      </c>
      <c r="AW356" s="51"/>
      <c r="AX356" s="51"/>
      <c r="AY356" s="777"/>
      <c r="BD356" s="1125">
        <f>$H$356</f>
        <v>0</v>
      </c>
      <c r="BE356" s="51"/>
      <c r="BF356" s="51"/>
      <c r="BG356" s="777"/>
      <c r="BL356" s="1125">
        <f>$H$356</f>
        <v>0</v>
      </c>
      <c r="BM356" s="51"/>
      <c r="BN356" s="51"/>
      <c r="BO356" s="777"/>
      <c r="BT356" s="1125">
        <f>$H$356</f>
        <v>0</v>
      </c>
      <c r="BU356" s="51"/>
      <c r="BV356" s="51"/>
      <c r="BW356" s="777"/>
      <c r="CB356" s="1125">
        <f>$H$356</f>
        <v>0</v>
      </c>
      <c r="CC356" s="51"/>
      <c r="CD356" s="51"/>
      <c r="CE356" s="777"/>
      <c r="CJ356" s="1125">
        <f>$H$356</f>
        <v>0</v>
      </c>
      <c r="CK356" s="51"/>
      <c r="CL356" s="51"/>
      <c r="CM356" s="777"/>
      <c r="CR356" s="1125">
        <f>$H$356</f>
        <v>0</v>
      </c>
      <c r="CS356" s="51"/>
      <c r="CT356" s="51"/>
      <c r="CU356" s="777"/>
      <c r="CZ356" s="1125">
        <f>$H$356</f>
        <v>0</v>
      </c>
      <c r="DA356" s="51"/>
      <c r="DB356" s="51"/>
      <c r="DC356" s="777"/>
      <c r="DH356" s="1125">
        <f>$H$356</f>
        <v>0</v>
      </c>
      <c r="DI356" s="51"/>
      <c r="DJ356" s="51"/>
      <c r="DK356" s="777"/>
      <c r="DP356" s="1125">
        <f>$H$356</f>
        <v>0</v>
      </c>
      <c r="DQ356" s="51"/>
      <c r="DR356" s="51"/>
      <c r="DS356" s="777"/>
      <c r="DX356" s="1125">
        <f>$H$356</f>
        <v>0</v>
      </c>
      <c r="DY356" s="51"/>
      <c r="DZ356" s="51"/>
      <c r="EA356" s="777"/>
      <c r="EF356" s="1125">
        <f>$H$356</f>
        <v>0</v>
      </c>
      <c r="EG356" s="51"/>
      <c r="EH356" s="51"/>
      <c r="EI356" s="777"/>
      <c r="EN356" s="1125">
        <f>$H$356</f>
        <v>0</v>
      </c>
      <c r="EO356" s="51"/>
      <c r="EP356" s="51"/>
      <c r="EQ356" s="777"/>
      <c r="EV356" s="1125">
        <f>$H$356</f>
        <v>0</v>
      </c>
      <c r="EW356" s="51"/>
      <c r="EX356" s="51"/>
      <c r="EY356" s="777"/>
      <c r="FD356" s="1125">
        <f>$H$356</f>
        <v>0</v>
      </c>
      <c r="FE356" s="51"/>
      <c r="FF356" s="51"/>
      <c r="FG356" s="777"/>
      <c r="FL356" s="1125">
        <f>$H$356</f>
        <v>0</v>
      </c>
      <c r="FM356" s="51"/>
      <c r="FN356" s="51"/>
      <c r="FO356" s="777"/>
    </row>
    <row r="357" spans="1:171">
      <c r="A357" s="160" t="s">
        <v>460</v>
      </c>
      <c r="B357" s="51"/>
      <c r="C357" s="1"/>
      <c r="D357" s="1"/>
      <c r="E357" s="1"/>
      <c r="F357" s="1"/>
      <c r="G357" s="51"/>
      <c r="H357" s="1085">
        <f>H355+H356</f>
        <v>0</v>
      </c>
      <c r="I357" s="51"/>
      <c r="J357" s="51"/>
      <c r="K357" s="777"/>
      <c r="P357" s="1085">
        <f>P355+P356</f>
        <v>0</v>
      </c>
      <c r="Q357" s="51"/>
      <c r="R357" s="51"/>
      <c r="S357" s="777"/>
      <c r="X357" s="1085">
        <f>X355+X356</f>
        <v>0</v>
      </c>
      <c r="Y357" s="51"/>
      <c r="Z357" s="51"/>
      <c r="AA357" s="777"/>
      <c r="AF357" s="1085">
        <f>AF355+AF356</f>
        <v>0</v>
      </c>
      <c r="AG357" s="51"/>
      <c r="AH357" s="51"/>
      <c r="AI357" s="777"/>
      <c r="AN357" s="1085">
        <f>AN355+AN356</f>
        <v>0</v>
      </c>
      <c r="AO357" s="51"/>
      <c r="AP357" s="51"/>
      <c r="AQ357" s="777"/>
      <c r="AV357" s="1085">
        <f>AV355+AV356</f>
        <v>0</v>
      </c>
      <c r="AW357" s="51"/>
      <c r="AX357" s="51"/>
      <c r="AY357" s="777"/>
      <c r="BD357" s="1085">
        <f>BD355+BD356</f>
        <v>0</v>
      </c>
      <c r="BE357" s="51"/>
      <c r="BF357" s="51"/>
      <c r="BG357" s="777"/>
      <c r="BL357" s="1085">
        <f>BL355+BL356</f>
        <v>0</v>
      </c>
      <c r="BM357" s="51"/>
      <c r="BN357" s="51"/>
      <c r="BO357" s="777"/>
      <c r="BT357" s="1085">
        <f>BT355+BT356</f>
        <v>0</v>
      </c>
      <c r="BU357" s="51"/>
      <c r="BV357" s="51"/>
      <c r="BW357" s="777"/>
      <c r="CB357" s="1085">
        <f>CB355+CB356</f>
        <v>0</v>
      </c>
      <c r="CC357" s="51"/>
      <c r="CD357" s="51"/>
      <c r="CE357" s="777"/>
      <c r="CJ357" s="1085">
        <f>CJ355+CJ356</f>
        <v>0</v>
      </c>
      <c r="CK357" s="51"/>
      <c r="CL357" s="51"/>
      <c r="CM357" s="777"/>
      <c r="CR357" s="1085">
        <f>CR355+CR356</f>
        <v>0</v>
      </c>
      <c r="CS357" s="51"/>
      <c r="CT357" s="51"/>
      <c r="CU357" s="777"/>
      <c r="CZ357" s="1085">
        <f>CZ355+CZ356</f>
        <v>0</v>
      </c>
      <c r="DA357" s="51"/>
      <c r="DB357" s="51"/>
      <c r="DC357" s="777"/>
      <c r="DH357" s="1085">
        <f>DH355+DH356</f>
        <v>0</v>
      </c>
      <c r="DI357" s="51"/>
      <c r="DJ357" s="51"/>
      <c r="DK357" s="777"/>
      <c r="DP357" s="1085">
        <f>DP355+DP356</f>
        <v>0</v>
      </c>
      <c r="DQ357" s="51"/>
      <c r="DR357" s="51"/>
      <c r="DS357" s="777"/>
      <c r="DX357" s="1085">
        <f>DX355+DX356</f>
        <v>0</v>
      </c>
      <c r="DY357" s="51"/>
      <c r="DZ357" s="51"/>
      <c r="EA357" s="777"/>
      <c r="EF357" s="1085">
        <f>EF355+EF356</f>
        <v>0</v>
      </c>
      <c r="EG357" s="51"/>
      <c r="EH357" s="51"/>
      <c r="EI357" s="777"/>
      <c r="EN357" s="1085">
        <f>EN355+EN356</f>
        <v>0</v>
      </c>
      <c r="EO357" s="51"/>
      <c r="EP357" s="51"/>
      <c r="EQ357" s="777"/>
      <c r="EV357" s="1085">
        <f>EV355+EV356</f>
        <v>0</v>
      </c>
      <c r="EW357" s="51"/>
      <c r="EX357" s="51"/>
      <c r="EY357" s="777"/>
      <c r="FD357" s="1085">
        <f>FD355+FD356</f>
        <v>0</v>
      </c>
      <c r="FE357" s="51"/>
      <c r="FF357" s="51"/>
      <c r="FG357" s="777"/>
      <c r="FL357" s="1085">
        <f>FL355+FL356</f>
        <v>0</v>
      </c>
      <c r="FM357" s="51"/>
      <c r="FN357" s="51"/>
      <c r="FO357" s="777"/>
    </row>
    <row r="358" spans="1:171" ht="16.5" thickBot="1">
      <c r="A358" s="228"/>
      <c r="B358" s="51"/>
      <c r="C358" s="1"/>
      <c r="D358" s="1"/>
      <c r="E358" s="1"/>
      <c r="F358" s="1"/>
      <c r="G358" s="51"/>
      <c r="H358" s="56"/>
      <c r="I358" s="51"/>
      <c r="J358" s="51"/>
      <c r="K358" s="777"/>
      <c r="P358" s="56"/>
      <c r="Q358" s="51"/>
      <c r="R358" s="51"/>
      <c r="S358" s="777"/>
      <c r="X358" s="56"/>
      <c r="Y358" s="51"/>
      <c r="Z358" s="51"/>
      <c r="AA358" s="777"/>
      <c r="AF358" s="56"/>
      <c r="AG358" s="51"/>
      <c r="AH358" s="51"/>
      <c r="AI358" s="777"/>
      <c r="AN358" s="56"/>
      <c r="AO358" s="51"/>
      <c r="AP358" s="51"/>
      <c r="AQ358" s="777"/>
      <c r="AV358" s="56"/>
      <c r="AW358" s="51"/>
      <c r="AX358" s="51"/>
      <c r="AY358" s="777"/>
      <c r="BD358" s="56"/>
      <c r="BE358" s="51"/>
      <c r="BF358" s="51"/>
      <c r="BG358" s="777"/>
      <c r="BL358" s="56"/>
      <c r="BM358" s="51"/>
      <c r="BN358" s="51"/>
      <c r="BO358" s="777"/>
      <c r="BT358" s="56"/>
      <c r="BU358" s="51"/>
      <c r="BV358" s="51"/>
      <c r="BW358" s="777"/>
      <c r="CB358" s="56"/>
      <c r="CC358" s="51"/>
      <c r="CD358" s="51"/>
      <c r="CE358" s="777"/>
      <c r="CJ358" s="56"/>
      <c r="CK358" s="51"/>
      <c r="CL358" s="51"/>
      <c r="CM358" s="777"/>
      <c r="CR358" s="56"/>
      <c r="CS358" s="51"/>
      <c r="CT358" s="51"/>
      <c r="CU358" s="777"/>
      <c r="CZ358" s="56"/>
      <c r="DA358" s="51"/>
      <c r="DB358" s="51"/>
      <c r="DC358" s="777"/>
      <c r="DH358" s="56"/>
      <c r="DI358" s="51"/>
      <c r="DJ358" s="51"/>
      <c r="DK358" s="777"/>
      <c r="DP358" s="56"/>
      <c r="DQ358" s="51"/>
      <c r="DR358" s="51"/>
      <c r="DS358" s="777"/>
      <c r="DX358" s="56"/>
      <c r="DY358" s="51"/>
      <c r="DZ358" s="51"/>
      <c r="EA358" s="777"/>
      <c r="EF358" s="56"/>
      <c r="EG358" s="51"/>
      <c r="EH358" s="51"/>
      <c r="EI358" s="777"/>
      <c r="EN358" s="56"/>
      <c r="EO358" s="51"/>
      <c r="EP358" s="51"/>
      <c r="EQ358" s="777"/>
      <c r="EV358" s="56"/>
      <c r="EW358" s="51"/>
      <c r="EX358" s="51"/>
      <c r="EY358" s="777"/>
      <c r="FD358" s="56"/>
      <c r="FE358" s="51"/>
      <c r="FF358" s="51"/>
      <c r="FG358" s="777"/>
      <c r="FL358" s="56"/>
      <c r="FM358" s="51"/>
      <c r="FN358" s="51"/>
      <c r="FO358" s="777"/>
    </row>
    <row r="359" spans="1:171" ht="17.25" thickTop="1" thickBot="1">
      <c r="A359" s="934" t="s">
        <v>301</v>
      </c>
      <c r="B359" s="935"/>
      <c r="C359" s="1"/>
      <c r="D359" s="1"/>
      <c r="E359" s="1"/>
      <c r="F359" s="1"/>
      <c r="G359" s="51"/>
      <c r="H359" s="1086" t="e">
        <f>H350/H357</f>
        <v>#DIV/0!</v>
      </c>
      <c r="I359" s="51"/>
      <c r="J359" s="51"/>
      <c r="K359" s="777"/>
      <c r="L359" s="1126" t="s">
        <v>301</v>
      </c>
      <c r="P359" s="942" t="e">
        <f>P350/P357</f>
        <v>#DIV/0!</v>
      </c>
      <c r="Q359" s="51"/>
      <c r="R359" s="51"/>
      <c r="S359" s="777"/>
      <c r="T359" s="1126" t="s">
        <v>301</v>
      </c>
      <c r="X359" s="942" t="e">
        <f>X350/X357</f>
        <v>#DIV/0!</v>
      </c>
      <c r="Y359" s="51"/>
      <c r="Z359" s="51"/>
      <c r="AA359" s="777"/>
      <c r="AB359" s="1126" t="s">
        <v>301</v>
      </c>
      <c r="AF359" s="942" t="e">
        <f>AF350/AF357</f>
        <v>#DIV/0!</v>
      </c>
      <c r="AG359" s="51"/>
      <c r="AH359" s="51"/>
      <c r="AI359" s="777"/>
      <c r="AJ359" s="1126" t="s">
        <v>301</v>
      </c>
      <c r="AN359" s="942" t="e">
        <f>AN350/AN357</f>
        <v>#DIV/0!</v>
      </c>
      <c r="AO359" s="51"/>
      <c r="AP359" s="51"/>
      <c r="AQ359" s="777"/>
      <c r="AR359" s="1126" t="s">
        <v>301</v>
      </c>
      <c r="AV359" s="942" t="e">
        <f>AV350/AV357</f>
        <v>#DIV/0!</v>
      </c>
      <c r="AW359" s="51"/>
      <c r="AX359" s="51"/>
      <c r="AY359" s="777"/>
      <c r="AZ359" s="1126" t="s">
        <v>301</v>
      </c>
      <c r="BD359" s="942" t="e">
        <f>BD350/BD357</f>
        <v>#DIV/0!</v>
      </c>
      <c r="BE359" s="51"/>
      <c r="BF359" s="51"/>
      <c r="BG359" s="777"/>
      <c r="BH359" s="1126" t="s">
        <v>301</v>
      </c>
      <c r="BL359" s="942" t="e">
        <f>BL350/BL357</f>
        <v>#DIV/0!</v>
      </c>
      <c r="BM359" s="51"/>
      <c r="BN359" s="51"/>
      <c r="BO359" s="777"/>
      <c r="BP359" s="1126" t="s">
        <v>301</v>
      </c>
      <c r="BT359" s="942" t="e">
        <f>BT350/BT357</f>
        <v>#DIV/0!</v>
      </c>
      <c r="BU359" s="51"/>
      <c r="BV359" s="51"/>
      <c r="BW359" s="777"/>
      <c r="BX359" s="1126" t="s">
        <v>301</v>
      </c>
      <c r="CB359" s="942" t="e">
        <f>CB350/CB357</f>
        <v>#DIV/0!</v>
      </c>
      <c r="CC359" s="51"/>
      <c r="CD359" s="51"/>
      <c r="CE359" s="777"/>
      <c r="CF359" s="1126" t="s">
        <v>301</v>
      </c>
      <c r="CJ359" s="942" t="e">
        <f>CJ350/CJ357</f>
        <v>#DIV/0!</v>
      </c>
      <c r="CK359" s="51"/>
      <c r="CL359" s="51"/>
      <c r="CM359" s="777"/>
      <c r="CN359" s="1126" t="s">
        <v>301</v>
      </c>
      <c r="CO359" s="592"/>
      <c r="CR359" s="942" t="e">
        <f>CR350/CR357</f>
        <v>#DIV/0!</v>
      </c>
      <c r="CS359" s="51"/>
      <c r="CT359" s="51"/>
      <c r="CU359" s="777"/>
      <c r="CV359" s="1126" t="s">
        <v>301</v>
      </c>
      <c r="CZ359" s="942" t="e">
        <f>CZ350/CZ357</f>
        <v>#DIV/0!</v>
      </c>
      <c r="DA359" s="51"/>
      <c r="DB359" s="51"/>
      <c r="DC359" s="777"/>
      <c r="DD359" s="1126" t="s">
        <v>301</v>
      </c>
      <c r="DH359" s="942" t="e">
        <f>DH350/DH357</f>
        <v>#DIV/0!</v>
      </c>
      <c r="DI359" s="51"/>
      <c r="DJ359" s="51"/>
      <c r="DK359" s="777"/>
      <c r="DL359" s="1126" t="s">
        <v>301</v>
      </c>
      <c r="DP359" s="942" t="e">
        <f>DP350/DP357</f>
        <v>#DIV/0!</v>
      </c>
      <c r="DQ359" s="51"/>
      <c r="DR359" s="51"/>
      <c r="DS359" s="777"/>
      <c r="DT359" s="1126" t="s">
        <v>301</v>
      </c>
      <c r="DX359" s="942" t="e">
        <f>DX350/DX357</f>
        <v>#DIV/0!</v>
      </c>
      <c r="DY359" s="51"/>
      <c r="DZ359" s="51"/>
      <c r="EA359" s="777"/>
      <c r="EB359" s="1126" t="s">
        <v>301</v>
      </c>
      <c r="EF359" s="942" t="e">
        <f>EF350/EF357</f>
        <v>#DIV/0!</v>
      </c>
      <c r="EG359" s="51"/>
      <c r="EH359" s="51"/>
      <c r="EI359" s="777"/>
      <c r="EJ359" s="1126" t="s">
        <v>301</v>
      </c>
      <c r="EN359" s="942" t="e">
        <f>EN350/EN357</f>
        <v>#DIV/0!</v>
      </c>
      <c r="EO359" s="51"/>
      <c r="EP359" s="51"/>
      <c r="EQ359" s="777"/>
      <c r="ER359" s="1126" t="s">
        <v>301</v>
      </c>
      <c r="EV359" s="942" t="e">
        <f>EV350/EV357</f>
        <v>#DIV/0!</v>
      </c>
      <c r="EW359" s="51"/>
      <c r="EX359" s="51"/>
      <c r="EY359" s="777"/>
      <c r="EZ359" s="1126" t="s">
        <v>301</v>
      </c>
      <c r="FD359" s="942" t="e">
        <f>FD350/FD357</f>
        <v>#DIV/0!</v>
      </c>
      <c r="FE359" s="51"/>
      <c r="FF359" s="51"/>
      <c r="FG359" s="777"/>
      <c r="FH359" s="1126" t="s">
        <v>301</v>
      </c>
      <c r="FL359" s="942" t="e">
        <f>FL350/FL357</f>
        <v>#DIV/0!</v>
      </c>
      <c r="FM359" s="51"/>
      <c r="FN359" s="51"/>
      <c r="FO359" s="777"/>
    </row>
    <row r="360" spans="1:171" ht="17.25" thickTop="1" thickBo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777"/>
      <c r="L360" s="1126" t="s">
        <v>624</v>
      </c>
      <c r="P360" s="1021" t="e">
        <f>(P359-$H359)/$H$359</f>
        <v>#DIV/0!</v>
      </c>
      <c r="S360" s="777"/>
      <c r="T360" s="1126" t="s">
        <v>624</v>
      </c>
      <c r="X360" s="1021" t="e">
        <f>(X359-$H359)/$H$359</f>
        <v>#DIV/0!</v>
      </c>
      <c r="AA360" s="777"/>
      <c r="AB360" s="1126" t="s">
        <v>624</v>
      </c>
      <c r="AF360" s="1021" t="e">
        <f>(AF359-$H359)/$H$359</f>
        <v>#DIV/0!</v>
      </c>
      <c r="AI360" s="777"/>
      <c r="AJ360" s="1126" t="s">
        <v>624</v>
      </c>
      <c r="AN360" s="1021" t="e">
        <f>(AN359-$H359)/$H$359</f>
        <v>#DIV/0!</v>
      </c>
      <c r="AQ360" s="777"/>
      <c r="AR360" s="1126" t="s">
        <v>624</v>
      </c>
      <c r="AV360" s="1021" t="e">
        <f>(AV359-$H359)/$H$359</f>
        <v>#DIV/0!</v>
      </c>
      <c r="AY360" s="777"/>
      <c r="AZ360" s="1126" t="s">
        <v>624</v>
      </c>
      <c r="BD360" s="1021" t="e">
        <f>(BD359-$H359)/$H$359</f>
        <v>#DIV/0!</v>
      </c>
      <c r="BG360" s="777"/>
      <c r="BH360" s="1126" t="s">
        <v>624</v>
      </c>
      <c r="BL360" s="1021" t="e">
        <f>(BL359-$H359)/$H$359</f>
        <v>#DIV/0!</v>
      </c>
      <c r="BO360" s="777"/>
      <c r="BP360" s="1126" t="s">
        <v>624</v>
      </c>
      <c r="BT360" s="1021" t="e">
        <f>(BT359-$H359)/$H$359</f>
        <v>#DIV/0!</v>
      </c>
      <c r="BW360" s="777"/>
      <c r="BX360" s="1126" t="s">
        <v>624</v>
      </c>
      <c r="CB360" s="1021" t="e">
        <f>(CB359-$H359)/$H$359</f>
        <v>#DIV/0!</v>
      </c>
      <c r="CE360" s="777"/>
      <c r="CF360" s="1126" t="s">
        <v>624</v>
      </c>
      <c r="CJ360" s="1021" t="e">
        <f>(CJ359-$H359)/$H$359</f>
        <v>#DIV/0!</v>
      </c>
      <c r="CM360" s="777"/>
      <c r="CN360" s="1126" t="s">
        <v>624</v>
      </c>
      <c r="CO360" s="592"/>
      <c r="CR360" s="1021" t="e">
        <f>(CR359-$H359)/$H$359</f>
        <v>#DIV/0!</v>
      </c>
      <c r="CU360" s="777"/>
      <c r="CV360" s="1126" t="s">
        <v>624</v>
      </c>
      <c r="CZ360" s="1021" t="e">
        <f>(CZ359-$H359)/$H$359</f>
        <v>#DIV/0!</v>
      </c>
      <c r="DC360" s="777"/>
      <c r="DD360" s="1126" t="s">
        <v>624</v>
      </c>
      <c r="DH360" s="1021" t="e">
        <f>(DH359-$H359)/$H$359</f>
        <v>#DIV/0!</v>
      </c>
      <c r="DK360" s="777"/>
      <c r="DL360" s="1126" t="s">
        <v>624</v>
      </c>
      <c r="DP360" s="1021" t="e">
        <f>(DP359-$H359)/$H$359</f>
        <v>#DIV/0!</v>
      </c>
      <c r="DS360" s="777"/>
      <c r="DT360" s="1126" t="s">
        <v>624</v>
      </c>
      <c r="DX360" s="1021" t="e">
        <f>(DX359-$H359)/$H$359</f>
        <v>#DIV/0!</v>
      </c>
      <c r="EA360" s="777"/>
      <c r="EB360" s="1126" t="s">
        <v>624</v>
      </c>
      <c r="EF360" s="1021" t="e">
        <f>(EF359-$H359)/$H$359</f>
        <v>#DIV/0!</v>
      </c>
      <c r="EI360" s="777"/>
      <c r="EJ360" s="1126" t="s">
        <v>624</v>
      </c>
      <c r="EN360" s="1021" t="e">
        <f>(EN359-$H359)/$H$359</f>
        <v>#DIV/0!</v>
      </c>
      <c r="EQ360" s="777"/>
      <c r="ER360" s="1126" t="s">
        <v>624</v>
      </c>
      <c r="EV360" s="1021" t="e">
        <f>(EV359-$H359)/$H$359</f>
        <v>#DIV/0!</v>
      </c>
      <c r="EY360" s="777"/>
      <c r="EZ360" s="1126" t="s">
        <v>624</v>
      </c>
      <c r="FD360" s="1021" t="e">
        <f>(FD359-$H359)/$H$359</f>
        <v>#DIV/0!</v>
      </c>
      <c r="FG360" s="777"/>
      <c r="FH360" s="1126" t="s">
        <v>624</v>
      </c>
      <c r="FL360" s="1021" t="e">
        <f>(FL359-$H359)/$H$359</f>
        <v>#DIV/0!</v>
      </c>
      <c r="FO360" s="777"/>
    </row>
    <row r="361" spans="1:171" ht="16.5" thickTop="1">
      <c r="K361" s="777"/>
      <c r="S361" s="777"/>
      <c r="AA361" s="777"/>
      <c r="AI361" s="777"/>
      <c r="AQ361" s="777"/>
      <c r="AY361" s="777"/>
      <c r="BG361" s="777"/>
      <c r="BO361" s="777"/>
      <c r="BW361" s="777"/>
      <c r="CE361" s="777"/>
      <c r="CM361" s="777"/>
      <c r="CU361" s="777"/>
      <c r="DC361" s="777"/>
      <c r="DK361" s="777"/>
      <c r="DS361" s="777"/>
      <c r="EA361" s="777"/>
      <c r="EI361" s="777"/>
      <c r="EQ361" s="777"/>
      <c r="EY361" s="777"/>
      <c r="FG361" s="777"/>
      <c r="FO361" s="777"/>
    </row>
    <row r="362" spans="1:171">
      <c r="K362" s="777"/>
      <c r="P362" s="943" t="e">
        <f>IF(P360&gt;=0.025,"Material",IF(P360&gt;0.005,"Group","Not Material"))</f>
        <v>#DIV/0!</v>
      </c>
      <c r="S362" s="777"/>
      <c r="X362" s="943" t="e">
        <f>IF(X360&gt;=0.025,"Material",IF(X360&gt;0.005,"Group","Not Material"))</f>
        <v>#DIV/0!</v>
      </c>
      <c r="AA362" s="777"/>
      <c r="AF362" s="943" t="e">
        <f>IF(AF360&gt;=0.025,"Material",IF(AF360&gt;0.005,"Group","Not Material"))</f>
        <v>#DIV/0!</v>
      </c>
      <c r="AI362" s="777"/>
      <c r="AN362" s="943" t="e">
        <f>IF(AN360&gt;=0.025,"Material",IF(AN360&gt;0.005,"Group","Not Material"))</f>
        <v>#DIV/0!</v>
      </c>
      <c r="AQ362" s="777"/>
      <c r="AV362" s="943" t="e">
        <f>IF(AV360&gt;=0.025,"Material",IF(AV360&gt;0.005,"Group","Not Material"))</f>
        <v>#DIV/0!</v>
      </c>
      <c r="AY362" s="777"/>
      <c r="BD362" s="943" t="e">
        <f>IF(BD360&gt;=0.025,"Material",IF(BD360&gt;0.005,"Group","Not Material"))</f>
        <v>#DIV/0!</v>
      </c>
      <c r="BG362" s="777"/>
      <c r="BL362" s="943" t="e">
        <f>IF(BL360&gt;=0.025,"Material",IF(BL360&gt;0.005,"Group","Not Material"))</f>
        <v>#DIV/0!</v>
      </c>
      <c r="BO362" s="777"/>
      <c r="BT362" s="943" t="e">
        <f>IF(BT360&gt;=0.025,"Material",IF(BT360&gt;0.005,"Group","Not Material"))</f>
        <v>#DIV/0!</v>
      </c>
      <c r="BW362" s="777"/>
      <c r="CB362" s="943" t="e">
        <f>IF(CB360&gt;=0.025,"Material",IF(CB360&gt;0.005,"Group","Not Material"))</f>
        <v>#DIV/0!</v>
      </c>
      <c r="CE362" s="777"/>
      <c r="CJ362" s="943" t="e">
        <f>IF(CJ360&gt;=0.025,"Material",IF(CJ360&gt;0.005,"Group","Not Material"))</f>
        <v>#DIV/0!</v>
      </c>
      <c r="CM362" s="777"/>
      <c r="CR362" s="943" t="e">
        <f>IF(CR360&gt;=0.025,"Material",IF(CR360&gt;0.005,"Group","Not Material"))</f>
        <v>#DIV/0!</v>
      </c>
      <c r="CU362" s="777"/>
      <c r="CZ362" s="943" t="e">
        <f>IF(CZ360&gt;=0.025,"Material",IF(CZ360&gt;0.005,"Group","Not Material"))</f>
        <v>#DIV/0!</v>
      </c>
      <c r="DC362" s="777"/>
      <c r="DH362" s="943" t="e">
        <f>IF(DH360&gt;=0.025,"Material",IF(DH360&gt;0.005,"Group","Not Material"))</f>
        <v>#DIV/0!</v>
      </c>
      <c r="DK362" s="777"/>
      <c r="DP362" s="943" t="e">
        <f>IF(DP360&gt;=0.025,"Material",IF(DP360&gt;0.005,"Group","Not Material"))</f>
        <v>#DIV/0!</v>
      </c>
      <c r="DS362" s="777"/>
      <c r="DX362" s="943" t="e">
        <f>IF(DX360&gt;=0.025,"Material",IF(DX360&gt;0.005,"Group","Not Material"))</f>
        <v>#DIV/0!</v>
      </c>
      <c r="EA362" s="777"/>
      <c r="EF362" s="943" t="e">
        <f>IF(EF360&gt;=0.025,"Material",IF(EF360&gt;0.005,"Group","Not Material"))</f>
        <v>#DIV/0!</v>
      </c>
      <c r="EI362" s="777"/>
      <c r="EN362" s="943" t="e">
        <f>IF(EN360&gt;=0.025,"Material",IF(EN360&gt;0.005,"Group","Not Material"))</f>
        <v>#DIV/0!</v>
      </c>
      <c r="EQ362" s="777"/>
      <c r="EV362" s="943" t="e">
        <f>IF(EV360&gt;=0.025,"Material",IF(EV360&gt;0.005,"Group","Not Material"))</f>
        <v>#DIV/0!</v>
      </c>
      <c r="EY362" s="777"/>
      <c r="FD362" s="943" t="e">
        <f>IF(FD360&gt;=0.025,"Material",IF(FD360&gt;0.005,"Group","Not Material"))</f>
        <v>#DIV/0!</v>
      </c>
      <c r="FG362" s="777"/>
      <c r="FL362" s="943" t="e">
        <f>IF(FL360&gt;=0.025,"Material",IF(FL360&gt;0.005,"Group","Not Material"))</f>
        <v>#DIV/0!</v>
      </c>
      <c r="FO362" s="777"/>
    </row>
    <row r="363" spans="1:171">
      <c r="K363" s="777"/>
      <c r="S363" s="777"/>
      <c r="AA363" s="777"/>
      <c r="AI363" s="777"/>
      <c r="AQ363" s="777"/>
      <c r="AY363" s="777"/>
      <c r="BG363" s="777"/>
      <c r="BO363" s="777"/>
      <c r="BW363" s="777"/>
      <c r="CE363" s="777"/>
      <c r="CM363" s="777"/>
      <c r="CU363" s="777"/>
      <c r="DC363" s="777"/>
      <c r="DK363" s="777"/>
      <c r="DS363" s="777"/>
      <c r="EA363" s="777"/>
      <c r="EI363" s="777"/>
      <c r="EQ363" s="777"/>
      <c r="EY363" s="777"/>
      <c r="FG363" s="777"/>
      <c r="FO363" s="777"/>
    </row>
    <row r="364" spans="1:171">
      <c r="K364" s="777"/>
      <c r="S364" s="777"/>
      <c r="AA364" s="777"/>
      <c r="AI364" s="777"/>
      <c r="AQ364" s="777"/>
      <c r="AY364" s="777"/>
      <c r="BG364" s="777"/>
      <c r="BO364" s="777"/>
      <c r="BW364" s="777"/>
      <c r="CE364" s="777"/>
      <c r="CM364" s="777"/>
      <c r="CU364" s="777"/>
      <c r="DC364" s="777"/>
      <c r="DK364" s="777"/>
      <c r="DS364" s="777"/>
      <c r="EA364" s="777"/>
      <c r="EI364" s="777"/>
      <c r="EQ364" s="777"/>
      <c r="EY364" s="777"/>
      <c r="FG364" s="777"/>
      <c r="FO364" s="777"/>
    </row>
    <row r="365" spans="1:171">
      <c r="K365" s="777"/>
      <c r="S365" s="777"/>
      <c r="AA365" s="777"/>
      <c r="AI365" s="777"/>
      <c r="AQ365" s="777"/>
      <c r="AY365" s="777"/>
      <c r="BG365" s="777"/>
      <c r="BO365" s="777"/>
      <c r="BW365" s="777"/>
      <c r="CE365" s="777"/>
      <c r="CM365" s="777"/>
      <c r="CU365" s="777"/>
      <c r="DC365" s="777"/>
      <c r="DK365" s="777"/>
      <c r="DS365" s="777"/>
      <c r="EA365" s="777"/>
      <c r="EI365" s="777"/>
      <c r="EQ365" s="777"/>
      <c r="EY365" s="777"/>
      <c r="FG365" s="777"/>
      <c r="FO365" s="777"/>
    </row>
    <row r="366" spans="1:171">
      <c r="K366" s="777"/>
      <c r="S366" s="777"/>
      <c r="AA366" s="777"/>
      <c r="AI366" s="777"/>
      <c r="AQ366" s="777"/>
      <c r="AY366" s="777"/>
      <c r="BG366" s="777"/>
      <c r="BO366" s="777"/>
      <c r="BW366" s="777"/>
      <c r="CE366" s="777"/>
      <c r="CM366" s="777"/>
      <c r="CU366" s="777"/>
      <c r="DC366" s="777"/>
      <c r="DK366" s="777"/>
      <c r="DS366" s="777"/>
      <c r="EA366" s="777"/>
      <c r="EI366" s="777"/>
      <c r="EQ366" s="777"/>
      <c r="EY366" s="777"/>
      <c r="FG366" s="777"/>
      <c r="FO366" s="777"/>
    </row>
    <row r="367" spans="1:171">
      <c r="K367" s="777"/>
      <c r="S367" s="777"/>
      <c r="AA367" s="777"/>
      <c r="AI367" s="777"/>
      <c r="AQ367" s="777"/>
      <c r="AY367" s="777"/>
      <c r="BG367" s="777"/>
      <c r="BO367" s="777"/>
      <c r="BW367" s="777"/>
      <c r="CE367" s="777"/>
      <c r="CM367" s="777"/>
      <c r="CU367" s="777"/>
      <c r="DC367" s="777"/>
      <c r="DK367" s="777"/>
      <c r="DS367" s="777"/>
      <c r="EA367" s="777"/>
      <c r="EI367" s="777"/>
      <c r="EQ367" s="777"/>
      <c r="EY367" s="777"/>
      <c r="FG367" s="777"/>
      <c r="FO367" s="777"/>
    </row>
    <row r="368" spans="1:171">
      <c r="K368" s="777"/>
      <c r="S368" s="777"/>
      <c r="AA368" s="777"/>
      <c r="AI368" s="777"/>
      <c r="AQ368" s="777"/>
      <c r="AY368" s="777"/>
      <c r="BG368" s="777"/>
      <c r="BO368" s="777"/>
      <c r="BW368" s="777"/>
      <c r="CE368" s="777"/>
      <c r="CM368" s="777"/>
      <c r="CU368" s="777"/>
      <c r="DC368" s="777"/>
      <c r="DK368" s="777"/>
      <c r="DS368" s="777"/>
      <c r="EA368" s="777"/>
      <c r="EI368" s="777"/>
      <c r="EQ368" s="777"/>
      <c r="EY368" s="777"/>
      <c r="FG368" s="777"/>
      <c r="FO368" s="777"/>
    </row>
    <row r="369" spans="2:171">
      <c r="K369" s="777"/>
      <c r="S369" s="777"/>
      <c r="AA369" s="777"/>
      <c r="AI369" s="777"/>
      <c r="AQ369" s="777"/>
      <c r="AY369" s="777"/>
      <c r="BG369" s="777"/>
      <c r="BO369" s="777"/>
      <c r="BW369" s="777"/>
      <c r="CE369" s="777"/>
      <c r="CM369" s="777"/>
      <c r="CU369" s="777"/>
      <c r="DC369" s="777"/>
      <c r="DK369" s="777"/>
      <c r="DS369" s="777"/>
      <c r="EA369" s="777"/>
      <c r="EI369" s="777"/>
      <c r="EQ369" s="777"/>
      <c r="EY369" s="777"/>
      <c r="FG369" s="777"/>
      <c r="FO369" s="777"/>
    </row>
    <row r="370" spans="2:171">
      <c r="K370" s="777"/>
      <c r="S370" s="777"/>
      <c r="AA370" s="777"/>
      <c r="AI370" s="777"/>
      <c r="AQ370" s="777"/>
      <c r="AY370" s="777"/>
      <c r="BG370" s="777"/>
      <c r="BO370" s="777"/>
      <c r="BW370" s="777"/>
      <c r="CE370" s="777"/>
      <c r="CM370" s="777"/>
      <c r="CU370" s="777"/>
      <c r="DC370" s="777"/>
      <c r="DK370" s="777"/>
      <c r="DS370" s="777"/>
      <c r="EA370" s="777"/>
      <c r="EI370" s="777"/>
      <c r="EQ370" s="777"/>
      <c r="EY370" s="777"/>
      <c r="FG370" s="777"/>
      <c r="FO370" s="777"/>
    </row>
    <row r="371" spans="2:171">
      <c r="K371" s="777"/>
      <c r="S371" s="777"/>
      <c r="AA371" s="777"/>
      <c r="AI371" s="777"/>
      <c r="AQ371" s="777"/>
      <c r="AY371" s="777"/>
      <c r="BG371" s="777"/>
      <c r="BO371" s="777"/>
      <c r="BW371" s="777"/>
      <c r="CE371" s="777"/>
      <c r="CM371" s="777"/>
      <c r="CU371" s="777"/>
      <c r="DC371" s="777"/>
      <c r="DK371" s="777"/>
      <c r="DS371" s="777"/>
      <c r="EA371" s="777"/>
      <c r="EI371" s="777"/>
      <c r="EQ371" s="777"/>
      <c r="EY371" s="777"/>
      <c r="FG371" s="777"/>
      <c r="FO371" s="777"/>
    </row>
    <row r="372" spans="2:171">
      <c r="K372" s="777"/>
      <c r="S372" s="777"/>
      <c r="AA372" s="777"/>
      <c r="AI372" s="777"/>
      <c r="AQ372" s="777"/>
      <c r="AY372" s="777"/>
      <c r="BG372" s="777"/>
      <c r="BO372" s="777"/>
      <c r="BW372" s="777"/>
      <c r="CE372" s="777"/>
      <c r="CM372" s="777"/>
      <c r="CU372" s="777"/>
      <c r="DC372" s="777"/>
      <c r="DK372" s="777"/>
      <c r="DS372" s="777"/>
      <c r="EA372" s="777"/>
      <c r="EI372" s="777"/>
      <c r="EQ372" s="777"/>
      <c r="EY372" s="777"/>
      <c r="FG372" s="777"/>
      <c r="FO372" s="777"/>
    </row>
    <row r="373" spans="2:171">
      <c r="K373" s="777"/>
      <c r="S373" s="777"/>
      <c r="AA373" s="777"/>
      <c r="AI373" s="777"/>
      <c r="AQ373" s="777"/>
      <c r="AY373" s="777"/>
      <c r="BG373" s="777"/>
      <c r="BO373" s="777"/>
      <c r="BW373" s="777"/>
      <c r="CE373" s="777"/>
      <c r="CM373" s="777"/>
      <c r="CU373" s="777"/>
      <c r="DC373" s="777"/>
      <c r="DK373" s="777"/>
      <c r="DS373" s="777"/>
      <c r="EA373" s="777"/>
      <c r="EI373" s="777"/>
      <c r="EQ373" s="777"/>
      <c r="EY373" s="777"/>
      <c r="FG373" s="777"/>
      <c r="FO373" s="777"/>
    </row>
    <row r="374" spans="2:171">
      <c r="K374" s="777"/>
      <c r="S374" s="777"/>
      <c r="AA374" s="777"/>
      <c r="AI374" s="777"/>
      <c r="AQ374" s="777"/>
      <c r="AY374" s="777"/>
      <c r="BG374" s="777"/>
      <c r="BO374" s="777"/>
      <c r="BW374" s="777"/>
      <c r="CE374" s="777"/>
      <c r="CM374" s="777"/>
      <c r="CU374" s="777"/>
      <c r="DC374" s="777"/>
      <c r="DK374" s="777"/>
      <c r="DS374" s="777"/>
      <c r="EA374" s="777"/>
      <c r="EI374" s="777"/>
      <c r="EQ374" s="777"/>
      <c r="EY374" s="777"/>
      <c r="FG374" s="777"/>
      <c r="FO374" s="777"/>
    </row>
    <row r="375" spans="2:171">
      <c r="K375" s="777"/>
      <c r="S375" s="777"/>
      <c r="AA375" s="777"/>
      <c r="AI375" s="777"/>
      <c r="AQ375" s="777"/>
      <c r="AY375" s="777"/>
      <c r="BG375" s="777"/>
      <c r="BO375" s="777"/>
      <c r="BW375" s="777"/>
      <c r="CE375" s="777"/>
      <c r="CM375" s="777"/>
      <c r="CU375" s="777"/>
      <c r="DC375" s="777"/>
      <c r="DK375" s="777"/>
      <c r="DS375" s="777"/>
      <c r="EA375" s="777"/>
      <c r="EI375" s="777"/>
      <c r="EQ375" s="777"/>
      <c r="EY375" s="777"/>
      <c r="FG375" s="777"/>
      <c r="FO375" s="777"/>
    </row>
    <row r="376" spans="2:171">
      <c r="K376" s="777"/>
      <c r="S376" s="777"/>
      <c r="AA376" s="777"/>
      <c r="AI376" s="777"/>
      <c r="AQ376" s="777"/>
      <c r="AY376" s="777"/>
      <c r="BG376" s="777"/>
      <c r="BO376" s="777"/>
      <c r="BW376" s="777"/>
      <c r="CE376" s="777"/>
      <c r="CM376" s="777"/>
      <c r="CU376" s="777"/>
      <c r="DC376" s="777"/>
      <c r="DK376" s="777"/>
      <c r="DS376" s="777"/>
      <c r="EA376" s="777"/>
      <c r="EI376" s="777"/>
      <c r="EQ376" s="777"/>
      <c r="EY376" s="777"/>
      <c r="FG376" s="777"/>
      <c r="FO376" s="777"/>
    </row>
    <row r="377" spans="2:171" ht="18.75">
      <c r="D377" s="1424"/>
      <c r="E377" s="301" t="s">
        <v>473</v>
      </c>
      <c r="G377" s="302" t="s">
        <v>104</v>
      </c>
      <c r="H377" s="302" t="s">
        <v>105</v>
      </c>
      <c r="I377" s="302" t="s">
        <v>106</v>
      </c>
      <c r="J377" s="303" t="s">
        <v>464</v>
      </c>
      <c r="K377" s="777"/>
      <c r="O377" s="302" t="s">
        <v>104</v>
      </c>
      <c r="P377" s="302" t="s">
        <v>105</v>
      </c>
      <c r="Q377" s="302" t="s">
        <v>106</v>
      </c>
      <c r="R377" s="303" t="s">
        <v>464</v>
      </c>
      <c r="S377" s="777"/>
      <c r="W377" s="302" t="s">
        <v>104</v>
      </c>
      <c r="X377" s="302" t="s">
        <v>105</v>
      </c>
      <c r="Y377" s="302" t="s">
        <v>106</v>
      </c>
      <c r="Z377" s="303" t="s">
        <v>464</v>
      </c>
      <c r="AA377" s="777"/>
      <c r="AE377" s="302" t="s">
        <v>104</v>
      </c>
      <c r="AF377" s="302" t="s">
        <v>105</v>
      </c>
      <c r="AG377" s="302" t="s">
        <v>106</v>
      </c>
      <c r="AH377" s="303" t="s">
        <v>464</v>
      </c>
      <c r="AI377" s="777"/>
      <c r="AM377" s="302" t="s">
        <v>104</v>
      </c>
      <c r="AN377" s="302" t="s">
        <v>105</v>
      </c>
      <c r="AO377" s="302" t="s">
        <v>106</v>
      </c>
      <c r="AP377" s="303" t="s">
        <v>464</v>
      </c>
      <c r="AQ377" s="777"/>
      <c r="AU377" s="302" t="s">
        <v>104</v>
      </c>
      <c r="AV377" s="302" t="s">
        <v>105</v>
      </c>
      <c r="AW377" s="302" t="s">
        <v>106</v>
      </c>
      <c r="AX377" s="303" t="s">
        <v>464</v>
      </c>
      <c r="AY377" s="777"/>
      <c r="BC377" s="302" t="s">
        <v>104</v>
      </c>
      <c r="BD377" s="302" t="s">
        <v>105</v>
      </c>
      <c r="BE377" s="302" t="s">
        <v>106</v>
      </c>
      <c r="BF377" s="303" t="s">
        <v>464</v>
      </c>
      <c r="BG377" s="777"/>
      <c r="BK377" s="302" t="s">
        <v>104</v>
      </c>
      <c r="BL377" s="302" t="s">
        <v>105</v>
      </c>
      <c r="BM377" s="302" t="s">
        <v>106</v>
      </c>
      <c r="BN377" s="303" t="s">
        <v>464</v>
      </c>
      <c r="BO377" s="777"/>
      <c r="BS377" s="302" t="s">
        <v>104</v>
      </c>
      <c r="BT377" s="302" t="s">
        <v>105</v>
      </c>
      <c r="BU377" s="302" t="s">
        <v>106</v>
      </c>
      <c r="BV377" s="303" t="s">
        <v>464</v>
      </c>
      <c r="BW377" s="777"/>
      <c r="CA377" s="302" t="s">
        <v>104</v>
      </c>
      <c r="CB377" s="302" t="s">
        <v>105</v>
      </c>
      <c r="CC377" s="302" t="s">
        <v>106</v>
      </c>
      <c r="CD377" s="303" t="s">
        <v>464</v>
      </c>
      <c r="CE377" s="777"/>
      <c r="CI377" s="302" t="s">
        <v>104</v>
      </c>
      <c r="CJ377" s="302" t="s">
        <v>105</v>
      </c>
      <c r="CK377" s="302" t="s">
        <v>106</v>
      </c>
      <c r="CL377" s="303" t="s">
        <v>464</v>
      </c>
      <c r="CM377" s="777"/>
      <c r="CQ377" s="302" t="s">
        <v>104</v>
      </c>
      <c r="CR377" s="302" t="s">
        <v>105</v>
      </c>
      <c r="CS377" s="302" t="s">
        <v>106</v>
      </c>
      <c r="CT377" s="303" t="s">
        <v>464</v>
      </c>
      <c r="CU377" s="777"/>
      <c r="CY377" s="302" t="s">
        <v>104</v>
      </c>
      <c r="CZ377" s="302" t="s">
        <v>105</v>
      </c>
      <c r="DA377" s="302" t="s">
        <v>106</v>
      </c>
      <c r="DB377" s="303" t="s">
        <v>464</v>
      </c>
      <c r="DC377" s="777"/>
      <c r="DG377" s="302" t="s">
        <v>104</v>
      </c>
      <c r="DH377" s="302" t="s">
        <v>105</v>
      </c>
      <c r="DI377" s="302" t="s">
        <v>106</v>
      </c>
      <c r="DJ377" s="303" t="s">
        <v>464</v>
      </c>
      <c r="DK377" s="777"/>
      <c r="DO377" s="302" t="s">
        <v>104</v>
      </c>
      <c r="DP377" s="302" t="s">
        <v>105</v>
      </c>
      <c r="DQ377" s="302" t="s">
        <v>106</v>
      </c>
      <c r="DR377" s="303" t="s">
        <v>464</v>
      </c>
      <c r="DS377" s="777"/>
      <c r="DW377" s="302" t="s">
        <v>104</v>
      </c>
      <c r="DX377" s="302" t="s">
        <v>105</v>
      </c>
      <c r="DY377" s="302" t="s">
        <v>106</v>
      </c>
      <c r="DZ377" s="303" t="s">
        <v>464</v>
      </c>
      <c r="EA377" s="777"/>
      <c r="EE377" s="302" t="s">
        <v>104</v>
      </c>
      <c r="EF377" s="302" t="s">
        <v>105</v>
      </c>
      <c r="EG377" s="302" t="s">
        <v>106</v>
      </c>
      <c r="EH377" s="303" t="s">
        <v>464</v>
      </c>
      <c r="EI377" s="777"/>
      <c r="EM377" s="302" t="s">
        <v>104</v>
      </c>
      <c r="EN377" s="302" t="s">
        <v>105</v>
      </c>
      <c r="EO377" s="302" t="s">
        <v>106</v>
      </c>
      <c r="EP377" s="303" t="s">
        <v>464</v>
      </c>
      <c r="EQ377" s="777"/>
      <c r="EU377" s="302" t="s">
        <v>104</v>
      </c>
      <c r="EV377" s="302" t="s">
        <v>105</v>
      </c>
      <c r="EW377" s="302" t="s">
        <v>106</v>
      </c>
      <c r="EX377" s="303" t="s">
        <v>464</v>
      </c>
      <c r="EY377" s="777"/>
      <c r="FC377" s="302" t="s">
        <v>104</v>
      </c>
      <c r="FD377" s="302" t="s">
        <v>105</v>
      </c>
      <c r="FE377" s="302" t="s">
        <v>106</v>
      </c>
      <c r="FF377" s="303" t="s">
        <v>464</v>
      </c>
      <c r="FG377" s="777"/>
      <c r="FK377" s="302" t="s">
        <v>104</v>
      </c>
      <c r="FL377" s="302" t="s">
        <v>105</v>
      </c>
      <c r="FM377" s="302" t="s">
        <v>106</v>
      </c>
      <c r="FN377" s="303" t="s">
        <v>464</v>
      </c>
      <c r="FO377" s="777"/>
    </row>
    <row r="378" spans="2:171" ht="18.75">
      <c r="B378" s="1423" t="s">
        <v>469</v>
      </c>
      <c r="C378" s="108" t="s">
        <v>105</v>
      </c>
      <c r="D378" s="108"/>
      <c r="E378" s="778" t="str">
        <f>Ratios!C13</f>
        <v>PROD</v>
      </c>
      <c r="G378" s="766">
        <f>Ratios!D13</f>
        <v>0</v>
      </c>
      <c r="H378" s="766">
        <f>Ratios!E13</f>
        <v>0</v>
      </c>
      <c r="I378" s="766">
        <f>Ratios!F13</f>
        <v>0</v>
      </c>
      <c r="J378" s="766">
        <f>Ratios!G13</f>
        <v>0</v>
      </c>
      <c r="K378" s="777">
        <f t="shared" ref="K378:K384" si="448">IF($E378="DIRECT",0,1)</f>
        <v>1</v>
      </c>
      <c r="O378" s="766">
        <f t="shared" ref="O378:O384" si="449">$G378</f>
        <v>0</v>
      </c>
      <c r="P378" s="766">
        <f t="shared" ref="P378:P383" si="450">$H378</f>
        <v>0</v>
      </c>
      <c r="Q378" s="766">
        <f t="shared" ref="Q378:Q383" si="451">$I378</f>
        <v>0</v>
      </c>
      <c r="R378" s="766">
        <f t="shared" ref="R378:R383" si="452">$J378</f>
        <v>0</v>
      </c>
      <c r="S378" s="777"/>
      <c r="W378" s="766">
        <f t="shared" ref="W378:W384" si="453">$G378</f>
        <v>0</v>
      </c>
      <c r="X378" s="766">
        <f t="shared" ref="X378:X383" si="454">$H378</f>
        <v>0</v>
      </c>
      <c r="Y378" s="766">
        <f t="shared" ref="Y378:Y383" si="455">$I378</f>
        <v>0</v>
      </c>
      <c r="Z378" s="766">
        <f t="shared" ref="Z378:Z383" si="456">$J378</f>
        <v>0</v>
      </c>
      <c r="AA378" s="777"/>
      <c r="AE378" s="766">
        <f t="shared" ref="AE378:AE384" si="457">$G378</f>
        <v>0</v>
      </c>
      <c r="AF378" s="766">
        <f t="shared" ref="AF378:AF383" si="458">$H378</f>
        <v>0</v>
      </c>
      <c r="AG378" s="766">
        <f t="shared" ref="AG378:AG383" si="459">$I378</f>
        <v>0</v>
      </c>
      <c r="AH378" s="766">
        <f t="shared" ref="AH378:AH383" si="460">$J378</f>
        <v>0</v>
      </c>
      <c r="AI378" s="777"/>
      <c r="AM378" s="766">
        <f t="shared" ref="AM378:AM384" si="461">$G378</f>
        <v>0</v>
      </c>
      <c r="AN378" s="766">
        <f t="shared" ref="AN378:AN383" si="462">$H378</f>
        <v>0</v>
      </c>
      <c r="AO378" s="766">
        <f t="shared" ref="AO378:AO383" si="463">$I378</f>
        <v>0</v>
      </c>
      <c r="AP378" s="766">
        <f t="shared" ref="AP378:AP383" si="464">$J378</f>
        <v>0</v>
      </c>
      <c r="AQ378" s="777"/>
      <c r="AU378" s="766">
        <f t="shared" ref="AU378:AU384" si="465">$G378</f>
        <v>0</v>
      </c>
      <c r="AV378" s="766">
        <f t="shared" ref="AV378:AV383" si="466">$H378</f>
        <v>0</v>
      </c>
      <c r="AW378" s="766">
        <f t="shared" ref="AW378:AW383" si="467">$I378</f>
        <v>0</v>
      </c>
      <c r="AX378" s="766">
        <f t="shared" ref="AX378:AX383" si="468">$J378</f>
        <v>0</v>
      </c>
      <c r="AY378" s="777"/>
      <c r="BC378" s="766">
        <f t="shared" ref="BC378:BC384" si="469">$G378</f>
        <v>0</v>
      </c>
      <c r="BD378" s="766">
        <f t="shared" ref="BD378:BD383" si="470">$H378</f>
        <v>0</v>
      </c>
      <c r="BE378" s="766">
        <f t="shared" ref="BE378:BE383" si="471">$I378</f>
        <v>0</v>
      </c>
      <c r="BF378" s="766">
        <f t="shared" ref="BF378:BF383" si="472">$J378</f>
        <v>0</v>
      </c>
      <c r="BG378" s="777"/>
      <c r="BK378" s="766">
        <f t="shared" ref="BK378:BK384" si="473">$G378</f>
        <v>0</v>
      </c>
      <c r="BL378" s="766">
        <f t="shared" ref="BL378:BL383" si="474">$H378</f>
        <v>0</v>
      </c>
      <c r="BM378" s="766">
        <f t="shared" ref="BM378:BM383" si="475">$I378</f>
        <v>0</v>
      </c>
      <c r="BN378" s="766">
        <f t="shared" ref="BN378:BN383" si="476">$J378</f>
        <v>0</v>
      </c>
      <c r="BO378" s="777"/>
      <c r="BS378" s="766">
        <f t="shared" ref="BS378:BS384" si="477">$G378</f>
        <v>0</v>
      </c>
      <c r="BT378" s="766">
        <f t="shared" ref="BT378:BT383" si="478">$H378</f>
        <v>0</v>
      </c>
      <c r="BU378" s="766">
        <f t="shared" ref="BU378:BU383" si="479">$I378</f>
        <v>0</v>
      </c>
      <c r="BV378" s="766">
        <f t="shared" ref="BV378:BV383" si="480">$J378</f>
        <v>0</v>
      </c>
      <c r="BW378" s="777"/>
      <c r="CA378" s="766">
        <f t="shared" ref="CA378:CA384" si="481">$G378</f>
        <v>0</v>
      </c>
      <c r="CB378" s="766">
        <f t="shared" ref="CB378:CB383" si="482">$H378</f>
        <v>0</v>
      </c>
      <c r="CC378" s="766">
        <f t="shared" ref="CC378:CC383" si="483">$I378</f>
        <v>0</v>
      </c>
      <c r="CD378" s="766">
        <f t="shared" ref="CD378:CD383" si="484">$J378</f>
        <v>0</v>
      </c>
      <c r="CE378" s="777"/>
      <c r="CI378" s="766">
        <f t="shared" ref="CI378:CI384" si="485">$G378</f>
        <v>0</v>
      </c>
      <c r="CJ378" s="766">
        <f t="shared" ref="CJ378:CJ383" si="486">$H378</f>
        <v>0</v>
      </c>
      <c r="CK378" s="766">
        <f t="shared" ref="CK378:CK383" si="487">$I378</f>
        <v>0</v>
      </c>
      <c r="CL378" s="766">
        <f t="shared" ref="CL378:CL383" si="488">$J378</f>
        <v>0</v>
      </c>
      <c r="CM378" s="777"/>
      <c r="CQ378" s="766">
        <f t="shared" ref="CQ378:CQ384" si="489">$G378</f>
        <v>0</v>
      </c>
      <c r="CR378" s="766">
        <f t="shared" ref="CR378:CR383" si="490">$H378</f>
        <v>0</v>
      </c>
      <c r="CS378" s="766">
        <f t="shared" ref="CS378:CS383" si="491">$I378</f>
        <v>0</v>
      </c>
      <c r="CT378" s="766">
        <f t="shared" ref="CT378:CT383" si="492">$J378</f>
        <v>0</v>
      </c>
      <c r="CU378" s="777"/>
      <c r="CY378" s="766">
        <f t="shared" ref="CY378:CY384" si="493">$G378</f>
        <v>0</v>
      </c>
      <c r="CZ378" s="766">
        <f t="shared" ref="CZ378:CZ383" si="494">$H378</f>
        <v>0</v>
      </c>
      <c r="DA378" s="766">
        <f t="shared" ref="DA378:DA383" si="495">$I378</f>
        <v>0</v>
      </c>
      <c r="DB378" s="766">
        <f t="shared" ref="DB378:DB383" si="496">$J378</f>
        <v>0</v>
      </c>
      <c r="DC378" s="777"/>
      <c r="DG378" s="766">
        <f t="shared" ref="DG378:DG384" si="497">$G378</f>
        <v>0</v>
      </c>
      <c r="DH378" s="766">
        <f t="shared" ref="DH378:DH383" si="498">$H378</f>
        <v>0</v>
      </c>
      <c r="DI378" s="766">
        <f t="shared" ref="DI378:DI383" si="499">$I378</f>
        <v>0</v>
      </c>
      <c r="DJ378" s="766">
        <f t="shared" ref="DJ378:DJ383" si="500">$J378</f>
        <v>0</v>
      </c>
      <c r="DK378" s="777"/>
      <c r="DO378" s="766">
        <f t="shared" ref="DO378:DO384" si="501">$G378</f>
        <v>0</v>
      </c>
      <c r="DP378" s="766">
        <f t="shared" ref="DP378:DP383" si="502">$H378</f>
        <v>0</v>
      </c>
      <c r="DQ378" s="766">
        <f t="shared" ref="DQ378:DQ383" si="503">$I378</f>
        <v>0</v>
      </c>
      <c r="DR378" s="766">
        <f t="shared" ref="DR378:DR383" si="504">$J378</f>
        <v>0</v>
      </c>
      <c r="DS378" s="777"/>
      <c r="DW378" s="766">
        <f t="shared" ref="DW378:DW384" si="505">$G378</f>
        <v>0</v>
      </c>
      <c r="DX378" s="766">
        <f t="shared" ref="DX378:DX383" si="506">$H378</f>
        <v>0</v>
      </c>
      <c r="DY378" s="766">
        <f t="shared" ref="DY378:DY383" si="507">$I378</f>
        <v>0</v>
      </c>
      <c r="DZ378" s="766">
        <f t="shared" ref="DZ378:DZ383" si="508">$J378</f>
        <v>0</v>
      </c>
      <c r="EA378" s="777"/>
      <c r="EE378" s="766">
        <f t="shared" ref="EE378:EE384" si="509">$G378</f>
        <v>0</v>
      </c>
      <c r="EF378" s="766">
        <f t="shared" ref="EF378:EF383" si="510">$H378</f>
        <v>0</v>
      </c>
      <c r="EG378" s="766">
        <f t="shared" ref="EG378:EG383" si="511">$I378</f>
        <v>0</v>
      </c>
      <c r="EH378" s="766">
        <f t="shared" ref="EH378:EH383" si="512">$J378</f>
        <v>0</v>
      </c>
      <c r="EI378" s="777"/>
      <c r="EM378" s="766">
        <f t="shared" ref="EM378:EM384" si="513">$G378</f>
        <v>0</v>
      </c>
      <c r="EN378" s="766">
        <f t="shared" ref="EN378:EN383" si="514">$H378</f>
        <v>0</v>
      </c>
      <c r="EO378" s="766">
        <f t="shared" ref="EO378:EO383" si="515">$I378</f>
        <v>0</v>
      </c>
      <c r="EP378" s="766">
        <f t="shared" ref="EP378:EP383" si="516">$J378</f>
        <v>0</v>
      </c>
      <c r="EQ378" s="777"/>
      <c r="EU378" s="766">
        <f t="shared" ref="EU378:EU384" si="517">$G378</f>
        <v>0</v>
      </c>
      <c r="EV378" s="766">
        <f t="shared" ref="EV378:EV383" si="518">$H378</f>
        <v>0</v>
      </c>
      <c r="EW378" s="766">
        <f t="shared" ref="EW378:EW383" si="519">$I378</f>
        <v>0</v>
      </c>
      <c r="EX378" s="766">
        <f t="shared" ref="EX378:EX383" si="520">$J378</f>
        <v>0</v>
      </c>
      <c r="EY378" s="777"/>
      <c r="FC378" s="766">
        <f t="shared" ref="FC378:FC384" si="521">$G378</f>
        <v>0</v>
      </c>
      <c r="FD378" s="766">
        <f t="shared" ref="FD378:FD383" si="522">$H378</f>
        <v>0</v>
      </c>
      <c r="FE378" s="766">
        <f t="shared" ref="FE378:FE383" si="523">$I378</f>
        <v>0</v>
      </c>
      <c r="FF378" s="766">
        <f t="shared" ref="FF378:FF383" si="524">$J378</f>
        <v>0</v>
      </c>
      <c r="FG378" s="777"/>
      <c r="FK378" s="766">
        <f t="shared" ref="FK378:FK384" si="525">$G378</f>
        <v>0</v>
      </c>
      <c r="FL378" s="766">
        <f t="shared" ref="FL378:FL383" si="526">$H378</f>
        <v>0</v>
      </c>
      <c r="FM378" s="766">
        <f t="shared" ref="FM378:FM383" si="527">$I378</f>
        <v>0</v>
      </c>
      <c r="FN378" s="766">
        <f t="shared" ref="FN378:FN383" si="528">$J378</f>
        <v>0</v>
      </c>
      <c r="FO378" s="777"/>
    </row>
    <row r="379" spans="2:171">
      <c r="B379" s="113"/>
      <c r="C379" s="108" t="s">
        <v>106</v>
      </c>
      <c r="D379" s="108"/>
      <c r="E379" s="778" t="str">
        <f>Ratios!C14</f>
        <v>TRANS</v>
      </c>
      <c r="G379" s="766">
        <f>Ratios!D14</f>
        <v>0</v>
      </c>
      <c r="H379" s="766">
        <f>Ratios!E14</f>
        <v>0</v>
      </c>
      <c r="I379" s="766">
        <f>Ratios!F14</f>
        <v>0</v>
      </c>
      <c r="J379" s="766">
        <f>Ratios!G14</f>
        <v>0</v>
      </c>
      <c r="K379" s="777">
        <f t="shared" si="448"/>
        <v>1</v>
      </c>
      <c r="O379" s="766">
        <f t="shared" si="449"/>
        <v>0</v>
      </c>
      <c r="P379" s="766">
        <f t="shared" si="450"/>
        <v>0</v>
      </c>
      <c r="Q379" s="766">
        <f t="shared" si="451"/>
        <v>0</v>
      </c>
      <c r="R379" s="766">
        <f t="shared" si="452"/>
        <v>0</v>
      </c>
      <c r="S379" s="777"/>
      <c r="W379" s="766">
        <f t="shared" si="453"/>
        <v>0</v>
      </c>
      <c r="X379" s="766">
        <f t="shared" si="454"/>
        <v>0</v>
      </c>
      <c r="Y379" s="766">
        <f t="shared" si="455"/>
        <v>0</v>
      </c>
      <c r="Z379" s="766">
        <f t="shared" si="456"/>
        <v>0</v>
      </c>
      <c r="AA379" s="777"/>
      <c r="AE379" s="766">
        <f t="shared" si="457"/>
        <v>0</v>
      </c>
      <c r="AF379" s="766">
        <f t="shared" si="458"/>
        <v>0</v>
      </c>
      <c r="AG379" s="766">
        <f t="shared" si="459"/>
        <v>0</v>
      </c>
      <c r="AH379" s="766">
        <f t="shared" si="460"/>
        <v>0</v>
      </c>
      <c r="AI379" s="777"/>
      <c r="AM379" s="766">
        <f t="shared" si="461"/>
        <v>0</v>
      </c>
      <c r="AN379" s="766">
        <f t="shared" si="462"/>
        <v>0</v>
      </c>
      <c r="AO379" s="766">
        <f t="shared" si="463"/>
        <v>0</v>
      </c>
      <c r="AP379" s="766">
        <f t="shared" si="464"/>
        <v>0</v>
      </c>
      <c r="AQ379" s="777"/>
      <c r="AU379" s="766">
        <f t="shared" si="465"/>
        <v>0</v>
      </c>
      <c r="AV379" s="766">
        <f t="shared" si="466"/>
        <v>0</v>
      </c>
      <c r="AW379" s="766">
        <f t="shared" si="467"/>
        <v>0</v>
      </c>
      <c r="AX379" s="766">
        <f t="shared" si="468"/>
        <v>0</v>
      </c>
      <c r="AY379" s="777"/>
      <c r="BC379" s="766">
        <f t="shared" si="469"/>
        <v>0</v>
      </c>
      <c r="BD379" s="766">
        <f t="shared" si="470"/>
        <v>0</v>
      </c>
      <c r="BE379" s="766">
        <f t="shared" si="471"/>
        <v>0</v>
      </c>
      <c r="BF379" s="766">
        <f t="shared" si="472"/>
        <v>0</v>
      </c>
      <c r="BG379" s="777"/>
      <c r="BK379" s="766">
        <f t="shared" si="473"/>
        <v>0</v>
      </c>
      <c r="BL379" s="766">
        <f t="shared" si="474"/>
        <v>0</v>
      </c>
      <c r="BM379" s="766">
        <f t="shared" si="475"/>
        <v>0</v>
      </c>
      <c r="BN379" s="766">
        <f t="shared" si="476"/>
        <v>0</v>
      </c>
      <c r="BO379" s="777"/>
      <c r="BS379" s="766">
        <f t="shared" si="477"/>
        <v>0</v>
      </c>
      <c r="BT379" s="766">
        <f t="shared" si="478"/>
        <v>0</v>
      </c>
      <c r="BU379" s="766">
        <f t="shared" si="479"/>
        <v>0</v>
      </c>
      <c r="BV379" s="766">
        <f t="shared" si="480"/>
        <v>0</v>
      </c>
      <c r="BW379" s="777"/>
      <c r="CA379" s="766">
        <f t="shared" si="481"/>
        <v>0</v>
      </c>
      <c r="CB379" s="766">
        <f t="shared" si="482"/>
        <v>0</v>
      </c>
      <c r="CC379" s="766">
        <f t="shared" si="483"/>
        <v>0</v>
      </c>
      <c r="CD379" s="766">
        <f t="shared" si="484"/>
        <v>0</v>
      </c>
      <c r="CE379" s="777"/>
      <c r="CI379" s="766">
        <f t="shared" si="485"/>
        <v>0</v>
      </c>
      <c r="CJ379" s="766">
        <f t="shared" si="486"/>
        <v>0</v>
      </c>
      <c r="CK379" s="766">
        <f t="shared" si="487"/>
        <v>0</v>
      </c>
      <c r="CL379" s="766">
        <f t="shared" si="488"/>
        <v>0</v>
      </c>
      <c r="CM379" s="777"/>
      <c r="CQ379" s="766">
        <f t="shared" si="489"/>
        <v>0</v>
      </c>
      <c r="CR379" s="766">
        <f t="shared" si="490"/>
        <v>0</v>
      </c>
      <c r="CS379" s="766">
        <f t="shared" si="491"/>
        <v>0</v>
      </c>
      <c r="CT379" s="766">
        <f t="shared" si="492"/>
        <v>0</v>
      </c>
      <c r="CU379" s="777"/>
      <c r="CY379" s="766">
        <f t="shared" si="493"/>
        <v>0</v>
      </c>
      <c r="CZ379" s="766">
        <f t="shared" si="494"/>
        <v>0</v>
      </c>
      <c r="DA379" s="766">
        <f t="shared" si="495"/>
        <v>0</v>
      </c>
      <c r="DB379" s="766">
        <f t="shared" si="496"/>
        <v>0</v>
      </c>
      <c r="DC379" s="777"/>
      <c r="DG379" s="766">
        <f t="shared" si="497"/>
        <v>0</v>
      </c>
      <c r="DH379" s="766">
        <f t="shared" si="498"/>
        <v>0</v>
      </c>
      <c r="DI379" s="766">
        <f t="shared" si="499"/>
        <v>0</v>
      </c>
      <c r="DJ379" s="766">
        <f t="shared" si="500"/>
        <v>0</v>
      </c>
      <c r="DK379" s="777"/>
      <c r="DO379" s="766">
        <f t="shared" si="501"/>
        <v>0</v>
      </c>
      <c r="DP379" s="766">
        <f t="shared" si="502"/>
        <v>0</v>
      </c>
      <c r="DQ379" s="766">
        <f t="shared" si="503"/>
        <v>0</v>
      </c>
      <c r="DR379" s="766">
        <f t="shared" si="504"/>
        <v>0</v>
      </c>
      <c r="DS379" s="777"/>
      <c r="DW379" s="766">
        <f t="shared" si="505"/>
        <v>0</v>
      </c>
      <c r="DX379" s="766">
        <f t="shared" si="506"/>
        <v>0</v>
      </c>
      <c r="DY379" s="766">
        <f t="shared" si="507"/>
        <v>0</v>
      </c>
      <c r="DZ379" s="766">
        <f t="shared" si="508"/>
        <v>0</v>
      </c>
      <c r="EA379" s="777"/>
      <c r="EE379" s="766">
        <f t="shared" si="509"/>
        <v>0</v>
      </c>
      <c r="EF379" s="766">
        <f t="shared" si="510"/>
        <v>0</v>
      </c>
      <c r="EG379" s="766">
        <f t="shared" si="511"/>
        <v>0</v>
      </c>
      <c r="EH379" s="766">
        <f t="shared" si="512"/>
        <v>0</v>
      </c>
      <c r="EI379" s="777"/>
      <c r="EM379" s="766">
        <f t="shared" si="513"/>
        <v>0</v>
      </c>
      <c r="EN379" s="766">
        <f t="shared" si="514"/>
        <v>0</v>
      </c>
      <c r="EO379" s="766">
        <f t="shared" si="515"/>
        <v>0</v>
      </c>
      <c r="EP379" s="766">
        <f t="shared" si="516"/>
        <v>0</v>
      </c>
      <c r="EQ379" s="777"/>
      <c r="EU379" s="766">
        <f t="shared" si="517"/>
        <v>0</v>
      </c>
      <c r="EV379" s="766">
        <f t="shared" si="518"/>
        <v>0</v>
      </c>
      <c r="EW379" s="766">
        <f t="shared" si="519"/>
        <v>0</v>
      </c>
      <c r="EX379" s="766">
        <f t="shared" si="520"/>
        <v>0</v>
      </c>
      <c r="EY379" s="777"/>
      <c r="FC379" s="766">
        <f t="shared" si="521"/>
        <v>0</v>
      </c>
      <c r="FD379" s="766">
        <f t="shared" si="522"/>
        <v>0</v>
      </c>
      <c r="FE379" s="766">
        <f t="shared" si="523"/>
        <v>0</v>
      </c>
      <c r="FF379" s="766">
        <f t="shared" si="524"/>
        <v>0</v>
      </c>
      <c r="FG379" s="777"/>
      <c r="FK379" s="766">
        <f t="shared" si="525"/>
        <v>0</v>
      </c>
      <c r="FL379" s="766">
        <f t="shared" si="526"/>
        <v>0</v>
      </c>
      <c r="FM379" s="766">
        <f t="shared" si="527"/>
        <v>0</v>
      </c>
      <c r="FN379" s="766">
        <f t="shared" si="528"/>
        <v>0</v>
      </c>
      <c r="FO379" s="777"/>
    </row>
    <row r="380" spans="2:171">
      <c r="B380" s="113"/>
      <c r="C380" s="108" t="s">
        <v>464</v>
      </c>
      <c r="D380" s="108"/>
      <c r="E380" s="778" t="str">
        <f>Ratios!C15</f>
        <v>DIST</v>
      </c>
      <c r="G380" s="766">
        <f>Ratios!D15</f>
        <v>0</v>
      </c>
      <c r="H380" s="766">
        <f>Ratios!E15</f>
        <v>0</v>
      </c>
      <c r="I380" s="766">
        <f>Ratios!F15</f>
        <v>0</v>
      </c>
      <c r="J380" s="766">
        <f>Ratios!G15</f>
        <v>0</v>
      </c>
      <c r="K380" s="777">
        <f t="shared" si="448"/>
        <v>1</v>
      </c>
      <c r="O380" s="766">
        <f t="shared" si="449"/>
        <v>0</v>
      </c>
      <c r="P380" s="766">
        <f t="shared" si="450"/>
        <v>0</v>
      </c>
      <c r="Q380" s="766">
        <f t="shared" si="451"/>
        <v>0</v>
      </c>
      <c r="R380" s="766">
        <f t="shared" si="452"/>
        <v>0</v>
      </c>
      <c r="S380" s="777"/>
      <c r="W380" s="766">
        <f t="shared" si="453"/>
        <v>0</v>
      </c>
      <c r="X380" s="766">
        <f t="shared" si="454"/>
        <v>0</v>
      </c>
      <c r="Y380" s="766">
        <f t="shared" si="455"/>
        <v>0</v>
      </c>
      <c r="Z380" s="766">
        <f t="shared" si="456"/>
        <v>0</v>
      </c>
      <c r="AA380" s="777"/>
      <c r="AE380" s="766">
        <f t="shared" si="457"/>
        <v>0</v>
      </c>
      <c r="AF380" s="766">
        <f t="shared" si="458"/>
        <v>0</v>
      </c>
      <c r="AG380" s="766">
        <f t="shared" si="459"/>
        <v>0</v>
      </c>
      <c r="AH380" s="766">
        <f t="shared" si="460"/>
        <v>0</v>
      </c>
      <c r="AI380" s="777"/>
      <c r="AM380" s="766">
        <f t="shared" si="461"/>
        <v>0</v>
      </c>
      <c r="AN380" s="766">
        <f t="shared" si="462"/>
        <v>0</v>
      </c>
      <c r="AO380" s="766">
        <f t="shared" si="463"/>
        <v>0</v>
      </c>
      <c r="AP380" s="766">
        <f t="shared" si="464"/>
        <v>0</v>
      </c>
      <c r="AQ380" s="777"/>
      <c r="AU380" s="766">
        <f t="shared" si="465"/>
        <v>0</v>
      </c>
      <c r="AV380" s="766">
        <f t="shared" si="466"/>
        <v>0</v>
      </c>
      <c r="AW380" s="766">
        <f t="shared" si="467"/>
        <v>0</v>
      </c>
      <c r="AX380" s="766">
        <f t="shared" si="468"/>
        <v>0</v>
      </c>
      <c r="AY380" s="777"/>
      <c r="BC380" s="766">
        <f t="shared" si="469"/>
        <v>0</v>
      </c>
      <c r="BD380" s="766">
        <f t="shared" si="470"/>
        <v>0</v>
      </c>
      <c r="BE380" s="766">
        <f t="shared" si="471"/>
        <v>0</v>
      </c>
      <c r="BF380" s="766">
        <f t="shared" si="472"/>
        <v>0</v>
      </c>
      <c r="BG380" s="777"/>
      <c r="BK380" s="766">
        <f t="shared" si="473"/>
        <v>0</v>
      </c>
      <c r="BL380" s="766">
        <f t="shared" si="474"/>
        <v>0</v>
      </c>
      <c r="BM380" s="766">
        <f t="shared" si="475"/>
        <v>0</v>
      </c>
      <c r="BN380" s="766">
        <f t="shared" si="476"/>
        <v>0</v>
      </c>
      <c r="BO380" s="777"/>
      <c r="BS380" s="766">
        <f t="shared" si="477"/>
        <v>0</v>
      </c>
      <c r="BT380" s="766">
        <f t="shared" si="478"/>
        <v>0</v>
      </c>
      <c r="BU380" s="766">
        <f t="shared" si="479"/>
        <v>0</v>
      </c>
      <c r="BV380" s="766">
        <f t="shared" si="480"/>
        <v>0</v>
      </c>
      <c r="BW380" s="777"/>
      <c r="CA380" s="766">
        <f t="shared" si="481"/>
        <v>0</v>
      </c>
      <c r="CB380" s="766">
        <f t="shared" si="482"/>
        <v>0</v>
      </c>
      <c r="CC380" s="766">
        <f t="shared" si="483"/>
        <v>0</v>
      </c>
      <c r="CD380" s="766">
        <f t="shared" si="484"/>
        <v>0</v>
      </c>
      <c r="CE380" s="777"/>
      <c r="CI380" s="766">
        <f t="shared" si="485"/>
        <v>0</v>
      </c>
      <c r="CJ380" s="766">
        <f t="shared" si="486"/>
        <v>0</v>
      </c>
      <c r="CK380" s="766">
        <f t="shared" si="487"/>
        <v>0</v>
      </c>
      <c r="CL380" s="766">
        <f t="shared" si="488"/>
        <v>0</v>
      </c>
      <c r="CM380" s="777"/>
      <c r="CQ380" s="766">
        <f t="shared" si="489"/>
        <v>0</v>
      </c>
      <c r="CR380" s="766">
        <f t="shared" si="490"/>
        <v>0</v>
      </c>
      <c r="CS380" s="766">
        <f t="shared" si="491"/>
        <v>0</v>
      </c>
      <c r="CT380" s="766">
        <f t="shared" si="492"/>
        <v>0</v>
      </c>
      <c r="CU380" s="777"/>
      <c r="CY380" s="766">
        <f t="shared" si="493"/>
        <v>0</v>
      </c>
      <c r="CZ380" s="766">
        <f t="shared" si="494"/>
        <v>0</v>
      </c>
      <c r="DA380" s="766">
        <f t="shared" si="495"/>
        <v>0</v>
      </c>
      <c r="DB380" s="766">
        <f t="shared" si="496"/>
        <v>0</v>
      </c>
      <c r="DC380" s="777"/>
      <c r="DG380" s="766">
        <f t="shared" si="497"/>
        <v>0</v>
      </c>
      <c r="DH380" s="766">
        <f t="shared" si="498"/>
        <v>0</v>
      </c>
      <c r="DI380" s="766">
        <f t="shared" si="499"/>
        <v>0</v>
      </c>
      <c r="DJ380" s="766">
        <f t="shared" si="500"/>
        <v>0</v>
      </c>
      <c r="DK380" s="777"/>
      <c r="DO380" s="766">
        <f t="shared" si="501"/>
        <v>0</v>
      </c>
      <c r="DP380" s="766">
        <f t="shared" si="502"/>
        <v>0</v>
      </c>
      <c r="DQ380" s="766">
        <f t="shared" si="503"/>
        <v>0</v>
      </c>
      <c r="DR380" s="766">
        <f t="shared" si="504"/>
        <v>0</v>
      </c>
      <c r="DS380" s="777"/>
      <c r="DW380" s="766">
        <f t="shared" si="505"/>
        <v>0</v>
      </c>
      <c r="DX380" s="766">
        <f t="shared" si="506"/>
        <v>0</v>
      </c>
      <c r="DY380" s="766">
        <f t="shared" si="507"/>
        <v>0</v>
      </c>
      <c r="DZ380" s="766">
        <f t="shared" si="508"/>
        <v>0</v>
      </c>
      <c r="EA380" s="777"/>
      <c r="EE380" s="766">
        <f t="shared" si="509"/>
        <v>0</v>
      </c>
      <c r="EF380" s="766">
        <f t="shared" si="510"/>
        <v>0</v>
      </c>
      <c r="EG380" s="766">
        <f t="shared" si="511"/>
        <v>0</v>
      </c>
      <c r="EH380" s="766">
        <f t="shared" si="512"/>
        <v>0</v>
      </c>
      <c r="EI380" s="777"/>
      <c r="EM380" s="766">
        <f t="shared" si="513"/>
        <v>0</v>
      </c>
      <c r="EN380" s="766">
        <f t="shared" si="514"/>
        <v>0</v>
      </c>
      <c r="EO380" s="766">
        <f t="shared" si="515"/>
        <v>0</v>
      </c>
      <c r="EP380" s="766">
        <f t="shared" si="516"/>
        <v>0</v>
      </c>
      <c r="EQ380" s="777"/>
      <c r="EU380" s="766">
        <f t="shared" si="517"/>
        <v>0</v>
      </c>
      <c r="EV380" s="766">
        <f t="shared" si="518"/>
        <v>0</v>
      </c>
      <c r="EW380" s="766">
        <f t="shared" si="519"/>
        <v>0</v>
      </c>
      <c r="EX380" s="766">
        <f t="shared" si="520"/>
        <v>0</v>
      </c>
      <c r="EY380" s="777"/>
      <c r="FC380" s="766">
        <f t="shared" si="521"/>
        <v>0</v>
      </c>
      <c r="FD380" s="766">
        <f t="shared" si="522"/>
        <v>0</v>
      </c>
      <c r="FE380" s="766">
        <f t="shared" si="523"/>
        <v>0</v>
      </c>
      <c r="FF380" s="766">
        <f t="shared" si="524"/>
        <v>0</v>
      </c>
      <c r="FG380" s="777"/>
      <c r="FK380" s="766">
        <f t="shared" si="525"/>
        <v>0</v>
      </c>
      <c r="FL380" s="766">
        <f t="shared" si="526"/>
        <v>0</v>
      </c>
      <c r="FM380" s="766">
        <f t="shared" si="527"/>
        <v>0</v>
      </c>
      <c r="FN380" s="766">
        <f t="shared" si="528"/>
        <v>0</v>
      </c>
      <c r="FO380" s="777"/>
    </row>
    <row r="381" spans="2:171">
      <c r="B381" s="113"/>
      <c r="C381" s="108" t="s">
        <v>465</v>
      </c>
      <c r="D381" s="108"/>
      <c r="E381" s="778" t="str">
        <f>Ratios!C16</f>
        <v>DIST</v>
      </c>
      <c r="G381" s="766">
        <f>Ratios!D16</f>
        <v>0</v>
      </c>
      <c r="H381" s="766">
        <f>Ratios!E16</f>
        <v>0</v>
      </c>
      <c r="I381" s="766">
        <f>Ratios!F16</f>
        <v>0</v>
      </c>
      <c r="J381" s="766">
        <f>Ratios!G16</f>
        <v>0</v>
      </c>
      <c r="K381" s="777">
        <f t="shared" si="448"/>
        <v>1</v>
      </c>
      <c r="O381" s="766">
        <f t="shared" si="449"/>
        <v>0</v>
      </c>
      <c r="P381" s="766">
        <f t="shared" si="450"/>
        <v>0</v>
      </c>
      <c r="Q381" s="766">
        <f t="shared" si="451"/>
        <v>0</v>
      </c>
      <c r="R381" s="766">
        <f t="shared" si="452"/>
        <v>0</v>
      </c>
      <c r="S381" s="777"/>
      <c r="W381" s="766">
        <f t="shared" si="453"/>
        <v>0</v>
      </c>
      <c r="X381" s="766">
        <f t="shared" si="454"/>
        <v>0</v>
      </c>
      <c r="Y381" s="766">
        <f t="shared" si="455"/>
        <v>0</v>
      </c>
      <c r="Z381" s="766">
        <f t="shared" si="456"/>
        <v>0</v>
      </c>
      <c r="AA381" s="777"/>
      <c r="AE381" s="766">
        <f t="shared" si="457"/>
        <v>0</v>
      </c>
      <c r="AF381" s="766">
        <f t="shared" si="458"/>
        <v>0</v>
      </c>
      <c r="AG381" s="766">
        <f t="shared" si="459"/>
        <v>0</v>
      </c>
      <c r="AH381" s="766">
        <f t="shared" si="460"/>
        <v>0</v>
      </c>
      <c r="AI381" s="777"/>
      <c r="AM381" s="766">
        <f t="shared" si="461"/>
        <v>0</v>
      </c>
      <c r="AN381" s="766">
        <f t="shared" si="462"/>
        <v>0</v>
      </c>
      <c r="AO381" s="766">
        <f t="shared" si="463"/>
        <v>0</v>
      </c>
      <c r="AP381" s="766">
        <f t="shared" si="464"/>
        <v>0</v>
      </c>
      <c r="AQ381" s="777"/>
      <c r="AU381" s="766">
        <f t="shared" si="465"/>
        <v>0</v>
      </c>
      <c r="AV381" s="766">
        <f t="shared" si="466"/>
        <v>0</v>
      </c>
      <c r="AW381" s="766">
        <f t="shared" si="467"/>
        <v>0</v>
      </c>
      <c r="AX381" s="766">
        <f t="shared" si="468"/>
        <v>0</v>
      </c>
      <c r="AY381" s="777"/>
      <c r="BC381" s="766">
        <f t="shared" si="469"/>
        <v>0</v>
      </c>
      <c r="BD381" s="766">
        <f t="shared" si="470"/>
        <v>0</v>
      </c>
      <c r="BE381" s="766">
        <f t="shared" si="471"/>
        <v>0</v>
      </c>
      <c r="BF381" s="766">
        <f t="shared" si="472"/>
        <v>0</v>
      </c>
      <c r="BG381" s="777"/>
      <c r="BK381" s="766">
        <f t="shared" si="473"/>
        <v>0</v>
      </c>
      <c r="BL381" s="766">
        <f t="shared" si="474"/>
        <v>0</v>
      </c>
      <c r="BM381" s="766">
        <f t="shared" si="475"/>
        <v>0</v>
      </c>
      <c r="BN381" s="766">
        <f t="shared" si="476"/>
        <v>0</v>
      </c>
      <c r="BO381" s="777"/>
      <c r="BS381" s="766">
        <f t="shared" si="477"/>
        <v>0</v>
      </c>
      <c r="BT381" s="766">
        <f t="shared" si="478"/>
        <v>0</v>
      </c>
      <c r="BU381" s="766">
        <f t="shared" si="479"/>
        <v>0</v>
      </c>
      <c r="BV381" s="766">
        <f t="shared" si="480"/>
        <v>0</v>
      </c>
      <c r="BW381" s="777"/>
      <c r="CA381" s="766">
        <f t="shared" si="481"/>
        <v>0</v>
      </c>
      <c r="CB381" s="766">
        <f t="shared" si="482"/>
        <v>0</v>
      </c>
      <c r="CC381" s="766">
        <f t="shared" si="483"/>
        <v>0</v>
      </c>
      <c r="CD381" s="766">
        <f t="shared" si="484"/>
        <v>0</v>
      </c>
      <c r="CE381" s="777"/>
      <c r="CI381" s="766">
        <f t="shared" si="485"/>
        <v>0</v>
      </c>
      <c r="CJ381" s="766">
        <f t="shared" si="486"/>
        <v>0</v>
      </c>
      <c r="CK381" s="766">
        <f t="shared" si="487"/>
        <v>0</v>
      </c>
      <c r="CL381" s="766">
        <f t="shared" si="488"/>
        <v>0</v>
      </c>
      <c r="CM381" s="777"/>
      <c r="CQ381" s="766">
        <f t="shared" si="489"/>
        <v>0</v>
      </c>
      <c r="CR381" s="766">
        <f t="shared" si="490"/>
        <v>0</v>
      </c>
      <c r="CS381" s="766">
        <f t="shared" si="491"/>
        <v>0</v>
      </c>
      <c r="CT381" s="766">
        <f t="shared" si="492"/>
        <v>0</v>
      </c>
      <c r="CU381" s="777"/>
      <c r="CY381" s="766">
        <f t="shared" si="493"/>
        <v>0</v>
      </c>
      <c r="CZ381" s="766">
        <f t="shared" si="494"/>
        <v>0</v>
      </c>
      <c r="DA381" s="766">
        <f t="shared" si="495"/>
        <v>0</v>
      </c>
      <c r="DB381" s="766">
        <f t="shared" si="496"/>
        <v>0</v>
      </c>
      <c r="DC381" s="777"/>
      <c r="DG381" s="766">
        <f t="shared" si="497"/>
        <v>0</v>
      </c>
      <c r="DH381" s="766">
        <f t="shared" si="498"/>
        <v>0</v>
      </c>
      <c r="DI381" s="766">
        <f t="shared" si="499"/>
        <v>0</v>
      </c>
      <c r="DJ381" s="766">
        <f t="shared" si="500"/>
        <v>0</v>
      </c>
      <c r="DK381" s="777"/>
      <c r="DO381" s="766">
        <f t="shared" si="501"/>
        <v>0</v>
      </c>
      <c r="DP381" s="766">
        <f t="shared" si="502"/>
        <v>0</v>
      </c>
      <c r="DQ381" s="766">
        <f t="shared" si="503"/>
        <v>0</v>
      </c>
      <c r="DR381" s="766">
        <f t="shared" si="504"/>
        <v>0</v>
      </c>
      <c r="DS381" s="777"/>
      <c r="DW381" s="766">
        <f t="shared" si="505"/>
        <v>0</v>
      </c>
      <c r="DX381" s="766">
        <f t="shared" si="506"/>
        <v>0</v>
      </c>
      <c r="DY381" s="766">
        <f t="shared" si="507"/>
        <v>0</v>
      </c>
      <c r="DZ381" s="766">
        <f t="shared" si="508"/>
        <v>0</v>
      </c>
      <c r="EA381" s="777"/>
      <c r="EE381" s="766">
        <f t="shared" si="509"/>
        <v>0</v>
      </c>
      <c r="EF381" s="766">
        <f t="shared" si="510"/>
        <v>0</v>
      </c>
      <c r="EG381" s="766">
        <f t="shared" si="511"/>
        <v>0</v>
      </c>
      <c r="EH381" s="766">
        <f t="shared" si="512"/>
        <v>0</v>
      </c>
      <c r="EI381" s="777"/>
      <c r="EM381" s="766">
        <f t="shared" si="513"/>
        <v>0</v>
      </c>
      <c r="EN381" s="766">
        <f t="shared" si="514"/>
        <v>0</v>
      </c>
      <c r="EO381" s="766">
        <f t="shared" si="515"/>
        <v>0</v>
      </c>
      <c r="EP381" s="766">
        <f t="shared" si="516"/>
        <v>0</v>
      </c>
      <c r="EQ381" s="777"/>
      <c r="EU381" s="766">
        <f t="shared" si="517"/>
        <v>0</v>
      </c>
      <c r="EV381" s="766">
        <f t="shared" si="518"/>
        <v>0</v>
      </c>
      <c r="EW381" s="766">
        <f t="shared" si="519"/>
        <v>0</v>
      </c>
      <c r="EX381" s="766">
        <f t="shared" si="520"/>
        <v>0</v>
      </c>
      <c r="EY381" s="777"/>
      <c r="FC381" s="766">
        <f t="shared" si="521"/>
        <v>0</v>
      </c>
      <c r="FD381" s="766">
        <f t="shared" si="522"/>
        <v>0</v>
      </c>
      <c r="FE381" s="766">
        <f t="shared" si="523"/>
        <v>0</v>
      </c>
      <c r="FF381" s="766">
        <f t="shared" si="524"/>
        <v>0</v>
      </c>
      <c r="FG381" s="777"/>
      <c r="FK381" s="766">
        <f t="shared" si="525"/>
        <v>0</v>
      </c>
      <c r="FL381" s="766">
        <f t="shared" si="526"/>
        <v>0</v>
      </c>
      <c r="FM381" s="766">
        <f t="shared" si="527"/>
        <v>0</v>
      </c>
      <c r="FN381" s="766">
        <f t="shared" si="528"/>
        <v>0</v>
      </c>
      <c r="FO381" s="777"/>
    </row>
    <row r="382" spans="2:171">
      <c r="B382" s="113"/>
      <c r="C382" s="1355" t="s">
        <v>466</v>
      </c>
      <c r="D382" s="1355"/>
      <c r="E382" s="778" t="str">
        <f>Ratios!C17</f>
        <v>DIST</v>
      </c>
      <c r="G382" s="766">
        <f>Ratios!D17</f>
        <v>0</v>
      </c>
      <c r="H382" s="766">
        <f>Ratios!E17</f>
        <v>0</v>
      </c>
      <c r="I382" s="766">
        <f>Ratios!F17</f>
        <v>0</v>
      </c>
      <c r="J382" s="766">
        <f>Ratios!G17</f>
        <v>0</v>
      </c>
      <c r="K382" s="777">
        <f t="shared" si="448"/>
        <v>1</v>
      </c>
      <c r="O382" s="766">
        <f t="shared" si="449"/>
        <v>0</v>
      </c>
      <c r="P382" s="766">
        <f t="shared" si="450"/>
        <v>0</v>
      </c>
      <c r="Q382" s="766">
        <f t="shared" si="451"/>
        <v>0</v>
      </c>
      <c r="R382" s="766">
        <f t="shared" si="452"/>
        <v>0</v>
      </c>
      <c r="S382" s="777"/>
      <c r="W382" s="766">
        <f t="shared" si="453"/>
        <v>0</v>
      </c>
      <c r="X382" s="766">
        <f t="shared" si="454"/>
        <v>0</v>
      </c>
      <c r="Y382" s="766">
        <f t="shared" si="455"/>
        <v>0</v>
      </c>
      <c r="Z382" s="766">
        <f t="shared" si="456"/>
        <v>0</v>
      </c>
      <c r="AA382" s="777"/>
      <c r="AE382" s="766">
        <f t="shared" si="457"/>
        <v>0</v>
      </c>
      <c r="AF382" s="766">
        <f t="shared" si="458"/>
        <v>0</v>
      </c>
      <c r="AG382" s="766">
        <f t="shared" si="459"/>
        <v>0</v>
      </c>
      <c r="AH382" s="766">
        <f t="shared" si="460"/>
        <v>0</v>
      </c>
      <c r="AI382" s="777"/>
      <c r="AM382" s="766">
        <f t="shared" si="461"/>
        <v>0</v>
      </c>
      <c r="AN382" s="766">
        <f t="shared" si="462"/>
        <v>0</v>
      </c>
      <c r="AO382" s="766">
        <f t="shared" si="463"/>
        <v>0</v>
      </c>
      <c r="AP382" s="766">
        <f t="shared" si="464"/>
        <v>0</v>
      </c>
      <c r="AQ382" s="777"/>
      <c r="AU382" s="766">
        <f t="shared" si="465"/>
        <v>0</v>
      </c>
      <c r="AV382" s="766">
        <f t="shared" si="466"/>
        <v>0</v>
      </c>
      <c r="AW382" s="766">
        <f t="shared" si="467"/>
        <v>0</v>
      </c>
      <c r="AX382" s="766">
        <f t="shared" si="468"/>
        <v>0</v>
      </c>
      <c r="AY382" s="777"/>
      <c r="BC382" s="766">
        <f t="shared" si="469"/>
        <v>0</v>
      </c>
      <c r="BD382" s="766">
        <f t="shared" si="470"/>
        <v>0</v>
      </c>
      <c r="BE382" s="766">
        <f t="shared" si="471"/>
        <v>0</v>
      </c>
      <c r="BF382" s="766">
        <f t="shared" si="472"/>
        <v>0</v>
      </c>
      <c r="BG382" s="777"/>
      <c r="BK382" s="766">
        <f t="shared" si="473"/>
        <v>0</v>
      </c>
      <c r="BL382" s="766">
        <f t="shared" si="474"/>
        <v>0</v>
      </c>
      <c r="BM382" s="766">
        <f t="shared" si="475"/>
        <v>0</v>
      </c>
      <c r="BN382" s="766">
        <f t="shared" si="476"/>
        <v>0</v>
      </c>
      <c r="BO382" s="777"/>
      <c r="BS382" s="766">
        <f t="shared" si="477"/>
        <v>0</v>
      </c>
      <c r="BT382" s="766">
        <f t="shared" si="478"/>
        <v>0</v>
      </c>
      <c r="BU382" s="766">
        <f t="shared" si="479"/>
        <v>0</v>
      </c>
      <c r="BV382" s="766">
        <f t="shared" si="480"/>
        <v>0</v>
      </c>
      <c r="BW382" s="777"/>
      <c r="CA382" s="766">
        <f t="shared" si="481"/>
        <v>0</v>
      </c>
      <c r="CB382" s="766">
        <f t="shared" si="482"/>
        <v>0</v>
      </c>
      <c r="CC382" s="766">
        <f t="shared" si="483"/>
        <v>0</v>
      </c>
      <c r="CD382" s="766">
        <f t="shared" si="484"/>
        <v>0</v>
      </c>
      <c r="CE382" s="777"/>
      <c r="CI382" s="766">
        <f t="shared" si="485"/>
        <v>0</v>
      </c>
      <c r="CJ382" s="766">
        <f t="shared" si="486"/>
        <v>0</v>
      </c>
      <c r="CK382" s="766">
        <f t="shared" si="487"/>
        <v>0</v>
      </c>
      <c r="CL382" s="766">
        <f t="shared" si="488"/>
        <v>0</v>
      </c>
      <c r="CM382" s="777"/>
      <c r="CQ382" s="766">
        <f t="shared" si="489"/>
        <v>0</v>
      </c>
      <c r="CR382" s="766">
        <f t="shared" si="490"/>
        <v>0</v>
      </c>
      <c r="CS382" s="766">
        <f t="shared" si="491"/>
        <v>0</v>
      </c>
      <c r="CT382" s="766">
        <f t="shared" si="492"/>
        <v>0</v>
      </c>
      <c r="CU382" s="777"/>
      <c r="CY382" s="766">
        <f t="shared" si="493"/>
        <v>0</v>
      </c>
      <c r="CZ382" s="766">
        <f t="shared" si="494"/>
        <v>0</v>
      </c>
      <c r="DA382" s="766">
        <f t="shared" si="495"/>
        <v>0</v>
      </c>
      <c r="DB382" s="766">
        <f t="shared" si="496"/>
        <v>0</v>
      </c>
      <c r="DC382" s="777"/>
      <c r="DG382" s="766">
        <f t="shared" si="497"/>
        <v>0</v>
      </c>
      <c r="DH382" s="766">
        <f t="shared" si="498"/>
        <v>0</v>
      </c>
      <c r="DI382" s="766">
        <f t="shared" si="499"/>
        <v>0</v>
      </c>
      <c r="DJ382" s="766">
        <f t="shared" si="500"/>
        <v>0</v>
      </c>
      <c r="DK382" s="777"/>
      <c r="DO382" s="766">
        <f t="shared" si="501"/>
        <v>0</v>
      </c>
      <c r="DP382" s="766">
        <f t="shared" si="502"/>
        <v>0</v>
      </c>
      <c r="DQ382" s="766">
        <f t="shared" si="503"/>
        <v>0</v>
      </c>
      <c r="DR382" s="766">
        <f t="shared" si="504"/>
        <v>0</v>
      </c>
      <c r="DS382" s="777"/>
      <c r="DW382" s="766">
        <f t="shared" si="505"/>
        <v>0</v>
      </c>
      <c r="DX382" s="766">
        <f t="shared" si="506"/>
        <v>0</v>
      </c>
      <c r="DY382" s="766">
        <f t="shared" si="507"/>
        <v>0</v>
      </c>
      <c r="DZ382" s="766">
        <f t="shared" si="508"/>
        <v>0</v>
      </c>
      <c r="EA382" s="777"/>
      <c r="EE382" s="766">
        <f t="shared" si="509"/>
        <v>0</v>
      </c>
      <c r="EF382" s="766">
        <f t="shared" si="510"/>
        <v>0</v>
      </c>
      <c r="EG382" s="766">
        <f t="shared" si="511"/>
        <v>0</v>
      </c>
      <c r="EH382" s="766">
        <f t="shared" si="512"/>
        <v>0</v>
      </c>
      <c r="EI382" s="777"/>
      <c r="EM382" s="766">
        <f t="shared" si="513"/>
        <v>0</v>
      </c>
      <c r="EN382" s="766">
        <f t="shared" si="514"/>
        <v>0</v>
      </c>
      <c r="EO382" s="766">
        <f t="shared" si="515"/>
        <v>0</v>
      </c>
      <c r="EP382" s="766">
        <f t="shared" si="516"/>
        <v>0</v>
      </c>
      <c r="EQ382" s="777"/>
      <c r="EU382" s="766">
        <f t="shared" si="517"/>
        <v>0</v>
      </c>
      <c r="EV382" s="766">
        <f t="shared" si="518"/>
        <v>0</v>
      </c>
      <c r="EW382" s="766">
        <f t="shared" si="519"/>
        <v>0</v>
      </c>
      <c r="EX382" s="766">
        <f t="shared" si="520"/>
        <v>0</v>
      </c>
      <c r="EY382" s="777"/>
      <c r="FC382" s="766">
        <f t="shared" si="521"/>
        <v>0</v>
      </c>
      <c r="FD382" s="766">
        <f t="shared" si="522"/>
        <v>0</v>
      </c>
      <c r="FE382" s="766">
        <f t="shared" si="523"/>
        <v>0</v>
      </c>
      <c r="FF382" s="766">
        <f t="shared" si="524"/>
        <v>0</v>
      </c>
      <c r="FG382" s="777"/>
      <c r="FK382" s="766">
        <f t="shared" si="525"/>
        <v>0</v>
      </c>
      <c r="FL382" s="766">
        <f t="shared" si="526"/>
        <v>0</v>
      </c>
      <c r="FM382" s="766">
        <f t="shared" si="527"/>
        <v>0</v>
      </c>
      <c r="FN382" s="766">
        <f t="shared" si="528"/>
        <v>0</v>
      </c>
      <c r="FO382" s="777"/>
    </row>
    <row r="383" spans="2:171">
      <c r="B383" s="113"/>
      <c r="C383" s="108" t="s">
        <v>467</v>
      </c>
      <c r="D383" s="108"/>
      <c r="E383" s="778" t="str">
        <f>Ratios!C18</f>
        <v>DIST</v>
      </c>
      <c r="G383" s="766">
        <f>Ratios!D18</f>
        <v>0</v>
      </c>
      <c r="H383" s="766">
        <f>Ratios!E18</f>
        <v>0</v>
      </c>
      <c r="I383" s="766">
        <f>Ratios!F18</f>
        <v>0</v>
      </c>
      <c r="J383" s="766">
        <f>Ratios!G18</f>
        <v>0</v>
      </c>
      <c r="K383" s="777">
        <f t="shared" si="448"/>
        <v>1</v>
      </c>
      <c r="O383" s="766">
        <f t="shared" si="449"/>
        <v>0</v>
      </c>
      <c r="P383" s="766">
        <f t="shared" si="450"/>
        <v>0</v>
      </c>
      <c r="Q383" s="766">
        <f t="shared" si="451"/>
        <v>0</v>
      </c>
      <c r="R383" s="766">
        <f t="shared" si="452"/>
        <v>0</v>
      </c>
      <c r="S383" s="777"/>
      <c r="W383" s="766">
        <f t="shared" si="453"/>
        <v>0</v>
      </c>
      <c r="X383" s="766">
        <f t="shared" si="454"/>
        <v>0</v>
      </c>
      <c r="Y383" s="766">
        <f t="shared" si="455"/>
        <v>0</v>
      </c>
      <c r="Z383" s="766">
        <f t="shared" si="456"/>
        <v>0</v>
      </c>
      <c r="AA383" s="777"/>
      <c r="AE383" s="766">
        <f t="shared" si="457"/>
        <v>0</v>
      </c>
      <c r="AF383" s="766">
        <f t="shared" si="458"/>
        <v>0</v>
      </c>
      <c r="AG383" s="766">
        <f t="shared" si="459"/>
        <v>0</v>
      </c>
      <c r="AH383" s="766">
        <f t="shared" si="460"/>
        <v>0</v>
      </c>
      <c r="AI383" s="777"/>
      <c r="AM383" s="766">
        <f t="shared" si="461"/>
        <v>0</v>
      </c>
      <c r="AN383" s="766">
        <f t="shared" si="462"/>
        <v>0</v>
      </c>
      <c r="AO383" s="766">
        <f t="shared" si="463"/>
        <v>0</v>
      </c>
      <c r="AP383" s="766">
        <f t="shared" si="464"/>
        <v>0</v>
      </c>
      <c r="AQ383" s="777"/>
      <c r="AU383" s="766">
        <f t="shared" si="465"/>
        <v>0</v>
      </c>
      <c r="AV383" s="766">
        <f t="shared" si="466"/>
        <v>0</v>
      </c>
      <c r="AW383" s="766">
        <f t="shared" si="467"/>
        <v>0</v>
      </c>
      <c r="AX383" s="766">
        <f t="shared" si="468"/>
        <v>0</v>
      </c>
      <c r="AY383" s="777"/>
      <c r="BC383" s="766">
        <f t="shared" si="469"/>
        <v>0</v>
      </c>
      <c r="BD383" s="766">
        <f t="shared" si="470"/>
        <v>0</v>
      </c>
      <c r="BE383" s="766">
        <f t="shared" si="471"/>
        <v>0</v>
      </c>
      <c r="BF383" s="766">
        <f t="shared" si="472"/>
        <v>0</v>
      </c>
      <c r="BG383" s="777"/>
      <c r="BK383" s="766">
        <f t="shared" si="473"/>
        <v>0</v>
      </c>
      <c r="BL383" s="766">
        <f t="shared" si="474"/>
        <v>0</v>
      </c>
      <c r="BM383" s="766">
        <f t="shared" si="475"/>
        <v>0</v>
      </c>
      <c r="BN383" s="766">
        <f t="shared" si="476"/>
        <v>0</v>
      </c>
      <c r="BO383" s="777"/>
      <c r="BS383" s="766">
        <f t="shared" si="477"/>
        <v>0</v>
      </c>
      <c r="BT383" s="766">
        <f t="shared" si="478"/>
        <v>0</v>
      </c>
      <c r="BU383" s="766">
        <f t="shared" si="479"/>
        <v>0</v>
      </c>
      <c r="BV383" s="766">
        <f t="shared" si="480"/>
        <v>0</v>
      </c>
      <c r="BW383" s="777"/>
      <c r="CA383" s="766">
        <f t="shared" si="481"/>
        <v>0</v>
      </c>
      <c r="CB383" s="766">
        <f t="shared" si="482"/>
        <v>0</v>
      </c>
      <c r="CC383" s="766">
        <f t="shared" si="483"/>
        <v>0</v>
      </c>
      <c r="CD383" s="766">
        <f t="shared" si="484"/>
        <v>0</v>
      </c>
      <c r="CE383" s="777"/>
      <c r="CI383" s="766">
        <f t="shared" si="485"/>
        <v>0</v>
      </c>
      <c r="CJ383" s="766">
        <f t="shared" si="486"/>
        <v>0</v>
      </c>
      <c r="CK383" s="766">
        <f t="shared" si="487"/>
        <v>0</v>
      </c>
      <c r="CL383" s="766">
        <f t="shared" si="488"/>
        <v>0</v>
      </c>
      <c r="CM383" s="777"/>
      <c r="CQ383" s="766">
        <f t="shared" si="489"/>
        <v>0</v>
      </c>
      <c r="CR383" s="766">
        <f t="shared" si="490"/>
        <v>0</v>
      </c>
      <c r="CS383" s="766">
        <f t="shared" si="491"/>
        <v>0</v>
      </c>
      <c r="CT383" s="766">
        <f t="shared" si="492"/>
        <v>0</v>
      </c>
      <c r="CU383" s="777"/>
      <c r="CY383" s="766">
        <f t="shared" si="493"/>
        <v>0</v>
      </c>
      <c r="CZ383" s="766">
        <f t="shared" si="494"/>
        <v>0</v>
      </c>
      <c r="DA383" s="766">
        <f t="shared" si="495"/>
        <v>0</v>
      </c>
      <c r="DB383" s="766">
        <f t="shared" si="496"/>
        <v>0</v>
      </c>
      <c r="DC383" s="777"/>
      <c r="DG383" s="766">
        <f t="shared" si="497"/>
        <v>0</v>
      </c>
      <c r="DH383" s="766">
        <f t="shared" si="498"/>
        <v>0</v>
      </c>
      <c r="DI383" s="766">
        <f t="shared" si="499"/>
        <v>0</v>
      </c>
      <c r="DJ383" s="766">
        <f t="shared" si="500"/>
        <v>0</v>
      </c>
      <c r="DK383" s="777"/>
      <c r="DO383" s="766">
        <f t="shared" si="501"/>
        <v>0</v>
      </c>
      <c r="DP383" s="766">
        <f t="shared" si="502"/>
        <v>0</v>
      </c>
      <c r="DQ383" s="766">
        <f t="shared" si="503"/>
        <v>0</v>
      </c>
      <c r="DR383" s="766">
        <f t="shared" si="504"/>
        <v>0</v>
      </c>
      <c r="DS383" s="777"/>
      <c r="DW383" s="766">
        <f t="shared" si="505"/>
        <v>0</v>
      </c>
      <c r="DX383" s="766">
        <f t="shared" si="506"/>
        <v>0</v>
      </c>
      <c r="DY383" s="766">
        <f t="shared" si="507"/>
        <v>0</v>
      </c>
      <c r="DZ383" s="766">
        <f t="shared" si="508"/>
        <v>0</v>
      </c>
      <c r="EA383" s="777"/>
      <c r="EE383" s="766">
        <f t="shared" si="509"/>
        <v>0</v>
      </c>
      <c r="EF383" s="766">
        <f t="shared" si="510"/>
        <v>0</v>
      </c>
      <c r="EG383" s="766">
        <f t="shared" si="511"/>
        <v>0</v>
      </c>
      <c r="EH383" s="766">
        <f t="shared" si="512"/>
        <v>0</v>
      </c>
      <c r="EI383" s="777"/>
      <c r="EM383" s="766">
        <f t="shared" si="513"/>
        <v>0</v>
      </c>
      <c r="EN383" s="766">
        <f t="shared" si="514"/>
        <v>0</v>
      </c>
      <c r="EO383" s="766">
        <f t="shared" si="515"/>
        <v>0</v>
      </c>
      <c r="EP383" s="766">
        <f t="shared" si="516"/>
        <v>0</v>
      </c>
      <c r="EQ383" s="777"/>
      <c r="EU383" s="766">
        <f t="shared" si="517"/>
        <v>0</v>
      </c>
      <c r="EV383" s="766">
        <f t="shared" si="518"/>
        <v>0</v>
      </c>
      <c r="EW383" s="766">
        <f t="shared" si="519"/>
        <v>0</v>
      </c>
      <c r="EX383" s="766">
        <f t="shared" si="520"/>
        <v>0</v>
      </c>
      <c r="EY383" s="777"/>
      <c r="FC383" s="766">
        <f t="shared" si="521"/>
        <v>0</v>
      </c>
      <c r="FD383" s="766">
        <f t="shared" si="522"/>
        <v>0</v>
      </c>
      <c r="FE383" s="766">
        <f t="shared" si="523"/>
        <v>0</v>
      </c>
      <c r="FF383" s="766">
        <f t="shared" si="524"/>
        <v>0</v>
      </c>
      <c r="FG383" s="777"/>
      <c r="FK383" s="766">
        <f t="shared" si="525"/>
        <v>0</v>
      </c>
      <c r="FL383" s="766">
        <f t="shared" si="526"/>
        <v>0</v>
      </c>
      <c r="FM383" s="766">
        <f t="shared" si="527"/>
        <v>0</v>
      </c>
      <c r="FN383" s="766">
        <f t="shared" si="528"/>
        <v>0</v>
      </c>
      <c r="FO383" s="777"/>
    </row>
    <row r="384" spans="2:171">
      <c r="B384" s="113"/>
      <c r="C384" s="108" t="s">
        <v>470</v>
      </c>
      <c r="D384" s="108"/>
      <c r="E384" s="778" t="str">
        <f>Ratios!C19</f>
        <v>PTD</v>
      </c>
      <c r="G384" s="766">
        <f>Ratios!D19</f>
        <v>0</v>
      </c>
      <c r="H384" s="766">
        <f>Ratios!E19</f>
        <v>0</v>
      </c>
      <c r="I384" s="766">
        <f>Ratios!F19</f>
        <v>0</v>
      </c>
      <c r="J384" s="766">
        <f>Ratios!G19</f>
        <v>0</v>
      </c>
      <c r="K384" s="777">
        <f t="shared" si="448"/>
        <v>1</v>
      </c>
      <c r="O384" s="766">
        <f t="shared" si="449"/>
        <v>0</v>
      </c>
      <c r="P384" s="766">
        <f>VLOOKUP($E384,O$450:R$461,2,FALSE)*O384*($K384)+IF($G384&lt;&gt;0,($H384/$G384)*O384,0)*(1-$K384)</f>
        <v>0</v>
      </c>
      <c r="Q384" s="766">
        <f>VLOOKUP($E384,O$450:R$461,3,FALSE)*O384*($K384)+IF($G384&lt;&gt;0,($I384/$G384)*O384,0)*(1-$K384)</f>
        <v>0</v>
      </c>
      <c r="R384" s="766">
        <f>VLOOKUP($E384,O$450:R$461,4,FALSE)*O384*($K384)+(O384-P384-Q384)*(1-$K384)</f>
        <v>0</v>
      </c>
      <c r="S384" s="777"/>
      <c r="W384" s="766">
        <f t="shared" si="453"/>
        <v>0</v>
      </c>
      <c r="X384" s="766">
        <f>VLOOKUP($E384,W$450:Z$461,2,FALSE)*W384*($K384)+IF($G384&lt;&gt;0,($H384/$G384)*W384,0)*(1-$K384)</f>
        <v>0</v>
      </c>
      <c r="Y384" s="766">
        <f>VLOOKUP($E384,W$450:Z$461,3,FALSE)*W384*($K384)+IF($G384&lt;&gt;0,($I384/$G384)*W384,0)*(1-$K384)</f>
        <v>0</v>
      </c>
      <c r="Z384" s="766">
        <f>VLOOKUP($E384,W$450:Z$461,4,FALSE)*W384*($K384)+(W384-X384-Y384)*(1-$K384)</f>
        <v>0</v>
      </c>
      <c r="AA384" s="777"/>
      <c r="AE384" s="766">
        <f t="shared" si="457"/>
        <v>0</v>
      </c>
      <c r="AF384" s="766">
        <f>VLOOKUP($E384,AE$450:AH$461,2,FALSE)*AE384*($K384)+IF($G384&lt;&gt;0,($H384/$G384)*AE384,0)*(1-$K384)</f>
        <v>0</v>
      </c>
      <c r="AG384" s="766">
        <f>VLOOKUP($E384,AE$450:AH$461,3,FALSE)*AE384*($K384)+IF($G384&lt;&gt;0,($I384/$G384)*AE384,0)*(1-$K384)</f>
        <v>0</v>
      </c>
      <c r="AH384" s="766">
        <f>VLOOKUP($E384,AE$450:AH$461,4,FALSE)*AE384*($K384)+(AE384-AF384-AG384)*(1-$K384)</f>
        <v>0</v>
      </c>
      <c r="AI384" s="777"/>
      <c r="AM384" s="766">
        <f t="shared" si="461"/>
        <v>0</v>
      </c>
      <c r="AN384" s="766">
        <f>VLOOKUP($E384,AM$450:AP$461,2,FALSE)*AM384*($K384)+IF($G384&lt;&gt;0,($H384/$G384)*AM384,0)*(1-$K384)</f>
        <v>0</v>
      </c>
      <c r="AO384" s="766">
        <f>VLOOKUP($E384,AM$450:AP$461,3,FALSE)*AM384*($K384)+IF($G384&lt;&gt;0,($I384/$G384)*AM384,0)*(1-$K384)</f>
        <v>0</v>
      </c>
      <c r="AP384" s="766">
        <f>VLOOKUP($E384,AM$450:AP$461,4,FALSE)*AM384*($K384)+(AM384-AN384-AO384)*(1-$K384)</f>
        <v>0</v>
      </c>
      <c r="AQ384" s="777"/>
      <c r="AU384" s="766">
        <f t="shared" si="465"/>
        <v>0</v>
      </c>
      <c r="AV384" s="766">
        <f>VLOOKUP($E384,AU$450:AX$461,2,FALSE)*AU384*($K384)+IF($G384&lt;&gt;0,($H384/$G384)*AU384,0)*(1-$K384)</f>
        <v>0</v>
      </c>
      <c r="AW384" s="766">
        <f>VLOOKUP($E384,AU$450:AX$461,3,FALSE)*AU384*($K384)+IF($G384&lt;&gt;0,($I384/$G384)*AU384,0)*(1-$K384)</f>
        <v>0</v>
      </c>
      <c r="AX384" s="766">
        <f>VLOOKUP($E384,AU$450:AX$461,4,FALSE)*AU384*($K384)+(AU384-AV384-AW384)*(1-$K384)</f>
        <v>0</v>
      </c>
      <c r="AY384" s="777"/>
      <c r="BC384" s="766">
        <f t="shared" si="469"/>
        <v>0</v>
      </c>
      <c r="BD384" s="766">
        <f>VLOOKUP($E384,BC$450:BF$461,2,FALSE)*BC384*($K384)+IF($G384&lt;&gt;0,($H384/$G384)*BC384,0)*(1-$K384)</f>
        <v>0</v>
      </c>
      <c r="BE384" s="766">
        <f>VLOOKUP($E384,BC$450:BF$461,3,FALSE)*BC384*($K384)+IF($G384&lt;&gt;0,($I384/$G384)*BC384,0)*(1-$K384)</f>
        <v>0</v>
      </c>
      <c r="BF384" s="766">
        <f>VLOOKUP($E384,BC$450:BF$461,4,FALSE)*BC384*($K384)+(BC384-BD384-BE384)*(1-$K384)</f>
        <v>0</v>
      </c>
      <c r="BG384" s="777"/>
      <c r="BK384" s="766">
        <f t="shared" si="473"/>
        <v>0</v>
      </c>
      <c r="BL384" s="766">
        <f>VLOOKUP($E384,BK$450:BN$461,2,FALSE)*BK384*($K384)+IF($G384&lt;&gt;0,($H384/$G384)*BK384,0)*(1-$K384)</f>
        <v>0</v>
      </c>
      <c r="BM384" s="766">
        <f>VLOOKUP($E384,BK$450:BN$461,3,FALSE)*BK384*($K384)+IF($G384&lt;&gt;0,($I384/$G384)*BK384,0)*(1-$K384)</f>
        <v>0</v>
      </c>
      <c r="BN384" s="766">
        <f>VLOOKUP($E384,BK$450:BN$461,4,FALSE)*BK384*($K384)+(BK384-BL384-BM384)*(1-$K384)</f>
        <v>0</v>
      </c>
      <c r="BO384" s="777"/>
      <c r="BS384" s="766">
        <f t="shared" si="477"/>
        <v>0</v>
      </c>
      <c r="BT384" s="766">
        <f>VLOOKUP($E384,BS$450:BV$461,2,FALSE)*BS384*($K384)+IF($G384&lt;&gt;0,($H384/$G384)*BS384,0)*(1-$K384)</f>
        <v>0</v>
      </c>
      <c r="BU384" s="766">
        <f>VLOOKUP($E384,BS$450:BV$461,3,FALSE)*BS384*($K384)+IF($G384&lt;&gt;0,($I384/$G384)*BS384,0)*(1-$K384)</f>
        <v>0</v>
      </c>
      <c r="BV384" s="766">
        <f>VLOOKUP($E384,BS$450:BV$461,4,FALSE)*BS384*($K384)+(BS384-BT384-BU384)*(1-$K384)</f>
        <v>0</v>
      </c>
      <c r="BW384" s="777"/>
      <c r="CA384" s="766">
        <f t="shared" si="481"/>
        <v>0</v>
      </c>
      <c r="CB384" s="766">
        <f>VLOOKUP($E384,CA$450:CD$461,2,FALSE)*CA384*($K384)+IF($G384&lt;&gt;0,($H384/$G384)*CA384,0)*(1-$K384)</f>
        <v>0</v>
      </c>
      <c r="CC384" s="766">
        <f>VLOOKUP($E384,CA$450:CD$461,3,FALSE)*CA384*($K384)+IF($G384&lt;&gt;0,($I384/$G384)*CA384,0)*(1-$K384)</f>
        <v>0</v>
      </c>
      <c r="CD384" s="766">
        <f>VLOOKUP($E384,CA$450:CD$461,4,FALSE)*CA384*($K384)+(CA384-CB384-CC384)*(1-$K384)</f>
        <v>0</v>
      </c>
      <c r="CE384" s="777"/>
      <c r="CI384" s="766">
        <f t="shared" si="485"/>
        <v>0</v>
      </c>
      <c r="CJ384" s="766">
        <f>VLOOKUP($E384,CI$450:CL$461,2,FALSE)*CI384*($K384)+IF($G384&lt;&gt;0,($H384/$G384)*CI384,0)*(1-$K384)</f>
        <v>0</v>
      </c>
      <c r="CK384" s="766">
        <f>VLOOKUP($E384,CI$450:CL$461,3,FALSE)*CI384*($K384)+IF($G384&lt;&gt;0,($I384/$G384)*CI384,0)*(1-$K384)</f>
        <v>0</v>
      </c>
      <c r="CL384" s="766">
        <f>VLOOKUP($E384,CI$450:CL$461,4,FALSE)*CI384*($K384)+(CI384-CJ384-CK384)*(1-$K384)</f>
        <v>0</v>
      </c>
      <c r="CM384" s="777"/>
      <c r="CQ384" s="766">
        <f t="shared" si="489"/>
        <v>0</v>
      </c>
      <c r="CR384" s="766">
        <f>VLOOKUP($E384,CQ$450:CT$461,2,FALSE)*CQ384*($K384)+IF($G384&lt;&gt;0,($H384/$G384)*CQ384,0)*(1-$K384)</f>
        <v>0</v>
      </c>
      <c r="CS384" s="766">
        <f>VLOOKUP($E384,CQ$450:CT$461,3,FALSE)*CQ384*($K384)+IF($G384&lt;&gt;0,($I384/$G384)*CQ384,0)*(1-$K384)</f>
        <v>0</v>
      </c>
      <c r="CT384" s="766">
        <f>VLOOKUP($E384,CQ$450:CT$461,4,FALSE)*CQ384*($K384)+(CQ384-CR384-CS384)*(1-$K384)</f>
        <v>0</v>
      </c>
      <c r="CU384" s="777"/>
      <c r="CY384" s="766">
        <f t="shared" si="493"/>
        <v>0</v>
      </c>
      <c r="CZ384" s="766">
        <f>VLOOKUP($E384,CY$450:DB$461,2,FALSE)*CY384*($K384)+IF($G384&lt;&gt;0,($H384/$G384)*CY384,0)*(1-$K384)</f>
        <v>0</v>
      </c>
      <c r="DA384" s="766">
        <f>VLOOKUP($E384,CY$450:DB$461,3,FALSE)*CY384*($K384)+IF($G384&lt;&gt;0,($I384/$G384)*CY384,0)*(1-$K384)</f>
        <v>0</v>
      </c>
      <c r="DB384" s="766">
        <f>VLOOKUP($E384,CY$450:DB$461,4,FALSE)*CY384*($K384)+(CY384-CZ384-DA384)*(1-$K384)</f>
        <v>0</v>
      </c>
      <c r="DC384" s="777"/>
      <c r="DG384" s="766">
        <f t="shared" si="497"/>
        <v>0</v>
      </c>
      <c r="DH384" s="766">
        <f>VLOOKUP($E384,DG$450:DJ$461,2,FALSE)*DG384*($K384)+IF($G384&lt;&gt;0,($H384/$G384)*DG384,0)*(1-$K384)</f>
        <v>0</v>
      </c>
      <c r="DI384" s="766">
        <f>VLOOKUP($E384,DG$450:DJ$461,3,FALSE)*DG384*($K384)+IF($G384&lt;&gt;0,($I384/$G384)*DG384,0)*(1-$K384)</f>
        <v>0</v>
      </c>
      <c r="DJ384" s="766">
        <f>VLOOKUP($E384,DG$450:DJ$461,4,FALSE)*DG384*($K384)+(DG384-DH384-DI384)*(1-$K384)</f>
        <v>0</v>
      </c>
      <c r="DK384" s="777"/>
      <c r="DO384" s="766">
        <f t="shared" si="501"/>
        <v>0</v>
      </c>
      <c r="DP384" s="766">
        <f>VLOOKUP($E384,DO$450:DR$461,2,FALSE)*DO384*($K384)+IF($G384&lt;&gt;0,($H384/$G384)*DO384,0)*(1-$K384)</f>
        <v>0</v>
      </c>
      <c r="DQ384" s="766">
        <f>VLOOKUP($E384,DO$450:DR$461,3,FALSE)*DO384*($K384)+IF($G384&lt;&gt;0,($I384/$G384)*DO384,0)*(1-$K384)</f>
        <v>0</v>
      </c>
      <c r="DR384" s="766">
        <f>VLOOKUP($E384,DO$450:DR$461,4,FALSE)*DO384*($K384)+(DO384-DP384-DQ384)*(1-$K384)</f>
        <v>0</v>
      </c>
      <c r="DS384" s="777"/>
      <c r="DW384" s="766">
        <f t="shared" si="505"/>
        <v>0</v>
      </c>
      <c r="DX384" s="766">
        <f>VLOOKUP($E384,DW$450:DZ$461,2,FALSE)*DW384*($K384)+IF($G384&lt;&gt;0,($H384/$G384)*DW384,0)*(1-$K384)</f>
        <v>0</v>
      </c>
      <c r="DY384" s="766">
        <f>VLOOKUP($E384,DW$450:DZ$461,3,FALSE)*DW384*($K384)+IF($G384&lt;&gt;0,($I384/$G384)*DW384,0)*(1-$K384)</f>
        <v>0</v>
      </c>
      <c r="DZ384" s="766">
        <f>VLOOKUP($E384,DW$450:DZ$461,4,FALSE)*DW384*($K384)+(DW384-DX384-DY384)*(1-$K384)</f>
        <v>0</v>
      </c>
      <c r="EA384" s="777"/>
      <c r="EE384" s="766">
        <f t="shared" si="509"/>
        <v>0</v>
      </c>
      <c r="EF384" s="766">
        <f>VLOOKUP($E384,EE$450:EH$461,2,FALSE)*EE384*($K384)+IF($G384&lt;&gt;0,($H384/$G384)*EE384,0)*(1-$K384)</f>
        <v>0</v>
      </c>
      <c r="EG384" s="766">
        <f>VLOOKUP($E384,EE$450:EH$461,3,FALSE)*EE384*($K384)+IF($G384&lt;&gt;0,($I384/$G384)*EE384,0)*(1-$K384)</f>
        <v>0</v>
      </c>
      <c r="EH384" s="766">
        <f>VLOOKUP($E384,EE$450:EH$461,4,FALSE)*EE384*($K384)+(EE384-EF384-EG384)*(1-$K384)</f>
        <v>0</v>
      </c>
      <c r="EI384" s="777"/>
      <c r="EM384" s="766">
        <f t="shared" si="513"/>
        <v>0</v>
      </c>
      <c r="EN384" s="766">
        <f>VLOOKUP($E384,EM$450:EP$461,2,FALSE)*EM384*($K384)+IF($G384&lt;&gt;0,($H384/$G384)*EM384,0)*(1-$K384)</f>
        <v>0</v>
      </c>
      <c r="EO384" s="766">
        <f>VLOOKUP($E384,EM$450:EP$461,3,FALSE)*EM384*($K384)+IF($G384&lt;&gt;0,($I384/$G384)*EM384,0)*(1-$K384)</f>
        <v>0</v>
      </c>
      <c r="EP384" s="766">
        <f>VLOOKUP($E384,EM$450:EP$461,4,FALSE)*EM384*($K384)+(EM384-EN384-EO384)*(1-$K384)</f>
        <v>0</v>
      </c>
      <c r="EQ384" s="777"/>
      <c r="EU384" s="766">
        <f t="shared" si="517"/>
        <v>0</v>
      </c>
      <c r="EV384" s="766">
        <f>VLOOKUP($E384,EU$450:EX$461,2,FALSE)*EU384*($K384)+IF($G384&lt;&gt;0,($H384/$G384)*EU384,0)*(1-$K384)</f>
        <v>0</v>
      </c>
      <c r="EW384" s="766">
        <f>VLOOKUP($E384,EU$450:EX$461,3,FALSE)*EU384*($K384)+IF($G384&lt;&gt;0,($I384/$G384)*EU384,0)*(1-$K384)</f>
        <v>0</v>
      </c>
      <c r="EX384" s="766">
        <f>VLOOKUP($E384,EU$450:EX$461,4,FALSE)*EU384*($K384)+(EU384-EV384-EW384)*(1-$K384)</f>
        <v>0</v>
      </c>
      <c r="EY384" s="777"/>
      <c r="FC384" s="766">
        <f t="shared" si="521"/>
        <v>0</v>
      </c>
      <c r="FD384" s="766">
        <f>VLOOKUP($E384,FC$450:FF$461,2,FALSE)*FC384*($K384)+IF($G384&lt;&gt;0,($H384/$G384)*FC384,0)*(1-$K384)</f>
        <v>0</v>
      </c>
      <c r="FE384" s="766">
        <f>VLOOKUP($E384,FC$450:FF$461,3,FALSE)*FC384*($K384)+IF($G384&lt;&gt;0,($I384/$G384)*FC384,0)*(1-$K384)</f>
        <v>0</v>
      </c>
      <c r="FF384" s="766">
        <f>VLOOKUP($E384,FC$450:FF$461,4,FALSE)*FC384*($K384)+(FC384-FD384-FE384)*(1-$K384)</f>
        <v>0</v>
      </c>
      <c r="FG384" s="777"/>
      <c r="FK384" s="766">
        <f t="shared" si="525"/>
        <v>0</v>
      </c>
      <c r="FL384" s="766">
        <f>VLOOKUP($E384,FK$450:FN$461,2,FALSE)*FK384*($K384)+IF($G384&lt;&gt;0,($H384/$G384)*FK384,0)*(1-$K384)</f>
        <v>0</v>
      </c>
      <c r="FM384" s="766">
        <f>VLOOKUP($E384,FK$450:FN$461,3,FALSE)*FK384*($K384)+IF($G384&lt;&gt;0,($I384/$G384)*FK384,0)*(1-$K384)</f>
        <v>0</v>
      </c>
      <c r="FN384" s="766">
        <f>VLOOKUP($E384,FK$450:FN$461,4,FALSE)*FK384*($K384)+(FK384-FL384-FM384)*(1-$K384)</f>
        <v>0</v>
      </c>
      <c r="FO384" s="777"/>
    </row>
    <row r="385" spans="2:171">
      <c r="K385" s="777"/>
      <c r="S385" s="777"/>
      <c r="AA385" s="777"/>
      <c r="AI385" s="777"/>
      <c r="AQ385" s="777"/>
      <c r="AY385" s="777"/>
      <c r="BG385" s="777"/>
      <c r="BO385" s="777"/>
      <c r="BW385" s="777"/>
      <c r="CE385" s="777"/>
      <c r="CM385" s="777"/>
      <c r="CU385" s="777"/>
      <c r="DC385" s="777"/>
      <c r="DK385" s="777"/>
      <c r="DS385" s="777"/>
      <c r="EA385" s="777"/>
      <c r="EI385" s="777"/>
      <c r="EQ385" s="777"/>
      <c r="EY385" s="777"/>
      <c r="FG385" s="777"/>
      <c r="FO385" s="777"/>
    </row>
    <row r="386" spans="2:171">
      <c r="C386" s="108" t="s">
        <v>475</v>
      </c>
      <c r="G386" s="1425">
        <f>SUM(G378:G385)</f>
        <v>0</v>
      </c>
      <c r="H386" s="1425">
        <f>SUM(H378:H385)</f>
        <v>0</v>
      </c>
      <c r="I386" s="1425">
        <f>SUM(I378:I385)</f>
        <v>0</v>
      </c>
      <c r="J386" s="1425">
        <f>SUM(J378:J385)</f>
        <v>0</v>
      </c>
      <c r="K386" s="777"/>
      <c r="O386" s="779">
        <f>SUM(O378:O385)</f>
        <v>0</v>
      </c>
      <c r="P386" s="779">
        <f>SUM(P378:P385)</f>
        <v>0</v>
      </c>
      <c r="Q386" s="779">
        <f>SUM(Q378:Q385)</f>
        <v>0</v>
      </c>
      <c r="R386" s="779">
        <f>SUM(R378:R385)</f>
        <v>0</v>
      </c>
      <c r="S386" s="777"/>
      <c r="W386" s="779">
        <f>SUM(W378:W385)</f>
        <v>0</v>
      </c>
      <c r="X386" s="779">
        <f>SUM(X378:X385)</f>
        <v>0</v>
      </c>
      <c r="Y386" s="779">
        <f>SUM(Y378:Y385)</f>
        <v>0</v>
      </c>
      <c r="Z386" s="779">
        <f>SUM(Z378:Z385)</f>
        <v>0</v>
      </c>
      <c r="AA386" s="777"/>
      <c r="AE386" s="779">
        <f>SUM(AE378:AE385)</f>
        <v>0</v>
      </c>
      <c r="AF386" s="779">
        <f>SUM(AF378:AF385)</f>
        <v>0</v>
      </c>
      <c r="AG386" s="779">
        <f>SUM(AG378:AG385)</f>
        <v>0</v>
      </c>
      <c r="AH386" s="779">
        <f>SUM(AH378:AH385)</f>
        <v>0</v>
      </c>
      <c r="AI386" s="777"/>
      <c r="AM386" s="779">
        <f>SUM(AM378:AM385)</f>
        <v>0</v>
      </c>
      <c r="AN386" s="779">
        <f>SUM(AN378:AN385)</f>
        <v>0</v>
      </c>
      <c r="AO386" s="779">
        <f>SUM(AO378:AO385)</f>
        <v>0</v>
      </c>
      <c r="AP386" s="779">
        <f>SUM(AP378:AP385)</f>
        <v>0</v>
      </c>
      <c r="AQ386" s="777"/>
      <c r="AU386" s="779">
        <f>SUM(AU378:AU385)</f>
        <v>0</v>
      </c>
      <c r="AV386" s="779">
        <f>SUM(AV378:AV385)</f>
        <v>0</v>
      </c>
      <c r="AW386" s="779">
        <f>SUM(AW378:AW385)</f>
        <v>0</v>
      </c>
      <c r="AX386" s="779">
        <f>SUM(AX378:AX385)</f>
        <v>0</v>
      </c>
      <c r="AY386" s="777"/>
      <c r="BC386" s="779">
        <f>SUM(BC378:BC385)</f>
        <v>0</v>
      </c>
      <c r="BD386" s="779">
        <f>SUM(BD378:BD385)</f>
        <v>0</v>
      </c>
      <c r="BE386" s="779">
        <f>SUM(BE378:BE385)</f>
        <v>0</v>
      </c>
      <c r="BF386" s="779">
        <f>SUM(BF378:BF385)</f>
        <v>0</v>
      </c>
      <c r="BG386" s="777"/>
      <c r="BK386" s="779">
        <f>SUM(BK378:BK385)</f>
        <v>0</v>
      </c>
      <c r="BL386" s="779">
        <f>SUM(BL378:BL385)</f>
        <v>0</v>
      </c>
      <c r="BM386" s="779">
        <f>SUM(BM378:BM385)</f>
        <v>0</v>
      </c>
      <c r="BN386" s="779">
        <f>SUM(BN378:BN385)</f>
        <v>0</v>
      </c>
      <c r="BO386" s="777"/>
      <c r="BS386" s="779">
        <f>SUM(BS378:BS385)</f>
        <v>0</v>
      </c>
      <c r="BT386" s="779">
        <f>SUM(BT378:BT385)</f>
        <v>0</v>
      </c>
      <c r="BU386" s="779">
        <f>SUM(BU378:BU385)</f>
        <v>0</v>
      </c>
      <c r="BV386" s="779">
        <f>SUM(BV378:BV385)</f>
        <v>0</v>
      </c>
      <c r="BW386" s="777"/>
      <c r="CA386" s="779">
        <f>SUM(CA378:CA385)</f>
        <v>0</v>
      </c>
      <c r="CB386" s="779">
        <f>SUM(CB378:CB385)</f>
        <v>0</v>
      </c>
      <c r="CC386" s="779">
        <f>SUM(CC378:CC385)</f>
        <v>0</v>
      </c>
      <c r="CD386" s="779">
        <f>SUM(CD378:CD385)</f>
        <v>0</v>
      </c>
      <c r="CE386" s="777"/>
      <c r="CI386" s="779">
        <f>SUM(CI378:CI385)</f>
        <v>0</v>
      </c>
      <c r="CJ386" s="779">
        <f>SUM(CJ378:CJ385)</f>
        <v>0</v>
      </c>
      <c r="CK386" s="779">
        <f>SUM(CK378:CK385)</f>
        <v>0</v>
      </c>
      <c r="CL386" s="779">
        <f>SUM(CL378:CL385)</f>
        <v>0</v>
      </c>
      <c r="CM386" s="777"/>
      <c r="CQ386" s="779">
        <f>SUM(CQ378:CQ385)</f>
        <v>0</v>
      </c>
      <c r="CR386" s="779">
        <f>SUM(CR378:CR385)</f>
        <v>0</v>
      </c>
      <c r="CS386" s="779">
        <f>SUM(CS378:CS385)</f>
        <v>0</v>
      </c>
      <c r="CT386" s="779">
        <f>SUM(CT378:CT385)</f>
        <v>0</v>
      </c>
      <c r="CU386" s="777"/>
      <c r="CY386" s="779">
        <f>SUM(CY378:CY385)</f>
        <v>0</v>
      </c>
      <c r="CZ386" s="779">
        <f>SUM(CZ378:CZ385)</f>
        <v>0</v>
      </c>
      <c r="DA386" s="779">
        <f>SUM(DA378:DA385)</f>
        <v>0</v>
      </c>
      <c r="DB386" s="779">
        <f>SUM(DB378:DB385)</f>
        <v>0</v>
      </c>
      <c r="DC386" s="777"/>
      <c r="DG386" s="779">
        <f>SUM(DG378:DG385)</f>
        <v>0</v>
      </c>
      <c r="DH386" s="779">
        <f>SUM(DH378:DH385)</f>
        <v>0</v>
      </c>
      <c r="DI386" s="779">
        <f>SUM(DI378:DI385)</f>
        <v>0</v>
      </c>
      <c r="DJ386" s="779">
        <f>SUM(DJ378:DJ385)</f>
        <v>0</v>
      </c>
      <c r="DK386" s="777"/>
      <c r="DO386" s="779">
        <f>SUM(DO378:DO385)</f>
        <v>0</v>
      </c>
      <c r="DP386" s="779">
        <f>SUM(DP378:DP385)</f>
        <v>0</v>
      </c>
      <c r="DQ386" s="779">
        <f>SUM(DQ378:DQ385)</f>
        <v>0</v>
      </c>
      <c r="DR386" s="779">
        <f>SUM(DR378:DR385)</f>
        <v>0</v>
      </c>
      <c r="DS386" s="777"/>
      <c r="DW386" s="779">
        <f>SUM(DW378:DW385)</f>
        <v>0</v>
      </c>
      <c r="DX386" s="779">
        <f>SUM(DX378:DX385)</f>
        <v>0</v>
      </c>
      <c r="DY386" s="779">
        <f>SUM(DY378:DY385)</f>
        <v>0</v>
      </c>
      <c r="DZ386" s="779">
        <f>SUM(DZ378:DZ385)</f>
        <v>0</v>
      </c>
      <c r="EA386" s="777"/>
      <c r="EE386" s="779">
        <f>SUM(EE378:EE385)</f>
        <v>0</v>
      </c>
      <c r="EF386" s="779">
        <f>SUM(EF378:EF385)</f>
        <v>0</v>
      </c>
      <c r="EG386" s="779">
        <f>SUM(EG378:EG385)</f>
        <v>0</v>
      </c>
      <c r="EH386" s="779">
        <f>SUM(EH378:EH385)</f>
        <v>0</v>
      </c>
      <c r="EI386" s="777"/>
      <c r="EM386" s="779">
        <f>SUM(EM378:EM385)</f>
        <v>0</v>
      </c>
      <c r="EN386" s="779">
        <f>SUM(EN378:EN385)</f>
        <v>0</v>
      </c>
      <c r="EO386" s="779">
        <f>SUM(EO378:EO385)</f>
        <v>0</v>
      </c>
      <c r="EP386" s="779">
        <f>SUM(EP378:EP385)</f>
        <v>0</v>
      </c>
      <c r="EQ386" s="777"/>
      <c r="EU386" s="779">
        <f>SUM(EU378:EU385)</f>
        <v>0</v>
      </c>
      <c r="EV386" s="779">
        <f>SUM(EV378:EV385)</f>
        <v>0</v>
      </c>
      <c r="EW386" s="779">
        <f>SUM(EW378:EW385)</f>
        <v>0</v>
      </c>
      <c r="EX386" s="779">
        <f>SUM(EX378:EX385)</f>
        <v>0</v>
      </c>
      <c r="EY386" s="777"/>
      <c r="FC386" s="779">
        <f>SUM(FC378:FC385)</f>
        <v>0</v>
      </c>
      <c r="FD386" s="779">
        <f>SUM(FD378:FD385)</f>
        <v>0</v>
      </c>
      <c r="FE386" s="779">
        <f>SUM(FE378:FE385)</f>
        <v>0</v>
      </c>
      <c r="FF386" s="779">
        <f>SUM(FF378:FF385)</f>
        <v>0</v>
      </c>
      <c r="FG386" s="777"/>
      <c r="FK386" s="779">
        <f>SUM(FK378:FK385)</f>
        <v>0</v>
      </c>
      <c r="FL386" s="779">
        <f>SUM(FL378:FL385)</f>
        <v>0</v>
      </c>
      <c r="FM386" s="779">
        <f>SUM(FM378:FM385)</f>
        <v>0</v>
      </c>
      <c r="FN386" s="779">
        <f>SUM(FN378:FN385)</f>
        <v>0</v>
      </c>
      <c r="FO386" s="777"/>
    </row>
    <row r="387" spans="2:171">
      <c r="D387" s="1131" t="s">
        <v>580</v>
      </c>
      <c r="E387" s="1127"/>
      <c r="G387" s="1426" t="e">
        <f>SUM(H387:J387)</f>
        <v>#DIV/0!</v>
      </c>
      <c r="H387" s="1426" t="e">
        <f>H386/$G386</f>
        <v>#DIV/0!</v>
      </c>
      <c r="I387" s="1426" t="e">
        <f>I386/$G386</f>
        <v>#DIV/0!</v>
      </c>
      <c r="J387" s="1426" t="e">
        <f>J386/$G386</f>
        <v>#DIV/0!</v>
      </c>
      <c r="K387" s="777"/>
      <c r="L387" s="947" t="s">
        <v>580</v>
      </c>
      <c r="O387" s="950" t="e">
        <f>SUM(P387:R387)</f>
        <v>#DIV/0!</v>
      </c>
      <c r="P387" s="950" t="e">
        <f>P386/$G386</f>
        <v>#DIV/0!</v>
      </c>
      <c r="Q387" s="950" t="e">
        <f>Q386/$G386</f>
        <v>#DIV/0!</v>
      </c>
      <c r="R387" s="950" t="e">
        <f>R386/$G386</f>
        <v>#DIV/0!</v>
      </c>
      <c r="S387" s="777"/>
      <c r="T387" s="947" t="s">
        <v>580</v>
      </c>
      <c r="W387" s="950" t="e">
        <f>SUM(X387:Z387)</f>
        <v>#DIV/0!</v>
      </c>
      <c r="X387" s="950" t="e">
        <f>X386/$G386</f>
        <v>#DIV/0!</v>
      </c>
      <c r="Y387" s="950" t="e">
        <f>Y386/$G386</f>
        <v>#DIV/0!</v>
      </c>
      <c r="Z387" s="950" t="e">
        <f>Z386/$G386</f>
        <v>#DIV/0!</v>
      </c>
      <c r="AA387" s="777"/>
      <c r="AB387" s="947" t="s">
        <v>580</v>
      </c>
      <c r="AE387" s="950" t="e">
        <f>SUM(AF387:AH387)</f>
        <v>#DIV/0!</v>
      </c>
      <c r="AF387" s="950" t="e">
        <f>AF386/$G386</f>
        <v>#DIV/0!</v>
      </c>
      <c r="AG387" s="950" t="e">
        <f>AG386/$G386</f>
        <v>#DIV/0!</v>
      </c>
      <c r="AH387" s="950" t="e">
        <f>AH386/$G386</f>
        <v>#DIV/0!</v>
      </c>
      <c r="AI387" s="777"/>
      <c r="AJ387" s="947" t="s">
        <v>580</v>
      </c>
      <c r="AM387" s="950" t="e">
        <f>SUM(AN387:AP387)</f>
        <v>#DIV/0!</v>
      </c>
      <c r="AN387" s="950" t="e">
        <f>AN386/$G386</f>
        <v>#DIV/0!</v>
      </c>
      <c r="AO387" s="950" t="e">
        <f>AO386/$G386</f>
        <v>#DIV/0!</v>
      </c>
      <c r="AP387" s="950" t="e">
        <f>AP386/$G386</f>
        <v>#DIV/0!</v>
      </c>
      <c r="AQ387" s="777"/>
      <c r="AR387" s="947" t="s">
        <v>580</v>
      </c>
      <c r="AU387" s="950" t="e">
        <f>SUM(AV387:AX387)</f>
        <v>#DIV/0!</v>
      </c>
      <c r="AV387" s="950" t="e">
        <f>AV386/$G386</f>
        <v>#DIV/0!</v>
      </c>
      <c r="AW387" s="950" t="e">
        <f>AW386/$G386</f>
        <v>#DIV/0!</v>
      </c>
      <c r="AX387" s="950" t="e">
        <f>AX386/$G386</f>
        <v>#DIV/0!</v>
      </c>
      <c r="AY387" s="777"/>
      <c r="AZ387" s="947" t="s">
        <v>580</v>
      </c>
      <c r="BC387" s="950" t="e">
        <f>SUM(BD387:BF387)</f>
        <v>#DIV/0!</v>
      </c>
      <c r="BD387" s="950" t="e">
        <f>BD386/$G386</f>
        <v>#DIV/0!</v>
      </c>
      <c r="BE387" s="950" t="e">
        <f>BE386/$G386</f>
        <v>#DIV/0!</v>
      </c>
      <c r="BF387" s="950" t="e">
        <f>BF386/$G386</f>
        <v>#DIV/0!</v>
      </c>
      <c r="BG387" s="777"/>
      <c r="BH387" s="947" t="s">
        <v>580</v>
      </c>
      <c r="BK387" s="950" t="e">
        <f>SUM(BL387:BN387)</f>
        <v>#DIV/0!</v>
      </c>
      <c r="BL387" s="950" t="e">
        <f>BL386/$G386</f>
        <v>#DIV/0!</v>
      </c>
      <c r="BM387" s="950" t="e">
        <f>BM386/$G386</f>
        <v>#DIV/0!</v>
      </c>
      <c r="BN387" s="950" t="e">
        <f>BN386/$G386</f>
        <v>#DIV/0!</v>
      </c>
      <c r="BO387" s="777"/>
      <c r="BP387" s="947" t="s">
        <v>580</v>
      </c>
      <c r="BS387" s="950" t="e">
        <f>SUM(BT387:BV387)</f>
        <v>#DIV/0!</v>
      </c>
      <c r="BT387" s="950" t="e">
        <f>BT386/$G386</f>
        <v>#DIV/0!</v>
      </c>
      <c r="BU387" s="950" t="e">
        <f>BU386/$G386</f>
        <v>#DIV/0!</v>
      </c>
      <c r="BV387" s="950" t="e">
        <f>BV386/$G386</f>
        <v>#DIV/0!</v>
      </c>
      <c r="BW387" s="777"/>
      <c r="BX387" s="947" t="s">
        <v>580</v>
      </c>
      <c r="CA387" s="950" t="e">
        <f>SUM(CB387:CD387)</f>
        <v>#DIV/0!</v>
      </c>
      <c r="CB387" s="950" t="e">
        <f>CB386/$G386</f>
        <v>#DIV/0!</v>
      </c>
      <c r="CC387" s="950" t="e">
        <f>CC386/$G386</f>
        <v>#DIV/0!</v>
      </c>
      <c r="CD387" s="950" t="e">
        <f>CD386/$G386</f>
        <v>#DIV/0!</v>
      </c>
      <c r="CE387" s="777"/>
      <c r="CF387" s="947" t="s">
        <v>580</v>
      </c>
      <c r="CI387" s="950" t="e">
        <f>SUM(CJ387:CL387)</f>
        <v>#DIV/0!</v>
      </c>
      <c r="CJ387" s="950" t="e">
        <f>CJ386/$G386</f>
        <v>#DIV/0!</v>
      </c>
      <c r="CK387" s="950" t="e">
        <f>CK386/$G386</f>
        <v>#DIV/0!</v>
      </c>
      <c r="CL387" s="950" t="e">
        <f>CL386/$G386</f>
        <v>#DIV/0!</v>
      </c>
      <c r="CM387" s="777"/>
      <c r="CN387" s="947" t="s">
        <v>580</v>
      </c>
      <c r="CQ387" s="950" t="e">
        <f>SUM(CR387:CT387)</f>
        <v>#DIV/0!</v>
      </c>
      <c r="CR387" s="950" t="e">
        <f>CR386/$G386</f>
        <v>#DIV/0!</v>
      </c>
      <c r="CS387" s="950" t="e">
        <f>CS386/$G386</f>
        <v>#DIV/0!</v>
      </c>
      <c r="CT387" s="950" t="e">
        <f>CT386/$G386</f>
        <v>#DIV/0!</v>
      </c>
      <c r="CU387" s="777"/>
      <c r="CV387" s="947" t="s">
        <v>580</v>
      </c>
      <c r="CY387" s="950" t="e">
        <f>SUM(CZ387:DB387)</f>
        <v>#DIV/0!</v>
      </c>
      <c r="CZ387" s="950" t="e">
        <f>CZ386/$G386</f>
        <v>#DIV/0!</v>
      </c>
      <c r="DA387" s="950" t="e">
        <f>DA386/$G386</f>
        <v>#DIV/0!</v>
      </c>
      <c r="DB387" s="950" t="e">
        <f>DB386/$G386</f>
        <v>#DIV/0!</v>
      </c>
      <c r="DC387" s="777"/>
      <c r="DD387" s="947" t="s">
        <v>580</v>
      </c>
      <c r="DG387" s="950" t="e">
        <f>SUM(DH387:DJ387)</f>
        <v>#DIV/0!</v>
      </c>
      <c r="DH387" s="950" t="e">
        <f>DH386/$G386</f>
        <v>#DIV/0!</v>
      </c>
      <c r="DI387" s="950" t="e">
        <f>DI386/$G386</f>
        <v>#DIV/0!</v>
      </c>
      <c r="DJ387" s="950" t="e">
        <f>DJ386/$G386</f>
        <v>#DIV/0!</v>
      </c>
      <c r="DK387" s="777"/>
      <c r="DL387" s="947" t="s">
        <v>580</v>
      </c>
      <c r="DO387" s="950" t="e">
        <f>SUM(DP387:DR387)</f>
        <v>#DIV/0!</v>
      </c>
      <c r="DP387" s="950" t="e">
        <f>DP386/$G386</f>
        <v>#DIV/0!</v>
      </c>
      <c r="DQ387" s="950" t="e">
        <f>DQ386/$G386</f>
        <v>#DIV/0!</v>
      </c>
      <c r="DR387" s="950" t="e">
        <f>DR386/$G386</f>
        <v>#DIV/0!</v>
      </c>
      <c r="DS387" s="777"/>
      <c r="DT387" s="947" t="s">
        <v>580</v>
      </c>
      <c r="DW387" s="950" t="e">
        <f>SUM(DX387:DZ387)</f>
        <v>#DIV/0!</v>
      </c>
      <c r="DX387" s="950" t="e">
        <f>DX386/$G386</f>
        <v>#DIV/0!</v>
      </c>
      <c r="DY387" s="950" t="e">
        <f>DY386/$G386</f>
        <v>#DIV/0!</v>
      </c>
      <c r="DZ387" s="950" t="e">
        <f>DZ386/$G386</f>
        <v>#DIV/0!</v>
      </c>
      <c r="EA387" s="777"/>
      <c r="EB387" s="947" t="s">
        <v>580</v>
      </c>
      <c r="EE387" s="950" t="e">
        <f>SUM(EF387:EH387)</f>
        <v>#DIV/0!</v>
      </c>
      <c r="EF387" s="950" t="e">
        <f>EF386/$G386</f>
        <v>#DIV/0!</v>
      </c>
      <c r="EG387" s="950" t="e">
        <f>EG386/$G386</f>
        <v>#DIV/0!</v>
      </c>
      <c r="EH387" s="950" t="e">
        <f>EH386/$G386</f>
        <v>#DIV/0!</v>
      </c>
      <c r="EI387" s="777"/>
      <c r="EJ387" s="947" t="s">
        <v>580</v>
      </c>
      <c r="EM387" s="950" t="e">
        <f>SUM(EN387:EP387)</f>
        <v>#DIV/0!</v>
      </c>
      <c r="EN387" s="950" t="e">
        <f>EN386/$G386</f>
        <v>#DIV/0!</v>
      </c>
      <c r="EO387" s="950" t="e">
        <f>EO386/$G386</f>
        <v>#DIV/0!</v>
      </c>
      <c r="EP387" s="950" t="e">
        <f>EP386/$G386</f>
        <v>#DIV/0!</v>
      </c>
      <c r="EQ387" s="777"/>
      <c r="ER387" s="947" t="s">
        <v>580</v>
      </c>
      <c r="EU387" s="950" t="e">
        <f>SUM(EV387:EX387)</f>
        <v>#DIV/0!</v>
      </c>
      <c r="EV387" s="950" t="e">
        <f>EV386/$G386</f>
        <v>#DIV/0!</v>
      </c>
      <c r="EW387" s="950" t="e">
        <f>EW386/$G386</f>
        <v>#DIV/0!</v>
      </c>
      <c r="EX387" s="950" t="e">
        <f>EX386/$G386</f>
        <v>#DIV/0!</v>
      </c>
      <c r="EY387" s="777"/>
      <c r="EZ387" s="947" t="s">
        <v>580</v>
      </c>
      <c r="FC387" s="950" t="e">
        <f>SUM(FD387:FF387)</f>
        <v>#DIV/0!</v>
      </c>
      <c r="FD387" s="950" t="e">
        <f>FD386/$G386</f>
        <v>#DIV/0!</v>
      </c>
      <c r="FE387" s="950" t="e">
        <f>FE386/$G386</f>
        <v>#DIV/0!</v>
      </c>
      <c r="FF387" s="950" t="e">
        <f>FF386/$G386</f>
        <v>#DIV/0!</v>
      </c>
      <c r="FG387" s="777"/>
      <c r="FH387" s="947" t="s">
        <v>580</v>
      </c>
      <c r="FK387" s="950" t="e">
        <f>SUM(FL387:FN387)</f>
        <v>#DIV/0!</v>
      </c>
      <c r="FL387" s="950" t="e">
        <f>FL386/$G386</f>
        <v>#DIV/0!</v>
      </c>
      <c r="FM387" s="950" t="e">
        <f>FM386/$G386</f>
        <v>#DIV/0!</v>
      </c>
      <c r="FN387" s="950" t="e">
        <f>FN386/$G386</f>
        <v>#DIV/0!</v>
      </c>
      <c r="FO387" s="777"/>
    </row>
    <row r="388" spans="2:171">
      <c r="K388" s="777"/>
      <c r="S388" s="777"/>
      <c r="AA388" s="777"/>
      <c r="AI388" s="777"/>
      <c r="AQ388" s="777"/>
      <c r="AY388" s="777"/>
      <c r="BG388" s="777"/>
      <c r="BO388" s="777"/>
      <c r="BW388" s="777"/>
      <c r="CE388" s="777"/>
      <c r="CM388" s="777"/>
      <c r="CU388" s="777"/>
      <c r="DC388" s="777"/>
      <c r="DK388" s="777"/>
      <c r="DS388" s="777"/>
      <c r="EA388" s="777"/>
      <c r="EI388" s="777"/>
      <c r="EQ388" s="777"/>
      <c r="EY388" s="777"/>
      <c r="FG388" s="777"/>
      <c r="FO388" s="777"/>
    </row>
    <row r="389" spans="2:171">
      <c r="E389" s="301" t="s">
        <v>473</v>
      </c>
      <c r="G389" s="302" t="s">
        <v>104</v>
      </c>
      <c r="H389" s="302" t="s">
        <v>105</v>
      </c>
      <c r="I389" s="302" t="s">
        <v>106</v>
      </c>
      <c r="J389" s="303" t="s">
        <v>464</v>
      </c>
      <c r="K389" s="777"/>
      <c r="O389" s="302" t="s">
        <v>104</v>
      </c>
      <c r="P389" s="302" t="s">
        <v>105</v>
      </c>
      <c r="Q389" s="302" t="s">
        <v>106</v>
      </c>
      <c r="R389" s="303" t="s">
        <v>464</v>
      </c>
      <c r="S389" s="777"/>
      <c r="W389" s="302" t="s">
        <v>104</v>
      </c>
      <c r="X389" s="302" t="s">
        <v>105</v>
      </c>
      <c r="Y389" s="302" t="s">
        <v>106</v>
      </c>
      <c r="Z389" s="303" t="s">
        <v>464</v>
      </c>
      <c r="AA389" s="777"/>
      <c r="AE389" s="302" t="s">
        <v>104</v>
      </c>
      <c r="AF389" s="302" t="s">
        <v>105</v>
      </c>
      <c r="AG389" s="302" t="s">
        <v>106</v>
      </c>
      <c r="AH389" s="303" t="s">
        <v>464</v>
      </c>
      <c r="AI389" s="777"/>
      <c r="AM389" s="302" t="s">
        <v>104</v>
      </c>
      <c r="AN389" s="302" t="s">
        <v>105</v>
      </c>
      <c r="AO389" s="302" t="s">
        <v>106</v>
      </c>
      <c r="AP389" s="303" t="s">
        <v>464</v>
      </c>
      <c r="AQ389" s="777"/>
      <c r="AU389" s="302" t="s">
        <v>104</v>
      </c>
      <c r="AV389" s="302" t="s">
        <v>105</v>
      </c>
      <c r="AW389" s="302" t="s">
        <v>106</v>
      </c>
      <c r="AX389" s="303" t="s">
        <v>464</v>
      </c>
      <c r="AY389" s="777"/>
      <c r="BC389" s="302" t="s">
        <v>104</v>
      </c>
      <c r="BD389" s="302" t="s">
        <v>105</v>
      </c>
      <c r="BE389" s="302" t="s">
        <v>106</v>
      </c>
      <c r="BF389" s="303" t="s">
        <v>464</v>
      </c>
      <c r="BG389" s="777"/>
      <c r="BK389" s="302" t="s">
        <v>104</v>
      </c>
      <c r="BL389" s="302" t="s">
        <v>105</v>
      </c>
      <c r="BM389" s="302" t="s">
        <v>106</v>
      </c>
      <c r="BN389" s="303" t="s">
        <v>464</v>
      </c>
      <c r="BO389" s="777"/>
      <c r="BS389" s="302" t="s">
        <v>104</v>
      </c>
      <c r="BT389" s="302" t="s">
        <v>105</v>
      </c>
      <c r="BU389" s="302" t="s">
        <v>106</v>
      </c>
      <c r="BV389" s="303" t="s">
        <v>464</v>
      </c>
      <c r="BW389" s="777"/>
      <c r="CA389" s="302" t="s">
        <v>104</v>
      </c>
      <c r="CB389" s="302" t="s">
        <v>105</v>
      </c>
      <c r="CC389" s="302" t="s">
        <v>106</v>
      </c>
      <c r="CD389" s="303" t="s">
        <v>464</v>
      </c>
      <c r="CE389" s="777"/>
      <c r="CI389" s="302" t="s">
        <v>104</v>
      </c>
      <c r="CJ389" s="302" t="s">
        <v>105</v>
      </c>
      <c r="CK389" s="302" t="s">
        <v>106</v>
      </c>
      <c r="CL389" s="303" t="s">
        <v>464</v>
      </c>
      <c r="CM389" s="777"/>
      <c r="CQ389" s="302" t="s">
        <v>104</v>
      </c>
      <c r="CR389" s="302" t="s">
        <v>105</v>
      </c>
      <c r="CS389" s="302" t="s">
        <v>106</v>
      </c>
      <c r="CT389" s="303" t="s">
        <v>464</v>
      </c>
      <c r="CU389" s="777"/>
      <c r="CY389" s="302" t="s">
        <v>104</v>
      </c>
      <c r="CZ389" s="302" t="s">
        <v>105</v>
      </c>
      <c r="DA389" s="302" t="s">
        <v>106</v>
      </c>
      <c r="DB389" s="303" t="s">
        <v>464</v>
      </c>
      <c r="DC389" s="777"/>
      <c r="DG389" s="302" t="s">
        <v>104</v>
      </c>
      <c r="DH389" s="302" t="s">
        <v>105</v>
      </c>
      <c r="DI389" s="302" t="s">
        <v>106</v>
      </c>
      <c r="DJ389" s="303" t="s">
        <v>464</v>
      </c>
      <c r="DK389" s="777"/>
      <c r="DO389" s="302" t="s">
        <v>104</v>
      </c>
      <c r="DP389" s="302" t="s">
        <v>105</v>
      </c>
      <c r="DQ389" s="302" t="s">
        <v>106</v>
      </c>
      <c r="DR389" s="303" t="s">
        <v>464</v>
      </c>
      <c r="DS389" s="777"/>
      <c r="DW389" s="302" t="s">
        <v>104</v>
      </c>
      <c r="DX389" s="302" t="s">
        <v>105</v>
      </c>
      <c r="DY389" s="302" t="s">
        <v>106</v>
      </c>
      <c r="DZ389" s="303" t="s">
        <v>464</v>
      </c>
      <c r="EA389" s="777"/>
      <c r="EE389" s="302" t="s">
        <v>104</v>
      </c>
      <c r="EF389" s="302" t="s">
        <v>105</v>
      </c>
      <c r="EG389" s="302" t="s">
        <v>106</v>
      </c>
      <c r="EH389" s="303" t="s">
        <v>464</v>
      </c>
      <c r="EI389" s="777"/>
      <c r="EM389" s="302" t="s">
        <v>104</v>
      </c>
      <c r="EN389" s="302" t="s">
        <v>105</v>
      </c>
      <c r="EO389" s="302" t="s">
        <v>106</v>
      </c>
      <c r="EP389" s="303" t="s">
        <v>464</v>
      </c>
      <c r="EQ389" s="777"/>
      <c r="EU389" s="302" t="s">
        <v>104</v>
      </c>
      <c r="EV389" s="302" t="s">
        <v>105</v>
      </c>
      <c r="EW389" s="302" t="s">
        <v>106</v>
      </c>
      <c r="EX389" s="303" t="s">
        <v>464</v>
      </c>
      <c r="EY389" s="777"/>
      <c r="FC389" s="302" t="s">
        <v>104</v>
      </c>
      <c r="FD389" s="302" t="s">
        <v>105</v>
      </c>
      <c r="FE389" s="302" t="s">
        <v>106</v>
      </c>
      <c r="FF389" s="303" t="s">
        <v>464</v>
      </c>
      <c r="FG389" s="777"/>
      <c r="FK389" s="302" t="s">
        <v>104</v>
      </c>
      <c r="FL389" s="302" t="s">
        <v>105</v>
      </c>
      <c r="FM389" s="302" t="s">
        <v>106</v>
      </c>
      <c r="FN389" s="303" t="s">
        <v>464</v>
      </c>
      <c r="FO389" s="777"/>
    </row>
    <row r="390" spans="2:171">
      <c r="B390" s="108"/>
      <c r="C390" s="108" t="s">
        <v>125</v>
      </c>
      <c r="D390" s="944"/>
      <c r="E390" s="778" t="str">
        <f>E44</f>
        <v>PTD</v>
      </c>
      <c r="G390" s="766">
        <f>G44</f>
        <v>0</v>
      </c>
      <c r="H390" s="766">
        <f>H44</f>
        <v>0</v>
      </c>
      <c r="I390" s="766">
        <f>I44</f>
        <v>0</v>
      </c>
      <c r="J390" s="766">
        <f>J44</f>
        <v>0</v>
      </c>
      <c r="K390" s="946">
        <f t="shared" ref="K390:K401" si="529">IF($E390="DIRECT",0,1)</f>
        <v>1</v>
      </c>
      <c r="L390" s="944"/>
      <c r="N390" s="945"/>
      <c r="O390" s="766" t="e">
        <f>O44</f>
        <v>#DIV/0!</v>
      </c>
      <c r="P390" s="766" t="e">
        <f>P44</f>
        <v>#DIV/0!</v>
      </c>
      <c r="Q390" s="766" t="e">
        <f>Q44</f>
        <v>#DIV/0!</v>
      </c>
      <c r="R390" s="766" t="e">
        <f>R44</f>
        <v>#DIV/0!</v>
      </c>
      <c r="S390" s="946"/>
      <c r="T390" s="944"/>
      <c r="V390" s="945"/>
      <c r="W390" s="766" t="e">
        <f>W44</f>
        <v>#DIV/0!</v>
      </c>
      <c r="X390" s="766" t="e">
        <f>X44</f>
        <v>#DIV/0!</v>
      </c>
      <c r="Y390" s="766" t="e">
        <f>Y44</f>
        <v>#DIV/0!</v>
      </c>
      <c r="Z390" s="766" t="e">
        <f>Z44</f>
        <v>#DIV/0!</v>
      </c>
      <c r="AA390" s="946"/>
      <c r="AB390" s="944"/>
      <c r="AD390" s="945"/>
      <c r="AE390" s="766" t="e">
        <f>AE44</f>
        <v>#DIV/0!</v>
      </c>
      <c r="AF390" s="766" t="e">
        <f>AF44</f>
        <v>#DIV/0!</v>
      </c>
      <c r="AG390" s="766" t="e">
        <f>AG44</f>
        <v>#DIV/0!</v>
      </c>
      <c r="AH390" s="766" t="e">
        <f>AH44</f>
        <v>#DIV/0!</v>
      </c>
      <c r="AI390" s="946"/>
      <c r="AJ390" s="944"/>
      <c r="AL390" s="945"/>
      <c r="AM390" s="766" t="e">
        <f>AM44</f>
        <v>#DIV/0!</v>
      </c>
      <c r="AN390" s="766" t="e">
        <f>AN44</f>
        <v>#DIV/0!</v>
      </c>
      <c r="AO390" s="766" t="e">
        <f>AO44</f>
        <v>#DIV/0!</v>
      </c>
      <c r="AP390" s="766" t="e">
        <f>AP44</f>
        <v>#DIV/0!</v>
      </c>
      <c r="AQ390" s="946"/>
      <c r="AR390" s="944"/>
      <c r="AT390" s="945"/>
      <c r="AU390" s="766" t="e">
        <f>AU44</f>
        <v>#DIV/0!</v>
      </c>
      <c r="AV390" s="766" t="e">
        <f>AV44</f>
        <v>#DIV/0!</v>
      </c>
      <c r="AW390" s="766" t="e">
        <f>AW44</f>
        <v>#DIV/0!</v>
      </c>
      <c r="AX390" s="766" t="e">
        <f>AX44</f>
        <v>#DIV/0!</v>
      </c>
      <c r="AY390" s="946"/>
      <c r="AZ390" s="944"/>
      <c r="BB390" s="945"/>
      <c r="BC390" s="766" t="e">
        <f>BC44</f>
        <v>#DIV/0!</v>
      </c>
      <c r="BD390" s="766" t="e">
        <f>BD44</f>
        <v>#DIV/0!</v>
      </c>
      <c r="BE390" s="766" t="e">
        <f>BE44</f>
        <v>#DIV/0!</v>
      </c>
      <c r="BF390" s="766" t="e">
        <f>BF44</f>
        <v>#DIV/0!</v>
      </c>
      <c r="BG390" s="946"/>
      <c r="BH390" s="944"/>
      <c r="BJ390" s="945"/>
      <c r="BK390" s="766" t="e">
        <f>BK44</f>
        <v>#DIV/0!</v>
      </c>
      <c r="BL390" s="766" t="e">
        <f>BL44</f>
        <v>#DIV/0!</v>
      </c>
      <c r="BM390" s="766" t="e">
        <f>BM44</f>
        <v>#DIV/0!</v>
      </c>
      <c r="BN390" s="766" t="e">
        <f>BN44</f>
        <v>#DIV/0!</v>
      </c>
      <c r="BO390" s="946"/>
      <c r="BP390" s="944"/>
      <c r="BR390" s="945"/>
      <c r="BS390" s="766" t="e">
        <f>BS44</f>
        <v>#DIV/0!</v>
      </c>
      <c r="BT390" s="766" t="e">
        <f>BT44</f>
        <v>#DIV/0!</v>
      </c>
      <c r="BU390" s="766" t="e">
        <f>BU44</f>
        <v>#DIV/0!</v>
      </c>
      <c r="BV390" s="766" t="e">
        <f>BV44</f>
        <v>#DIV/0!</v>
      </c>
      <c r="BW390" s="946"/>
      <c r="BX390" s="944"/>
      <c r="BZ390" s="945"/>
      <c r="CA390" s="766" t="e">
        <f>CA44</f>
        <v>#DIV/0!</v>
      </c>
      <c r="CB390" s="766" t="e">
        <f>CB44</f>
        <v>#DIV/0!</v>
      </c>
      <c r="CC390" s="766" t="e">
        <f>CC44</f>
        <v>#DIV/0!</v>
      </c>
      <c r="CD390" s="766" t="e">
        <f>CD44</f>
        <v>#DIV/0!</v>
      </c>
      <c r="CE390" s="946"/>
      <c r="CF390" s="944"/>
      <c r="CH390" s="945"/>
      <c r="CI390" s="766" t="e">
        <f>CI44</f>
        <v>#DIV/0!</v>
      </c>
      <c r="CJ390" s="766" t="e">
        <f>CJ44</f>
        <v>#DIV/0!</v>
      </c>
      <c r="CK390" s="766" t="e">
        <f>CK44</f>
        <v>#DIV/0!</v>
      </c>
      <c r="CL390" s="766" t="e">
        <f>CL44</f>
        <v>#DIV/0!</v>
      </c>
      <c r="CM390" s="946"/>
      <c r="CN390" s="944"/>
      <c r="CP390" s="945"/>
      <c r="CQ390" s="766" t="e">
        <f>CQ44</f>
        <v>#DIV/0!</v>
      </c>
      <c r="CR390" s="766" t="e">
        <f>CR44</f>
        <v>#DIV/0!</v>
      </c>
      <c r="CS390" s="766" t="e">
        <f>CS44</f>
        <v>#DIV/0!</v>
      </c>
      <c r="CT390" s="766" t="e">
        <f>CT44</f>
        <v>#DIV/0!</v>
      </c>
      <c r="CU390" s="946"/>
      <c r="CV390" s="944"/>
      <c r="CX390" s="945"/>
      <c r="CY390" s="766" t="e">
        <f>CY44</f>
        <v>#DIV/0!</v>
      </c>
      <c r="CZ390" s="766" t="e">
        <f>CZ44</f>
        <v>#DIV/0!</v>
      </c>
      <c r="DA390" s="766" t="e">
        <f>DA44</f>
        <v>#DIV/0!</v>
      </c>
      <c r="DB390" s="766" t="e">
        <f>DB44</f>
        <v>#DIV/0!</v>
      </c>
      <c r="DC390" s="946"/>
      <c r="DD390" s="944"/>
      <c r="DF390" s="945"/>
      <c r="DG390" s="766" t="e">
        <f>DG44</f>
        <v>#DIV/0!</v>
      </c>
      <c r="DH390" s="766" t="e">
        <f>DH44</f>
        <v>#DIV/0!</v>
      </c>
      <c r="DI390" s="766" t="e">
        <f>DI44</f>
        <v>#DIV/0!</v>
      </c>
      <c r="DJ390" s="766" t="e">
        <f>DJ44</f>
        <v>#DIV/0!</v>
      </c>
      <c r="DK390" s="946"/>
      <c r="DL390" s="944"/>
      <c r="DN390" s="945"/>
      <c r="DO390" s="766" t="e">
        <f>DO44</f>
        <v>#DIV/0!</v>
      </c>
      <c r="DP390" s="766" t="e">
        <f>DP44</f>
        <v>#DIV/0!</v>
      </c>
      <c r="DQ390" s="766" t="e">
        <f>DQ44</f>
        <v>#DIV/0!</v>
      </c>
      <c r="DR390" s="766" t="e">
        <f>DR44</f>
        <v>#DIV/0!</v>
      </c>
      <c r="DS390" s="946"/>
      <c r="DT390" s="944"/>
      <c r="DV390" s="945"/>
      <c r="DW390" s="766" t="e">
        <f>DW44</f>
        <v>#DIV/0!</v>
      </c>
      <c r="DX390" s="766" t="e">
        <f>DX44</f>
        <v>#DIV/0!</v>
      </c>
      <c r="DY390" s="766" t="e">
        <f>DY44</f>
        <v>#DIV/0!</v>
      </c>
      <c r="DZ390" s="766" t="e">
        <f>DZ44</f>
        <v>#DIV/0!</v>
      </c>
      <c r="EA390" s="946"/>
      <c r="EB390" s="944"/>
      <c r="ED390" s="945"/>
      <c r="EE390" s="766" t="e">
        <f>EE44</f>
        <v>#DIV/0!</v>
      </c>
      <c r="EF390" s="766" t="e">
        <f>EF44</f>
        <v>#DIV/0!</v>
      </c>
      <c r="EG390" s="766" t="e">
        <f>EG44</f>
        <v>#DIV/0!</v>
      </c>
      <c r="EH390" s="766" t="e">
        <f>EH44</f>
        <v>#DIV/0!</v>
      </c>
      <c r="EI390" s="946"/>
      <c r="EJ390" s="944"/>
      <c r="EL390" s="945"/>
      <c r="EM390" s="766" t="e">
        <f>EM44</f>
        <v>#DIV/0!</v>
      </c>
      <c r="EN390" s="766" t="e">
        <f>EN44</f>
        <v>#DIV/0!</v>
      </c>
      <c r="EO390" s="766" t="e">
        <f>EO44</f>
        <v>#DIV/0!</v>
      </c>
      <c r="EP390" s="766" t="e">
        <f>EP44</f>
        <v>#DIV/0!</v>
      </c>
      <c r="EQ390" s="946"/>
      <c r="ER390" s="944"/>
      <c r="ET390" s="945"/>
      <c r="EU390" s="766" t="e">
        <f>EU44</f>
        <v>#DIV/0!</v>
      </c>
      <c r="EV390" s="766" t="e">
        <f>EV44</f>
        <v>#DIV/0!</v>
      </c>
      <c r="EW390" s="766" t="e">
        <f>EW44</f>
        <v>#DIV/0!</v>
      </c>
      <c r="EX390" s="766" t="e">
        <f>EX44</f>
        <v>#DIV/0!</v>
      </c>
      <c r="EY390" s="946"/>
      <c r="EZ390" s="944"/>
      <c r="FB390" s="945"/>
      <c r="FC390" s="766" t="e">
        <f>FC44</f>
        <v>#DIV/0!</v>
      </c>
      <c r="FD390" s="766" t="e">
        <f>FD44</f>
        <v>#DIV/0!</v>
      </c>
      <c r="FE390" s="766" t="e">
        <f>FE44</f>
        <v>#DIV/0!</v>
      </c>
      <c r="FF390" s="766" t="e">
        <f>FF44</f>
        <v>#DIV/0!</v>
      </c>
      <c r="FG390" s="946"/>
      <c r="FH390" s="944"/>
      <c r="FJ390" s="945"/>
      <c r="FK390" s="766" t="e">
        <f>FK44</f>
        <v>#DIV/0!</v>
      </c>
      <c r="FL390" s="766" t="e">
        <f>FL44</f>
        <v>#DIV/0!</v>
      </c>
      <c r="FM390" s="766" t="e">
        <f>FM44</f>
        <v>#DIV/0!</v>
      </c>
      <c r="FN390" s="766" t="e">
        <f>FN44</f>
        <v>#DIV/0!</v>
      </c>
      <c r="FO390" s="946"/>
    </row>
    <row r="391" spans="2:171">
      <c r="B391" s="108"/>
      <c r="C391" s="108" t="s">
        <v>126</v>
      </c>
      <c r="D391" s="944"/>
      <c r="E391" s="778" t="str">
        <f>E45</f>
        <v>PTD</v>
      </c>
      <c r="G391" s="766">
        <f>G45</f>
        <v>0</v>
      </c>
      <c r="H391" s="766">
        <f>H45</f>
        <v>0</v>
      </c>
      <c r="I391" s="766">
        <f>I45</f>
        <v>0</v>
      </c>
      <c r="J391" s="766">
        <f>J45</f>
        <v>0</v>
      </c>
      <c r="K391" s="946">
        <f t="shared" si="529"/>
        <v>1</v>
      </c>
      <c r="L391" s="944"/>
      <c r="N391" s="945"/>
      <c r="O391" s="766" t="e">
        <f>O45</f>
        <v>#DIV/0!</v>
      </c>
      <c r="P391" s="766" t="e">
        <f>P45</f>
        <v>#DIV/0!</v>
      </c>
      <c r="Q391" s="766" t="e">
        <f>Q45</f>
        <v>#DIV/0!</v>
      </c>
      <c r="R391" s="766" t="e">
        <f>R45</f>
        <v>#DIV/0!</v>
      </c>
      <c r="S391" s="946"/>
      <c r="T391" s="944"/>
      <c r="V391" s="945"/>
      <c r="W391" s="766" t="e">
        <f>W45</f>
        <v>#DIV/0!</v>
      </c>
      <c r="X391" s="766" t="e">
        <f>X45</f>
        <v>#DIV/0!</v>
      </c>
      <c r="Y391" s="766" t="e">
        <f>Y45</f>
        <v>#DIV/0!</v>
      </c>
      <c r="Z391" s="766" t="e">
        <f>Z45</f>
        <v>#DIV/0!</v>
      </c>
      <c r="AA391" s="946"/>
      <c r="AB391" s="944"/>
      <c r="AD391" s="945"/>
      <c r="AE391" s="766" t="e">
        <f>AE45</f>
        <v>#DIV/0!</v>
      </c>
      <c r="AF391" s="766" t="e">
        <f>AF45</f>
        <v>#DIV/0!</v>
      </c>
      <c r="AG391" s="766" t="e">
        <f>AG45</f>
        <v>#DIV/0!</v>
      </c>
      <c r="AH391" s="766" t="e">
        <f>AH45</f>
        <v>#DIV/0!</v>
      </c>
      <c r="AI391" s="946"/>
      <c r="AJ391" s="944"/>
      <c r="AL391" s="945"/>
      <c r="AM391" s="766" t="e">
        <f>AM45</f>
        <v>#DIV/0!</v>
      </c>
      <c r="AN391" s="766" t="e">
        <f>AN45</f>
        <v>#DIV/0!</v>
      </c>
      <c r="AO391" s="766" t="e">
        <f>AO45</f>
        <v>#DIV/0!</v>
      </c>
      <c r="AP391" s="766" t="e">
        <f>AP45</f>
        <v>#DIV/0!</v>
      </c>
      <c r="AQ391" s="946"/>
      <c r="AR391" s="944"/>
      <c r="AT391" s="945"/>
      <c r="AU391" s="766" t="e">
        <f>AU45</f>
        <v>#DIV/0!</v>
      </c>
      <c r="AV391" s="766" t="e">
        <f>AV45</f>
        <v>#DIV/0!</v>
      </c>
      <c r="AW391" s="766" t="e">
        <f>AW45</f>
        <v>#DIV/0!</v>
      </c>
      <c r="AX391" s="766" t="e">
        <f>AX45</f>
        <v>#DIV/0!</v>
      </c>
      <c r="AY391" s="946"/>
      <c r="AZ391" s="944"/>
      <c r="BB391" s="945"/>
      <c r="BC391" s="766" t="e">
        <f>BC45</f>
        <v>#DIV/0!</v>
      </c>
      <c r="BD391" s="766" t="e">
        <f>BD45</f>
        <v>#DIV/0!</v>
      </c>
      <c r="BE391" s="766" t="e">
        <f>BE45</f>
        <v>#DIV/0!</v>
      </c>
      <c r="BF391" s="766" t="e">
        <f>BF45</f>
        <v>#DIV/0!</v>
      </c>
      <c r="BG391" s="946"/>
      <c r="BH391" s="944"/>
      <c r="BJ391" s="945"/>
      <c r="BK391" s="766" t="e">
        <f>BK45</f>
        <v>#DIV/0!</v>
      </c>
      <c r="BL391" s="766" t="e">
        <f>BL45</f>
        <v>#DIV/0!</v>
      </c>
      <c r="BM391" s="766" t="e">
        <f>BM45</f>
        <v>#DIV/0!</v>
      </c>
      <c r="BN391" s="766" t="e">
        <f>BN45</f>
        <v>#DIV/0!</v>
      </c>
      <c r="BO391" s="946"/>
      <c r="BP391" s="944"/>
      <c r="BR391" s="945"/>
      <c r="BS391" s="766" t="e">
        <f>BS45</f>
        <v>#DIV/0!</v>
      </c>
      <c r="BT391" s="766" t="e">
        <f>BT45</f>
        <v>#DIV/0!</v>
      </c>
      <c r="BU391" s="766" t="e">
        <f>BU45</f>
        <v>#DIV/0!</v>
      </c>
      <c r="BV391" s="766" t="e">
        <f>BV45</f>
        <v>#DIV/0!</v>
      </c>
      <c r="BW391" s="946"/>
      <c r="BX391" s="944"/>
      <c r="BZ391" s="945"/>
      <c r="CA391" s="766" t="e">
        <f>CA45</f>
        <v>#DIV/0!</v>
      </c>
      <c r="CB391" s="766" t="e">
        <f>CB45</f>
        <v>#DIV/0!</v>
      </c>
      <c r="CC391" s="766" t="e">
        <f>CC45</f>
        <v>#DIV/0!</v>
      </c>
      <c r="CD391" s="766" t="e">
        <f>CD45</f>
        <v>#DIV/0!</v>
      </c>
      <c r="CE391" s="946"/>
      <c r="CF391" s="944"/>
      <c r="CH391" s="945"/>
      <c r="CI391" s="766" t="e">
        <f>CI45</f>
        <v>#DIV/0!</v>
      </c>
      <c r="CJ391" s="766" t="e">
        <f>CJ45</f>
        <v>#DIV/0!</v>
      </c>
      <c r="CK391" s="766" t="e">
        <f>CK45</f>
        <v>#DIV/0!</v>
      </c>
      <c r="CL391" s="766" t="e">
        <f>CL45</f>
        <v>#DIV/0!</v>
      </c>
      <c r="CM391" s="946"/>
      <c r="CN391" s="944"/>
      <c r="CP391" s="945"/>
      <c r="CQ391" s="766" t="e">
        <f>CQ45</f>
        <v>#DIV/0!</v>
      </c>
      <c r="CR391" s="766" t="e">
        <f>CR45</f>
        <v>#DIV/0!</v>
      </c>
      <c r="CS391" s="766" t="e">
        <f>CS45</f>
        <v>#DIV/0!</v>
      </c>
      <c r="CT391" s="766" t="e">
        <f>CT45</f>
        <v>#DIV/0!</v>
      </c>
      <c r="CU391" s="946"/>
      <c r="CV391" s="944"/>
      <c r="CX391" s="945"/>
      <c r="CY391" s="766" t="e">
        <f>CY45</f>
        <v>#DIV/0!</v>
      </c>
      <c r="CZ391" s="766" t="e">
        <f>CZ45</f>
        <v>#DIV/0!</v>
      </c>
      <c r="DA391" s="766" t="e">
        <f>DA45</f>
        <v>#DIV/0!</v>
      </c>
      <c r="DB391" s="766" t="e">
        <f>DB45</f>
        <v>#DIV/0!</v>
      </c>
      <c r="DC391" s="946"/>
      <c r="DD391" s="944"/>
      <c r="DF391" s="945"/>
      <c r="DG391" s="766" t="e">
        <f>DG45</f>
        <v>#DIV/0!</v>
      </c>
      <c r="DH391" s="766" t="e">
        <f>DH45</f>
        <v>#DIV/0!</v>
      </c>
      <c r="DI391" s="766" t="e">
        <f>DI45</f>
        <v>#DIV/0!</v>
      </c>
      <c r="DJ391" s="766" t="e">
        <f>DJ45</f>
        <v>#DIV/0!</v>
      </c>
      <c r="DK391" s="946"/>
      <c r="DL391" s="944"/>
      <c r="DN391" s="945"/>
      <c r="DO391" s="766" t="e">
        <f>DO45</f>
        <v>#DIV/0!</v>
      </c>
      <c r="DP391" s="766" t="e">
        <f>DP45</f>
        <v>#DIV/0!</v>
      </c>
      <c r="DQ391" s="766" t="e">
        <f>DQ45</f>
        <v>#DIV/0!</v>
      </c>
      <c r="DR391" s="766" t="e">
        <f>DR45</f>
        <v>#DIV/0!</v>
      </c>
      <c r="DS391" s="946"/>
      <c r="DT391" s="944"/>
      <c r="DV391" s="945"/>
      <c r="DW391" s="766" t="e">
        <f>DW45</f>
        <v>#DIV/0!</v>
      </c>
      <c r="DX391" s="766" t="e">
        <f>DX45</f>
        <v>#DIV/0!</v>
      </c>
      <c r="DY391" s="766" t="e">
        <f>DY45</f>
        <v>#DIV/0!</v>
      </c>
      <c r="DZ391" s="766" t="e">
        <f>DZ45</f>
        <v>#DIV/0!</v>
      </c>
      <c r="EA391" s="946"/>
      <c r="EB391" s="944"/>
      <c r="ED391" s="945"/>
      <c r="EE391" s="766" t="e">
        <f>EE45</f>
        <v>#DIV/0!</v>
      </c>
      <c r="EF391" s="766" t="e">
        <f>EF45</f>
        <v>#DIV/0!</v>
      </c>
      <c r="EG391" s="766" t="e">
        <f>EG45</f>
        <v>#DIV/0!</v>
      </c>
      <c r="EH391" s="766" t="e">
        <f>EH45</f>
        <v>#DIV/0!</v>
      </c>
      <c r="EI391" s="946"/>
      <c r="EJ391" s="944"/>
      <c r="EL391" s="945"/>
      <c r="EM391" s="766" t="e">
        <f>EM45</f>
        <v>#DIV/0!</v>
      </c>
      <c r="EN391" s="766" t="e">
        <f>EN45</f>
        <v>#DIV/0!</v>
      </c>
      <c r="EO391" s="766" t="e">
        <f>EO45</f>
        <v>#DIV/0!</v>
      </c>
      <c r="EP391" s="766" t="e">
        <f>EP45</f>
        <v>#DIV/0!</v>
      </c>
      <c r="EQ391" s="946"/>
      <c r="ER391" s="944"/>
      <c r="ET391" s="945"/>
      <c r="EU391" s="766" t="e">
        <f>EU45</f>
        <v>#DIV/0!</v>
      </c>
      <c r="EV391" s="766" t="e">
        <f>EV45</f>
        <v>#DIV/0!</v>
      </c>
      <c r="EW391" s="766" t="e">
        <f>EW45</f>
        <v>#DIV/0!</v>
      </c>
      <c r="EX391" s="766" t="e">
        <f>EX45</f>
        <v>#DIV/0!</v>
      </c>
      <c r="EY391" s="946"/>
      <c r="EZ391" s="944"/>
      <c r="FB391" s="945"/>
      <c r="FC391" s="766" t="e">
        <f>FC45</f>
        <v>#DIV/0!</v>
      </c>
      <c r="FD391" s="766" t="e">
        <f>FD45</f>
        <v>#DIV/0!</v>
      </c>
      <c r="FE391" s="766" t="e">
        <f>FE45</f>
        <v>#DIV/0!</v>
      </c>
      <c r="FF391" s="766" t="e">
        <f>FF45</f>
        <v>#DIV/0!</v>
      </c>
      <c r="FG391" s="946"/>
      <c r="FH391" s="944"/>
      <c r="FJ391" s="945"/>
      <c r="FK391" s="766" t="e">
        <f>FK45</f>
        <v>#DIV/0!</v>
      </c>
      <c r="FL391" s="766" t="e">
        <f>FL45</f>
        <v>#DIV/0!</v>
      </c>
      <c r="FM391" s="766" t="e">
        <f>FM45</f>
        <v>#DIV/0!</v>
      </c>
      <c r="FN391" s="766" t="e">
        <f>FN45</f>
        <v>#DIV/0!</v>
      </c>
      <c r="FO391" s="946"/>
    </row>
    <row r="392" spans="2:171">
      <c r="B392" s="108"/>
      <c r="C392" s="108" t="s">
        <v>127</v>
      </c>
      <c r="D392" s="944"/>
      <c r="E392" s="778" t="str">
        <f>E46</f>
        <v>LABOR</v>
      </c>
      <c r="G392" s="766">
        <f>G46</f>
        <v>0</v>
      </c>
      <c r="H392" s="766">
        <f>H46</f>
        <v>0</v>
      </c>
      <c r="I392" s="766">
        <f>I46</f>
        <v>0</v>
      </c>
      <c r="J392" s="766">
        <f>J46</f>
        <v>0</v>
      </c>
      <c r="K392" s="946">
        <f t="shared" si="529"/>
        <v>1</v>
      </c>
      <c r="L392" s="944"/>
      <c r="N392" s="945"/>
      <c r="O392" s="766" t="e">
        <f>O46</f>
        <v>#DIV/0!</v>
      </c>
      <c r="P392" s="766" t="e">
        <f>P46</f>
        <v>#DIV/0!</v>
      </c>
      <c r="Q392" s="766" t="e">
        <f>Q46</f>
        <v>#DIV/0!</v>
      </c>
      <c r="R392" s="766" t="e">
        <f>R46</f>
        <v>#DIV/0!</v>
      </c>
      <c r="S392" s="946"/>
      <c r="T392" s="944"/>
      <c r="V392" s="945"/>
      <c r="W392" s="766" t="e">
        <f>W46</f>
        <v>#DIV/0!</v>
      </c>
      <c r="X392" s="766" t="e">
        <f>X46</f>
        <v>#DIV/0!</v>
      </c>
      <c r="Y392" s="766" t="e">
        <f>Y46</f>
        <v>#DIV/0!</v>
      </c>
      <c r="Z392" s="766" t="e">
        <f>Z46</f>
        <v>#DIV/0!</v>
      </c>
      <c r="AA392" s="946"/>
      <c r="AB392" s="944"/>
      <c r="AD392" s="945"/>
      <c r="AE392" s="766" t="e">
        <f>AE46</f>
        <v>#DIV/0!</v>
      </c>
      <c r="AF392" s="766" t="e">
        <f>AF46</f>
        <v>#DIV/0!</v>
      </c>
      <c r="AG392" s="766" t="e">
        <f>AG46</f>
        <v>#DIV/0!</v>
      </c>
      <c r="AH392" s="766" t="e">
        <f>AH46</f>
        <v>#DIV/0!</v>
      </c>
      <c r="AI392" s="946"/>
      <c r="AJ392" s="944"/>
      <c r="AL392" s="945"/>
      <c r="AM392" s="766" t="e">
        <f>AM46</f>
        <v>#DIV/0!</v>
      </c>
      <c r="AN392" s="766" t="e">
        <f>AN46</f>
        <v>#DIV/0!</v>
      </c>
      <c r="AO392" s="766" t="e">
        <f>AO46</f>
        <v>#DIV/0!</v>
      </c>
      <c r="AP392" s="766" t="e">
        <f>AP46</f>
        <v>#DIV/0!</v>
      </c>
      <c r="AQ392" s="946"/>
      <c r="AR392" s="944"/>
      <c r="AT392" s="945"/>
      <c r="AU392" s="766" t="e">
        <f>AU46</f>
        <v>#DIV/0!</v>
      </c>
      <c r="AV392" s="766" t="e">
        <f>AV46</f>
        <v>#DIV/0!</v>
      </c>
      <c r="AW392" s="766" t="e">
        <f>AW46</f>
        <v>#DIV/0!</v>
      </c>
      <c r="AX392" s="766" t="e">
        <f>AX46</f>
        <v>#DIV/0!</v>
      </c>
      <c r="AY392" s="946"/>
      <c r="AZ392" s="944"/>
      <c r="BB392" s="945"/>
      <c r="BC392" s="766" t="e">
        <f>BC46</f>
        <v>#DIV/0!</v>
      </c>
      <c r="BD392" s="766" t="e">
        <f>BD46</f>
        <v>#DIV/0!</v>
      </c>
      <c r="BE392" s="766" t="e">
        <f>BE46</f>
        <v>#DIV/0!</v>
      </c>
      <c r="BF392" s="766" t="e">
        <f>BF46</f>
        <v>#DIV/0!</v>
      </c>
      <c r="BG392" s="946"/>
      <c r="BH392" s="944"/>
      <c r="BJ392" s="945"/>
      <c r="BK392" s="766" t="e">
        <f>BK46</f>
        <v>#DIV/0!</v>
      </c>
      <c r="BL392" s="766" t="e">
        <f>BL46</f>
        <v>#DIV/0!</v>
      </c>
      <c r="BM392" s="766" t="e">
        <f>BM46</f>
        <v>#DIV/0!</v>
      </c>
      <c r="BN392" s="766" t="e">
        <f>BN46</f>
        <v>#DIV/0!</v>
      </c>
      <c r="BO392" s="946"/>
      <c r="BP392" s="944"/>
      <c r="BR392" s="945"/>
      <c r="BS392" s="766" t="e">
        <f>BS46</f>
        <v>#DIV/0!</v>
      </c>
      <c r="BT392" s="766" t="e">
        <f>BT46</f>
        <v>#DIV/0!</v>
      </c>
      <c r="BU392" s="766" t="e">
        <f>BU46</f>
        <v>#DIV/0!</v>
      </c>
      <c r="BV392" s="766" t="e">
        <f>BV46</f>
        <v>#DIV/0!</v>
      </c>
      <c r="BW392" s="946"/>
      <c r="BX392" s="944"/>
      <c r="BZ392" s="945"/>
      <c r="CA392" s="766" t="e">
        <f>CA46</f>
        <v>#DIV/0!</v>
      </c>
      <c r="CB392" s="766" t="e">
        <f>CB46</f>
        <v>#DIV/0!</v>
      </c>
      <c r="CC392" s="766" t="e">
        <f>CC46</f>
        <v>#DIV/0!</v>
      </c>
      <c r="CD392" s="766" t="e">
        <f>CD46</f>
        <v>#DIV/0!</v>
      </c>
      <c r="CE392" s="946"/>
      <c r="CF392" s="944"/>
      <c r="CH392" s="945"/>
      <c r="CI392" s="766" t="e">
        <f>CI46</f>
        <v>#DIV/0!</v>
      </c>
      <c r="CJ392" s="766" t="e">
        <f>CJ46</f>
        <v>#DIV/0!</v>
      </c>
      <c r="CK392" s="766" t="e">
        <f>CK46</f>
        <v>#DIV/0!</v>
      </c>
      <c r="CL392" s="766" t="e">
        <f>CL46</f>
        <v>#DIV/0!</v>
      </c>
      <c r="CM392" s="946"/>
      <c r="CN392" s="944"/>
      <c r="CP392" s="945"/>
      <c r="CQ392" s="766" t="e">
        <f>CQ46</f>
        <v>#DIV/0!</v>
      </c>
      <c r="CR392" s="766" t="e">
        <f>CR46</f>
        <v>#DIV/0!</v>
      </c>
      <c r="CS392" s="766" t="e">
        <f>CS46</f>
        <v>#DIV/0!</v>
      </c>
      <c r="CT392" s="766" t="e">
        <f>CT46</f>
        <v>#DIV/0!</v>
      </c>
      <c r="CU392" s="946"/>
      <c r="CV392" s="944"/>
      <c r="CX392" s="945"/>
      <c r="CY392" s="766" t="e">
        <f>CY46</f>
        <v>#DIV/0!</v>
      </c>
      <c r="CZ392" s="766" t="e">
        <f>CZ46</f>
        <v>#DIV/0!</v>
      </c>
      <c r="DA392" s="766" t="e">
        <f>DA46</f>
        <v>#DIV/0!</v>
      </c>
      <c r="DB392" s="766" t="e">
        <f>DB46</f>
        <v>#DIV/0!</v>
      </c>
      <c r="DC392" s="946"/>
      <c r="DD392" s="944"/>
      <c r="DF392" s="945"/>
      <c r="DG392" s="766" t="e">
        <f>DG46</f>
        <v>#DIV/0!</v>
      </c>
      <c r="DH392" s="766" t="e">
        <f>DH46</f>
        <v>#DIV/0!</v>
      </c>
      <c r="DI392" s="766" t="e">
        <f>DI46</f>
        <v>#DIV/0!</v>
      </c>
      <c r="DJ392" s="766" t="e">
        <f>DJ46</f>
        <v>#DIV/0!</v>
      </c>
      <c r="DK392" s="946"/>
      <c r="DL392" s="944"/>
      <c r="DN392" s="945"/>
      <c r="DO392" s="766" t="e">
        <f>DO46</f>
        <v>#DIV/0!</v>
      </c>
      <c r="DP392" s="766" t="e">
        <f>DP46</f>
        <v>#DIV/0!</v>
      </c>
      <c r="DQ392" s="766" t="e">
        <f>DQ46</f>
        <v>#DIV/0!</v>
      </c>
      <c r="DR392" s="766" t="e">
        <f>DR46</f>
        <v>#DIV/0!</v>
      </c>
      <c r="DS392" s="946"/>
      <c r="DT392" s="944"/>
      <c r="DV392" s="945"/>
      <c r="DW392" s="766" t="e">
        <f>DW46</f>
        <v>#DIV/0!</v>
      </c>
      <c r="DX392" s="766" t="e">
        <f>DX46</f>
        <v>#DIV/0!</v>
      </c>
      <c r="DY392" s="766" t="e">
        <f>DY46</f>
        <v>#DIV/0!</v>
      </c>
      <c r="DZ392" s="766" t="e">
        <f>DZ46</f>
        <v>#DIV/0!</v>
      </c>
      <c r="EA392" s="946"/>
      <c r="EB392" s="944"/>
      <c r="ED392" s="945"/>
      <c r="EE392" s="766" t="e">
        <f>EE46</f>
        <v>#DIV/0!</v>
      </c>
      <c r="EF392" s="766" t="e">
        <f>EF46</f>
        <v>#DIV/0!</v>
      </c>
      <c r="EG392" s="766" t="e">
        <f>EG46</f>
        <v>#DIV/0!</v>
      </c>
      <c r="EH392" s="766" t="e">
        <f>EH46</f>
        <v>#DIV/0!</v>
      </c>
      <c r="EI392" s="946"/>
      <c r="EJ392" s="944"/>
      <c r="EL392" s="945"/>
      <c r="EM392" s="766" t="e">
        <f>EM46</f>
        <v>#DIV/0!</v>
      </c>
      <c r="EN392" s="766" t="e">
        <f>EN46</f>
        <v>#DIV/0!</v>
      </c>
      <c r="EO392" s="766" t="e">
        <f>EO46</f>
        <v>#DIV/0!</v>
      </c>
      <c r="EP392" s="766" t="e">
        <f>EP46</f>
        <v>#DIV/0!</v>
      </c>
      <c r="EQ392" s="946"/>
      <c r="ER392" s="944"/>
      <c r="ET392" s="945"/>
      <c r="EU392" s="766" t="e">
        <f>EU46</f>
        <v>#DIV/0!</v>
      </c>
      <c r="EV392" s="766" t="e">
        <f>EV46</f>
        <v>#DIV/0!</v>
      </c>
      <c r="EW392" s="766" t="e">
        <f>EW46</f>
        <v>#DIV/0!</v>
      </c>
      <c r="EX392" s="766" t="e">
        <f>EX46</f>
        <v>#DIV/0!</v>
      </c>
      <c r="EY392" s="946"/>
      <c r="EZ392" s="944"/>
      <c r="FB392" s="945"/>
      <c r="FC392" s="766" t="e">
        <f>FC46</f>
        <v>#DIV/0!</v>
      </c>
      <c r="FD392" s="766" t="e">
        <f>FD46</f>
        <v>#DIV/0!</v>
      </c>
      <c r="FE392" s="766" t="e">
        <f>FE46</f>
        <v>#DIV/0!</v>
      </c>
      <c r="FF392" s="766" t="e">
        <f>FF46</f>
        <v>#DIV/0!</v>
      </c>
      <c r="FG392" s="946"/>
      <c r="FH392" s="944"/>
      <c r="FJ392" s="945"/>
      <c r="FK392" s="766" t="e">
        <f>FK46</f>
        <v>#DIV/0!</v>
      </c>
      <c r="FL392" s="766" t="e">
        <f>FL46</f>
        <v>#DIV/0!</v>
      </c>
      <c r="FM392" s="766" t="e">
        <f>FM46</f>
        <v>#DIV/0!</v>
      </c>
      <c r="FN392" s="766" t="e">
        <f>FN46</f>
        <v>#DIV/0!</v>
      </c>
      <c r="FO392" s="946"/>
    </row>
    <row r="393" spans="2:171">
      <c r="B393" s="108"/>
      <c r="C393" s="108" t="s">
        <v>128</v>
      </c>
      <c r="D393" s="944"/>
      <c r="E393" s="778" t="str">
        <f>E47</f>
        <v>TD</v>
      </c>
      <c r="G393" s="766">
        <f>G47</f>
        <v>0</v>
      </c>
      <c r="H393" s="766">
        <f>H47</f>
        <v>0</v>
      </c>
      <c r="I393" s="766">
        <f>I47</f>
        <v>0</v>
      </c>
      <c r="J393" s="766">
        <f>J47</f>
        <v>0</v>
      </c>
      <c r="K393" s="946">
        <f t="shared" si="529"/>
        <v>1</v>
      </c>
      <c r="L393" s="944"/>
      <c r="N393" s="945"/>
      <c r="O393" s="766" t="e">
        <f>O47</f>
        <v>#DIV/0!</v>
      </c>
      <c r="P393" s="766" t="e">
        <f>P47</f>
        <v>#DIV/0!</v>
      </c>
      <c r="Q393" s="766" t="e">
        <f>Q47</f>
        <v>#DIV/0!</v>
      </c>
      <c r="R393" s="766" t="e">
        <f>R47</f>
        <v>#DIV/0!</v>
      </c>
      <c r="S393" s="946"/>
      <c r="T393" s="944"/>
      <c r="V393" s="945"/>
      <c r="W393" s="766" t="e">
        <f>W47</f>
        <v>#DIV/0!</v>
      </c>
      <c r="X393" s="766" t="e">
        <f>X47</f>
        <v>#DIV/0!</v>
      </c>
      <c r="Y393" s="766" t="e">
        <f>Y47</f>
        <v>#DIV/0!</v>
      </c>
      <c r="Z393" s="766" t="e">
        <f>Z47</f>
        <v>#DIV/0!</v>
      </c>
      <c r="AA393" s="946"/>
      <c r="AB393" s="944"/>
      <c r="AD393" s="945"/>
      <c r="AE393" s="766" t="e">
        <f>AE47</f>
        <v>#DIV/0!</v>
      </c>
      <c r="AF393" s="766" t="e">
        <f>AF47</f>
        <v>#DIV/0!</v>
      </c>
      <c r="AG393" s="766" t="e">
        <f>AG47</f>
        <v>#DIV/0!</v>
      </c>
      <c r="AH393" s="766" t="e">
        <f>AH47</f>
        <v>#DIV/0!</v>
      </c>
      <c r="AI393" s="946"/>
      <c r="AJ393" s="944"/>
      <c r="AL393" s="945"/>
      <c r="AM393" s="766" t="e">
        <f>AM47</f>
        <v>#DIV/0!</v>
      </c>
      <c r="AN393" s="766" t="e">
        <f>AN47</f>
        <v>#DIV/0!</v>
      </c>
      <c r="AO393" s="766" t="e">
        <f>AO47</f>
        <v>#DIV/0!</v>
      </c>
      <c r="AP393" s="766" t="e">
        <f>AP47</f>
        <v>#DIV/0!</v>
      </c>
      <c r="AQ393" s="946"/>
      <c r="AR393" s="944"/>
      <c r="AT393" s="945"/>
      <c r="AU393" s="766" t="e">
        <f>AU47</f>
        <v>#DIV/0!</v>
      </c>
      <c r="AV393" s="766" t="e">
        <f>AV47</f>
        <v>#DIV/0!</v>
      </c>
      <c r="AW393" s="766" t="e">
        <f>AW47</f>
        <v>#DIV/0!</v>
      </c>
      <c r="AX393" s="766" t="e">
        <f>AX47</f>
        <v>#DIV/0!</v>
      </c>
      <c r="AY393" s="946"/>
      <c r="AZ393" s="944"/>
      <c r="BB393" s="945"/>
      <c r="BC393" s="766" t="e">
        <f>BC47</f>
        <v>#DIV/0!</v>
      </c>
      <c r="BD393" s="766" t="e">
        <f>BD47</f>
        <v>#DIV/0!</v>
      </c>
      <c r="BE393" s="766" t="e">
        <f>BE47</f>
        <v>#DIV/0!</v>
      </c>
      <c r="BF393" s="766" t="e">
        <f>BF47</f>
        <v>#DIV/0!</v>
      </c>
      <c r="BG393" s="946"/>
      <c r="BH393" s="944"/>
      <c r="BJ393" s="945"/>
      <c r="BK393" s="766" t="e">
        <f>BK47</f>
        <v>#DIV/0!</v>
      </c>
      <c r="BL393" s="766" t="e">
        <f>BL47</f>
        <v>#DIV/0!</v>
      </c>
      <c r="BM393" s="766" t="e">
        <f>BM47</f>
        <v>#DIV/0!</v>
      </c>
      <c r="BN393" s="766" t="e">
        <f>BN47</f>
        <v>#DIV/0!</v>
      </c>
      <c r="BO393" s="946"/>
      <c r="BP393" s="944"/>
      <c r="BR393" s="945"/>
      <c r="BS393" s="766" t="e">
        <f>BS47</f>
        <v>#DIV/0!</v>
      </c>
      <c r="BT393" s="766" t="e">
        <f>BT47</f>
        <v>#DIV/0!</v>
      </c>
      <c r="BU393" s="766" t="e">
        <f>BU47</f>
        <v>#DIV/0!</v>
      </c>
      <c r="BV393" s="766" t="e">
        <f>BV47</f>
        <v>#DIV/0!</v>
      </c>
      <c r="BW393" s="946"/>
      <c r="BX393" s="944"/>
      <c r="BZ393" s="945"/>
      <c r="CA393" s="766" t="e">
        <f>CA47</f>
        <v>#DIV/0!</v>
      </c>
      <c r="CB393" s="766" t="e">
        <f>CB47</f>
        <v>#DIV/0!</v>
      </c>
      <c r="CC393" s="766" t="e">
        <f>CC47</f>
        <v>#DIV/0!</v>
      </c>
      <c r="CD393" s="766" t="e">
        <f>CD47</f>
        <v>#DIV/0!</v>
      </c>
      <c r="CE393" s="946"/>
      <c r="CF393" s="944"/>
      <c r="CH393" s="945"/>
      <c r="CI393" s="766" t="e">
        <f>CI47</f>
        <v>#DIV/0!</v>
      </c>
      <c r="CJ393" s="766" t="e">
        <f>CJ47</f>
        <v>#DIV/0!</v>
      </c>
      <c r="CK393" s="766" t="e">
        <f>CK47</f>
        <v>#DIV/0!</v>
      </c>
      <c r="CL393" s="766" t="e">
        <f>CL47</f>
        <v>#DIV/0!</v>
      </c>
      <c r="CM393" s="946"/>
      <c r="CN393" s="944"/>
      <c r="CP393" s="945"/>
      <c r="CQ393" s="766" t="e">
        <f>CQ47</f>
        <v>#DIV/0!</v>
      </c>
      <c r="CR393" s="766" t="e">
        <f>CR47</f>
        <v>#DIV/0!</v>
      </c>
      <c r="CS393" s="766" t="e">
        <f>CS47</f>
        <v>#DIV/0!</v>
      </c>
      <c r="CT393" s="766" t="e">
        <f>CT47</f>
        <v>#DIV/0!</v>
      </c>
      <c r="CU393" s="946"/>
      <c r="CV393" s="944"/>
      <c r="CX393" s="945"/>
      <c r="CY393" s="766" t="e">
        <f>CY47</f>
        <v>#DIV/0!</v>
      </c>
      <c r="CZ393" s="766" t="e">
        <f>CZ47</f>
        <v>#DIV/0!</v>
      </c>
      <c r="DA393" s="766" t="e">
        <f>DA47</f>
        <v>#DIV/0!</v>
      </c>
      <c r="DB393" s="766" t="e">
        <f>DB47</f>
        <v>#DIV/0!</v>
      </c>
      <c r="DC393" s="946"/>
      <c r="DD393" s="944"/>
      <c r="DF393" s="945"/>
      <c r="DG393" s="766" t="e">
        <f>DG47</f>
        <v>#DIV/0!</v>
      </c>
      <c r="DH393" s="766" t="e">
        <f>DH47</f>
        <v>#DIV/0!</v>
      </c>
      <c r="DI393" s="766" t="e">
        <f>DI47</f>
        <v>#DIV/0!</v>
      </c>
      <c r="DJ393" s="766" t="e">
        <f>DJ47</f>
        <v>#DIV/0!</v>
      </c>
      <c r="DK393" s="946"/>
      <c r="DL393" s="944"/>
      <c r="DN393" s="945"/>
      <c r="DO393" s="766" t="e">
        <f>DO47</f>
        <v>#DIV/0!</v>
      </c>
      <c r="DP393" s="766" t="e">
        <f>DP47</f>
        <v>#DIV/0!</v>
      </c>
      <c r="DQ393" s="766" t="e">
        <f>DQ47</f>
        <v>#DIV/0!</v>
      </c>
      <c r="DR393" s="766" t="e">
        <f>DR47</f>
        <v>#DIV/0!</v>
      </c>
      <c r="DS393" s="946"/>
      <c r="DT393" s="944"/>
      <c r="DV393" s="945"/>
      <c r="DW393" s="766" t="e">
        <f>DW47</f>
        <v>#DIV/0!</v>
      </c>
      <c r="DX393" s="766" t="e">
        <f>DX47</f>
        <v>#DIV/0!</v>
      </c>
      <c r="DY393" s="766" t="e">
        <f>DY47</f>
        <v>#DIV/0!</v>
      </c>
      <c r="DZ393" s="766" t="e">
        <f>DZ47</f>
        <v>#DIV/0!</v>
      </c>
      <c r="EA393" s="946"/>
      <c r="EB393" s="944"/>
      <c r="ED393" s="945"/>
      <c r="EE393" s="766" t="e">
        <f>EE47</f>
        <v>#DIV/0!</v>
      </c>
      <c r="EF393" s="766" t="e">
        <f>EF47</f>
        <v>#DIV/0!</v>
      </c>
      <c r="EG393" s="766" t="e">
        <f>EG47</f>
        <v>#DIV/0!</v>
      </c>
      <c r="EH393" s="766" t="e">
        <f>EH47</f>
        <v>#DIV/0!</v>
      </c>
      <c r="EI393" s="946"/>
      <c r="EJ393" s="944"/>
      <c r="EL393" s="945"/>
      <c r="EM393" s="766" t="e">
        <f>EM47</f>
        <v>#DIV/0!</v>
      </c>
      <c r="EN393" s="766" t="e">
        <f>EN47</f>
        <v>#DIV/0!</v>
      </c>
      <c r="EO393" s="766" t="e">
        <f>EO47</f>
        <v>#DIV/0!</v>
      </c>
      <c r="EP393" s="766" t="e">
        <f>EP47</f>
        <v>#DIV/0!</v>
      </c>
      <c r="EQ393" s="946"/>
      <c r="ER393" s="944"/>
      <c r="ET393" s="945"/>
      <c r="EU393" s="766" t="e">
        <f>EU47</f>
        <v>#DIV/0!</v>
      </c>
      <c r="EV393" s="766" t="e">
        <f>EV47</f>
        <v>#DIV/0!</v>
      </c>
      <c r="EW393" s="766" t="e">
        <f>EW47</f>
        <v>#DIV/0!</v>
      </c>
      <c r="EX393" s="766" t="e">
        <f>EX47</f>
        <v>#DIV/0!</v>
      </c>
      <c r="EY393" s="946"/>
      <c r="EZ393" s="944"/>
      <c r="FB393" s="945"/>
      <c r="FC393" s="766" t="e">
        <f>FC47</f>
        <v>#DIV/0!</v>
      </c>
      <c r="FD393" s="766" t="e">
        <f>FD47</f>
        <v>#DIV/0!</v>
      </c>
      <c r="FE393" s="766" t="e">
        <f>FE47</f>
        <v>#DIV/0!</v>
      </c>
      <c r="FF393" s="766" t="e">
        <f>FF47</f>
        <v>#DIV/0!</v>
      </c>
      <c r="FG393" s="946"/>
      <c r="FH393" s="944"/>
      <c r="FJ393" s="945"/>
      <c r="FK393" s="766" t="e">
        <f>FK47</f>
        <v>#DIV/0!</v>
      </c>
      <c r="FL393" s="766" t="e">
        <f>FL47</f>
        <v>#DIV/0!</v>
      </c>
      <c r="FM393" s="766" t="e">
        <f>FM47</f>
        <v>#DIV/0!</v>
      </c>
      <c r="FN393" s="766" t="e">
        <f>FN47</f>
        <v>#DIV/0!</v>
      </c>
      <c r="FO393" s="946"/>
    </row>
    <row r="394" spans="2:171">
      <c r="B394" s="108"/>
      <c r="C394" s="108" t="s">
        <v>129</v>
      </c>
      <c r="D394" s="944"/>
      <c r="E394" s="778" t="str">
        <f>E48</f>
        <v>PTD</v>
      </c>
      <c r="G394" s="766">
        <f>G48</f>
        <v>0</v>
      </c>
      <c r="H394" s="766">
        <f>H48</f>
        <v>0</v>
      </c>
      <c r="I394" s="766">
        <f>I48</f>
        <v>0</v>
      </c>
      <c r="J394" s="766">
        <f>J48</f>
        <v>0</v>
      </c>
      <c r="K394" s="946">
        <f t="shared" si="529"/>
        <v>1</v>
      </c>
      <c r="L394" s="944"/>
      <c r="N394" s="945"/>
      <c r="O394" s="766" t="e">
        <f>O48</f>
        <v>#DIV/0!</v>
      </c>
      <c r="P394" s="766" t="e">
        <f>P48</f>
        <v>#DIV/0!</v>
      </c>
      <c r="Q394" s="766" t="e">
        <f>Q48</f>
        <v>#DIV/0!</v>
      </c>
      <c r="R394" s="766" t="e">
        <f>R48</f>
        <v>#DIV/0!</v>
      </c>
      <c r="S394" s="946"/>
      <c r="T394" s="944"/>
      <c r="V394" s="945"/>
      <c r="W394" s="766" t="e">
        <f>W48</f>
        <v>#DIV/0!</v>
      </c>
      <c r="X394" s="766" t="e">
        <f>X48</f>
        <v>#DIV/0!</v>
      </c>
      <c r="Y394" s="766" t="e">
        <f>Y48</f>
        <v>#DIV/0!</v>
      </c>
      <c r="Z394" s="766" t="e">
        <f>Z48</f>
        <v>#DIV/0!</v>
      </c>
      <c r="AA394" s="946"/>
      <c r="AB394" s="944"/>
      <c r="AD394" s="945"/>
      <c r="AE394" s="766" t="e">
        <f>AE48</f>
        <v>#DIV/0!</v>
      </c>
      <c r="AF394" s="766" t="e">
        <f>AF48</f>
        <v>#DIV/0!</v>
      </c>
      <c r="AG394" s="766" t="e">
        <f>AG48</f>
        <v>#DIV/0!</v>
      </c>
      <c r="AH394" s="766" t="e">
        <f>AH48</f>
        <v>#DIV/0!</v>
      </c>
      <c r="AI394" s="946"/>
      <c r="AJ394" s="944"/>
      <c r="AL394" s="945"/>
      <c r="AM394" s="766" t="e">
        <f>AM48</f>
        <v>#DIV/0!</v>
      </c>
      <c r="AN394" s="766" t="e">
        <f>AN48</f>
        <v>#DIV/0!</v>
      </c>
      <c r="AO394" s="766" t="e">
        <f>AO48</f>
        <v>#DIV/0!</v>
      </c>
      <c r="AP394" s="766" t="e">
        <f>AP48</f>
        <v>#DIV/0!</v>
      </c>
      <c r="AQ394" s="946"/>
      <c r="AR394" s="944"/>
      <c r="AT394" s="945"/>
      <c r="AU394" s="766" t="e">
        <f>AU48</f>
        <v>#DIV/0!</v>
      </c>
      <c r="AV394" s="766" t="e">
        <f>AV48</f>
        <v>#DIV/0!</v>
      </c>
      <c r="AW394" s="766" t="e">
        <f>AW48</f>
        <v>#DIV/0!</v>
      </c>
      <c r="AX394" s="766" t="e">
        <f>AX48</f>
        <v>#DIV/0!</v>
      </c>
      <c r="AY394" s="946"/>
      <c r="AZ394" s="944"/>
      <c r="BB394" s="945"/>
      <c r="BC394" s="766" t="e">
        <f>BC48</f>
        <v>#DIV/0!</v>
      </c>
      <c r="BD394" s="766" t="e">
        <f>BD48</f>
        <v>#DIV/0!</v>
      </c>
      <c r="BE394" s="766" t="e">
        <f>BE48</f>
        <v>#DIV/0!</v>
      </c>
      <c r="BF394" s="766" t="e">
        <f>BF48</f>
        <v>#DIV/0!</v>
      </c>
      <c r="BG394" s="946"/>
      <c r="BH394" s="944"/>
      <c r="BJ394" s="945"/>
      <c r="BK394" s="766" t="e">
        <f>BK48</f>
        <v>#DIV/0!</v>
      </c>
      <c r="BL394" s="766" t="e">
        <f>BL48</f>
        <v>#DIV/0!</v>
      </c>
      <c r="BM394" s="766" t="e">
        <f>BM48</f>
        <v>#DIV/0!</v>
      </c>
      <c r="BN394" s="766" t="e">
        <f>BN48</f>
        <v>#DIV/0!</v>
      </c>
      <c r="BO394" s="946"/>
      <c r="BP394" s="944"/>
      <c r="BR394" s="945"/>
      <c r="BS394" s="766" t="e">
        <f>BS48</f>
        <v>#DIV/0!</v>
      </c>
      <c r="BT394" s="766" t="e">
        <f>BT48</f>
        <v>#DIV/0!</v>
      </c>
      <c r="BU394" s="766" t="e">
        <f>BU48</f>
        <v>#DIV/0!</v>
      </c>
      <c r="BV394" s="766" t="e">
        <f>BV48</f>
        <v>#DIV/0!</v>
      </c>
      <c r="BW394" s="946"/>
      <c r="BX394" s="944"/>
      <c r="BZ394" s="945"/>
      <c r="CA394" s="766" t="e">
        <f>CA48</f>
        <v>#DIV/0!</v>
      </c>
      <c r="CB394" s="766" t="e">
        <f>CB48</f>
        <v>#DIV/0!</v>
      </c>
      <c r="CC394" s="766" t="e">
        <f>CC48</f>
        <v>#DIV/0!</v>
      </c>
      <c r="CD394" s="766" t="e">
        <f>CD48</f>
        <v>#DIV/0!</v>
      </c>
      <c r="CE394" s="946"/>
      <c r="CF394" s="944"/>
      <c r="CH394" s="945"/>
      <c r="CI394" s="766" t="e">
        <f>CI48</f>
        <v>#DIV/0!</v>
      </c>
      <c r="CJ394" s="766" t="e">
        <f>CJ48</f>
        <v>#DIV/0!</v>
      </c>
      <c r="CK394" s="766" t="e">
        <f>CK48</f>
        <v>#DIV/0!</v>
      </c>
      <c r="CL394" s="766" t="e">
        <f>CL48</f>
        <v>#DIV/0!</v>
      </c>
      <c r="CM394" s="946"/>
      <c r="CN394" s="944"/>
      <c r="CP394" s="945"/>
      <c r="CQ394" s="766" t="e">
        <f>CQ48</f>
        <v>#DIV/0!</v>
      </c>
      <c r="CR394" s="766" t="e">
        <f>CR48</f>
        <v>#DIV/0!</v>
      </c>
      <c r="CS394" s="766" t="e">
        <f>CS48</f>
        <v>#DIV/0!</v>
      </c>
      <c r="CT394" s="766" t="e">
        <f>CT48</f>
        <v>#DIV/0!</v>
      </c>
      <c r="CU394" s="946"/>
      <c r="CV394" s="944"/>
      <c r="CX394" s="945"/>
      <c r="CY394" s="766" t="e">
        <f>CY48</f>
        <v>#DIV/0!</v>
      </c>
      <c r="CZ394" s="766" t="e">
        <f>CZ48</f>
        <v>#DIV/0!</v>
      </c>
      <c r="DA394" s="766" t="e">
        <f>DA48</f>
        <v>#DIV/0!</v>
      </c>
      <c r="DB394" s="766" t="e">
        <f>DB48</f>
        <v>#DIV/0!</v>
      </c>
      <c r="DC394" s="946"/>
      <c r="DD394" s="944"/>
      <c r="DF394" s="945"/>
      <c r="DG394" s="766" t="e">
        <f>DG48</f>
        <v>#DIV/0!</v>
      </c>
      <c r="DH394" s="766" t="e">
        <f>DH48</f>
        <v>#DIV/0!</v>
      </c>
      <c r="DI394" s="766" t="e">
        <f>DI48</f>
        <v>#DIV/0!</v>
      </c>
      <c r="DJ394" s="766" t="e">
        <f>DJ48</f>
        <v>#DIV/0!</v>
      </c>
      <c r="DK394" s="946"/>
      <c r="DL394" s="944"/>
      <c r="DN394" s="945"/>
      <c r="DO394" s="766" t="e">
        <f>DO48</f>
        <v>#DIV/0!</v>
      </c>
      <c r="DP394" s="766" t="e">
        <f>DP48</f>
        <v>#DIV/0!</v>
      </c>
      <c r="DQ394" s="766" t="e">
        <f>DQ48</f>
        <v>#DIV/0!</v>
      </c>
      <c r="DR394" s="766" t="e">
        <f>DR48</f>
        <v>#DIV/0!</v>
      </c>
      <c r="DS394" s="946"/>
      <c r="DT394" s="944"/>
      <c r="DV394" s="945"/>
      <c r="DW394" s="766" t="e">
        <f>DW48</f>
        <v>#DIV/0!</v>
      </c>
      <c r="DX394" s="766" t="e">
        <f>DX48</f>
        <v>#DIV/0!</v>
      </c>
      <c r="DY394" s="766" t="e">
        <f>DY48</f>
        <v>#DIV/0!</v>
      </c>
      <c r="DZ394" s="766" t="e">
        <f>DZ48</f>
        <v>#DIV/0!</v>
      </c>
      <c r="EA394" s="946"/>
      <c r="EB394" s="944"/>
      <c r="ED394" s="945"/>
      <c r="EE394" s="766" t="e">
        <f>EE48</f>
        <v>#DIV/0!</v>
      </c>
      <c r="EF394" s="766" t="e">
        <f>EF48</f>
        <v>#DIV/0!</v>
      </c>
      <c r="EG394" s="766" t="e">
        <f>EG48</f>
        <v>#DIV/0!</v>
      </c>
      <c r="EH394" s="766" t="e">
        <f>EH48</f>
        <v>#DIV/0!</v>
      </c>
      <c r="EI394" s="946"/>
      <c r="EJ394" s="944"/>
      <c r="EL394" s="945"/>
      <c r="EM394" s="766" t="e">
        <f>EM48</f>
        <v>#DIV/0!</v>
      </c>
      <c r="EN394" s="766" t="e">
        <f>EN48</f>
        <v>#DIV/0!</v>
      </c>
      <c r="EO394" s="766" t="e">
        <f>EO48</f>
        <v>#DIV/0!</v>
      </c>
      <c r="EP394" s="766" t="e">
        <f>EP48</f>
        <v>#DIV/0!</v>
      </c>
      <c r="EQ394" s="946"/>
      <c r="ER394" s="944"/>
      <c r="ET394" s="945"/>
      <c r="EU394" s="766" t="e">
        <f>EU48</f>
        <v>#DIV/0!</v>
      </c>
      <c r="EV394" s="766" t="e">
        <f>EV48</f>
        <v>#DIV/0!</v>
      </c>
      <c r="EW394" s="766" t="e">
        <f>EW48</f>
        <v>#DIV/0!</v>
      </c>
      <c r="EX394" s="766" t="e">
        <f>EX48</f>
        <v>#DIV/0!</v>
      </c>
      <c r="EY394" s="946"/>
      <c r="EZ394" s="944"/>
      <c r="FB394" s="945"/>
      <c r="FC394" s="766" t="e">
        <f>FC48</f>
        <v>#DIV/0!</v>
      </c>
      <c r="FD394" s="766" t="e">
        <f>FD48</f>
        <v>#DIV/0!</v>
      </c>
      <c r="FE394" s="766" t="e">
        <f>FE48</f>
        <v>#DIV/0!</v>
      </c>
      <c r="FF394" s="766" t="e">
        <f>FF48</f>
        <v>#DIV/0!</v>
      </c>
      <c r="FG394" s="946"/>
      <c r="FH394" s="944"/>
      <c r="FJ394" s="945"/>
      <c r="FK394" s="766" t="e">
        <f>FK48</f>
        <v>#DIV/0!</v>
      </c>
      <c r="FL394" s="766" t="e">
        <f>FL48</f>
        <v>#DIV/0!</v>
      </c>
      <c r="FM394" s="766" t="e">
        <f>FM48</f>
        <v>#DIV/0!</v>
      </c>
      <c r="FN394" s="766" t="e">
        <f>FN48</f>
        <v>#DIV/0!</v>
      </c>
      <c r="FO394" s="946"/>
    </row>
    <row r="395" spans="2:171">
      <c r="B395" s="108"/>
      <c r="C395" s="108" t="s">
        <v>130</v>
      </c>
      <c r="D395" s="944"/>
      <c r="E395" s="778" t="str">
        <f>E49</f>
        <v>PTD</v>
      </c>
      <c r="G395" s="766">
        <f>G49</f>
        <v>0</v>
      </c>
      <c r="H395" s="766">
        <f>H49</f>
        <v>0</v>
      </c>
      <c r="I395" s="766">
        <f>I49</f>
        <v>0</v>
      </c>
      <c r="J395" s="766">
        <f>J49</f>
        <v>0</v>
      </c>
      <c r="K395" s="946">
        <f t="shared" si="529"/>
        <v>1</v>
      </c>
      <c r="L395" s="944"/>
      <c r="N395" s="945"/>
      <c r="O395" s="766" t="e">
        <f>O49</f>
        <v>#DIV/0!</v>
      </c>
      <c r="P395" s="766" t="e">
        <f>P49</f>
        <v>#DIV/0!</v>
      </c>
      <c r="Q395" s="766" t="e">
        <f>Q49</f>
        <v>#DIV/0!</v>
      </c>
      <c r="R395" s="766" t="e">
        <f>R49</f>
        <v>#DIV/0!</v>
      </c>
      <c r="S395" s="946"/>
      <c r="T395" s="944"/>
      <c r="V395" s="945"/>
      <c r="W395" s="766" t="e">
        <f>W49</f>
        <v>#DIV/0!</v>
      </c>
      <c r="X395" s="766" t="e">
        <f>X49</f>
        <v>#DIV/0!</v>
      </c>
      <c r="Y395" s="766" t="e">
        <f>Y49</f>
        <v>#DIV/0!</v>
      </c>
      <c r="Z395" s="766" t="e">
        <f>Z49</f>
        <v>#DIV/0!</v>
      </c>
      <c r="AA395" s="946"/>
      <c r="AB395" s="944"/>
      <c r="AD395" s="945"/>
      <c r="AE395" s="766" t="e">
        <f>AE49</f>
        <v>#DIV/0!</v>
      </c>
      <c r="AF395" s="766" t="e">
        <f>AF49</f>
        <v>#DIV/0!</v>
      </c>
      <c r="AG395" s="766" t="e">
        <f>AG49</f>
        <v>#DIV/0!</v>
      </c>
      <c r="AH395" s="766" t="e">
        <f>AH49</f>
        <v>#DIV/0!</v>
      </c>
      <c r="AI395" s="946"/>
      <c r="AJ395" s="944"/>
      <c r="AL395" s="945"/>
      <c r="AM395" s="766" t="e">
        <f>AM49</f>
        <v>#DIV/0!</v>
      </c>
      <c r="AN395" s="766" t="e">
        <f>AN49</f>
        <v>#DIV/0!</v>
      </c>
      <c r="AO395" s="766" t="e">
        <f>AO49</f>
        <v>#DIV/0!</v>
      </c>
      <c r="AP395" s="766" t="e">
        <f>AP49</f>
        <v>#DIV/0!</v>
      </c>
      <c r="AQ395" s="946"/>
      <c r="AR395" s="944"/>
      <c r="AT395" s="945"/>
      <c r="AU395" s="766" t="e">
        <f>AU49</f>
        <v>#DIV/0!</v>
      </c>
      <c r="AV395" s="766" t="e">
        <f>AV49</f>
        <v>#DIV/0!</v>
      </c>
      <c r="AW395" s="766" t="e">
        <f>AW49</f>
        <v>#DIV/0!</v>
      </c>
      <c r="AX395" s="766" t="e">
        <f>AX49</f>
        <v>#DIV/0!</v>
      </c>
      <c r="AY395" s="946"/>
      <c r="AZ395" s="944"/>
      <c r="BB395" s="945"/>
      <c r="BC395" s="766" t="e">
        <f>BC49</f>
        <v>#DIV/0!</v>
      </c>
      <c r="BD395" s="766" t="e">
        <f>BD49</f>
        <v>#DIV/0!</v>
      </c>
      <c r="BE395" s="766" t="e">
        <f>BE49</f>
        <v>#DIV/0!</v>
      </c>
      <c r="BF395" s="766" t="e">
        <f>BF49</f>
        <v>#DIV/0!</v>
      </c>
      <c r="BG395" s="946"/>
      <c r="BH395" s="944"/>
      <c r="BJ395" s="945"/>
      <c r="BK395" s="766" t="e">
        <f>BK49</f>
        <v>#DIV/0!</v>
      </c>
      <c r="BL395" s="766" t="e">
        <f>BL49</f>
        <v>#DIV/0!</v>
      </c>
      <c r="BM395" s="766" t="e">
        <f>BM49</f>
        <v>#DIV/0!</v>
      </c>
      <c r="BN395" s="766" t="e">
        <f>BN49</f>
        <v>#DIV/0!</v>
      </c>
      <c r="BO395" s="946"/>
      <c r="BP395" s="944"/>
      <c r="BR395" s="945"/>
      <c r="BS395" s="766" t="e">
        <f>BS49</f>
        <v>#DIV/0!</v>
      </c>
      <c r="BT395" s="766" t="e">
        <f>BT49</f>
        <v>#DIV/0!</v>
      </c>
      <c r="BU395" s="766" t="e">
        <f>BU49</f>
        <v>#DIV/0!</v>
      </c>
      <c r="BV395" s="766" t="e">
        <f>BV49</f>
        <v>#DIV/0!</v>
      </c>
      <c r="BW395" s="946"/>
      <c r="BX395" s="944"/>
      <c r="BZ395" s="945"/>
      <c r="CA395" s="766" t="e">
        <f>CA49</f>
        <v>#DIV/0!</v>
      </c>
      <c r="CB395" s="766" t="e">
        <f>CB49</f>
        <v>#DIV/0!</v>
      </c>
      <c r="CC395" s="766" t="e">
        <f>CC49</f>
        <v>#DIV/0!</v>
      </c>
      <c r="CD395" s="766" t="e">
        <f>CD49</f>
        <v>#DIV/0!</v>
      </c>
      <c r="CE395" s="946"/>
      <c r="CF395" s="944"/>
      <c r="CH395" s="945"/>
      <c r="CI395" s="766" t="e">
        <f>CI49</f>
        <v>#DIV/0!</v>
      </c>
      <c r="CJ395" s="766" t="e">
        <f>CJ49</f>
        <v>#DIV/0!</v>
      </c>
      <c r="CK395" s="766" t="e">
        <f>CK49</f>
        <v>#DIV/0!</v>
      </c>
      <c r="CL395" s="766" t="e">
        <f>CL49</f>
        <v>#DIV/0!</v>
      </c>
      <c r="CM395" s="946"/>
      <c r="CN395" s="944"/>
      <c r="CP395" s="945"/>
      <c r="CQ395" s="766" t="e">
        <f>CQ49</f>
        <v>#DIV/0!</v>
      </c>
      <c r="CR395" s="766" t="e">
        <f>CR49</f>
        <v>#DIV/0!</v>
      </c>
      <c r="CS395" s="766" t="e">
        <f>CS49</f>
        <v>#DIV/0!</v>
      </c>
      <c r="CT395" s="766" t="e">
        <f>CT49</f>
        <v>#DIV/0!</v>
      </c>
      <c r="CU395" s="946"/>
      <c r="CV395" s="944"/>
      <c r="CX395" s="945"/>
      <c r="CY395" s="766" t="e">
        <f>CY49</f>
        <v>#DIV/0!</v>
      </c>
      <c r="CZ395" s="766" t="e">
        <f>CZ49</f>
        <v>#DIV/0!</v>
      </c>
      <c r="DA395" s="766" t="e">
        <f>DA49</f>
        <v>#DIV/0!</v>
      </c>
      <c r="DB395" s="766" t="e">
        <f>DB49</f>
        <v>#DIV/0!</v>
      </c>
      <c r="DC395" s="946"/>
      <c r="DD395" s="944"/>
      <c r="DF395" s="945"/>
      <c r="DG395" s="766" t="e">
        <f>DG49</f>
        <v>#DIV/0!</v>
      </c>
      <c r="DH395" s="766" t="e">
        <f>DH49</f>
        <v>#DIV/0!</v>
      </c>
      <c r="DI395" s="766" t="e">
        <f>DI49</f>
        <v>#DIV/0!</v>
      </c>
      <c r="DJ395" s="766" t="e">
        <f>DJ49</f>
        <v>#DIV/0!</v>
      </c>
      <c r="DK395" s="946"/>
      <c r="DL395" s="944"/>
      <c r="DN395" s="945"/>
      <c r="DO395" s="766" t="e">
        <f>DO49</f>
        <v>#DIV/0!</v>
      </c>
      <c r="DP395" s="766" t="e">
        <f>DP49</f>
        <v>#DIV/0!</v>
      </c>
      <c r="DQ395" s="766" t="e">
        <f>DQ49</f>
        <v>#DIV/0!</v>
      </c>
      <c r="DR395" s="766" t="e">
        <f>DR49</f>
        <v>#DIV/0!</v>
      </c>
      <c r="DS395" s="946"/>
      <c r="DT395" s="944"/>
      <c r="DV395" s="945"/>
      <c r="DW395" s="766" t="e">
        <f>DW49</f>
        <v>#DIV/0!</v>
      </c>
      <c r="DX395" s="766" t="e">
        <f>DX49</f>
        <v>#DIV/0!</v>
      </c>
      <c r="DY395" s="766" t="e">
        <f>DY49</f>
        <v>#DIV/0!</v>
      </c>
      <c r="DZ395" s="766" t="e">
        <f>DZ49</f>
        <v>#DIV/0!</v>
      </c>
      <c r="EA395" s="946"/>
      <c r="EB395" s="944"/>
      <c r="ED395" s="945"/>
      <c r="EE395" s="766" t="e">
        <f>EE49</f>
        <v>#DIV/0!</v>
      </c>
      <c r="EF395" s="766" t="e">
        <f>EF49</f>
        <v>#DIV/0!</v>
      </c>
      <c r="EG395" s="766" t="e">
        <f>EG49</f>
        <v>#DIV/0!</v>
      </c>
      <c r="EH395" s="766" t="e">
        <f>EH49</f>
        <v>#DIV/0!</v>
      </c>
      <c r="EI395" s="946"/>
      <c r="EJ395" s="944"/>
      <c r="EL395" s="945"/>
      <c r="EM395" s="766" t="e">
        <f>EM49</f>
        <v>#DIV/0!</v>
      </c>
      <c r="EN395" s="766" t="e">
        <f>EN49</f>
        <v>#DIV/0!</v>
      </c>
      <c r="EO395" s="766" t="e">
        <f>EO49</f>
        <v>#DIV/0!</v>
      </c>
      <c r="EP395" s="766" t="e">
        <f>EP49</f>
        <v>#DIV/0!</v>
      </c>
      <c r="EQ395" s="946"/>
      <c r="ER395" s="944"/>
      <c r="ET395" s="945"/>
      <c r="EU395" s="766" t="e">
        <f>EU49</f>
        <v>#DIV/0!</v>
      </c>
      <c r="EV395" s="766" t="e">
        <f>EV49</f>
        <v>#DIV/0!</v>
      </c>
      <c r="EW395" s="766" t="e">
        <f>EW49</f>
        <v>#DIV/0!</v>
      </c>
      <c r="EX395" s="766" t="e">
        <f>EX49</f>
        <v>#DIV/0!</v>
      </c>
      <c r="EY395" s="946"/>
      <c r="EZ395" s="944"/>
      <c r="FB395" s="945"/>
      <c r="FC395" s="766" t="e">
        <f>FC49</f>
        <v>#DIV/0!</v>
      </c>
      <c r="FD395" s="766" t="e">
        <f>FD49</f>
        <v>#DIV/0!</v>
      </c>
      <c r="FE395" s="766" t="e">
        <f>FE49</f>
        <v>#DIV/0!</v>
      </c>
      <c r="FF395" s="766" t="e">
        <f>FF49</f>
        <v>#DIV/0!</v>
      </c>
      <c r="FG395" s="946"/>
      <c r="FH395" s="944"/>
      <c r="FJ395" s="945"/>
      <c r="FK395" s="766" t="e">
        <f>FK49</f>
        <v>#DIV/0!</v>
      </c>
      <c r="FL395" s="766" t="e">
        <f>FL49</f>
        <v>#DIV/0!</v>
      </c>
      <c r="FM395" s="766" t="e">
        <f>FM49</f>
        <v>#DIV/0!</v>
      </c>
      <c r="FN395" s="766" t="e">
        <f>FN49</f>
        <v>#DIV/0!</v>
      </c>
      <c r="FO395" s="946"/>
    </row>
    <row r="396" spans="2:171">
      <c r="B396" s="108"/>
      <c r="C396" s="108" t="s">
        <v>131</v>
      </c>
      <c r="D396" s="944"/>
      <c r="E396" s="778" t="str">
        <f>E50</f>
        <v>PTD</v>
      </c>
      <c r="G396" s="766">
        <f>G50</f>
        <v>0</v>
      </c>
      <c r="H396" s="766">
        <f>H50</f>
        <v>0</v>
      </c>
      <c r="I396" s="766">
        <f>I50</f>
        <v>0</v>
      </c>
      <c r="J396" s="766">
        <f>J50</f>
        <v>0</v>
      </c>
      <c r="K396" s="946">
        <f t="shared" si="529"/>
        <v>1</v>
      </c>
      <c r="L396" s="944"/>
      <c r="N396" s="945"/>
      <c r="O396" s="766" t="e">
        <f>O50</f>
        <v>#DIV/0!</v>
      </c>
      <c r="P396" s="766" t="e">
        <f>P50</f>
        <v>#DIV/0!</v>
      </c>
      <c r="Q396" s="766" t="e">
        <f>Q50</f>
        <v>#DIV/0!</v>
      </c>
      <c r="R396" s="766" t="e">
        <f>R50</f>
        <v>#DIV/0!</v>
      </c>
      <c r="S396" s="946"/>
      <c r="T396" s="944"/>
      <c r="V396" s="945"/>
      <c r="W396" s="766" t="e">
        <f>W50</f>
        <v>#DIV/0!</v>
      </c>
      <c r="X396" s="766" t="e">
        <f>X50</f>
        <v>#DIV/0!</v>
      </c>
      <c r="Y396" s="766" t="e">
        <f>Y50</f>
        <v>#DIV/0!</v>
      </c>
      <c r="Z396" s="766" t="e">
        <f>Z50</f>
        <v>#DIV/0!</v>
      </c>
      <c r="AA396" s="946"/>
      <c r="AB396" s="944"/>
      <c r="AD396" s="945"/>
      <c r="AE396" s="766" t="e">
        <f>AE50</f>
        <v>#DIV/0!</v>
      </c>
      <c r="AF396" s="766" t="e">
        <f>AF50</f>
        <v>#DIV/0!</v>
      </c>
      <c r="AG396" s="766" t="e">
        <f>AG50</f>
        <v>#DIV/0!</v>
      </c>
      <c r="AH396" s="766" t="e">
        <f>AH50</f>
        <v>#DIV/0!</v>
      </c>
      <c r="AI396" s="946"/>
      <c r="AJ396" s="944"/>
      <c r="AL396" s="945"/>
      <c r="AM396" s="766" t="e">
        <f>AM50</f>
        <v>#DIV/0!</v>
      </c>
      <c r="AN396" s="766" t="e">
        <f>AN50</f>
        <v>#DIV/0!</v>
      </c>
      <c r="AO396" s="766" t="e">
        <f>AO50</f>
        <v>#DIV/0!</v>
      </c>
      <c r="AP396" s="766" t="e">
        <f>AP50</f>
        <v>#DIV/0!</v>
      </c>
      <c r="AQ396" s="946"/>
      <c r="AR396" s="944"/>
      <c r="AT396" s="945"/>
      <c r="AU396" s="766" t="e">
        <f>AU50</f>
        <v>#DIV/0!</v>
      </c>
      <c r="AV396" s="766" t="e">
        <f>AV50</f>
        <v>#DIV/0!</v>
      </c>
      <c r="AW396" s="766" t="e">
        <f>AW50</f>
        <v>#DIV/0!</v>
      </c>
      <c r="AX396" s="766" t="e">
        <f>AX50</f>
        <v>#DIV/0!</v>
      </c>
      <c r="AY396" s="946"/>
      <c r="AZ396" s="944"/>
      <c r="BB396" s="945"/>
      <c r="BC396" s="766" t="e">
        <f>BC50</f>
        <v>#DIV/0!</v>
      </c>
      <c r="BD396" s="766" t="e">
        <f>BD50</f>
        <v>#DIV/0!</v>
      </c>
      <c r="BE396" s="766" t="e">
        <f>BE50</f>
        <v>#DIV/0!</v>
      </c>
      <c r="BF396" s="766" t="e">
        <f>BF50</f>
        <v>#DIV/0!</v>
      </c>
      <c r="BG396" s="946"/>
      <c r="BH396" s="944"/>
      <c r="BJ396" s="945"/>
      <c r="BK396" s="766" t="e">
        <f>BK50</f>
        <v>#DIV/0!</v>
      </c>
      <c r="BL396" s="766" t="e">
        <f>BL50</f>
        <v>#DIV/0!</v>
      </c>
      <c r="BM396" s="766" t="e">
        <f>BM50</f>
        <v>#DIV/0!</v>
      </c>
      <c r="BN396" s="766" t="e">
        <f>BN50</f>
        <v>#DIV/0!</v>
      </c>
      <c r="BO396" s="946"/>
      <c r="BP396" s="944"/>
      <c r="BR396" s="945"/>
      <c r="BS396" s="766" t="e">
        <f>BS50</f>
        <v>#DIV/0!</v>
      </c>
      <c r="BT396" s="766" t="e">
        <f>BT50</f>
        <v>#DIV/0!</v>
      </c>
      <c r="BU396" s="766" t="e">
        <f>BU50</f>
        <v>#DIV/0!</v>
      </c>
      <c r="BV396" s="766" t="e">
        <f>BV50</f>
        <v>#DIV/0!</v>
      </c>
      <c r="BW396" s="946"/>
      <c r="BX396" s="944"/>
      <c r="BZ396" s="945"/>
      <c r="CA396" s="766" t="e">
        <f>CA50</f>
        <v>#DIV/0!</v>
      </c>
      <c r="CB396" s="766" t="e">
        <f>CB50</f>
        <v>#DIV/0!</v>
      </c>
      <c r="CC396" s="766" t="e">
        <f>CC50</f>
        <v>#DIV/0!</v>
      </c>
      <c r="CD396" s="766" t="e">
        <f>CD50</f>
        <v>#DIV/0!</v>
      </c>
      <c r="CE396" s="946"/>
      <c r="CF396" s="944"/>
      <c r="CH396" s="945"/>
      <c r="CI396" s="766" t="e">
        <f>CI50</f>
        <v>#DIV/0!</v>
      </c>
      <c r="CJ396" s="766" t="e">
        <f>CJ50</f>
        <v>#DIV/0!</v>
      </c>
      <c r="CK396" s="766" t="e">
        <f>CK50</f>
        <v>#DIV/0!</v>
      </c>
      <c r="CL396" s="766" t="e">
        <f>CL50</f>
        <v>#DIV/0!</v>
      </c>
      <c r="CM396" s="946"/>
      <c r="CN396" s="944"/>
      <c r="CP396" s="945"/>
      <c r="CQ396" s="766" t="e">
        <f>CQ50</f>
        <v>#DIV/0!</v>
      </c>
      <c r="CR396" s="766" t="e">
        <f>CR50</f>
        <v>#DIV/0!</v>
      </c>
      <c r="CS396" s="766" t="e">
        <f>CS50</f>
        <v>#DIV/0!</v>
      </c>
      <c r="CT396" s="766" t="e">
        <f>CT50</f>
        <v>#DIV/0!</v>
      </c>
      <c r="CU396" s="946"/>
      <c r="CV396" s="944"/>
      <c r="CX396" s="945"/>
      <c r="CY396" s="766" t="e">
        <f>CY50</f>
        <v>#DIV/0!</v>
      </c>
      <c r="CZ396" s="766" t="e">
        <f>CZ50</f>
        <v>#DIV/0!</v>
      </c>
      <c r="DA396" s="766" t="e">
        <f>DA50</f>
        <v>#DIV/0!</v>
      </c>
      <c r="DB396" s="766" t="e">
        <f>DB50</f>
        <v>#DIV/0!</v>
      </c>
      <c r="DC396" s="946"/>
      <c r="DD396" s="944"/>
      <c r="DF396" s="945"/>
      <c r="DG396" s="766" t="e">
        <f>DG50</f>
        <v>#DIV/0!</v>
      </c>
      <c r="DH396" s="766" t="e">
        <f>DH50</f>
        <v>#DIV/0!</v>
      </c>
      <c r="DI396" s="766" t="e">
        <f>DI50</f>
        <v>#DIV/0!</v>
      </c>
      <c r="DJ396" s="766" t="e">
        <f>DJ50</f>
        <v>#DIV/0!</v>
      </c>
      <c r="DK396" s="946"/>
      <c r="DL396" s="944"/>
      <c r="DN396" s="945"/>
      <c r="DO396" s="766" t="e">
        <f>DO50</f>
        <v>#DIV/0!</v>
      </c>
      <c r="DP396" s="766" t="e">
        <f>DP50</f>
        <v>#DIV/0!</v>
      </c>
      <c r="DQ396" s="766" t="e">
        <f>DQ50</f>
        <v>#DIV/0!</v>
      </c>
      <c r="DR396" s="766" t="e">
        <f>DR50</f>
        <v>#DIV/0!</v>
      </c>
      <c r="DS396" s="946"/>
      <c r="DT396" s="944"/>
      <c r="DV396" s="945"/>
      <c r="DW396" s="766" t="e">
        <f>DW50</f>
        <v>#DIV/0!</v>
      </c>
      <c r="DX396" s="766" t="e">
        <f>DX50</f>
        <v>#DIV/0!</v>
      </c>
      <c r="DY396" s="766" t="e">
        <f>DY50</f>
        <v>#DIV/0!</v>
      </c>
      <c r="DZ396" s="766" t="e">
        <f>DZ50</f>
        <v>#DIV/0!</v>
      </c>
      <c r="EA396" s="946"/>
      <c r="EB396" s="944"/>
      <c r="ED396" s="945"/>
      <c r="EE396" s="766" t="e">
        <f>EE50</f>
        <v>#DIV/0!</v>
      </c>
      <c r="EF396" s="766" t="e">
        <f>EF50</f>
        <v>#DIV/0!</v>
      </c>
      <c r="EG396" s="766" t="e">
        <f>EG50</f>
        <v>#DIV/0!</v>
      </c>
      <c r="EH396" s="766" t="e">
        <f>EH50</f>
        <v>#DIV/0!</v>
      </c>
      <c r="EI396" s="946"/>
      <c r="EJ396" s="944"/>
      <c r="EL396" s="945"/>
      <c r="EM396" s="766" t="e">
        <f>EM50</f>
        <v>#DIV/0!</v>
      </c>
      <c r="EN396" s="766" t="e">
        <f>EN50</f>
        <v>#DIV/0!</v>
      </c>
      <c r="EO396" s="766" t="e">
        <f>EO50</f>
        <v>#DIV/0!</v>
      </c>
      <c r="EP396" s="766" t="e">
        <f>EP50</f>
        <v>#DIV/0!</v>
      </c>
      <c r="EQ396" s="946"/>
      <c r="ER396" s="944"/>
      <c r="ET396" s="945"/>
      <c r="EU396" s="766" t="e">
        <f>EU50</f>
        <v>#DIV/0!</v>
      </c>
      <c r="EV396" s="766" t="e">
        <f>EV50</f>
        <v>#DIV/0!</v>
      </c>
      <c r="EW396" s="766" t="e">
        <f>EW50</f>
        <v>#DIV/0!</v>
      </c>
      <c r="EX396" s="766" t="e">
        <f>EX50</f>
        <v>#DIV/0!</v>
      </c>
      <c r="EY396" s="946"/>
      <c r="EZ396" s="944"/>
      <c r="FB396" s="945"/>
      <c r="FC396" s="766" t="e">
        <f>FC50</f>
        <v>#DIV/0!</v>
      </c>
      <c r="FD396" s="766" t="e">
        <f>FD50</f>
        <v>#DIV/0!</v>
      </c>
      <c r="FE396" s="766" t="e">
        <f>FE50</f>
        <v>#DIV/0!</v>
      </c>
      <c r="FF396" s="766" t="e">
        <f>FF50</f>
        <v>#DIV/0!</v>
      </c>
      <c r="FG396" s="946"/>
      <c r="FH396" s="944"/>
      <c r="FJ396" s="945"/>
      <c r="FK396" s="766" t="e">
        <f>FK50</f>
        <v>#DIV/0!</v>
      </c>
      <c r="FL396" s="766" t="e">
        <f>FL50</f>
        <v>#DIV/0!</v>
      </c>
      <c r="FM396" s="766" t="e">
        <f>FM50</f>
        <v>#DIV/0!</v>
      </c>
      <c r="FN396" s="766" t="e">
        <f>FN50</f>
        <v>#DIV/0!</v>
      </c>
      <c r="FO396" s="946"/>
    </row>
    <row r="397" spans="2:171">
      <c r="B397" s="108"/>
      <c r="C397" s="108" t="s">
        <v>132</v>
      </c>
      <c r="D397" s="944"/>
      <c r="E397" s="778" t="str">
        <f>E51</f>
        <v>TD</v>
      </c>
      <c r="G397" s="766">
        <f>G51</f>
        <v>0</v>
      </c>
      <c r="H397" s="766">
        <f>H51</f>
        <v>0</v>
      </c>
      <c r="I397" s="766">
        <f>I51</f>
        <v>0</v>
      </c>
      <c r="J397" s="766">
        <f>J51</f>
        <v>0</v>
      </c>
      <c r="K397" s="946">
        <f t="shared" si="529"/>
        <v>1</v>
      </c>
      <c r="L397" s="944"/>
      <c r="N397" s="945"/>
      <c r="O397" s="766" t="e">
        <f>O51</f>
        <v>#DIV/0!</v>
      </c>
      <c r="P397" s="766" t="e">
        <f>P51</f>
        <v>#DIV/0!</v>
      </c>
      <c r="Q397" s="766" t="e">
        <f>Q51</f>
        <v>#DIV/0!</v>
      </c>
      <c r="R397" s="766" t="e">
        <f>R51</f>
        <v>#DIV/0!</v>
      </c>
      <c r="S397" s="946"/>
      <c r="T397" s="944"/>
      <c r="V397" s="945"/>
      <c r="W397" s="766" t="e">
        <f>W51</f>
        <v>#DIV/0!</v>
      </c>
      <c r="X397" s="766" t="e">
        <f>X51</f>
        <v>#DIV/0!</v>
      </c>
      <c r="Y397" s="766" t="e">
        <f>Y51</f>
        <v>#DIV/0!</v>
      </c>
      <c r="Z397" s="766" t="e">
        <f>Z51</f>
        <v>#DIV/0!</v>
      </c>
      <c r="AA397" s="946"/>
      <c r="AB397" s="944"/>
      <c r="AD397" s="945"/>
      <c r="AE397" s="766" t="e">
        <f>AE51</f>
        <v>#DIV/0!</v>
      </c>
      <c r="AF397" s="766" t="e">
        <f>AF51</f>
        <v>#DIV/0!</v>
      </c>
      <c r="AG397" s="766" t="e">
        <f>AG51</f>
        <v>#DIV/0!</v>
      </c>
      <c r="AH397" s="766" t="e">
        <f>AH51</f>
        <v>#DIV/0!</v>
      </c>
      <c r="AI397" s="946"/>
      <c r="AJ397" s="944"/>
      <c r="AL397" s="945"/>
      <c r="AM397" s="766" t="e">
        <f>AM51</f>
        <v>#DIV/0!</v>
      </c>
      <c r="AN397" s="766" t="e">
        <f>AN51</f>
        <v>#DIV/0!</v>
      </c>
      <c r="AO397" s="766" t="e">
        <f>AO51</f>
        <v>#DIV/0!</v>
      </c>
      <c r="AP397" s="766" t="e">
        <f>AP51</f>
        <v>#DIV/0!</v>
      </c>
      <c r="AQ397" s="946"/>
      <c r="AR397" s="944"/>
      <c r="AT397" s="945"/>
      <c r="AU397" s="766" t="e">
        <f>AU51</f>
        <v>#DIV/0!</v>
      </c>
      <c r="AV397" s="766" t="e">
        <f>AV51</f>
        <v>#DIV/0!</v>
      </c>
      <c r="AW397" s="766" t="e">
        <f>AW51</f>
        <v>#DIV/0!</v>
      </c>
      <c r="AX397" s="766" t="e">
        <f>AX51</f>
        <v>#DIV/0!</v>
      </c>
      <c r="AY397" s="946"/>
      <c r="AZ397" s="944"/>
      <c r="BB397" s="945"/>
      <c r="BC397" s="766" t="e">
        <f>BC51</f>
        <v>#DIV/0!</v>
      </c>
      <c r="BD397" s="766" t="e">
        <f>BD51</f>
        <v>#DIV/0!</v>
      </c>
      <c r="BE397" s="766" t="e">
        <f>BE51</f>
        <v>#DIV/0!</v>
      </c>
      <c r="BF397" s="766" t="e">
        <f>BF51</f>
        <v>#DIV/0!</v>
      </c>
      <c r="BG397" s="946"/>
      <c r="BH397" s="944"/>
      <c r="BJ397" s="945"/>
      <c r="BK397" s="766" t="e">
        <f>BK51</f>
        <v>#DIV/0!</v>
      </c>
      <c r="BL397" s="766" t="e">
        <f>BL51</f>
        <v>#DIV/0!</v>
      </c>
      <c r="BM397" s="766" t="e">
        <f>BM51</f>
        <v>#DIV/0!</v>
      </c>
      <c r="BN397" s="766" t="e">
        <f>BN51</f>
        <v>#DIV/0!</v>
      </c>
      <c r="BO397" s="946"/>
      <c r="BP397" s="944"/>
      <c r="BR397" s="945"/>
      <c r="BS397" s="766" t="e">
        <f>BS51</f>
        <v>#DIV/0!</v>
      </c>
      <c r="BT397" s="766" t="e">
        <f>BT51</f>
        <v>#DIV/0!</v>
      </c>
      <c r="BU397" s="766" t="e">
        <f>BU51</f>
        <v>#DIV/0!</v>
      </c>
      <c r="BV397" s="766" t="e">
        <f>BV51</f>
        <v>#DIV/0!</v>
      </c>
      <c r="BW397" s="946"/>
      <c r="BX397" s="944"/>
      <c r="BZ397" s="945"/>
      <c r="CA397" s="766" t="e">
        <f>CA51</f>
        <v>#DIV/0!</v>
      </c>
      <c r="CB397" s="766" t="e">
        <f>CB51</f>
        <v>#DIV/0!</v>
      </c>
      <c r="CC397" s="766" t="e">
        <f>CC51</f>
        <v>#DIV/0!</v>
      </c>
      <c r="CD397" s="766" t="e">
        <f>CD51</f>
        <v>#DIV/0!</v>
      </c>
      <c r="CE397" s="946"/>
      <c r="CF397" s="944"/>
      <c r="CH397" s="945"/>
      <c r="CI397" s="766" t="e">
        <f>CI51</f>
        <v>#DIV/0!</v>
      </c>
      <c r="CJ397" s="766" t="e">
        <f>CJ51</f>
        <v>#DIV/0!</v>
      </c>
      <c r="CK397" s="766" t="e">
        <f>CK51</f>
        <v>#DIV/0!</v>
      </c>
      <c r="CL397" s="766" t="e">
        <f>CL51</f>
        <v>#DIV/0!</v>
      </c>
      <c r="CM397" s="946"/>
      <c r="CN397" s="944"/>
      <c r="CP397" s="945"/>
      <c r="CQ397" s="766" t="e">
        <f>CQ51</f>
        <v>#DIV/0!</v>
      </c>
      <c r="CR397" s="766" t="e">
        <f>CR51</f>
        <v>#DIV/0!</v>
      </c>
      <c r="CS397" s="766" t="e">
        <f>CS51</f>
        <v>#DIV/0!</v>
      </c>
      <c r="CT397" s="766" t="e">
        <f>CT51</f>
        <v>#DIV/0!</v>
      </c>
      <c r="CU397" s="946"/>
      <c r="CV397" s="944"/>
      <c r="CX397" s="945"/>
      <c r="CY397" s="766" t="e">
        <f>CY51</f>
        <v>#DIV/0!</v>
      </c>
      <c r="CZ397" s="766" t="e">
        <f>CZ51</f>
        <v>#DIV/0!</v>
      </c>
      <c r="DA397" s="766" t="e">
        <f>DA51</f>
        <v>#DIV/0!</v>
      </c>
      <c r="DB397" s="766" t="e">
        <f>DB51</f>
        <v>#DIV/0!</v>
      </c>
      <c r="DC397" s="946"/>
      <c r="DD397" s="944"/>
      <c r="DF397" s="945"/>
      <c r="DG397" s="766" t="e">
        <f>DG51</f>
        <v>#DIV/0!</v>
      </c>
      <c r="DH397" s="766" t="e">
        <f>DH51</f>
        <v>#DIV/0!</v>
      </c>
      <c r="DI397" s="766" t="e">
        <f>DI51</f>
        <v>#DIV/0!</v>
      </c>
      <c r="DJ397" s="766" t="e">
        <f>DJ51</f>
        <v>#DIV/0!</v>
      </c>
      <c r="DK397" s="946"/>
      <c r="DL397" s="944"/>
      <c r="DN397" s="945"/>
      <c r="DO397" s="766" t="e">
        <f>DO51</f>
        <v>#DIV/0!</v>
      </c>
      <c r="DP397" s="766" t="e">
        <f>DP51</f>
        <v>#DIV/0!</v>
      </c>
      <c r="DQ397" s="766" t="e">
        <f>DQ51</f>
        <v>#DIV/0!</v>
      </c>
      <c r="DR397" s="766" t="e">
        <f>DR51</f>
        <v>#DIV/0!</v>
      </c>
      <c r="DS397" s="946"/>
      <c r="DT397" s="944"/>
      <c r="DV397" s="945"/>
      <c r="DW397" s="766" t="e">
        <f>DW51</f>
        <v>#DIV/0!</v>
      </c>
      <c r="DX397" s="766" t="e">
        <f>DX51</f>
        <v>#DIV/0!</v>
      </c>
      <c r="DY397" s="766" t="e">
        <f>DY51</f>
        <v>#DIV/0!</v>
      </c>
      <c r="DZ397" s="766" t="e">
        <f>DZ51</f>
        <v>#DIV/0!</v>
      </c>
      <c r="EA397" s="946"/>
      <c r="EB397" s="944"/>
      <c r="ED397" s="945"/>
      <c r="EE397" s="766" t="e">
        <f>EE51</f>
        <v>#DIV/0!</v>
      </c>
      <c r="EF397" s="766" t="e">
        <f>EF51</f>
        <v>#DIV/0!</v>
      </c>
      <c r="EG397" s="766" t="e">
        <f>EG51</f>
        <v>#DIV/0!</v>
      </c>
      <c r="EH397" s="766" t="e">
        <f>EH51</f>
        <v>#DIV/0!</v>
      </c>
      <c r="EI397" s="946"/>
      <c r="EJ397" s="944"/>
      <c r="EL397" s="945"/>
      <c r="EM397" s="766" t="e">
        <f>EM51</f>
        <v>#DIV/0!</v>
      </c>
      <c r="EN397" s="766" t="e">
        <f>EN51</f>
        <v>#DIV/0!</v>
      </c>
      <c r="EO397" s="766" t="e">
        <f>EO51</f>
        <v>#DIV/0!</v>
      </c>
      <c r="EP397" s="766" t="e">
        <f>EP51</f>
        <v>#DIV/0!</v>
      </c>
      <c r="EQ397" s="946"/>
      <c r="ER397" s="944"/>
      <c r="ET397" s="945"/>
      <c r="EU397" s="766" t="e">
        <f>EU51</f>
        <v>#DIV/0!</v>
      </c>
      <c r="EV397" s="766" t="e">
        <f>EV51</f>
        <v>#DIV/0!</v>
      </c>
      <c r="EW397" s="766" t="e">
        <f>EW51</f>
        <v>#DIV/0!</v>
      </c>
      <c r="EX397" s="766" t="e">
        <f>EX51</f>
        <v>#DIV/0!</v>
      </c>
      <c r="EY397" s="946"/>
      <c r="EZ397" s="944"/>
      <c r="FB397" s="945"/>
      <c r="FC397" s="766" t="e">
        <f>FC51</f>
        <v>#DIV/0!</v>
      </c>
      <c r="FD397" s="766" t="e">
        <f>FD51</f>
        <v>#DIV/0!</v>
      </c>
      <c r="FE397" s="766" t="e">
        <f>FE51</f>
        <v>#DIV/0!</v>
      </c>
      <c r="FF397" s="766" t="e">
        <f>FF51</f>
        <v>#DIV/0!</v>
      </c>
      <c r="FG397" s="946"/>
      <c r="FH397" s="944"/>
      <c r="FJ397" s="945"/>
      <c r="FK397" s="766" t="e">
        <f>FK51</f>
        <v>#DIV/0!</v>
      </c>
      <c r="FL397" s="766" t="e">
        <f>FL51</f>
        <v>#DIV/0!</v>
      </c>
      <c r="FM397" s="766" t="e">
        <f>FM51</f>
        <v>#DIV/0!</v>
      </c>
      <c r="FN397" s="766" t="e">
        <f>FN51</f>
        <v>#DIV/0!</v>
      </c>
      <c r="FO397" s="946"/>
    </row>
    <row r="398" spans="2:171">
      <c r="B398" s="108"/>
      <c r="C398" s="108" t="s">
        <v>133</v>
      </c>
      <c r="D398" s="944"/>
      <c r="E398" s="778" t="str">
        <f>E52</f>
        <v>PTD</v>
      </c>
      <c r="G398" s="766">
        <f>G52</f>
        <v>0</v>
      </c>
      <c r="H398" s="766">
        <f>H52</f>
        <v>0</v>
      </c>
      <c r="I398" s="766">
        <f>I52</f>
        <v>0</v>
      </c>
      <c r="J398" s="766">
        <f>J52</f>
        <v>0</v>
      </c>
      <c r="K398" s="946">
        <f t="shared" si="529"/>
        <v>1</v>
      </c>
      <c r="L398" s="944"/>
      <c r="N398" s="945"/>
      <c r="O398" s="766" t="e">
        <f>O52</f>
        <v>#DIV/0!</v>
      </c>
      <c r="P398" s="766" t="e">
        <f>P52</f>
        <v>#DIV/0!</v>
      </c>
      <c r="Q398" s="766" t="e">
        <f>Q52</f>
        <v>#DIV/0!</v>
      </c>
      <c r="R398" s="766" t="e">
        <f>R52</f>
        <v>#DIV/0!</v>
      </c>
      <c r="S398" s="946"/>
      <c r="T398" s="944"/>
      <c r="V398" s="945"/>
      <c r="W398" s="766" t="e">
        <f>W52</f>
        <v>#DIV/0!</v>
      </c>
      <c r="X398" s="766" t="e">
        <f>X52</f>
        <v>#DIV/0!</v>
      </c>
      <c r="Y398" s="766" t="e">
        <f>Y52</f>
        <v>#DIV/0!</v>
      </c>
      <c r="Z398" s="766" t="e">
        <f>Z52</f>
        <v>#DIV/0!</v>
      </c>
      <c r="AA398" s="946"/>
      <c r="AB398" s="944"/>
      <c r="AD398" s="945"/>
      <c r="AE398" s="766" t="e">
        <f>AE52</f>
        <v>#DIV/0!</v>
      </c>
      <c r="AF398" s="766" t="e">
        <f>AF52</f>
        <v>#DIV/0!</v>
      </c>
      <c r="AG398" s="766" t="e">
        <f>AG52</f>
        <v>#DIV/0!</v>
      </c>
      <c r="AH398" s="766" t="e">
        <f>AH52</f>
        <v>#DIV/0!</v>
      </c>
      <c r="AI398" s="946"/>
      <c r="AJ398" s="944"/>
      <c r="AL398" s="945"/>
      <c r="AM398" s="766" t="e">
        <f>AM52</f>
        <v>#DIV/0!</v>
      </c>
      <c r="AN398" s="766" t="e">
        <f>AN52</f>
        <v>#DIV/0!</v>
      </c>
      <c r="AO398" s="766" t="e">
        <f>AO52</f>
        <v>#DIV/0!</v>
      </c>
      <c r="AP398" s="766" t="e">
        <f>AP52</f>
        <v>#DIV/0!</v>
      </c>
      <c r="AQ398" s="946"/>
      <c r="AR398" s="944"/>
      <c r="AT398" s="945"/>
      <c r="AU398" s="766" t="e">
        <f>AU52</f>
        <v>#DIV/0!</v>
      </c>
      <c r="AV398" s="766" t="e">
        <f>AV52</f>
        <v>#DIV/0!</v>
      </c>
      <c r="AW398" s="766" t="e">
        <f>AW52</f>
        <v>#DIV/0!</v>
      </c>
      <c r="AX398" s="766" t="e">
        <f>AX52</f>
        <v>#DIV/0!</v>
      </c>
      <c r="AY398" s="946"/>
      <c r="AZ398" s="944"/>
      <c r="BB398" s="945"/>
      <c r="BC398" s="766" t="e">
        <f>BC52</f>
        <v>#DIV/0!</v>
      </c>
      <c r="BD398" s="766" t="e">
        <f>BD52</f>
        <v>#DIV/0!</v>
      </c>
      <c r="BE398" s="766" t="e">
        <f>BE52</f>
        <v>#DIV/0!</v>
      </c>
      <c r="BF398" s="766" t="e">
        <f>BF52</f>
        <v>#DIV/0!</v>
      </c>
      <c r="BG398" s="946"/>
      <c r="BH398" s="944"/>
      <c r="BJ398" s="945"/>
      <c r="BK398" s="766" t="e">
        <f>BK52</f>
        <v>#DIV/0!</v>
      </c>
      <c r="BL398" s="766" t="e">
        <f>BL52</f>
        <v>#DIV/0!</v>
      </c>
      <c r="BM398" s="766" t="e">
        <f>BM52</f>
        <v>#DIV/0!</v>
      </c>
      <c r="BN398" s="766" t="e">
        <f>BN52</f>
        <v>#DIV/0!</v>
      </c>
      <c r="BO398" s="946"/>
      <c r="BP398" s="944"/>
      <c r="BR398" s="945"/>
      <c r="BS398" s="766" t="e">
        <f>BS52</f>
        <v>#DIV/0!</v>
      </c>
      <c r="BT398" s="766" t="e">
        <f>BT52</f>
        <v>#DIV/0!</v>
      </c>
      <c r="BU398" s="766" t="e">
        <f>BU52</f>
        <v>#DIV/0!</v>
      </c>
      <c r="BV398" s="766" t="e">
        <f>BV52</f>
        <v>#DIV/0!</v>
      </c>
      <c r="BW398" s="946"/>
      <c r="BX398" s="944"/>
      <c r="BZ398" s="945"/>
      <c r="CA398" s="766" t="e">
        <f>CA52</f>
        <v>#DIV/0!</v>
      </c>
      <c r="CB398" s="766" t="e">
        <f>CB52</f>
        <v>#DIV/0!</v>
      </c>
      <c r="CC398" s="766" t="e">
        <f>CC52</f>
        <v>#DIV/0!</v>
      </c>
      <c r="CD398" s="766" t="e">
        <f>CD52</f>
        <v>#DIV/0!</v>
      </c>
      <c r="CE398" s="946"/>
      <c r="CF398" s="944"/>
      <c r="CH398" s="945"/>
      <c r="CI398" s="766" t="e">
        <f>CI52</f>
        <v>#DIV/0!</v>
      </c>
      <c r="CJ398" s="766" t="e">
        <f>CJ52</f>
        <v>#DIV/0!</v>
      </c>
      <c r="CK398" s="766" t="e">
        <f>CK52</f>
        <v>#DIV/0!</v>
      </c>
      <c r="CL398" s="766" t="e">
        <f>CL52</f>
        <v>#DIV/0!</v>
      </c>
      <c r="CM398" s="946"/>
      <c r="CN398" s="944"/>
      <c r="CP398" s="945"/>
      <c r="CQ398" s="766" t="e">
        <f>CQ52</f>
        <v>#DIV/0!</v>
      </c>
      <c r="CR398" s="766" t="e">
        <f>CR52</f>
        <v>#DIV/0!</v>
      </c>
      <c r="CS398" s="766" t="e">
        <f>CS52</f>
        <v>#DIV/0!</v>
      </c>
      <c r="CT398" s="766" t="e">
        <f>CT52</f>
        <v>#DIV/0!</v>
      </c>
      <c r="CU398" s="946"/>
      <c r="CV398" s="944"/>
      <c r="CX398" s="945"/>
      <c r="CY398" s="766" t="e">
        <f>CY52</f>
        <v>#DIV/0!</v>
      </c>
      <c r="CZ398" s="766" t="e">
        <f>CZ52</f>
        <v>#DIV/0!</v>
      </c>
      <c r="DA398" s="766" t="e">
        <f>DA52</f>
        <v>#DIV/0!</v>
      </c>
      <c r="DB398" s="766" t="e">
        <f>DB52</f>
        <v>#DIV/0!</v>
      </c>
      <c r="DC398" s="946"/>
      <c r="DD398" s="944"/>
      <c r="DF398" s="945"/>
      <c r="DG398" s="766" t="e">
        <f>DG52</f>
        <v>#DIV/0!</v>
      </c>
      <c r="DH398" s="766" t="e">
        <f>DH52</f>
        <v>#DIV/0!</v>
      </c>
      <c r="DI398" s="766" t="e">
        <f>DI52</f>
        <v>#DIV/0!</v>
      </c>
      <c r="DJ398" s="766" t="e">
        <f>DJ52</f>
        <v>#DIV/0!</v>
      </c>
      <c r="DK398" s="946"/>
      <c r="DL398" s="944"/>
      <c r="DN398" s="945"/>
      <c r="DO398" s="766" t="e">
        <f>DO52</f>
        <v>#DIV/0!</v>
      </c>
      <c r="DP398" s="766" t="e">
        <f>DP52</f>
        <v>#DIV/0!</v>
      </c>
      <c r="DQ398" s="766" t="e">
        <f>DQ52</f>
        <v>#DIV/0!</v>
      </c>
      <c r="DR398" s="766" t="e">
        <f>DR52</f>
        <v>#DIV/0!</v>
      </c>
      <c r="DS398" s="946"/>
      <c r="DT398" s="944"/>
      <c r="DV398" s="945"/>
      <c r="DW398" s="766" t="e">
        <f>DW52</f>
        <v>#DIV/0!</v>
      </c>
      <c r="DX398" s="766" t="e">
        <f>DX52</f>
        <v>#DIV/0!</v>
      </c>
      <c r="DY398" s="766" t="e">
        <f>DY52</f>
        <v>#DIV/0!</v>
      </c>
      <c r="DZ398" s="766" t="e">
        <f>DZ52</f>
        <v>#DIV/0!</v>
      </c>
      <c r="EA398" s="946"/>
      <c r="EB398" s="944"/>
      <c r="ED398" s="945"/>
      <c r="EE398" s="766" t="e">
        <f>EE52</f>
        <v>#DIV/0!</v>
      </c>
      <c r="EF398" s="766" t="e">
        <f>EF52</f>
        <v>#DIV/0!</v>
      </c>
      <c r="EG398" s="766" t="e">
        <f>EG52</f>
        <v>#DIV/0!</v>
      </c>
      <c r="EH398" s="766" t="e">
        <f>EH52</f>
        <v>#DIV/0!</v>
      </c>
      <c r="EI398" s="946"/>
      <c r="EJ398" s="944"/>
      <c r="EL398" s="945"/>
      <c r="EM398" s="766" t="e">
        <f>EM52</f>
        <v>#DIV/0!</v>
      </c>
      <c r="EN398" s="766" t="e">
        <f>EN52</f>
        <v>#DIV/0!</v>
      </c>
      <c r="EO398" s="766" t="e">
        <f>EO52</f>
        <v>#DIV/0!</v>
      </c>
      <c r="EP398" s="766" t="e">
        <f>EP52</f>
        <v>#DIV/0!</v>
      </c>
      <c r="EQ398" s="946"/>
      <c r="ER398" s="944"/>
      <c r="ET398" s="945"/>
      <c r="EU398" s="766" t="e">
        <f>EU52</f>
        <v>#DIV/0!</v>
      </c>
      <c r="EV398" s="766" t="e">
        <f>EV52</f>
        <v>#DIV/0!</v>
      </c>
      <c r="EW398" s="766" t="e">
        <f>EW52</f>
        <v>#DIV/0!</v>
      </c>
      <c r="EX398" s="766" t="e">
        <f>EX52</f>
        <v>#DIV/0!</v>
      </c>
      <c r="EY398" s="946"/>
      <c r="EZ398" s="944"/>
      <c r="FB398" s="945"/>
      <c r="FC398" s="766" t="e">
        <f>FC52</f>
        <v>#DIV/0!</v>
      </c>
      <c r="FD398" s="766" t="e">
        <f>FD52</f>
        <v>#DIV/0!</v>
      </c>
      <c r="FE398" s="766" t="e">
        <f>FE52</f>
        <v>#DIV/0!</v>
      </c>
      <c r="FF398" s="766" t="e">
        <f>FF52</f>
        <v>#DIV/0!</v>
      </c>
      <c r="FG398" s="946"/>
      <c r="FH398" s="944"/>
      <c r="FJ398" s="945"/>
      <c r="FK398" s="766" t="e">
        <f>FK52</f>
        <v>#DIV/0!</v>
      </c>
      <c r="FL398" s="766" t="e">
        <f>FL52</f>
        <v>#DIV/0!</v>
      </c>
      <c r="FM398" s="766" t="e">
        <f>FM52</f>
        <v>#DIV/0!</v>
      </c>
      <c r="FN398" s="766" t="e">
        <f>FN52</f>
        <v>#DIV/0!</v>
      </c>
      <c r="FO398" s="946"/>
    </row>
    <row r="399" spans="2:171">
      <c r="B399" s="108"/>
      <c r="C399" s="108" t="s">
        <v>134</v>
      </c>
      <c r="D399" s="944"/>
      <c r="E399" s="778" t="str">
        <f>E55</f>
        <v>PTD</v>
      </c>
      <c r="G399" s="766">
        <f>G55</f>
        <v>0</v>
      </c>
      <c r="H399" s="766">
        <f>H55</f>
        <v>0</v>
      </c>
      <c r="I399" s="766">
        <f>I55</f>
        <v>0</v>
      </c>
      <c r="J399" s="766">
        <f>J55</f>
        <v>0</v>
      </c>
      <c r="K399" s="946">
        <f t="shared" si="529"/>
        <v>1</v>
      </c>
      <c r="L399" s="944"/>
      <c r="N399" s="945"/>
      <c r="O399" s="766" t="e">
        <f>O55</f>
        <v>#DIV/0!</v>
      </c>
      <c r="P399" s="766" t="e">
        <f>P55</f>
        <v>#DIV/0!</v>
      </c>
      <c r="Q399" s="766" t="e">
        <f>Q55</f>
        <v>#DIV/0!</v>
      </c>
      <c r="R399" s="766" t="e">
        <f>R55</f>
        <v>#DIV/0!</v>
      </c>
      <c r="S399" s="946"/>
      <c r="T399" s="944"/>
      <c r="V399" s="945"/>
      <c r="W399" s="766" t="e">
        <f>W55</f>
        <v>#DIV/0!</v>
      </c>
      <c r="X399" s="766" t="e">
        <f>X55</f>
        <v>#DIV/0!</v>
      </c>
      <c r="Y399" s="766" t="e">
        <f>Y55</f>
        <v>#DIV/0!</v>
      </c>
      <c r="Z399" s="766" t="e">
        <f>Z55</f>
        <v>#DIV/0!</v>
      </c>
      <c r="AA399" s="946"/>
      <c r="AB399" s="944"/>
      <c r="AD399" s="945"/>
      <c r="AE399" s="766" t="e">
        <f>AE55</f>
        <v>#DIV/0!</v>
      </c>
      <c r="AF399" s="766" t="e">
        <f>AF55</f>
        <v>#DIV/0!</v>
      </c>
      <c r="AG399" s="766" t="e">
        <f>AG55</f>
        <v>#DIV/0!</v>
      </c>
      <c r="AH399" s="766" t="e">
        <f>AH55</f>
        <v>#DIV/0!</v>
      </c>
      <c r="AI399" s="946"/>
      <c r="AJ399" s="944"/>
      <c r="AL399" s="945"/>
      <c r="AM399" s="766" t="e">
        <f>AM55</f>
        <v>#DIV/0!</v>
      </c>
      <c r="AN399" s="766" t="e">
        <f>AN55</f>
        <v>#DIV/0!</v>
      </c>
      <c r="AO399" s="766" t="e">
        <f>AO55</f>
        <v>#DIV/0!</v>
      </c>
      <c r="AP399" s="766" t="e">
        <f>AP55</f>
        <v>#DIV/0!</v>
      </c>
      <c r="AQ399" s="946"/>
      <c r="AR399" s="944"/>
      <c r="AT399" s="945"/>
      <c r="AU399" s="766" t="e">
        <f>AU55</f>
        <v>#DIV/0!</v>
      </c>
      <c r="AV399" s="766" t="e">
        <f>AV55</f>
        <v>#DIV/0!</v>
      </c>
      <c r="AW399" s="766" t="e">
        <f>AW55</f>
        <v>#DIV/0!</v>
      </c>
      <c r="AX399" s="766" t="e">
        <f>AX55</f>
        <v>#DIV/0!</v>
      </c>
      <c r="AY399" s="946"/>
      <c r="AZ399" s="944"/>
      <c r="BB399" s="945"/>
      <c r="BC399" s="766" t="e">
        <f>BC55</f>
        <v>#DIV/0!</v>
      </c>
      <c r="BD399" s="766" t="e">
        <f>BD55</f>
        <v>#DIV/0!</v>
      </c>
      <c r="BE399" s="766" t="e">
        <f>BE55</f>
        <v>#DIV/0!</v>
      </c>
      <c r="BF399" s="766" t="e">
        <f>BF55</f>
        <v>#DIV/0!</v>
      </c>
      <c r="BG399" s="946"/>
      <c r="BH399" s="944"/>
      <c r="BJ399" s="945"/>
      <c r="BK399" s="766" t="e">
        <f>BK55</f>
        <v>#DIV/0!</v>
      </c>
      <c r="BL399" s="766" t="e">
        <f>BL55</f>
        <v>#DIV/0!</v>
      </c>
      <c r="BM399" s="766" t="e">
        <f>BM55</f>
        <v>#DIV/0!</v>
      </c>
      <c r="BN399" s="766" t="e">
        <f>BN55</f>
        <v>#DIV/0!</v>
      </c>
      <c r="BO399" s="946"/>
      <c r="BP399" s="944"/>
      <c r="BR399" s="945"/>
      <c r="BS399" s="766" t="e">
        <f>BS55</f>
        <v>#DIV/0!</v>
      </c>
      <c r="BT399" s="766" t="e">
        <f>BT55</f>
        <v>#DIV/0!</v>
      </c>
      <c r="BU399" s="766" t="e">
        <f>BU55</f>
        <v>#DIV/0!</v>
      </c>
      <c r="BV399" s="766" t="e">
        <f>BV55</f>
        <v>#DIV/0!</v>
      </c>
      <c r="BW399" s="946"/>
      <c r="BX399" s="944"/>
      <c r="BZ399" s="945"/>
      <c r="CA399" s="766" t="e">
        <f>CA55</f>
        <v>#DIV/0!</v>
      </c>
      <c r="CB399" s="766" t="e">
        <f>CB55</f>
        <v>#DIV/0!</v>
      </c>
      <c r="CC399" s="766" t="e">
        <f>CC55</f>
        <v>#DIV/0!</v>
      </c>
      <c r="CD399" s="766" t="e">
        <f>CD55</f>
        <v>#DIV/0!</v>
      </c>
      <c r="CE399" s="946"/>
      <c r="CF399" s="944"/>
      <c r="CH399" s="945"/>
      <c r="CI399" s="766" t="e">
        <f>CI55</f>
        <v>#DIV/0!</v>
      </c>
      <c r="CJ399" s="766" t="e">
        <f>CJ55</f>
        <v>#DIV/0!</v>
      </c>
      <c r="CK399" s="766" t="e">
        <f>CK55</f>
        <v>#DIV/0!</v>
      </c>
      <c r="CL399" s="766" t="e">
        <f>CL55</f>
        <v>#DIV/0!</v>
      </c>
      <c r="CM399" s="946"/>
      <c r="CN399" s="944"/>
      <c r="CP399" s="945"/>
      <c r="CQ399" s="766" t="e">
        <f>CQ55</f>
        <v>#DIV/0!</v>
      </c>
      <c r="CR399" s="766" t="e">
        <f>CR55</f>
        <v>#DIV/0!</v>
      </c>
      <c r="CS399" s="766" t="e">
        <f>CS55</f>
        <v>#DIV/0!</v>
      </c>
      <c r="CT399" s="766" t="e">
        <f>CT55</f>
        <v>#DIV/0!</v>
      </c>
      <c r="CU399" s="946"/>
      <c r="CV399" s="944"/>
      <c r="CX399" s="945"/>
      <c r="CY399" s="766" t="e">
        <f>CY55</f>
        <v>#DIV/0!</v>
      </c>
      <c r="CZ399" s="766" t="e">
        <f>CZ55</f>
        <v>#DIV/0!</v>
      </c>
      <c r="DA399" s="766" t="e">
        <f>DA55</f>
        <v>#DIV/0!</v>
      </c>
      <c r="DB399" s="766" t="e">
        <f>DB55</f>
        <v>#DIV/0!</v>
      </c>
      <c r="DC399" s="946"/>
      <c r="DD399" s="944"/>
      <c r="DF399" s="945"/>
      <c r="DG399" s="766" t="e">
        <f>DG55</f>
        <v>#DIV/0!</v>
      </c>
      <c r="DH399" s="766" t="e">
        <f>DH55</f>
        <v>#DIV/0!</v>
      </c>
      <c r="DI399" s="766" t="e">
        <f>DI55</f>
        <v>#DIV/0!</v>
      </c>
      <c r="DJ399" s="766" t="e">
        <f>DJ55</f>
        <v>#DIV/0!</v>
      </c>
      <c r="DK399" s="946"/>
      <c r="DL399" s="944"/>
      <c r="DN399" s="945"/>
      <c r="DO399" s="766" t="e">
        <f>DO55</f>
        <v>#DIV/0!</v>
      </c>
      <c r="DP399" s="766" t="e">
        <f>DP55</f>
        <v>#DIV/0!</v>
      </c>
      <c r="DQ399" s="766" t="e">
        <f>DQ55</f>
        <v>#DIV/0!</v>
      </c>
      <c r="DR399" s="766" t="e">
        <f>DR55</f>
        <v>#DIV/0!</v>
      </c>
      <c r="DS399" s="946"/>
      <c r="DT399" s="944"/>
      <c r="DV399" s="945"/>
      <c r="DW399" s="766" t="e">
        <f>DW55</f>
        <v>#DIV/0!</v>
      </c>
      <c r="DX399" s="766" t="e">
        <f>DX55</f>
        <v>#DIV/0!</v>
      </c>
      <c r="DY399" s="766" t="e">
        <f>DY55</f>
        <v>#DIV/0!</v>
      </c>
      <c r="DZ399" s="766" t="e">
        <f>DZ55</f>
        <v>#DIV/0!</v>
      </c>
      <c r="EA399" s="946"/>
      <c r="EB399" s="944"/>
      <c r="ED399" s="945"/>
      <c r="EE399" s="766" t="e">
        <f>EE55</f>
        <v>#DIV/0!</v>
      </c>
      <c r="EF399" s="766" t="e">
        <f>EF55</f>
        <v>#DIV/0!</v>
      </c>
      <c r="EG399" s="766" t="e">
        <f>EG55</f>
        <v>#DIV/0!</v>
      </c>
      <c r="EH399" s="766" t="e">
        <f>EH55</f>
        <v>#DIV/0!</v>
      </c>
      <c r="EI399" s="946"/>
      <c r="EJ399" s="944"/>
      <c r="EL399" s="945"/>
      <c r="EM399" s="766" t="e">
        <f>EM55</f>
        <v>#DIV/0!</v>
      </c>
      <c r="EN399" s="766" t="e">
        <f>EN55</f>
        <v>#DIV/0!</v>
      </c>
      <c r="EO399" s="766" t="e">
        <f>EO55</f>
        <v>#DIV/0!</v>
      </c>
      <c r="EP399" s="766" t="e">
        <f>EP55</f>
        <v>#DIV/0!</v>
      </c>
      <c r="EQ399" s="946"/>
      <c r="ER399" s="944"/>
      <c r="ET399" s="945"/>
      <c r="EU399" s="766" t="e">
        <f>EU55</f>
        <v>#DIV/0!</v>
      </c>
      <c r="EV399" s="766" t="e">
        <f>EV55</f>
        <v>#DIV/0!</v>
      </c>
      <c r="EW399" s="766" t="e">
        <f>EW55</f>
        <v>#DIV/0!</v>
      </c>
      <c r="EX399" s="766" t="e">
        <f>EX55</f>
        <v>#DIV/0!</v>
      </c>
      <c r="EY399" s="946"/>
      <c r="EZ399" s="944"/>
      <c r="FB399" s="945"/>
      <c r="FC399" s="766" t="e">
        <f>FC55</f>
        <v>#DIV/0!</v>
      </c>
      <c r="FD399" s="766" t="e">
        <f>FD55</f>
        <v>#DIV/0!</v>
      </c>
      <c r="FE399" s="766" t="e">
        <f>FE55</f>
        <v>#DIV/0!</v>
      </c>
      <c r="FF399" s="766" t="e">
        <f>FF55</f>
        <v>#DIV/0!</v>
      </c>
      <c r="FG399" s="946"/>
      <c r="FH399" s="944"/>
      <c r="FJ399" s="945"/>
      <c r="FK399" s="766" t="e">
        <f>FK55</f>
        <v>#DIV/0!</v>
      </c>
      <c r="FL399" s="766" t="e">
        <f>FL55</f>
        <v>#DIV/0!</v>
      </c>
      <c r="FM399" s="766" t="e">
        <f>FM55</f>
        <v>#DIV/0!</v>
      </c>
      <c r="FN399" s="766" t="e">
        <f>FN55</f>
        <v>#DIV/0!</v>
      </c>
      <c r="FO399" s="946"/>
    </row>
    <row r="400" spans="2:171">
      <c r="B400" s="108"/>
      <c r="C400" s="108" t="s">
        <v>247</v>
      </c>
      <c r="D400" s="944"/>
      <c r="E400" s="778" t="str">
        <f>E56</f>
        <v>DIRECT</v>
      </c>
      <c r="G400" s="766">
        <f>G56</f>
        <v>0</v>
      </c>
      <c r="H400" s="766">
        <f>H56</f>
        <v>0</v>
      </c>
      <c r="I400" s="766">
        <f>I56</f>
        <v>0</v>
      </c>
      <c r="J400" s="766">
        <f>J56</f>
        <v>0</v>
      </c>
      <c r="K400" s="946">
        <f t="shared" si="529"/>
        <v>0</v>
      </c>
      <c r="L400" s="944"/>
      <c r="N400" s="945"/>
      <c r="O400" s="766" t="e">
        <f>O56</f>
        <v>#DIV/0!</v>
      </c>
      <c r="P400" s="766" t="e">
        <f>P56</f>
        <v>#DIV/0!</v>
      </c>
      <c r="Q400" s="766" t="e">
        <f>Q56</f>
        <v>#DIV/0!</v>
      </c>
      <c r="R400" s="766" t="e">
        <f>R56</f>
        <v>#DIV/0!</v>
      </c>
      <c r="S400" s="946"/>
      <c r="T400" s="944"/>
      <c r="V400" s="945"/>
      <c r="W400" s="766" t="e">
        <f>W56</f>
        <v>#DIV/0!</v>
      </c>
      <c r="X400" s="766" t="e">
        <f>X56</f>
        <v>#DIV/0!</v>
      </c>
      <c r="Y400" s="766" t="e">
        <f>Y56</f>
        <v>#DIV/0!</v>
      </c>
      <c r="Z400" s="766" t="e">
        <f>Z56</f>
        <v>#DIV/0!</v>
      </c>
      <c r="AA400" s="946"/>
      <c r="AB400" s="944"/>
      <c r="AD400" s="945"/>
      <c r="AE400" s="766" t="e">
        <f>AE56</f>
        <v>#DIV/0!</v>
      </c>
      <c r="AF400" s="766" t="e">
        <f>AF56</f>
        <v>#DIV/0!</v>
      </c>
      <c r="AG400" s="766" t="e">
        <f>AG56</f>
        <v>#DIV/0!</v>
      </c>
      <c r="AH400" s="766" t="e">
        <f>AH56</f>
        <v>#DIV/0!</v>
      </c>
      <c r="AI400" s="946"/>
      <c r="AJ400" s="944"/>
      <c r="AL400" s="945"/>
      <c r="AM400" s="766" t="e">
        <f>AM56</f>
        <v>#DIV/0!</v>
      </c>
      <c r="AN400" s="766" t="e">
        <f>AN56</f>
        <v>#DIV/0!</v>
      </c>
      <c r="AO400" s="766" t="e">
        <f>AO56</f>
        <v>#DIV/0!</v>
      </c>
      <c r="AP400" s="766" t="e">
        <f>AP56</f>
        <v>#DIV/0!</v>
      </c>
      <c r="AQ400" s="946"/>
      <c r="AR400" s="944"/>
      <c r="AT400" s="945"/>
      <c r="AU400" s="766" t="e">
        <f>AU56</f>
        <v>#DIV/0!</v>
      </c>
      <c r="AV400" s="766" t="e">
        <f>AV56</f>
        <v>#DIV/0!</v>
      </c>
      <c r="AW400" s="766" t="e">
        <f>AW56</f>
        <v>#DIV/0!</v>
      </c>
      <c r="AX400" s="766" t="e">
        <f>AX56</f>
        <v>#DIV/0!</v>
      </c>
      <c r="AY400" s="946"/>
      <c r="AZ400" s="944"/>
      <c r="BB400" s="945"/>
      <c r="BC400" s="766" t="e">
        <f>BC56</f>
        <v>#DIV/0!</v>
      </c>
      <c r="BD400" s="766" t="e">
        <f>BD56</f>
        <v>#DIV/0!</v>
      </c>
      <c r="BE400" s="766" t="e">
        <f>BE56</f>
        <v>#DIV/0!</v>
      </c>
      <c r="BF400" s="766" t="e">
        <f>BF56</f>
        <v>#DIV/0!</v>
      </c>
      <c r="BG400" s="946"/>
      <c r="BH400" s="944"/>
      <c r="BJ400" s="945"/>
      <c r="BK400" s="766" t="e">
        <f>BK56</f>
        <v>#DIV/0!</v>
      </c>
      <c r="BL400" s="766" t="e">
        <f>BL56</f>
        <v>#DIV/0!</v>
      </c>
      <c r="BM400" s="766" t="e">
        <f>BM56</f>
        <v>#DIV/0!</v>
      </c>
      <c r="BN400" s="766" t="e">
        <f>BN56</f>
        <v>#DIV/0!</v>
      </c>
      <c r="BO400" s="946"/>
      <c r="BP400" s="944"/>
      <c r="BR400" s="945"/>
      <c r="BS400" s="766" t="e">
        <f>BS56</f>
        <v>#DIV/0!</v>
      </c>
      <c r="BT400" s="766" t="e">
        <f>BT56</f>
        <v>#DIV/0!</v>
      </c>
      <c r="BU400" s="766" t="e">
        <f>BU56</f>
        <v>#DIV/0!</v>
      </c>
      <c r="BV400" s="766" t="e">
        <f>BV56</f>
        <v>#DIV/0!</v>
      </c>
      <c r="BW400" s="946"/>
      <c r="BX400" s="944"/>
      <c r="BZ400" s="945"/>
      <c r="CA400" s="766" t="e">
        <f>CA56</f>
        <v>#DIV/0!</v>
      </c>
      <c r="CB400" s="766" t="e">
        <f>CB56</f>
        <v>#DIV/0!</v>
      </c>
      <c r="CC400" s="766" t="e">
        <f>CC56</f>
        <v>#DIV/0!</v>
      </c>
      <c r="CD400" s="766" t="e">
        <f>CD56</f>
        <v>#DIV/0!</v>
      </c>
      <c r="CE400" s="946"/>
      <c r="CF400" s="944"/>
      <c r="CH400" s="945"/>
      <c r="CI400" s="766" t="e">
        <f>CI56</f>
        <v>#DIV/0!</v>
      </c>
      <c r="CJ400" s="766" t="e">
        <f>CJ56</f>
        <v>#DIV/0!</v>
      </c>
      <c r="CK400" s="766" t="e">
        <f>CK56</f>
        <v>#DIV/0!</v>
      </c>
      <c r="CL400" s="766" t="e">
        <f>CL56</f>
        <v>#DIV/0!</v>
      </c>
      <c r="CM400" s="946"/>
      <c r="CN400" s="944"/>
      <c r="CP400" s="945"/>
      <c r="CQ400" s="766" t="e">
        <f>CQ56</f>
        <v>#DIV/0!</v>
      </c>
      <c r="CR400" s="766" t="e">
        <f>CR56</f>
        <v>#DIV/0!</v>
      </c>
      <c r="CS400" s="766" t="e">
        <f>CS56</f>
        <v>#DIV/0!</v>
      </c>
      <c r="CT400" s="766" t="e">
        <f>CT56</f>
        <v>#DIV/0!</v>
      </c>
      <c r="CU400" s="946"/>
      <c r="CV400" s="944"/>
      <c r="CX400" s="945"/>
      <c r="CY400" s="766" t="e">
        <f>CY56</f>
        <v>#DIV/0!</v>
      </c>
      <c r="CZ400" s="766" t="e">
        <f>CZ56</f>
        <v>#DIV/0!</v>
      </c>
      <c r="DA400" s="766" t="e">
        <f>DA56</f>
        <v>#DIV/0!</v>
      </c>
      <c r="DB400" s="766" t="e">
        <f>DB56</f>
        <v>#DIV/0!</v>
      </c>
      <c r="DC400" s="946"/>
      <c r="DD400" s="944"/>
      <c r="DF400" s="945"/>
      <c r="DG400" s="766" t="e">
        <f>DG56</f>
        <v>#DIV/0!</v>
      </c>
      <c r="DH400" s="766" t="e">
        <f>DH56</f>
        <v>#DIV/0!</v>
      </c>
      <c r="DI400" s="766" t="e">
        <f>DI56</f>
        <v>#DIV/0!</v>
      </c>
      <c r="DJ400" s="766" t="e">
        <f>DJ56</f>
        <v>#DIV/0!</v>
      </c>
      <c r="DK400" s="946"/>
      <c r="DL400" s="944"/>
      <c r="DN400" s="945"/>
      <c r="DO400" s="766" t="e">
        <f>DO56</f>
        <v>#DIV/0!</v>
      </c>
      <c r="DP400" s="766" t="e">
        <f>DP56</f>
        <v>#DIV/0!</v>
      </c>
      <c r="DQ400" s="766" t="e">
        <f>DQ56</f>
        <v>#DIV/0!</v>
      </c>
      <c r="DR400" s="766" t="e">
        <f>DR56</f>
        <v>#DIV/0!</v>
      </c>
      <c r="DS400" s="946"/>
      <c r="DT400" s="944"/>
      <c r="DV400" s="945"/>
      <c r="DW400" s="766" t="e">
        <f>DW56</f>
        <v>#DIV/0!</v>
      </c>
      <c r="DX400" s="766" t="e">
        <f>DX56</f>
        <v>#DIV/0!</v>
      </c>
      <c r="DY400" s="766" t="e">
        <f>DY56</f>
        <v>#DIV/0!</v>
      </c>
      <c r="DZ400" s="766" t="e">
        <f>DZ56</f>
        <v>#DIV/0!</v>
      </c>
      <c r="EA400" s="946"/>
      <c r="EB400" s="944"/>
      <c r="ED400" s="945"/>
      <c r="EE400" s="766" t="e">
        <f>EE56</f>
        <v>#DIV/0!</v>
      </c>
      <c r="EF400" s="766" t="e">
        <f>EF56</f>
        <v>#DIV/0!</v>
      </c>
      <c r="EG400" s="766" t="e">
        <f>EG56</f>
        <v>#DIV/0!</v>
      </c>
      <c r="EH400" s="766" t="e">
        <f>EH56</f>
        <v>#DIV/0!</v>
      </c>
      <c r="EI400" s="946"/>
      <c r="EJ400" s="944"/>
      <c r="EL400" s="945"/>
      <c r="EM400" s="766" t="e">
        <f>EM56</f>
        <v>#DIV/0!</v>
      </c>
      <c r="EN400" s="766" t="e">
        <f>EN56</f>
        <v>#DIV/0!</v>
      </c>
      <c r="EO400" s="766" t="e">
        <f>EO56</f>
        <v>#DIV/0!</v>
      </c>
      <c r="EP400" s="766" t="e">
        <f>EP56</f>
        <v>#DIV/0!</v>
      </c>
      <c r="EQ400" s="946"/>
      <c r="ER400" s="944"/>
      <c r="ET400" s="945"/>
      <c r="EU400" s="766" t="e">
        <f>EU56</f>
        <v>#DIV/0!</v>
      </c>
      <c r="EV400" s="766" t="e">
        <f>EV56</f>
        <v>#DIV/0!</v>
      </c>
      <c r="EW400" s="766" t="e">
        <f>EW56</f>
        <v>#DIV/0!</v>
      </c>
      <c r="EX400" s="766" t="e">
        <f>EX56</f>
        <v>#DIV/0!</v>
      </c>
      <c r="EY400" s="946"/>
      <c r="EZ400" s="944"/>
      <c r="FB400" s="945"/>
      <c r="FC400" s="766" t="e">
        <f>FC56</f>
        <v>#DIV/0!</v>
      </c>
      <c r="FD400" s="766" t="e">
        <f>FD56</f>
        <v>#DIV/0!</v>
      </c>
      <c r="FE400" s="766" t="e">
        <f>FE56</f>
        <v>#DIV/0!</v>
      </c>
      <c r="FF400" s="766" t="e">
        <f>FF56</f>
        <v>#DIV/0!</v>
      </c>
      <c r="FG400" s="946"/>
      <c r="FH400" s="944"/>
      <c r="FJ400" s="945"/>
      <c r="FK400" s="766" t="e">
        <f>FK56</f>
        <v>#DIV/0!</v>
      </c>
      <c r="FL400" s="766" t="e">
        <f>FL56</f>
        <v>#DIV/0!</v>
      </c>
      <c r="FM400" s="766" t="e">
        <f>FM56</f>
        <v>#DIV/0!</v>
      </c>
      <c r="FN400" s="766" t="e">
        <f>FN56</f>
        <v>#DIV/0!</v>
      </c>
      <c r="FO400" s="946"/>
    </row>
    <row r="401" spans="2:171">
      <c r="B401" s="108"/>
      <c r="C401" s="108" t="s">
        <v>397</v>
      </c>
      <c r="D401" s="944"/>
      <c r="E401" s="778" t="str">
        <f>E57</f>
        <v>PTD</v>
      </c>
      <c r="G401" s="766">
        <f>G57</f>
        <v>0</v>
      </c>
      <c r="H401" s="766">
        <f>H57</f>
        <v>0</v>
      </c>
      <c r="I401" s="766">
        <f>I57</f>
        <v>0</v>
      </c>
      <c r="J401" s="766">
        <f>J57</f>
        <v>0</v>
      </c>
      <c r="K401" s="946">
        <f t="shared" si="529"/>
        <v>1</v>
      </c>
      <c r="L401" s="944"/>
      <c r="N401" s="945"/>
      <c r="O401" s="766" t="e">
        <f>O57</f>
        <v>#DIV/0!</v>
      </c>
      <c r="P401" s="766" t="e">
        <f>P57</f>
        <v>#DIV/0!</v>
      </c>
      <c r="Q401" s="766" t="e">
        <f>Q57</f>
        <v>#DIV/0!</v>
      </c>
      <c r="R401" s="766" t="e">
        <f>R57</f>
        <v>#DIV/0!</v>
      </c>
      <c r="S401" s="946"/>
      <c r="T401" s="944"/>
      <c r="V401" s="945"/>
      <c r="W401" s="766" t="e">
        <f>W57</f>
        <v>#DIV/0!</v>
      </c>
      <c r="X401" s="766" t="e">
        <f>X57</f>
        <v>#DIV/0!</v>
      </c>
      <c r="Y401" s="766" t="e">
        <f>Y57</f>
        <v>#DIV/0!</v>
      </c>
      <c r="Z401" s="766" t="e">
        <f>Z57</f>
        <v>#DIV/0!</v>
      </c>
      <c r="AA401" s="946"/>
      <c r="AB401" s="944"/>
      <c r="AD401" s="945"/>
      <c r="AE401" s="766" t="e">
        <f>AE57</f>
        <v>#DIV/0!</v>
      </c>
      <c r="AF401" s="766" t="e">
        <f>AF57</f>
        <v>#DIV/0!</v>
      </c>
      <c r="AG401" s="766" t="e">
        <f>AG57</f>
        <v>#DIV/0!</v>
      </c>
      <c r="AH401" s="766" t="e">
        <f>AH57</f>
        <v>#DIV/0!</v>
      </c>
      <c r="AI401" s="946"/>
      <c r="AJ401" s="944"/>
      <c r="AL401" s="945"/>
      <c r="AM401" s="766" t="e">
        <f>AM57</f>
        <v>#DIV/0!</v>
      </c>
      <c r="AN401" s="766" t="e">
        <f>AN57</f>
        <v>#DIV/0!</v>
      </c>
      <c r="AO401" s="766" t="e">
        <f>AO57</f>
        <v>#DIV/0!</v>
      </c>
      <c r="AP401" s="766" t="e">
        <f>AP57</f>
        <v>#DIV/0!</v>
      </c>
      <c r="AQ401" s="946"/>
      <c r="AR401" s="944"/>
      <c r="AT401" s="945"/>
      <c r="AU401" s="766" t="e">
        <f>AU57</f>
        <v>#DIV/0!</v>
      </c>
      <c r="AV401" s="766" t="e">
        <f>AV57</f>
        <v>#DIV/0!</v>
      </c>
      <c r="AW401" s="766" t="e">
        <f>AW57</f>
        <v>#DIV/0!</v>
      </c>
      <c r="AX401" s="766" t="e">
        <f>AX57</f>
        <v>#DIV/0!</v>
      </c>
      <c r="AY401" s="946"/>
      <c r="AZ401" s="944"/>
      <c r="BB401" s="945"/>
      <c r="BC401" s="766" t="e">
        <f>BC57</f>
        <v>#DIV/0!</v>
      </c>
      <c r="BD401" s="766" t="e">
        <f>BD57</f>
        <v>#DIV/0!</v>
      </c>
      <c r="BE401" s="766" t="e">
        <f>BE57</f>
        <v>#DIV/0!</v>
      </c>
      <c r="BF401" s="766" t="e">
        <f>BF57</f>
        <v>#DIV/0!</v>
      </c>
      <c r="BG401" s="946"/>
      <c r="BH401" s="944"/>
      <c r="BJ401" s="945"/>
      <c r="BK401" s="766" t="e">
        <f>BK57</f>
        <v>#DIV/0!</v>
      </c>
      <c r="BL401" s="766" t="e">
        <f>BL57</f>
        <v>#DIV/0!</v>
      </c>
      <c r="BM401" s="766" t="e">
        <f>BM57</f>
        <v>#DIV/0!</v>
      </c>
      <c r="BN401" s="766" t="e">
        <f>BN57</f>
        <v>#DIV/0!</v>
      </c>
      <c r="BO401" s="946"/>
      <c r="BP401" s="944"/>
      <c r="BR401" s="945"/>
      <c r="BS401" s="766" t="e">
        <f>BS57</f>
        <v>#DIV/0!</v>
      </c>
      <c r="BT401" s="766" t="e">
        <f>BT57</f>
        <v>#DIV/0!</v>
      </c>
      <c r="BU401" s="766" t="e">
        <f>BU57</f>
        <v>#DIV/0!</v>
      </c>
      <c r="BV401" s="766" t="e">
        <f>BV57</f>
        <v>#DIV/0!</v>
      </c>
      <c r="BW401" s="946"/>
      <c r="BX401" s="944"/>
      <c r="BZ401" s="945"/>
      <c r="CA401" s="766" t="e">
        <f>CA57</f>
        <v>#DIV/0!</v>
      </c>
      <c r="CB401" s="766" t="e">
        <f>CB57</f>
        <v>#DIV/0!</v>
      </c>
      <c r="CC401" s="766" t="e">
        <f>CC57</f>
        <v>#DIV/0!</v>
      </c>
      <c r="CD401" s="766" t="e">
        <f>CD57</f>
        <v>#DIV/0!</v>
      </c>
      <c r="CE401" s="946"/>
      <c r="CF401" s="944"/>
      <c r="CH401" s="945"/>
      <c r="CI401" s="766" t="e">
        <f>CI57</f>
        <v>#DIV/0!</v>
      </c>
      <c r="CJ401" s="766" t="e">
        <f>CJ57</f>
        <v>#DIV/0!</v>
      </c>
      <c r="CK401" s="766" t="e">
        <f>CK57</f>
        <v>#DIV/0!</v>
      </c>
      <c r="CL401" s="766" t="e">
        <f>CL57</f>
        <v>#DIV/0!</v>
      </c>
      <c r="CM401" s="946"/>
      <c r="CN401" s="944"/>
      <c r="CP401" s="945"/>
      <c r="CQ401" s="766" t="e">
        <f>CQ57</f>
        <v>#DIV/0!</v>
      </c>
      <c r="CR401" s="766" t="e">
        <f>CR57</f>
        <v>#DIV/0!</v>
      </c>
      <c r="CS401" s="766" t="e">
        <f>CS57</f>
        <v>#DIV/0!</v>
      </c>
      <c r="CT401" s="766" t="e">
        <f>CT57</f>
        <v>#DIV/0!</v>
      </c>
      <c r="CU401" s="946"/>
      <c r="CV401" s="944"/>
      <c r="CX401" s="945"/>
      <c r="CY401" s="766" t="e">
        <f>CY57</f>
        <v>#DIV/0!</v>
      </c>
      <c r="CZ401" s="766" t="e">
        <f>CZ57</f>
        <v>#DIV/0!</v>
      </c>
      <c r="DA401" s="766" t="e">
        <f>DA57</f>
        <v>#DIV/0!</v>
      </c>
      <c r="DB401" s="766" t="e">
        <f>DB57</f>
        <v>#DIV/0!</v>
      </c>
      <c r="DC401" s="946"/>
      <c r="DD401" s="944"/>
      <c r="DF401" s="945"/>
      <c r="DG401" s="766" t="e">
        <f>DG57</f>
        <v>#DIV/0!</v>
      </c>
      <c r="DH401" s="766" t="e">
        <f>DH57</f>
        <v>#DIV/0!</v>
      </c>
      <c r="DI401" s="766" t="e">
        <f>DI57</f>
        <v>#DIV/0!</v>
      </c>
      <c r="DJ401" s="766" t="e">
        <f>DJ57</f>
        <v>#DIV/0!</v>
      </c>
      <c r="DK401" s="946"/>
      <c r="DL401" s="944"/>
      <c r="DN401" s="945"/>
      <c r="DO401" s="766" t="e">
        <f>DO57</f>
        <v>#DIV/0!</v>
      </c>
      <c r="DP401" s="766" t="e">
        <f>DP57</f>
        <v>#DIV/0!</v>
      </c>
      <c r="DQ401" s="766" t="e">
        <f>DQ57</f>
        <v>#DIV/0!</v>
      </c>
      <c r="DR401" s="766" t="e">
        <f>DR57</f>
        <v>#DIV/0!</v>
      </c>
      <c r="DS401" s="946"/>
      <c r="DT401" s="944"/>
      <c r="DV401" s="945"/>
      <c r="DW401" s="766" t="e">
        <f>DW57</f>
        <v>#DIV/0!</v>
      </c>
      <c r="DX401" s="766" t="e">
        <f>DX57</f>
        <v>#DIV/0!</v>
      </c>
      <c r="DY401" s="766" t="e">
        <f>DY57</f>
        <v>#DIV/0!</v>
      </c>
      <c r="DZ401" s="766" t="e">
        <f>DZ57</f>
        <v>#DIV/0!</v>
      </c>
      <c r="EA401" s="946"/>
      <c r="EB401" s="944"/>
      <c r="ED401" s="945"/>
      <c r="EE401" s="766" t="e">
        <f>EE57</f>
        <v>#DIV/0!</v>
      </c>
      <c r="EF401" s="766" t="e">
        <f>EF57</f>
        <v>#DIV/0!</v>
      </c>
      <c r="EG401" s="766" t="e">
        <f>EG57</f>
        <v>#DIV/0!</v>
      </c>
      <c r="EH401" s="766" t="e">
        <f>EH57</f>
        <v>#DIV/0!</v>
      </c>
      <c r="EI401" s="946"/>
      <c r="EJ401" s="944"/>
      <c r="EL401" s="945"/>
      <c r="EM401" s="766" t="e">
        <f>EM57</f>
        <v>#DIV/0!</v>
      </c>
      <c r="EN401" s="766" t="e">
        <f>EN57</f>
        <v>#DIV/0!</v>
      </c>
      <c r="EO401" s="766" t="e">
        <f>EO57</f>
        <v>#DIV/0!</v>
      </c>
      <c r="EP401" s="766" t="e">
        <f>EP57</f>
        <v>#DIV/0!</v>
      </c>
      <c r="EQ401" s="946"/>
      <c r="ER401" s="944"/>
      <c r="ET401" s="945"/>
      <c r="EU401" s="766" t="e">
        <f>EU57</f>
        <v>#DIV/0!</v>
      </c>
      <c r="EV401" s="766" t="e">
        <f>EV57</f>
        <v>#DIV/0!</v>
      </c>
      <c r="EW401" s="766" t="e">
        <f>EW57</f>
        <v>#DIV/0!</v>
      </c>
      <c r="EX401" s="766" t="e">
        <f>EX57</f>
        <v>#DIV/0!</v>
      </c>
      <c r="EY401" s="946"/>
      <c r="EZ401" s="944"/>
      <c r="FB401" s="945"/>
      <c r="FC401" s="766" t="e">
        <f>FC57</f>
        <v>#DIV/0!</v>
      </c>
      <c r="FD401" s="766" t="e">
        <f>FD57</f>
        <v>#DIV/0!</v>
      </c>
      <c r="FE401" s="766" t="e">
        <f>FE57</f>
        <v>#DIV/0!</v>
      </c>
      <c r="FF401" s="766" t="e">
        <f>FF57</f>
        <v>#DIV/0!</v>
      </c>
      <c r="FG401" s="946"/>
      <c r="FH401" s="944"/>
      <c r="FJ401" s="945"/>
      <c r="FK401" s="766" t="e">
        <f>FK57</f>
        <v>#DIV/0!</v>
      </c>
      <c r="FL401" s="766" t="e">
        <f>FL57</f>
        <v>#DIV/0!</v>
      </c>
      <c r="FM401" s="766" t="e">
        <f>FM57</f>
        <v>#DIV/0!</v>
      </c>
      <c r="FN401" s="766" t="e">
        <f>FN57</f>
        <v>#DIV/0!</v>
      </c>
      <c r="FO401" s="946"/>
    </row>
    <row r="402" spans="2:171">
      <c r="B402" s="108"/>
      <c r="C402" s="108" t="s">
        <v>475</v>
      </c>
      <c r="D402" s="944"/>
      <c r="E402" s="945"/>
      <c r="F402" s="945"/>
      <c r="G402" s="1425">
        <f>SUM(G390:G401)</f>
        <v>0</v>
      </c>
      <c r="H402" s="1425">
        <f>SUM(H390:H401)</f>
        <v>0</v>
      </c>
      <c r="I402" s="1425">
        <f>SUM(I390:I401)</f>
        <v>0</v>
      </c>
      <c r="J402" s="1425">
        <f>SUM(J390:J401)</f>
        <v>0</v>
      </c>
      <c r="K402" s="946"/>
      <c r="L402" s="944"/>
      <c r="M402" s="945"/>
      <c r="N402" s="945"/>
      <c r="O402" s="1425" t="e">
        <f>SUM(O390:O401)</f>
        <v>#DIV/0!</v>
      </c>
      <c r="P402" s="1425" t="e">
        <f>SUM(P390:P401)</f>
        <v>#DIV/0!</v>
      </c>
      <c r="Q402" s="1425" t="e">
        <f>SUM(Q390:Q401)</f>
        <v>#DIV/0!</v>
      </c>
      <c r="R402" s="1425" t="e">
        <f>SUM(R390:R401)</f>
        <v>#DIV/0!</v>
      </c>
      <c r="S402" s="946"/>
      <c r="T402" s="944"/>
      <c r="U402" s="945"/>
      <c r="V402" s="945"/>
      <c r="W402" s="1425" t="e">
        <f>SUM(W390:W401)</f>
        <v>#DIV/0!</v>
      </c>
      <c r="X402" s="1425" t="e">
        <f>SUM(X390:X401)</f>
        <v>#DIV/0!</v>
      </c>
      <c r="Y402" s="1425" t="e">
        <f>SUM(Y390:Y401)</f>
        <v>#DIV/0!</v>
      </c>
      <c r="Z402" s="1425" t="e">
        <f>SUM(Z390:Z401)</f>
        <v>#DIV/0!</v>
      </c>
      <c r="AA402" s="946"/>
      <c r="AB402" s="944"/>
      <c r="AC402" s="945"/>
      <c r="AD402" s="945"/>
      <c r="AE402" s="1425" t="e">
        <f>SUM(AE390:AE401)</f>
        <v>#DIV/0!</v>
      </c>
      <c r="AF402" s="1425" t="e">
        <f>SUM(AF390:AF401)</f>
        <v>#DIV/0!</v>
      </c>
      <c r="AG402" s="1425" t="e">
        <f>SUM(AG390:AG401)</f>
        <v>#DIV/0!</v>
      </c>
      <c r="AH402" s="1425" t="e">
        <f>SUM(AH390:AH401)</f>
        <v>#DIV/0!</v>
      </c>
      <c r="AI402" s="946"/>
      <c r="AJ402" s="944"/>
      <c r="AK402" s="945"/>
      <c r="AL402" s="945"/>
      <c r="AM402" s="1425" t="e">
        <f>SUM(AM390:AM401)</f>
        <v>#DIV/0!</v>
      </c>
      <c r="AN402" s="1425" t="e">
        <f>SUM(AN390:AN401)</f>
        <v>#DIV/0!</v>
      </c>
      <c r="AO402" s="1425" t="e">
        <f>SUM(AO390:AO401)</f>
        <v>#DIV/0!</v>
      </c>
      <c r="AP402" s="1425" t="e">
        <f>SUM(AP390:AP401)</f>
        <v>#DIV/0!</v>
      </c>
      <c r="AQ402" s="946"/>
      <c r="AR402" s="944"/>
      <c r="AS402" s="945"/>
      <c r="AT402" s="945"/>
      <c r="AU402" s="1425" t="e">
        <f>SUM(AU390:AU401)</f>
        <v>#DIV/0!</v>
      </c>
      <c r="AV402" s="1425" t="e">
        <f>SUM(AV390:AV401)</f>
        <v>#DIV/0!</v>
      </c>
      <c r="AW402" s="1425" t="e">
        <f>SUM(AW390:AW401)</f>
        <v>#DIV/0!</v>
      </c>
      <c r="AX402" s="1425" t="e">
        <f>SUM(AX390:AX401)</f>
        <v>#DIV/0!</v>
      </c>
      <c r="AY402" s="946"/>
      <c r="AZ402" s="944"/>
      <c r="BA402" s="945"/>
      <c r="BB402" s="945"/>
      <c r="BC402" s="1425" t="e">
        <f>SUM(BC390:BC401)</f>
        <v>#DIV/0!</v>
      </c>
      <c r="BD402" s="1425" t="e">
        <f>SUM(BD390:BD401)</f>
        <v>#DIV/0!</v>
      </c>
      <c r="BE402" s="1425" t="e">
        <f>SUM(BE390:BE401)</f>
        <v>#DIV/0!</v>
      </c>
      <c r="BF402" s="1425" t="e">
        <f>SUM(BF390:BF401)</f>
        <v>#DIV/0!</v>
      </c>
      <c r="BG402" s="946"/>
      <c r="BH402" s="944"/>
      <c r="BI402" s="945"/>
      <c r="BJ402" s="945"/>
      <c r="BK402" s="1425" t="e">
        <f>SUM(BK390:BK401)</f>
        <v>#DIV/0!</v>
      </c>
      <c r="BL402" s="1425" t="e">
        <f>SUM(BL390:BL401)</f>
        <v>#DIV/0!</v>
      </c>
      <c r="BM402" s="1425" t="e">
        <f>SUM(BM390:BM401)</f>
        <v>#DIV/0!</v>
      </c>
      <c r="BN402" s="1425" t="e">
        <f>SUM(BN390:BN401)</f>
        <v>#DIV/0!</v>
      </c>
      <c r="BO402" s="946"/>
      <c r="BP402" s="944"/>
      <c r="BQ402" s="945"/>
      <c r="BR402" s="945"/>
      <c r="BS402" s="1425" t="e">
        <f>SUM(BS390:BS401)</f>
        <v>#DIV/0!</v>
      </c>
      <c r="BT402" s="1425" t="e">
        <f>SUM(BT390:BT401)</f>
        <v>#DIV/0!</v>
      </c>
      <c r="BU402" s="1425" t="e">
        <f>SUM(BU390:BU401)</f>
        <v>#DIV/0!</v>
      </c>
      <c r="BV402" s="1425" t="e">
        <f>SUM(BV390:BV401)</f>
        <v>#DIV/0!</v>
      </c>
      <c r="BW402" s="946"/>
      <c r="BX402" s="944"/>
      <c r="BY402" s="945"/>
      <c r="BZ402" s="945"/>
      <c r="CA402" s="1425" t="e">
        <f>SUM(CA390:CA401)</f>
        <v>#DIV/0!</v>
      </c>
      <c r="CB402" s="1425" t="e">
        <f>SUM(CB390:CB401)</f>
        <v>#DIV/0!</v>
      </c>
      <c r="CC402" s="1425" t="e">
        <f>SUM(CC390:CC401)</f>
        <v>#DIV/0!</v>
      </c>
      <c r="CD402" s="1425" t="e">
        <f>SUM(CD390:CD401)</f>
        <v>#DIV/0!</v>
      </c>
      <c r="CE402" s="946"/>
      <c r="CF402" s="944"/>
      <c r="CG402" s="945"/>
      <c r="CH402" s="945"/>
      <c r="CI402" s="1425" t="e">
        <f>SUM(CI390:CI401)</f>
        <v>#DIV/0!</v>
      </c>
      <c r="CJ402" s="1425" t="e">
        <f>SUM(CJ390:CJ401)</f>
        <v>#DIV/0!</v>
      </c>
      <c r="CK402" s="1425" t="e">
        <f>SUM(CK390:CK401)</f>
        <v>#DIV/0!</v>
      </c>
      <c r="CL402" s="1425" t="e">
        <f>SUM(CL390:CL401)</f>
        <v>#DIV/0!</v>
      </c>
      <c r="CM402" s="946"/>
      <c r="CN402" s="944"/>
      <c r="CO402" s="945"/>
      <c r="CP402" s="945"/>
      <c r="CQ402" s="1425" t="e">
        <f>SUM(CQ390:CQ401)</f>
        <v>#DIV/0!</v>
      </c>
      <c r="CR402" s="1425" t="e">
        <f>SUM(CR390:CR401)</f>
        <v>#DIV/0!</v>
      </c>
      <c r="CS402" s="1425" t="e">
        <f>SUM(CS390:CS401)</f>
        <v>#DIV/0!</v>
      </c>
      <c r="CT402" s="1425" t="e">
        <f>SUM(CT390:CT401)</f>
        <v>#DIV/0!</v>
      </c>
      <c r="CU402" s="946"/>
      <c r="CV402" s="944"/>
      <c r="CW402" s="945"/>
      <c r="CX402" s="945"/>
      <c r="CY402" s="1425" t="e">
        <f>SUM(CY390:CY401)</f>
        <v>#DIV/0!</v>
      </c>
      <c r="CZ402" s="1425" t="e">
        <f>SUM(CZ390:CZ401)</f>
        <v>#DIV/0!</v>
      </c>
      <c r="DA402" s="1425" t="e">
        <f>SUM(DA390:DA401)</f>
        <v>#DIV/0!</v>
      </c>
      <c r="DB402" s="1425" t="e">
        <f>SUM(DB390:DB401)</f>
        <v>#DIV/0!</v>
      </c>
      <c r="DC402" s="946"/>
      <c r="DD402" s="944"/>
      <c r="DE402" s="945"/>
      <c r="DF402" s="945"/>
      <c r="DG402" s="1425" t="e">
        <f>SUM(DG390:DG401)</f>
        <v>#DIV/0!</v>
      </c>
      <c r="DH402" s="1425" t="e">
        <f>SUM(DH390:DH401)</f>
        <v>#DIV/0!</v>
      </c>
      <c r="DI402" s="1425" t="e">
        <f>SUM(DI390:DI401)</f>
        <v>#DIV/0!</v>
      </c>
      <c r="DJ402" s="1425" t="e">
        <f>SUM(DJ390:DJ401)</f>
        <v>#DIV/0!</v>
      </c>
      <c r="DK402" s="946"/>
      <c r="DL402" s="944"/>
      <c r="DM402" s="945"/>
      <c r="DN402" s="945"/>
      <c r="DO402" s="1425" t="e">
        <f>SUM(DO390:DO401)</f>
        <v>#DIV/0!</v>
      </c>
      <c r="DP402" s="1425" t="e">
        <f>SUM(DP390:DP401)</f>
        <v>#DIV/0!</v>
      </c>
      <c r="DQ402" s="1425" t="e">
        <f>SUM(DQ390:DQ401)</f>
        <v>#DIV/0!</v>
      </c>
      <c r="DR402" s="1425" t="e">
        <f>SUM(DR390:DR401)</f>
        <v>#DIV/0!</v>
      </c>
      <c r="DS402" s="946"/>
      <c r="DT402" s="944"/>
      <c r="DU402" s="945"/>
      <c r="DV402" s="945"/>
      <c r="DW402" s="1425" t="e">
        <f>SUM(DW390:DW401)</f>
        <v>#DIV/0!</v>
      </c>
      <c r="DX402" s="1425" t="e">
        <f>SUM(DX390:DX401)</f>
        <v>#DIV/0!</v>
      </c>
      <c r="DY402" s="1425" t="e">
        <f>SUM(DY390:DY401)</f>
        <v>#DIV/0!</v>
      </c>
      <c r="DZ402" s="1425" t="e">
        <f>SUM(DZ390:DZ401)</f>
        <v>#DIV/0!</v>
      </c>
      <c r="EA402" s="946"/>
      <c r="EB402" s="944"/>
      <c r="EC402" s="945"/>
      <c r="ED402" s="945"/>
      <c r="EE402" s="1425" t="e">
        <f>SUM(EE390:EE401)</f>
        <v>#DIV/0!</v>
      </c>
      <c r="EF402" s="1425" t="e">
        <f>SUM(EF390:EF401)</f>
        <v>#DIV/0!</v>
      </c>
      <c r="EG402" s="1425" t="e">
        <f>SUM(EG390:EG401)</f>
        <v>#DIV/0!</v>
      </c>
      <c r="EH402" s="1425" t="e">
        <f>SUM(EH390:EH401)</f>
        <v>#DIV/0!</v>
      </c>
      <c r="EI402" s="946"/>
      <c r="EJ402" s="944"/>
      <c r="EK402" s="945"/>
      <c r="EL402" s="945"/>
      <c r="EM402" s="1425" t="e">
        <f>SUM(EM390:EM401)</f>
        <v>#DIV/0!</v>
      </c>
      <c r="EN402" s="1425" t="e">
        <f>SUM(EN390:EN401)</f>
        <v>#DIV/0!</v>
      </c>
      <c r="EO402" s="1425" t="e">
        <f>SUM(EO390:EO401)</f>
        <v>#DIV/0!</v>
      </c>
      <c r="EP402" s="1425" t="e">
        <f>SUM(EP390:EP401)</f>
        <v>#DIV/0!</v>
      </c>
      <c r="EQ402" s="946"/>
      <c r="ER402" s="944"/>
      <c r="ES402" s="945"/>
      <c r="ET402" s="945"/>
      <c r="EU402" s="1425" t="e">
        <f>SUM(EU390:EU401)</f>
        <v>#DIV/0!</v>
      </c>
      <c r="EV402" s="1425" t="e">
        <f>SUM(EV390:EV401)</f>
        <v>#DIV/0!</v>
      </c>
      <c r="EW402" s="1425" t="e">
        <f>SUM(EW390:EW401)</f>
        <v>#DIV/0!</v>
      </c>
      <c r="EX402" s="1425" t="e">
        <f>SUM(EX390:EX401)</f>
        <v>#DIV/0!</v>
      </c>
      <c r="EY402" s="946"/>
      <c r="EZ402" s="944"/>
      <c r="FA402" s="945"/>
      <c r="FB402" s="945"/>
      <c r="FC402" s="1425" t="e">
        <f>SUM(FC390:FC401)</f>
        <v>#DIV/0!</v>
      </c>
      <c r="FD402" s="1425" t="e">
        <f>SUM(FD390:FD401)</f>
        <v>#DIV/0!</v>
      </c>
      <c r="FE402" s="1425" t="e">
        <f>SUM(FE390:FE401)</f>
        <v>#DIV/0!</v>
      </c>
      <c r="FF402" s="1425" t="e">
        <f>SUM(FF390:FF401)</f>
        <v>#DIV/0!</v>
      </c>
      <c r="FG402" s="946"/>
      <c r="FH402" s="944"/>
      <c r="FI402" s="945"/>
      <c r="FJ402" s="945"/>
      <c r="FK402" s="1425" t="e">
        <f>SUM(FK390:FK401)</f>
        <v>#DIV/0!</v>
      </c>
      <c r="FL402" s="1425" t="e">
        <f>SUM(FL390:FL401)</f>
        <v>#DIV/0!</v>
      </c>
      <c r="FM402" s="1425" t="e">
        <f>SUM(FM390:FM401)</f>
        <v>#DIV/0!</v>
      </c>
      <c r="FN402" s="1425" t="e">
        <f>SUM(FN390:FN401)</f>
        <v>#DIV/0!</v>
      </c>
      <c r="FO402" s="946"/>
    </row>
    <row r="403" spans="2:171">
      <c r="B403" s="123"/>
      <c r="C403" s="123" t="s">
        <v>476</v>
      </c>
      <c r="D403" s="1128" t="s">
        <v>581</v>
      </c>
      <c r="E403" s="967"/>
      <c r="F403" s="967"/>
      <c r="G403" s="1426" t="e">
        <f>H403+I403+J403</f>
        <v>#DIV/0!</v>
      </c>
      <c r="H403" s="1426" t="e">
        <f>H402/G402</f>
        <v>#DIV/0!</v>
      </c>
      <c r="I403" s="1426" t="e">
        <f>I402/G402</f>
        <v>#DIV/0!</v>
      </c>
      <c r="J403" s="1426" t="e">
        <f>J402/G402</f>
        <v>#DIV/0!</v>
      </c>
      <c r="K403" s="968"/>
      <c r="L403" s="947" t="s">
        <v>581</v>
      </c>
      <c r="M403" s="967"/>
      <c r="N403" s="967"/>
      <c r="O403" s="1426" t="e">
        <f>P403+Q403+R403</f>
        <v>#DIV/0!</v>
      </c>
      <c r="P403" s="1426" t="e">
        <f>P402/O402</f>
        <v>#DIV/0!</v>
      </c>
      <c r="Q403" s="1426" t="e">
        <f>Q402/O402</f>
        <v>#DIV/0!</v>
      </c>
      <c r="R403" s="1426" t="e">
        <f>R402/O402</f>
        <v>#DIV/0!</v>
      </c>
      <c r="S403" s="968"/>
      <c r="T403" s="947" t="s">
        <v>581</v>
      </c>
      <c r="U403" s="967"/>
      <c r="V403" s="967"/>
      <c r="W403" s="1426" t="e">
        <f>X403+Y403+Z403</f>
        <v>#DIV/0!</v>
      </c>
      <c r="X403" s="1426" t="e">
        <f>X402/W402</f>
        <v>#DIV/0!</v>
      </c>
      <c r="Y403" s="1426" t="e">
        <f>Y402/W402</f>
        <v>#DIV/0!</v>
      </c>
      <c r="Z403" s="1426" t="e">
        <f>Z402/W402</f>
        <v>#DIV/0!</v>
      </c>
      <c r="AA403" s="968"/>
      <c r="AB403" s="947" t="s">
        <v>581</v>
      </c>
      <c r="AC403" s="967"/>
      <c r="AD403" s="967"/>
      <c r="AE403" s="1426" t="e">
        <f>AF403+AG403+AH403</f>
        <v>#DIV/0!</v>
      </c>
      <c r="AF403" s="1426" t="e">
        <f>AF402/AE402</f>
        <v>#DIV/0!</v>
      </c>
      <c r="AG403" s="1426" t="e">
        <f>AG402/AE402</f>
        <v>#DIV/0!</v>
      </c>
      <c r="AH403" s="1426" t="e">
        <f>AH402/AE402</f>
        <v>#DIV/0!</v>
      </c>
      <c r="AI403" s="968"/>
      <c r="AJ403" s="947" t="s">
        <v>581</v>
      </c>
      <c r="AK403" s="967"/>
      <c r="AL403" s="967"/>
      <c r="AM403" s="1426" t="e">
        <f>AN403+AO403+AP403</f>
        <v>#DIV/0!</v>
      </c>
      <c r="AN403" s="1426" t="e">
        <f>AN402/AM402</f>
        <v>#DIV/0!</v>
      </c>
      <c r="AO403" s="1426" t="e">
        <f>AO402/AM402</f>
        <v>#DIV/0!</v>
      </c>
      <c r="AP403" s="1426" t="e">
        <f>AP402/AM402</f>
        <v>#DIV/0!</v>
      </c>
      <c r="AQ403" s="968"/>
      <c r="AR403" s="947" t="s">
        <v>581</v>
      </c>
      <c r="AS403" s="967"/>
      <c r="AT403" s="967"/>
      <c r="AU403" s="1426" t="e">
        <f>AV403+AW403+AX403</f>
        <v>#DIV/0!</v>
      </c>
      <c r="AV403" s="1426" t="e">
        <f>AV402/AU402</f>
        <v>#DIV/0!</v>
      </c>
      <c r="AW403" s="1426" t="e">
        <f>AW402/AU402</f>
        <v>#DIV/0!</v>
      </c>
      <c r="AX403" s="1426" t="e">
        <f>AX402/AU402</f>
        <v>#DIV/0!</v>
      </c>
      <c r="AY403" s="968"/>
      <c r="AZ403" s="947" t="s">
        <v>581</v>
      </c>
      <c r="BA403" s="967"/>
      <c r="BB403" s="967"/>
      <c r="BC403" s="1426" t="e">
        <f>BD403+BE403+BF403</f>
        <v>#DIV/0!</v>
      </c>
      <c r="BD403" s="1426" t="e">
        <f>BD402/BC402</f>
        <v>#DIV/0!</v>
      </c>
      <c r="BE403" s="1426" t="e">
        <f>BE402/BC402</f>
        <v>#DIV/0!</v>
      </c>
      <c r="BF403" s="1426" t="e">
        <f>BF402/BC402</f>
        <v>#DIV/0!</v>
      </c>
      <c r="BG403" s="968"/>
      <c r="BH403" s="947" t="s">
        <v>581</v>
      </c>
      <c r="BI403" s="967"/>
      <c r="BJ403" s="967"/>
      <c r="BK403" s="1426" t="e">
        <f>BL403+BM403+BN403</f>
        <v>#DIV/0!</v>
      </c>
      <c r="BL403" s="1426" t="e">
        <f>BL402/BK402</f>
        <v>#DIV/0!</v>
      </c>
      <c r="BM403" s="1426" t="e">
        <f>BM402/BK402</f>
        <v>#DIV/0!</v>
      </c>
      <c r="BN403" s="1426" t="e">
        <f>BN402/BK402</f>
        <v>#DIV/0!</v>
      </c>
      <c r="BO403" s="968"/>
      <c r="BP403" s="947" t="s">
        <v>581</v>
      </c>
      <c r="BQ403" s="967"/>
      <c r="BR403" s="967"/>
      <c r="BS403" s="1426" t="e">
        <f>BT403+BU403+BV403</f>
        <v>#DIV/0!</v>
      </c>
      <c r="BT403" s="1426" t="e">
        <f>BT402/BS402</f>
        <v>#DIV/0!</v>
      </c>
      <c r="BU403" s="1426" t="e">
        <f>BU402/BS402</f>
        <v>#DIV/0!</v>
      </c>
      <c r="BV403" s="1426" t="e">
        <f>BV402/BS402</f>
        <v>#DIV/0!</v>
      </c>
      <c r="BW403" s="968"/>
      <c r="BX403" s="947" t="s">
        <v>581</v>
      </c>
      <c r="BY403" s="967"/>
      <c r="BZ403" s="967"/>
      <c r="CA403" s="1426" t="e">
        <f>CB403+CC403+CD403</f>
        <v>#DIV/0!</v>
      </c>
      <c r="CB403" s="1426" t="e">
        <f>CB402/CA402</f>
        <v>#DIV/0!</v>
      </c>
      <c r="CC403" s="1426" t="e">
        <f>CC402/CA402</f>
        <v>#DIV/0!</v>
      </c>
      <c r="CD403" s="1426" t="e">
        <f>CD402/CA402</f>
        <v>#DIV/0!</v>
      </c>
      <c r="CE403" s="968"/>
      <c r="CF403" s="947" t="s">
        <v>581</v>
      </c>
      <c r="CG403" s="967"/>
      <c r="CH403" s="967"/>
      <c r="CI403" s="1426" t="e">
        <f>CJ403+CK403+CL403</f>
        <v>#DIV/0!</v>
      </c>
      <c r="CJ403" s="1426" t="e">
        <f>CJ402/CI402</f>
        <v>#DIV/0!</v>
      </c>
      <c r="CK403" s="1426" t="e">
        <f>CK402/CI402</f>
        <v>#DIV/0!</v>
      </c>
      <c r="CL403" s="1426" t="e">
        <f>CL402/CI402</f>
        <v>#DIV/0!</v>
      </c>
      <c r="CM403" s="968"/>
      <c r="CN403" s="947" t="s">
        <v>581</v>
      </c>
      <c r="CO403" s="967"/>
      <c r="CP403" s="967"/>
      <c r="CQ403" s="1426" t="e">
        <f>CR403+CS403+CT403</f>
        <v>#DIV/0!</v>
      </c>
      <c r="CR403" s="1426" t="e">
        <f>CR402/CQ402</f>
        <v>#DIV/0!</v>
      </c>
      <c r="CS403" s="1426" t="e">
        <f>CS402/CQ402</f>
        <v>#DIV/0!</v>
      </c>
      <c r="CT403" s="1426" t="e">
        <f>CT402/CQ402</f>
        <v>#DIV/0!</v>
      </c>
      <c r="CU403" s="968"/>
      <c r="CV403" s="947" t="s">
        <v>581</v>
      </c>
      <c r="CW403" s="967"/>
      <c r="CX403" s="967"/>
      <c r="CY403" s="1426" t="e">
        <f>CZ403+DA403+DB403</f>
        <v>#DIV/0!</v>
      </c>
      <c r="CZ403" s="1426" t="e">
        <f>CZ402/CY402</f>
        <v>#DIV/0!</v>
      </c>
      <c r="DA403" s="1426" t="e">
        <f>DA402/CY402</f>
        <v>#DIV/0!</v>
      </c>
      <c r="DB403" s="1426" t="e">
        <f>DB402/CY402</f>
        <v>#DIV/0!</v>
      </c>
      <c r="DC403" s="968"/>
      <c r="DD403" s="947" t="s">
        <v>581</v>
      </c>
      <c r="DE403" s="967"/>
      <c r="DF403" s="967"/>
      <c r="DG403" s="1426" t="e">
        <f>DH403+DI403+DJ403</f>
        <v>#DIV/0!</v>
      </c>
      <c r="DH403" s="1426" t="e">
        <f>DH402/DG402</f>
        <v>#DIV/0!</v>
      </c>
      <c r="DI403" s="1426" t="e">
        <f>DI402/DG402</f>
        <v>#DIV/0!</v>
      </c>
      <c r="DJ403" s="1426" t="e">
        <f>DJ402/DG402</f>
        <v>#DIV/0!</v>
      </c>
      <c r="DK403" s="968"/>
      <c r="DL403" s="947" t="s">
        <v>581</v>
      </c>
      <c r="DM403" s="967"/>
      <c r="DN403" s="967"/>
      <c r="DO403" s="1426" t="e">
        <f>DP403+DQ403+DR403</f>
        <v>#DIV/0!</v>
      </c>
      <c r="DP403" s="1426" t="e">
        <f>DP402/DO402</f>
        <v>#DIV/0!</v>
      </c>
      <c r="DQ403" s="1426" t="e">
        <f>DQ402/DO402</f>
        <v>#DIV/0!</v>
      </c>
      <c r="DR403" s="1426" t="e">
        <f>DR402/DO402</f>
        <v>#DIV/0!</v>
      </c>
      <c r="DS403" s="968"/>
      <c r="DT403" s="947" t="s">
        <v>581</v>
      </c>
      <c r="DU403" s="967"/>
      <c r="DV403" s="967"/>
      <c r="DW403" s="1426" t="e">
        <f>DX403+DY403+DZ403</f>
        <v>#DIV/0!</v>
      </c>
      <c r="DX403" s="1426" t="e">
        <f>DX402/DW402</f>
        <v>#DIV/0!</v>
      </c>
      <c r="DY403" s="1426" t="e">
        <f>DY402/DW402</f>
        <v>#DIV/0!</v>
      </c>
      <c r="DZ403" s="1426" t="e">
        <f>DZ402/DW402</f>
        <v>#DIV/0!</v>
      </c>
      <c r="EA403" s="968"/>
      <c r="EB403" s="947" t="s">
        <v>581</v>
      </c>
      <c r="EC403" s="967"/>
      <c r="ED403" s="967"/>
      <c r="EE403" s="1426" t="e">
        <f>EF403+EG403+EH403</f>
        <v>#DIV/0!</v>
      </c>
      <c r="EF403" s="1426" t="e">
        <f>EF402/EE402</f>
        <v>#DIV/0!</v>
      </c>
      <c r="EG403" s="1426" t="e">
        <f>EG402/EE402</f>
        <v>#DIV/0!</v>
      </c>
      <c r="EH403" s="1426" t="e">
        <f>EH402/EE402</f>
        <v>#DIV/0!</v>
      </c>
      <c r="EI403" s="968"/>
      <c r="EJ403" s="947" t="s">
        <v>581</v>
      </c>
      <c r="EK403" s="967"/>
      <c r="EL403" s="967"/>
      <c r="EM403" s="1426" t="e">
        <f>EN403+EO403+EP403</f>
        <v>#DIV/0!</v>
      </c>
      <c r="EN403" s="1426" t="e">
        <f>EN402/EM402</f>
        <v>#DIV/0!</v>
      </c>
      <c r="EO403" s="1426" t="e">
        <f>EO402/EM402</f>
        <v>#DIV/0!</v>
      </c>
      <c r="EP403" s="1426" t="e">
        <f>EP402/EM402</f>
        <v>#DIV/0!</v>
      </c>
      <c r="EQ403" s="968"/>
      <c r="ER403" s="947" t="s">
        <v>581</v>
      </c>
      <c r="ES403" s="967"/>
      <c r="ET403" s="967"/>
      <c r="EU403" s="1426" t="e">
        <f>EV403+EW403+EX403</f>
        <v>#DIV/0!</v>
      </c>
      <c r="EV403" s="1426" t="e">
        <f>EV402/EU402</f>
        <v>#DIV/0!</v>
      </c>
      <c r="EW403" s="1426" t="e">
        <f>EW402/EU402</f>
        <v>#DIV/0!</v>
      </c>
      <c r="EX403" s="1426" t="e">
        <f>EX402/EU402</f>
        <v>#DIV/0!</v>
      </c>
      <c r="EY403" s="968"/>
      <c r="EZ403" s="947" t="s">
        <v>581</v>
      </c>
      <c r="FA403" s="967"/>
      <c r="FB403" s="967"/>
      <c r="FC403" s="1426" t="e">
        <f>FD403+FE403+FF403</f>
        <v>#DIV/0!</v>
      </c>
      <c r="FD403" s="1426" t="e">
        <f>FD402/FC402</f>
        <v>#DIV/0!</v>
      </c>
      <c r="FE403" s="1426" t="e">
        <f>FE402/FC402</f>
        <v>#DIV/0!</v>
      </c>
      <c r="FF403" s="1426" t="e">
        <f>FF402/FC402</f>
        <v>#DIV/0!</v>
      </c>
      <c r="FG403" s="968"/>
      <c r="FH403" s="947" t="s">
        <v>581</v>
      </c>
      <c r="FI403" s="967"/>
      <c r="FJ403" s="967"/>
      <c r="FK403" s="1426" t="e">
        <f>FL403+FM403+FN403</f>
        <v>#DIV/0!</v>
      </c>
      <c r="FL403" s="1426" t="e">
        <f>FL402/FK402</f>
        <v>#DIV/0!</v>
      </c>
      <c r="FM403" s="1426" t="e">
        <f>FM402/FK402</f>
        <v>#DIV/0!</v>
      </c>
      <c r="FN403" s="1426" t="e">
        <f>FN402/FK402</f>
        <v>#DIV/0!</v>
      </c>
      <c r="FO403" s="968"/>
    </row>
    <row r="404" spans="2:171">
      <c r="K404" s="946"/>
      <c r="S404" s="968"/>
      <c r="AA404" s="968"/>
      <c r="AI404" s="968"/>
      <c r="AQ404" s="968"/>
      <c r="AY404" s="968"/>
      <c r="BG404" s="968"/>
      <c r="BO404" s="968"/>
      <c r="BW404" s="968"/>
      <c r="CE404" s="968"/>
      <c r="CM404" s="968"/>
      <c r="CU404" s="968"/>
      <c r="DC404" s="968"/>
      <c r="DK404" s="968"/>
      <c r="DS404" s="968"/>
      <c r="EA404" s="968"/>
      <c r="EI404" s="968"/>
      <c r="EQ404" s="968"/>
      <c r="EY404" s="968"/>
      <c r="FG404" s="968"/>
      <c r="FO404" s="968"/>
    </row>
    <row r="405" spans="2:171">
      <c r="E405" s="301" t="s">
        <v>473</v>
      </c>
      <c r="G405" s="302" t="s">
        <v>104</v>
      </c>
      <c r="H405" s="302" t="s">
        <v>105</v>
      </c>
      <c r="I405" s="302" t="s">
        <v>106</v>
      </c>
      <c r="J405" s="303" t="s">
        <v>464</v>
      </c>
      <c r="K405" s="946"/>
      <c r="O405" s="302" t="s">
        <v>104</v>
      </c>
      <c r="P405" s="302" t="s">
        <v>105</v>
      </c>
      <c r="Q405" s="302" t="s">
        <v>106</v>
      </c>
      <c r="R405" s="303" t="s">
        <v>464</v>
      </c>
      <c r="S405" s="968"/>
      <c r="W405" s="302" t="s">
        <v>104</v>
      </c>
      <c r="X405" s="302" t="s">
        <v>105</v>
      </c>
      <c r="Y405" s="302" t="s">
        <v>106</v>
      </c>
      <c r="Z405" s="303" t="s">
        <v>464</v>
      </c>
      <c r="AA405" s="968"/>
      <c r="AE405" s="302" t="s">
        <v>104</v>
      </c>
      <c r="AF405" s="302" t="s">
        <v>105</v>
      </c>
      <c r="AG405" s="302" t="s">
        <v>106</v>
      </c>
      <c r="AH405" s="303" t="s">
        <v>464</v>
      </c>
      <c r="AI405" s="968"/>
      <c r="AM405" s="302" t="s">
        <v>104</v>
      </c>
      <c r="AN405" s="302" t="s">
        <v>105</v>
      </c>
      <c r="AO405" s="302" t="s">
        <v>106</v>
      </c>
      <c r="AP405" s="303" t="s">
        <v>464</v>
      </c>
      <c r="AQ405" s="968"/>
      <c r="AU405" s="302" t="s">
        <v>104</v>
      </c>
      <c r="AV405" s="302" t="s">
        <v>105</v>
      </c>
      <c r="AW405" s="302" t="s">
        <v>106</v>
      </c>
      <c r="AX405" s="303" t="s">
        <v>464</v>
      </c>
      <c r="AY405" s="968"/>
      <c r="BC405" s="302" t="s">
        <v>104</v>
      </c>
      <c r="BD405" s="302" t="s">
        <v>105</v>
      </c>
      <c r="BE405" s="302" t="s">
        <v>106</v>
      </c>
      <c r="BF405" s="303" t="s">
        <v>464</v>
      </c>
      <c r="BG405" s="968"/>
      <c r="BK405" s="302" t="s">
        <v>104</v>
      </c>
      <c r="BL405" s="302" t="s">
        <v>105</v>
      </c>
      <c r="BM405" s="302" t="s">
        <v>106</v>
      </c>
      <c r="BN405" s="303" t="s">
        <v>464</v>
      </c>
      <c r="BO405" s="968"/>
      <c r="BS405" s="302" t="s">
        <v>104</v>
      </c>
      <c r="BT405" s="302" t="s">
        <v>105</v>
      </c>
      <c r="BU405" s="302" t="s">
        <v>106</v>
      </c>
      <c r="BV405" s="303" t="s">
        <v>464</v>
      </c>
      <c r="BW405" s="968"/>
      <c r="CA405" s="302" t="s">
        <v>104</v>
      </c>
      <c r="CB405" s="302" t="s">
        <v>105</v>
      </c>
      <c r="CC405" s="302" t="s">
        <v>106</v>
      </c>
      <c r="CD405" s="303" t="s">
        <v>464</v>
      </c>
      <c r="CE405" s="968"/>
      <c r="CI405" s="302" t="s">
        <v>104</v>
      </c>
      <c r="CJ405" s="302" t="s">
        <v>105</v>
      </c>
      <c r="CK405" s="302" t="s">
        <v>106</v>
      </c>
      <c r="CL405" s="303" t="s">
        <v>464</v>
      </c>
      <c r="CM405" s="968"/>
      <c r="CQ405" s="302" t="s">
        <v>104</v>
      </c>
      <c r="CR405" s="302" t="s">
        <v>105</v>
      </c>
      <c r="CS405" s="302" t="s">
        <v>106</v>
      </c>
      <c r="CT405" s="303" t="s">
        <v>464</v>
      </c>
      <c r="CU405" s="968"/>
      <c r="CY405" s="302" t="s">
        <v>104</v>
      </c>
      <c r="CZ405" s="302" t="s">
        <v>105</v>
      </c>
      <c r="DA405" s="302" t="s">
        <v>106</v>
      </c>
      <c r="DB405" s="303" t="s">
        <v>464</v>
      </c>
      <c r="DC405" s="968"/>
      <c r="DG405" s="302" t="s">
        <v>104</v>
      </c>
      <c r="DH405" s="302" t="s">
        <v>105</v>
      </c>
      <c r="DI405" s="302" t="s">
        <v>106</v>
      </c>
      <c r="DJ405" s="303" t="s">
        <v>464</v>
      </c>
      <c r="DK405" s="968"/>
      <c r="DO405" s="302" t="s">
        <v>104</v>
      </c>
      <c r="DP405" s="302" t="s">
        <v>105</v>
      </c>
      <c r="DQ405" s="302" t="s">
        <v>106</v>
      </c>
      <c r="DR405" s="303" t="s">
        <v>464</v>
      </c>
      <c r="DS405" s="968"/>
      <c r="DW405" s="302" t="s">
        <v>104</v>
      </c>
      <c r="DX405" s="302" t="s">
        <v>105</v>
      </c>
      <c r="DY405" s="302" t="s">
        <v>106</v>
      </c>
      <c r="DZ405" s="303" t="s">
        <v>464</v>
      </c>
      <c r="EA405" s="968"/>
      <c r="EE405" s="302" t="s">
        <v>104</v>
      </c>
      <c r="EF405" s="302" t="s">
        <v>105</v>
      </c>
      <c r="EG405" s="302" t="s">
        <v>106</v>
      </c>
      <c r="EH405" s="303" t="s">
        <v>464</v>
      </c>
      <c r="EI405" s="968"/>
      <c r="EM405" s="302" t="s">
        <v>104</v>
      </c>
      <c r="EN405" s="302" t="s">
        <v>105</v>
      </c>
      <c r="EO405" s="302" t="s">
        <v>106</v>
      </c>
      <c r="EP405" s="303" t="s">
        <v>464</v>
      </c>
      <c r="EQ405" s="968"/>
      <c r="EU405" s="302" t="s">
        <v>104</v>
      </c>
      <c r="EV405" s="302" t="s">
        <v>105</v>
      </c>
      <c r="EW405" s="302" t="s">
        <v>106</v>
      </c>
      <c r="EX405" s="303" t="s">
        <v>464</v>
      </c>
      <c r="EY405" s="968"/>
      <c r="FC405" s="302" t="s">
        <v>104</v>
      </c>
      <c r="FD405" s="302" t="s">
        <v>105</v>
      </c>
      <c r="FE405" s="302" t="s">
        <v>106</v>
      </c>
      <c r="FF405" s="303" t="s">
        <v>464</v>
      </c>
      <c r="FG405" s="968"/>
      <c r="FK405" s="302" t="s">
        <v>104</v>
      </c>
      <c r="FL405" s="302" t="s">
        <v>105</v>
      </c>
      <c r="FM405" s="302" t="s">
        <v>106</v>
      </c>
      <c r="FN405" s="303" t="s">
        <v>464</v>
      </c>
      <c r="FO405" s="968"/>
    </row>
    <row r="406" spans="2:171">
      <c r="B406" s="108"/>
      <c r="C406" s="108" t="s">
        <v>111</v>
      </c>
      <c r="D406" s="944"/>
      <c r="E406" s="778" t="s">
        <v>372</v>
      </c>
      <c r="G406" s="766">
        <f>G22</f>
        <v>0</v>
      </c>
      <c r="H406" s="766">
        <f>H22</f>
        <v>0</v>
      </c>
      <c r="I406" s="766">
        <f>I22</f>
        <v>0</v>
      </c>
      <c r="J406" s="766">
        <f>J22</f>
        <v>0</v>
      </c>
      <c r="K406" s="946"/>
      <c r="L406" s="944"/>
      <c r="M406" s="945"/>
      <c r="N406" s="945"/>
      <c r="O406" s="766">
        <f>O22</f>
        <v>0</v>
      </c>
      <c r="P406" s="766">
        <f>P22</f>
        <v>0</v>
      </c>
      <c r="Q406" s="766">
        <f>Q22</f>
        <v>0</v>
      </c>
      <c r="R406" s="766">
        <f>R22</f>
        <v>0</v>
      </c>
      <c r="S406" s="968"/>
      <c r="T406" s="944"/>
      <c r="U406" s="945"/>
      <c r="V406" s="945"/>
      <c r="W406" s="766">
        <f>W22</f>
        <v>0</v>
      </c>
      <c r="X406" s="766">
        <f>X22</f>
        <v>0</v>
      </c>
      <c r="Y406" s="766">
        <f>Y22</f>
        <v>0</v>
      </c>
      <c r="Z406" s="766">
        <f>Z22</f>
        <v>0</v>
      </c>
      <c r="AA406" s="968"/>
      <c r="AB406" s="944"/>
      <c r="AC406" s="945"/>
      <c r="AD406" s="945"/>
      <c r="AE406" s="766">
        <f>AE22</f>
        <v>0</v>
      </c>
      <c r="AF406" s="766">
        <f>AF22</f>
        <v>0</v>
      </c>
      <c r="AG406" s="766">
        <f>AG22</f>
        <v>0</v>
      </c>
      <c r="AH406" s="766">
        <f>AH22</f>
        <v>0</v>
      </c>
      <c r="AI406" s="968"/>
      <c r="AJ406" s="944"/>
      <c r="AK406" s="945"/>
      <c r="AL406" s="945"/>
      <c r="AM406" s="766">
        <f>AM22</f>
        <v>0</v>
      </c>
      <c r="AN406" s="766">
        <f>AN22</f>
        <v>0</v>
      </c>
      <c r="AO406" s="766">
        <f>AO22</f>
        <v>0</v>
      </c>
      <c r="AP406" s="766">
        <f>AP22</f>
        <v>0</v>
      </c>
      <c r="AQ406" s="968"/>
      <c r="AR406" s="944"/>
      <c r="AS406" s="945"/>
      <c r="AT406" s="945"/>
      <c r="AU406" s="766">
        <f>AU22</f>
        <v>0</v>
      </c>
      <c r="AV406" s="766">
        <f>AV22</f>
        <v>0</v>
      </c>
      <c r="AW406" s="766">
        <f>AW22</f>
        <v>0</v>
      </c>
      <c r="AX406" s="766">
        <f>AX22</f>
        <v>0</v>
      </c>
      <c r="AY406" s="968"/>
      <c r="AZ406" s="944"/>
      <c r="BA406" s="945"/>
      <c r="BB406" s="945"/>
      <c r="BC406" s="766">
        <f>BC22</f>
        <v>0</v>
      </c>
      <c r="BD406" s="766">
        <f>BD22</f>
        <v>0</v>
      </c>
      <c r="BE406" s="766">
        <f>BE22</f>
        <v>0</v>
      </c>
      <c r="BF406" s="766">
        <f>BF22</f>
        <v>0</v>
      </c>
      <c r="BG406" s="968"/>
      <c r="BH406" s="944"/>
      <c r="BI406" s="945"/>
      <c r="BJ406" s="945"/>
      <c r="BK406" s="766">
        <f>BK22</f>
        <v>0</v>
      </c>
      <c r="BL406" s="766">
        <f>BL22</f>
        <v>0</v>
      </c>
      <c r="BM406" s="766">
        <f>BM22</f>
        <v>0</v>
      </c>
      <c r="BN406" s="766">
        <f>BN22</f>
        <v>0</v>
      </c>
      <c r="BO406" s="968"/>
      <c r="BP406" s="944"/>
      <c r="BQ406" s="945"/>
      <c r="BR406" s="945"/>
      <c r="BS406" s="766">
        <f>BS22</f>
        <v>0</v>
      </c>
      <c r="BT406" s="766">
        <f>BT22</f>
        <v>0</v>
      </c>
      <c r="BU406" s="766">
        <f>BU22</f>
        <v>0</v>
      </c>
      <c r="BV406" s="766">
        <f>BV22</f>
        <v>0</v>
      </c>
      <c r="BW406" s="968"/>
      <c r="BX406" s="944"/>
      <c r="BY406" s="945"/>
      <c r="BZ406" s="945"/>
      <c r="CA406" s="766">
        <f>CA22</f>
        <v>0</v>
      </c>
      <c r="CB406" s="766">
        <f>CB22</f>
        <v>0</v>
      </c>
      <c r="CC406" s="766">
        <f>CC22</f>
        <v>0</v>
      </c>
      <c r="CD406" s="766">
        <f>CD22</f>
        <v>0</v>
      </c>
      <c r="CE406" s="968"/>
      <c r="CF406" s="944"/>
      <c r="CG406" s="945"/>
      <c r="CH406" s="945"/>
      <c r="CI406" s="766">
        <f>CI22</f>
        <v>0</v>
      </c>
      <c r="CJ406" s="766">
        <f>CJ22</f>
        <v>0</v>
      </c>
      <c r="CK406" s="766">
        <f>CK22</f>
        <v>0</v>
      </c>
      <c r="CL406" s="766">
        <f>CL22</f>
        <v>0</v>
      </c>
      <c r="CM406" s="968"/>
      <c r="CN406" s="944"/>
      <c r="CO406" s="945"/>
      <c r="CP406" s="945"/>
      <c r="CQ406" s="766">
        <f>CQ22</f>
        <v>0</v>
      </c>
      <c r="CR406" s="766">
        <f>CR22</f>
        <v>0</v>
      </c>
      <c r="CS406" s="766">
        <f>CS22</f>
        <v>0</v>
      </c>
      <c r="CT406" s="766">
        <f>CT22</f>
        <v>0</v>
      </c>
      <c r="CU406" s="968"/>
      <c r="CV406" s="944"/>
      <c r="CW406" s="945"/>
      <c r="CX406" s="945"/>
      <c r="CY406" s="766">
        <f>CY22</f>
        <v>0</v>
      </c>
      <c r="CZ406" s="766">
        <f>CZ22</f>
        <v>0</v>
      </c>
      <c r="DA406" s="766">
        <f>DA22</f>
        <v>0</v>
      </c>
      <c r="DB406" s="766">
        <f>DB22</f>
        <v>0</v>
      </c>
      <c r="DC406" s="968"/>
      <c r="DD406" s="944"/>
      <c r="DE406" s="945"/>
      <c r="DF406" s="945"/>
      <c r="DG406" s="766">
        <f>DG22</f>
        <v>0</v>
      </c>
      <c r="DH406" s="766">
        <f>DH22</f>
        <v>0</v>
      </c>
      <c r="DI406" s="766">
        <f>DI22</f>
        <v>0</v>
      </c>
      <c r="DJ406" s="766">
        <f>DJ22</f>
        <v>0</v>
      </c>
      <c r="DK406" s="968"/>
      <c r="DL406" s="944"/>
      <c r="DM406" s="945"/>
      <c r="DN406" s="945"/>
      <c r="DO406" s="766">
        <f>DO22</f>
        <v>0</v>
      </c>
      <c r="DP406" s="766">
        <f>DP22</f>
        <v>0</v>
      </c>
      <c r="DQ406" s="766">
        <f>DQ22</f>
        <v>0</v>
      </c>
      <c r="DR406" s="766">
        <f>DR22</f>
        <v>0</v>
      </c>
      <c r="DS406" s="968"/>
      <c r="DT406" s="944"/>
      <c r="DU406" s="945"/>
      <c r="DV406" s="945"/>
      <c r="DW406" s="766">
        <f>DW22</f>
        <v>0</v>
      </c>
      <c r="DX406" s="766">
        <f>DX22</f>
        <v>0</v>
      </c>
      <c r="DY406" s="766">
        <f>DY22</f>
        <v>0</v>
      </c>
      <c r="DZ406" s="766">
        <f>DZ22</f>
        <v>0</v>
      </c>
      <c r="EA406" s="968"/>
      <c r="EB406" s="944"/>
      <c r="EC406" s="945"/>
      <c r="ED406" s="945"/>
      <c r="EE406" s="766">
        <f>EE22</f>
        <v>0</v>
      </c>
      <c r="EF406" s="766">
        <f>EF22</f>
        <v>0</v>
      </c>
      <c r="EG406" s="766">
        <f>EG22</f>
        <v>0</v>
      </c>
      <c r="EH406" s="766">
        <f>EH22</f>
        <v>0</v>
      </c>
      <c r="EI406" s="968"/>
      <c r="EJ406" s="944"/>
      <c r="EK406" s="945"/>
      <c r="EL406" s="945"/>
      <c r="EM406" s="766">
        <f>EM22</f>
        <v>0</v>
      </c>
      <c r="EN406" s="766">
        <f>EN22</f>
        <v>0</v>
      </c>
      <c r="EO406" s="766">
        <f>EO22</f>
        <v>0</v>
      </c>
      <c r="EP406" s="766">
        <f>EP22</f>
        <v>0</v>
      </c>
      <c r="EQ406" s="968"/>
      <c r="ER406" s="944"/>
      <c r="ES406" s="945"/>
      <c r="ET406" s="945"/>
      <c r="EU406" s="766">
        <f>EU22</f>
        <v>0</v>
      </c>
      <c r="EV406" s="766">
        <f>EV22</f>
        <v>0</v>
      </c>
      <c r="EW406" s="766">
        <f>EW22</f>
        <v>0</v>
      </c>
      <c r="EX406" s="766">
        <f>EX22</f>
        <v>0</v>
      </c>
      <c r="EY406" s="968"/>
      <c r="EZ406" s="944"/>
      <c r="FA406" s="945"/>
      <c r="FB406" s="945"/>
      <c r="FC406" s="766">
        <f>FC22</f>
        <v>0</v>
      </c>
      <c r="FD406" s="766">
        <f>FD22</f>
        <v>0</v>
      </c>
      <c r="FE406" s="766">
        <f>FE22</f>
        <v>0</v>
      </c>
      <c r="FF406" s="766">
        <f>FF22</f>
        <v>0</v>
      </c>
      <c r="FG406" s="968"/>
      <c r="FH406" s="944"/>
      <c r="FI406" s="945"/>
      <c r="FJ406" s="945"/>
      <c r="FK406" s="766">
        <f>FK22</f>
        <v>0</v>
      </c>
      <c r="FL406" s="766">
        <f>FL22</f>
        <v>0</v>
      </c>
      <c r="FM406" s="766">
        <f>FM22</f>
        <v>0</v>
      </c>
      <c r="FN406" s="766">
        <f>FN22</f>
        <v>0</v>
      </c>
      <c r="FO406" s="968"/>
    </row>
    <row r="407" spans="2:171">
      <c r="B407" s="108"/>
      <c r="C407" s="108" t="s">
        <v>113</v>
      </c>
      <c r="D407" s="944"/>
      <c r="E407" s="778" t="s">
        <v>372</v>
      </c>
      <c r="G407" s="766">
        <f>G23</f>
        <v>0</v>
      </c>
      <c r="H407" s="766">
        <f>H23</f>
        <v>0</v>
      </c>
      <c r="I407" s="766">
        <f>I23</f>
        <v>0</v>
      </c>
      <c r="J407" s="766">
        <f>J23</f>
        <v>0</v>
      </c>
      <c r="K407" s="946"/>
      <c r="L407" s="944"/>
      <c r="M407" s="945"/>
      <c r="N407" s="945"/>
      <c r="O407" s="766">
        <f>O23</f>
        <v>0</v>
      </c>
      <c r="P407" s="766">
        <f>P23</f>
        <v>0</v>
      </c>
      <c r="Q407" s="766">
        <f>Q23</f>
        <v>0</v>
      </c>
      <c r="R407" s="766">
        <f>R23</f>
        <v>0</v>
      </c>
      <c r="S407" s="946"/>
      <c r="T407" s="944"/>
      <c r="U407" s="945"/>
      <c r="V407" s="945"/>
      <c r="W407" s="766">
        <f>W23</f>
        <v>0</v>
      </c>
      <c r="X407" s="766">
        <f>X23</f>
        <v>0</v>
      </c>
      <c r="Y407" s="766">
        <f>Y23</f>
        <v>0</v>
      </c>
      <c r="Z407" s="766">
        <f>Z23</f>
        <v>0</v>
      </c>
      <c r="AA407" s="946"/>
      <c r="AB407" s="944"/>
      <c r="AC407" s="945"/>
      <c r="AD407" s="945"/>
      <c r="AE407" s="766">
        <f>AE23</f>
        <v>0</v>
      </c>
      <c r="AF407" s="766">
        <f>AF23</f>
        <v>0</v>
      </c>
      <c r="AG407" s="766">
        <f>AG23</f>
        <v>0</v>
      </c>
      <c r="AH407" s="766">
        <f>AH23</f>
        <v>0</v>
      </c>
      <c r="AI407" s="946"/>
      <c r="AJ407" s="944"/>
      <c r="AK407" s="945"/>
      <c r="AL407" s="945"/>
      <c r="AM407" s="766">
        <f>AM23</f>
        <v>0</v>
      </c>
      <c r="AN407" s="766">
        <f>AN23</f>
        <v>0</v>
      </c>
      <c r="AO407" s="766">
        <f>AO23</f>
        <v>0</v>
      </c>
      <c r="AP407" s="766">
        <f>AP23</f>
        <v>0</v>
      </c>
      <c r="AQ407" s="946"/>
      <c r="AR407" s="944"/>
      <c r="AS407" s="945"/>
      <c r="AT407" s="945"/>
      <c r="AU407" s="766">
        <f>AU23</f>
        <v>0</v>
      </c>
      <c r="AV407" s="766">
        <f>AV23</f>
        <v>0</v>
      </c>
      <c r="AW407" s="766">
        <f>AW23</f>
        <v>0</v>
      </c>
      <c r="AX407" s="766">
        <f>AX23</f>
        <v>0</v>
      </c>
      <c r="AY407" s="946"/>
      <c r="AZ407" s="944"/>
      <c r="BA407" s="945"/>
      <c r="BB407" s="945"/>
      <c r="BC407" s="766">
        <f>BC23</f>
        <v>0</v>
      </c>
      <c r="BD407" s="766">
        <f>BD23</f>
        <v>0</v>
      </c>
      <c r="BE407" s="766">
        <f>BE23</f>
        <v>0</v>
      </c>
      <c r="BF407" s="766">
        <f>BF23</f>
        <v>0</v>
      </c>
      <c r="BG407" s="946"/>
      <c r="BH407" s="944"/>
      <c r="BI407" s="945"/>
      <c r="BJ407" s="945"/>
      <c r="BK407" s="766">
        <f>BK23</f>
        <v>0</v>
      </c>
      <c r="BL407" s="766">
        <f>BL23</f>
        <v>0</v>
      </c>
      <c r="BM407" s="766">
        <f>BM23</f>
        <v>0</v>
      </c>
      <c r="BN407" s="766">
        <f>BN23</f>
        <v>0</v>
      </c>
      <c r="BO407" s="946"/>
      <c r="BP407" s="944"/>
      <c r="BQ407" s="945"/>
      <c r="BR407" s="945"/>
      <c r="BS407" s="766">
        <f>BS23</f>
        <v>0</v>
      </c>
      <c r="BT407" s="766">
        <f>BT23</f>
        <v>0</v>
      </c>
      <c r="BU407" s="766">
        <f>BU23</f>
        <v>0</v>
      </c>
      <c r="BV407" s="766">
        <f>BV23</f>
        <v>0</v>
      </c>
      <c r="BW407" s="946"/>
      <c r="BX407" s="944"/>
      <c r="BY407" s="945"/>
      <c r="BZ407" s="945"/>
      <c r="CA407" s="766">
        <f>CA23</f>
        <v>0</v>
      </c>
      <c r="CB407" s="766">
        <f>CB23</f>
        <v>0</v>
      </c>
      <c r="CC407" s="766">
        <f>CC23</f>
        <v>0</v>
      </c>
      <c r="CD407" s="766">
        <f>CD23</f>
        <v>0</v>
      </c>
      <c r="CE407" s="946"/>
      <c r="CF407" s="944"/>
      <c r="CG407" s="945"/>
      <c r="CH407" s="945"/>
      <c r="CI407" s="766">
        <f>CI23</f>
        <v>0</v>
      </c>
      <c r="CJ407" s="766">
        <f>CJ23</f>
        <v>0</v>
      </c>
      <c r="CK407" s="766">
        <f>CK23</f>
        <v>0</v>
      </c>
      <c r="CL407" s="766">
        <f>CL23</f>
        <v>0</v>
      </c>
      <c r="CM407" s="946"/>
      <c r="CN407" s="944"/>
      <c r="CO407" s="945"/>
      <c r="CP407" s="945"/>
      <c r="CQ407" s="766">
        <f>CQ23</f>
        <v>0</v>
      </c>
      <c r="CR407" s="766">
        <f>CR23</f>
        <v>0</v>
      </c>
      <c r="CS407" s="766">
        <f>CS23</f>
        <v>0</v>
      </c>
      <c r="CT407" s="766">
        <f>CT23</f>
        <v>0</v>
      </c>
      <c r="CU407" s="946"/>
      <c r="CV407" s="944"/>
      <c r="CW407" s="945"/>
      <c r="CX407" s="945"/>
      <c r="CY407" s="766">
        <f>CY23</f>
        <v>0</v>
      </c>
      <c r="CZ407" s="766">
        <f>CZ23</f>
        <v>0</v>
      </c>
      <c r="DA407" s="766">
        <f>DA23</f>
        <v>0</v>
      </c>
      <c r="DB407" s="766">
        <f>DB23</f>
        <v>0</v>
      </c>
      <c r="DC407" s="946"/>
      <c r="DD407" s="944"/>
      <c r="DE407" s="945"/>
      <c r="DF407" s="945"/>
      <c r="DG407" s="766">
        <f>DG23</f>
        <v>0</v>
      </c>
      <c r="DH407" s="766">
        <f>DH23</f>
        <v>0</v>
      </c>
      <c r="DI407" s="766">
        <f>DI23</f>
        <v>0</v>
      </c>
      <c r="DJ407" s="766">
        <f>DJ23</f>
        <v>0</v>
      </c>
      <c r="DK407" s="946"/>
      <c r="DL407" s="944"/>
      <c r="DM407" s="945"/>
      <c r="DN407" s="945"/>
      <c r="DO407" s="766">
        <f>DO23</f>
        <v>0</v>
      </c>
      <c r="DP407" s="766">
        <f>DP23</f>
        <v>0</v>
      </c>
      <c r="DQ407" s="766">
        <f>DQ23</f>
        <v>0</v>
      </c>
      <c r="DR407" s="766">
        <f>DR23</f>
        <v>0</v>
      </c>
      <c r="DS407" s="946"/>
      <c r="DT407" s="944"/>
      <c r="DU407" s="945"/>
      <c r="DV407" s="945"/>
      <c r="DW407" s="766">
        <f>DW23</f>
        <v>0</v>
      </c>
      <c r="DX407" s="766">
        <f>DX23</f>
        <v>0</v>
      </c>
      <c r="DY407" s="766">
        <f>DY23</f>
        <v>0</v>
      </c>
      <c r="DZ407" s="766">
        <f>DZ23</f>
        <v>0</v>
      </c>
      <c r="EA407" s="946"/>
      <c r="EB407" s="944"/>
      <c r="EC407" s="945"/>
      <c r="ED407" s="945"/>
      <c r="EE407" s="766">
        <f>EE23</f>
        <v>0</v>
      </c>
      <c r="EF407" s="766">
        <f>EF23</f>
        <v>0</v>
      </c>
      <c r="EG407" s="766">
        <f>EG23</f>
        <v>0</v>
      </c>
      <c r="EH407" s="766">
        <f>EH23</f>
        <v>0</v>
      </c>
      <c r="EI407" s="946"/>
      <c r="EJ407" s="944"/>
      <c r="EK407" s="945"/>
      <c r="EL407" s="945"/>
      <c r="EM407" s="766">
        <f>EM23</f>
        <v>0</v>
      </c>
      <c r="EN407" s="766">
        <f>EN23</f>
        <v>0</v>
      </c>
      <c r="EO407" s="766">
        <f>EO23</f>
        <v>0</v>
      </c>
      <c r="EP407" s="766">
        <f>EP23</f>
        <v>0</v>
      </c>
      <c r="EQ407" s="946"/>
      <c r="ER407" s="944"/>
      <c r="ES407" s="945"/>
      <c r="ET407" s="945"/>
      <c r="EU407" s="766">
        <f>EU23</f>
        <v>0</v>
      </c>
      <c r="EV407" s="766">
        <f>EV23</f>
        <v>0</v>
      </c>
      <c r="EW407" s="766">
        <f>EW23</f>
        <v>0</v>
      </c>
      <c r="EX407" s="766">
        <f>EX23</f>
        <v>0</v>
      </c>
      <c r="EY407" s="946"/>
      <c r="EZ407" s="944"/>
      <c r="FA407" s="945"/>
      <c r="FB407" s="945"/>
      <c r="FC407" s="766">
        <f>FC23</f>
        <v>0</v>
      </c>
      <c r="FD407" s="766">
        <f>FD23</f>
        <v>0</v>
      </c>
      <c r="FE407" s="766">
        <f>FE23</f>
        <v>0</v>
      </c>
      <c r="FF407" s="766">
        <f>FF23</f>
        <v>0</v>
      </c>
      <c r="FG407" s="946"/>
      <c r="FH407" s="944"/>
      <c r="FI407" s="945"/>
      <c r="FJ407" s="945"/>
      <c r="FK407" s="766">
        <f>FK23</f>
        <v>0</v>
      </c>
      <c r="FL407" s="766">
        <f>FL23</f>
        <v>0</v>
      </c>
      <c r="FM407" s="766">
        <f>FM23</f>
        <v>0</v>
      </c>
      <c r="FN407" s="766">
        <f>FN23</f>
        <v>0</v>
      </c>
      <c r="FO407" s="946"/>
    </row>
    <row r="408" spans="2:171">
      <c r="B408" s="108"/>
      <c r="C408" s="108" t="s">
        <v>115</v>
      </c>
      <c r="D408" s="944"/>
      <c r="E408" s="778" t="s">
        <v>372</v>
      </c>
      <c r="G408" s="766">
        <f>G24</f>
        <v>0</v>
      </c>
      <c r="H408" s="766">
        <f>H24</f>
        <v>0</v>
      </c>
      <c r="I408" s="766">
        <f>I24</f>
        <v>0</v>
      </c>
      <c r="J408" s="766">
        <f>J24</f>
        <v>0</v>
      </c>
      <c r="K408" s="946"/>
      <c r="L408" s="944"/>
      <c r="M408" s="945"/>
      <c r="N408" s="945"/>
      <c r="O408" s="766">
        <f>O24</f>
        <v>0</v>
      </c>
      <c r="P408" s="766">
        <f>P24</f>
        <v>0</v>
      </c>
      <c r="Q408" s="766">
        <f>Q24</f>
        <v>0</v>
      </c>
      <c r="R408" s="766">
        <f>R24</f>
        <v>0</v>
      </c>
      <c r="S408" s="946"/>
      <c r="T408" s="944"/>
      <c r="U408" s="945"/>
      <c r="V408" s="945"/>
      <c r="W408" s="766">
        <f>W24</f>
        <v>0</v>
      </c>
      <c r="X408" s="766">
        <f>X24</f>
        <v>0</v>
      </c>
      <c r="Y408" s="766">
        <f>Y24</f>
        <v>0</v>
      </c>
      <c r="Z408" s="766">
        <f>Z24</f>
        <v>0</v>
      </c>
      <c r="AA408" s="946"/>
      <c r="AB408" s="944"/>
      <c r="AC408" s="945"/>
      <c r="AD408" s="945"/>
      <c r="AE408" s="766">
        <f>AE24</f>
        <v>0</v>
      </c>
      <c r="AF408" s="766">
        <f>AF24</f>
        <v>0</v>
      </c>
      <c r="AG408" s="766">
        <f>AG24</f>
        <v>0</v>
      </c>
      <c r="AH408" s="766">
        <f>AH24</f>
        <v>0</v>
      </c>
      <c r="AI408" s="946"/>
      <c r="AJ408" s="944"/>
      <c r="AK408" s="945"/>
      <c r="AL408" s="945"/>
      <c r="AM408" s="766">
        <f>AM24</f>
        <v>0</v>
      </c>
      <c r="AN408" s="766">
        <f>AN24</f>
        <v>0</v>
      </c>
      <c r="AO408" s="766">
        <f>AO24</f>
        <v>0</v>
      </c>
      <c r="AP408" s="766">
        <f>AP24</f>
        <v>0</v>
      </c>
      <c r="AQ408" s="946"/>
      <c r="AR408" s="944"/>
      <c r="AS408" s="945"/>
      <c r="AT408" s="945"/>
      <c r="AU408" s="766">
        <f>AU24</f>
        <v>0</v>
      </c>
      <c r="AV408" s="766">
        <f>AV24</f>
        <v>0</v>
      </c>
      <c r="AW408" s="766">
        <f>AW24</f>
        <v>0</v>
      </c>
      <c r="AX408" s="766">
        <f>AX24</f>
        <v>0</v>
      </c>
      <c r="AY408" s="946"/>
      <c r="AZ408" s="944"/>
      <c r="BA408" s="945"/>
      <c r="BB408" s="945"/>
      <c r="BC408" s="766">
        <f>BC24</f>
        <v>0</v>
      </c>
      <c r="BD408" s="766">
        <f>BD24</f>
        <v>0</v>
      </c>
      <c r="BE408" s="766">
        <f>BE24</f>
        <v>0</v>
      </c>
      <c r="BF408" s="766">
        <f>BF24</f>
        <v>0</v>
      </c>
      <c r="BG408" s="946"/>
      <c r="BH408" s="944"/>
      <c r="BI408" s="945"/>
      <c r="BJ408" s="945"/>
      <c r="BK408" s="766">
        <f>BK24</f>
        <v>0</v>
      </c>
      <c r="BL408" s="766">
        <f>BL24</f>
        <v>0</v>
      </c>
      <c r="BM408" s="766">
        <f>BM24</f>
        <v>0</v>
      </c>
      <c r="BN408" s="766">
        <f>BN24</f>
        <v>0</v>
      </c>
      <c r="BO408" s="946"/>
      <c r="BP408" s="944"/>
      <c r="BQ408" s="945"/>
      <c r="BR408" s="945"/>
      <c r="BS408" s="766">
        <f>BS24</f>
        <v>0</v>
      </c>
      <c r="BT408" s="766">
        <f>BT24</f>
        <v>0</v>
      </c>
      <c r="BU408" s="766">
        <f>BU24</f>
        <v>0</v>
      </c>
      <c r="BV408" s="766">
        <f>BV24</f>
        <v>0</v>
      </c>
      <c r="BW408" s="946"/>
      <c r="BX408" s="944"/>
      <c r="BY408" s="945"/>
      <c r="BZ408" s="945"/>
      <c r="CA408" s="766">
        <f>CA24</f>
        <v>0</v>
      </c>
      <c r="CB408" s="766">
        <f>CB24</f>
        <v>0</v>
      </c>
      <c r="CC408" s="766">
        <f>CC24</f>
        <v>0</v>
      </c>
      <c r="CD408" s="766">
        <f>CD24</f>
        <v>0</v>
      </c>
      <c r="CE408" s="946"/>
      <c r="CF408" s="944"/>
      <c r="CG408" s="945"/>
      <c r="CH408" s="945"/>
      <c r="CI408" s="766">
        <f>CI24</f>
        <v>0</v>
      </c>
      <c r="CJ408" s="766">
        <f>CJ24</f>
        <v>0</v>
      </c>
      <c r="CK408" s="766">
        <f>CK24</f>
        <v>0</v>
      </c>
      <c r="CL408" s="766">
        <f>CL24</f>
        <v>0</v>
      </c>
      <c r="CM408" s="946"/>
      <c r="CN408" s="944"/>
      <c r="CO408" s="945"/>
      <c r="CP408" s="945"/>
      <c r="CQ408" s="766">
        <f>CQ24</f>
        <v>0</v>
      </c>
      <c r="CR408" s="766">
        <f>CR24</f>
        <v>0</v>
      </c>
      <c r="CS408" s="766">
        <f>CS24</f>
        <v>0</v>
      </c>
      <c r="CT408" s="766">
        <f>CT24</f>
        <v>0</v>
      </c>
      <c r="CU408" s="946"/>
      <c r="CV408" s="944"/>
      <c r="CW408" s="945"/>
      <c r="CX408" s="945"/>
      <c r="CY408" s="766">
        <f>CY24</f>
        <v>0</v>
      </c>
      <c r="CZ408" s="766">
        <f>CZ24</f>
        <v>0</v>
      </c>
      <c r="DA408" s="766">
        <f>DA24</f>
        <v>0</v>
      </c>
      <c r="DB408" s="766">
        <f>DB24</f>
        <v>0</v>
      </c>
      <c r="DC408" s="946"/>
      <c r="DD408" s="944"/>
      <c r="DE408" s="945"/>
      <c r="DF408" s="945"/>
      <c r="DG408" s="766">
        <f>DG24</f>
        <v>0</v>
      </c>
      <c r="DH408" s="766">
        <f>DH24</f>
        <v>0</v>
      </c>
      <c r="DI408" s="766">
        <f>DI24</f>
        <v>0</v>
      </c>
      <c r="DJ408" s="766">
        <f>DJ24</f>
        <v>0</v>
      </c>
      <c r="DK408" s="946"/>
      <c r="DL408" s="944"/>
      <c r="DM408" s="945"/>
      <c r="DN408" s="945"/>
      <c r="DO408" s="766">
        <f>DO24</f>
        <v>0</v>
      </c>
      <c r="DP408" s="766">
        <f>DP24</f>
        <v>0</v>
      </c>
      <c r="DQ408" s="766">
        <f>DQ24</f>
        <v>0</v>
      </c>
      <c r="DR408" s="766">
        <f>DR24</f>
        <v>0</v>
      </c>
      <c r="DS408" s="946"/>
      <c r="DT408" s="944"/>
      <c r="DU408" s="945"/>
      <c r="DV408" s="945"/>
      <c r="DW408" s="766">
        <f>DW24</f>
        <v>0</v>
      </c>
      <c r="DX408" s="766">
        <f>DX24</f>
        <v>0</v>
      </c>
      <c r="DY408" s="766">
        <f>DY24</f>
        <v>0</v>
      </c>
      <c r="DZ408" s="766">
        <f>DZ24</f>
        <v>0</v>
      </c>
      <c r="EA408" s="946"/>
      <c r="EB408" s="944"/>
      <c r="EC408" s="945"/>
      <c r="ED408" s="945"/>
      <c r="EE408" s="766">
        <f>EE24</f>
        <v>0</v>
      </c>
      <c r="EF408" s="766">
        <f>EF24</f>
        <v>0</v>
      </c>
      <c r="EG408" s="766">
        <f>EG24</f>
        <v>0</v>
      </c>
      <c r="EH408" s="766">
        <f>EH24</f>
        <v>0</v>
      </c>
      <c r="EI408" s="946"/>
      <c r="EJ408" s="944"/>
      <c r="EK408" s="945"/>
      <c r="EL408" s="945"/>
      <c r="EM408" s="766">
        <f>EM24</f>
        <v>0</v>
      </c>
      <c r="EN408" s="766">
        <f>EN24</f>
        <v>0</v>
      </c>
      <c r="EO408" s="766">
        <f>EO24</f>
        <v>0</v>
      </c>
      <c r="EP408" s="766">
        <f>EP24</f>
        <v>0</v>
      </c>
      <c r="EQ408" s="946"/>
      <c r="ER408" s="944"/>
      <c r="ES408" s="945"/>
      <c r="ET408" s="945"/>
      <c r="EU408" s="766">
        <f>EU24</f>
        <v>0</v>
      </c>
      <c r="EV408" s="766">
        <f>EV24</f>
        <v>0</v>
      </c>
      <c r="EW408" s="766">
        <f>EW24</f>
        <v>0</v>
      </c>
      <c r="EX408" s="766">
        <f>EX24</f>
        <v>0</v>
      </c>
      <c r="EY408" s="946"/>
      <c r="EZ408" s="944"/>
      <c r="FA408" s="945"/>
      <c r="FB408" s="945"/>
      <c r="FC408" s="766">
        <f>FC24</f>
        <v>0</v>
      </c>
      <c r="FD408" s="766">
        <f>FD24</f>
        <v>0</v>
      </c>
      <c r="FE408" s="766">
        <f>FE24</f>
        <v>0</v>
      </c>
      <c r="FF408" s="766">
        <f>FF24</f>
        <v>0</v>
      </c>
      <c r="FG408" s="946"/>
      <c r="FH408" s="944"/>
      <c r="FI408" s="945"/>
      <c r="FJ408" s="945"/>
      <c r="FK408" s="766">
        <f>FK24</f>
        <v>0</v>
      </c>
      <c r="FL408" s="766">
        <f>FL24</f>
        <v>0</v>
      </c>
      <c r="FM408" s="766">
        <f>FM24</f>
        <v>0</v>
      </c>
      <c r="FN408" s="766">
        <f>FN24</f>
        <v>0</v>
      </c>
      <c r="FO408" s="946"/>
    </row>
    <row r="409" spans="2:171">
      <c r="B409" s="108"/>
      <c r="C409" s="108" t="s">
        <v>117</v>
      </c>
      <c r="D409" s="944"/>
      <c r="E409" s="778" t="s">
        <v>372</v>
      </c>
      <c r="G409" s="766">
        <f>G28</f>
        <v>0</v>
      </c>
      <c r="H409" s="766">
        <f>H28</f>
        <v>0</v>
      </c>
      <c r="I409" s="766">
        <f>I28</f>
        <v>0</v>
      </c>
      <c r="J409" s="766">
        <f>J28</f>
        <v>0</v>
      </c>
      <c r="K409" s="946"/>
      <c r="L409" s="944"/>
      <c r="M409" s="945"/>
      <c r="N409" s="945"/>
      <c r="O409" s="766">
        <f>O28</f>
        <v>0</v>
      </c>
      <c r="P409" s="766">
        <f>P28</f>
        <v>0</v>
      </c>
      <c r="Q409" s="766">
        <f>Q28</f>
        <v>0</v>
      </c>
      <c r="R409" s="766">
        <f>R28</f>
        <v>0</v>
      </c>
      <c r="S409" s="946"/>
      <c r="T409" s="944"/>
      <c r="U409" s="945"/>
      <c r="V409" s="945"/>
      <c r="W409" s="766">
        <f>W28</f>
        <v>0</v>
      </c>
      <c r="X409" s="766">
        <f>X28</f>
        <v>0</v>
      </c>
      <c r="Y409" s="766">
        <f>Y28</f>
        <v>0</v>
      </c>
      <c r="Z409" s="766">
        <f>Z28</f>
        <v>0</v>
      </c>
      <c r="AA409" s="946"/>
      <c r="AB409" s="944"/>
      <c r="AC409" s="945"/>
      <c r="AD409" s="945"/>
      <c r="AE409" s="766">
        <f>AE28</f>
        <v>0</v>
      </c>
      <c r="AF409" s="766">
        <f>AF28</f>
        <v>0</v>
      </c>
      <c r="AG409" s="766">
        <f>AG28</f>
        <v>0</v>
      </c>
      <c r="AH409" s="766">
        <f>AH28</f>
        <v>0</v>
      </c>
      <c r="AI409" s="946"/>
      <c r="AJ409" s="944"/>
      <c r="AK409" s="945"/>
      <c r="AL409" s="945"/>
      <c r="AM409" s="766">
        <f>AM28</f>
        <v>0</v>
      </c>
      <c r="AN409" s="766">
        <f>AN28</f>
        <v>0</v>
      </c>
      <c r="AO409" s="766">
        <f>AO28</f>
        <v>0</v>
      </c>
      <c r="AP409" s="766">
        <f>AP28</f>
        <v>0</v>
      </c>
      <c r="AQ409" s="946"/>
      <c r="AR409" s="944"/>
      <c r="AS409" s="945"/>
      <c r="AT409" s="945"/>
      <c r="AU409" s="766">
        <f>AU28</f>
        <v>0</v>
      </c>
      <c r="AV409" s="766">
        <f>AV28</f>
        <v>0</v>
      </c>
      <c r="AW409" s="766">
        <f>AW28</f>
        <v>0</v>
      </c>
      <c r="AX409" s="766">
        <f>AX28</f>
        <v>0</v>
      </c>
      <c r="AY409" s="946"/>
      <c r="AZ409" s="944"/>
      <c r="BA409" s="945"/>
      <c r="BB409" s="945"/>
      <c r="BC409" s="766">
        <f>BC28</f>
        <v>0</v>
      </c>
      <c r="BD409" s="766">
        <f>BD28</f>
        <v>0</v>
      </c>
      <c r="BE409" s="766">
        <f>BE28</f>
        <v>0</v>
      </c>
      <c r="BF409" s="766">
        <f>BF28</f>
        <v>0</v>
      </c>
      <c r="BG409" s="946"/>
      <c r="BH409" s="944"/>
      <c r="BI409" s="945"/>
      <c r="BJ409" s="945"/>
      <c r="BK409" s="766">
        <f>BK28</f>
        <v>0</v>
      </c>
      <c r="BL409" s="766">
        <f>BL28</f>
        <v>0</v>
      </c>
      <c r="BM409" s="766">
        <f>BM28</f>
        <v>0</v>
      </c>
      <c r="BN409" s="766">
        <f>BN28</f>
        <v>0</v>
      </c>
      <c r="BO409" s="946"/>
      <c r="BP409" s="944"/>
      <c r="BQ409" s="945"/>
      <c r="BR409" s="945"/>
      <c r="BS409" s="766">
        <f>BS28</f>
        <v>0</v>
      </c>
      <c r="BT409" s="766">
        <f>BT28</f>
        <v>0</v>
      </c>
      <c r="BU409" s="766">
        <f>BU28</f>
        <v>0</v>
      </c>
      <c r="BV409" s="766">
        <f>BV28</f>
        <v>0</v>
      </c>
      <c r="BW409" s="946"/>
      <c r="BX409" s="944"/>
      <c r="BY409" s="945"/>
      <c r="BZ409" s="945"/>
      <c r="CA409" s="766">
        <f>CA28</f>
        <v>0</v>
      </c>
      <c r="CB409" s="766">
        <f>CB28</f>
        <v>0</v>
      </c>
      <c r="CC409" s="766">
        <f>CC28</f>
        <v>0</v>
      </c>
      <c r="CD409" s="766">
        <f>CD28</f>
        <v>0</v>
      </c>
      <c r="CE409" s="946"/>
      <c r="CF409" s="944"/>
      <c r="CG409" s="945"/>
      <c r="CH409" s="945"/>
      <c r="CI409" s="766">
        <f>CI28</f>
        <v>0</v>
      </c>
      <c r="CJ409" s="766">
        <f>CJ28</f>
        <v>0</v>
      </c>
      <c r="CK409" s="766">
        <f>CK28</f>
        <v>0</v>
      </c>
      <c r="CL409" s="766">
        <f>CL28</f>
        <v>0</v>
      </c>
      <c r="CM409" s="946"/>
      <c r="CN409" s="944"/>
      <c r="CO409" s="945"/>
      <c r="CP409" s="945"/>
      <c r="CQ409" s="766">
        <f>CQ28</f>
        <v>0</v>
      </c>
      <c r="CR409" s="766">
        <f>CR28</f>
        <v>0</v>
      </c>
      <c r="CS409" s="766">
        <f>CS28</f>
        <v>0</v>
      </c>
      <c r="CT409" s="766">
        <f>CT28</f>
        <v>0</v>
      </c>
      <c r="CU409" s="946"/>
      <c r="CV409" s="944"/>
      <c r="CW409" s="945"/>
      <c r="CX409" s="945"/>
      <c r="CY409" s="766">
        <f>CY28</f>
        <v>0</v>
      </c>
      <c r="CZ409" s="766">
        <f>CZ28</f>
        <v>0</v>
      </c>
      <c r="DA409" s="766">
        <f>DA28</f>
        <v>0</v>
      </c>
      <c r="DB409" s="766">
        <f>DB28</f>
        <v>0</v>
      </c>
      <c r="DC409" s="946"/>
      <c r="DD409" s="944"/>
      <c r="DE409" s="945"/>
      <c r="DF409" s="945"/>
      <c r="DG409" s="766">
        <f>DG28</f>
        <v>0</v>
      </c>
      <c r="DH409" s="766">
        <f>DH28</f>
        <v>0</v>
      </c>
      <c r="DI409" s="766">
        <f>DI28</f>
        <v>0</v>
      </c>
      <c r="DJ409" s="766">
        <f>DJ28</f>
        <v>0</v>
      </c>
      <c r="DK409" s="946"/>
      <c r="DL409" s="944"/>
      <c r="DM409" s="945"/>
      <c r="DN409" s="945"/>
      <c r="DO409" s="766">
        <f>DO28</f>
        <v>0</v>
      </c>
      <c r="DP409" s="766">
        <f>DP28</f>
        <v>0</v>
      </c>
      <c r="DQ409" s="766">
        <f>DQ28</f>
        <v>0</v>
      </c>
      <c r="DR409" s="766">
        <f>DR28</f>
        <v>0</v>
      </c>
      <c r="DS409" s="946"/>
      <c r="DT409" s="944"/>
      <c r="DU409" s="945"/>
      <c r="DV409" s="945"/>
      <c r="DW409" s="766">
        <f>DW28</f>
        <v>0</v>
      </c>
      <c r="DX409" s="766">
        <f>DX28</f>
        <v>0</v>
      </c>
      <c r="DY409" s="766">
        <f>DY28</f>
        <v>0</v>
      </c>
      <c r="DZ409" s="766">
        <f>DZ28</f>
        <v>0</v>
      </c>
      <c r="EA409" s="946"/>
      <c r="EB409" s="944"/>
      <c r="EC409" s="945"/>
      <c r="ED409" s="945"/>
      <c r="EE409" s="766">
        <f>EE28</f>
        <v>0</v>
      </c>
      <c r="EF409" s="766">
        <f>EF28</f>
        <v>0</v>
      </c>
      <c r="EG409" s="766">
        <f>EG28</f>
        <v>0</v>
      </c>
      <c r="EH409" s="766">
        <f>EH28</f>
        <v>0</v>
      </c>
      <c r="EI409" s="946"/>
      <c r="EJ409" s="944"/>
      <c r="EK409" s="945"/>
      <c r="EL409" s="945"/>
      <c r="EM409" s="766">
        <f>EM28</f>
        <v>0</v>
      </c>
      <c r="EN409" s="766">
        <f>EN28</f>
        <v>0</v>
      </c>
      <c r="EO409" s="766">
        <f>EO28</f>
        <v>0</v>
      </c>
      <c r="EP409" s="766">
        <f>EP28</f>
        <v>0</v>
      </c>
      <c r="EQ409" s="946"/>
      <c r="ER409" s="944"/>
      <c r="ES409" s="945"/>
      <c r="ET409" s="945"/>
      <c r="EU409" s="766">
        <f>EU28</f>
        <v>0</v>
      </c>
      <c r="EV409" s="766">
        <f>EV28</f>
        <v>0</v>
      </c>
      <c r="EW409" s="766">
        <f>EW28</f>
        <v>0</v>
      </c>
      <c r="EX409" s="766">
        <f>EX28</f>
        <v>0</v>
      </c>
      <c r="EY409" s="946"/>
      <c r="EZ409" s="944"/>
      <c r="FA409" s="945"/>
      <c r="FB409" s="945"/>
      <c r="FC409" s="766">
        <f>FC28</f>
        <v>0</v>
      </c>
      <c r="FD409" s="766">
        <f>FD28</f>
        <v>0</v>
      </c>
      <c r="FE409" s="766">
        <f>FE28</f>
        <v>0</v>
      </c>
      <c r="FF409" s="766">
        <f>FF28</f>
        <v>0</v>
      </c>
      <c r="FG409" s="946"/>
      <c r="FH409" s="944"/>
      <c r="FI409" s="945"/>
      <c r="FJ409" s="945"/>
      <c r="FK409" s="766">
        <f>FK28</f>
        <v>0</v>
      </c>
      <c r="FL409" s="766">
        <f>FL28</f>
        <v>0</v>
      </c>
      <c r="FM409" s="766">
        <f>FM28</f>
        <v>0</v>
      </c>
      <c r="FN409" s="766">
        <f>FN28</f>
        <v>0</v>
      </c>
      <c r="FO409" s="946"/>
    </row>
    <row r="410" spans="2:171">
      <c r="B410" s="108"/>
      <c r="C410" s="108" t="s">
        <v>119</v>
      </c>
      <c r="D410" s="944"/>
      <c r="E410" s="778"/>
      <c r="G410" s="766">
        <f>SUM(G406:G409)</f>
        <v>0</v>
      </c>
      <c r="H410" s="766">
        <f>SUM(H406:H409)</f>
        <v>0</v>
      </c>
      <c r="I410" s="766">
        <f>SUM(I406:I409)</f>
        <v>0</v>
      </c>
      <c r="J410" s="766">
        <f>SUM(J406:J409)</f>
        <v>0</v>
      </c>
      <c r="K410" s="946"/>
      <c r="L410" s="944"/>
      <c r="M410" s="945"/>
      <c r="N410" s="945"/>
      <c r="O410" s="766">
        <f>SUM(O406:O409)</f>
        <v>0</v>
      </c>
      <c r="P410" s="766">
        <f>SUM(P406:P409)</f>
        <v>0</v>
      </c>
      <c r="Q410" s="766">
        <f>SUM(Q406:Q409)</f>
        <v>0</v>
      </c>
      <c r="R410" s="766">
        <f>SUM(R406:R409)</f>
        <v>0</v>
      </c>
      <c r="S410" s="946"/>
      <c r="T410" s="944"/>
      <c r="U410" s="945"/>
      <c r="V410" s="945"/>
      <c r="W410" s="766">
        <f>SUM(W406:W409)</f>
        <v>0</v>
      </c>
      <c r="X410" s="766">
        <f>SUM(X406:X409)</f>
        <v>0</v>
      </c>
      <c r="Y410" s="766">
        <f>SUM(Y406:Y409)</f>
        <v>0</v>
      </c>
      <c r="Z410" s="766">
        <f>SUM(Z406:Z409)</f>
        <v>0</v>
      </c>
      <c r="AA410" s="946"/>
      <c r="AB410" s="944"/>
      <c r="AC410" s="945"/>
      <c r="AD410" s="945"/>
      <c r="AE410" s="766">
        <f>SUM(AE406:AE409)</f>
        <v>0</v>
      </c>
      <c r="AF410" s="766">
        <f>SUM(AF406:AF409)</f>
        <v>0</v>
      </c>
      <c r="AG410" s="766">
        <f>SUM(AG406:AG409)</f>
        <v>0</v>
      </c>
      <c r="AH410" s="766">
        <f>SUM(AH406:AH409)</f>
        <v>0</v>
      </c>
      <c r="AI410" s="946"/>
      <c r="AJ410" s="944"/>
      <c r="AK410" s="945"/>
      <c r="AL410" s="945"/>
      <c r="AM410" s="766">
        <f>SUM(AM406:AM409)</f>
        <v>0</v>
      </c>
      <c r="AN410" s="766">
        <f>SUM(AN406:AN409)</f>
        <v>0</v>
      </c>
      <c r="AO410" s="766">
        <f>SUM(AO406:AO409)</f>
        <v>0</v>
      </c>
      <c r="AP410" s="766">
        <f>SUM(AP406:AP409)</f>
        <v>0</v>
      </c>
      <c r="AQ410" s="946"/>
      <c r="AR410" s="944"/>
      <c r="AS410" s="945"/>
      <c r="AT410" s="945"/>
      <c r="AU410" s="766">
        <f>SUM(AU406:AU409)</f>
        <v>0</v>
      </c>
      <c r="AV410" s="766">
        <f>SUM(AV406:AV409)</f>
        <v>0</v>
      </c>
      <c r="AW410" s="766">
        <f>SUM(AW406:AW409)</f>
        <v>0</v>
      </c>
      <c r="AX410" s="766">
        <f>SUM(AX406:AX409)</f>
        <v>0</v>
      </c>
      <c r="AY410" s="946"/>
      <c r="AZ410" s="944"/>
      <c r="BA410" s="945"/>
      <c r="BB410" s="945"/>
      <c r="BC410" s="766">
        <f>SUM(BC406:BC409)</f>
        <v>0</v>
      </c>
      <c r="BD410" s="766">
        <f>SUM(BD406:BD409)</f>
        <v>0</v>
      </c>
      <c r="BE410" s="766">
        <f>SUM(BE406:BE409)</f>
        <v>0</v>
      </c>
      <c r="BF410" s="766">
        <f>SUM(BF406:BF409)</f>
        <v>0</v>
      </c>
      <c r="BG410" s="946"/>
      <c r="BH410" s="944"/>
      <c r="BI410" s="945"/>
      <c r="BJ410" s="945"/>
      <c r="BK410" s="766">
        <f>SUM(BK406:BK409)</f>
        <v>0</v>
      </c>
      <c r="BL410" s="766">
        <f>SUM(BL406:BL409)</f>
        <v>0</v>
      </c>
      <c r="BM410" s="766">
        <f>SUM(BM406:BM409)</f>
        <v>0</v>
      </c>
      <c r="BN410" s="766">
        <f>SUM(BN406:BN409)</f>
        <v>0</v>
      </c>
      <c r="BO410" s="946"/>
      <c r="BP410" s="944"/>
      <c r="BQ410" s="945"/>
      <c r="BR410" s="945"/>
      <c r="BS410" s="766">
        <f>SUM(BS406:BS409)</f>
        <v>0</v>
      </c>
      <c r="BT410" s="766">
        <f>SUM(BT406:BT409)</f>
        <v>0</v>
      </c>
      <c r="BU410" s="766">
        <f>SUM(BU406:BU409)</f>
        <v>0</v>
      </c>
      <c r="BV410" s="766">
        <f>SUM(BV406:BV409)</f>
        <v>0</v>
      </c>
      <c r="BW410" s="946"/>
      <c r="BX410" s="944"/>
      <c r="BY410" s="945"/>
      <c r="BZ410" s="945"/>
      <c r="CA410" s="766">
        <f>SUM(CA406:CA409)</f>
        <v>0</v>
      </c>
      <c r="CB410" s="766">
        <f>SUM(CB406:CB409)</f>
        <v>0</v>
      </c>
      <c r="CC410" s="766">
        <f>SUM(CC406:CC409)</f>
        <v>0</v>
      </c>
      <c r="CD410" s="766">
        <f>SUM(CD406:CD409)</f>
        <v>0</v>
      </c>
      <c r="CE410" s="946"/>
      <c r="CF410" s="944"/>
      <c r="CG410" s="945"/>
      <c r="CH410" s="945"/>
      <c r="CI410" s="766">
        <f>SUM(CI406:CI409)</f>
        <v>0</v>
      </c>
      <c r="CJ410" s="766">
        <f>SUM(CJ406:CJ409)</f>
        <v>0</v>
      </c>
      <c r="CK410" s="766">
        <f>SUM(CK406:CK409)</f>
        <v>0</v>
      </c>
      <c r="CL410" s="766">
        <f>SUM(CL406:CL409)</f>
        <v>0</v>
      </c>
      <c r="CM410" s="946"/>
      <c r="CN410" s="944"/>
      <c r="CO410" s="945"/>
      <c r="CP410" s="945"/>
      <c r="CQ410" s="766">
        <f>SUM(CQ406:CQ409)</f>
        <v>0</v>
      </c>
      <c r="CR410" s="766">
        <f>SUM(CR406:CR409)</f>
        <v>0</v>
      </c>
      <c r="CS410" s="766">
        <f>SUM(CS406:CS409)</f>
        <v>0</v>
      </c>
      <c r="CT410" s="766">
        <f>SUM(CT406:CT409)</f>
        <v>0</v>
      </c>
      <c r="CU410" s="946"/>
      <c r="CV410" s="944"/>
      <c r="CW410" s="945"/>
      <c r="CX410" s="945"/>
      <c r="CY410" s="766">
        <f>SUM(CY406:CY409)</f>
        <v>0</v>
      </c>
      <c r="CZ410" s="766">
        <f>SUM(CZ406:CZ409)</f>
        <v>0</v>
      </c>
      <c r="DA410" s="766">
        <f>SUM(DA406:DA409)</f>
        <v>0</v>
      </c>
      <c r="DB410" s="766">
        <f>SUM(DB406:DB409)</f>
        <v>0</v>
      </c>
      <c r="DC410" s="946"/>
      <c r="DD410" s="944"/>
      <c r="DE410" s="945"/>
      <c r="DF410" s="945"/>
      <c r="DG410" s="766">
        <f>SUM(DG406:DG409)</f>
        <v>0</v>
      </c>
      <c r="DH410" s="766">
        <f>SUM(DH406:DH409)</f>
        <v>0</v>
      </c>
      <c r="DI410" s="766">
        <f>SUM(DI406:DI409)</f>
        <v>0</v>
      </c>
      <c r="DJ410" s="766">
        <f>SUM(DJ406:DJ409)</f>
        <v>0</v>
      </c>
      <c r="DK410" s="946"/>
      <c r="DL410" s="944"/>
      <c r="DM410" s="945"/>
      <c r="DN410" s="945"/>
      <c r="DO410" s="766">
        <f>SUM(DO406:DO409)</f>
        <v>0</v>
      </c>
      <c r="DP410" s="766">
        <f>SUM(DP406:DP409)</f>
        <v>0</v>
      </c>
      <c r="DQ410" s="766">
        <f>SUM(DQ406:DQ409)</f>
        <v>0</v>
      </c>
      <c r="DR410" s="766">
        <f>SUM(DR406:DR409)</f>
        <v>0</v>
      </c>
      <c r="DS410" s="946"/>
      <c r="DT410" s="944"/>
      <c r="DU410" s="945"/>
      <c r="DV410" s="945"/>
      <c r="DW410" s="766">
        <f>SUM(DW406:DW409)</f>
        <v>0</v>
      </c>
      <c r="DX410" s="766">
        <f>SUM(DX406:DX409)</f>
        <v>0</v>
      </c>
      <c r="DY410" s="766">
        <f>SUM(DY406:DY409)</f>
        <v>0</v>
      </c>
      <c r="DZ410" s="766">
        <f>SUM(DZ406:DZ409)</f>
        <v>0</v>
      </c>
      <c r="EA410" s="946"/>
      <c r="EB410" s="944"/>
      <c r="EC410" s="945"/>
      <c r="ED410" s="945"/>
      <c r="EE410" s="766">
        <f>SUM(EE406:EE409)</f>
        <v>0</v>
      </c>
      <c r="EF410" s="766">
        <f>SUM(EF406:EF409)</f>
        <v>0</v>
      </c>
      <c r="EG410" s="766">
        <f>SUM(EG406:EG409)</f>
        <v>0</v>
      </c>
      <c r="EH410" s="766">
        <f>SUM(EH406:EH409)</f>
        <v>0</v>
      </c>
      <c r="EI410" s="946"/>
      <c r="EJ410" s="944"/>
      <c r="EK410" s="945"/>
      <c r="EL410" s="945"/>
      <c r="EM410" s="766">
        <f>SUM(EM406:EM409)</f>
        <v>0</v>
      </c>
      <c r="EN410" s="766">
        <f>SUM(EN406:EN409)</f>
        <v>0</v>
      </c>
      <c r="EO410" s="766">
        <f>SUM(EO406:EO409)</f>
        <v>0</v>
      </c>
      <c r="EP410" s="766">
        <f>SUM(EP406:EP409)</f>
        <v>0</v>
      </c>
      <c r="EQ410" s="946"/>
      <c r="ER410" s="944"/>
      <c r="ES410" s="945"/>
      <c r="ET410" s="945"/>
      <c r="EU410" s="766">
        <f>SUM(EU406:EU409)</f>
        <v>0</v>
      </c>
      <c r="EV410" s="766">
        <f>SUM(EV406:EV409)</f>
        <v>0</v>
      </c>
      <c r="EW410" s="766">
        <f>SUM(EW406:EW409)</f>
        <v>0</v>
      </c>
      <c r="EX410" s="766">
        <f>SUM(EX406:EX409)</f>
        <v>0</v>
      </c>
      <c r="EY410" s="946"/>
      <c r="EZ410" s="944"/>
      <c r="FA410" s="945"/>
      <c r="FB410" s="945"/>
      <c r="FC410" s="766">
        <f>SUM(FC406:FC409)</f>
        <v>0</v>
      </c>
      <c r="FD410" s="766">
        <f>SUM(FD406:FD409)</f>
        <v>0</v>
      </c>
      <c r="FE410" s="766">
        <f>SUM(FE406:FE409)</f>
        <v>0</v>
      </c>
      <c r="FF410" s="766">
        <f>SUM(FF406:FF409)</f>
        <v>0</v>
      </c>
      <c r="FG410" s="946"/>
      <c r="FH410" s="944"/>
      <c r="FI410" s="945"/>
      <c r="FJ410" s="945"/>
      <c r="FK410" s="766">
        <f>SUM(FK406:FK409)</f>
        <v>0</v>
      </c>
      <c r="FL410" s="766">
        <f>SUM(FL406:FL409)</f>
        <v>0</v>
      </c>
      <c r="FM410" s="766">
        <f>SUM(FM406:FM409)</f>
        <v>0</v>
      </c>
      <c r="FN410" s="766">
        <f>SUM(FN406:FN409)</f>
        <v>0</v>
      </c>
      <c r="FO410" s="946"/>
    </row>
    <row r="411" spans="2:171">
      <c r="B411" s="108"/>
      <c r="C411" s="108" t="s">
        <v>478</v>
      </c>
      <c r="D411" s="944"/>
      <c r="E411" s="778" t="s">
        <v>371</v>
      </c>
      <c r="G411" s="766">
        <f>G33</f>
        <v>0</v>
      </c>
      <c r="H411" s="766">
        <f>H33</f>
        <v>0</v>
      </c>
      <c r="I411" s="766">
        <f>I33</f>
        <v>0</v>
      </c>
      <c r="J411" s="766">
        <f>J33</f>
        <v>0</v>
      </c>
      <c r="K411" s="946"/>
      <c r="L411" s="944"/>
      <c r="M411" s="945"/>
      <c r="N411" s="945"/>
      <c r="O411" s="766">
        <f>O33</f>
        <v>0</v>
      </c>
      <c r="P411" s="766">
        <f>P33</f>
        <v>0</v>
      </c>
      <c r="Q411" s="766">
        <f>Q33</f>
        <v>0</v>
      </c>
      <c r="R411" s="766">
        <f>R33</f>
        <v>0</v>
      </c>
      <c r="S411" s="946"/>
      <c r="T411" s="944"/>
      <c r="U411" s="945"/>
      <c r="V411" s="945"/>
      <c r="W411" s="766">
        <f>W33</f>
        <v>0</v>
      </c>
      <c r="X411" s="766">
        <f>X33</f>
        <v>0</v>
      </c>
      <c r="Y411" s="766">
        <f>Y33</f>
        <v>0</v>
      </c>
      <c r="Z411" s="766">
        <f>Z33</f>
        <v>0</v>
      </c>
      <c r="AA411" s="946"/>
      <c r="AB411" s="944"/>
      <c r="AC411" s="945"/>
      <c r="AD411" s="945"/>
      <c r="AE411" s="766">
        <f>AE33</f>
        <v>0</v>
      </c>
      <c r="AF411" s="766">
        <f>AF33</f>
        <v>0</v>
      </c>
      <c r="AG411" s="766">
        <f>AG33</f>
        <v>0</v>
      </c>
      <c r="AH411" s="766">
        <f>AH33</f>
        <v>0</v>
      </c>
      <c r="AI411" s="946"/>
      <c r="AJ411" s="944"/>
      <c r="AK411" s="945"/>
      <c r="AL411" s="945"/>
      <c r="AM411" s="766">
        <f>AM33</f>
        <v>0</v>
      </c>
      <c r="AN411" s="766">
        <f>AN33</f>
        <v>0</v>
      </c>
      <c r="AO411" s="766">
        <f>AO33</f>
        <v>0</v>
      </c>
      <c r="AP411" s="766">
        <f>AP33</f>
        <v>0</v>
      </c>
      <c r="AQ411" s="946"/>
      <c r="AR411" s="944"/>
      <c r="AS411" s="945"/>
      <c r="AT411" s="945"/>
      <c r="AU411" s="766">
        <f>AU33</f>
        <v>0</v>
      </c>
      <c r="AV411" s="766">
        <f>AV33</f>
        <v>0</v>
      </c>
      <c r="AW411" s="766">
        <f>AW33</f>
        <v>0</v>
      </c>
      <c r="AX411" s="766">
        <f>AX33</f>
        <v>0</v>
      </c>
      <c r="AY411" s="946"/>
      <c r="AZ411" s="944"/>
      <c r="BA411" s="945"/>
      <c r="BB411" s="945"/>
      <c r="BC411" s="766">
        <f>BC33</f>
        <v>0</v>
      </c>
      <c r="BD411" s="766">
        <f>BD33</f>
        <v>0</v>
      </c>
      <c r="BE411" s="766">
        <f>BE33</f>
        <v>0</v>
      </c>
      <c r="BF411" s="766">
        <f>BF33</f>
        <v>0</v>
      </c>
      <c r="BG411" s="946"/>
      <c r="BH411" s="944"/>
      <c r="BI411" s="945"/>
      <c r="BJ411" s="945"/>
      <c r="BK411" s="766">
        <f>BK33</f>
        <v>0</v>
      </c>
      <c r="BL411" s="766">
        <f>BL33</f>
        <v>0</v>
      </c>
      <c r="BM411" s="766">
        <f>BM33</f>
        <v>0</v>
      </c>
      <c r="BN411" s="766">
        <f>BN33</f>
        <v>0</v>
      </c>
      <c r="BO411" s="946"/>
      <c r="BP411" s="944"/>
      <c r="BQ411" s="945"/>
      <c r="BR411" s="945"/>
      <c r="BS411" s="766">
        <f>BS33</f>
        <v>0</v>
      </c>
      <c r="BT411" s="766">
        <f>BT33</f>
        <v>0</v>
      </c>
      <c r="BU411" s="766">
        <f>BU33</f>
        <v>0</v>
      </c>
      <c r="BV411" s="766">
        <f>BV33</f>
        <v>0</v>
      </c>
      <c r="BW411" s="946"/>
      <c r="BX411" s="944"/>
      <c r="BY411" s="945"/>
      <c r="BZ411" s="945"/>
      <c r="CA411" s="766">
        <f>CA33</f>
        <v>0</v>
      </c>
      <c r="CB411" s="766">
        <f>CB33</f>
        <v>0</v>
      </c>
      <c r="CC411" s="766">
        <f>CC33</f>
        <v>0</v>
      </c>
      <c r="CD411" s="766">
        <f>CD33</f>
        <v>0</v>
      </c>
      <c r="CE411" s="946"/>
      <c r="CF411" s="944"/>
      <c r="CG411" s="945"/>
      <c r="CH411" s="945"/>
      <c r="CI411" s="766">
        <f>CI33</f>
        <v>0</v>
      </c>
      <c r="CJ411" s="766">
        <f>CJ33</f>
        <v>0</v>
      </c>
      <c r="CK411" s="766">
        <f>CK33</f>
        <v>0</v>
      </c>
      <c r="CL411" s="766">
        <f>CL33</f>
        <v>0</v>
      </c>
      <c r="CM411" s="946"/>
      <c r="CN411" s="944"/>
      <c r="CO411" s="945"/>
      <c r="CP411" s="945"/>
      <c r="CQ411" s="766">
        <f>CQ33</f>
        <v>0</v>
      </c>
      <c r="CR411" s="766">
        <f>CR33</f>
        <v>0</v>
      </c>
      <c r="CS411" s="766">
        <f>CS33</f>
        <v>0</v>
      </c>
      <c r="CT411" s="766">
        <f>CT33</f>
        <v>0</v>
      </c>
      <c r="CU411" s="946"/>
      <c r="CV411" s="944"/>
      <c r="CW411" s="945"/>
      <c r="CX411" s="945"/>
      <c r="CY411" s="766">
        <f>CY33</f>
        <v>0</v>
      </c>
      <c r="CZ411" s="766">
        <f>CZ33</f>
        <v>0</v>
      </c>
      <c r="DA411" s="766">
        <f>DA33</f>
        <v>0</v>
      </c>
      <c r="DB411" s="766">
        <f>DB33</f>
        <v>0</v>
      </c>
      <c r="DC411" s="946"/>
      <c r="DD411" s="944"/>
      <c r="DE411" s="945"/>
      <c r="DF411" s="945"/>
      <c r="DG411" s="766">
        <f>DG33</f>
        <v>0</v>
      </c>
      <c r="DH411" s="766">
        <f>DH33</f>
        <v>0</v>
      </c>
      <c r="DI411" s="766">
        <f>DI33</f>
        <v>0</v>
      </c>
      <c r="DJ411" s="766">
        <f>DJ33</f>
        <v>0</v>
      </c>
      <c r="DK411" s="946"/>
      <c r="DL411" s="944"/>
      <c r="DM411" s="945"/>
      <c r="DN411" s="945"/>
      <c r="DO411" s="766">
        <f>DO33</f>
        <v>0</v>
      </c>
      <c r="DP411" s="766">
        <f>DP33</f>
        <v>0</v>
      </c>
      <c r="DQ411" s="766">
        <f>DQ33</f>
        <v>0</v>
      </c>
      <c r="DR411" s="766">
        <f>DR33</f>
        <v>0</v>
      </c>
      <c r="DS411" s="946"/>
      <c r="DT411" s="944"/>
      <c r="DU411" s="945"/>
      <c r="DV411" s="945"/>
      <c r="DW411" s="766">
        <f>DW33</f>
        <v>0</v>
      </c>
      <c r="DX411" s="766">
        <f>DX33</f>
        <v>0</v>
      </c>
      <c r="DY411" s="766">
        <f>DY33</f>
        <v>0</v>
      </c>
      <c r="DZ411" s="766">
        <f>DZ33</f>
        <v>0</v>
      </c>
      <c r="EA411" s="946"/>
      <c r="EB411" s="944"/>
      <c r="EC411" s="945"/>
      <c r="ED411" s="945"/>
      <c r="EE411" s="766">
        <f>EE33</f>
        <v>0</v>
      </c>
      <c r="EF411" s="766">
        <f>EF33</f>
        <v>0</v>
      </c>
      <c r="EG411" s="766">
        <f>EG33</f>
        <v>0</v>
      </c>
      <c r="EH411" s="766">
        <f>EH33</f>
        <v>0</v>
      </c>
      <c r="EI411" s="946"/>
      <c r="EJ411" s="944"/>
      <c r="EK411" s="945"/>
      <c r="EL411" s="945"/>
      <c r="EM411" s="766">
        <f>EM33</f>
        <v>0</v>
      </c>
      <c r="EN411" s="766">
        <f>EN33</f>
        <v>0</v>
      </c>
      <c r="EO411" s="766">
        <f>EO33</f>
        <v>0</v>
      </c>
      <c r="EP411" s="766">
        <f>EP33</f>
        <v>0</v>
      </c>
      <c r="EQ411" s="946"/>
      <c r="ER411" s="944"/>
      <c r="ES411" s="945"/>
      <c r="ET411" s="945"/>
      <c r="EU411" s="766">
        <f>EU33</f>
        <v>0</v>
      </c>
      <c r="EV411" s="766">
        <f>EV33</f>
        <v>0</v>
      </c>
      <c r="EW411" s="766">
        <f>EW33</f>
        <v>0</v>
      </c>
      <c r="EX411" s="766">
        <f>EX33</f>
        <v>0</v>
      </c>
      <c r="EY411" s="946"/>
      <c r="EZ411" s="944"/>
      <c r="FA411" s="945"/>
      <c r="FB411" s="945"/>
      <c r="FC411" s="766">
        <f>FC33</f>
        <v>0</v>
      </c>
      <c r="FD411" s="766">
        <f>FD33</f>
        <v>0</v>
      </c>
      <c r="FE411" s="766">
        <f>FE33</f>
        <v>0</v>
      </c>
      <c r="FF411" s="766">
        <f>FF33</f>
        <v>0</v>
      </c>
      <c r="FG411" s="946"/>
      <c r="FH411" s="944"/>
      <c r="FI411" s="945"/>
      <c r="FJ411" s="945"/>
      <c r="FK411" s="766">
        <f>FK33</f>
        <v>0</v>
      </c>
      <c r="FL411" s="766">
        <f>FL33</f>
        <v>0</v>
      </c>
      <c r="FM411" s="766">
        <f>FM33</f>
        <v>0</v>
      </c>
      <c r="FN411" s="766">
        <f>FN33</f>
        <v>0</v>
      </c>
      <c r="FO411" s="946"/>
    </row>
    <row r="412" spans="2:171">
      <c r="B412" s="108"/>
      <c r="C412" s="108" t="s">
        <v>122</v>
      </c>
      <c r="D412" s="944"/>
      <c r="E412" s="778" t="s">
        <v>370</v>
      </c>
      <c r="G412" s="766">
        <f>G36</f>
        <v>0</v>
      </c>
      <c r="H412" s="766">
        <f>H36</f>
        <v>0</v>
      </c>
      <c r="I412" s="766">
        <f>I36</f>
        <v>0</v>
      </c>
      <c r="J412" s="766">
        <f>J36</f>
        <v>0</v>
      </c>
      <c r="K412" s="946"/>
      <c r="L412" s="944"/>
      <c r="M412" s="945"/>
      <c r="N412" s="945"/>
      <c r="O412" s="766">
        <f>O36</f>
        <v>0</v>
      </c>
      <c r="P412" s="766">
        <f>P36</f>
        <v>0</v>
      </c>
      <c r="Q412" s="766">
        <f>Q36</f>
        <v>0</v>
      </c>
      <c r="R412" s="766">
        <f>R36</f>
        <v>0</v>
      </c>
      <c r="S412" s="946"/>
      <c r="T412" s="944"/>
      <c r="U412" s="945"/>
      <c r="V412" s="945"/>
      <c r="W412" s="766">
        <f>W36</f>
        <v>0</v>
      </c>
      <c r="X412" s="766">
        <f>X36</f>
        <v>0</v>
      </c>
      <c r="Y412" s="766">
        <f>Y36</f>
        <v>0</v>
      </c>
      <c r="Z412" s="766">
        <f>Z36</f>
        <v>0</v>
      </c>
      <c r="AA412" s="946"/>
      <c r="AB412" s="944"/>
      <c r="AC412" s="945"/>
      <c r="AD412" s="945"/>
      <c r="AE412" s="766">
        <f>AE36</f>
        <v>0</v>
      </c>
      <c r="AF412" s="766">
        <f>AF36</f>
        <v>0</v>
      </c>
      <c r="AG412" s="766">
        <f>AG36</f>
        <v>0</v>
      </c>
      <c r="AH412" s="766">
        <f>AH36</f>
        <v>0</v>
      </c>
      <c r="AI412" s="946"/>
      <c r="AJ412" s="944"/>
      <c r="AK412" s="945"/>
      <c r="AL412" s="945"/>
      <c r="AM412" s="766">
        <f>AM36</f>
        <v>0</v>
      </c>
      <c r="AN412" s="766">
        <f>AN36</f>
        <v>0</v>
      </c>
      <c r="AO412" s="766">
        <f>AO36</f>
        <v>0</v>
      </c>
      <c r="AP412" s="766">
        <f>AP36</f>
        <v>0</v>
      </c>
      <c r="AQ412" s="946"/>
      <c r="AR412" s="944"/>
      <c r="AS412" s="945"/>
      <c r="AT412" s="945"/>
      <c r="AU412" s="766">
        <f>AU36</f>
        <v>0</v>
      </c>
      <c r="AV412" s="766">
        <f>AV36</f>
        <v>0</v>
      </c>
      <c r="AW412" s="766">
        <f>AW36</f>
        <v>0</v>
      </c>
      <c r="AX412" s="766">
        <f>AX36</f>
        <v>0</v>
      </c>
      <c r="AY412" s="946"/>
      <c r="AZ412" s="944"/>
      <c r="BA412" s="945"/>
      <c r="BB412" s="945"/>
      <c r="BC412" s="766">
        <f>BC36</f>
        <v>0</v>
      </c>
      <c r="BD412" s="766">
        <f>BD36</f>
        <v>0</v>
      </c>
      <c r="BE412" s="766">
        <f>BE36</f>
        <v>0</v>
      </c>
      <c r="BF412" s="766">
        <f>BF36</f>
        <v>0</v>
      </c>
      <c r="BG412" s="946"/>
      <c r="BH412" s="944"/>
      <c r="BI412" s="945"/>
      <c r="BJ412" s="945"/>
      <c r="BK412" s="766">
        <f>BK36</f>
        <v>0</v>
      </c>
      <c r="BL412" s="766">
        <f>BL36</f>
        <v>0</v>
      </c>
      <c r="BM412" s="766">
        <f>BM36</f>
        <v>0</v>
      </c>
      <c r="BN412" s="766">
        <f>BN36</f>
        <v>0</v>
      </c>
      <c r="BO412" s="946"/>
      <c r="BP412" s="944"/>
      <c r="BQ412" s="945"/>
      <c r="BR412" s="945"/>
      <c r="BS412" s="766">
        <f>BS36</f>
        <v>0</v>
      </c>
      <c r="BT412" s="766">
        <f>BT36</f>
        <v>0</v>
      </c>
      <c r="BU412" s="766">
        <f>BU36</f>
        <v>0</v>
      </c>
      <c r="BV412" s="766">
        <f>BV36</f>
        <v>0</v>
      </c>
      <c r="BW412" s="946"/>
      <c r="BX412" s="944"/>
      <c r="BY412" s="945"/>
      <c r="BZ412" s="945"/>
      <c r="CA412" s="766">
        <f>CA36</f>
        <v>0</v>
      </c>
      <c r="CB412" s="766">
        <f>CB36</f>
        <v>0</v>
      </c>
      <c r="CC412" s="766">
        <f>CC36</f>
        <v>0</v>
      </c>
      <c r="CD412" s="766">
        <f>CD36</f>
        <v>0</v>
      </c>
      <c r="CE412" s="946"/>
      <c r="CF412" s="944"/>
      <c r="CG412" s="945"/>
      <c r="CH412" s="945"/>
      <c r="CI412" s="766">
        <f>CI36</f>
        <v>0</v>
      </c>
      <c r="CJ412" s="766">
        <f>CJ36</f>
        <v>0</v>
      </c>
      <c r="CK412" s="766">
        <f>CK36</f>
        <v>0</v>
      </c>
      <c r="CL412" s="766">
        <f>CL36</f>
        <v>0</v>
      </c>
      <c r="CM412" s="946"/>
      <c r="CN412" s="944"/>
      <c r="CO412" s="945"/>
      <c r="CP412" s="945"/>
      <c r="CQ412" s="766">
        <f>CQ36</f>
        <v>0</v>
      </c>
      <c r="CR412" s="766">
        <f>CR36</f>
        <v>0</v>
      </c>
      <c r="CS412" s="766">
        <f>CS36</f>
        <v>0</v>
      </c>
      <c r="CT412" s="766">
        <f>CT36</f>
        <v>0</v>
      </c>
      <c r="CU412" s="946"/>
      <c r="CV412" s="944"/>
      <c r="CW412" s="945"/>
      <c r="CX412" s="945"/>
      <c r="CY412" s="766">
        <f>CY36</f>
        <v>0</v>
      </c>
      <c r="CZ412" s="766">
        <f>CZ36</f>
        <v>0</v>
      </c>
      <c r="DA412" s="766">
        <f>DA36</f>
        <v>0</v>
      </c>
      <c r="DB412" s="766">
        <f>DB36</f>
        <v>0</v>
      </c>
      <c r="DC412" s="946"/>
      <c r="DD412" s="944"/>
      <c r="DE412" s="945"/>
      <c r="DF412" s="945"/>
      <c r="DG412" s="766">
        <f>DG36</f>
        <v>0</v>
      </c>
      <c r="DH412" s="766">
        <f>DH36</f>
        <v>0</v>
      </c>
      <c r="DI412" s="766">
        <f>DI36</f>
        <v>0</v>
      </c>
      <c r="DJ412" s="766">
        <f>DJ36</f>
        <v>0</v>
      </c>
      <c r="DK412" s="946"/>
      <c r="DL412" s="944"/>
      <c r="DM412" s="945"/>
      <c r="DN412" s="945"/>
      <c r="DO412" s="766">
        <f>DO36</f>
        <v>0</v>
      </c>
      <c r="DP412" s="766">
        <f>DP36</f>
        <v>0</v>
      </c>
      <c r="DQ412" s="766">
        <f>DQ36</f>
        <v>0</v>
      </c>
      <c r="DR412" s="766">
        <f>DR36</f>
        <v>0</v>
      </c>
      <c r="DS412" s="946"/>
      <c r="DT412" s="944"/>
      <c r="DU412" s="945"/>
      <c r="DV412" s="945"/>
      <c r="DW412" s="766">
        <f>DW36</f>
        <v>0</v>
      </c>
      <c r="DX412" s="766">
        <f>DX36</f>
        <v>0</v>
      </c>
      <c r="DY412" s="766">
        <f>DY36</f>
        <v>0</v>
      </c>
      <c r="DZ412" s="766">
        <f>DZ36</f>
        <v>0</v>
      </c>
      <c r="EA412" s="946"/>
      <c r="EB412" s="944"/>
      <c r="EC412" s="945"/>
      <c r="ED412" s="945"/>
      <c r="EE412" s="766">
        <f>EE36</f>
        <v>0</v>
      </c>
      <c r="EF412" s="766">
        <f>EF36</f>
        <v>0</v>
      </c>
      <c r="EG412" s="766">
        <f>EG36</f>
        <v>0</v>
      </c>
      <c r="EH412" s="766">
        <f>EH36</f>
        <v>0</v>
      </c>
      <c r="EI412" s="946"/>
      <c r="EJ412" s="944"/>
      <c r="EK412" s="945"/>
      <c r="EL412" s="945"/>
      <c r="EM412" s="766">
        <f>EM36</f>
        <v>0</v>
      </c>
      <c r="EN412" s="766">
        <f>EN36</f>
        <v>0</v>
      </c>
      <c r="EO412" s="766">
        <f>EO36</f>
        <v>0</v>
      </c>
      <c r="EP412" s="766">
        <f>EP36</f>
        <v>0</v>
      </c>
      <c r="EQ412" s="946"/>
      <c r="ER412" s="944"/>
      <c r="ES412" s="945"/>
      <c r="ET412" s="945"/>
      <c r="EU412" s="766">
        <f>EU36</f>
        <v>0</v>
      </c>
      <c r="EV412" s="766">
        <f>EV36</f>
        <v>0</v>
      </c>
      <c r="EW412" s="766">
        <f>EW36</f>
        <v>0</v>
      </c>
      <c r="EX412" s="766">
        <f>EX36</f>
        <v>0</v>
      </c>
      <c r="EY412" s="946"/>
      <c r="EZ412" s="944"/>
      <c r="FA412" s="945"/>
      <c r="FB412" s="945"/>
      <c r="FC412" s="766">
        <f>FC36</f>
        <v>0</v>
      </c>
      <c r="FD412" s="766">
        <f>FD36</f>
        <v>0</v>
      </c>
      <c r="FE412" s="766">
        <f>FE36</f>
        <v>0</v>
      </c>
      <c r="FF412" s="766">
        <f>FF36</f>
        <v>0</v>
      </c>
      <c r="FG412" s="946"/>
      <c r="FH412" s="944"/>
      <c r="FI412" s="945"/>
      <c r="FJ412" s="945"/>
      <c r="FK412" s="766">
        <f>FK36</f>
        <v>0</v>
      </c>
      <c r="FL412" s="766">
        <f>FL36</f>
        <v>0</v>
      </c>
      <c r="FM412" s="766">
        <f>FM36</f>
        <v>0</v>
      </c>
      <c r="FN412" s="766">
        <f>FN36</f>
        <v>0</v>
      </c>
      <c r="FO412" s="946"/>
    </row>
    <row r="413" spans="2:171">
      <c r="B413" s="108"/>
      <c r="C413" s="108" t="s">
        <v>475</v>
      </c>
      <c r="D413" s="944"/>
      <c r="E413" s="124"/>
      <c r="F413" s="945"/>
      <c r="G413" s="1425">
        <f>G410+G411+G412</f>
        <v>0</v>
      </c>
      <c r="H413" s="1425">
        <f>H410+H411+H412</f>
        <v>0</v>
      </c>
      <c r="I413" s="1425">
        <f>I410+I411+I412</f>
        <v>0</v>
      </c>
      <c r="J413" s="1425">
        <f>J410+J411+J412</f>
        <v>0</v>
      </c>
      <c r="K413" s="946"/>
      <c r="L413" s="944"/>
      <c r="M413" s="945"/>
      <c r="N413" s="945"/>
      <c r="O413" s="1425">
        <f>O410+O411+O412</f>
        <v>0</v>
      </c>
      <c r="P413" s="1425">
        <f>P410+P411+P412</f>
        <v>0</v>
      </c>
      <c r="Q413" s="1425">
        <f>Q410+Q411+Q412</f>
        <v>0</v>
      </c>
      <c r="R413" s="1425">
        <f>R410+R411+R412</f>
        <v>0</v>
      </c>
      <c r="S413" s="946"/>
      <c r="T413" s="944"/>
      <c r="U413" s="945"/>
      <c r="V413" s="945"/>
      <c r="W413" s="1425">
        <f>W410+W411+W412</f>
        <v>0</v>
      </c>
      <c r="X413" s="1425">
        <f>X410+X411+X412</f>
        <v>0</v>
      </c>
      <c r="Y413" s="1425">
        <f>Y410+Y411+Y412</f>
        <v>0</v>
      </c>
      <c r="Z413" s="1425">
        <f>Z410+Z411+Z412</f>
        <v>0</v>
      </c>
      <c r="AA413" s="946"/>
      <c r="AB413" s="944"/>
      <c r="AC413" s="945"/>
      <c r="AD413" s="945"/>
      <c r="AE413" s="1425">
        <f>AE410+AE411+AE412</f>
        <v>0</v>
      </c>
      <c r="AF413" s="1425">
        <f>AF410+AF411+AF412</f>
        <v>0</v>
      </c>
      <c r="AG413" s="1425">
        <f>AG410+AG411+AG412</f>
        <v>0</v>
      </c>
      <c r="AH413" s="1425">
        <f>AH410+AH411+AH412</f>
        <v>0</v>
      </c>
      <c r="AI413" s="946"/>
      <c r="AJ413" s="944"/>
      <c r="AK413" s="945"/>
      <c r="AL413" s="945"/>
      <c r="AM413" s="1425">
        <f>AM410+AM411+AM412</f>
        <v>0</v>
      </c>
      <c r="AN413" s="1425">
        <f>AN410+AN411+AN412</f>
        <v>0</v>
      </c>
      <c r="AO413" s="1425">
        <f>AO410+AO411+AO412</f>
        <v>0</v>
      </c>
      <c r="AP413" s="1425">
        <f>AP410+AP411+AP412</f>
        <v>0</v>
      </c>
      <c r="AQ413" s="946"/>
      <c r="AR413" s="944"/>
      <c r="AS413" s="945"/>
      <c r="AT413" s="945"/>
      <c r="AU413" s="1425">
        <f>AU410+AU411+AU412</f>
        <v>0</v>
      </c>
      <c r="AV413" s="1425">
        <f>AV410+AV411+AV412</f>
        <v>0</v>
      </c>
      <c r="AW413" s="1425">
        <f>AW410+AW411+AW412</f>
        <v>0</v>
      </c>
      <c r="AX413" s="1425">
        <f>AX410+AX411+AX412</f>
        <v>0</v>
      </c>
      <c r="AY413" s="946"/>
      <c r="AZ413" s="944"/>
      <c r="BA413" s="945"/>
      <c r="BB413" s="945"/>
      <c r="BC413" s="1425">
        <f>BC410+BC411+BC412</f>
        <v>0</v>
      </c>
      <c r="BD413" s="1425">
        <f>BD410+BD411+BD412</f>
        <v>0</v>
      </c>
      <c r="BE413" s="1425">
        <f>BE410+BE411+BE412</f>
        <v>0</v>
      </c>
      <c r="BF413" s="1425">
        <f>BF410+BF411+BF412</f>
        <v>0</v>
      </c>
      <c r="BG413" s="946"/>
      <c r="BH413" s="944"/>
      <c r="BI413" s="945"/>
      <c r="BJ413" s="945"/>
      <c r="BK413" s="1425">
        <f>BK410+BK411+BK412</f>
        <v>0</v>
      </c>
      <c r="BL413" s="1425">
        <f>BL410+BL411+BL412</f>
        <v>0</v>
      </c>
      <c r="BM413" s="1425">
        <f>BM410+BM411+BM412</f>
        <v>0</v>
      </c>
      <c r="BN413" s="1425">
        <f>BN410+BN411+BN412</f>
        <v>0</v>
      </c>
      <c r="BO413" s="946"/>
      <c r="BP413" s="944"/>
      <c r="BQ413" s="945"/>
      <c r="BR413" s="945"/>
      <c r="BS413" s="1425">
        <f>BS410+BS411+BS412</f>
        <v>0</v>
      </c>
      <c r="BT413" s="1425">
        <f>BT410+BT411+BT412</f>
        <v>0</v>
      </c>
      <c r="BU413" s="1425">
        <f>BU410+BU411+BU412</f>
        <v>0</v>
      </c>
      <c r="BV413" s="1425">
        <f>BV410+BV411+BV412</f>
        <v>0</v>
      </c>
      <c r="BW413" s="946"/>
      <c r="BX413" s="944"/>
      <c r="BY413" s="945"/>
      <c r="BZ413" s="945"/>
      <c r="CA413" s="1425">
        <f>CA410+CA411+CA412</f>
        <v>0</v>
      </c>
      <c r="CB413" s="1425">
        <f>CB410+CB411+CB412</f>
        <v>0</v>
      </c>
      <c r="CC413" s="1425">
        <f>CC410+CC411+CC412</f>
        <v>0</v>
      </c>
      <c r="CD413" s="1425">
        <f>CD410+CD411+CD412</f>
        <v>0</v>
      </c>
      <c r="CE413" s="946"/>
      <c r="CF413" s="944"/>
      <c r="CG413" s="945"/>
      <c r="CH413" s="945"/>
      <c r="CI413" s="1425">
        <f>CI410+CI411+CI412</f>
        <v>0</v>
      </c>
      <c r="CJ413" s="1425">
        <f>CJ410+CJ411+CJ412</f>
        <v>0</v>
      </c>
      <c r="CK413" s="1425">
        <f>CK410+CK411+CK412</f>
        <v>0</v>
      </c>
      <c r="CL413" s="1425">
        <f>CL410+CL411+CL412</f>
        <v>0</v>
      </c>
      <c r="CM413" s="946"/>
      <c r="CN413" s="944"/>
      <c r="CO413" s="945"/>
      <c r="CP413" s="945"/>
      <c r="CQ413" s="1425">
        <f>CQ410+CQ411+CQ412</f>
        <v>0</v>
      </c>
      <c r="CR413" s="1425">
        <f>CR410+CR411+CR412</f>
        <v>0</v>
      </c>
      <c r="CS413" s="1425">
        <f>CS410+CS411+CS412</f>
        <v>0</v>
      </c>
      <c r="CT413" s="1425">
        <f>CT410+CT411+CT412</f>
        <v>0</v>
      </c>
      <c r="CU413" s="946"/>
      <c r="CV413" s="944"/>
      <c r="CW413" s="945"/>
      <c r="CX413" s="945"/>
      <c r="CY413" s="1425">
        <f>CY410+CY411+CY412</f>
        <v>0</v>
      </c>
      <c r="CZ413" s="1425">
        <f>CZ410+CZ411+CZ412</f>
        <v>0</v>
      </c>
      <c r="DA413" s="1425">
        <f>DA410+DA411+DA412</f>
        <v>0</v>
      </c>
      <c r="DB413" s="1425">
        <f>DB410+DB411+DB412</f>
        <v>0</v>
      </c>
      <c r="DC413" s="946"/>
      <c r="DD413" s="944"/>
      <c r="DE413" s="945"/>
      <c r="DF413" s="945"/>
      <c r="DG413" s="1425">
        <f>DG410+DG411+DG412</f>
        <v>0</v>
      </c>
      <c r="DH413" s="1425">
        <f>DH410+DH411+DH412</f>
        <v>0</v>
      </c>
      <c r="DI413" s="1425">
        <f>DI410+DI411+DI412</f>
        <v>0</v>
      </c>
      <c r="DJ413" s="1425">
        <f>DJ410+DJ411+DJ412</f>
        <v>0</v>
      </c>
      <c r="DK413" s="946"/>
      <c r="DL413" s="944"/>
      <c r="DM413" s="945"/>
      <c r="DN413" s="945"/>
      <c r="DO413" s="1425">
        <f>DO410+DO411+DO412</f>
        <v>0</v>
      </c>
      <c r="DP413" s="1425">
        <f>DP410+DP411+DP412</f>
        <v>0</v>
      </c>
      <c r="DQ413" s="1425">
        <f>DQ410+DQ411+DQ412</f>
        <v>0</v>
      </c>
      <c r="DR413" s="1425">
        <f>DR410+DR411+DR412</f>
        <v>0</v>
      </c>
      <c r="DS413" s="946"/>
      <c r="DT413" s="944"/>
      <c r="DU413" s="945"/>
      <c r="DV413" s="945"/>
      <c r="DW413" s="1425">
        <f>DW410+DW411+DW412</f>
        <v>0</v>
      </c>
      <c r="DX413" s="1425">
        <f>DX410+DX411+DX412</f>
        <v>0</v>
      </c>
      <c r="DY413" s="1425">
        <f>DY410+DY411+DY412</f>
        <v>0</v>
      </c>
      <c r="DZ413" s="1425">
        <f>DZ410+DZ411+DZ412</f>
        <v>0</v>
      </c>
      <c r="EA413" s="946"/>
      <c r="EB413" s="944"/>
      <c r="EC413" s="945"/>
      <c r="ED413" s="945"/>
      <c r="EE413" s="1425">
        <f>EE410+EE411+EE412</f>
        <v>0</v>
      </c>
      <c r="EF413" s="1425">
        <f>EF410+EF411+EF412</f>
        <v>0</v>
      </c>
      <c r="EG413" s="1425">
        <f>EG410+EG411+EG412</f>
        <v>0</v>
      </c>
      <c r="EH413" s="1425">
        <f>EH410+EH411+EH412</f>
        <v>0</v>
      </c>
      <c r="EI413" s="946"/>
      <c r="EJ413" s="944"/>
      <c r="EK413" s="945"/>
      <c r="EL413" s="945"/>
      <c r="EM413" s="1425">
        <f>EM410+EM411+EM412</f>
        <v>0</v>
      </c>
      <c r="EN413" s="1425">
        <f>EN410+EN411+EN412</f>
        <v>0</v>
      </c>
      <c r="EO413" s="1425">
        <f>EO410+EO411+EO412</f>
        <v>0</v>
      </c>
      <c r="EP413" s="1425">
        <f>EP410+EP411+EP412</f>
        <v>0</v>
      </c>
      <c r="EQ413" s="946"/>
      <c r="ER413" s="944"/>
      <c r="ES413" s="945"/>
      <c r="ET413" s="945"/>
      <c r="EU413" s="1425">
        <f>EU410+EU411+EU412</f>
        <v>0</v>
      </c>
      <c r="EV413" s="1425">
        <f>EV410+EV411+EV412</f>
        <v>0</v>
      </c>
      <c r="EW413" s="1425">
        <f>EW410+EW411+EW412</f>
        <v>0</v>
      </c>
      <c r="EX413" s="1425">
        <f>EX410+EX411+EX412</f>
        <v>0</v>
      </c>
      <c r="EY413" s="946"/>
      <c r="EZ413" s="944"/>
      <c r="FA413" s="945"/>
      <c r="FB413" s="945"/>
      <c r="FC413" s="1425">
        <f>FC410+FC411+FC412</f>
        <v>0</v>
      </c>
      <c r="FD413" s="1425">
        <f>FD410+FD411+FD412</f>
        <v>0</v>
      </c>
      <c r="FE413" s="1425">
        <f>FE410+FE411+FE412</f>
        <v>0</v>
      </c>
      <c r="FF413" s="1425">
        <f>FF410+FF411+FF412</f>
        <v>0</v>
      </c>
      <c r="FG413" s="946"/>
      <c r="FH413" s="944"/>
      <c r="FI413" s="945"/>
      <c r="FJ413" s="945"/>
      <c r="FK413" s="1425">
        <f>FK410+FK411+FK412</f>
        <v>0</v>
      </c>
      <c r="FL413" s="1425">
        <f>FL410+FL411+FL412</f>
        <v>0</v>
      </c>
      <c r="FM413" s="1425">
        <f>FM410+FM411+FM412</f>
        <v>0</v>
      </c>
      <c r="FN413" s="1425">
        <f>FN410+FN411+FN412</f>
        <v>0</v>
      </c>
      <c r="FO413" s="946"/>
    </row>
    <row r="414" spans="2:171">
      <c r="B414" s="123"/>
      <c r="C414" s="123" t="s">
        <v>318</v>
      </c>
      <c r="D414" s="1128" t="s">
        <v>576</v>
      </c>
      <c r="E414" s="554"/>
      <c r="F414" s="949"/>
      <c r="G414" s="1426">
        <f>H414+I414+J414</f>
        <v>0</v>
      </c>
      <c r="H414" s="1426">
        <f>IF($G413=0,0,H413/G413)</f>
        <v>0</v>
      </c>
      <c r="I414" s="1426">
        <f>IF($G413=0,0,I413/G413)</f>
        <v>0</v>
      </c>
      <c r="J414" s="1426">
        <f>IF($G413=0,0,J413/G413)</f>
        <v>0</v>
      </c>
      <c r="K414" s="951"/>
      <c r="L414" s="947" t="s">
        <v>576</v>
      </c>
      <c r="M414" s="948"/>
      <c r="N414" s="949"/>
      <c r="O414" s="1426">
        <f>P414+Q414+R414</f>
        <v>0</v>
      </c>
      <c r="P414" s="1426">
        <f>IF($G413=0,0,P413/O413)</f>
        <v>0</v>
      </c>
      <c r="Q414" s="1426">
        <f>IF($G413=0,0,Q413/O413)</f>
        <v>0</v>
      </c>
      <c r="R414" s="1426">
        <f>IF($G413=0,0,R413/O413)</f>
        <v>0</v>
      </c>
      <c r="S414" s="951"/>
      <c r="T414" s="947" t="s">
        <v>576</v>
      </c>
      <c r="U414" s="948"/>
      <c r="V414" s="949"/>
      <c r="W414" s="1426">
        <f>X414+Y414+Z414</f>
        <v>0</v>
      </c>
      <c r="X414" s="1426">
        <f>IF($G413=0,0,X413/W413)</f>
        <v>0</v>
      </c>
      <c r="Y414" s="1426">
        <f>IF($G413=0,0,Y413/W413)</f>
        <v>0</v>
      </c>
      <c r="Z414" s="1426">
        <f>IF($G413=0,0,Z413/W413)</f>
        <v>0</v>
      </c>
      <c r="AA414" s="951"/>
      <c r="AB414" s="947" t="s">
        <v>576</v>
      </c>
      <c r="AC414" s="948"/>
      <c r="AD414" s="949"/>
      <c r="AE414" s="1426">
        <f>AF414+AG414+AH414</f>
        <v>0</v>
      </c>
      <c r="AF414" s="1426">
        <f>IF($G413=0,0,AF413/AE413)</f>
        <v>0</v>
      </c>
      <c r="AG414" s="1426">
        <f>IF($G413=0,0,AG413/AE413)</f>
        <v>0</v>
      </c>
      <c r="AH414" s="1426">
        <f>IF($G413=0,0,AH413/AE413)</f>
        <v>0</v>
      </c>
      <c r="AI414" s="951"/>
      <c r="AJ414" s="947" t="s">
        <v>576</v>
      </c>
      <c r="AK414" s="948"/>
      <c r="AL414" s="949"/>
      <c r="AM414" s="1426">
        <f>AN414+AO414+AP414</f>
        <v>0</v>
      </c>
      <c r="AN414" s="1426">
        <f>IF($G413=0,0,AN413/AM413)</f>
        <v>0</v>
      </c>
      <c r="AO414" s="1426">
        <f>IF($G413=0,0,AO413/AM413)</f>
        <v>0</v>
      </c>
      <c r="AP414" s="1426">
        <f>IF($G413=0,0,AP413/AM413)</f>
        <v>0</v>
      </c>
      <c r="AQ414" s="951"/>
      <c r="AR414" s="947" t="s">
        <v>576</v>
      </c>
      <c r="AS414" s="948"/>
      <c r="AT414" s="949"/>
      <c r="AU414" s="1426">
        <f>AV414+AW414+AX414</f>
        <v>0</v>
      </c>
      <c r="AV414" s="1426">
        <f>IF($G413=0,0,AV413/AU413)</f>
        <v>0</v>
      </c>
      <c r="AW414" s="1426">
        <f>IF($G413=0,0,AW413/AU413)</f>
        <v>0</v>
      </c>
      <c r="AX414" s="1426">
        <f>IF($G413=0,0,AX413/AU413)</f>
        <v>0</v>
      </c>
      <c r="AY414" s="951"/>
      <c r="AZ414" s="947" t="s">
        <v>576</v>
      </c>
      <c r="BA414" s="948"/>
      <c r="BB414" s="949"/>
      <c r="BC414" s="1426">
        <f>BD414+BE414+BF414</f>
        <v>0</v>
      </c>
      <c r="BD414" s="1426">
        <f>IF($G413=0,0,BD413/BC413)</f>
        <v>0</v>
      </c>
      <c r="BE414" s="1426">
        <f>IF($G413=0,0,BE413/BC413)</f>
        <v>0</v>
      </c>
      <c r="BF414" s="1426">
        <f>IF($G413=0,0,BF413/BC413)</f>
        <v>0</v>
      </c>
      <c r="BG414" s="951"/>
      <c r="BH414" s="947" t="s">
        <v>576</v>
      </c>
      <c r="BI414" s="948"/>
      <c r="BJ414" s="949"/>
      <c r="BK414" s="1426">
        <f>BL414+BM414+BN414</f>
        <v>0</v>
      </c>
      <c r="BL414" s="1426">
        <f>IF($G413=0,0,BL413/BK413)</f>
        <v>0</v>
      </c>
      <c r="BM414" s="1426">
        <f>IF($G413=0,0,BM413/BK413)</f>
        <v>0</v>
      </c>
      <c r="BN414" s="1426">
        <f>IF($G413=0,0,BN413/BK413)</f>
        <v>0</v>
      </c>
      <c r="BO414" s="951"/>
      <c r="BP414" s="947" t="s">
        <v>576</v>
      </c>
      <c r="BQ414" s="948"/>
      <c r="BR414" s="949"/>
      <c r="BS414" s="1426">
        <f>BT414+BU414+BV414</f>
        <v>0</v>
      </c>
      <c r="BT414" s="1426">
        <f>IF($G413=0,0,BT413/BS413)</f>
        <v>0</v>
      </c>
      <c r="BU414" s="1426">
        <f>IF($G413=0,0,BU413/BS413)</f>
        <v>0</v>
      </c>
      <c r="BV414" s="1426">
        <f>IF($G413=0,0,BV413/BS413)</f>
        <v>0</v>
      </c>
      <c r="BW414" s="951"/>
      <c r="BX414" s="947" t="s">
        <v>576</v>
      </c>
      <c r="BY414" s="948"/>
      <c r="BZ414" s="949"/>
      <c r="CA414" s="1426">
        <f>CB414+CC414+CD414</f>
        <v>0</v>
      </c>
      <c r="CB414" s="1426">
        <f>IF($G413=0,0,CB413/CA413)</f>
        <v>0</v>
      </c>
      <c r="CC414" s="1426">
        <f>IF($G413=0,0,CC413/CA413)</f>
        <v>0</v>
      </c>
      <c r="CD414" s="1426">
        <f>IF($G413=0,0,CD413/CA413)</f>
        <v>0</v>
      </c>
      <c r="CE414" s="951"/>
      <c r="CF414" s="947" t="s">
        <v>576</v>
      </c>
      <c r="CG414" s="948"/>
      <c r="CH414" s="949"/>
      <c r="CI414" s="1426">
        <f>CJ414+CK414+CL414</f>
        <v>0</v>
      </c>
      <c r="CJ414" s="1426">
        <f>IF($G413=0,0,CJ413/CI413)</f>
        <v>0</v>
      </c>
      <c r="CK414" s="1426">
        <f>IF($G413=0,0,CK413/CI413)</f>
        <v>0</v>
      </c>
      <c r="CL414" s="1426">
        <f>IF($G413=0,0,CL413/CI413)</f>
        <v>0</v>
      </c>
      <c r="CM414" s="951"/>
      <c r="CN414" s="947" t="s">
        <v>576</v>
      </c>
      <c r="CO414" s="948"/>
      <c r="CP414" s="949"/>
      <c r="CQ414" s="1426">
        <f>CR414+CS414+CT414</f>
        <v>0</v>
      </c>
      <c r="CR414" s="1426">
        <f>IF($G413=0,0,CR413/CQ413)</f>
        <v>0</v>
      </c>
      <c r="CS414" s="1426">
        <f>IF($G413=0,0,CS413/CQ413)</f>
        <v>0</v>
      </c>
      <c r="CT414" s="1426">
        <f>IF($G413=0,0,CT413/CQ413)</f>
        <v>0</v>
      </c>
      <c r="CU414" s="951"/>
      <c r="CV414" s="947" t="s">
        <v>576</v>
      </c>
      <c r="CW414" s="948"/>
      <c r="CX414" s="949"/>
      <c r="CY414" s="1426">
        <f>CZ414+DA414+DB414</f>
        <v>0</v>
      </c>
      <c r="CZ414" s="1426">
        <f>IF($G413=0,0,CZ413/CY413)</f>
        <v>0</v>
      </c>
      <c r="DA414" s="1426">
        <f>IF($G413=0,0,DA413/CY413)</f>
        <v>0</v>
      </c>
      <c r="DB414" s="1426">
        <f>IF($G413=0,0,DB413/CY413)</f>
        <v>0</v>
      </c>
      <c r="DC414" s="951"/>
      <c r="DD414" s="947" t="s">
        <v>576</v>
      </c>
      <c r="DE414" s="948"/>
      <c r="DF414" s="949"/>
      <c r="DG414" s="1426">
        <f>DH414+DI414+DJ414</f>
        <v>0</v>
      </c>
      <c r="DH414" s="1426">
        <f>IF($G413=0,0,DH413/DG413)</f>
        <v>0</v>
      </c>
      <c r="DI414" s="1426">
        <f>IF($G413=0,0,DI413/DG413)</f>
        <v>0</v>
      </c>
      <c r="DJ414" s="1426">
        <f>IF($G413=0,0,DJ413/DG413)</f>
        <v>0</v>
      </c>
      <c r="DK414" s="951"/>
      <c r="DL414" s="947" t="s">
        <v>576</v>
      </c>
      <c r="DM414" s="948"/>
      <c r="DN414" s="949"/>
      <c r="DO414" s="1426">
        <f>DP414+DQ414+DR414</f>
        <v>0</v>
      </c>
      <c r="DP414" s="1426">
        <f>IF($G413=0,0,DP413/DO413)</f>
        <v>0</v>
      </c>
      <c r="DQ414" s="1426">
        <f>IF($G413=0,0,DQ413/DO413)</f>
        <v>0</v>
      </c>
      <c r="DR414" s="1426">
        <f>IF($G413=0,0,DR413/DO413)</f>
        <v>0</v>
      </c>
      <c r="DS414" s="951"/>
      <c r="DT414" s="947" t="s">
        <v>576</v>
      </c>
      <c r="DU414" s="948"/>
      <c r="DV414" s="949"/>
      <c r="DW414" s="1426">
        <f>DX414+DY414+DZ414</f>
        <v>0</v>
      </c>
      <c r="DX414" s="1426">
        <f>IF($G413=0,0,DX413/DW413)</f>
        <v>0</v>
      </c>
      <c r="DY414" s="1426">
        <f>IF($G413=0,0,DY413/DW413)</f>
        <v>0</v>
      </c>
      <c r="DZ414" s="1426">
        <f>IF($G413=0,0,DZ413/DW413)</f>
        <v>0</v>
      </c>
      <c r="EA414" s="951"/>
      <c r="EB414" s="947" t="s">
        <v>576</v>
      </c>
      <c r="EC414" s="948"/>
      <c r="ED414" s="949"/>
      <c r="EE414" s="1426">
        <f>EF414+EG414+EH414</f>
        <v>0</v>
      </c>
      <c r="EF414" s="1426">
        <f>IF($G413=0,0,EF413/EE413)</f>
        <v>0</v>
      </c>
      <c r="EG414" s="1426">
        <f>IF($G413=0,0,EG413/EE413)</f>
        <v>0</v>
      </c>
      <c r="EH414" s="1426">
        <f>IF($G413=0,0,EH413/EE413)</f>
        <v>0</v>
      </c>
      <c r="EI414" s="951"/>
      <c r="EJ414" s="947" t="s">
        <v>576</v>
      </c>
      <c r="EK414" s="948"/>
      <c r="EL414" s="949"/>
      <c r="EM414" s="1426">
        <f>EN414+EO414+EP414</f>
        <v>0</v>
      </c>
      <c r="EN414" s="1426">
        <f>IF($G413=0,0,EN413/EM413)</f>
        <v>0</v>
      </c>
      <c r="EO414" s="1426">
        <f>IF($G413=0,0,EO413/EM413)</f>
        <v>0</v>
      </c>
      <c r="EP414" s="1426">
        <f>IF($G413=0,0,EP413/EM413)</f>
        <v>0</v>
      </c>
      <c r="EQ414" s="951"/>
      <c r="ER414" s="947" t="s">
        <v>576</v>
      </c>
      <c r="ES414" s="948"/>
      <c r="ET414" s="949"/>
      <c r="EU414" s="1426">
        <f>EV414+EW414+EX414</f>
        <v>0</v>
      </c>
      <c r="EV414" s="1426">
        <f>IF($G413=0,0,EV413/EU413)</f>
        <v>0</v>
      </c>
      <c r="EW414" s="1426">
        <f>IF($G413=0,0,EW413/EU413)</f>
        <v>0</v>
      </c>
      <c r="EX414" s="1426">
        <f>IF($G413=0,0,EX413/EU413)</f>
        <v>0</v>
      </c>
      <c r="EY414" s="951"/>
      <c r="EZ414" s="947" t="s">
        <v>576</v>
      </c>
      <c r="FA414" s="948"/>
      <c r="FB414" s="949"/>
      <c r="FC414" s="1426">
        <f>FD414+FE414+FF414</f>
        <v>0</v>
      </c>
      <c r="FD414" s="1426">
        <f>IF($G413=0,0,FD413/FC413)</f>
        <v>0</v>
      </c>
      <c r="FE414" s="1426">
        <f>IF($G413=0,0,FE413/FC413)</f>
        <v>0</v>
      </c>
      <c r="FF414" s="1426">
        <f>IF($G413=0,0,FF413/FC413)</f>
        <v>0</v>
      </c>
      <c r="FG414" s="951"/>
      <c r="FH414" s="947" t="s">
        <v>576</v>
      </c>
      <c r="FI414" s="948"/>
      <c r="FJ414" s="949"/>
      <c r="FK414" s="1426">
        <f>FL414+FM414+FN414</f>
        <v>0</v>
      </c>
      <c r="FL414" s="1426">
        <f>IF($G413=0,0,FL413/FK413)</f>
        <v>0</v>
      </c>
      <c r="FM414" s="1426">
        <f>IF($G413=0,0,FM413/FK413)</f>
        <v>0</v>
      </c>
      <c r="FN414" s="1426">
        <f>IF($G413=0,0,FN413/FK413)</f>
        <v>0</v>
      </c>
      <c r="FO414" s="951"/>
    </row>
    <row r="415" spans="2:171">
      <c r="K415" s="946"/>
      <c r="S415" s="951"/>
      <c r="AA415" s="951"/>
      <c r="AI415" s="951"/>
      <c r="AQ415" s="951"/>
      <c r="AY415" s="951"/>
      <c r="BG415" s="951"/>
      <c r="BO415" s="951"/>
      <c r="BW415" s="951"/>
      <c r="CE415" s="951"/>
      <c r="CM415" s="951"/>
      <c r="CU415" s="951"/>
      <c r="DC415" s="951"/>
      <c r="DK415" s="951"/>
      <c r="DS415" s="951"/>
      <c r="EA415" s="951"/>
      <c r="EI415" s="951"/>
      <c r="EQ415" s="951"/>
      <c r="EY415" s="951"/>
      <c r="FG415" s="951"/>
      <c r="FO415" s="951"/>
    </row>
    <row r="416" spans="2:171">
      <c r="E416" s="301" t="s">
        <v>473</v>
      </c>
      <c r="G416" s="302" t="s">
        <v>104</v>
      </c>
      <c r="H416" s="302" t="s">
        <v>105</v>
      </c>
      <c r="I416" s="302" t="s">
        <v>106</v>
      </c>
      <c r="J416" s="303" t="s">
        <v>464</v>
      </c>
      <c r="K416" s="946"/>
      <c r="O416" s="302" t="s">
        <v>104</v>
      </c>
      <c r="P416" s="302" t="s">
        <v>105</v>
      </c>
      <c r="Q416" s="302" t="s">
        <v>106</v>
      </c>
      <c r="R416" s="303" t="s">
        <v>464</v>
      </c>
      <c r="S416" s="951"/>
      <c r="W416" s="302" t="s">
        <v>104</v>
      </c>
      <c r="X416" s="302" t="s">
        <v>105</v>
      </c>
      <c r="Y416" s="302" t="s">
        <v>106</v>
      </c>
      <c r="Z416" s="303" t="s">
        <v>464</v>
      </c>
      <c r="AA416" s="951"/>
      <c r="AE416" s="302" t="s">
        <v>104</v>
      </c>
      <c r="AF416" s="302" t="s">
        <v>105</v>
      </c>
      <c r="AG416" s="302" t="s">
        <v>106</v>
      </c>
      <c r="AH416" s="303" t="s">
        <v>464</v>
      </c>
      <c r="AI416" s="951"/>
      <c r="AM416" s="302" t="s">
        <v>104</v>
      </c>
      <c r="AN416" s="302" t="s">
        <v>105</v>
      </c>
      <c r="AO416" s="302" t="s">
        <v>106</v>
      </c>
      <c r="AP416" s="303" t="s">
        <v>464</v>
      </c>
      <c r="AQ416" s="951"/>
      <c r="AU416" s="302" t="s">
        <v>104</v>
      </c>
      <c r="AV416" s="302" t="s">
        <v>105</v>
      </c>
      <c r="AW416" s="302" t="s">
        <v>106</v>
      </c>
      <c r="AX416" s="303" t="s">
        <v>464</v>
      </c>
      <c r="AY416" s="951"/>
      <c r="BC416" s="302" t="s">
        <v>104</v>
      </c>
      <c r="BD416" s="302" t="s">
        <v>105</v>
      </c>
      <c r="BE416" s="302" t="s">
        <v>106</v>
      </c>
      <c r="BF416" s="303" t="s">
        <v>464</v>
      </c>
      <c r="BG416" s="951"/>
      <c r="BK416" s="302" t="s">
        <v>104</v>
      </c>
      <c r="BL416" s="302" t="s">
        <v>105</v>
      </c>
      <c r="BM416" s="302" t="s">
        <v>106</v>
      </c>
      <c r="BN416" s="303" t="s">
        <v>464</v>
      </c>
      <c r="BO416" s="951"/>
      <c r="BS416" s="302" t="s">
        <v>104</v>
      </c>
      <c r="BT416" s="302" t="s">
        <v>105</v>
      </c>
      <c r="BU416" s="302" t="s">
        <v>106</v>
      </c>
      <c r="BV416" s="303" t="s">
        <v>464</v>
      </c>
      <c r="BW416" s="951"/>
      <c r="CA416" s="302" t="s">
        <v>104</v>
      </c>
      <c r="CB416" s="302" t="s">
        <v>105</v>
      </c>
      <c r="CC416" s="302" t="s">
        <v>106</v>
      </c>
      <c r="CD416" s="303" t="s">
        <v>464</v>
      </c>
      <c r="CE416" s="951"/>
      <c r="CI416" s="302" t="s">
        <v>104</v>
      </c>
      <c r="CJ416" s="302" t="s">
        <v>105</v>
      </c>
      <c r="CK416" s="302" t="s">
        <v>106</v>
      </c>
      <c r="CL416" s="303" t="s">
        <v>464</v>
      </c>
      <c r="CM416" s="951"/>
      <c r="CQ416" s="302" t="s">
        <v>104</v>
      </c>
      <c r="CR416" s="302" t="s">
        <v>105</v>
      </c>
      <c r="CS416" s="302" t="s">
        <v>106</v>
      </c>
      <c r="CT416" s="303" t="s">
        <v>464</v>
      </c>
      <c r="CU416" s="951"/>
      <c r="CY416" s="302" t="s">
        <v>104</v>
      </c>
      <c r="CZ416" s="302" t="s">
        <v>105</v>
      </c>
      <c r="DA416" s="302" t="s">
        <v>106</v>
      </c>
      <c r="DB416" s="303" t="s">
        <v>464</v>
      </c>
      <c r="DC416" s="951"/>
      <c r="DG416" s="302" t="s">
        <v>104</v>
      </c>
      <c r="DH416" s="302" t="s">
        <v>105</v>
      </c>
      <c r="DI416" s="302" t="s">
        <v>106</v>
      </c>
      <c r="DJ416" s="303" t="s">
        <v>464</v>
      </c>
      <c r="DK416" s="951"/>
      <c r="DO416" s="302" t="s">
        <v>104</v>
      </c>
      <c r="DP416" s="302" t="s">
        <v>105</v>
      </c>
      <c r="DQ416" s="302" t="s">
        <v>106</v>
      </c>
      <c r="DR416" s="303" t="s">
        <v>464</v>
      </c>
      <c r="DS416" s="951"/>
      <c r="DW416" s="302" t="s">
        <v>104</v>
      </c>
      <c r="DX416" s="302" t="s">
        <v>105</v>
      </c>
      <c r="DY416" s="302" t="s">
        <v>106</v>
      </c>
      <c r="DZ416" s="303" t="s">
        <v>464</v>
      </c>
      <c r="EA416" s="951"/>
      <c r="EE416" s="302" t="s">
        <v>104</v>
      </c>
      <c r="EF416" s="302" t="s">
        <v>105</v>
      </c>
      <c r="EG416" s="302" t="s">
        <v>106</v>
      </c>
      <c r="EH416" s="303" t="s">
        <v>464</v>
      </c>
      <c r="EI416" s="951"/>
      <c r="EM416" s="302" t="s">
        <v>104</v>
      </c>
      <c r="EN416" s="302" t="s">
        <v>105</v>
      </c>
      <c r="EO416" s="302" t="s">
        <v>106</v>
      </c>
      <c r="EP416" s="303" t="s">
        <v>464</v>
      </c>
      <c r="EQ416" s="951"/>
      <c r="EU416" s="302" t="s">
        <v>104</v>
      </c>
      <c r="EV416" s="302" t="s">
        <v>105</v>
      </c>
      <c r="EW416" s="302" t="s">
        <v>106</v>
      </c>
      <c r="EX416" s="303" t="s">
        <v>464</v>
      </c>
      <c r="EY416" s="951"/>
      <c r="FC416" s="302" t="s">
        <v>104</v>
      </c>
      <c r="FD416" s="302" t="s">
        <v>105</v>
      </c>
      <c r="FE416" s="302" t="s">
        <v>106</v>
      </c>
      <c r="FF416" s="303" t="s">
        <v>464</v>
      </c>
      <c r="FG416" s="951"/>
      <c r="FK416" s="302" t="s">
        <v>104</v>
      </c>
      <c r="FL416" s="302" t="s">
        <v>105</v>
      </c>
      <c r="FM416" s="302" t="s">
        <v>106</v>
      </c>
      <c r="FN416" s="303" t="s">
        <v>464</v>
      </c>
      <c r="FO416" s="951"/>
    </row>
    <row r="417" spans="2:171">
      <c r="B417" s="108"/>
      <c r="C417" s="108" t="s">
        <v>479</v>
      </c>
      <c r="D417" s="944"/>
      <c r="E417" s="778"/>
      <c r="G417" s="766">
        <f>G413</f>
        <v>0</v>
      </c>
      <c r="H417" s="766">
        <f>H413</f>
        <v>0</v>
      </c>
      <c r="I417" s="766">
        <f>I413</f>
        <v>0</v>
      </c>
      <c r="J417" s="766">
        <f>J413</f>
        <v>0</v>
      </c>
      <c r="K417" s="951"/>
      <c r="L417" s="944"/>
      <c r="M417" s="945"/>
      <c r="N417" s="945"/>
      <c r="O417" s="766">
        <f>O413</f>
        <v>0</v>
      </c>
      <c r="P417" s="766">
        <f>P413</f>
        <v>0</v>
      </c>
      <c r="Q417" s="766">
        <f>Q413</f>
        <v>0</v>
      </c>
      <c r="R417" s="766">
        <f>R413</f>
        <v>0</v>
      </c>
      <c r="S417" s="951"/>
      <c r="T417" s="944"/>
      <c r="U417" s="945"/>
      <c r="V417" s="945"/>
      <c r="W417" s="766">
        <f>W413</f>
        <v>0</v>
      </c>
      <c r="X417" s="766">
        <f>X413</f>
        <v>0</v>
      </c>
      <c r="Y417" s="766">
        <f>Y413</f>
        <v>0</v>
      </c>
      <c r="Z417" s="766">
        <f>Z413</f>
        <v>0</v>
      </c>
      <c r="AA417" s="951"/>
      <c r="AB417" s="944"/>
      <c r="AC417" s="945"/>
      <c r="AD417" s="945"/>
      <c r="AE417" s="766">
        <f>AE413</f>
        <v>0</v>
      </c>
      <c r="AF417" s="766">
        <f>AF413</f>
        <v>0</v>
      </c>
      <c r="AG417" s="766">
        <f>AG413</f>
        <v>0</v>
      </c>
      <c r="AH417" s="766">
        <f>AH413</f>
        <v>0</v>
      </c>
      <c r="AI417" s="951"/>
      <c r="AJ417" s="944"/>
      <c r="AK417" s="945"/>
      <c r="AL417" s="945"/>
      <c r="AM417" s="766">
        <f>AM413</f>
        <v>0</v>
      </c>
      <c r="AN417" s="766">
        <f>AN413</f>
        <v>0</v>
      </c>
      <c r="AO417" s="766">
        <f>AO413</f>
        <v>0</v>
      </c>
      <c r="AP417" s="766">
        <f>AP413</f>
        <v>0</v>
      </c>
      <c r="AQ417" s="951"/>
      <c r="AR417" s="944"/>
      <c r="AS417" s="945"/>
      <c r="AT417" s="945"/>
      <c r="AU417" s="766">
        <f>AU413</f>
        <v>0</v>
      </c>
      <c r="AV417" s="766">
        <f>AV413</f>
        <v>0</v>
      </c>
      <c r="AW417" s="766">
        <f>AW413</f>
        <v>0</v>
      </c>
      <c r="AX417" s="766">
        <f>AX413</f>
        <v>0</v>
      </c>
      <c r="AY417" s="951"/>
      <c r="AZ417" s="944"/>
      <c r="BA417" s="945"/>
      <c r="BB417" s="945"/>
      <c r="BC417" s="766">
        <f>BC413</f>
        <v>0</v>
      </c>
      <c r="BD417" s="766">
        <f>BD413</f>
        <v>0</v>
      </c>
      <c r="BE417" s="766">
        <f>BE413</f>
        <v>0</v>
      </c>
      <c r="BF417" s="766">
        <f>BF413</f>
        <v>0</v>
      </c>
      <c r="BG417" s="951"/>
      <c r="BH417" s="944"/>
      <c r="BI417" s="945"/>
      <c r="BJ417" s="945"/>
      <c r="BK417" s="766">
        <f>BK413</f>
        <v>0</v>
      </c>
      <c r="BL417" s="766">
        <f>BL413</f>
        <v>0</v>
      </c>
      <c r="BM417" s="766">
        <f>BM413</f>
        <v>0</v>
      </c>
      <c r="BN417" s="766">
        <f>BN413</f>
        <v>0</v>
      </c>
      <c r="BO417" s="951"/>
      <c r="BP417" s="944"/>
      <c r="BQ417" s="945"/>
      <c r="BR417" s="945"/>
      <c r="BS417" s="766">
        <f>BS413</f>
        <v>0</v>
      </c>
      <c r="BT417" s="766">
        <f>BT413</f>
        <v>0</v>
      </c>
      <c r="BU417" s="766">
        <f>BU413</f>
        <v>0</v>
      </c>
      <c r="BV417" s="766">
        <f>BV413</f>
        <v>0</v>
      </c>
      <c r="BW417" s="951"/>
      <c r="BX417" s="944"/>
      <c r="BY417" s="945"/>
      <c r="BZ417" s="945"/>
      <c r="CA417" s="766">
        <f>CA413</f>
        <v>0</v>
      </c>
      <c r="CB417" s="766">
        <f>CB413</f>
        <v>0</v>
      </c>
      <c r="CC417" s="766">
        <f>CC413</f>
        <v>0</v>
      </c>
      <c r="CD417" s="766">
        <f>CD413</f>
        <v>0</v>
      </c>
      <c r="CE417" s="951"/>
      <c r="CF417" s="944"/>
      <c r="CG417" s="945"/>
      <c r="CH417" s="945"/>
      <c r="CI417" s="766">
        <f>CI413</f>
        <v>0</v>
      </c>
      <c r="CJ417" s="766">
        <f>CJ413</f>
        <v>0</v>
      </c>
      <c r="CK417" s="766">
        <f>CK413</f>
        <v>0</v>
      </c>
      <c r="CL417" s="766">
        <f>CL413</f>
        <v>0</v>
      </c>
      <c r="CM417" s="951"/>
      <c r="CN417" s="944"/>
      <c r="CO417" s="945"/>
      <c r="CP417" s="945"/>
      <c r="CQ417" s="766">
        <f>CQ413</f>
        <v>0</v>
      </c>
      <c r="CR417" s="766">
        <f>CR413</f>
        <v>0</v>
      </c>
      <c r="CS417" s="766">
        <f>CS413</f>
        <v>0</v>
      </c>
      <c r="CT417" s="766">
        <f>CT413</f>
        <v>0</v>
      </c>
      <c r="CU417" s="951"/>
      <c r="CV417" s="944"/>
      <c r="CW417" s="945"/>
      <c r="CX417" s="945"/>
      <c r="CY417" s="766">
        <f>CY413</f>
        <v>0</v>
      </c>
      <c r="CZ417" s="766">
        <f>CZ413</f>
        <v>0</v>
      </c>
      <c r="DA417" s="766">
        <f>DA413</f>
        <v>0</v>
      </c>
      <c r="DB417" s="766">
        <f>DB413</f>
        <v>0</v>
      </c>
      <c r="DC417" s="951"/>
      <c r="DD417" s="944"/>
      <c r="DE417" s="945"/>
      <c r="DF417" s="945"/>
      <c r="DG417" s="766">
        <f>DG413</f>
        <v>0</v>
      </c>
      <c r="DH417" s="766">
        <f>DH413</f>
        <v>0</v>
      </c>
      <c r="DI417" s="766">
        <f>DI413</f>
        <v>0</v>
      </c>
      <c r="DJ417" s="766">
        <f>DJ413</f>
        <v>0</v>
      </c>
      <c r="DK417" s="951"/>
      <c r="DL417" s="944"/>
      <c r="DM417" s="945"/>
      <c r="DN417" s="945"/>
      <c r="DO417" s="766">
        <f>DO413</f>
        <v>0</v>
      </c>
      <c r="DP417" s="766">
        <f>DP413</f>
        <v>0</v>
      </c>
      <c r="DQ417" s="766">
        <f>DQ413</f>
        <v>0</v>
      </c>
      <c r="DR417" s="766">
        <f>DR413</f>
        <v>0</v>
      </c>
      <c r="DS417" s="951"/>
      <c r="DT417" s="944"/>
      <c r="DU417" s="945"/>
      <c r="DV417" s="945"/>
      <c r="DW417" s="766">
        <f>DW413</f>
        <v>0</v>
      </c>
      <c r="DX417" s="766">
        <f>DX413</f>
        <v>0</v>
      </c>
      <c r="DY417" s="766">
        <f>DY413</f>
        <v>0</v>
      </c>
      <c r="DZ417" s="766">
        <f>DZ413</f>
        <v>0</v>
      </c>
      <c r="EA417" s="951"/>
      <c r="EB417" s="944"/>
      <c r="EC417" s="945"/>
      <c r="ED417" s="945"/>
      <c r="EE417" s="766">
        <f>EE413</f>
        <v>0</v>
      </c>
      <c r="EF417" s="766">
        <f>EF413</f>
        <v>0</v>
      </c>
      <c r="EG417" s="766">
        <f>EG413</f>
        <v>0</v>
      </c>
      <c r="EH417" s="766">
        <f>EH413</f>
        <v>0</v>
      </c>
      <c r="EI417" s="951"/>
      <c r="EJ417" s="944"/>
      <c r="EK417" s="945"/>
      <c r="EL417" s="945"/>
      <c r="EM417" s="766">
        <f>EM413</f>
        <v>0</v>
      </c>
      <c r="EN417" s="766">
        <f>EN413</f>
        <v>0</v>
      </c>
      <c r="EO417" s="766">
        <f>EO413</f>
        <v>0</v>
      </c>
      <c r="EP417" s="766">
        <f>EP413</f>
        <v>0</v>
      </c>
      <c r="EQ417" s="951"/>
      <c r="ER417" s="944"/>
      <c r="ES417" s="945"/>
      <c r="ET417" s="945"/>
      <c r="EU417" s="766">
        <f>EU413</f>
        <v>0</v>
      </c>
      <c r="EV417" s="766">
        <f>EV413</f>
        <v>0</v>
      </c>
      <c r="EW417" s="766">
        <f>EW413</f>
        <v>0</v>
      </c>
      <c r="EX417" s="766">
        <f>EX413</f>
        <v>0</v>
      </c>
      <c r="EY417" s="951"/>
      <c r="EZ417" s="944"/>
      <c r="FA417" s="945"/>
      <c r="FB417" s="945"/>
      <c r="FC417" s="766">
        <f>FC413</f>
        <v>0</v>
      </c>
      <c r="FD417" s="766">
        <f>FD413</f>
        <v>0</v>
      </c>
      <c r="FE417" s="766">
        <f>FE413</f>
        <v>0</v>
      </c>
      <c r="FF417" s="766">
        <f>FF413</f>
        <v>0</v>
      </c>
      <c r="FG417" s="951"/>
      <c r="FH417" s="944"/>
      <c r="FI417" s="945"/>
      <c r="FJ417" s="945"/>
      <c r="FK417" s="766">
        <f>FK413</f>
        <v>0</v>
      </c>
      <c r="FL417" s="766">
        <f>FL413</f>
        <v>0</v>
      </c>
      <c r="FM417" s="766">
        <f>FM413</f>
        <v>0</v>
      </c>
      <c r="FN417" s="766">
        <f>FN413</f>
        <v>0</v>
      </c>
      <c r="FO417" s="951"/>
    </row>
    <row r="418" spans="2:171">
      <c r="B418" s="108"/>
      <c r="C418" s="108" t="s">
        <v>480</v>
      </c>
      <c r="D418" s="944"/>
      <c r="E418" s="778" t="str">
        <f>E16</f>
        <v>DIST</v>
      </c>
      <c r="G418" s="766">
        <f>G16</f>
        <v>0</v>
      </c>
      <c r="H418" s="766">
        <f>H16</f>
        <v>0</v>
      </c>
      <c r="I418" s="766">
        <f>I16</f>
        <v>0</v>
      </c>
      <c r="J418" s="766">
        <f>J16</f>
        <v>0</v>
      </c>
      <c r="K418" s="946"/>
      <c r="L418" s="944"/>
      <c r="M418" s="945"/>
      <c r="N418" s="945"/>
      <c r="O418" s="766">
        <f>O16</f>
        <v>0</v>
      </c>
      <c r="P418" s="766">
        <f>P16</f>
        <v>0</v>
      </c>
      <c r="Q418" s="766">
        <f>Q16</f>
        <v>0</v>
      </c>
      <c r="R418" s="766">
        <f>R16</f>
        <v>0</v>
      </c>
      <c r="S418" s="946"/>
      <c r="T418" s="944"/>
      <c r="U418" s="945"/>
      <c r="V418" s="945"/>
      <c r="W418" s="766">
        <f>W16</f>
        <v>0</v>
      </c>
      <c r="X418" s="766">
        <f>X16</f>
        <v>0</v>
      </c>
      <c r="Y418" s="766">
        <f>Y16</f>
        <v>0</v>
      </c>
      <c r="Z418" s="766">
        <f>Z16</f>
        <v>0</v>
      </c>
      <c r="AA418" s="946"/>
      <c r="AB418" s="944"/>
      <c r="AC418" s="945"/>
      <c r="AD418" s="945"/>
      <c r="AE418" s="766">
        <f>AE16</f>
        <v>0</v>
      </c>
      <c r="AF418" s="766">
        <f>AF16</f>
        <v>0</v>
      </c>
      <c r="AG418" s="766">
        <f>AG16</f>
        <v>0</v>
      </c>
      <c r="AH418" s="766">
        <f>AH16</f>
        <v>0</v>
      </c>
      <c r="AI418" s="946"/>
      <c r="AJ418" s="944"/>
      <c r="AK418" s="945"/>
      <c r="AL418" s="945"/>
      <c r="AM418" s="766">
        <f>AM16</f>
        <v>0</v>
      </c>
      <c r="AN418" s="766">
        <f>AN16</f>
        <v>0</v>
      </c>
      <c r="AO418" s="766">
        <f>AO16</f>
        <v>0</v>
      </c>
      <c r="AP418" s="766">
        <f>AP16</f>
        <v>0</v>
      </c>
      <c r="AQ418" s="946"/>
      <c r="AR418" s="944"/>
      <c r="AS418" s="945"/>
      <c r="AT418" s="945"/>
      <c r="AU418" s="766">
        <f>AU16</f>
        <v>0</v>
      </c>
      <c r="AV418" s="766">
        <f>AV16</f>
        <v>0</v>
      </c>
      <c r="AW418" s="766">
        <f>AW16</f>
        <v>0</v>
      </c>
      <c r="AX418" s="766">
        <f>AX16</f>
        <v>0</v>
      </c>
      <c r="AY418" s="946"/>
      <c r="AZ418" s="944"/>
      <c r="BA418" s="945"/>
      <c r="BB418" s="945"/>
      <c r="BC418" s="766">
        <f>BC16</f>
        <v>0</v>
      </c>
      <c r="BD418" s="766">
        <f>BD16</f>
        <v>0</v>
      </c>
      <c r="BE418" s="766">
        <f>BE16</f>
        <v>0</v>
      </c>
      <c r="BF418" s="766">
        <f>BF16</f>
        <v>0</v>
      </c>
      <c r="BG418" s="946"/>
      <c r="BH418" s="944"/>
      <c r="BI418" s="945"/>
      <c r="BJ418" s="945"/>
      <c r="BK418" s="766">
        <f>BK16</f>
        <v>0</v>
      </c>
      <c r="BL418" s="766">
        <f>BL16</f>
        <v>0</v>
      </c>
      <c r="BM418" s="766">
        <f>BM16</f>
        <v>0</v>
      </c>
      <c r="BN418" s="766">
        <f>BN16</f>
        <v>0</v>
      </c>
      <c r="BO418" s="946"/>
      <c r="BP418" s="944"/>
      <c r="BQ418" s="945"/>
      <c r="BR418" s="945"/>
      <c r="BS418" s="766">
        <f>BS16</f>
        <v>0</v>
      </c>
      <c r="BT418" s="766">
        <f>BT16</f>
        <v>0</v>
      </c>
      <c r="BU418" s="766">
        <f>BU16</f>
        <v>0</v>
      </c>
      <c r="BV418" s="766">
        <f>BV16</f>
        <v>0</v>
      </c>
      <c r="BW418" s="946"/>
      <c r="BX418" s="944"/>
      <c r="BY418" s="945"/>
      <c r="BZ418" s="945"/>
      <c r="CA418" s="766">
        <f>CA16</f>
        <v>0</v>
      </c>
      <c r="CB418" s="766">
        <f>CB16</f>
        <v>0</v>
      </c>
      <c r="CC418" s="766">
        <f>CC16</f>
        <v>0</v>
      </c>
      <c r="CD418" s="766">
        <f>CD16</f>
        <v>0</v>
      </c>
      <c r="CE418" s="946"/>
      <c r="CF418" s="944"/>
      <c r="CG418" s="945"/>
      <c r="CH418" s="945"/>
      <c r="CI418" s="766">
        <f>CI16</f>
        <v>0</v>
      </c>
      <c r="CJ418" s="766">
        <f>CJ16</f>
        <v>0</v>
      </c>
      <c r="CK418" s="766">
        <f>CK16</f>
        <v>0</v>
      </c>
      <c r="CL418" s="766">
        <f>CL16</f>
        <v>0</v>
      </c>
      <c r="CM418" s="946"/>
      <c r="CN418" s="944"/>
      <c r="CO418" s="945"/>
      <c r="CP418" s="945"/>
      <c r="CQ418" s="766">
        <f>CQ16</f>
        <v>0</v>
      </c>
      <c r="CR418" s="766">
        <f>CR16</f>
        <v>0</v>
      </c>
      <c r="CS418" s="766">
        <f>CS16</f>
        <v>0</v>
      </c>
      <c r="CT418" s="766">
        <f>CT16</f>
        <v>0</v>
      </c>
      <c r="CU418" s="946"/>
      <c r="CV418" s="944"/>
      <c r="CW418" s="945"/>
      <c r="CX418" s="945"/>
      <c r="CY418" s="766">
        <f>CY16</f>
        <v>0</v>
      </c>
      <c r="CZ418" s="766">
        <f>CZ16</f>
        <v>0</v>
      </c>
      <c r="DA418" s="766">
        <f>DA16</f>
        <v>0</v>
      </c>
      <c r="DB418" s="766">
        <f>DB16</f>
        <v>0</v>
      </c>
      <c r="DC418" s="946"/>
      <c r="DD418" s="944"/>
      <c r="DE418" s="945"/>
      <c r="DF418" s="945"/>
      <c r="DG418" s="766">
        <f>DG16</f>
        <v>0</v>
      </c>
      <c r="DH418" s="766">
        <f>DH16</f>
        <v>0</v>
      </c>
      <c r="DI418" s="766">
        <f>DI16</f>
        <v>0</v>
      </c>
      <c r="DJ418" s="766">
        <f>DJ16</f>
        <v>0</v>
      </c>
      <c r="DK418" s="946"/>
      <c r="DL418" s="944"/>
      <c r="DM418" s="945"/>
      <c r="DN418" s="945"/>
      <c r="DO418" s="766">
        <f>DO16</f>
        <v>0</v>
      </c>
      <c r="DP418" s="766">
        <f>DP16</f>
        <v>0</v>
      </c>
      <c r="DQ418" s="766">
        <f>DQ16</f>
        <v>0</v>
      </c>
      <c r="DR418" s="766">
        <f>DR16</f>
        <v>0</v>
      </c>
      <c r="DS418" s="946"/>
      <c r="DT418" s="944"/>
      <c r="DU418" s="945"/>
      <c r="DV418" s="945"/>
      <c r="DW418" s="766">
        <f>DW16</f>
        <v>0</v>
      </c>
      <c r="DX418" s="766">
        <f>DX16</f>
        <v>0</v>
      </c>
      <c r="DY418" s="766">
        <f>DY16</f>
        <v>0</v>
      </c>
      <c r="DZ418" s="766">
        <f>DZ16</f>
        <v>0</v>
      </c>
      <c r="EA418" s="946"/>
      <c r="EB418" s="944"/>
      <c r="EC418" s="945"/>
      <c r="ED418" s="945"/>
      <c r="EE418" s="766">
        <f>EE16</f>
        <v>0</v>
      </c>
      <c r="EF418" s="766">
        <f>EF16</f>
        <v>0</v>
      </c>
      <c r="EG418" s="766">
        <f>EG16</f>
        <v>0</v>
      </c>
      <c r="EH418" s="766">
        <f>EH16</f>
        <v>0</v>
      </c>
      <c r="EI418" s="946"/>
      <c r="EJ418" s="944"/>
      <c r="EK418" s="945"/>
      <c r="EL418" s="945"/>
      <c r="EM418" s="766">
        <f>EM16</f>
        <v>0</v>
      </c>
      <c r="EN418" s="766">
        <f>EN16</f>
        <v>0</v>
      </c>
      <c r="EO418" s="766">
        <f>EO16</f>
        <v>0</v>
      </c>
      <c r="EP418" s="766">
        <f>EP16</f>
        <v>0</v>
      </c>
      <c r="EQ418" s="946"/>
      <c r="ER418" s="944"/>
      <c r="ES418" s="945"/>
      <c r="ET418" s="945"/>
      <c r="EU418" s="766">
        <f>EU16</f>
        <v>0</v>
      </c>
      <c r="EV418" s="766">
        <f>EV16</f>
        <v>0</v>
      </c>
      <c r="EW418" s="766">
        <f>EW16</f>
        <v>0</v>
      </c>
      <c r="EX418" s="766">
        <f>EX16</f>
        <v>0</v>
      </c>
      <c r="EY418" s="946"/>
      <c r="EZ418" s="944"/>
      <c r="FA418" s="945"/>
      <c r="FB418" s="945"/>
      <c r="FC418" s="766">
        <f>FC16</f>
        <v>0</v>
      </c>
      <c r="FD418" s="766">
        <f>FD16</f>
        <v>0</v>
      </c>
      <c r="FE418" s="766">
        <f>FE16</f>
        <v>0</v>
      </c>
      <c r="FF418" s="766">
        <f>FF16</f>
        <v>0</v>
      </c>
      <c r="FG418" s="946"/>
      <c r="FH418" s="944"/>
      <c r="FI418" s="945"/>
      <c r="FJ418" s="945"/>
      <c r="FK418" s="766">
        <f>FK16</f>
        <v>0</v>
      </c>
      <c r="FL418" s="766">
        <f>FL16</f>
        <v>0</v>
      </c>
      <c r="FM418" s="766">
        <f>FM16</f>
        <v>0</v>
      </c>
      <c r="FN418" s="766">
        <f>FN16</f>
        <v>0</v>
      </c>
      <c r="FO418" s="946"/>
    </row>
    <row r="419" spans="2:171">
      <c r="B419" s="108"/>
      <c r="C419" s="108" t="s">
        <v>481</v>
      </c>
      <c r="D419" s="944"/>
      <c r="E419" s="778" t="str">
        <f>E17</f>
        <v>DIRECT</v>
      </c>
      <c r="G419" s="766">
        <f>G17</f>
        <v>0</v>
      </c>
      <c r="H419" s="766">
        <f>H17</f>
        <v>0</v>
      </c>
      <c r="I419" s="766">
        <f>I17</f>
        <v>0</v>
      </c>
      <c r="J419" s="766">
        <f>J17</f>
        <v>0</v>
      </c>
      <c r="K419" s="946"/>
      <c r="L419" s="944"/>
      <c r="M419" s="945"/>
      <c r="N419" s="945"/>
      <c r="O419" s="766">
        <f>O17</f>
        <v>0</v>
      </c>
      <c r="P419" s="766">
        <f>P17</f>
        <v>0</v>
      </c>
      <c r="Q419" s="766">
        <f>Q17</f>
        <v>0</v>
      </c>
      <c r="R419" s="766">
        <f>R17</f>
        <v>0</v>
      </c>
      <c r="S419" s="946"/>
      <c r="T419" s="944"/>
      <c r="U419" s="945"/>
      <c r="V419" s="945"/>
      <c r="W419" s="766">
        <f>W17</f>
        <v>0</v>
      </c>
      <c r="X419" s="766">
        <f>X17</f>
        <v>0</v>
      </c>
      <c r="Y419" s="766">
        <f>Y17</f>
        <v>0</v>
      </c>
      <c r="Z419" s="766">
        <f>Z17</f>
        <v>0</v>
      </c>
      <c r="AA419" s="946"/>
      <c r="AB419" s="944"/>
      <c r="AC419" s="945"/>
      <c r="AD419" s="945"/>
      <c r="AE419" s="766">
        <f>AE17</f>
        <v>0</v>
      </c>
      <c r="AF419" s="766">
        <f>AF17</f>
        <v>0</v>
      </c>
      <c r="AG419" s="766">
        <f>AG17</f>
        <v>0</v>
      </c>
      <c r="AH419" s="766">
        <f>AH17</f>
        <v>0</v>
      </c>
      <c r="AI419" s="946"/>
      <c r="AJ419" s="944"/>
      <c r="AK419" s="945"/>
      <c r="AL419" s="945"/>
      <c r="AM419" s="766">
        <f>AM17</f>
        <v>0</v>
      </c>
      <c r="AN419" s="766">
        <f>AN17</f>
        <v>0</v>
      </c>
      <c r="AO419" s="766">
        <f>AO17</f>
        <v>0</v>
      </c>
      <c r="AP419" s="766">
        <f>AP17</f>
        <v>0</v>
      </c>
      <c r="AQ419" s="946"/>
      <c r="AR419" s="944"/>
      <c r="AS419" s="945"/>
      <c r="AT419" s="945"/>
      <c r="AU419" s="766">
        <f>AU17</f>
        <v>0</v>
      </c>
      <c r="AV419" s="766">
        <f>AV17</f>
        <v>0</v>
      </c>
      <c r="AW419" s="766">
        <f>AW17</f>
        <v>0</v>
      </c>
      <c r="AX419" s="766">
        <f>AX17</f>
        <v>0</v>
      </c>
      <c r="AY419" s="946"/>
      <c r="AZ419" s="944"/>
      <c r="BA419" s="945"/>
      <c r="BB419" s="945"/>
      <c r="BC419" s="766">
        <f>BC17</f>
        <v>0</v>
      </c>
      <c r="BD419" s="766">
        <f>BD17</f>
        <v>0</v>
      </c>
      <c r="BE419" s="766">
        <f>BE17</f>
        <v>0</v>
      </c>
      <c r="BF419" s="766">
        <f>BF17</f>
        <v>0</v>
      </c>
      <c r="BG419" s="946"/>
      <c r="BH419" s="944"/>
      <c r="BI419" s="945"/>
      <c r="BJ419" s="945"/>
      <c r="BK419" s="766">
        <f>BK17</f>
        <v>0</v>
      </c>
      <c r="BL419" s="766">
        <f>BL17</f>
        <v>0</v>
      </c>
      <c r="BM419" s="766">
        <f>BM17</f>
        <v>0</v>
      </c>
      <c r="BN419" s="766">
        <f>BN17</f>
        <v>0</v>
      </c>
      <c r="BO419" s="946"/>
      <c r="BP419" s="944"/>
      <c r="BQ419" s="945"/>
      <c r="BR419" s="945"/>
      <c r="BS419" s="766">
        <f>BS17</f>
        <v>0</v>
      </c>
      <c r="BT419" s="766">
        <f>BT17</f>
        <v>0</v>
      </c>
      <c r="BU419" s="766">
        <f>BU17</f>
        <v>0</v>
      </c>
      <c r="BV419" s="766">
        <f>BV17</f>
        <v>0</v>
      </c>
      <c r="BW419" s="946"/>
      <c r="BX419" s="944"/>
      <c r="BY419" s="945"/>
      <c r="BZ419" s="945"/>
      <c r="CA419" s="766">
        <f>CA17</f>
        <v>0</v>
      </c>
      <c r="CB419" s="766">
        <f>CB17</f>
        <v>0</v>
      </c>
      <c r="CC419" s="766">
        <f>CC17</f>
        <v>0</v>
      </c>
      <c r="CD419" s="766">
        <f>CD17</f>
        <v>0</v>
      </c>
      <c r="CE419" s="946"/>
      <c r="CF419" s="944"/>
      <c r="CG419" s="945"/>
      <c r="CH419" s="945"/>
      <c r="CI419" s="766">
        <f>CI17</f>
        <v>0</v>
      </c>
      <c r="CJ419" s="766">
        <f>CJ17</f>
        <v>0</v>
      </c>
      <c r="CK419" s="766">
        <f>CK17</f>
        <v>0</v>
      </c>
      <c r="CL419" s="766">
        <f>CL17</f>
        <v>0</v>
      </c>
      <c r="CM419" s="946"/>
      <c r="CN419" s="944"/>
      <c r="CO419" s="945"/>
      <c r="CP419" s="945"/>
      <c r="CQ419" s="766">
        <f>CQ17</f>
        <v>0</v>
      </c>
      <c r="CR419" s="766">
        <f>CR17</f>
        <v>0</v>
      </c>
      <c r="CS419" s="766">
        <f>CS17</f>
        <v>0</v>
      </c>
      <c r="CT419" s="766">
        <f>CT17</f>
        <v>0</v>
      </c>
      <c r="CU419" s="946"/>
      <c r="CV419" s="944"/>
      <c r="CW419" s="945"/>
      <c r="CX419" s="945"/>
      <c r="CY419" s="766">
        <f>CY17</f>
        <v>0</v>
      </c>
      <c r="CZ419" s="766">
        <f>CZ17</f>
        <v>0</v>
      </c>
      <c r="DA419" s="766">
        <f>DA17</f>
        <v>0</v>
      </c>
      <c r="DB419" s="766">
        <f>DB17</f>
        <v>0</v>
      </c>
      <c r="DC419" s="946"/>
      <c r="DD419" s="944"/>
      <c r="DE419" s="945"/>
      <c r="DF419" s="945"/>
      <c r="DG419" s="766">
        <f>DG17</f>
        <v>0</v>
      </c>
      <c r="DH419" s="766">
        <f>DH17</f>
        <v>0</v>
      </c>
      <c r="DI419" s="766">
        <f>DI17</f>
        <v>0</v>
      </c>
      <c r="DJ419" s="766">
        <f>DJ17</f>
        <v>0</v>
      </c>
      <c r="DK419" s="946"/>
      <c r="DL419" s="944"/>
      <c r="DM419" s="945"/>
      <c r="DN419" s="945"/>
      <c r="DO419" s="766">
        <f>DO17</f>
        <v>0</v>
      </c>
      <c r="DP419" s="766">
        <f>DP17</f>
        <v>0</v>
      </c>
      <c r="DQ419" s="766">
        <f>DQ17</f>
        <v>0</v>
      </c>
      <c r="DR419" s="766">
        <f>DR17</f>
        <v>0</v>
      </c>
      <c r="DS419" s="946"/>
      <c r="DT419" s="944"/>
      <c r="DU419" s="945"/>
      <c r="DV419" s="945"/>
      <c r="DW419" s="766">
        <f>DW17</f>
        <v>0</v>
      </c>
      <c r="DX419" s="766">
        <f>DX17</f>
        <v>0</v>
      </c>
      <c r="DY419" s="766">
        <f>DY17</f>
        <v>0</v>
      </c>
      <c r="DZ419" s="766">
        <f>DZ17</f>
        <v>0</v>
      </c>
      <c r="EA419" s="946"/>
      <c r="EB419" s="944"/>
      <c r="EC419" s="945"/>
      <c r="ED419" s="945"/>
      <c r="EE419" s="766">
        <f>EE17</f>
        <v>0</v>
      </c>
      <c r="EF419" s="766">
        <f>EF17</f>
        <v>0</v>
      </c>
      <c r="EG419" s="766">
        <f>EG17</f>
        <v>0</v>
      </c>
      <c r="EH419" s="766">
        <f>EH17</f>
        <v>0</v>
      </c>
      <c r="EI419" s="946"/>
      <c r="EJ419" s="944"/>
      <c r="EK419" s="945"/>
      <c r="EL419" s="945"/>
      <c r="EM419" s="766">
        <f>EM17</f>
        <v>0</v>
      </c>
      <c r="EN419" s="766">
        <f>EN17</f>
        <v>0</v>
      </c>
      <c r="EO419" s="766">
        <f>EO17</f>
        <v>0</v>
      </c>
      <c r="EP419" s="766">
        <f>EP17</f>
        <v>0</v>
      </c>
      <c r="EQ419" s="946"/>
      <c r="ER419" s="944"/>
      <c r="ES419" s="945"/>
      <c r="ET419" s="945"/>
      <c r="EU419" s="766">
        <f>EU17</f>
        <v>0</v>
      </c>
      <c r="EV419" s="766">
        <f>EV17</f>
        <v>0</v>
      </c>
      <c r="EW419" s="766">
        <f>EW17</f>
        <v>0</v>
      </c>
      <c r="EX419" s="766">
        <f>EX17</f>
        <v>0</v>
      </c>
      <c r="EY419" s="946"/>
      <c r="EZ419" s="944"/>
      <c r="FA419" s="945"/>
      <c r="FB419" s="945"/>
      <c r="FC419" s="766">
        <f>FC17</f>
        <v>0</v>
      </c>
      <c r="FD419" s="766">
        <f>FD17</f>
        <v>0</v>
      </c>
      <c r="FE419" s="766">
        <f>FE17</f>
        <v>0</v>
      </c>
      <c r="FF419" s="766">
        <f>FF17</f>
        <v>0</v>
      </c>
      <c r="FG419" s="946"/>
      <c r="FH419" s="944"/>
      <c r="FI419" s="945"/>
      <c r="FJ419" s="945"/>
      <c r="FK419" s="766">
        <f>FK17</f>
        <v>0</v>
      </c>
      <c r="FL419" s="766">
        <f>FL17</f>
        <v>0</v>
      </c>
      <c r="FM419" s="766">
        <f>FM17</f>
        <v>0</v>
      </c>
      <c r="FN419" s="766">
        <f>FN17</f>
        <v>0</v>
      </c>
      <c r="FO419" s="946"/>
    </row>
    <row r="420" spans="2:171">
      <c r="B420" s="108"/>
      <c r="C420" s="108" t="s">
        <v>495</v>
      </c>
      <c r="D420" s="944"/>
      <c r="E420" s="778" t="str">
        <f>E18</f>
        <v>DIRECT</v>
      </c>
      <c r="G420" s="766">
        <f>G18</f>
        <v>0</v>
      </c>
      <c r="H420" s="766">
        <f>H18</f>
        <v>0</v>
      </c>
      <c r="I420" s="766">
        <f>I18</f>
        <v>0</v>
      </c>
      <c r="J420" s="766">
        <f>J18</f>
        <v>0</v>
      </c>
      <c r="K420" s="946"/>
      <c r="L420" s="944"/>
      <c r="M420" s="945"/>
      <c r="N420" s="945"/>
      <c r="O420" s="766">
        <f>O18</f>
        <v>0</v>
      </c>
      <c r="P420" s="766">
        <f>P18</f>
        <v>0</v>
      </c>
      <c r="Q420" s="766">
        <f>Q18</f>
        <v>0</v>
      </c>
      <c r="R420" s="766">
        <f>R18</f>
        <v>0</v>
      </c>
      <c r="S420" s="946"/>
      <c r="T420" s="944"/>
      <c r="U420" s="945"/>
      <c r="V420" s="945"/>
      <c r="W420" s="766">
        <f>W18</f>
        <v>0</v>
      </c>
      <c r="X420" s="766">
        <f>X18</f>
        <v>0</v>
      </c>
      <c r="Y420" s="766">
        <f>Y18</f>
        <v>0</v>
      </c>
      <c r="Z420" s="766">
        <f>Z18</f>
        <v>0</v>
      </c>
      <c r="AA420" s="946"/>
      <c r="AB420" s="944"/>
      <c r="AC420" s="945"/>
      <c r="AD420" s="945"/>
      <c r="AE420" s="766">
        <f>AE18</f>
        <v>0</v>
      </c>
      <c r="AF420" s="766">
        <f>AF18</f>
        <v>0</v>
      </c>
      <c r="AG420" s="766">
        <f>AG18</f>
        <v>0</v>
      </c>
      <c r="AH420" s="766">
        <f>AH18</f>
        <v>0</v>
      </c>
      <c r="AI420" s="946"/>
      <c r="AJ420" s="944"/>
      <c r="AK420" s="945"/>
      <c r="AL420" s="945"/>
      <c r="AM420" s="766">
        <f>AM18</f>
        <v>0</v>
      </c>
      <c r="AN420" s="766">
        <f>AN18</f>
        <v>0</v>
      </c>
      <c r="AO420" s="766">
        <f>AO18</f>
        <v>0</v>
      </c>
      <c r="AP420" s="766">
        <f>AP18</f>
        <v>0</v>
      </c>
      <c r="AQ420" s="946"/>
      <c r="AR420" s="944"/>
      <c r="AS420" s="945"/>
      <c r="AT420" s="945"/>
      <c r="AU420" s="766">
        <f>AU18</f>
        <v>0</v>
      </c>
      <c r="AV420" s="766">
        <f>AV18</f>
        <v>0</v>
      </c>
      <c r="AW420" s="766">
        <f>AW18</f>
        <v>0</v>
      </c>
      <c r="AX420" s="766">
        <f>AX18</f>
        <v>0</v>
      </c>
      <c r="AY420" s="946"/>
      <c r="AZ420" s="944"/>
      <c r="BA420" s="945"/>
      <c r="BB420" s="945"/>
      <c r="BC420" s="766">
        <f>BC18</f>
        <v>0</v>
      </c>
      <c r="BD420" s="766">
        <f>BD18</f>
        <v>0</v>
      </c>
      <c r="BE420" s="766">
        <f>BE18</f>
        <v>0</v>
      </c>
      <c r="BF420" s="766">
        <f>BF18</f>
        <v>0</v>
      </c>
      <c r="BG420" s="946"/>
      <c r="BH420" s="944"/>
      <c r="BI420" s="945"/>
      <c r="BJ420" s="945"/>
      <c r="BK420" s="766">
        <f>BK18</f>
        <v>0</v>
      </c>
      <c r="BL420" s="766">
        <f>BL18</f>
        <v>0</v>
      </c>
      <c r="BM420" s="766">
        <f>BM18</f>
        <v>0</v>
      </c>
      <c r="BN420" s="766">
        <f>BN18</f>
        <v>0</v>
      </c>
      <c r="BO420" s="946"/>
      <c r="BP420" s="944"/>
      <c r="BQ420" s="945"/>
      <c r="BR420" s="945"/>
      <c r="BS420" s="766">
        <f>BS18</f>
        <v>0</v>
      </c>
      <c r="BT420" s="766">
        <f>BT18</f>
        <v>0</v>
      </c>
      <c r="BU420" s="766">
        <f>BU18</f>
        <v>0</v>
      </c>
      <c r="BV420" s="766">
        <f>BV18</f>
        <v>0</v>
      </c>
      <c r="BW420" s="946"/>
      <c r="BX420" s="944"/>
      <c r="BY420" s="945"/>
      <c r="BZ420" s="945"/>
      <c r="CA420" s="766">
        <f>CA18</f>
        <v>0</v>
      </c>
      <c r="CB420" s="766">
        <f>CB18</f>
        <v>0</v>
      </c>
      <c r="CC420" s="766">
        <f>CC18</f>
        <v>0</v>
      </c>
      <c r="CD420" s="766">
        <f>CD18</f>
        <v>0</v>
      </c>
      <c r="CE420" s="946"/>
      <c r="CF420" s="944"/>
      <c r="CG420" s="945"/>
      <c r="CH420" s="945"/>
      <c r="CI420" s="766">
        <f>CI18</f>
        <v>0</v>
      </c>
      <c r="CJ420" s="766">
        <f>CJ18</f>
        <v>0</v>
      </c>
      <c r="CK420" s="766">
        <f>CK18</f>
        <v>0</v>
      </c>
      <c r="CL420" s="766">
        <f>CL18</f>
        <v>0</v>
      </c>
      <c r="CM420" s="946"/>
      <c r="CN420" s="944"/>
      <c r="CO420" s="945"/>
      <c r="CP420" s="945"/>
      <c r="CQ420" s="766">
        <f>CQ18</f>
        <v>0</v>
      </c>
      <c r="CR420" s="766">
        <f>CR18</f>
        <v>0</v>
      </c>
      <c r="CS420" s="766">
        <f>CS18</f>
        <v>0</v>
      </c>
      <c r="CT420" s="766">
        <f>CT18</f>
        <v>0</v>
      </c>
      <c r="CU420" s="946"/>
      <c r="CV420" s="944"/>
      <c r="CW420" s="945"/>
      <c r="CX420" s="945"/>
      <c r="CY420" s="766">
        <f>CY18</f>
        <v>0</v>
      </c>
      <c r="CZ420" s="766">
        <f>CZ18</f>
        <v>0</v>
      </c>
      <c r="DA420" s="766">
        <f>DA18</f>
        <v>0</v>
      </c>
      <c r="DB420" s="766">
        <f>DB18</f>
        <v>0</v>
      </c>
      <c r="DC420" s="946"/>
      <c r="DD420" s="944"/>
      <c r="DE420" s="945"/>
      <c r="DF420" s="945"/>
      <c r="DG420" s="766">
        <f>DG18</f>
        <v>0</v>
      </c>
      <c r="DH420" s="766">
        <f>DH18</f>
        <v>0</v>
      </c>
      <c r="DI420" s="766">
        <f>DI18</f>
        <v>0</v>
      </c>
      <c r="DJ420" s="766">
        <f>DJ18</f>
        <v>0</v>
      </c>
      <c r="DK420" s="946"/>
      <c r="DL420" s="944"/>
      <c r="DM420" s="945"/>
      <c r="DN420" s="945"/>
      <c r="DO420" s="766">
        <f>DO18</f>
        <v>0</v>
      </c>
      <c r="DP420" s="766">
        <f>DP18</f>
        <v>0</v>
      </c>
      <c r="DQ420" s="766">
        <f>DQ18</f>
        <v>0</v>
      </c>
      <c r="DR420" s="766">
        <f>DR18</f>
        <v>0</v>
      </c>
      <c r="DS420" s="946"/>
      <c r="DT420" s="944"/>
      <c r="DU420" s="945"/>
      <c r="DV420" s="945"/>
      <c r="DW420" s="766">
        <f>DW18</f>
        <v>0</v>
      </c>
      <c r="DX420" s="766">
        <f>DX18</f>
        <v>0</v>
      </c>
      <c r="DY420" s="766">
        <f>DY18</f>
        <v>0</v>
      </c>
      <c r="DZ420" s="766">
        <f>DZ18</f>
        <v>0</v>
      </c>
      <c r="EA420" s="946"/>
      <c r="EB420" s="944"/>
      <c r="EC420" s="945"/>
      <c r="ED420" s="945"/>
      <c r="EE420" s="766">
        <f>EE18</f>
        <v>0</v>
      </c>
      <c r="EF420" s="766">
        <f>EF18</f>
        <v>0</v>
      </c>
      <c r="EG420" s="766">
        <f>EG18</f>
        <v>0</v>
      </c>
      <c r="EH420" s="766">
        <f>EH18</f>
        <v>0</v>
      </c>
      <c r="EI420" s="946"/>
      <c r="EJ420" s="944"/>
      <c r="EK420" s="945"/>
      <c r="EL420" s="945"/>
      <c r="EM420" s="766">
        <f>EM18</f>
        <v>0</v>
      </c>
      <c r="EN420" s="766">
        <f>EN18</f>
        <v>0</v>
      </c>
      <c r="EO420" s="766">
        <f>EO18</f>
        <v>0</v>
      </c>
      <c r="EP420" s="766">
        <f>EP18</f>
        <v>0</v>
      </c>
      <c r="EQ420" s="946"/>
      <c r="ER420" s="944"/>
      <c r="ES420" s="945"/>
      <c r="ET420" s="945"/>
      <c r="EU420" s="766">
        <f>EU18</f>
        <v>0</v>
      </c>
      <c r="EV420" s="766">
        <f>EV18</f>
        <v>0</v>
      </c>
      <c r="EW420" s="766">
        <f>EW18</f>
        <v>0</v>
      </c>
      <c r="EX420" s="766">
        <f>EX18</f>
        <v>0</v>
      </c>
      <c r="EY420" s="946"/>
      <c r="EZ420" s="944"/>
      <c r="FA420" s="945"/>
      <c r="FB420" s="945"/>
      <c r="FC420" s="766">
        <f>FC18</f>
        <v>0</v>
      </c>
      <c r="FD420" s="766">
        <f>FD18</f>
        <v>0</v>
      </c>
      <c r="FE420" s="766">
        <f>FE18</f>
        <v>0</v>
      </c>
      <c r="FF420" s="766">
        <f>FF18</f>
        <v>0</v>
      </c>
      <c r="FG420" s="946"/>
      <c r="FH420" s="944"/>
      <c r="FI420" s="945"/>
      <c r="FJ420" s="945"/>
      <c r="FK420" s="766">
        <f>FK18</f>
        <v>0</v>
      </c>
      <c r="FL420" s="766">
        <f>FL18</f>
        <v>0</v>
      </c>
      <c r="FM420" s="766">
        <f>FM18</f>
        <v>0</v>
      </c>
      <c r="FN420" s="766">
        <f>FN18</f>
        <v>0</v>
      </c>
      <c r="FO420" s="946"/>
    </row>
    <row r="421" spans="2:171">
      <c r="B421" s="108"/>
      <c r="C421" s="108" t="s">
        <v>320</v>
      </c>
      <c r="D421" s="944"/>
      <c r="E421" s="778"/>
      <c r="G421" s="766">
        <f>G59</f>
        <v>0</v>
      </c>
      <c r="H421" s="766">
        <f>H59</f>
        <v>0</v>
      </c>
      <c r="I421" s="766">
        <f>I59</f>
        <v>0</v>
      </c>
      <c r="J421" s="766">
        <f>J59</f>
        <v>0</v>
      </c>
      <c r="K421" s="946"/>
      <c r="L421" s="944"/>
      <c r="M421" s="945"/>
      <c r="N421" s="945"/>
      <c r="O421" s="766" t="e">
        <f>O59</f>
        <v>#DIV/0!</v>
      </c>
      <c r="P421" s="766" t="e">
        <f>P59</f>
        <v>#DIV/0!</v>
      </c>
      <c r="Q421" s="766" t="e">
        <f>Q59</f>
        <v>#DIV/0!</v>
      </c>
      <c r="R421" s="766" t="e">
        <f>R59</f>
        <v>#DIV/0!</v>
      </c>
      <c r="S421" s="946"/>
      <c r="T421" s="944"/>
      <c r="U421" s="945"/>
      <c r="V421" s="945"/>
      <c r="W421" s="766" t="e">
        <f>W59</f>
        <v>#DIV/0!</v>
      </c>
      <c r="X421" s="766" t="e">
        <f>X59</f>
        <v>#DIV/0!</v>
      </c>
      <c r="Y421" s="766" t="e">
        <f>Y59</f>
        <v>#DIV/0!</v>
      </c>
      <c r="Z421" s="766" t="e">
        <f>Z59</f>
        <v>#DIV/0!</v>
      </c>
      <c r="AA421" s="946"/>
      <c r="AB421" s="944"/>
      <c r="AC421" s="945"/>
      <c r="AD421" s="945"/>
      <c r="AE421" s="766" t="e">
        <f>AE59</f>
        <v>#DIV/0!</v>
      </c>
      <c r="AF421" s="766" t="e">
        <f>AF59</f>
        <v>#DIV/0!</v>
      </c>
      <c r="AG421" s="766" t="e">
        <f>AG59</f>
        <v>#DIV/0!</v>
      </c>
      <c r="AH421" s="766" t="e">
        <f>AH59</f>
        <v>#DIV/0!</v>
      </c>
      <c r="AI421" s="946"/>
      <c r="AJ421" s="944"/>
      <c r="AK421" s="945"/>
      <c r="AL421" s="945"/>
      <c r="AM421" s="766" t="e">
        <f>AM59</f>
        <v>#DIV/0!</v>
      </c>
      <c r="AN421" s="766" t="e">
        <f>AN59</f>
        <v>#DIV/0!</v>
      </c>
      <c r="AO421" s="766" t="e">
        <f>AO59</f>
        <v>#DIV/0!</v>
      </c>
      <c r="AP421" s="766" t="e">
        <f>AP59</f>
        <v>#DIV/0!</v>
      </c>
      <c r="AQ421" s="946"/>
      <c r="AR421" s="944"/>
      <c r="AS421" s="945"/>
      <c r="AT421" s="945"/>
      <c r="AU421" s="766" t="e">
        <f>AU59</f>
        <v>#DIV/0!</v>
      </c>
      <c r="AV421" s="766" t="e">
        <f>AV59</f>
        <v>#DIV/0!</v>
      </c>
      <c r="AW421" s="766" t="e">
        <f>AW59</f>
        <v>#DIV/0!</v>
      </c>
      <c r="AX421" s="766" t="e">
        <f>AX59</f>
        <v>#DIV/0!</v>
      </c>
      <c r="AY421" s="946"/>
      <c r="AZ421" s="944"/>
      <c r="BA421" s="945"/>
      <c r="BB421" s="945"/>
      <c r="BC421" s="766" t="e">
        <f>BC59</f>
        <v>#DIV/0!</v>
      </c>
      <c r="BD421" s="766" t="e">
        <f>BD59</f>
        <v>#DIV/0!</v>
      </c>
      <c r="BE421" s="766" t="e">
        <f>BE59</f>
        <v>#DIV/0!</v>
      </c>
      <c r="BF421" s="766" t="e">
        <f>BF59</f>
        <v>#DIV/0!</v>
      </c>
      <c r="BG421" s="946"/>
      <c r="BH421" s="944"/>
      <c r="BI421" s="945"/>
      <c r="BJ421" s="945"/>
      <c r="BK421" s="766" t="e">
        <f>BK59</f>
        <v>#DIV/0!</v>
      </c>
      <c r="BL421" s="766" t="e">
        <f>BL59</f>
        <v>#DIV/0!</v>
      </c>
      <c r="BM421" s="766" t="e">
        <f>BM59</f>
        <v>#DIV/0!</v>
      </c>
      <c r="BN421" s="766" t="e">
        <f>BN59</f>
        <v>#DIV/0!</v>
      </c>
      <c r="BO421" s="946"/>
      <c r="BP421" s="944"/>
      <c r="BQ421" s="945"/>
      <c r="BR421" s="945"/>
      <c r="BS421" s="766" t="e">
        <f>BS59</f>
        <v>#DIV/0!</v>
      </c>
      <c r="BT421" s="766" t="e">
        <f>BT59</f>
        <v>#DIV/0!</v>
      </c>
      <c r="BU421" s="766" t="e">
        <f>BU59</f>
        <v>#DIV/0!</v>
      </c>
      <c r="BV421" s="766" t="e">
        <f>BV59</f>
        <v>#DIV/0!</v>
      </c>
      <c r="BW421" s="946"/>
      <c r="BX421" s="944"/>
      <c r="BY421" s="945"/>
      <c r="BZ421" s="945"/>
      <c r="CA421" s="766" t="e">
        <f>CA59</f>
        <v>#DIV/0!</v>
      </c>
      <c r="CB421" s="766" t="e">
        <f>CB59</f>
        <v>#DIV/0!</v>
      </c>
      <c r="CC421" s="766" t="e">
        <f>CC59</f>
        <v>#DIV/0!</v>
      </c>
      <c r="CD421" s="766" t="e">
        <f>CD59</f>
        <v>#DIV/0!</v>
      </c>
      <c r="CE421" s="946"/>
      <c r="CF421" s="944"/>
      <c r="CG421" s="945"/>
      <c r="CH421" s="945"/>
      <c r="CI421" s="766" t="e">
        <f>CI59</f>
        <v>#DIV/0!</v>
      </c>
      <c r="CJ421" s="766" t="e">
        <f>CJ59</f>
        <v>#DIV/0!</v>
      </c>
      <c r="CK421" s="766" t="e">
        <f>CK59</f>
        <v>#DIV/0!</v>
      </c>
      <c r="CL421" s="766" t="e">
        <f>CL59</f>
        <v>#DIV/0!</v>
      </c>
      <c r="CM421" s="946"/>
      <c r="CN421" s="944"/>
      <c r="CO421" s="945"/>
      <c r="CP421" s="945"/>
      <c r="CQ421" s="766" t="e">
        <f>CQ59</f>
        <v>#DIV/0!</v>
      </c>
      <c r="CR421" s="766" t="e">
        <f>CR59</f>
        <v>#DIV/0!</v>
      </c>
      <c r="CS421" s="766" t="e">
        <f>CS59</f>
        <v>#DIV/0!</v>
      </c>
      <c r="CT421" s="766" t="e">
        <f>CT59</f>
        <v>#DIV/0!</v>
      </c>
      <c r="CU421" s="946"/>
      <c r="CV421" s="944"/>
      <c r="CW421" s="945"/>
      <c r="CX421" s="945"/>
      <c r="CY421" s="766" t="e">
        <f>CY59</f>
        <v>#DIV/0!</v>
      </c>
      <c r="CZ421" s="766" t="e">
        <f>CZ59</f>
        <v>#DIV/0!</v>
      </c>
      <c r="DA421" s="766" t="e">
        <f>DA59</f>
        <v>#DIV/0!</v>
      </c>
      <c r="DB421" s="766" t="e">
        <f>DB59</f>
        <v>#DIV/0!</v>
      </c>
      <c r="DC421" s="946"/>
      <c r="DD421" s="944"/>
      <c r="DE421" s="945"/>
      <c r="DF421" s="945"/>
      <c r="DG421" s="766" t="e">
        <f>DG59</f>
        <v>#DIV/0!</v>
      </c>
      <c r="DH421" s="766" t="e">
        <f>DH59</f>
        <v>#DIV/0!</v>
      </c>
      <c r="DI421" s="766" t="e">
        <f>DI59</f>
        <v>#DIV/0!</v>
      </c>
      <c r="DJ421" s="766" t="e">
        <f>DJ59</f>
        <v>#DIV/0!</v>
      </c>
      <c r="DK421" s="946"/>
      <c r="DL421" s="944"/>
      <c r="DM421" s="945"/>
      <c r="DN421" s="945"/>
      <c r="DO421" s="766" t="e">
        <f>DO59</f>
        <v>#DIV/0!</v>
      </c>
      <c r="DP421" s="766" t="e">
        <f>DP59</f>
        <v>#DIV/0!</v>
      </c>
      <c r="DQ421" s="766" t="e">
        <f>DQ59</f>
        <v>#DIV/0!</v>
      </c>
      <c r="DR421" s="766" t="e">
        <f>DR59</f>
        <v>#DIV/0!</v>
      </c>
      <c r="DS421" s="946"/>
      <c r="DT421" s="944"/>
      <c r="DU421" s="945"/>
      <c r="DV421" s="945"/>
      <c r="DW421" s="766" t="e">
        <f>DW59</f>
        <v>#DIV/0!</v>
      </c>
      <c r="DX421" s="766" t="e">
        <f>DX59</f>
        <v>#DIV/0!</v>
      </c>
      <c r="DY421" s="766" t="e">
        <f>DY59</f>
        <v>#DIV/0!</v>
      </c>
      <c r="DZ421" s="766" t="e">
        <f>DZ59</f>
        <v>#DIV/0!</v>
      </c>
      <c r="EA421" s="946"/>
      <c r="EB421" s="944"/>
      <c r="EC421" s="945"/>
      <c r="ED421" s="945"/>
      <c r="EE421" s="766" t="e">
        <f>EE59</f>
        <v>#DIV/0!</v>
      </c>
      <c r="EF421" s="766" t="e">
        <f>EF59</f>
        <v>#DIV/0!</v>
      </c>
      <c r="EG421" s="766" t="e">
        <f>EG59</f>
        <v>#DIV/0!</v>
      </c>
      <c r="EH421" s="766" t="e">
        <f>EH59</f>
        <v>#DIV/0!</v>
      </c>
      <c r="EI421" s="946"/>
      <c r="EJ421" s="944"/>
      <c r="EK421" s="945"/>
      <c r="EL421" s="945"/>
      <c r="EM421" s="766" t="e">
        <f>EM59</f>
        <v>#DIV/0!</v>
      </c>
      <c r="EN421" s="766" t="e">
        <f>EN59</f>
        <v>#DIV/0!</v>
      </c>
      <c r="EO421" s="766" t="e">
        <f>EO59</f>
        <v>#DIV/0!</v>
      </c>
      <c r="EP421" s="766" t="e">
        <f>EP59</f>
        <v>#DIV/0!</v>
      </c>
      <c r="EQ421" s="946"/>
      <c r="ER421" s="944"/>
      <c r="ES421" s="945"/>
      <c r="ET421" s="945"/>
      <c r="EU421" s="766" t="e">
        <f>EU59</f>
        <v>#DIV/0!</v>
      </c>
      <c r="EV421" s="766" t="e">
        <f>EV59</f>
        <v>#DIV/0!</v>
      </c>
      <c r="EW421" s="766" t="e">
        <f>EW59</f>
        <v>#DIV/0!</v>
      </c>
      <c r="EX421" s="766" t="e">
        <f>EX59</f>
        <v>#DIV/0!</v>
      </c>
      <c r="EY421" s="946"/>
      <c r="EZ421" s="944"/>
      <c r="FA421" s="945"/>
      <c r="FB421" s="945"/>
      <c r="FC421" s="766" t="e">
        <f>FC59</f>
        <v>#DIV/0!</v>
      </c>
      <c r="FD421" s="766" t="e">
        <f>FD59</f>
        <v>#DIV/0!</v>
      </c>
      <c r="FE421" s="766" t="e">
        <f>FE59</f>
        <v>#DIV/0!</v>
      </c>
      <c r="FF421" s="766" t="e">
        <f>FF59</f>
        <v>#DIV/0!</v>
      </c>
      <c r="FG421" s="946"/>
      <c r="FH421" s="944"/>
      <c r="FI421" s="945"/>
      <c r="FJ421" s="945"/>
      <c r="FK421" s="766" t="e">
        <f>FK59</f>
        <v>#DIV/0!</v>
      </c>
      <c r="FL421" s="766" t="e">
        <f>FL59</f>
        <v>#DIV/0!</v>
      </c>
      <c r="FM421" s="766" t="e">
        <f>FM59</f>
        <v>#DIV/0!</v>
      </c>
      <c r="FN421" s="766" t="e">
        <f>FN59</f>
        <v>#DIV/0!</v>
      </c>
      <c r="FO421" s="946"/>
    </row>
    <row r="422" spans="2:171">
      <c r="B422" s="108"/>
      <c r="C422" s="108" t="s">
        <v>475</v>
      </c>
      <c r="D422" s="944"/>
      <c r="E422" s="124"/>
      <c r="F422" s="945"/>
      <c r="G422" s="1425">
        <f>SUM(G417:G421)</f>
        <v>0</v>
      </c>
      <c r="H422" s="1425">
        <f>SUM(H417:H421)</f>
        <v>0</v>
      </c>
      <c r="I422" s="1425">
        <f>SUM(I417:I421)</f>
        <v>0</v>
      </c>
      <c r="J422" s="1425">
        <f>SUM(J417:J421)</f>
        <v>0</v>
      </c>
      <c r="K422" s="946"/>
      <c r="L422" s="944"/>
      <c r="M422" s="945"/>
      <c r="N422" s="945"/>
      <c r="O422" s="1425" t="e">
        <f>SUM(O417:O421)</f>
        <v>#DIV/0!</v>
      </c>
      <c r="P422" s="1425" t="e">
        <f>SUM(P417:P421)</f>
        <v>#DIV/0!</v>
      </c>
      <c r="Q422" s="1425" t="e">
        <f>SUM(Q417:Q421)</f>
        <v>#DIV/0!</v>
      </c>
      <c r="R422" s="1425" t="e">
        <f>SUM(R417:R421)</f>
        <v>#DIV/0!</v>
      </c>
      <c r="S422" s="946"/>
      <c r="T422" s="944"/>
      <c r="U422" s="945"/>
      <c r="V422" s="945"/>
      <c r="W422" s="1425" t="e">
        <f>SUM(W417:W421)</f>
        <v>#DIV/0!</v>
      </c>
      <c r="X422" s="1425" t="e">
        <f>SUM(X417:X421)</f>
        <v>#DIV/0!</v>
      </c>
      <c r="Y422" s="1425" t="e">
        <f>SUM(Y417:Y421)</f>
        <v>#DIV/0!</v>
      </c>
      <c r="Z422" s="1425" t="e">
        <f>SUM(Z417:Z421)</f>
        <v>#DIV/0!</v>
      </c>
      <c r="AA422" s="946"/>
      <c r="AB422" s="944"/>
      <c r="AC422" s="945"/>
      <c r="AD422" s="945"/>
      <c r="AE422" s="1425" t="e">
        <f>SUM(AE417:AE421)</f>
        <v>#DIV/0!</v>
      </c>
      <c r="AF422" s="1425" t="e">
        <f>SUM(AF417:AF421)</f>
        <v>#DIV/0!</v>
      </c>
      <c r="AG422" s="1425" t="e">
        <f>SUM(AG417:AG421)</f>
        <v>#DIV/0!</v>
      </c>
      <c r="AH422" s="1425" t="e">
        <f>SUM(AH417:AH421)</f>
        <v>#DIV/0!</v>
      </c>
      <c r="AI422" s="946"/>
      <c r="AJ422" s="944"/>
      <c r="AK422" s="945"/>
      <c r="AL422" s="945"/>
      <c r="AM422" s="1425" t="e">
        <f>SUM(AM417:AM421)</f>
        <v>#DIV/0!</v>
      </c>
      <c r="AN422" s="1425" t="e">
        <f>SUM(AN417:AN421)</f>
        <v>#DIV/0!</v>
      </c>
      <c r="AO422" s="1425" t="e">
        <f>SUM(AO417:AO421)</f>
        <v>#DIV/0!</v>
      </c>
      <c r="AP422" s="1425" t="e">
        <f>SUM(AP417:AP421)</f>
        <v>#DIV/0!</v>
      </c>
      <c r="AQ422" s="946"/>
      <c r="AR422" s="944"/>
      <c r="AS422" s="945"/>
      <c r="AT422" s="945"/>
      <c r="AU422" s="1425" t="e">
        <f>SUM(AU417:AU421)</f>
        <v>#DIV/0!</v>
      </c>
      <c r="AV422" s="1425" t="e">
        <f>SUM(AV417:AV421)</f>
        <v>#DIV/0!</v>
      </c>
      <c r="AW422" s="1425" t="e">
        <f>SUM(AW417:AW421)</f>
        <v>#DIV/0!</v>
      </c>
      <c r="AX422" s="1425" t="e">
        <f>SUM(AX417:AX421)</f>
        <v>#DIV/0!</v>
      </c>
      <c r="AY422" s="946"/>
      <c r="AZ422" s="944"/>
      <c r="BA422" s="945"/>
      <c r="BB422" s="945"/>
      <c r="BC422" s="1425" t="e">
        <f>SUM(BC417:BC421)</f>
        <v>#DIV/0!</v>
      </c>
      <c r="BD422" s="1425" t="e">
        <f>SUM(BD417:BD421)</f>
        <v>#DIV/0!</v>
      </c>
      <c r="BE422" s="1425" t="e">
        <f>SUM(BE417:BE421)</f>
        <v>#DIV/0!</v>
      </c>
      <c r="BF422" s="1425" t="e">
        <f>SUM(BF417:BF421)</f>
        <v>#DIV/0!</v>
      </c>
      <c r="BG422" s="946"/>
      <c r="BH422" s="944"/>
      <c r="BI422" s="945"/>
      <c r="BJ422" s="945"/>
      <c r="BK422" s="1425" t="e">
        <f>SUM(BK417:BK421)</f>
        <v>#DIV/0!</v>
      </c>
      <c r="BL422" s="1425" t="e">
        <f>SUM(BL417:BL421)</f>
        <v>#DIV/0!</v>
      </c>
      <c r="BM422" s="1425" t="e">
        <f>SUM(BM417:BM421)</f>
        <v>#DIV/0!</v>
      </c>
      <c r="BN422" s="1425" t="e">
        <f>SUM(BN417:BN421)</f>
        <v>#DIV/0!</v>
      </c>
      <c r="BO422" s="946"/>
      <c r="BP422" s="944"/>
      <c r="BQ422" s="945"/>
      <c r="BR422" s="945"/>
      <c r="BS422" s="1425" t="e">
        <f>SUM(BS417:BS421)</f>
        <v>#DIV/0!</v>
      </c>
      <c r="BT422" s="1425" t="e">
        <f>SUM(BT417:BT421)</f>
        <v>#DIV/0!</v>
      </c>
      <c r="BU422" s="1425" t="e">
        <f>SUM(BU417:BU421)</f>
        <v>#DIV/0!</v>
      </c>
      <c r="BV422" s="1425" t="e">
        <f>SUM(BV417:BV421)</f>
        <v>#DIV/0!</v>
      </c>
      <c r="BW422" s="946"/>
      <c r="BX422" s="944"/>
      <c r="BY422" s="945"/>
      <c r="BZ422" s="945"/>
      <c r="CA422" s="1425" t="e">
        <f>SUM(CA417:CA421)</f>
        <v>#DIV/0!</v>
      </c>
      <c r="CB422" s="1425" t="e">
        <f>SUM(CB417:CB421)</f>
        <v>#DIV/0!</v>
      </c>
      <c r="CC422" s="1425" t="e">
        <f>SUM(CC417:CC421)</f>
        <v>#DIV/0!</v>
      </c>
      <c r="CD422" s="1425" t="e">
        <f>SUM(CD417:CD421)</f>
        <v>#DIV/0!</v>
      </c>
      <c r="CE422" s="946"/>
      <c r="CF422" s="944"/>
      <c r="CG422" s="945"/>
      <c r="CH422" s="945"/>
      <c r="CI422" s="1425" t="e">
        <f>SUM(CI417:CI421)</f>
        <v>#DIV/0!</v>
      </c>
      <c r="CJ422" s="1425" t="e">
        <f>SUM(CJ417:CJ421)</f>
        <v>#DIV/0!</v>
      </c>
      <c r="CK422" s="1425" t="e">
        <f>SUM(CK417:CK421)</f>
        <v>#DIV/0!</v>
      </c>
      <c r="CL422" s="1425" t="e">
        <f>SUM(CL417:CL421)</f>
        <v>#DIV/0!</v>
      </c>
      <c r="CM422" s="946"/>
      <c r="CN422" s="944"/>
      <c r="CO422" s="945"/>
      <c r="CP422" s="945"/>
      <c r="CQ422" s="1425" t="e">
        <f>SUM(CQ417:CQ421)</f>
        <v>#DIV/0!</v>
      </c>
      <c r="CR422" s="1425" t="e">
        <f>SUM(CR417:CR421)</f>
        <v>#DIV/0!</v>
      </c>
      <c r="CS422" s="1425" t="e">
        <f>SUM(CS417:CS421)</f>
        <v>#DIV/0!</v>
      </c>
      <c r="CT422" s="1425" t="e">
        <f>SUM(CT417:CT421)</f>
        <v>#DIV/0!</v>
      </c>
      <c r="CU422" s="946"/>
      <c r="CV422" s="944"/>
      <c r="CW422" s="945"/>
      <c r="CX422" s="945"/>
      <c r="CY422" s="1425" t="e">
        <f>SUM(CY417:CY421)</f>
        <v>#DIV/0!</v>
      </c>
      <c r="CZ422" s="1425" t="e">
        <f>SUM(CZ417:CZ421)</f>
        <v>#DIV/0!</v>
      </c>
      <c r="DA422" s="1425" t="e">
        <f>SUM(DA417:DA421)</f>
        <v>#DIV/0!</v>
      </c>
      <c r="DB422" s="1425" t="e">
        <f>SUM(DB417:DB421)</f>
        <v>#DIV/0!</v>
      </c>
      <c r="DC422" s="946"/>
      <c r="DD422" s="944"/>
      <c r="DE422" s="945"/>
      <c r="DF422" s="945"/>
      <c r="DG422" s="1425" t="e">
        <f>SUM(DG417:DG421)</f>
        <v>#DIV/0!</v>
      </c>
      <c r="DH422" s="1425" t="e">
        <f>SUM(DH417:DH421)</f>
        <v>#DIV/0!</v>
      </c>
      <c r="DI422" s="1425" t="e">
        <f>SUM(DI417:DI421)</f>
        <v>#DIV/0!</v>
      </c>
      <c r="DJ422" s="1425" t="e">
        <f>SUM(DJ417:DJ421)</f>
        <v>#DIV/0!</v>
      </c>
      <c r="DK422" s="946"/>
      <c r="DL422" s="944"/>
      <c r="DM422" s="945"/>
      <c r="DN422" s="945"/>
      <c r="DO422" s="1425" t="e">
        <f>SUM(DO417:DO421)</f>
        <v>#DIV/0!</v>
      </c>
      <c r="DP422" s="1425" t="e">
        <f>SUM(DP417:DP421)</f>
        <v>#DIV/0!</v>
      </c>
      <c r="DQ422" s="1425" t="e">
        <f>SUM(DQ417:DQ421)</f>
        <v>#DIV/0!</v>
      </c>
      <c r="DR422" s="1425" t="e">
        <f>SUM(DR417:DR421)</f>
        <v>#DIV/0!</v>
      </c>
      <c r="DS422" s="946"/>
      <c r="DT422" s="944"/>
      <c r="DU422" s="945"/>
      <c r="DV422" s="945"/>
      <c r="DW422" s="1425" t="e">
        <f>SUM(DW417:DW421)</f>
        <v>#DIV/0!</v>
      </c>
      <c r="DX422" s="1425" t="e">
        <f>SUM(DX417:DX421)</f>
        <v>#DIV/0!</v>
      </c>
      <c r="DY422" s="1425" t="e">
        <f>SUM(DY417:DY421)</f>
        <v>#DIV/0!</v>
      </c>
      <c r="DZ422" s="1425" t="e">
        <f>SUM(DZ417:DZ421)</f>
        <v>#DIV/0!</v>
      </c>
      <c r="EA422" s="946"/>
      <c r="EB422" s="944"/>
      <c r="EC422" s="945"/>
      <c r="ED422" s="945"/>
      <c r="EE422" s="1425" t="e">
        <f>SUM(EE417:EE421)</f>
        <v>#DIV/0!</v>
      </c>
      <c r="EF422" s="1425" t="e">
        <f>SUM(EF417:EF421)</f>
        <v>#DIV/0!</v>
      </c>
      <c r="EG422" s="1425" t="e">
        <f>SUM(EG417:EG421)</f>
        <v>#DIV/0!</v>
      </c>
      <c r="EH422" s="1425" t="e">
        <f>SUM(EH417:EH421)</f>
        <v>#DIV/0!</v>
      </c>
      <c r="EI422" s="946"/>
      <c r="EJ422" s="944"/>
      <c r="EK422" s="945"/>
      <c r="EL422" s="945"/>
      <c r="EM422" s="1425" t="e">
        <f>SUM(EM417:EM421)</f>
        <v>#DIV/0!</v>
      </c>
      <c r="EN422" s="1425" t="e">
        <f>SUM(EN417:EN421)</f>
        <v>#DIV/0!</v>
      </c>
      <c r="EO422" s="1425" t="e">
        <f>SUM(EO417:EO421)</f>
        <v>#DIV/0!</v>
      </c>
      <c r="EP422" s="1425" t="e">
        <f>SUM(EP417:EP421)</f>
        <v>#DIV/0!</v>
      </c>
      <c r="EQ422" s="946"/>
      <c r="ER422" s="944"/>
      <c r="ES422" s="945"/>
      <c r="ET422" s="945"/>
      <c r="EU422" s="1425" t="e">
        <f>SUM(EU417:EU421)</f>
        <v>#DIV/0!</v>
      </c>
      <c r="EV422" s="1425" t="e">
        <f>SUM(EV417:EV421)</f>
        <v>#DIV/0!</v>
      </c>
      <c r="EW422" s="1425" t="e">
        <f>SUM(EW417:EW421)</f>
        <v>#DIV/0!</v>
      </c>
      <c r="EX422" s="1425" t="e">
        <f>SUM(EX417:EX421)</f>
        <v>#DIV/0!</v>
      </c>
      <c r="EY422" s="946"/>
      <c r="EZ422" s="944"/>
      <c r="FA422" s="945"/>
      <c r="FB422" s="945"/>
      <c r="FC422" s="1425" t="e">
        <f>SUM(FC417:FC421)</f>
        <v>#DIV/0!</v>
      </c>
      <c r="FD422" s="1425" t="e">
        <f>SUM(FD417:FD421)</f>
        <v>#DIV/0!</v>
      </c>
      <c r="FE422" s="1425" t="e">
        <f>SUM(FE417:FE421)</f>
        <v>#DIV/0!</v>
      </c>
      <c r="FF422" s="1425" t="e">
        <f>SUM(FF417:FF421)</f>
        <v>#DIV/0!</v>
      </c>
      <c r="FG422" s="946"/>
      <c r="FH422" s="944"/>
      <c r="FI422" s="945"/>
      <c r="FJ422" s="945"/>
      <c r="FK422" s="1425" t="e">
        <f>SUM(FK417:FK421)</f>
        <v>#DIV/0!</v>
      </c>
      <c r="FL422" s="1425" t="e">
        <f>SUM(FL417:FL421)</f>
        <v>#DIV/0!</v>
      </c>
      <c r="FM422" s="1425" t="e">
        <f>SUM(FM417:FM421)</f>
        <v>#DIV/0!</v>
      </c>
      <c r="FN422" s="1425" t="e">
        <f>SUM(FN417:FN421)</f>
        <v>#DIV/0!</v>
      </c>
      <c r="FO422" s="946"/>
    </row>
    <row r="423" spans="2:171">
      <c r="B423" s="123"/>
      <c r="C423" s="123" t="s">
        <v>321</v>
      </c>
      <c r="D423" s="1128" t="s">
        <v>577</v>
      </c>
      <c r="E423" s="554"/>
      <c r="F423" s="948"/>
      <c r="G423" s="1426">
        <f>H423+I423+J423</f>
        <v>0</v>
      </c>
      <c r="H423" s="1426">
        <f>IF($G422=0,0,H422/G422)</f>
        <v>0</v>
      </c>
      <c r="I423" s="1426">
        <f>IF($G422=0,0,I422/G422)</f>
        <v>0</v>
      </c>
      <c r="J423" s="1426">
        <f>IF($G422=0,0,J422/G422)</f>
        <v>0</v>
      </c>
      <c r="K423" s="951"/>
      <c r="L423" s="947" t="s">
        <v>577</v>
      </c>
      <c r="M423" s="948"/>
      <c r="N423" s="948"/>
      <c r="O423" s="1426">
        <f>P423+Q423+R423</f>
        <v>0</v>
      </c>
      <c r="P423" s="1426">
        <f>IF($G422=0,0,P422/O422)</f>
        <v>0</v>
      </c>
      <c r="Q423" s="1426">
        <f>IF($G422=0,0,Q422/O422)</f>
        <v>0</v>
      </c>
      <c r="R423" s="1426">
        <f>IF($G422=0,0,R422/O422)</f>
        <v>0</v>
      </c>
      <c r="S423" s="951"/>
      <c r="T423" s="947" t="s">
        <v>577</v>
      </c>
      <c r="U423" s="948"/>
      <c r="V423" s="948"/>
      <c r="W423" s="1426">
        <f>X423+Y423+Z423</f>
        <v>0</v>
      </c>
      <c r="X423" s="1426">
        <f>IF($G422=0,0,X422/W422)</f>
        <v>0</v>
      </c>
      <c r="Y423" s="1426">
        <f>IF($G422=0,0,Y422/W422)</f>
        <v>0</v>
      </c>
      <c r="Z423" s="1426">
        <f>IF($G422=0,0,Z422/W422)</f>
        <v>0</v>
      </c>
      <c r="AA423" s="951"/>
      <c r="AB423" s="947" t="s">
        <v>577</v>
      </c>
      <c r="AC423" s="948"/>
      <c r="AD423" s="948"/>
      <c r="AE423" s="1426">
        <f>AF423+AG423+AH423</f>
        <v>0</v>
      </c>
      <c r="AF423" s="1426">
        <f>IF($G422=0,0,AF422/AE422)</f>
        <v>0</v>
      </c>
      <c r="AG423" s="1426">
        <f>IF($G422=0,0,AG422/AE422)</f>
        <v>0</v>
      </c>
      <c r="AH423" s="1426">
        <f>IF($G422=0,0,AH422/AE422)</f>
        <v>0</v>
      </c>
      <c r="AI423" s="951"/>
      <c r="AJ423" s="947" t="s">
        <v>577</v>
      </c>
      <c r="AK423" s="948"/>
      <c r="AL423" s="948"/>
      <c r="AM423" s="1426">
        <f>AN423+AO423+AP423</f>
        <v>0</v>
      </c>
      <c r="AN423" s="1426">
        <f>IF($G422=0,0,AN422/AM422)</f>
        <v>0</v>
      </c>
      <c r="AO423" s="1426">
        <f>IF($G422=0,0,AO422/AM422)</f>
        <v>0</v>
      </c>
      <c r="AP423" s="1426">
        <f>IF($G422=0,0,AP422/AM422)</f>
        <v>0</v>
      </c>
      <c r="AQ423" s="951"/>
      <c r="AR423" s="947" t="s">
        <v>577</v>
      </c>
      <c r="AS423" s="948"/>
      <c r="AT423" s="948"/>
      <c r="AU423" s="1426">
        <f>AV423+AW423+AX423</f>
        <v>0</v>
      </c>
      <c r="AV423" s="1426">
        <f>IF($G422=0,0,AV422/AU422)</f>
        <v>0</v>
      </c>
      <c r="AW423" s="1426">
        <f>IF($G422=0,0,AW422/AU422)</f>
        <v>0</v>
      </c>
      <c r="AX423" s="1426">
        <f>IF($G422=0,0,AX422/AU422)</f>
        <v>0</v>
      </c>
      <c r="AY423" s="951"/>
      <c r="AZ423" s="947" t="s">
        <v>577</v>
      </c>
      <c r="BA423" s="948"/>
      <c r="BB423" s="948"/>
      <c r="BC423" s="1426">
        <f>BD423+BE423+BF423</f>
        <v>0</v>
      </c>
      <c r="BD423" s="1426">
        <f>IF($G422=0,0,BD422/BC422)</f>
        <v>0</v>
      </c>
      <c r="BE423" s="1426">
        <f>IF($G422=0,0,BE422/BC422)</f>
        <v>0</v>
      </c>
      <c r="BF423" s="1426">
        <f>IF($G422=0,0,BF422/BC422)</f>
        <v>0</v>
      </c>
      <c r="BG423" s="951"/>
      <c r="BH423" s="947" t="s">
        <v>577</v>
      </c>
      <c r="BI423" s="948"/>
      <c r="BJ423" s="948"/>
      <c r="BK423" s="1426">
        <f>BL423+BM423+BN423</f>
        <v>0</v>
      </c>
      <c r="BL423" s="1426">
        <f>IF($G422=0,0,BL422/BK422)</f>
        <v>0</v>
      </c>
      <c r="BM423" s="1426">
        <f>IF($G422=0,0,BM422/BK422)</f>
        <v>0</v>
      </c>
      <c r="BN423" s="1426">
        <f>IF($G422=0,0,BN422/BK422)</f>
        <v>0</v>
      </c>
      <c r="BO423" s="951"/>
      <c r="BP423" s="947" t="s">
        <v>577</v>
      </c>
      <c r="BQ423" s="948"/>
      <c r="BR423" s="948"/>
      <c r="BS423" s="1426">
        <f>BT423+BU423+BV423</f>
        <v>0</v>
      </c>
      <c r="BT423" s="1426">
        <f>IF($G422=0,0,BT422/BS422)</f>
        <v>0</v>
      </c>
      <c r="BU423" s="1426">
        <f>IF($G422=0,0,BU422/BS422)</f>
        <v>0</v>
      </c>
      <c r="BV423" s="1426">
        <f>IF($G422=0,0,BV422/BS422)</f>
        <v>0</v>
      </c>
      <c r="BW423" s="951"/>
      <c r="BX423" s="947" t="s">
        <v>577</v>
      </c>
      <c r="BY423" s="948"/>
      <c r="BZ423" s="948"/>
      <c r="CA423" s="1426">
        <f>CB423+CC423+CD423</f>
        <v>0</v>
      </c>
      <c r="CB423" s="1426">
        <f>IF($G422=0,0,CB422/CA422)</f>
        <v>0</v>
      </c>
      <c r="CC423" s="1426">
        <f>IF($G422=0,0,CC422/CA422)</f>
        <v>0</v>
      </c>
      <c r="CD423" s="1426">
        <f>IF($G422=0,0,CD422/CA422)</f>
        <v>0</v>
      </c>
      <c r="CE423" s="951"/>
      <c r="CF423" s="947" t="s">
        <v>577</v>
      </c>
      <c r="CG423" s="948"/>
      <c r="CH423" s="948"/>
      <c r="CI423" s="1426">
        <f>CJ423+CK423+CL423</f>
        <v>0</v>
      </c>
      <c r="CJ423" s="1426">
        <f>IF($G422=0,0,CJ422/CI422)</f>
        <v>0</v>
      </c>
      <c r="CK423" s="1426">
        <f>IF($G422=0,0,CK422/CI422)</f>
        <v>0</v>
      </c>
      <c r="CL423" s="1426">
        <f>IF($G422=0,0,CL422/CI422)</f>
        <v>0</v>
      </c>
      <c r="CM423" s="951"/>
      <c r="CN423" s="947" t="s">
        <v>577</v>
      </c>
      <c r="CO423" s="948"/>
      <c r="CP423" s="948"/>
      <c r="CQ423" s="1426">
        <f>CR423+CS423+CT423</f>
        <v>0</v>
      </c>
      <c r="CR423" s="1426">
        <f>IF($G422=0,0,CR422/CQ422)</f>
        <v>0</v>
      </c>
      <c r="CS423" s="1426">
        <f>IF($G422=0,0,CS422/CQ422)</f>
        <v>0</v>
      </c>
      <c r="CT423" s="1426">
        <f>IF($G422=0,0,CT422/CQ422)</f>
        <v>0</v>
      </c>
      <c r="CU423" s="951"/>
      <c r="CV423" s="947" t="s">
        <v>577</v>
      </c>
      <c r="CW423" s="948"/>
      <c r="CX423" s="948"/>
      <c r="CY423" s="1426">
        <f>CZ423+DA423+DB423</f>
        <v>0</v>
      </c>
      <c r="CZ423" s="1426">
        <f>IF($G422=0,0,CZ422/CY422)</f>
        <v>0</v>
      </c>
      <c r="DA423" s="1426">
        <f>IF($G422=0,0,DA422/CY422)</f>
        <v>0</v>
      </c>
      <c r="DB423" s="1426">
        <f>IF($G422=0,0,DB422/CY422)</f>
        <v>0</v>
      </c>
      <c r="DC423" s="951"/>
      <c r="DD423" s="947" t="s">
        <v>577</v>
      </c>
      <c r="DE423" s="948"/>
      <c r="DF423" s="948"/>
      <c r="DG423" s="1426">
        <f>DH423+DI423+DJ423</f>
        <v>0</v>
      </c>
      <c r="DH423" s="1426">
        <f>IF($G422=0,0,DH422/DG422)</f>
        <v>0</v>
      </c>
      <c r="DI423" s="1426">
        <f>IF($G422=0,0,DI422/DG422)</f>
        <v>0</v>
      </c>
      <c r="DJ423" s="1426">
        <f>IF($G422=0,0,DJ422/DG422)</f>
        <v>0</v>
      </c>
      <c r="DK423" s="951"/>
      <c r="DL423" s="947" t="s">
        <v>577</v>
      </c>
      <c r="DM423" s="948"/>
      <c r="DN423" s="948"/>
      <c r="DO423" s="1426">
        <f>DP423+DQ423+DR423</f>
        <v>0</v>
      </c>
      <c r="DP423" s="1426">
        <f>IF($G422=0,0,DP422/DO422)</f>
        <v>0</v>
      </c>
      <c r="DQ423" s="1426">
        <f>IF($G422=0,0,DQ422/DO422)</f>
        <v>0</v>
      </c>
      <c r="DR423" s="1426">
        <f>IF($G422=0,0,DR422/DO422)</f>
        <v>0</v>
      </c>
      <c r="DS423" s="951"/>
      <c r="DT423" s="947" t="s">
        <v>577</v>
      </c>
      <c r="DU423" s="948"/>
      <c r="DV423" s="948"/>
      <c r="DW423" s="1426">
        <f>DX423+DY423+DZ423</f>
        <v>0</v>
      </c>
      <c r="DX423" s="1426">
        <f>IF($G422=0,0,DX422/DW422)</f>
        <v>0</v>
      </c>
      <c r="DY423" s="1426">
        <f>IF($G422=0,0,DY422/DW422)</f>
        <v>0</v>
      </c>
      <c r="DZ423" s="1426">
        <f>IF($G422=0,0,DZ422/DW422)</f>
        <v>0</v>
      </c>
      <c r="EA423" s="951"/>
      <c r="EB423" s="947" t="s">
        <v>577</v>
      </c>
      <c r="EC423" s="948"/>
      <c r="ED423" s="948"/>
      <c r="EE423" s="1426">
        <f>EF423+EG423+EH423</f>
        <v>0</v>
      </c>
      <c r="EF423" s="1426">
        <f>IF($G422=0,0,EF422/EE422)</f>
        <v>0</v>
      </c>
      <c r="EG423" s="1426">
        <f>IF($G422=0,0,EG422/EE422)</f>
        <v>0</v>
      </c>
      <c r="EH423" s="1426">
        <f>IF($G422=0,0,EH422/EE422)</f>
        <v>0</v>
      </c>
      <c r="EI423" s="951"/>
      <c r="EJ423" s="947" t="s">
        <v>577</v>
      </c>
      <c r="EK423" s="948"/>
      <c r="EL423" s="948"/>
      <c r="EM423" s="1426">
        <f>EN423+EO423+EP423</f>
        <v>0</v>
      </c>
      <c r="EN423" s="1426">
        <f>IF($G422=0,0,EN422/EM422)</f>
        <v>0</v>
      </c>
      <c r="EO423" s="1426">
        <f>IF($G422=0,0,EO422/EM422)</f>
        <v>0</v>
      </c>
      <c r="EP423" s="1426">
        <f>IF($G422=0,0,EP422/EM422)</f>
        <v>0</v>
      </c>
      <c r="EQ423" s="951"/>
      <c r="ER423" s="947" t="s">
        <v>577</v>
      </c>
      <c r="ES423" s="948"/>
      <c r="ET423" s="948"/>
      <c r="EU423" s="1426">
        <f>EV423+EW423+EX423</f>
        <v>0</v>
      </c>
      <c r="EV423" s="1426">
        <f>IF($G422=0,0,EV422/EU422)</f>
        <v>0</v>
      </c>
      <c r="EW423" s="1426">
        <f>IF($G422=0,0,EW422/EU422)</f>
        <v>0</v>
      </c>
      <c r="EX423" s="1426">
        <f>IF($G422=0,0,EX422/EU422)</f>
        <v>0</v>
      </c>
      <c r="EY423" s="951"/>
      <c r="EZ423" s="947" t="s">
        <v>577</v>
      </c>
      <c r="FA423" s="948"/>
      <c r="FB423" s="948"/>
      <c r="FC423" s="1426">
        <f>FD423+FE423+FF423</f>
        <v>0</v>
      </c>
      <c r="FD423" s="1426">
        <f>IF($G422=0,0,FD422/FC422)</f>
        <v>0</v>
      </c>
      <c r="FE423" s="1426">
        <f>IF($G422=0,0,FE422/FC422)</f>
        <v>0</v>
      </c>
      <c r="FF423" s="1426">
        <f>IF($G422=0,0,FF422/FC422)</f>
        <v>0</v>
      </c>
      <c r="FG423" s="951"/>
      <c r="FH423" s="947" t="s">
        <v>577</v>
      </c>
      <c r="FI423" s="948"/>
      <c r="FJ423" s="948"/>
      <c r="FK423" s="1426">
        <f>FL423+FM423+FN423</f>
        <v>0</v>
      </c>
      <c r="FL423" s="1426">
        <f>IF($G422=0,0,FL422/FK422)</f>
        <v>0</v>
      </c>
      <c r="FM423" s="1426">
        <f>IF($G422=0,0,FM422/FK422)</f>
        <v>0</v>
      </c>
      <c r="FN423" s="1426">
        <f>IF($G422=0,0,FN422/FK422)</f>
        <v>0</v>
      </c>
      <c r="FO423" s="951"/>
    </row>
    <row r="424" spans="2:171">
      <c r="K424" s="946"/>
      <c r="S424" s="946"/>
      <c r="AA424" s="946"/>
      <c r="AI424" s="946"/>
      <c r="AQ424" s="946"/>
      <c r="AY424" s="946"/>
      <c r="BG424" s="946"/>
      <c r="BO424" s="946"/>
      <c r="BW424" s="946"/>
      <c r="CE424" s="946"/>
      <c r="CM424" s="946"/>
      <c r="CU424" s="946"/>
      <c r="DC424" s="946"/>
      <c r="DK424" s="946"/>
      <c r="DS424" s="946"/>
      <c r="EA424" s="946"/>
      <c r="EI424" s="946"/>
      <c r="EQ424" s="946"/>
      <c r="EY424" s="946"/>
      <c r="FG424" s="946"/>
      <c r="FO424" s="946"/>
    </row>
    <row r="425" spans="2:171">
      <c r="E425" s="301" t="s">
        <v>473</v>
      </c>
      <c r="G425" s="302" t="s">
        <v>104</v>
      </c>
      <c r="H425" s="302" t="s">
        <v>105</v>
      </c>
      <c r="I425" s="302" t="s">
        <v>106</v>
      </c>
      <c r="J425" s="303" t="s">
        <v>464</v>
      </c>
      <c r="K425" s="951"/>
      <c r="O425" s="302" t="s">
        <v>104</v>
      </c>
      <c r="P425" s="302" t="s">
        <v>105</v>
      </c>
      <c r="Q425" s="302" t="s">
        <v>106</v>
      </c>
      <c r="R425" s="303" t="s">
        <v>464</v>
      </c>
      <c r="S425" s="951"/>
      <c r="W425" s="302" t="s">
        <v>104</v>
      </c>
      <c r="X425" s="302" t="s">
        <v>105</v>
      </c>
      <c r="Y425" s="302" t="s">
        <v>106</v>
      </c>
      <c r="Z425" s="303" t="s">
        <v>464</v>
      </c>
      <c r="AA425" s="951"/>
      <c r="AE425" s="302" t="s">
        <v>104</v>
      </c>
      <c r="AF425" s="302" t="s">
        <v>105</v>
      </c>
      <c r="AG425" s="302" t="s">
        <v>106</v>
      </c>
      <c r="AH425" s="303" t="s">
        <v>464</v>
      </c>
      <c r="AI425" s="951"/>
      <c r="AM425" s="302" t="s">
        <v>104</v>
      </c>
      <c r="AN425" s="302" t="s">
        <v>105</v>
      </c>
      <c r="AO425" s="302" t="s">
        <v>106</v>
      </c>
      <c r="AP425" s="303" t="s">
        <v>464</v>
      </c>
      <c r="AQ425" s="951"/>
      <c r="AU425" s="302" t="s">
        <v>104</v>
      </c>
      <c r="AV425" s="302" t="s">
        <v>105</v>
      </c>
      <c r="AW425" s="302" t="s">
        <v>106</v>
      </c>
      <c r="AX425" s="303" t="s">
        <v>464</v>
      </c>
      <c r="AY425" s="951"/>
      <c r="BC425" s="302" t="s">
        <v>104</v>
      </c>
      <c r="BD425" s="302" t="s">
        <v>105</v>
      </c>
      <c r="BE425" s="302" t="s">
        <v>106</v>
      </c>
      <c r="BF425" s="303" t="s">
        <v>464</v>
      </c>
      <c r="BG425" s="951"/>
      <c r="BK425" s="302" t="s">
        <v>104</v>
      </c>
      <c r="BL425" s="302" t="s">
        <v>105</v>
      </c>
      <c r="BM425" s="302" t="s">
        <v>106</v>
      </c>
      <c r="BN425" s="303" t="s">
        <v>464</v>
      </c>
      <c r="BO425" s="951"/>
      <c r="BS425" s="302" t="s">
        <v>104</v>
      </c>
      <c r="BT425" s="302" t="s">
        <v>105</v>
      </c>
      <c r="BU425" s="302" t="s">
        <v>106</v>
      </c>
      <c r="BV425" s="303" t="s">
        <v>464</v>
      </c>
      <c r="BW425" s="951"/>
      <c r="CA425" s="302" t="s">
        <v>104</v>
      </c>
      <c r="CB425" s="302" t="s">
        <v>105</v>
      </c>
      <c r="CC425" s="302" t="s">
        <v>106</v>
      </c>
      <c r="CD425" s="303" t="s">
        <v>464</v>
      </c>
      <c r="CE425" s="951"/>
      <c r="CI425" s="302" t="s">
        <v>104</v>
      </c>
      <c r="CJ425" s="302" t="s">
        <v>105</v>
      </c>
      <c r="CK425" s="302" t="s">
        <v>106</v>
      </c>
      <c r="CL425" s="303" t="s">
        <v>464</v>
      </c>
      <c r="CM425" s="951"/>
      <c r="CQ425" s="302" t="s">
        <v>104</v>
      </c>
      <c r="CR425" s="302" t="s">
        <v>105</v>
      </c>
      <c r="CS425" s="302" t="s">
        <v>106</v>
      </c>
      <c r="CT425" s="303" t="s">
        <v>464</v>
      </c>
      <c r="CU425" s="951"/>
      <c r="CY425" s="302" t="s">
        <v>104</v>
      </c>
      <c r="CZ425" s="302" t="s">
        <v>105</v>
      </c>
      <c r="DA425" s="302" t="s">
        <v>106</v>
      </c>
      <c r="DB425" s="303" t="s">
        <v>464</v>
      </c>
      <c r="DC425" s="951"/>
      <c r="DG425" s="302" t="s">
        <v>104</v>
      </c>
      <c r="DH425" s="302" t="s">
        <v>105</v>
      </c>
      <c r="DI425" s="302" t="s">
        <v>106</v>
      </c>
      <c r="DJ425" s="303" t="s">
        <v>464</v>
      </c>
      <c r="DK425" s="951"/>
      <c r="DO425" s="302" t="s">
        <v>104</v>
      </c>
      <c r="DP425" s="302" t="s">
        <v>105</v>
      </c>
      <c r="DQ425" s="302" t="s">
        <v>106</v>
      </c>
      <c r="DR425" s="303" t="s">
        <v>464</v>
      </c>
      <c r="DS425" s="951"/>
      <c r="DW425" s="302" t="s">
        <v>104</v>
      </c>
      <c r="DX425" s="302" t="s">
        <v>105</v>
      </c>
      <c r="DY425" s="302" t="s">
        <v>106</v>
      </c>
      <c r="DZ425" s="303" t="s">
        <v>464</v>
      </c>
      <c r="EA425" s="951"/>
      <c r="EE425" s="302" t="s">
        <v>104</v>
      </c>
      <c r="EF425" s="302" t="s">
        <v>105</v>
      </c>
      <c r="EG425" s="302" t="s">
        <v>106</v>
      </c>
      <c r="EH425" s="303" t="s">
        <v>464</v>
      </c>
      <c r="EI425" s="951"/>
      <c r="EM425" s="302" t="s">
        <v>104</v>
      </c>
      <c r="EN425" s="302" t="s">
        <v>105</v>
      </c>
      <c r="EO425" s="302" t="s">
        <v>106</v>
      </c>
      <c r="EP425" s="303" t="s">
        <v>464</v>
      </c>
      <c r="EQ425" s="951"/>
      <c r="EU425" s="302" t="s">
        <v>104</v>
      </c>
      <c r="EV425" s="302" t="s">
        <v>105</v>
      </c>
      <c r="EW425" s="302" t="s">
        <v>106</v>
      </c>
      <c r="EX425" s="303" t="s">
        <v>464</v>
      </c>
      <c r="EY425" s="951"/>
      <c r="FC425" s="302" t="s">
        <v>104</v>
      </c>
      <c r="FD425" s="302" t="s">
        <v>105</v>
      </c>
      <c r="FE425" s="302" t="s">
        <v>106</v>
      </c>
      <c r="FF425" s="303" t="s">
        <v>464</v>
      </c>
      <c r="FG425" s="951"/>
      <c r="FK425" s="302" t="s">
        <v>104</v>
      </c>
      <c r="FL425" s="302" t="s">
        <v>105</v>
      </c>
      <c r="FM425" s="302" t="s">
        <v>106</v>
      </c>
      <c r="FN425" s="303" t="s">
        <v>464</v>
      </c>
      <c r="FO425" s="951"/>
    </row>
    <row r="426" spans="2:171">
      <c r="B426" s="108"/>
      <c r="C426" s="108" t="s">
        <v>121</v>
      </c>
      <c r="D426" s="944"/>
      <c r="E426" s="778" t="s">
        <v>371</v>
      </c>
      <c r="G426" s="766">
        <f>G33</f>
        <v>0</v>
      </c>
      <c r="H426" s="766">
        <f>H33</f>
        <v>0</v>
      </c>
      <c r="I426" s="766">
        <f>I33</f>
        <v>0</v>
      </c>
      <c r="J426" s="766">
        <f>J33</f>
        <v>0</v>
      </c>
      <c r="K426" s="946"/>
      <c r="L426" s="944"/>
      <c r="M426" s="945"/>
      <c r="N426" s="945"/>
      <c r="O426" s="766">
        <f>O33</f>
        <v>0</v>
      </c>
      <c r="P426" s="766">
        <f>P33</f>
        <v>0</v>
      </c>
      <c r="Q426" s="766">
        <f>Q33</f>
        <v>0</v>
      </c>
      <c r="R426" s="766">
        <f>R33</f>
        <v>0</v>
      </c>
      <c r="S426" s="946"/>
      <c r="T426" s="944"/>
      <c r="U426" s="945"/>
      <c r="V426" s="945"/>
      <c r="W426" s="766">
        <f>W33</f>
        <v>0</v>
      </c>
      <c r="X426" s="766">
        <f>X33</f>
        <v>0</v>
      </c>
      <c r="Y426" s="766">
        <f>Y33</f>
        <v>0</v>
      </c>
      <c r="Z426" s="766">
        <f>Z33</f>
        <v>0</v>
      </c>
      <c r="AA426" s="946"/>
      <c r="AB426" s="944"/>
      <c r="AC426" s="945"/>
      <c r="AD426" s="945"/>
      <c r="AE426" s="766">
        <f>AE33</f>
        <v>0</v>
      </c>
      <c r="AF426" s="766">
        <f>AF33</f>
        <v>0</v>
      </c>
      <c r="AG426" s="766">
        <f>AG33</f>
        <v>0</v>
      </c>
      <c r="AH426" s="766">
        <f>AH33</f>
        <v>0</v>
      </c>
      <c r="AI426" s="946"/>
      <c r="AJ426" s="944"/>
      <c r="AK426" s="945"/>
      <c r="AL426" s="945"/>
      <c r="AM426" s="766">
        <f>AM33</f>
        <v>0</v>
      </c>
      <c r="AN426" s="766">
        <f>AN33</f>
        <v>0</v>
      </c>
      <c r="AO426" s="766">
        <f>AO33</f>
        <v>0</v>
      </c>
      <c r="AP426" s="766">
        <f>AP33</f>
        <v>0</v>
      </c>
      <c r="AQ426" s="946"/>
      <c r="AR426" s="944"/>
      <c r="AS426" s="945"/>
      <c r="AT426" s="945"/>
      <c r="AU426" s="766">
        <f>AU33</f>
        <v>0</v>
      </c>
      <c r="AV426" s="766">
        <f>AV33</f>
        <v>0</v>
      </c>
      <c r="AW426" s="766">
        <f>AW33</f>
        <v>0</v>
      </c>
      <c r="AX426" s="766">
        <f>AX33</f>
        <v>0</v>
      </c>
      <c r="AY426" s="946"/>
      <c r="AZ426" s="944"/>
      <c r="BA426" s="945"/>
      <c r="BB426" s="945"/>
      <c r="BC426" s="766">
        <f>BC33</f>
        <v>0</v>
      </c>
      <c r="BD426" s="766">
        <f>BD33</f>
        <v>0</v>
      </c>
      <c r="BE426" s="766">
        <f>BE33</f>
        <v>0</v>
      </c>
      <c r="BF426" s="766">
        <f>BF33</f>
        <v>0</v>
      </c>
      <c r="BG426" s="946"/>
      <c r="BH426" s="944"/>
      <c r="BI426" s="945"/>
      <c r="BJ426" s="945"/>
      <c r="BK426" s="766">
        <f>BK33</f>
        <v>0</v>
      </c>
      <c r="BL426" s="766">
        <f>BL33</f>
        <v>0</v>
      </c>
      <c r="BM426" s="766">
        <f>BM33</f>
        <v>0</v>
      </c>
      <c r="BN426" s="766">
        <f>BN33</f>
        <v>0</v>
      </c>
      <c r="BO426" s="946"/>
      <c r="BP426" s="944"/>
      <c r="BQ426" s="945"/>
      <c r="BR426" s="945"/>
      <c r="BS426" s="766">
        <f>BS33</f>
        <v>0</v>
      </c>
      <c r="BT426" s="766">
        <f>BT33</f>
        <v>0</v>
      </c>
      <c r="BU426" s="766">
        <f>BU33</f>
        <v>0</v>
      </c>
      <c r="BV426" s="766">
        <f>BV33</f>
        <v>0</v>
      </c>
      <c r="BW426" s="946"/>
      <c r="BX426" s="944"/>
      <c r="BY426" s="945"/>
      <c r="BZ426" s="945"/>
      <c r="CA426" s="766">
        <f>CA33</f>
        <v>0</v>
      </c>
      <c r="CB426" s="766">
        <f>CB33</f>
        <v>0</v>
      </c>
      <c r="CC426" s="766">
        <f>CC33</f>
        <v>0</v>
      </c>
      <c r="CD426" s="766">
        <f>CD33</f>
        <v>0</v>
      </c>
      <c r="CE426" s="946"/>
      <c r="CF426" s="944"/>
      <c r="CG426" s="945"/>
      <c r="CH426" s="945"/>
      <c r="CI426" s="766">
        <f>CI33</f>
        <v>0</v>
      </c>
      <c r="CJ426" s="766">
        <f>CJ33</f>
        <v>0</v>
      </c>
      <c r="CK426" s="766">
        <f>CK33</f>
        <v>0</v>
      </c>
      <c r="CL426" s="766">
        <f>CL33</f>
        <v>0</v>
      </c>
      <c r="CM426" s="946"/>
      <c r="CN426" s="944"/>
      <c r="CO426" s="945"/>
      <c r="CP426" s="945"/>
      <c r="CQ426" s="766">
        <f>CQ33</f>
        <v>0</v>
      </c>
      <c r="CR426" s="766">
        <f>CR33</f>
        <v>0</v>
      </c>
      <c r="CS426" s="766">
        <f>CS33</f>
        <v>0</v>
      </c>
      <c r="CT426" s="766">
        <f>CT33</f>
        <v>0</v>
      </c>
      <c r="CU426" s="946"/>
      <c r="CV426" s="944"/>
      <c r="CW426" s="945"/>
      <c r="CX426" s="945"/>
      <c r="CY426" s="766">
        <f>CY33</f>
        <v>0</v>
      </c>
      <c r="CZ426" s="766">
        <f>CZ33</f>
        <v>0</v>
      </c>
      <c r="DA426" s="766">
        <f>DA33</f>
        <v>0</v>
      </c>
      <c r="DB426" s="766">
        <f>DB33</f>
        <v>0</v>
      </c>
      <c r="DC426" s="946"/>
      <c r="DD426" s="944"/>
      <c r="DE426" s="945"/>
      <c r="DF426" s="945"/>
      <c r="DG426" s="766">
        <f>DG33</f>
        <v>0</v>
      </c>
      <c r="DH426" s="766">
        <f>DH33</f>
        <v>0</v>
      </c>
      <c r="DI426" s="766">
        <f>DI33</f>
        <v>0</v>
      </c>
      <c r="DJ426" s="766">
        <f>DJ33</f>
        <v>0</v>
      </c>
      <c r="DK426" s="946"/>
      <c r="DL426" s="944"/>
      <c r="DM426" s="945"/>
      <c r="DN426" s="945"/>
      <c r="DO426" s="766">
        <f>DO33</f>
        <v>0</v>
      </c>
      <c r="DP426" s="766">
        <f>DP33</f>
        <v>0</v>
      </c>
      <c r="DQ426" s="766">
        <f>DQ33</f>
        <v>0</v>
      </c>
      <c r="DR426" s="766">
        <f>DR33</f>
        <v>0</v>
      </c>
      <c r="DS426" s="946"/>
      <c r="DT426" s="944"/>
      <c r="DU426" s="945"/>
      <c r="DV426" s="945"/>
      <c r="DW426" s="766">
        <f>DW33</f>
        <v>0</v>
      </c>
      <c r="DX426" s="766">
        <f>DX33</f>
        <v>0</v>
      </c>
      <c r="DY426" s="766">
        <f>DY33</f>
        <v>0</v>
      </c>
      <c r="DZ426" s="766">
        <f>DZ33</f>
        <v>0</v>
      </c>
      <c r="EA426" s="946"/>
      <c r="EB426" s="944"/>
      <c r="EC426" s="945"/>
      <c r="ED426" s="945"/>
      <c r="EE426" s="766">
        <f>EE33</f>
        <v>0</v>
      </c>
      <c r="EF426" s="766">
        <f>EF33</f>
        <v>0</v>
      </c>
      <c r="EG426" s="766">
        <f>EG33</f>
        <v>0</v>
      </c>
      <c r="EH426" s="766">
        <f>EH33</f>
        <v>0</v>
      </c>
      <c r="EI426" s="946"/>
      <c r="EJ426" s="944"/>
      <c r="EK426" s="945"/>
      <c r="EL426" s="945"/>
      <c r="EM426" s="766">
        <f>EM33</f>
        <v>0</v>
      </c>
      <c r="EN426" s="766">
        <f>EN33</f>
        <v>0</v>
      </c>
      <c r="EO426" s="766">
        <f>EO33</f>
        <v>0</v>
      </c>
      <c r="EP426" s="766">
        <f>EP33</f>
        <v>0</v>
      </c>
      <c r="EQ426" s="946"/>
      <c r="ER426" s="944"/>
      <c r="ES426" s="945"/>
      <c r="ET426" s="945"/>
      <c r="EU426" s="766">
        <f>EU33</f>
        <v>0</v>
      </c>
      <c r="EV426" s="766">
        <f>EV33</f>
        <v>0</v>
      </c>
      <c r="EW426" s="766">
        <f>EW33</f>
        <v>0</v>
      </c>
      <c r="EX426" s="766">
        <f>EX33</f>
        <v>0</v>
      </c>
      <c r="EY426" s="946"/>
      <c r="EZ426" s="944"/>
      <c r="FA426" s="945"/>
      <c r="FB426" s="945"/>
      <c r="FC426" s="766">
        <f>FC33</f>
        <v>0</v>
      </c>
      <c r="FD426" s="766">
        <f>FD33</f>
        <v>0</v>
      </c>
      <c r="FE426" s="766">
        <f>FE33</f>
        <v>0</v>
      </c>
      <c r="FF426" s="766">
        <f>FF33</f>
        <v>0</v>
      </c>
      <c r="FG426" s="946"/>
      <c r="FH426" s="944"/>
      <c r="FI426" s="945"/>
      <c r="FJ426" s="945"/>
      <c r="FK426" s="766">
        <f>FK33</f>
        <v>0</v>
      </c>
      <c r="FL426" s="766">
        <f>FL33</f>
        <v>0</v>
      </c>
      <c r="FM426" s="766">
        <f>FM33</f>
        <v>0</v>
      </c>
      <c r="FN426" s="766">
        <f>FN33</f>
        <v>0</v>
      </c>
      <c r="FO426" s="946"/>
    </row>
    <row r="427" spans="2:171">
      <c r="B427" s="108"/>
      <c r="C427" s="108" t="s">
        <v>122</v>
      </c>
      <c r="D427" s="944"/>
      <c r="E427" s="778" t="s">
        <v>370</v>
      </c>
      <c r="G427" s="766">
        <f>G36</f>
        <v>0</v>
      </c>
      <c r="H427" s="766">
        <f>H36</f>
        <v>0</v>
      </c>
      <c r="I427" s="766">
        <f>I36</f>
        <v>0</v>
      </c>
      <c r="J427" s="766">
        <f>J36</f>
        <v>0</v>
      </c>
      <c r="K427" s="951"/>
      <c r="L427" s="944"/>
      <c r="M427" s="945"/>
      <c r="N427" s="945"/>
      <c r="O427" s="766">
        <f>O36</f>
        <v>0</v>
      </c>
      <c r="P427" s="766">
        <f>P36</f>
        <v>0</v>
      </c>
      <c r="Q427" s="766">
        <f>Q36</f>
        <v>0</v>
      </c>
      <c r="R427" s="766">
        <f>R36</f>
        <v>0</v>
      </c>
      <c r="S427" s="951"/>
      <c r="T427" s="944"/>
      <c r="U427" s="945"/>
      <c r="V427" s="945"/>
      <c r="W427" s="766">
        <f>W36</f>
        <v>0</v>
      </c>
      <c r="X427" s="766">
        <f>X36</f>
        <v>0</v>
      </c>
      <c r="Y427" s="766">
        <f>Y36</f>
        <v>0</v>
      </c>
      <c r="Z427" s="766">
        <f>Z36</f>
        <v>0</v>
      </c>
      <c r="AA427" s="951"/>
      <c r="AB427" s="944"/>
      <c r="AC427" s="945"/>
      <c r="AD427" s="945"/>
      <c r="AE427" s="766">
        <f>AE36</f>
        <v>0</v>
      </c>
      <c r="AF427" s="766">
        <f>AF36</f>
        <v>0</v>
      </c>
      <c r="AG427" s="766">
        <f>AG36</f>
        <v>0</v>
      </c>
      <c r="AH427" s="766">
        <f>AH36</f>
        <v>0</v>
      </c>
      <c r="AI427" s="951"/>
      <c r="AJ427" s="944"/>
      <c r="AK427" s="945"/>
      <c r="AL427" s="945"/>
      <c r="AM427" s="766">
        <f>AM36</f>
        <v>0</v>
      </c>
      <c r="AN427" s="766">
        <f>AN36</f>
        <v>0</v>
      </c>
      <c r="AO427" s="766">
        <f>AO36</f>
        <v>0</v>
      </c>
      <c r="AP427" s="766">
        <f>AP36</f>
        <v>0</v>
      </c>
      <c r="AQ427" s="951"/>
      <c r="AR427" s="944"/>
      <c r="AS427" s="945"/>
      <c r="AT427" s="945"/>
      <c r="AU427" s="766">
        <f>AU36</f>
        <v>0</v>
      </c>
      <c r="AV427" s="766">
        <f>AV36</f>
        <v>0</v>
      </c>
      <c r="AW427" s="766">
        <f>AW36</f>
        <v>0</v>
      </c>
      <c r="AX427" s="766">
        <f>AX36</f>
        <v>0</v>
      </c>
      <c r="AY427" s="951"/>
      <c r="AZ427" s="944"/>
      <c r="BA427" s="945"/>
      <c r="BB427" s="945"/>
      <c r="BC427" s="766">
        <f>BC36</f>
        <v>0</v>
      </c>
      <c r="BD427" s="766">
        <f>BD36</f>
        <v>0</v>
      </c>
      <c r="BE427" s="766">
        <f>BE36</f>
        <v>0</v>
      </c>
      <c r="BF427" s="766">
        <f>BF36</f>
        <v>0</v>
      </c>
      <c r="BG427" s="951"/>
      <c r="BH427" s="944"/>
      <c r="BI427" s="945"/>
      <c r="BJ427" s="945"/>
      <c r="BK427" s="766">
        <f>BK36</f>
        <v>0</v>
      </c>
      <c r="BL427" s="766">
        <f>BL36</f>
        <v>0</v>
      </c>
      <c r="BM427" s="766">
        <f>BM36</f>
        <v>0</v>
      </c>
      <c r="BN427" s="766">
        <f>BN36</f>
        <v>0</v>
      </c>
      <c r="BO427" s="951"/>
      <c r="BP427" s="944"/>
      <c r="BQ427" s="945"/>
      <c r="BR427" s="945"/>
      <c r="BS427" s="766">
        <f>BS36</f>
        <v>0</v>
      </c>
      <c r="BT427" s="766">
        <f>BT36</f>
        <v>0</v>
      </c>
      <c r="BU427" s="766">
        <f>BU36</f>
        <v>0</v>
      </c>
      <c r="BV427" s="766">
        <f>BV36</f>
        <v>0</v>
      </c>
      <c r="BW427" s="951"/>
      <c r="BX427" s="944"/>
      <c r="BY427" s="945"/>
      <c r="BZ427" s="945"/>
      <c r="CA427" s="766">
        <f>CA36</f>
        <v>0</v>
      </c>
      <c r="CB427" s="766">
        <f>CB36</f>
        <v>0</v>
      </c>
      <c r="CC427" s="766">
        <f>CC36</f>
        <v>0</v>
      </c>
      <c r="CD427" s="766">
        <f>CD36</f>
        <v>0</v>
      </c>
      <c r="CE427" s="951"/>
      <c r="CF427" s="944"/>
      <c r="CG427" s="945"/>
      <c r="CH427" s="945"/>
      <c r="CI427" s="766">
        <f>CI36</f>
        <v>0</v>
      </c>
      <c r="CJ427" s="766">
        <f>CJ36</f>
        <v>0</v>
      </c>
      <c r="CK427" s="766">
        <f>CK36</f>
        <v>0</v>
      </c>
      <c r="CL427" s="766">
        <f>CL36</f>
        <v>0</v>
      </c>
      <c r="CM427" s="951"/>
      <c r="CN427" s="944"/>
      <c r="CO427" s="945"/>
      <c r="CP427" s="945"/>
      <c r="CQ427" s="766">
        <f>CQ36</f>
        <v>0</v>
      </c>
      <c r="CR427" s="766">
        <f>CR36</f>
        <v>0</v>
      </c>
      <c r="CS427" s="766">
        <f>CS36</f>
        <v>0</v>
      </c>
      <c r="CT427" s="766">
        <f>CT36</f>
        <v>0</v>
      </c>
      <c r="CU427" s="951"/>
      <c r="CV427" s="944"/>
      <c r="CW427" s="945"/>
      <c r="CX427" s="945"/>
      <c r="CY427" s="766">
        <f>CY36</f>
        <v>0</v>
      </c>
      <c r="CZ427" s="766">
        <f>CZ36</f>
        <v>0</v>
      </c>
      <c r="DA427" s="766">
        <f>DA36</f>
        <v>0</v>
      </c>
      <c r="DB427" s="766">
        <f>DB36</f>
        <v>0</v>
      </c>
      <c r="DC427" s="951"/>
      <c r="DD427" s="944"/>
      <c r="DE427" s="945"/>
      <c r="DF427" s="945"/>
      <c r="DG427" s="766">
        <f>DG36</f>
        <v>0</v>
      </c>
      <c r="DH427" s="766">
        <f>DH36</f>
        <v>0</v>
      </c>
      <c r="DI427" s="766">
        <f>DI36</f>
        <v>0</v>
      </c>
      <c r="DJ427" s="766">
        <f>DJ36</f>
        <v>0</v>
      </c>
      <c r="DK427" s="951"/>
      <c r="DL427" s="944"/>
      <c r="DM427" s="945"/>
      <c r="DN427" s="945"/>
      <c r="DO427" s="766">
        <f>DO36</f>
        <v>0</v>
      </c>
      <c r="DP427" s="766">
        <f>DP36</f>
        <v>0</v>
      </c>
      <c r="DQ427" s="766">
        <f>DQ36</f>
        <v>0</v>
      </c>
      <c r="DR427" s="766">
        <f>DR36</f>
        <v>0</v>
      </c>
      <c r="DS427" s="951"/>
      <c r="DT427" s="944"/>
      <c r="DU427" s="945"/>
      <c r="DV427" s="945"/>
      <c r="DW427" s="766">
        <f>DW36</f>
        <v>0</v>
      </c>
      <c r="DX427" s="766">
        <f>DX36</f>
        <v>0</v>
      </c>
      <c r="DY427" s="766">
        <f>DY36</f>
        <v>0</v>
      </c>
      <c r="DZ427" s="766">
        <f>DZ36</f>
        <v>0</v>
      </c>
      <c r="EA427" s="951"/>
      <c r="EB427" s="944"/>
      <c r="EC427" s="945"/>
      <c r="ED427" s="945"/>
      <c r="EE427" s="766">
        <f>EE36</f>
        <v>0</v>
      </c>
      <c r="EF427" s="766">
        <f>EF36</f>
        <v>0</v>
      </c>
      <c r="EG427" s="766">
        <f>EG36</f>
        <v>0</v>
      </c>
      <c r="EH427" s="766">
        <f>EH36</f>
        <v>0</v>
      </c>
      <c r="EI427" s="951"/>
      <c r="EJ427" s="944"/>
      <c r="EK427" s="945"/>
      <c r="EL427" s="945"/>
      <c r="EM427" s="766">
        <f>EM36</f>
        <v>0</v>
      </c>
      <c r="EN427" s="766">
        <f>EN36</f>
        <v>0</v>
      </c>
      <c r="EO427" s="766">
        <f>EO36</f>
        <v>0</v>
      </c>
      <c r="EP427" s="766">
        <f>EP36</f>
        <v>0</v>
      </c>
      <c r="EQ427" s="951"/>
      <c r="ER427" s="944"/>
      <c r="ES427" s="945"/>
      <c r="ET427" s="945"/>
      <c r="EU427" s="766">
        <f>EU36</f>
        <v>0</v>
      </c>
      <c r="EV427" s="766">
        <f>EV36</f>
        <v>0</v>
      </c>
      <c r="EW427" s="766">
        <f>EW36</f>
        <v>0</v>
      </c>
      <c r="EX427" s="766">
        <f>EX36</f>
        <v>0</v>
      </c>
      <c r="EY427" s="951"/>
      <c r="EZ427" s="944"/>
      <c r="FA427" s="945"/>
      <c r="FB427" s="945"/>
      <c r="FC427" s="766">
        <f>FC36</f>
        <v>0</v>
      </c>
      <c r="FD427" s="766">
        <f>FD36</f>
        <v>0</v>
      </c>
      <c r="FE427" s="766">
        <f>FE36</f>
        <v>0</v>
      </c>
      <c r="FF427" s="766">
        <f>FF36</f>
        <v>0</v>
      </c>
      <c r="FG427" s="951"/>
      <c r="FH427" s="944"/>
      <c r="FI427" s="945"/>
      <c r="FJ427" s="945"/>
      <c r="FK427" s="766">
        <f>FK36</f>
        <v>0</v>
      </c>
      <c r="FL427" s="766">
        <f>FL36</f>
        <v>0</v>
      </c>
      <c r="FM427" s="766">
        <f>FM36</f>
        <v>0</v>
      </c>
      <c r="FN427" s="766">
        <f>FN36</f>
        <v>0</v>
      </c>
      <c r="FO427" s="951"/>
    </row>
    <row r="428" spans="2:171">
      <c r="B428" s="108"/>
      <c r="C428" s="108" t="s">
        <v>475</v>
      </c>
      <c r="D428" s="944"/>
      <c r="E428" s="124"/>
      <c r="F428" s="945"/>
      <c r="G428" s="1425">
        <f>SUM(G426:G427)</f>
        <v>0</v>
      </c>
      <c r="H428" s="1425">
        <f>SUM(H426:H427)</f>
        <v>0</v>
      </c>
      <c r="I428" s="1425">
        <f>SUM(I426:I427)</f>
        <v>0</v>
      </c>
      <c r="J428" s="1425">
        <f>SUM(J426:J427)</f>
        <v>0</v>
      </c>
      <c r="K428" s="946"/>
      <c r="L428" s="944"/>
      <c r="M428" s="945"/>
      <c r="N428" s="945"/>
      <c r="O428" s="1425">
        <f>SUM(O426:O427)</f>
        <v>0</v>
      </c>
      <c r="P428" s="1425">
        <f>SUM(P426:P427)</f>
        <v>0</v>
      </c>
      <c r="Q428" s="1425">
        <f>SUM(Q426:Q427)</f>
        <v>0</v>
      </c>
      <c r="R428" s="1425">
        <f>SUM(R426:R427)</f>
        <v>0</v>
      </c>
      <c r="S428" s="946"/>
      <c r="T428" s="944"/>
      <c r="U428" s="945"/>
      <c r="V428" s="945"/>
      <c r="W428" s="1425">
        <f>SUM(W426:W427)</f>
        <v>0</v>
      </c>
      <c r="X428" s="1425">
        <f>SUM(X426:X427)</f>
        <v>0</v>
      </c>
      <c r="Y428" s="1425">
        <f>SUM(Y426:Y427)</f>
        <v>0</v>
      </c>
      <c r="Z428" s="1425">
        <f>SUM(Z426:Z427)</f>
        <v>0</v>
      </c>
      <c r="AA428" s="946"/>
      <c r="AB428" s="944"/>
      <c r="AC428" s="945"/>
      <c r="AD428" s="945"/>
      <c r="AE428" s="1425">
        <f>SUM(AE426:AE427)</f>
        <v>0</v>
      </c>
      <c r="AF428" s="1425">
        <f>SUM(AF426:AF427)</f>
        <v>0</v>
      </c>
      <c r="AG428" s="1425">
        <f>SUM(AG426:AG427)</f>
        <v>0</v>
      </c>
      <c r="AH428" s="1425">
        <f>SUM(AH426:AH427)</f>
        <v>0</v>
      </c>
      <c r="AI428" s="946"/>
      <c r="AJ428" s="944"/>
      <c r="AK428" s="945"/>
      <c r="AL428" s="945"/>
      <c r="AM428" s="1425">
        <f>SUM(AM426:AM427)</f>
        <v>0</v>
      </c>
      <c r="AN428" s="1425">
        <f>SUM(AN426:AN427)</f>
        <v>0</v>
      </c>
      <c r="AO428" s="1425">
        <f>SUM(AO426:AO427)</f>
        <v>0</v>
      </c>
      <c r="AP428" s="1425">
        <f>SUM(AP426:AP427)</f>
        <v>0</v>
      </c>
      <c r="AQ428" s="946"/>
      <c r="AR428" s="944"/>
      <c r="AS428" s="945"/>
      <c r="AT428" s="945"/>
      <c r="AU428" s="1425">
        <f>SUM(AU426:AU427)</f>
        <v>0</v>
      </c>
      <c r="AV428" s="1425">
        <f>SUM(AV426:AV427)</f>
        <v>0</v>
      </c>
      <c r="AW428" s="1425">
        <f>SUM(AW426:AW427)</f>
        <v>0</v>
      </c>
      <c r="AX428" s="1425">
        <f>SUM(AX426:AX427)</f>
        <v>0</v>
      </c>
      <c r="AY428" s="946"/>
      <c r="AZ428" s="944"/>
      <c r="BA428" s="945"/>
      <c r="BB428" s="945"/>
      <c r="BC428" s="1425">
        <f>SUM(BC426:BC427)</f>
        <v>0</v>
      </c>
      <c r="BD428" s="1425">
        <f>SUM(BD426:BD427)</f>
        <v>0</v>
      </c>
      <c r="BE428" s="1425">
        <f>SUM(BE426:BE427)</f>
        <v>0</v>
      </c>
      <c r="BF428" s="1425">
        <f>SUM(BF426:BF427)</f>
        <v>0</v>
      </c>
      <c r="BG428" s="946"/>
      <c r="BH428" s="944"/>
      <c r="BI428" s="945"/>
      <c r="BJ428" s="945"/>
      <c r="BK428" s="1425">
        <f>SUM(BK426:BK427)</f>
        <v>0</v>
      </c>
      <c r="BL428" s="1425">
        <f>SUM(BL426:BL427)</f>
        <v>0</v>
      </c>
      <c r="BM428" s="1425">
        <f>SUM(BM426:BM427)</f>
        <v>0</v>
      </c>
      <c r="BN428" s="1425">
        <f>SUM(BN426:BN427)</f>
        <v>0</v>
      </c>
      <c r="BO428" s="946"/>
      <c r="BP428" s="944"/>
      <c r="BQ428" s="945"/>
      <c r="BR428" s="945"/>
      <c r="BS428" s="1425">
        <f>SUM(BS426:BS427)</f>
        <v>0</v>
      </c>
      <c r="BT428" s="1425">
        <f>SUM(BT426:BT427)</f>
        <v>0</v>
      </c>
      <c r="BU428" s="1425">
        <f>SUM(BU426:BU427)</f>
        <v>0</v>
      </c>
      <c r="BV428" s="1425">
        <f>SUM(BV426:BV427)</f>
        <v>0</v>
      </c>
      <c r="BW428" s="946"/>
      <c r="BX428" s="944"/>
      <c r="BY428" s="945"/>
      <c r="BZ428" s="945"/>
      <c r="CA428" s="1425">
        <f>SUM(CA426:CA427)</f>
        <v>0</v>
      </c>
      <c r="CB428" s="1425">
        <f>SUM(CB426:CB427)</f>
        <v>0</v>
      </c>
      <c r="CC428" s="1425">
        <f>SUM(CC426:CC427)</f>
        <v>0</v>
      </c>
      <c r="CD428" s="1425">
        <f>SUM(CD426:CD427)</f>
        <v>0</v>
      </c>
      <c r="CE428" s="946"/>
      <c r="CF428" s="944"/>
      <c r="CG428" s="945"/>
      <c r="CH428" s="945"/>
      <c r="CI428" s="1425">
        <f>SUM(CI426:CI427)</f>
        <v>0</v>
      </c>
      <c r="CJ428" s="1425">
        <f>SUM(CJ426:CJ427)</f>
        <v>0</v>
      </c>
      <c r="CK428" s="1425">
        <f>SUM(CK426:CK427)</f>
        <v>0</v>
      </c>
      <c r="CL428" s="1425">
        <f>SUM(CL426:CL427)</f>
        <v>0</v>
      </c>
      <c r="CM428" s="946"/>
      <c r="CN428" s="944"/>
      <c r="CO428" s="945"/>
      <c r="CP428" s="945"/>
      <c r="CQ428" s="1425">
        <f>SUM(CQ426:CQ427)</f>
        <v>0</v>
      </c>
      <c r="CR428" s="1425">
        <f>SUM(CR426:CR427)</f>
        <v>0</v>
      </c>
      <c r="CS428" s="1425">
        <f>SUM(CS426:CS427)</f>
        <v>0</v>
      </c>
      <c r="CT428" s="1425">
        <f>SUM(CT426:CT427)</f>
        <v>0</v>
      </c>
      <c r="CU428" s="946"/>
      <c r="CV428" s="944"/>
      <c r="CW428" s="945"/>
      <c r="CX428" s="945"/>
      <c r="CY428" s="1425">
        <f>SUM(CY426:CY427)</f>
        <v>0</v>
      </c>
      <c r="CZ428" s="1425">
        <f>SUM(CZ426:CZ427)</f>
        <v>0</v>
      </c>
      <c r="DA428" s="1425">
        <f>SUM(DA426:DA427)</f>
        <v>0</v>
      </c>
      <c r="DB428" s="1425">
        <f>SUM(DB426:DB427)</f>
        <v>0</v>
      </c>
      <c r="DC428" s="946"/>
      <c r="DD428" s="944"/>
      <c r="DE428" s="945"/>
      <c r="DF428" s="945"/>
      <c r="DG428" s="1425">
        <f>SUM(DG426:DG427)</f>
        <v>0</v>
      </c>
      <c r="DH428" s="1425">
        <f>SUM(DH426:DH427)</f>
        <v>0</v>
      </c>
      <c r="DI428" s="1425">
        <f>SUM(DI426:DI427)</f>
        <v>0</v>
      </c>
      <c r="DJ428" s="1425">
        <f>SUM(DJ426:DJ427)</f>
        <v>0</v>
      </c>
      <c r="DK428" s="946"/>
      <c r="DL428" s="944"/>
      <c r="DM428" s="945"/>
      <c r="DN428" s="945"/>
      <c r="DO428" s="1425">
        <f>SUM(DO426:DO427)</f>
        <v>0</v>
      </c>
      <c r="DP428" s="1425">
        <f>SUM(DP426:DP427)</f>
        <v>0</v>
      </c>
      <c r="DQ428" s="1425">
        <f>SUM(DQ426:DQ427)</f>
        <v>0</v>
      </c>
      <c r="DR428" s="1425">
        <f>SUM(DR426:DR427)</f>
        <v>0</v>
      </c>
      <c r="DS428" s="946"/>
      <c r="DT428" s="944"/>
      <c r="DU428" s="945"/>
      <c r="DV428" s="945"/>
      <c r="DW428" s="1425">
        <f>SUM(DW426:DW427)</f>
        <v>0</v>
      </c>
      <c r="DX428" s="1425">
        <f>SUM(DX426:DX427)</f>
        <v>0</v>
      </c>
      <c r="DY428" s="1425">
        <f>SUM(DY426:DY427)</f>
        <v>0</v>
      </c>
      <c r="DZ428" s="1425">
        <f>SUM(DZ426:DZ427)</f>
        <v>0</v>
      </c>
      <c r="EA428" s="946"/>
      <c r="EB428" s="944"/>
      <c r="EC428" s="945"/>
      <c r="ED428" s="945"/>
      <c r="EE428" s="1425">
        <f>SUM(EE426:EE427)</f>
        <v>0</v>
      </c>
      <c r="EF428" s="1425">
        <f>SUM(EF426:EF427)</f>
        <v>0</v>
      </c>
      <c r="EG428" s="1425">
        <f>SUM(EG426:EG427)</f>
        <v>0</v>
      </c>
      <c r="EH428" s="1425">
        <f>SUM(EH426:EH427)</f>
        <v>0</v>
      </c>
      <c r="EI428" s="946"/>
      <c r="EJ428" s="944"/>
      <c r="EK428" s="945"/>
      <c r="EL428" s="945"/>
      <c r="EM428" s="1425">
        <f>SUM(EM426:EM427)</f>
        <v>0</v>
      </c>
      <c r="EN428" s="1425">
        <f>SUM(EN426:EN427)</f>
        <v>0</v>
      </c>
      <c r="EO428" s="1425">
        <f>SUM(EO426:EO427)</f>
        <v>0</v>
      </c>
      <c r="EP428" s="1425">
        <f>SUM(EP426:EP427)</f>
        <v>0</v>
      </c>
      <c r="EQ428" s="946"/>
      <c r="ER428" s="944"/>
      <c r="ES428" s="945"/>
      <c r="ET428" s="945"/>
      <c r="EU428" s="1425">
        <f>SUM(EU426:EU427)</f>
        <v>0</v>
      </c>
      <c r="EV428" s="1425">
        <f>SUM(EV426:EV427)</f>
        <v>0</v>
      </c>
      <c r="EW428" s="1425">
        <f>SUM(EW426:EW427)</f>
        <v>0</v>
      </c>
      <c r="EX428" s="1425">
        <f>SUM(EX426:EX427)</f>
        <v>0</v>
      </c>
      <c r="EY428" s="946"/>
      <c r="EZ428" s="944"/>
      <c r="FA428" s="945"/>
      <c r="FB428" s="945"/>
      <c r="FC428" s="1425">
        <f>SUM(FC426:FC427)</f>
        <v>0</v>
      </c>
      <c r="FD428" s="1425">
        <f>SUM(FD426:FD427)</f>
        <v>0</v>
      </c>
      <c r="FE428" s="1425">
        <f>SUM(FE426:FE427)</f>
        <v>0</v>
      </c>
      <c r="FF428" s="1425">
        <f>SUM(FF426:FF427)</f>
        <v>0</v>
      </c>
      <c r="FG428" s="946"/>
      <c r="FH428" s="944"/>
      <c r="FI428" s="945"/>
      <c r="FJ428" s="945"/>
      <c r="FK428" s="1425">
        <f>SUM(FK426:FK427)</f>
        <v>0</v>
      </c>
      <c r="FL428" s="1425">
        <f>SUM(FL426:FL427)</f>
        <v>0</v>
      </c>
      <c r="FM428" s="1425">
        <f>SUM(FM426:FM427)</f>
        <v>0</v>
      </c>
      <c r="FN428" s="1425">
        <f>SUM(FN426:FN427)</f>
        <v>0</v>
      </c>
      <c r="FO428" s="946"/>
    </row>
    <row r="429" spans="2:171">
      <c r="B429" s="123"/>
      <c r="C429" s="123" t="s">
        <v>323</v>
      </c>
      <c r="D429" s="1128" t="s">
        <v>578</v>
      </c>
      <c r="E429" s="604"/>
      <c r="F429" s="948"/>
      <c r="G429" s="1426">
        <f>H429+I429+J429</f>
        <v>0</v>
      </c>
      <c r="H429" s="1426">
        <f>IF($G428=0,0,H428/G428)</f>
        <v>0</v>
      </c>
      <c r="I429" s="1426">
        <f>IF($G428=0,0,I428/G428)</f>
        <v>0</v>
      </c>
      <c r="J429" s="1426">
        <f>IF($G428=0,0,J428/G428)</f>
        <v>0</v>
      </c>
      <c r="K429" s="951"/>
      <c r="L429" s="947" t="s">
        <v>578</v>
      </c>
      <c r="M429" s="948"/>
      <c r="N429" s="948"/>
      <c r="O429" s="1426">
        <f>P429+Q429+R429</f>
        <v>0</v>
      </c>
      <c r="P429" s="1426">
        <f>IF($G428=0,0,P428/O428)</f>
        <v>0</v>
      </c>
      <c r="Q429" s="1426">
        <f>IF($G428=0,0,Q428/O428)</f>
        <v>0</v>
      </c>
      <c r="R429" s="1426">
        <f>IF($G428=0,0,R428/O428)</f>
        <v>0</v>
      </c>
      <c r="S429" s="951"/>
      <c r="T429" s="947" t="s">
        <v>578</v>
      </c>
      <c r="U429" s="948"/>
      <c r="V429" s="948"/>
      <c r="W429" s="1426">
        <f>X429+Y429+Z429</f>
        <v>0</v>
      </c>
      <c r="X429" s="1426">
        <f>IF($G428=0,0,X428/W428)</f>
        <v>0</v>
      </c>
      <c r="Y429" s="1426">
        <f>IF($G428=0,0,Y428/W428)</f>
        <v>0</v>
      </c>
      <c r="Z429" s="1426">
        <f>IF($G428=0,0,Z428/W428)</f>
        <v>0</v>
      </c>
      <c r="AA429" s="951"/>
      <c r="AB429" s="947" t="s">
        <v>578</v>
      </c>
      <c r="AC429" s="948"/>
      <c r="AD429" s="948"/>
      <c r="AE429" s="1426">
        <f>AF429+AG429+AH429</f>
        <v>0</v>
      </c>
      <c r="AF429" s="1426">
        <f>IF($G428=0,0,AF428/AE428)</f>
        <v>0</v>
      </c>
      <c r="AG429" s="1426">
        <f>IF($G428=0,0,AG428/AE428)</f>
        <v>0</v>
      </c>
      <c r="AH429" s="1426">
        <f>IF($G428=0,0,AH428/AE428)</f>
        <v>0</v>
      </c>
      <c r="AI429" s="951"/>
      <c r="AJ429" s="947" t="s">
        <v>578</v>
      </c>
      <c r="AK429" s="948"/>
      <c r="AL429" s="948"/>
      <c r="AM429" s="1426">
        <f>AN429+AO429+AP429</f>
        <v>0</v>
      </c>
      <c r="AN429" s="1426">
        <f>IF($G428=0,0,AN428/AM428)</f>
        <v>0</v>
      </c>
      <c r="AO429" s="1426">
        <f>IF($G428=0,0,AO428/AM428)</f>
        <v>0</v>
      </c>
      <c r="AP429" s="1426">
        <f>IF($G428=0,0,AP428/AM428)</f>
        <v>0</v>
      </c>
      <c r="AQ429" s="951"/>
      <c r="AR429" s="947" t="s">
        <v>578</v>
      </c>
      <c r="AS429" s="948"/>
      <c r="AT429" s="948"/>
      <c r="AU429" s="1426">
        <f>AV429+AW429+AX429</f>
        <v>0</v>
      </c>
      <c r="AV429" s="1426">
        <f>IF($G428=0,0,AV428/AU428)</f>
        <v>0</v>
      </c>
      <c r="AW429" s="1426">
        <f>IF($G428=0,0,AW428/AU428)</f>
        <v>0</v>
      </c>
      <c r="AX429" s="1426">
        <f>IF($G428=0,0,AX428/AU428)</f>
        <v>0</v>
      </c>
      <c r="AY429" s="951"/>
      <c r="AZ429" s="947" t="s">
        <v>578</v>
      </c>
      <c r="BA429" s="948"/>
      <c r="BB429" s="948"/>
      <c r="BC429" s="1426">
        <f>BD429+BE429+BF429</f>
        <v>0</v>
      </c>
      <c r="BD429" s="1426">
        <f>IF($G428=0,0,BD428/BC428)</f>
        <v>0</v>
      </c>
      <c r="BE429" s="1426">
        <f>IF($G428=0,0,BE428/BC428)</f>
        <v>0</v>
      </c>
      <c r="BF429" s="1426">
        <f>IF($G428=0,0,BF428/BC428)</f>
        <v>0</v>
      </c>
      <c r="BG429" s="951"/>
      <c r="BH429" s="947" t="s">
        <v>578</v>
      </c>
      <c r="BI429" s="948"/>
      <c r="BJ429" s="948"/>
      <c r="BK429" s="1426">
        <f>BL429+BM429+BN429</f>
        <v>0</v>
      </c>
      <c r="BL429" s="1426">
        <f>IF($G428=0,0,BL428/BK428)</f>
        <v>0</v>
      </c>
      <c r="BM429" s="1426">
        <f>IF($G428=0,0,BM428/BK428)</f>
        <v>0</v>
      </c>
      <c r="BN429" s="1426">
        <f>IF($G428=0,0,BN428/BK428)</f>
        <v>0</v>
      </c>
      <c r="BO429" s="951"/>
      <c r="BP429" s="947" t="s">
        <v>578</v>
      </c>
      <c r="BQ429" s="948"/>
      <c r="BR429" s="948"/>
      <c r="BS429" s="1426">
        <f>BT429+BU429+BV429</f>
        <v>0</v>
      </c>
      <c r="BT429" s="1426">
        <f>IF($G428=0,0,BT428/BS428)</f>
        <v>0</v>
      </c>
      <c r="BU429" s="1426">
        <f>IF($G428=0,0,BU428/BS428)</f>
        <v>0</v>
      </c>
      <c r="BV429" s="1426">
        <f>IF($G428=0,0,BV428/BS428)</f>
        <v>0</v>
      </c>
      <c r="BW429" s="951"/>
      <c r="BX429" s="947" t="s">
        <v>578</v>
      </c>
      <c r="BY429" s="948"/>
      <c r="BZ429" s="948"/>
      <c r="CA429" s="1426">
        <f>CB429+CC429+CD429</f>
        <v>0</v>
      </c>
      <c r="CB429" s="1426">
        <f>IF($G428=0,0,CB428/CA428)</f>
        <v>0</v>
      </c>
      <c r="CC429" s="1426">
        <f>IF($G428=0,0,CC428/CA428)</f>
        <v>0</v>
      </c>
      <c r="CD429" s="1426">
        <f>IF($G428=0,0,CD428/CA428)</f>
        <v>0</v>
      </c>
      <c r="CE429" s="951"/>
      <c r="CF429" s="947" t="s">
        <v>578</v>
      </c>
      <c r="CG429" s="948"/>
      <c r="CH429" s="948"/>
      <c r="CI429" s="1426">
        <f>CJ429+CK429+CL429</f>
        <v>0</v>
      </c>
      <c r="CJ429" s="1426">
        <f>IF($G428=0,0,CJ428/CI428)</f>
        <v>0</v>
      </c>
      <c r="CK429" s="1426">
        <f>IF($G428=0,0,CK428/CI428)</f>
        <v>0</v>
      </c>
      <c r="CL429" s="1426">
        <f>IF($G428=0,0,CL428/CI428)</f>
        <v>0</v>
      </c>
      <c r="CM429" s="951"/>
      <c r="CN429" s="947" t="s">
        <v>578</v>
      </c>
      <c r="CO429" s="948"/>
      <c r="CP429" s="948"/>
      <c r="CQ429" s="1426">
        <f>CR429+CS429+CT429</f>
        <v>0</v>
      </c>
      <c r="CR429" s="1426">
        <f>IF($G428=0,0,CR428/CQ428)</f>
        <v>0</v>
      </c>
      <c r="CS429" s="1426">
        <f>IF($G428=0,0,CS428/CQ428)</f>
        <v>0</v>
      </c>
      <c r="CT429" s="1426">
        <f>IF($G428=0,0,CT428/CQ428)</f>
        <v>0</v>
      </c>
      <c r="CU429" s="951"/>
      <c r="CV429" s="947" t="s">
        <v>578</v>
      </c>
      <c r="CW429" s="948"/>
      <c r="CX429" s="948"/>
      <c r="CY429" s="1426">
        <f>CZ429+DA429+DB429</f>
        <v>0</v>
      </c>
      <c r="CZ429" s="1426">
        <f>IF($G428=0,0,CZ428/CY428)</f>
        <v>0</v>
      </c>
      <c r="DA429" s="1426">
        <f>IF($G428=0,0,DA428/CY428)</f>
        <v>0</v>
      </c>
      <c r="DB429" s="1426">
        <f>IF($G428=0,0,DB428/CY428)</f>
        <v>0</v>
      </c>
      <c r="DC429" s="951"/>
      <c r="DD429" s="947" t="s">
        <v>578</v>
      </c>
      <c r="DE429" s="948"/>
      <c r="DF429" s="948"/>
      <c r="DG429" s="1426">
        <f>DH429+DI429+DJ429</f>
        <v>0</v>
      </c>
      <c r="DH429" s="1426">
        <f>IF($G428=0,0,DH428/DG428)</f>
        <v>0</v>
      </c>
      <c r="DI429" s="1426">
        <f>IF($G428=0,0,DI428/DG428)</f>
        <v>0</v>
      </c>
      <c r="DJ429" s="1426">
        <f>IF($G428=0,0,DJ428/DG428)</f>
        <v>0</v>
      </c>
      <c r="DK429" s="951"/>
      <c r="DL429" s="947" t="s">
        <v>578</v>
      </c>
      <c r="DM429" s="948"/>
      <c r="DN429" s="948"/>
      <c r="DO429" s="1426">
        <f>DP429+DQ429+DR429</f>
        <v>0</v>
      </c>
      <c r="DP429" s="1426">
        <f>IF($G428=0,0,DP428/DO428)</f>
        <v>0</v>
      </c>
      <c r="DQ429" s="1426">
        <f>IF($G428=0,0,DQ428/DO428)</f>
        <v>0</v>
      </c>
      <c r="DR429" s="1426">
        <f>IF($G428=0,0,DR428/DO428)</f>
        <v>0</v>
      </c>
      <c r="DS429" s="951"/>
      <c r="DT429" s="947" t="s">
        <v>578</v>
      </c>
      <c r="DU429" s="948"/>
      <c r="DV429" s="948"/>
      <c r="DW429" s="1426">
        <f>DX429+DY429+DZ429</f>
        <v>0</v>
      </c>
      <c r="DX429" s="1426">
        <f>IF($G428=0,0,DX428/DW428)</f>
        <v>0</v>
      </c>
      <c r="DY429" s="1426">
        <f>IF($G428=0,0,DY428/DW428)</f>
        <v>0</v>
      </c>
      <c r="DZ429" s="1426">
        <f>IF($G428=0,0,DZ428/DW428)</f>
        <v>0</v>
      </c>
      <c r="EA429" s="951"/>
      <c r="EB429" s="947" t="s">
        <v>578</v>
      </c>
      <c r="EC429" s="948"/>
      <c r="ED429" s="948"/>
      <c r="EE429" s="1426">
        <f>EF429+EG429+EH429</f>
        <v>0</v>
      </c>
      <c r="EF429" s="1426">
        <f>IF($G428=0,0,EF428/EE428)</f>
        <v>0</v>
      </c>
      <c r="EG429" s="1426">
        <f>IF($G428=0,0,EG428/EE428)</f>
        <v>0</v>
      </c>
      <c r="EH429" s="1426">
        <f>IF($G428=0,0,EH428/EE428)</f>
        <v>0</v>
      </c>
      <c r="EI429" s="951"/>
      <c r="EJ429" s="947" t="s">
        <v>578</v>
      </c>
      <c r="EK429" s="948"/>
      <c r="EL429" s="948"/>
      <c r="EM429" s="1426">
        <f>EN429+EO429+EP429</f>
        <v>0</v>
      </c>
      <c r="EN429" s="1426">
        <f>IF($G428=0,0,EN428/EM428)</f>
        <v>0</v>
      </c>
      <c r="EO429" s="1426">
        <f>IF($G428=0,0,EO428/EM428)</f>
        <v>0</v>
      </c>
      <c r="EP429" s="1426">
        <f>IF($G428=0,0,EP428/EM428)</f>
        <v>0</v>
      </c>
      <c r="EQ429" s="951"/>
      <c r="ER429" s="947" t="s">
        <v>578</v>
      </c>
      <c r="ES429" s="948"/>
      <c r="ET429" s="948"/>
      <c r="EU429" s="1426">
        <f>EV429+EW429+EX429</f>
        <v>0</v>
      </c>
      <c r="EV429" s="1426">
        <f>IF($G428=0,0,EV428/EU428)</f>
        <v>0</v>
      </c>
      <c r="EW429" s="1426">
        <f>IF($G428=0,0,EW428/EU428)</f>
        <v>0</v>
      </c>
      <c r="EX429" s="1426">
        <f>IF($G428=0,0,EX428/EU428)</f>
        <v>0</v>
      </c>
      <c r="EY429" s="951"/>
      <c r="EZ429" s="947" t="s">
        <v>578</v>
      </c>
      <c r="FA429" s="948"/>
      <c r="FB429" s="948"/>
      <c r="FC429" s="1426">
        <f>FD429+FE429+FF429</f>
        <v>0</v>
      </c>
      <c r="FD429" s="1426">
        <f>IF($G428=0,0,FD428/FC428)</f>
        <v>0</v>
      </c>
      <c r="FE429" s="1426">
        <f>IF($G428=0,0,FE428/FC428)</f>
        <v>0</v>
      </c>
      <c r="FF429" s="1426">
        <f>IF($G428=0,0,FF428/FC428)</f>
        <v>0</v>
      </c>
      <c r="FG429" s="951"/>
      <c r="FH429" s="947" t="s">
        <v>578</v>
      </c>
      <c r="FI429" s="948"/>
      <c r="FJ429" s="948"/>
      <c r="FK429" s="1426">
        <f>FL429+FM429+FN429</f>
        <v>0</v>
      </c>
      <c r="FL429" s="1426">
        <f>IF($G428=0,0,FL428/FK428)</f>
        <v>0</v>
      </c>
      <c r="FM429" s="1426">
        <f>IF($G428=0,0,FM428/FK428)</f>
        <v>0</v>
      </c>
      <c r="FN429" s="1426">
        <f>IF($G428=0,0,FN428/FK428)</f>
        <v>0</v>
      </c>
      <c r="FO429" s="951"/>
    </row>
    <row r="430" spans="2:171">
      <c r="K430" s="946"/>
      <c r="S430" s="946"/>
      <c r="AA430" s="946"/>
      <c r="AI430" s="946"/>
      <c r="AQ430" s="946"/>
      <c r="AY430" s="946"/>
      <c r="BG430" s="946"/>
      <c r="BO430" s="946"/>
      <c r="BW430" s="946"/>
      <c r="CE430" s="946"/>
      <c r="CM430" s="946"/>
      <c r="CU430" s="946"/>
      <c r="DC430" s="946"/>
      <c r="DK430" s="946"/>
      <c r="DS430" s="946"/>
      <c r="EA430" s="946"/>
      <c r="EI430" s="946"/>
      <c r="EQ430" s="946"/>
      <c r="EY430" s="946"/>
      <c r="FG430" s="946"/>
      <c r="FO430" s="946"/>
    </row>
    <row r="431" spans="2:171">
      <c r="E431" s="301" t="s">
        <v>473</v>
      </c>
      <c r="G431" s="302" t="s">
        <v>104</v>
      </c>
      <c r="H431" s="302" t="s">
        <v>105</v>
      </c>
      <c r="I431" s="302" t="s">
        <v>106</v>
      </c>
      <c r="J431" s="303" t="s">
        <v>464</v>
      </c>
      <c r="K431" s="951"/>
      <c r="O431" s="302" t="s">
        <v>104</v>
      </c>
      <c r="P431" s="302" t="s">
        <v>105</v>
      </c>
      <c r="Q431" s="302" t="s">
        <v>106</v>
      </c>
      <c r="R431" s="303" t="s">
        <v>464</v>
      </c>
      <c r="S431" s="951"/>
      <c r="W431" s="302" t="s">
        <v>104</v>
      </c>
      <c r="X431" s="302" t="s">
        <v>105</v>
      </c>
      <c r="Y431" s="302" t="s">
        <v>106</v>
      </c>
      <c r="Z431" s="303" t="s">
        <v>464</v>
      </c>
      <c r="AA431" s="951"/>
      <c r="AE431" s="302" t="s">
        <v>104</v>
      </c>
      <c r="AF431" s="302" t="s">
        <v>105</v>
      </c>
      <c r="AG431" s="302" t="s">
        <v>106</v>
      </c>
      <c r="AH431" s="303" t="s">
        <v>464</v>
      </c>
      <c r="AI431" s="951"/>
      <c r="AM431" s="302" t="s">
        <v>104</v>
      </c>
      <c r="AN431" s="302" t="s">
        <v>105</v>
      </c>
      <c r="AO431" s="302" t="s">
        <v>106</v>
      </c>
      <c r="AP431" s="303" t="s">
        <v>464</v>
      </c>
      <c r="AQ431" s="951"/>
      <c r="AU431" s="302" t="s">
        <v>104</v>
      </c>
      <c r="AV431" s="302" t="s">
        <v>105</v>
      </c>
      <c r="AW431" s="302" t="s">
        <v>106</v>
      </c>
      <c r="AX431" s="303" t="s">
        <v>464</v>
      </c>
      <c r="AY431" s="951"/>
      <c r="BC431" s="302" t="s">
        <v>104</v>
      </c>
      <c r="BD431" s="302" t="s">
        <v>105</v>
      </c>
      <c r="BE431" s="302" t="s">
        <v>106</v>
      </c>
      <c r="BF431" s="303" t="s">
        <v>464</v>
      </c>
      <c r="BG431" s="951"/>
      <c r="BK431" s="302" t="s">
        <v>104</v>
      </c>
      <c r="BL431" s="302" t="s">
        <v>105</v>
      </c>
      <c r="BM431" s="302" t="s">
        <v>106</v>
      </c>
      <c r="BN431" s="303" t="s">
        <v>464</v>
      </c>
      <c r="BO431" s="951"/>
      <c r="BS431" s="302" t="s">
        <v>104</v>
      </c>
      <c r="BT431" s="302" t="s">
        <v>105</v>
      </c>
      <c r="BU431" s="302" t="s">
        <v>106</v>
      </c>
      <c r="BV431" s="303" t="s">
        <v>464</v>
      </c>
      <c r="BW431" s="951"/>
      <c r="CA431" s="302" t="s">
        <v>104</v>
      </c>
      <c r="CB431" s="302" t="s">
        <v>105</v>
      </c>
      <c r="CC431" s="302" t="s">
        <v>106</v>
      </c>
      <c r="CD431" s="303" t="s">
        <v>464</v>
      </c>
      <c r="CE431" s="951"/>
      <c r="CI431" s="302" t="s">
        <v>104</v>
      </c>
      <c r="CJ431" s="302" t="s">
        <v>105</v>
      </c>
      <c r="CK431" s="302" t="s">
        <v>106</v>
      </c>
      <c r="CL431" s="303" t="s">
        <v>464</v>
      </c>
      <c r="CM431" s="951"/>
      <c r="CQ431" s="302" t="s">
        <v>104</v>
      </c>
      <c r="CR431" s="302" t="s">
        <v>105</v>
      </c>
      <c r="CS431" s="302" t="s">
        <v>106</v>
      </c>
      <c r="CT431" s="303" t="s">
        <v>464</v>
      </c>
      <c r="CU431" s="951"/>
      <c r="CY431" s="302" t="s">
        <v>104</v>
      </c>
      <c r="CZ431" s="302" t="s">
        <v>105</v>
      </c>
      <c r="DA431" s="302" t="s">
        <v>106</v>
      </c>
      <c r="DB431" s="303" t="s">
        <v>464</v>
      </c>
      <c r="DC431" s="951"/>
      <c r="DG431" s="302" t="s">
        <v>104</v>
      </c>
      <c r="DH431" s="302" t="s">
        <v>105</v>
      </c>
      <c r="DI431" s="302" t="s">
        <v>106</v>
      </c>
      <c r="DJ431" s="303" t="s">
        <v>464</v>
      </c>
      <c r="DK431" s="951"/>
      <c r="DO431" s="302" t="s">
        <v>104</v>
      </c>
      <c r="DP431" s="302" t="s">
        <v>105</v>
      </c>
      <c r="DQ431" s="302" t="s">
        <v>106</v>
      </c>
      <c r="DR431" s="303" t="s">
        <v>464</v>
      </c>
      <c r="DS431" s="951"/>
      <c r="DW431" s="302" t="s">
        <v>104</v>
      </c>
      <c r="DX431" s="302" t="s">
        <v>105</v>
      </c>
      <c r="DY431" s="302" t="s">
        <v>106</v>
      </c>
      <c r="DZ431" s="303" t="s">
        <v>464</v>
      </c>
      <c r="EA431" s="951"/>
      <c r="EE431" s="302" t="s">
        <v>104</v>
      </c>
      <c r="EF431" s="302" t="s">
        <v>105</v>
      </c>
      <c r="EG431" s="302" t="s">
        <v>106</v>
      </c>
      <c r="EH431" s="303" t="s">
        <v>464</v>
      </c>
      <c r="EI431" s="951"/>
      <c r="EM431" s="302" t="s">
        <v>104</v>
      </c>
      <c r="EN431" s="302" t="s">
        <v>105</v>
      </c>
      <c r="EO431" s="302" t="s">
        <v>106</v>
      </c>
      <c r="EP431" s="303" t="s">
        <v>464</v>
      </c>
      <c r="EQ431" s="951"/>
      <c r="EU431" s="302" t="s">
        <v>104</v>
      </c>
      <c r="EV431" s="302" t="s">
        <v>105</v>
      </c>
      <c r="EW431" s="302" t="s">
        <v>106</v>
      </c>
      <c r="EX431" s="303" t="s">
        <v>464</v>
      </c>
      <c r="EY431" s="951"/>
      <c r="FC431" s="302" t="s">
        <v>104</v>
      </c>
      <c r="FD431" s="302" t="s">
        <v>105</v>
      </c>
      <c r="FE431" s="302" t="s">
        <v>106</v>
      </c>
      <c r="FF431" s="303" t="s">
        <v>464</v>
      </c>
      <c r="FG431" s="951"/>
      <c r="FK431" s="302" t="s">
        <v>104</v>
      </c>
      <c r="FL431" s="302" t="s">
        <v>105</v>
      </c>
      <c r="FM431" s="302" t="s">
        <v>106</v>
      </c>
      <c r="FN431" s="303" t="s">
        <v>464</v>
      </c>
      <c r="FO431" s="951"/>
    </row>
    <row r="432" spans="2:171">
      <c r="C432" s="108" t="s">
        <v>121</v>
      </c>
      <c r="D432" s="944"/>
      <c r="E432" s="778" t="s">
        <v>371</v>
      </c>
      <c r="G432" s="766">
        <f t="shared" ref="G432:J433" si="530">G411</f>
        <v>0</v>
      </c>
      <c r="H432" s="766">
        <f t="shared" si="530"/>
        <v>0</v>
      </c>
      <c r="I432" s="766">
        <f t="shared" si="530"/>
        <v>0</v>
      </c>
      <c r="J432" s="766">
        <f t="shared" si="530"/>
        <v>0</v>
      </c>
      <c r="K432" s="777">
        <f t="shared" ref="K432:K437" si="531">IF($E432="DIRECT",0,1)</f>
        <v>1</v>
      </c>
      <c r="L432" s="944"/>
      <c r="N432" s="945"/>
      <c r="O432" s="766">
        <f t="shared" ref="O432:R433" si="532">O411</f>
        <v>0</v>
      </c>
      <c r="P432" s="766">
        <f t="shared" si="532"/>
        <v>0</v>
      </c>
      <c r="Q432" s="766">
        <f t="shared" si="532"/>
        <v>0</v>
      </c>
      <c r="R432" s="766">
        <f t="shared" si="532"/>
        <v>0</v>
      </c>
      <c r="S432" s="946"/>
      <c r="T432" s="944"/>
      <c r="V432" s="945"/>
      <c r="W432" s="766">
        <f t="shared" ref="W432:Z433" si="533">W411</f>
        <v>0</v>
      </c>
      <c r="X432" s="766">
        <f t="shared" si="533"/>
        <v>0</v>
      </c>
      <c r="Y432" s="766">
        <f t="shared" si="533"/>
        <v>0</v>
      </c>
      <c r="Z432" s="766">
        <f t="shared" si="533"/>
        <v>0</v>
      </c>
      <c r="AA432" s="946"/>
      <c r="AB432" s="944"/>
      <c r="AD432" s="945"/>
      <c r="AE432" s="766">
        <f t="shared" ref="AE432:AH433" si="534">AE411</f>
        <v>0</v>
      </c>
      <c r="AF432" s="766">
        <f t="shared" si="534"/>
        <v>0</v>
      </c>
      <c r="AG432" s="766">
        <f t="shared" si="534"/>
        <v>0</v>
      </c>
      <c r="AH432" s="766">
        <f t="shared" si="534"/>
        <v>0</v>
      </c>
      <c r="AI432" s="946"/>
      <c r="AJ432" s="944"/>
      <c r="AL432" s="945"/>
      <c r="AM432" s="766">
        <f t="shared" ref="AM432:AP433" si="535">AM411</f>
        <v>0</v>
      </c>
      <c r="AN432" s="766">
        <f t="shared" si="535"/>
        <v>0</v>
      </c>
      <c r="AO432" s="766">
        <f t="shared" si="535"/>
        <v>0</v>
      </c>
      <c r="AP432" s="766">
        <f t="shared" si="535"/>
        <v>0</v>
      </c>
      <c r="AQ432" s="946"/>
      <c r="AR432" s="944"/>
      <c r="AT432" s="945"/>
      <c r="AU432" s="766">
        <f t="shared" ref="AU432:AX433" si="536">AU411</f>
        <v>0</v>
      </c>
      <c r="AV432" s="766">
        <f t="shared" si="536"/>
        <v>0</v>
      </c>
      <c r="AW432" s="766">
        <f t="shared" si="536"/>
        <v>0</v>
      </c>
      <c r="AX432" s="766">
        <f t="shared" si="536"/>
        <v>0</v>
      </c>
      <c r="AY432" s="946"/>
      <c r="AZ432" s="944"/>
      <c r="BB432" s="945"/>
      <c r="BC432" s="766">
        <f t="shared" ref="BC432:BF433" si="537">BC411</f>
        <v>0</v>
      </c>
      <c r="BD432" s="766">
        <f t="shared" si="537"/>
        <v>0</v>
      </c>
      <c r="BE432" s="766">
        <f t="shared" si="537"/>
        <v>0</v>
      </c>
      <c r="BF432" s="766">
        <f t="shared" si="537"/>
        <v>0</v>
      </c>
      <c r="BG432" s="946"/>
      <c r="BH432" s="944"/>
      <c r="BJ432" s="945"/>
      <c r="BK432" s="766">
        <f t="shared" ref="BK432:BN433" si="538">BK411</f>
        <v>0</v>
      </c>
      <c r="BL432" s="766">
        <f t="shared" si="538"/>
        <v>0</v>
      </c>
      <c r="BM432" s="766">
        <f t="shared" si="538"/>
        <v>0</v>
      </c>
      <c r="BN432" s="766">
        <f t="shared" si="538"/>
        <v>0</v>
      </c>
      <c r="BO432" s="946"/>
      <c r="BP432" s="944"/>
      <c r="BR432" s="945"/>
      <c r="BS432" s="766">
        <f t="shared" ref="BS432:BV433" si="539">BS411</f>
        <v>0</v>
      </c>
      <c r="BT432" s="766">
        <f t="shared" si="539"/>
        <v>0</v>
      </c>
      <c r="BU432" s="766">
        <f t="shared" si="539"/>
        <v>0</v>
      </c>
      <c r="BV432" s="766">
        <f t="shared" si="539"/>
        <v>0</v>
      </c>
      <c r="BW432" s="946"/>
      <c r="BX432" s="944"/>
      <c r="BZ432" s="945"/>
      <c r="CA432" s="766">
        <f t="shared" ref="CA432:CD433" si="540">CA411</f>
        <v>0</v>
      </c>
      <c r="CB432" s="766">
        <f t="shared" si="540"/>
        <v>0</v>
      </c>
      <c r="CC432" s="766">
        <f t="shared" si="540"/>
        <v>0</v>
      </c>
      <c r="CD432" s="766">
        <f t="shared" si="540"/>
        <v>0</v>
      </c>
      <c r="CE432" s="946"/>
      <c r="CF432" s="944"/>
      <c r="CH432" s="945"/>
      <c r="CI432" s="766">
        <f t="shared" ref="CI432:CL433" si="541">CI411</f>
        <v>0</v>
      </c>
      <c r="CJ432" s="766">
        <f t="shared" si="541"/>
        <v>0</v>
      </c>
      <c r="CK432" s="766">
        <f t="shared" si="541"/>
        <v>0</v>
      </c>
      <c r="CL432" s="766">
        <f t="shared" si="541"/>
        <v>0</v>
      </c>
      <c r="CM432" s="946"/>
      <c r="CN432" s="944"/>
      <c r="CP432" s="945"/>
      <c r="CQ432" s="766">
        <f t="shared" ref="CQ432:CT433" si="542">CQ411</f>
        <v>0</v>
      </c>
      <c r="CR432" s="766">
        <f t="shared" si="542"/>
        <v>0</v>
      </c>
      <c r="CS432" s="766">
        <f t="shared" si="542"/>
        <v>0</v>
      </c>
      <c r="CT432" s="766">
        <f t="shared" si="542"/>
        <v>0</v>
      </c>
      <c r="CU432" s="946"/>
      <c r="CV432" s="944"/>
      <c r="CX432" s="945"/>
      <c r="CY432" s="766">
        <f t="shared" ref="CY432:DB433" si="543">CY411</f>
        <v>0</v>
      </c>
      <c r="CZ432" s="766">
        <f t="shared" si="543"/>
        <v>0</v>
      </c>
      <c r="DA432" s="766">
        <f t="shared" si="543"/>
        <v>0</v>
      </c>
      <c r="DB432" s="766">
        <f t="shared" si="543"/>
        <v>0</v>
      </c>
      <c r="DC432" s="946"/>
      <c r="DD432" s="944"/>
      <c r="DF432" s="945"/>
      <c r="DG432" s="766">
        <f t="shared" ref="DG432:DJ433" si="544">DG411</f>
        <v>0</v>
      </c>
      <c r="DH432" s="766">
        <f t="shared" si="544"/>
        <v>0</v>
      </c>
      <c r="DI432" s="766">
        <f t="shared" si="544"/>
        <v>0</v>
      </c>
      <c r="DJ432" s="766">
        <f t="shared" si="544"/>
        <v>0</v>
      </c>
      <c r="DK432" s="946"/>
      <c r="DL432" s="944"/>
      <c r="DN432" s="945"/>
      <c r="DO432" s="766">
        <f t="shared" ref="DO432:DR433" si="545">DO411</f>
        <v>0</v>
      </c>
      <c r="DP432" s="766">
        <f t="shared" si="545"/>
        <v>0</v>
      </c>
      <c r="DQ432" s="766">
        <f t="shared" si="545"/>
        <v>0</v>
      </c>
      <c r="DR432" s="766">
        <f t="shared" si="545"/>
        <v>0</v>
      </c>
      <c r="DS432" s="946"/>
      <c r="DT432" s="944"/>
      <c r="DV432" s="945"/>
      <c r="DW432" s="766">
        <f t="shared" ref="DW432:DZ433" si="546">DW411</f>
        <v>0</v>
      </c>
      <c r="DX432" s="766">
        <f t="shared" si="546"/>
        <v>0</v>
      </c>
      <c r="DY432" s="766">
        <f t="shared" si="546"/>
        <v>0</v>
      </c>
      <c r="DZ432" s="766">
        <f t="shared" si="546"/>
        <v>0</v>
      </c>
      <c r="EA432" s="946"/>
      <c r="EB432" s="944"/>
      <c r="ED432" s="945"/>
      <c r="EE432" s="766">
        <f t="shared" ref="EE432:EH433" si="547">EE411</f>
        <v>0</v>
      </c>
      <c r="EF432" s="766">
        <f t="shared" si="547"/>
        <v>0</v>
      </c>
      <c r="EG432" s="766">
        <f t="shared" si="547"/>
        <v>0</v>
      </c>
      <c r="EH432" s="766">
        <f t="shared" si="547"/>
        <v>0</v>
      </c>
      <c r="EI432" s="946"/>
      <c r="EJ432" s="944"/>
      <c r="EL432" s="945"/>
      <c r="EM432" s="766">
        <f t="shared" ref="EM432:EP433" si="548">EM411</f>
        <v>0</v>
      </c>
      <c r="EN432" s="766">
        <f t="shared" si="548"/>
        <v>0</v>
      </c>
      <c r="EO432" s="766">
        <f t="shared" si="548"/>
        <v>0</v>
      </c>
      <c r="EP432" s="766">
        <f t="shared" si="548"/>
        <v>0</v>
      </c>
      <c r="EQ432" s="946"/>
      <c r="ER432" s="944"/>
      <c r="ET432" s="945"/>
      <c r="EU432" s="766">
        <f t="shared" ref="EU432:EX433" si="549">EU411</f>
        <v>0</v>
      </c>
      <c r="EV432" s="766">
        <f t="shared" si="549"/>
        <v>0</v>
      </c>
      <c r="EW432" s="766">
        <f t="shared" si="549"/>
        <v>0</v>
      </c>
      <c r="EX432" s="766">
        <f t="shared" si="549"/>
        <v>0</v>
      </c>
      <c r="EY432" s="946"/>
      <c r="EZ432" s="944"/>
      <c r="FB432" s="945"/>
      <c r="FC432" s="766">
        <f t="shared" ref="FC432:FF433" si="550">FC411</f>
        <v>0</v>
      </c>
      <c r="FD432" s="766">
        <f t="shared" si="550"/>
        <v>0</v>
      </c>
      <c r="FE432" s="766">
        <f t="shared" si="550"/>
        <v>0</v>
      </c>
      <c r="FF432" s="766">
        <f t="shared" si="550"/>
        <v>0</v>
      </c>
      <c r="FG432" s="946"/>
      <c r="FH432" s="944"/>
      <c r="FJ432" s="945"/>
      <c r="FK432" s="766">
        <f t="shared" ref="FK432:FN433" si="551">FK411</f>
        <v>0</v>
      </c>
      <c r="FL432" s="766">
        <f t="shared" si="551"/>
        <v>0</v>
      </c>
      <c r="FM432" s="766">
        <f t="shared" si="551"/>
        <v>0</v>
      </c>
      <c r="FN432" s="766">
        <f t="shared" si="551"/>
        <v>0</v>
      </c>
      <c r="FO432" s="946"/>
    </row>
    <row r="433" spans="2:171">
      <c r="C433" s="108" t="s">
        <v>122</v>
      </c>
      <c r="D433" s="944"/>
      <c r="E433" s="778" t="s">
        <v>370</v>
      </c>
      <c r="G433" s="766">
        <f t="shared" si="530"/>
        <v>0</v>
      </c>
      <c r="H433" s="766">
        <f t="shared" si="530"/>
        <v>0</v>
      </c>
      <c r="I433" s="766">
        <f t="shared" si="530"/>
        <v>0</v>
      </c>
      <c r="J433" s="766">
        <f t="shared" si="530"/>
        <v>0</v>
      </c>
      <c r="K433" s="777">
        <f t="shared" si="531"/>
        <v>1</v>
      </c>
      <c r="L433" s="944"/>
      <c r="N433" s="945"/>
      <c r="O433" s="766">
        <f t="shared" si="532"/>
        <v>0</v>
      </c>
      <c r="P433" s="766">
        <f t="shared" si="532"/>
        <v>0</v>
      </c>
      <c r="Q433" s="766">
        <f t="shared" si="532"/>
        <v>0</v>
      </c>
      <c r="R433" s="766">
        <f t="shared" si="532"/>
        <v>0</v>
      </c>
      <c r="S433" s="946"/>
      <c r="T433" s="944"/>
      <c r="V433" s="945"/>
      <c r="W433" s="766">
        <f t="shared" si="533"/>
        <v>0</v>
      </c>
      <c r="X433" s="766">
        <f t="shared" si="533"/>
        <v>0</v>
      </c>
      <c r="Y433" s="766">
        <f t="shared" si="533"/>
        <v>0</v>
      </c>
      <c r="Z433" s="766">
        <f t="shared" si="533"/>
        <v>0</v>
      </c>
      <c r="AA433" s="946"/>
      <c r="AB433" s="944"/>
      <c r="AD433" s="945"/>
      <c r="AE433" s="766">
        <f t="shared" si="534"/>
        <v>0</v>
      </c>
      <c r="AF433" s="766">
        <f t="shared" si="534"/>
        <v>0</v>
      </c>
      <c r="AG433" s="766">
        <f t="shared" si="534"/>
        <v>0</v>
      </c>
      <c r="AH433" s="766">
        <f t="shared" si="534"/>
        <v>0</v>
      </c>
      <c r="AI433" s="946"/>
      <c r="AJ433" s="944"/>
      <c r="AL433" s="945"/>
      <c r="AM433" s="766">
        <f t="shared" si="535"/>
        <v>0</v>
      </c>
      <c r="AN433" s="766">
        <f t="shared" si="535"/>
        <v>0</v>
      </c>
      <c r="AO433" s="766">
        <f t="shared" si="535"/>
        <v>0</v>
      </c>
      <c r="AP433" s="766">
        <f t="shared" si="535"/>
        <v>0</v>
      </c>
      <c r="AQ433" s="946"/>
      <c r="AR433" s="944"/>
      <c r="AT433" s="945"/>
      <c r="AU433" s="766">
        <f t="shared" si="536"/>
        <v>0</v>
      </c>
      <c r="AV433" s="766">
        <f t="shared" si="536"/>
        <v>0</v>
      </c>
      <c r="AW433" s="766">
        <f t="shared" si="536"/>
        <v>0</v>
      </c>
      <c r="AX433" s="766">
        <f t="shared" si="536"/>
        <v>0</v>
      </c>
      <c r="AY433" s="946"/>
      <c r="AZ433" s="944"/>
      <c r="BB433" s="945"/>
      <c r="BC433" s="766">
        <f t="shared" si="537"/>
        <v>0</v>
      </c>
      <c r="BD433" s="766">
        <f t="shared" si="537"/>
        <v>0</v>
      </c>
      <c r="BE433" s="766">
        <f t="shared" si="537"/>
        <v>0</v>
      </c>
      <c r="BF433" s="766">
        <f t="shared" si="537"/>
        <v>0</v>
      </c>
      <c r="BG433" s="946"/>
      <c r="BH433" s="944"/>
      <c r="BJ433" s="945"/>
      <c r="BK433" s="766">
        <f t="shared" si="538"/>
        <v>0</v>
      </c>
      <c r="BL433" s="766">
        <f t="shared" si="538"/>
        <v>0</v>
      </c>
      <c r="BM433" s="766">
        <f t="shared" si="538"/>
        <v>0</v>
      </c>
      <c r="BN433" s="766">
        <f t="shared" si="538"/>
        <v>0</v>
      </c>
      <c r="BO433" s="946"/>
      <c r="BP433" s="944"/>
      <c r="BR433" s="945"/>
      <c r="BS433" s="766">
        <f t="shared" si="539"/>
        <v>0</v>
      </c>
      <c r="BT433" s="766">
        <f t="shared" si="539"/>
        <v>0</v>
      </c>
      <c r="BU433" s="766">
        <f t="shared" si="539"/>
        <v>0</v>
      </c>
      <c r="BV433" s="766">
        <f t="shared" si="539"/>
        <v>0</v>
      </c>
      <c r="BW433" s="946"/>
      <c r="BX433" s="944"/>
      <c r="BZ433" s="945"/>
      <c r="CA433" s="766">
        <f t="shared" si="540"/>
        <v>0</v>
      </c>
      <c r="CB433" s="766">
        <f t="shared" si="540"/>
        <v>0</v>
      </c>
      <c r="CC433" s="766">
        <f t="shared" si="540"/>
        <v>0</v>
      </c>
      <c r="CD433" s="766">
        <f t="shared" si="540"/>
        <v>0</v>
      </c>
      <c r="CE433" s="946"/>
      <c r="CF433" s="944"/>
      <c r="CH433" s="945"/>
      <c r="CI433" s="766">
        <f t="shared" si="541"/>
        <v>0</v>
      </c>
      <c r="CJ433" s="766">
        <f t="shared" si="541"/>
        <v>0</v>
      </c>
      <c r="CK433" s="766">
        <f t="shared" si="541"/>
        <v>0</v>
      </c>
      <c r="CL433" s="766">
        <f t="shared" si="541"/>
        <v>0</v>
      </c>
      <c r="CM433" s="946"/>
      <c r="CN433" s="944"/>
      <c r="CP433" s="945"/>
      <c r="CQ433" s="766">
        <f t="shared" si="542"/>
        <v>0</v>
      </c>
      <c r="CR433" s="766">
        <f t="shared" si="542"/>
        <v>0</v>
      </c>
      <c r="CS433" s="766">
        <f t="shared" si="542"/>
        <v>0</v>
      </c>
      <c r="CT433" s="766">
        <f t="shared" si="542"/>
        <v>0</v>
      </c>
      <c r="CU433" s="946"/>
      <c r="CV433" s="944"/>
      <c r="CX433" s="945"/>
      <c r="CY433" s="766">
        <f t="shared" si="543"/>
        <v>0</v>
      </c>
      <c r="CZ433" s="766">
        <f t="shared" si="543"/>
        <v>0</v>
      </c>
      <c r="DA433" s="766">
        <f t="shared" si="543"/>
        <v>0</v>
      </c>
      <c r="DB433" s="766">
        <f t="shared" si="543"/>
        <v>0</v>
      </c>
      <c r="DC433" s="946"/>
      <c r="DD433" s="944"/>
      <c r="DF433" s="945"/>
      <c r="DG433" s="766">
        <f t="shared" si="544"/>
        <v>0</v>
      </c>
      <c r="DH433" s="766">
        <f t="shared" si="544"/>
        <v>0</v>
      </c>
      <c r="DI433" s="766">
        <f t="shared" si="544"/>
        <v>0</v>
      </c>
      <c r="DJ433" s="766">
        <f t="shared" si="544"/>
        <v>0</v>
      </c>
      <c r="DK433" s="946"/>
      <c r="DL433" s="944"/>
      <c r="DN433" s="945"/>
      <c r="DO433" s="766">
        <f t="shared" si="545"/>
        <v>0</v>
      </c>
      <c r="DP433" s="766">
        <f t="shared" si="545"/>
        <v>0</v>
      </c>
      <c r="DQ433" s="766">
        <f t="shared" si="545"/>
        <v>0</v>
      </c>
      <c r="DR433" s="766">
        <f t="shared" si="545"/>
        <v>0</v>
      </c>
      <c r="DS433" s="946"/>
      <c r="DT433" s="944"/>
      <c r="DV433" s="945"/>
      <c r="DW433" s="766">
        <f t="shared" si="546"/>
        <v>0</v>
      </c>
      <c r="DX433" s="766">
        <f t="shared" si="546"/>
        <v>0</v>
      </c>
      <c r="DY433" s="766">
        <f t="shared" si="546"/>
        <v>0</v>
      </c>
      <c r="DZ433" s="766">
        <f t="shared" si="546"/>
        <v>0</v>
      </c>
      <c r="EA433" s="946"/>
      <c r="EB433" s="944"/>
      <c r="ED433" s="945"/>
      <c r="EE433" s="766">
        <f t="shared" si="547"/>
        <v>0</v>
      </c>
      <c r="EF433" s="766">
        <f t="shared" si="547"/>
        <v>0</v>
      </c>
      <c r="EG433" s="766">
        <f t="shared" si="547"/>
        <v>0</v>
      </c>
      <c r="EH433" s="766">
        <f t="shared" si="547"/>
        <v>0</v>
      </c>
      <c r="EI433" s="946"/>
      <c r="EJ433" s="944"/>
      <c r="EL433" s="945"/>
      <c r="EM433" s="766">
        <f t="shared" si="548"/>
        <v>0</v>
      </c>
      <c r="EN433" s="766">
        <f t="shared" si="548"/>
        <v>0</v>
      </c>
      <c r="EO433" s="766">
        <f t="shared" si="548"/>
        <v>0</v>
      </c>
      <c r="EP433" s="766">
        <f t="shared" si="548"/>
        <v>0</v>
      </c>
      <c r="EQ433" s="946"/>
      <c r="ER433" s="944"/>
      <c r="ET433" s="945"/>
      <c r="EU433" s="766">
        <f t="shared" si="549"/>
        <v>0</v>
      </c>
      <c r="EV433" s="766">
        <f t="shared" si="549"/>
        <v>0</v>
      </c>
      <c r="EW433" s="766">
        <f t="shared" si="549"/>
        <v>0</v>
      </c>
      <c r="EX433" s="766">
        <f t="shared" si="549"/>
        <v>0</v>
      </c>
      <c r="EY433" s="946"/>
      <c r="EZ433" s="944"/>
      <c r="FB433" s="945"/>
      <c r="FC433" s="766">
        <f t="shared" si="550"/>
        <v>0</v>
      </c>
      <c r="FD433" s="766">
        <f t="shared" si="550"/>
        <v>0</v>
      </c>
      <c r="FE433" s="766">
        <f t="shared" si="550"/>
        <v>0</v>
      </c>
      <c r="FF433" s="766">
        <f t="shared" si="550"/>
        <v>0</v>
      </c>
      <c r="FG433" s="946"/>
      <c r="FH433" s="944"/>
      <c r="FJ433" s="945"/>
      <c r="FK433" s="766">
        <f t="shared" si="551"/>
        <v>0</v>
      </c>
      <c r="FL433" s="766">
        <f t="shared" si="551"/>
        <v>0</v>
      </c>
      <c r="FM433" s="766">
        <f t="shared" si="551"/>
        <v>0</v>
      </c>
      <c r="FN433" s="766">
        <f t="shared" si="551"/>
        <v>0</v>
      </c>
      <c r="FO433" s="946"/>
    </row>
    <row r="434" spans="2:171">
      <c r="C434" s="108" t="s">
        <v>480</v>
      </c>
      <c r="D434" s="944"/>
      <c r="E434" s="778" t="str">
        <f>E16</f>
        <v>DIST</v>
      </c>
      <c r="G434" s="766">
        <f>I418+J418</f>
        <v>0</v>
      </c>
      <c r="H434" s="766">
        <v>0</v>
      </c>
      <c r="I434" s="766">
        <f t="shared" ref="I434:J436" si="552">I418</f>
        <v>0</v>
      </c>
      <c r="J434" s="766">
        <f t="shared" si="552"/>
        <v>0</v>
      </c>
      <c r="K434" s="777">
        <f t="shared" si="531"/>
        <v>1</v>
      </c>
      <c r="L434" s="944"/>
      <c r="N434" s="945"/>
      <c r="O434" s="766">
        <f>Q418+R418</f>
        <v>0</v>
      </c>
      <c r="P434" s="766">
        <v>0</v>
      </c>
      <c r="Q434" s="766">
        <f t="shared" ref="Q434:R436" si="553">Q418</f>
        <v>0</v>
      </c>
      <c r="R434" s="766">
        <f t="shared" si="553"/>
        <v>0</v>
      </c>
      <c r="S434" s="946"/>
      <c r="T434" s="944"/>
      <c r="V434" s="945"/>
      <c r="W434" s="766">
        <f>Y418+Z418</f>
        <v>0</v>
      </c>
      <c r="X434" s="766">
        <v>0</v>
      </c>
      <c r="Y434" s="766">
        <f t="shared" ref="Y434:Z436" si="554">Y418</f>
        <v>0</v>
      </c>
      <c r="Z434" s="766">
        <f t="shared" si="554"/>
        <v>0</v>
      </c>
      <c r="AA434" s="946"/>
      <c r="AB434" s="944"/>
      <c r="AD434" s="945"/>
      <c r="AE434" s="766">
        <f>AG418+AH418</f>
        <v>0</v>
      </c>
      <c r="AF434" s="766">
        <v>0</v>
      </c>
      <c r="AG434" s="766">
        <f t="shared" ref="AG434:AH436" si="555">AG418</f>
        <v>0</v>
      </c>
      <c r="AH434" s="766">
        <f t="shared" si="555"/>
        <v>0</v>
      </c>
      <c r="AI434" s="946"/>
      <c r="AJ434" s="944"/>
      <c r="AL434" s="945"/>
      <c r="AM434" s="766">
        <f>AO418+AP418</f>
        <v>0</v>
      </c>
      <c r="AN434" s="766">
        <v>0</v>
      </c>
      <c r="AO434" s="766">
        <f t="shared" ref="AO434:AP436" si="556">AO418</f>
        <v>0</v>
      </c>
      <c r="AP434" s="766">
        <f t="shared" si="556"/>
        <v>0</v>
      </c>
      <c r="AQ434" s="946"/>
      <c r="AR434" s="944"/>
      <c r="AT434" s="945"/>
      <c r="AU434" s="766">
        <f>AW418+AX418</f>
        <v>0</v>
      </c>
      <c r="AV434" s="766">
        <v>0</v>
      </c>
      <c r="AW434" s="766">
        <f t="shared" ref="AW434:AX436" si="557">AW418</f>
        <v>0</v>
      </c>
      <c r="AX434" s="766">
        <f t="shared" si="557"/>
        <v>0</v>
      </c>
      <c r="AY434" s="946"/>
      <c r="AZ434" s="944"/>
      <c r="BB434" s="945"/>
      <c r="BC434" s="766">
        <f>BE418+BF418</f>
        <v>0</v>
      </c>
      <c r="BD434" s="766">
        <v>0</v>
      </c>
      <c r="BE434" s="766">
        <f t="shared" ref="BE434:BF436" si="558">BE418</f>
        <v>0</v>
      </c>
      <c r="BF434" s="766">
        <f t="shared" si="558"/>
        <v>0</v>
      </c>
      <c r="BG434" s="946"/>
      <c r="BH434" s="944"/>
      <c r="BJ434" s="945"/>
      <c r="BK434" s="766">
        <f>BM418+BN418</f>
        <v>0</v>
      </c>
      <c r="BL434" s="766">
        <v>0</v>
      </c>
      <c r="BM434" s="766">
        <f t="shared" ref="BM434:BN436" si="559">BM418</f>
        <v>0</v>
      </c>
      <c r="BN434" s="766">
        <f t="shared" si="559"/>
        <v>0</v>
      </c>
      <c r="BO434" s="946"/>
      <c r="BP434" s="944"/>
      <c r="BR434" s="945"/>
      <c r="BS434" s="766">
        <f>BU418+BV418</f>
        <v>0</v>
      </c>
      <c r="BT434" s="766">
        <v>0</v>
      </c>
      <c r="BU434" s="766">
        <f t="shared" ref="BU434:BV436" si="560">BU418</f>
        <v>0</v>
      </c>
      <c r="BV434" s="766">
        <f t="shared" si="560"/>
        <v>0</v>
      </c>
      <c r="BW434" s="946"/>
      <c r="BX434" s="944"/>
      <c r="BZ434" s="945"/>
      <c r="CA434" s="766">
        <f>CC418+CD418</f>
        <v>0</v>
      </c>
      <c r="CB434" s="766">
        <v>0</v>
      </c>
      <c r="CC434" s="766">
        <f t="shared" ref="CC434:CD436" si="561">CC418</f>
        <v>0</v>
      </c>
      <c r="CD434" s="766">
        <f t="shared" si="561"/>
        <v>0</v>
      </c>
      <c r="CE434" s="946"/>
      <c r="CF434" s="944"/>
      <c r="CH434" s="945"/>
      <c r="CI434" s="766">
        <f>CK418+CL418</f>
        <v>0</v>
      </c>
      <c r="CJ434" s="766">
        <v>0</v>
      </c>
      <c r="CK434" s="766">
        <f t="shared" ref="CK434:CL436" si="562">CK418</f>
        <v>0</v>
      </c>
      <c r="CL434" s="766">
        <f t="shared" si="562"/>
        <v>0</v>
      </c>
      <c r="CM434" s="946"/>
      <c r="CN434" s="944"/>
      <c r="CP434" s="945"/>
      <c r="CQ434" s="766">
        <f>CS418+CT418</f>
        <v>0</v>
      </c>
      <c r="CR434" s="766">
        <v>0</v>
      </c>
      <c r="CS434" s="766">
        <f t="shared" ref="CS434:CT436" si="563">CS418</f>
        <v>0</v>
      </c>
      <c r="CT434" s="766">
        <f t="shared" si="563"/>
        <v>0</v>
      </c>
      <c r="CU434" s="946"/>
      <c r="CV434" s="944"/>
      <c r="CX434" s="945"/>
      <c r="CY434" s="766">
        <f>DA418+DB418</f>
        <v>0</v>
      </c>
      <c r="CZ434" s="766">
        <v>0</v>
      </c>
      <c r="DA434" s="766">
        <f t="shared" ref="DA434:DB436" si="564">DA418</f>
        <v>0</v>
      </c>
      <c r="DB434" s="766">
        <f t="shared" si="564"/>
        <v>0</v>
      </c>
      <c r="DC434" s="946"/>
      <c r="DD434" s="944"/>
      <c r="DF434" s="945"/>
      <c r="DG434" s="766">
        <f>DI418+DJ418</f>
        <v>0</v>
      </c>
      <c r="DH434" s="766">
        <v>0</v>
      </c>
      <c r="DI434" s="766">
        <f t="shared" ref="DI434:DJ436" si="565">DI418</f>
        <v>0</v>
      </c>
      <c r="DJ434" s="766">
        <f t="shared" si="565"/>
        <v>0</v>
      </c>
      <c r="DK434" s="946"/>
      <c r="DL434" s="944"/>
      <c r="DN434" s="945"/>
      <c r="DO434" s="766">
        <f>DQ418+DR418</f>
        <v>0</v>
      </c>
      <c r="DP434" s="766">
        <v>0</v>
      </c>
      <c r="DQ434" s="766">
        <f t="shared" ref="DQ434:DR436" si="566">DQ418</f>
        <v>0</v>
      </c>
      <c r="DR434" s="766">
        <f t="shared" si="566"/>
        <v>0</v>
      </c>
      <c r="DS434" s="946"/>
      <c r="DT434" s="944"/>
      <c r="DV434" s="945"/>
      <c r="DW434" s="766">
        <f>DY418+DZ418</f>
        <v>0</v>
      </c>
      <c r="DX434" s="766">
        <v>0</v>
      </c>
      <c r="DY434" s="766">
        <f t="shared" ref="DY434:DZ436" si="567">DY418</f>
        <v>0</v>
      </c>
      <c r="DZ434" s="766">
        <f t="shared" si="567"/>
        <v>0</v>
      </c>
      <c r="EA434" s="946"/>
      <c r="EB434" s="944"/>
      <c r="ED434" s="945"/>
      <c r="EE434" s="766">
        <f>EG418+EH418</f>
        <v>0</v>
      </c>
      <c r="EF434" s="766">
        <v>0</v>
      </c>
      <c r="EG434" s="766">
        <f t="shared" ref="EG434:EH436" si="568">EG418</f>
        <v>0</v>
      </c>
      <c r="EH434" s="766">
        <f t="shared" si="568"/>
        <v>0</v>
      </c>
      <c r="EI434" s="946"/>
      <c r="EJ434" s="944"/>
      <c r="EL434" s="945"/>
      <c r="EM434" s="766">
        <f>EO418+EP418</f>
        <v>0</v>
      </c>
      <c r="EN434" s="766">
        <v>0</v>
      </c>
      <c r="EO434" s="766">
        <f t="shared" ref="EO434:EP436" si="569">EO418</f>
        <v>0</v>
      </c>
      <c r="EP434" s="766">
        <f t="shared" si="569"/>
        <v>0</v>
      </c>
      <c r="EQ434" s="946"/>
      <c r="ER434" s="944"/>
      <c r="ET434" s="945"/>
      <c r="EU434" s="766">
        <f>EW418+EX418</f>
        <v>0</v>
      </c>
      <c r="EV434" s="766">
        <v>0</v>
      </c>
      <c r="EW434" s="766">
        <f t="shared" ref="EW434:EX436" si="570">EW418</f>
        <v>0</v>
      </c>
      <c r="EX434" s="766">
        <f t="shared" si="570"/>
        <v>0</v>
      </c>
      <c r="EY434" s="946"/>
      <c r="EZ434" s="944"/>
      <c r="FB434" s="945"/>
      <c r="FC434" s="766">
        <f>FE418+FF418</f>
        <v>0</v>
      </c>
      <c r="FD434" s="766">
        <v>0</v>
      </c>
      <c r="FE434" s="766">
        <f t="shared" ref="FE434:FF436" si="571">FE418</f>
        <v>0</v>
      </c>
      <c r="FF434" s="766">
        <f t="shared" si="571"/>
        <v>0</v>
      </c>
      <c r="FG434" s="946"/>
      <c r="FH434" s="944"/>
      <c r="FJ434" s="945"/>
      <c r="FK434" s="766">
        <f>FM418+FN418</f>
        <v>0</v>
      </c>
      <c r="FL434" s="766">
        <v>0</v>
      </c>
      <c r="FM434" s="766">
        <f t="shared" ref="FM434:FN436" si="572">FM418</f>
        <v>0</v>
      </c>
      <c r="FN434" s="766">
        <f t="shared" si="572"/>
        <v>0</v>
      </c>
      <c r="FO434" s="946"/>
    </row>
    <row r="435" spans="2:171">
      <c r="C435" s="108" t="s">
        <v>481</v>
      </c>
      <c r="D435" s="944"/>
      <c r="E435" s="778" t="str">
        <f>E17</f>
        <v>DIRECT</v>
      </c>
      <c r="G435" s="766">
        <f>I419+J419</f>
        <v>0</v>
      </c>
      <c r="H435" s="766">
        <v>0</v>
      </c>
      <c r="I435" s="766">
        <f t="shared" si="552"/>
        <v>0</v>
      </c>
      <c r="J435" s="766">
        <f t="shared" si="552"/>
        <v>0</v>
      </c>
      <c r="K435" s="777">
        <f t="shared" si="531"/>
        <v>0</v>
      </c>
      <c r="L435" s="944"/>
      <c r="N435" s="945"/>
      <c r="O435" s="766">
        <f>Q419+R419</f>
        <v>0</v>
      </c>
      <c r="P435" s="766">
        <v>0</v>
      </c>
      <c r="Q435" s="766">
        <f t="shared" si="553"/>
        <v>0</v>
      </c>
      <c r="R435" s="766">
        <f t="shared" si="553"/>
        <v>0</v>
      </c>
      <c r="S435" s="946"/>
      <c r="T435" s="944"/>
      <c r="V435" s="945"/>
      <c r="W435" s="766">
        <f>Y419+Z419</f>
        <v>0</v>
      </c>
      <c r="X435" s="766">
        <v>0</v>
      </c>
      <c r="Y435" s="766">
        <f t="shared" si="554"/>
        <v>0</v>
      </c>
      <c r="Z435" s="766">
        <f t="shared" si="554"/>
        <v>0</v>
      </c>
      <c r="AA435" s="946"/>
      <c r="AB435" s="944"/>
      <c r="AD435" s="945"/>
      <c r="AE435" s="766">
        <f>AG419+AH419</f>
        <v>0</v>
      </c>
      <c r="AF435" s="766">
        <v>0</v>
      </c>
      <c r="AG435" s="766">
        <f t="shared" si="555"/>
        <v>0</v>
      </c>
      <c r="AH435" s="766">
        <f t="shared" si="555"/>
        <v>0</v>
      </c>
      <c r="AI435" s="946"/>
      <c r="AJ435" s="944"/>
      <c r="AL435" s="945"/>
      <c r="AM435" s="766">
        <f>AO419+AP419</f>
        <v>0</v>
      </c>
      <c r="AN435" s="766">
        <v>0</v>
      </c>
      <c r="AO435" s="766">
        <f t="shared" si="556"/>
        <v>0</v>
      </c>
      <c r="AP435" s="766">
        <f t="shared" si="556"/>
        <v>0</v>
      </c>
      <c r="AQ435" s="946"/>
      <c r="AR435" s="944"/>
      <c r="AT435" s="945"/>
      <c r="AU435" s="766">
        <f>AW419+AX419</f>
        <v>0</v>
      </c>
      <c r="AV435" s="766">
        <v>0</v>
      </c>
      <c r="AW435" s="766">
        <f t="shared" si="557"/>
        <v>0</v>
      </c>
      <c r="AX435" s="766">
        <f t="shared" si="557"/>
        <v>0</v>
      </c>
      <c r="AY435" s="946"/>
      <c r="AZ435" s="944"/>
      <c r="BB435" s="945"/>
      <c r="BC435" s="766">
        <f>BE419+BF419</f>
        <v>0</v>
      </c>
      <c r="BD435" s="766">
        <v>0</v>
      </c>
      <c r="BE435" s="766">
        <f t="shared" si="558"/>
        <v>0</v>
      </c>
      <c r="BF435" s="766">
        <f t="shared" si="558"/>
        <v>0</v>
      </c>
      <c r="BG435" s="946"/>
      <c r="BH435" s="944"/>
      <c r="BJ435" s="945"/>
      <c r="BK435" s="766">
        <f>BM419+BN419</f>
        <v>0</v>
      </c>
      <c r="BL435" s="766">
        <v>0</v>
      </c>
      <c r="BM435" s="766">
        <f t="shared" si="559"/>
        <v>0</v>
      </c>
      <c r="BN435" s="766">
        <f t="shared" si="559"/>
        <v>0</v>
      </c>
      <c r="BO435" s="946"/>
      <c r="BP435" s="944"/>
      <c r="BR435" s="945"/>
      <c r="BS435" s="766">
        <f>BU419+BV419</f>
        <v>0</v>
      </c>
      <c r="BT435" s="766">
        <v>0</v>
      </c>
      <c r="BU435" s="766">
        <f t="shared" si="560"/>
        <v>0</v>
      </c>
      <c r="BV435" s="766">
        <f t="shared" si="560"/>
        <v>0</v>
      </c>
      <c r="BW435" s="946"/>
      <c r="BX435" s="944"/>
      <c r="BZ435" s="945"/>
      <c r="CA435" s="766">
        <f>CC419+CD419</f>
        <v>0</v>
      </c>
      <c r="CB435" s="766">
        <v>0</v>
      </c>
      <c r="CC435" s="766">
        <f t="shared" si="561"/>
        <v>0</v>
      </c>
      <c r="CD435" s="766">
        <f t="shared" si="561"/>
        <v>0</v>
      </c>
      <c r="CE435" s="946"/>
      <c r="CF435" s="944"/>
      <c r="CH435" s="945"/>
      <c r="CI435" s="766">
        <f>CK419+CL419</f>
        <v>0</v>
      </c>
      <c r="CJ435" s="766">
        <v>0</v>
      </c>
      <c r="CK435" s="766">
        <f t="shared" si="562"/>
        <v>0</v>
      </c>
      <c r="CL435" s="766">
        <f t="shared" si="562"/>
        <v>0</v>
      </c>
      <c r="CM435" s="946"/>
      <c r="CN435" s="944"/>
      <c r="CP435" s="945"/>
      <c r="CQ435" s="766">
        <f>CS419+CT419</f>
        <v>0</v>
      </c>
      <c r="CR435" s="766">
        <v>0</v>
      </c>
      <c r="CS435" s="766">
        <f t="shared" si="563"/>
        <v>0</v>
      </c>
      <c r="CT435" s="766">
        <f t="shared" si="563"/>
        <v>0</v>
      </c>
      <c r="CU435" s="946"/>
      <c r="CV435" s="944"/>
      <c r="CX435" s="945"/>
      <c r="CY435" s="766">
        <f>DA419+DB419</f>
        <v>0</v>
      </c>
      <c r="CZ435" s="766">
        <v>0</v>
      </c>
      <c r="DA435" s="766">
        <f t="shared" si="564"/>
        <v>0</v>
      </c>
      <c r="DB435" s="766">
        <f t="shared" si="564"/>
        <v>0</v>
      </c>
      <c r="DC435" s="946"/>
      <c r="DD435" s="944"/>
      <c r="DF435" s="945"/>
      <c r="DG435" s="766">
        <f>DI419+DJ419</f>
        <v>0</v>
      </c>
      <c r="DH435" s="766">
        <v>0</v>
      </c>
      <c r="DI435" s="766">
        <f t="shared" si="565"/>
        <v>0</v>
      </c>
      <c r="DJ435" s="766">
        <f t="shared" si="565"/>
        <v>0</v>
      </c>
      <c r="DK435" s="946"/>
      <c r="DL435" s="944"/>
      <c r="DN435" s="945"/>
      <c r="DO435" s="766">
        <f>DQ419+DR419</f>
        <v>0</v>
      </c>
      <c r="DP435" s="766">
        <v>0</v>
      </c>
      <c r="DQ435" s="766">
        <f t="shared" si="566"/>
        <v>0</v>
      </c>
      <c r="DR435" s="766">
        <f t="shared" si="566"/>
        <v>0</v>
      </c>
      <c r="DS435" s="946"/>
      <c r="DT435" s="944"/>
      <c r="DV435" s="945"/>
      <c r="DW435" s="766">
        <f>DY419+DZ419</f>
        <v>0</v>
      </c>
      <c r="DX435" s="766">
        <v>0</v>
      </c>
      <c r="DY435" s="766">
        <f t="shared" si="567"/>
        <v>0</v>
      </c>
      <c r="DZ435" s="766">
        <f t="shared" si="567"/>
        <v>0</v>
      </c>
      <c r="EA435" s="946"/>
      <c r="EB435" s="944"/>
      <c r="ED435" s="945"/>
      <c r="EE435" s="766">
        <f>EG419+EH419</f>
        <v>0</v>
      </c>
      <c r="EF435" s="766">
        <v>0</v>
      </c>
      <c r="EG435" s="766">
        <f t="shared" si="568"/>
        <v>0</v>
      </c>
      <c r="EH435" s="766">
        <f t="shared" si="568"/>
        <v>0</v>
      </c>
      <c r="EI435" s="946"/>
      <c r="EJ435" s="944"/>
      <c r="EL435" s="945"/>
      <c r="EM435" s="766">
        <f>EO419+EP419</f>
        <v>0</v>
      </c>
      <c r="EN435" s="766">
        <v>0</v>
      </c>
      <c r="EO435" s="766">
        <f t="shared" si="569"/>
        <v>0</v>
      </c>
      <c r="EP435" s="766">
        <f t="shared" si="569"/>
        <v>0</v>
      </c>
      <c r="EQ435" s="946"/>
      <c r="ER435" s="944"/>
      <c r="ET435" s="945"/>
      <c r="EU435" s="766">
        <f>EW419+EX419</f>
        <v>0</v>
      </c>
      <c r="EV435" s="766">
        <v>0</v>
      </c>
      <c r="EW435" s="766">
        <f t="shared" si="570"/>
        <v>0</v>
      </c>
      <c r="EX435" s="766">
        <f t="shared" si="570"/>
        <v>0</v>
      </c>
      <c r="EY435" s="946"/>
      <c r="EZ435" s="944"/>
      <c r="FB435" s="945"/>
      <c r="FC435" s="766">
        <f>FE419+FF419</f>
        <v>0</v>
      </c>
      <c r="FD435" s="766">
        <v>0</v>
      </c>
      <c r="FE435" s="766">
        <f t="shared" si="571"/>
        <v>0</v>
      </c>
      <c r="FF435" s="766">
        <f t="shared" si="571"/>
        <v>0</v>
      </c>
      <c r="FG435" s="946"/>
      <c r="FH435" s="944"/>
      <c r="FJ435" s="945"/>
      <c r="FK435" s="766">
        <f>FM419+FN419</f>
        <v>0</v>
      </c>
      <c r="FL435" s="766">
        <v>0</v>
      </c>
      <c r="FM435" s="766">
        <f t="shared" si="572"/>
        <v>0</v>
      </c>
      <c r="FN435" s="766">
        <f t="shared" si="572"/>
        <v>0</v>
      </c>
      <c r="FO435" s="946"/>
    </row>
    <row r="436" spans="2:171">
      <c r="C436" s="108" t="s">
        <v>495</v>
      </c>
      <c r="D436" s="944"/>
      <c r="E436" s="778" t="str">
        <f>E18</f>
        <v>DIRECT</v>
      </c>
      <c r="G436" s="766">
        <f>I420+J420</f>
        <v>0</v>
      </c>
      <c r="H436" s="766">
        <v>0</v>
      </c>
      <c r="I436" s="766">
        <f t="shared" si="552"/>
        <v>0</v>
      </c>
      <c r="J436" s="766">
        <f t="shared" si="552"/>
        <v>0</v>
      </c>
      <c r="K436" s="777">
        <f t="shared" si="531"/>
        <v>0</v>
      </c>
      <c r="L436" s="944"/>
      <c r="N436" s="945"/>
      <c r="O436" s="766">
        <f>Q420+R420</f>
        <v>0</v>
      </c>
      <c r="P436" s="766">
        <v>0</v>
      </c>
      <c r="Q436" s="766">
        <f t="shared" si="553"/>
        <v>0</v>
      </c>
      <c r="R436" s="766">
        <f t="shared" si="553"/>
        <v>0</v>
      </c>
      <c r="S436" s="946"/>
      <c r="T436" s="944"/>
      <c r="V436" s="945"/>
      <c r="W436" s="766">
        <f>Y420+Z420</f>
        <v>0</v>
      </c>
      <c r="X436" s="766">
        <v>0</v>
      </c>
      <c r="Y436" s="766">
        <f t="shared" si="554"/>
        <v>0</v>
      </c>
      <c r="Z436" s="766">
        <f t="shared" si="554"/>
        <v>0</v>
      </c>
      <c r="AA436" s="946"/>
      <c r="AB436" s="944"/>
      <c r="AD436" s="945"/>
      <c r="AE436" s="766">
        <f>AG420+AH420</f>
        <v>0</v>
      </c>
      <c r="AF436" s="766">
        <v>0</v>
      </c>
      <c r="AG436" s="766">
        <f t="shared" si="555"/>
        <v>0</v>
      </c>
      <c r="AH436" s="766">
        <f t="shared" si="555"/>
        <v>0</v>
      </c>
      <c r="AI436" s="946"/>
      <c r="AJ436" s="944"/>
      <c r="AL436" s="945"/>
      <c r="AM436" s="766">
        <f>AO420+AP420</f>
        <v>0</v>
      </c>
      <c r="AN436" s="766">
        <v>0</v>
      </c>
      <c r="AO436" s="766">
        <f t="shared" si="556"/>
        <v>0</v>
      </c>
      <c r="AP436" s="766">
        <f t="shared" si="556"/>
        <v>0</v>
      </c>
      <c r="AQ436" s="946"/>
      <c r="AR436" s="944"/>
      <c r="AT436" s="945"/>
      <c r="AU436" s="766">
        <f>AW420+AX420</f>
        <v>0</v>
      </c>
      <c r="AV436" s="766">
        <v>0</v>
      </c>
      <c r="AW436" s="766">
        <f t="shared" si="557"/>
        <v>0</v>
      </c>
      <c r="AX436" s="766">
        <f t="shared" si="557"/>
        <v>0</v>
      </c>
      <c r="AY436" s="946"/>
      <c r="AZ436" s="944"/>
      <c r="BB436" s="945"/>
      <c r="BC436" s="766">
        <f>BE420+BF420</f>
        <v>0</v>
      </c>
      <c r="BD436" s="766">
        <v>0</v>
      </c>
      <c r="BE436" s="766">
        <f t="shared" si="558"/>
        <v>0</v>
      </c>
      <c r="BF436" s="766">
        <f t="shared" si="558"/>
        <v>0</v>
      </c>
      <c r="BG436" s="946"/>
      <c r="BH436" s="944"/>
      <c r="BJ436" s="945"/>
      <c r="BK436" s="766">
        <f>BM420+BN420</f>
        <v>0</v>
      </c>
      <c r="BL436" s="766">
        <v>0</v>
      </c>
      <c r="BM436" s="766">
        <f t="shared" si="559"/>
        <v>0</v>
      </c>
      <c r="BN436" s="766">
        <f t="shared" si="559"/>
        <v>0</v>
      </c>
      <c r="BO436" s="946"/>
      <c r="BP436" s="944"/>
      <c r="BR436" s="945"/>
      <c r="BS436" s="766">
        <f>BU420+BV420</f>
        <v>0</v>
      </c>
      <c r="BT436" s="766">
        <v>0</v>
      </c>
      <c r="BU436" s="766">
        <f t="shared" si="560"/>
        <v>0</v>
      </c>
      <c r="BV436" s="766">
        <f t="shared" si="560"/>
        <v>0</v>
      </c>
      <c r="BW436" s="946"/>
      <c r="BX436" s="944"/>
      <c r="BZ436" s="945"/>
      <c r="CA436" s="766">
        <f>CC420+CD420</f>
        <v>0</v>
      </c>
      <c r="CB436" s="766">
        <v>0</v>
      </c>
      <c r="CC436" s="766">
        <f t="shared" si="561"/>
        <v>0</v>
      </c>
      <c r="CD436" s="766">
        <f t="shared" si="561"/>
        <v>0</v>
      </c>
      <c r="CE436" s="946"/>
      <c r="CF436" s="944"/>
      <c r="CH436" s="945"/>
      <c r="CI436" s="766">
        <f>CK420+CL420</f>
        <v>0</v>
      </c>
      <c r="CJ436" s="766">
        <v>0</v>
      </c>
      <c r="CK436" s="766">
        <f t="shared" si="562"/>
        <v>0</v>
      </c>
      <c r="CL436" s="766">
        <f t="shared" si="562"/>
        <v>0</v>
      </c>
      <c r="CM436" s="946"/>
      <c r="CN436" s="944"/>
      <c r="CP436" s="945"/>
      <c r="CQ436" s="766">
        <f>CS420+CT420</f>
        <v>0</v>
      </c>
      <c r="CR436" s="766">
        <v>0</v>
      </c>
      <c r="CS436" s="766">
        <f t="shared" si="563"/>
        <v>0</v>
      </c>
      <c r="CT436" s="766">
        <f t="shared" si="563"/>
        <v>0</v>
      </c>
      <c r="CU436" s="946"/>
      <c r="CV436" s="944"/>
      <c r="CX436" s="945"/>
      <c r="CY436" s="766">
        <f>DA420+DB420</f>
        <v>0</v>
      </c>
      <c r="CZ436" s="766">
        <v>0</v>
      </c>
      <c r="DA436" s="766">
        <f t="shared" si="564"/>
        <v>0</v>
      </c>
      <c r="DB436" s="766">
        <f t="shared" si="564"/>
        <v>0</v>
      </c>
      <c r="DC436" s="946"/>
      <c r="DD436" s="944"/>
      <c r="DF436" s="945"/>
      <c r="DG436" s="766">
        <f>DI420+DJ420</f>
        <v>0</v>
      </c>
      <c r="DH436" s="766">
        <v>0</v>
      </c>
      <c r="DI436" s="766">
        <f t="shared" si="565"/>
        <v>0</v>
      </c>
      <c r="DJ436" s="766">
        <f t="shared" si="565"/>
        <v>0</v>
      </c>
      <c r="DK436" s="946"/>
      <c r="DL436" s="944"/>
      <c r="DN436" s="945"/>
      <c r="DO436" s="766">
        <f>DQ420+DR420</f>
        <v>0</v>
      </c>
      <c r="DP436" s="766">
        <v>0</v>
      </c>
      <c r="DQ436" s="766">
        <f t="shared" si="566"/>
        <v>0</v>
      </c>
      <c r="DR436" s="766">
        <f t="shared" si="566"/>
        <v>0</v>
      </c>
      <c r="DS436" s="946"/>
      <c r="DT436" s="944"/>
      <c r="DV436" s="945"/>
      <c r="DW436" s="766">
        <f>DY420+DZ420</f>
        <v>0</v>
      </c>
      <c r="DX436" s="766">
        <v>0</v>
      </c>
      <c r="DY436" s="766">
        <f t="shared" si="567"/>
        <v>0</v>
      </c>
      <c r="DZ436" s="766">
        <f t="shared" si="567"/>
        <v>0</v>
      </c>
      <c r="EA436" s="946"/>
      <c r="EB436" s="944"/>
      <c r="ED436" s="945"/>
      <c r="EE436" s="766">
        <f>EG420+EH420</f>
        <v>0</v>
      </c>
      <c r="EF436" s="766">
        <v>0</v>
      </c>
      <c r="EG436" s="766">
        <f t="shared" si="568"/>
        <v>0</v>
      </c>
      <c r="EH436" s="766">
        <f t="shared" si="568"/>
        <v>0</v>
      </c>
      <c r="EI436" s="946"/>
      <c r="EJ436" s="944"/>
      <c r="EL436" s="945"/>
      <c r="EM436" s="766">
        <f>EO420+EP420</f>
        <v>0</v>
      </c>
      <c r="EN436" s="766">
        <v>0</v>
      </c>
      <c r="EO436" s="766">
        <f t="shared" si="569"/>
        <v>0</v>
      </c>
      <c r="EP436" s="766">
        <f t="shared" si="569"/>
        <v>0</v>
      </c>
      <c r="EQ436" s="946"/>
      <c r="ER436" s="944"/>
      <c r="ET436" s="945"/>
      <c r="EU436" s="766">
        <f>EW420+EX420</f>
        <v>0</v>
      </c>
      <c r="EV436" s="766">
        <v>0</v>
      </c>
      <c r="EW436" s="766">
        <f t="shared" si="570"/>
        <v>0</v>
      </c>
      <c r="EX436" s="766">
        <f t="shared" si="570"/>
        <v>0</v>
      </c>
      <c r="EY436" s="946"/>
      <c r="EZ436" s="944"/>
      <c r="FB436" s="945"/>
      <c r="FC436" s="766">
        <f>FE420+FF420</f>
        <v>0</v>
      </c>
      <c r="FD436" s="766">
        <v>0</v>
      </c>
      <c r="FE436" s="766">
        <f t="shared" si="571"/>
        <v>0</v>
      </c>
      <c r="FF436" s="766">
        <f t="shared" si="571"/>
        <v>0</v>
      </c>
      <c r="FG436" s="946"/>
      <c r="FH436" s="944"/>
      <c r="FJ436" s="945"/>
      <c r="FK436" s="766">
        <f>FM420+FN420</f>
        <v>0</v>
      </c>
      <c r="FL436" s="766">
        <v>0</v>
      </c>
      <c r="FM436" s="766">
        <f t="shared" si="572"/>
        <v>0</v>
      </c>
      <c r="FN436" s="766">
        <f t="shared" si="572"/>
        <v>0</v>
      </c>
      <c r="FO436" s="946"/>
    </row>
    <row r="437" spans="2:171">
      <c r="C437" s="108" t="s">
        <v>706</v>
      </c>
      <c r="D437" s="944"/>
      <c r="E437" s="778" t="s">
        <v>109</v>
      </c>
      <c r="G437" s="766">
        <f>I402+J402</f>
        <v>0</v>
      </c>
      <c r="H437" s="766">
        <v>0</v>
      </c>
      <c r="I437" s="766">
        <f>I402</f>
        <v>0</v>
      </c>
      <c r="J437" s="766">
        <f>J402</f>
        <v>0</v>
      </c>
      <c r="K437" s="777">
        <f t="shared" si="531"/>
        <v>1</v>
      </c>
      <c r="L437" s="944"/>
      <c r="N437" s="945"/>
      <c r="O437" s="766" t="e">
        <f>Q402+R402</f>
        <v>#DIV/0!</v>
      </c>
      <c r="P437" s="766">
        <v>0</v>
      </c>
      <c r="Q437" s="766" t="e">
        <f>Q402</f>
        <v>#DIV/0!</v>
      </c>
      <c r="R437" s="766" t="e">
        <f>R402</f>
        <v>#DIV/0!</v>
      </c>
      <c r="S437" s="946"/>
      <c r="T437" s="944"/>
      <c r="V437" s="945"/>
      <c r="W437" s="766" t="e">
        <f>Y402+Z402</f>
        <v>#DIV/0!</v>
      </c>
      <c r="X437" s="766">
        <v>0</v>
      </c>
      <c r="Y437" s="766" t="e">
        <f>Y402</f>
        <v>#DIV/0!</v>
      </c>
      <c r="Z437" s="766" t="e">
        <f>Z402</f>
        <v>#DIV/0!</v>
      </c>
      <c r="AA437" s="946"/>
      <c r="AB437" s="944"/>
      <c r="AD437" s="945"/>
      <c r="AE437" s="766" t="e">
        <f>AG402+AH402</f>
        <v>#DIV/0!</v>
      </c>
      <c r="AF437" s="766">
        <v>0</v>
      </c>
      <c r="AG437" s="766" t="e">
        <f>AG402</f>
        <v>#DIV/0!</v>
      </c>
      <c r="AH437" s="766" t="e">
        <f>AH402</f>
        <v>#DIV/0!</v>
      </c>
      <c r="AI437" s="946"/>
      <c r="AJ437" s="944"/>
      <c r="AL437" s="945"/>
      <c r="AM437" s="766" t="e">
        <f>AO402+AP402</f>
        <v>#DIV/0!</v>
      </c>
      <c r="AN437" s="766">
        <v>0</v>
      </c>
      <c r="AO437" s="766" t="e">
        <f>AO402</f>
        <v>#DIV/0!</v>
      </c>
      <c r="AP437" s="766" t="e">
        <f>AP402</f>
        <v>#DIV/0!</v>
      </c>
      <c r="AQ437" s="946"/>
      <c r="AR437" s="944"/>
      <c r="AT437" s="945"/>
      <c r="AU437" s="766" t="e">
        <f>AW402+AX402</f>
        <v>#DIV/0!</v>
      </c>
      <c r="AV437" s="766">
        <v>0</v>
      </c>
      <c r="AW437" s="766" t="e">
        <f>AW402</f>
        <v>#DIV/0!</v>
      </c>
      <c r="AX437" s="766" t="e">
        <f>AX402</f>
        <v>#DIV/0!</v>
      </c>
      <c r="AY437" s="946"/>
      <c r="AZ437" s="944"/>
      <c r="BB437" s="945"/>
      <c r="BC437" s="766" t="e">
        <f>BE402+BF402</f>
        <v>#DIV/0!</v>
      </c>
      <c r="BD437" s="766">
        <v>0</v>
      </c>
      <c r="BE437" s="766" t="e">
        <f>BE402</f>
        <v>#DIV/0!</v>
      </c>
      <c r="BF437" s="766" t="e">
        <f>BF402</f>
        <v>#DIV/0!</v>
      </c>
      <c r="BG437" s="946"/>
      <c r="BH437" s="944"/>
      <c r="BJ437" s="945"/>
      <c r="BK437" s="766" t="e">
        <f>BM402+BN402</f>
        <v>#DIV/0!</v>
      </c>
      <c r="BL437" s="766">
        <v>0</v>
      </c>
      <c r="BM437" s="766" t="e">
        <f>BM402</f>
        <v>#DIV/0!</v>
      </c>
      <c r="BN437" s="766" t="e">
        <f>BN402</f>
        <v>#DIV/0!</v>
      </c>
      <c r="BO437" s="946"/>
      <c r="BP437" s="944"/>
      <c r="BR437" s="945"/>
      <c r="BS437" s="766" t="e">
        <f>BU402+BV402</f>
        <v>#DIV/0!</v>
      </c>
      <c r="BT437" s="766">
        <v>0</v>
      </c>
      <c r="BU437" s="766" t="e">
        <f>BU402</f>
        <v>#DIV/0!</v>
      </c>
      <c r="BV437" s="766" t="e">
        <f>BV402</f>
        <v>#DIV/0!</v>
      </c>
      <c r="BW437" s="946"/>
      <c r="BX437" s="944"/>
      <c r="BZ437" s="945"/>
      <c r="CA437" s="766" t="e">
        <f>CC402+CD402</f>
        <v>#DIV/0!</v>
      </c>
      <c r="CB437" s="766">
        <v>0</v>
      </c>
      <c r="CC437" s="766" t="e">
        <f>CC402</f>
        <v>#DIV/0!</v>
      </c>
      <c r="CD437" s="766" t="e">
        <f>CD402</f>
        <v>#DIV/0!</v>
      </c>
      <c r="CE437" s="946"/>
      <c r="CF437" s="944"/>
      <c r="CH437" s="945"/>
      <c r="CI437" s="766" t="e">
        <f>CK402+CL402</f>
        <v>#DIV/0!</v>
      </c>
      <c r="CJ437" s="766">
        <v>0</v>
      </c>
      <c r="CK437" s="766" t="e">
        <f>CK402</f>
        <v>#DIV/0!</v>
      </c>
      <c r="CL437" s="766" t="e">
        <f>CL402</f>
        <v>#DIV/0!</v>
      </c>
      <c r="CM437" s="946"/>
      <c r="CN437" s="944"/>
      <c r="CP437" s="945"/>
      <c r="CQ437" s="766" t="e">
        <f>CS402+CT402</f>
        <v>#DIV/0!</v>
      </c>
      <c r="CR437" s="766">
        <v>0</v>
      </c>
      <c r="CS437" s="766" t="e">
        <f>CS402</f>
        <v>#DIV/0!</v>
      </c>
      <c r="CT437" s="766" t="e">
        <f>CT402</f>
        <v>#DIV/0!</v>
      </c>
      <c r="CU437" s="946"/>
      <c r="CV437" s="944"/>
      <c r="CX437" s="945"/>
      <c r="CY437" s="766" t="e">
        <f>DA402+DB402</f>
        <v>#DIV/0!</v>
      </c>
      <c r="CZ437" s="766">
        <v>0</v>
      </c>
      <c r="DA437" s="766" t="e">
        <f>DA402</f>
        <v>#DIV/0!</v>
      </c>
      <c r="DB437" s="766" t="e">
        <f>DB402</f>
        <v>#DIV/0!</v>
      </c>
      <c r="DC437" s="946"/>
      <c r="DD437" s="944"/>
      <c r="DF437" s="945"/>
      <c r="DG437" s="766" t="e">
        <f>DI402+DJ402</f>
        <v>#DIV/0!</v>
      </c>
      <c r="DH437" s="766">
        <v>0</v>
      </c>
      <c r="DI437" s="766" t="e">
        <f>DI402</f>
        <v>#DIV/0!</v>
      </c>
      <c r="DJ437" s="766" t="e">
        <f>DJ402</f>
        <v>#DIV/0!</v>
      </c>
      <c r="DK437" s="946"/>
      <c r="DL437" s="944"/>
      <c r="DN437" s="945"/>
      <c r="DO437" s="766" t="e">
        <f>DQ402+DR402</f>
        <v>#DIV/0!</v>
      </c>
      <c r="DP437" s="766">
        <v>0</v>
      </c>
      <c r="DQ437" s="766" t="e">
        <f>DQ402</f>
        <v>#DIV/0!</v>
      </c>
      <c r="DR437" s="766" t="e">
        <f>DR402</f>
        <v>#DIV/0!</v>
      </c>
      <c r="DS437" s="946"/>
      <c r="DT437" s="944"/>
      <c r="DV437" s="945"/>
      <c r="DW437" s="766" t="e">
        <f>DY402+DZ402</f>
        <v>#DIV/0!</v>
      </c>
      <c r="DX437" s="766">
        <v>0</v>
      </c>
      <c r="DY437" s="766" t="e">
        <f>DY402</f>
        <v>#DIV/0!</v>
      </c>
      <c r="DZ437" s="766" t="e">
        <f>DZ402</f>
        <v>#DIV/0!</v>
      </c>
      <c r="EA437" s="946"/>
      <c r="EB437" s="944"/>
      <c r="ED437" s="945"/>
      <c r="EE437" s="766" t="e">
        <f>EG402+EH402</f>
        <v>#DIV/0!</v>
      </c>
      <c r="EF437" s="766">
        <v>0</v>
      </c>
      <c r="EG437" s="766" t="e">
        <f>EG402</f>
        <v>#DIV/0!</v>
      </c>
      <c r="EH437" s="766" t="e">
        <f>EH402</f>
        <v>#DIV/0!</v>
      </c>
      <c r="EI437" s="946"/>
      <c r="EJ437" s="944"/>
      <c r="EL437" s="945"/>
      <c r="EM437" s="766" t="e">
        <f>EO402+EP402</f>
        <v>#DIV/0!</v>
      </c>
      <c r="EN437" s="766">
        <v>0</v>
      </c>
      <c r="EO437" s="766" t="e">
        <f>EO402</f>
        <v>#DIV/0!</v>
      </c>
      <c r="EP437" s="766" t="e">
        <f>EP402</f>
        <v>#DIV/0!</v>
      </c>
      <c r="EQ437" s="946"/>
      <c r="ER437" s="944"/>
      <c r="ET437" s="945"/>
      <c r="EU437" s="766" t="e">
        <f>EW402+EX402</f>
        <v>#DIV/0!</v>
      </c>
      <c r="EV437" s="766">
        <v>0</v>
      </c>
      <c r="EW437" s="766" t="e">
        <f>EW402</f>
        <v>#DIV/0!</v>
      </c>
      <c r="EX437" s="766" t="e">
        <f>EX402</f>
        <v>#DIV/0!</v>
      </c>
      <c r="EY437" s="946"/>
      <c r="EZ437" s="944"/>
      <c r="FB437" s="945"/>
      <c r="FC437" s="766" t="e">
        <f>FE402+FF402</f>
        <v>#DIV/0!</v>
      </c>
      <c r="FD437" s="766">
        <v>0</v>
      </c>
      <c r="FE437" s="766" t="e">
        <f>FE402</f>
        <v>#DIV/0!</v>
      </c>
      <c r="FF437" s="766" t="e">
        <f>FF402</f>
        <v>#DIV/0!</v>
      </c>
      <c r="FG437" s="946"/>
      <c r="FH437" s="944"/>
      <c r="FJ437" s="945"/>
      <c r="FK437" s="766" t="e">
        <f>FM402+FN402</f>
        <v>#DIV/0!</v>
      </c>
      <c r="FL437" s="766">
        <v>0</v>
      </c>
      <c r="FM437" s="766" t="e">
        <f>FM402</f>
        <v>#DIV/0!</v>
      </c>
      <c r="FN437" s="766" t="e">
        <f>FN402</f>
        <v>#DIV/0!</v>
      </c>
      <c r="FO437" s="946"/>
    </row>
    <row r="438" spans="2:171">
      <c r="C438" s="108" t="s">
        <v>475</v>
      </c>
      <c r="D438" s="944"/>
      <c r="E438" s="966"/>
      <c r="F438" s="945"/>
      <c r="G438" s="1425">
        <f>SUM(G432:G437)</f>
        <v>0</v>
      </c>
      <c r="H438" s="1425">
        <f>SUM(H432:H437)</f>
        <v>0</v>
      </c>
      <c r="I438" s="1425">
        <f>SUM(I432:I437)</f>
        <v>0</v>
      </c>
      <c r="J438" s="1425">
        <f>SUM(J432:J437)</f>
        <v>0</v>
      </c>
      <c r="K438" s="777"/>
      <c r="L438" s="944"/>
      <c r="N438" s="945"/>
      <c r="O438" s="1425" t="e">
        <f>SUM(O432:O437)</f>
        <v>#DIV/0!</v>
      </c>
      <c r="P438" s="1425">
        <f>SUM(P432:P437)</f>
        <v>0</v>
      </c>
      <c r="Q438" s="1425" t="e">
        <f>SUM(Q432:Q437)</f>
        <v>#DIV/0!</v>
      </c>
      <c r="R438" s="1425" t="e">
        <f>SUM(R432:R437)</f>
        <v>#DIV/0!</v>
      </c>
      <c r="S438" s="946"/>
      <c r="T438" s="944"/>
      <c r="V438" s="945"/>
      <c r="W438" s="1425" t="e">
        <f>SUM(W432:W437)</f>
        <v>#DIV/0!</v>
      </c>
      <c r="X438" s="1425">
        <f>SUM(X432:X437)</f>
        <v>0</v>
      </c>
      <c r="Y438" s="1425" t="e">
        <f>SUM(Y432:Y437)</f>
        <v>#DIV/0!</v>
      </c>
      <c r="Z438" s="1425" t="e">
        <f>SUM(Z432:Z437)</f>
        <v>#DIV/0!</v>
      </c>
      <c r="AA438" s="946"/>
      <c r="AB438" s="944"/>
      <c r="AD438" s="945"/>
      <c r="AE438" s="1425" t="e">
        <f>SUM(AE432:AE437)</f>
        <v>#DIV/0!</v>
      </c>
      <c r="AF438" s="1425">
        <f>SUM(AF432:AF437)</f>
        <v>0</v>
      </c>
      <c r="AG438" s="1425" t="e">
        <f>SUM(AG432:AG437)</f>
        <v>#DIV/0!</v>
      </c>
      <c r="AH438" s="1425" t="e">
        <f>SUM(AH432:AH437)</f>
        <v>#DIV/0!</v>
      </c>
      <c r="AI438" s="946"/>
      <c r="AJ438" s="944"/>
      <c r="AL438" s="945"/>
      <c r="AM438" s="1425" t="e">
        <f>SUM(AM432:AM437)</f>
        <v>#DIV/0!</v>
      </c>
      <c r="AN438" s="1425">
        <f>SUM(AN432:AN437)</f>
        <v>0</v>
      </c>
      <c r="AO438" s="1425" t="e">
        <f>SUM(AO432:AO437)</f>
        <v>#DIV/0!</v>
      </c>
      <c r="AP438" s="1425" t="e">
        <f>SUM(AP432:AP437)</f>
        <v>#DIV/0!</v>
      </c>
      <c r="AQ438" s="946"/>
      <c r="AR438" s="944"/>
      <c r="AT438" s="945"/>
      <c r="AU438" s="1425" t="e">
        <f>SUM(AU432:AU437)</f>
        <v>#DIV/0!</v>
      </c>
      <c r="AV438" s="1425">
        <f>SUM(AV432:AV437)</f>
        <v>0</v>
      </c>
      <c r="AW438" s="1425" t="e">
        <f>SUM(AW432:AW437)</f>
        <v>#DIV/0!</v>
      </c>
      <c r="AX438" s="1425" t="e">
        <f>SUM(AX432:AX437)</f>
        <v>#DIV/0!</v>
      </c>
      <c r="AY438" s="946"/>
      <c r="AZ438" s="944"/>
      <c r="BB438" s="945"/>
      <c r="BC438" s="1425" t="e">
        <f>SUM(BC432:BC437)</f>
        <v>#DIV/0!</v>
      </c>
      <c r="BD438" s="1425">
        <f>SUM(BD432:BD437)</f>
        <v>0</v>
      </c>
      <c r="BE438" s="1425" t="e">
        <f>SUM(BE432:BE437)</f>
        <v>#DIV/0!</v>
      </c>
      <c r="BF438" s="1425" t="e">
        <f>SUM(BF432:BF437)</f>
        <v>#DIV/0!</v>
      </c>
      <c r="BG438" s="946"/>
      <c r="BH438" s="944"/>
      <c r="BJ438" s="945"/>
      <c r="BK438" s="1425" t="e">
        <f>SUM(BK432:BK437)</f>
        <v>#DIV/0!</v>
      </c>
      <c r="BL438" s="1425">
        <f>SUM(BL432:BL437)</f>
        <v>0</v>
      </c>
      <c r="BM438" s="1425" t="e">
        <f>SUM(BM432:BM437)</f>
        <v>#DIV/0!</v>
      </c>
      <c r="BN438" s="1425" t="e">
        <f>SUM(BN432:BN437)</f>
        <v>#DIV/0!</v>
      </c>
      <c r="BO438" s="946"/>
      <c r="BP438" s="944"/>
      <c r="BR438" s="945"/>
      <c r="BS438" s="1425" t="e">
        <f>SUM(BS432:BS437)</f>
        <v>#DIV/0!</v>
      </c>
      <c r="BT438" s="1425">
        <f>SUM(BT432:BT437)</f>
        <v>0</v>
      </c>
      <c r="BU438" s="1425" t="e">
        <f>SUM(BU432:BU437)</f>
        <v>#DIV/0!</v>
      </c>
      <c r="BV438" s="1425" t="e">
        <f>SUM(BV432:BV437)</f>
        <v>#DIV/0!</v>
      </c>
      <c r="BW438" s="946"/>
      <c r="BX438" s="944"/>
      <c r="BZ438" s="945"/>
      <c r="CA438" s="1425" t="e">
        <f>SUM(CA432:CA437)</f>
        <v>#DIV/0!</v>
      </c>
      <c r="CB438" s="1425">
        <f>SUM(CB432:CB437)</f>
        <v>0</v>
      </c>
      <c r="CC438" s="1425" t="e">
        <f>SUM(CC432:CC437)</f>
        <v>#DIV/0!</v>
      </c>
      <c r="CD438" s="1425" t="e">
        <f>SUM(CD432:CD437)</f>
        <v>#DIV/0!</v>
      </c>
      <c r="CE438" s="946"/>
      <c r="CF438" s="944"/>
      <c r="CH438" s="945"/>
      <c r="CI438" s="1425" t="e">
        <f>SUM(CI432:CI437)</f>
        <v>#DIV/0!</v>
      </c>
      <c r="CJ438" s="1425">
        <f>SUM(CJ432:CJ437)</f>
        <v>0</v>
      </c>
      <c r="CK438" s="1425" t="e">
        <f>SUM(CK432:CK437)</f>
        <v>#DIV/0!</v>
      </c>
      <c r="CL438" s="1425" t="e">
        <f>SUM(CL432:CL437)</f>
        <v>#DIV/0!</v>
      </c>
      <c r="CM438" s="946"/>
      <c r="CN438" s="944"/>
      <c r="CP438" s="945"/>
      <c r="CQ438" s="1425" t="e">
        <f>SUM(CQ432:CQ437)</f>
        <v>#DIV/0!</v>
      </c>
      <c r="CR438" s="1425">
        <f>SUM(CR432:CR437)</f>
        <v>0</v>
      </c>
      <c r="CS438" s="1425" t="e">
        <f>SUM(CS432:CS437)</f>
        <v>#DIV/0!</v>
      </c>
      <c r="CT438" s="1425" t="e">
        <f>SUM(CT432:CT437)</f>
        <v>#DIV/0!</v>
      </c>
      <c r="CU438" s="946"/>
      <c r="CV438" s="944"/>
      <c r="CX438" s="945"/>
      <c r="CY438" s="1425" t="e">
        <f>SUM(CY432:CY437)</f>
        <v>#DIV/0!</v>
      </c>
      <c r="CZ438" s="1425">
        <f>SUM(CZ432:CZ437)</f>
        <v>0</v>
      </c>
      <c r="DA438" s="1425" t="e">
        <f>SUM(DA432:DA437)</f>
        <v>#DIV/0!</v>
      </c>
      <c r="DB438" s="1425" t="e">
        <f>SUM(DB432:DB437)</f>
        <v>#DIV/0!</v>
      </c>
      <c r="DC438" s="946"/>
      <c r="DD438" s="944"/>
      <c r="DF438" s="945"/>
      <c r="DG438" s="1425" t="e">
        <f>SUM(DG432:DG437)</f>
        <v>#DIV/0!</v>
      </c>
      <c r="DH438" s="1425">
        <f>SUM(DH432:DH437)</f>
        <v>0</v>
      </c>
      <c r="DI438" s="1425" t="e">
        <f>SUM(DI432:DI437)</f>
        <v>#DIV/0!</v>
      </c>
      <c r="DJ438" s="1425" t="e">
        <f>SUM(DJ432:DJ437)</f>
        <v>#DIV/0!</v>
      </c>
      <c r="DK438" s="946"/>
      <c r="DL438" s="944"/>
      <c r="DN438" s="945"/>
      <c r="DO438" s="1425" t="e">
        <f>SUM(DO432:DO437)</f>
        <v>#DIV/0!</v>
      </c>
      <c r="DP438" s="1425">
        <f>SUM(DP432:DP437)</f>
        <v>0</v>
      </c>
      <c r="DQ438" s="1425" t="e">
        <f>SUM(DQ432:DQ437)</f>
        <v>#DIV/0!</v>
      </c>
      <c r="DR438" s="1425" t="e">
        <f>SUM(DR432:DR437)</f>
        <v>#DIV/0!</v>
      </c>
      <c r="DS438" s="946"/>
      <c r="DT438" s="944"/>
      <c r="DV438" s="945"/>
      <c r="DW438" s="1425" t="e">
        <f>SUM(DW432:DW437)</f>
        <v>#DIV/0!</v>
      </c>
      <c r="DX438" s="1425">
        <f>SUM(DX432:DX437)</f>
        <v>0</v>
      </c>
      <c r="DY438" s="1425" t="e">
        <f>SUM(DY432:DY437)</f>
        <v>#DIV/0!</v>
      </c>
      <c r="DZ438" s="1425" t="e">
        <f>SUM(DZ432:DZ437)</f>
        <v>#DIV/0!</v>
      </c>
      <c r="EA438" s="946"/>
      <c r="EB438" s="944"/>
      <c r="ED438" s="945"/>
      <c r="EE438" s="1425" t="e">
        <f>SUM(EE432:EE437)</f>
        <v>#DIV/0!</v>
      </c>
      <c r="EF438" s="1425">
        <f>SUM(EF432:EF437)</f>
        <v>0</v>
      </c>
      <c r="EG438" s="1425" t="e">
        <f>SUM(EG432:EG437)</f>
        <v>#DIV/0!</v>
      </c>
      <c r="EH438" s="1425" t="e">
        <f>SUM(EH432:EH437)</f>
        <v>#DIV/0!</v>
      </c>
      <c r="EI438" s="946"/>
      <c r="EJ438" s="944"/>
      <c r="EL438" s="945"/>
      <c r="EM438" s="1425" t="e">
        <f>SUM(EM432:EM437)</f>
        <v>#DIV/0!</v>
      </c>
      <c r="EN438" s="1425">
        <f>SUM(EN432:EN437)</f>
        <v>0</v>
      </c>
      <c r="EO438" s="1425" t="e">
        <f>SUM(EO432:EO437)</f>
        <v>#DIV/0!</v>
      </c>
      <c r="EP438" s="1425" t="e">
        <f>SUM(EP432:EP437)</f>
        <v>#DIV/0!</v>
      </c>
      <c r="EQ438" s="946"/>
      <c r="ER438" s="944"/>
      <c r="ET438" s="945"/>
      <c r="EU438" s="1425" t="e">
        <f>SUM(EU432:EU437)</f>
        <v>#DIV/0!</v>
      </c>
      <c r="EV438" s="1425">
        <f>SUM(EV432:EV437)</f>
        <v>0</v>
      </c>
      <c r="EW438" s="1425" t="e">
        <f>SUM(EW432:EW437)</f>
        <v>#DIV/0!</v>
      </c>
      <c r="EX438" s="1425" t="e">
        <f>SUM(EX432:EX437)</f>
        <v>#DIV/0!</v>
      </c>
      <c r="EY438" s="946"/>
      <c r="EZ438" s="944"/>
      <c r="FB438" s="945"/>
      <c r="FC438" s="1425" t="e">
        <f>SUM(FC432:FC437)</f>
        <v>#DIV/0!</v>
      </c>
      <c r="FD438" s="1425">
        <f>SUM(FD432:FD437)</f>
        <v>0</v>
      </c>
      <c r="FE438" s="1425" t="e">
        <f>SUM(FE432:FE437)</f>
        <v>#DIV/0!</v>
      </c>
      <c r="FF438" s="1425" t="e">
        <f>SUM(FF432:FF437)</f>
        <v>#DIV/0!</v>
      </c>
      <c r="FG438" s="946"/>
      <c r="FH438" s="944"/>
      <c r="FJ438" s="945"/>
      <c r="FK438" s="1425" t="e">
        <f>SUM(FK432:FK437)</f>
        <v>#DIV/0!</v>
      </c>
      <c r="FL438" s="1425">
        <f>SUM(FL432:FL437)</f>
        <v>0</v>
      </c>
      <c r="FM438" s="1425" t="e">
        <f>SUM(FM432:FM437)</f>
        <v>#DIV/0!</v>
      </c>
      <c r="FN438" s="1425" t="e">
        <f>SUM(FN432:FN437)</f>
        <v>#DIV/0!</v>
      </c>
      <c r="FO438" s="946"/>
    </row>
    <row r="439" spans="2:171">
      <c r="C439" s="123" t="s">
        <v>707</v>
      </c>
      <c r="D439" s="1128" t="s">
        <v>579</v>
      </c>
      <c r="E439" s="948"/>
      <c r="F439" s="948"/>
      <c r="G439" s="1426" t="e">
        <f>H439+I439+J439</f>
        <v>#DIV/0!</v>
      </c>
      <c r="H439" s="1426" t="e">
        <f>H438/G438</f>
        <v>#DIV/0!</v>
      </c>
      <c r="I439" s="1426" t="e">
        <f>I438/G438</f>
        <v>#DIV/0!</v>
      </c>
      <c r="J439" s="1426" t="e">
        <f>J438/G438</f>
        <v>#DIV/0!</v>
      </c>
      <c r="K439" s="951"/>
      <c r="L439" s="947" t="s">
        <v>579</v>
      </c>
      <c r="M439" s="948"/>
      <c r="N439" s="948"/>
      <c r="O439" s="1426" t="e">
        <f>P439+Q439+R439</f>
        <v>#DIV/0!</v>
      </c>
      <c r="P439" s="1426" t="e">
        <f>P438/O438</f>
        <v>#DIV/0!</v>
      </c>
      <c r="Q439" s="1426" t="e">
        <f>Q438/O438</f>
        <v>#DIV/0!</v>
      </c>
      <c r="R439" s="1426" t="e">
        <f>R438/O438</f>
        <v>#DIV/0!</v>
      </c>
      <c r="S439" s="951"/>
      <c r="T439" s="947" t="s">
        <v>579</v>
      </c>
      <c r="U439" s="948"/>
      <c r="V439" s="948"/>
      <c r="W439" s="1426" t="e">
        <f>X439+Y439+Z439</f>
        <v>#DIV/0!</v>
      </c>
      <c r="X439" s="1426" t="e">
        <f>X438/W438</f>
        <v>#DIV/0!</v>
      </c>
      <c r="Y439" s="1426" t="e">
        <f>Y438/W438</f>
        <v>#DIV/0!</v>
      </c>
      <c r="Z439" s="1426" t="e">
        <f>Z438/W438</f>
        <v>#DIV/0!</v>
      </c>
      <c r="AA439" s="951"/>
      <c r="AB439" s="947" t="s">
        <v>579</v>
      </c>
      <c r="AC439" s="948"/>
      <c r="AD439" s="948"/>
      <c r="AE439" s="1426" t="e">
        <f>AF439+AG439+AH439</f>
        <v>#DIV/0!</v>
      </c>
      <c r="AF439" s="1426" t="e">
        <f>AF438/AE438</f>
        <v>#DIV/0!</v>
      </c>
      <c r="AG439" s="1426" t="e">
        <f>AG438/AE438</f>
        <v>#DIV/0!</v>
      </c>
      <c r="AH439" s="1426" t="e">
        <f>AH438/AE438</f>
        <v>#DIV/0!</v>
      </c>
      <c r="AI439" s="951"/>
      <c r="AJ439" s="947" t="s">
        <v>579</v>
      </c>
      <c r="AK439" s="948"/>
      <c r="AL439" s="948"/>
      <c r="AM439" s="1426" t="e">
        <f>AN439+AO439+AP439</f>
        <v>#DIV/0!</v>
      </c>
      <c r="AN439" s="1426" t="e">
        <f>AN438/AM438</f>
        <v>#DIV/0!</v>
      </c>
      <c r="AO439" s="1426" t="e">
        <f>AO438/AM438</f>
        <v>#DIV/0!</v>
      </c>
      <c r="AP439" s="1426" t="e">
        <f>AP438/AM438</f>
        <v>#DIV/0!</v>
      </c>
      <c r="AQ439" s="951"/>
      <c r="AR439" s="947" t="s">
        <v>579</v>
      </c>
      <c r="AS439" s="948"/>
      <c r="AT439" s="948"/>
      <c r="AU439" s="1426" t="e">
        <f>AV439+AW439+AX439</f>
        <v>#DIV/0!</v>
      </c>
      <c r="AV439" s="1426" t="e">
        <f>AV438/AU438</f>
        <v>#DIV/0!</v>
      </c>
      <c r="AW439" s="1426" t="e">
        <f>AW438/AU438</f>
        <v>#DIV/0!</v>
      </c>
      <c r="AX439" s="1426" t="e">
        <f>AX438/AU438</f>
        <v>#DIV/0!</v>
      </c>
      <c r="AY439" s="951"/>
      <c r="AZ439" s="947" t="s">
        <v>579</v>
      </c>
      <c r="BA439" s="948"/>
      <c r="BB439" s="948"/>
      <c r="BC439" s="1426" t="e">
        <f>BD439+BE439+BF439</f>
        <v>#DIV/0!</v>
      </c>
      <c r="BD439" s="1426" t="e">
        <f>BD438/BC438</f>
        <v>#DIV/0!</v>
      </c>
      <c r="BE439" s="1426" t="e">
        <f>BE438/BC438</f>
        <v>#DIV/0!</v>
      </c>
      <c r="BF439" s="1426" t="e">
        <f>BF438/BC438</f>
        <v>#DIV/0!</v>
      </c>
      <c r="BG439" s="951"/>
      <c r="BH439" s="947" t="s">
        <v>579</v>
      </c>
      <c r="BI439" s="948"/>
      <c r="BJ439" s="948"/>
      <c r="BK439" s="1426" t="e">
        <f>BL439+BM439+BN439</f>
        <v>#DIV/0!</v>
      </c>
      <c r="BL439" s="1426" t="e">
        <f>BL438/BK438</f>
        <v>#DIV/0!</v>
      </c>
      <c r="BM439" s="1426" t="e">
        <f>BM438/BK438</f>
        <v>#DIV/0!</v>
      </c>
      <c r="BN439" s="1426" t="e">
        <f>BN438/BK438</f>
        <v>#DIV/0!</v>
      </c>
      <c r="BO439" s="951"/>
      <c r="BP439" s="947" t="s">
        <v>579</v>
      </c>
      <c r="BQ439" s="948"/>
      <c r="BR439" s="948"/>
      <c r="BS439" s="1426" t="e">
        <f>BT439+BU439+BV439</f>
        <v>#DIV/0!</v>
      </c>
      <c r="BT439" s="1426" t="e">
        <f>BT438/BS438</f>
        <v>#DIV/0!</v>
      </c>
      <c r="BU439" s="1426" t="e">
        <f>BU438/BS438</f>
        <v>#DIV/0!</v>
      </c>
      <c r="BV439" s="1426" t="e">
        <f>BV438/BS438</f>
        <v>#DIV/0!</v>
      </c>
      <c r="BW439" s="951"/>
      <c r="BX439" s="947" t="s">
        <v>579</v>
      </c>
      <c r="BY439" s="948"/>
      <c r="BZ439" s="948"/>
      <c r="CA439" s="1426" t="e">
        <f>CB439+CC439+CD439</f>
        <v>#DIV/0!</v>
      </c>
      <c r="CB439" s="1426" t="e">
        <f>CB438/CA438</f>
        <v>#DIV/0!</v>
      </c>
      <c r="CC439" s="1426" t="e">
        <f>CC438/CA438</f>
        <v>#DIV/0!</v>
      </c>
      <c r="CD439" s="1426" t="e">
        <f>CD438/CA438</f>
        <v>#DIV/0!</v>
      </c>
      <c r="CE439" s="951"/>
      <c r="CF439" s="947" t="s">
        <v>579</v>
      </c>
      <c r="CG439" s="948"/>
      <c r="CH439" s="948"/>
      <c r="CI439" s="1426" t="e">
        <f>CJ439+CK439+CL439</f>
        <v>#DIV/0!</v>
      </c>
      <c r="CJ439" s="1426" t="e">
        <f>CJ438/CI438</f>
        <v>#DIV/0!</v>
      </c>
      <c r="CK439" s="1426" t="e">
        <f>CK438/CI438</f>
        <v>#DIV/0!</v>
      </c>
      <c r="CL439" s="1426" t="e">
        <f>CL438/CI438</f>
        <v>#DIV/0!</v>
      </c>
      <c r="CM439" s="951"/>
      <c r="CN439" s="947" t="s">
        <v>579</v>
      </c>
      <c r="CO439" s="948"/>
      <c r="CP439" s="948"/>
      <c r="CQ439" s="1426" t="e">
        <f>CR439+CS439+CT439</f>
        <v>#DIV/0!</v>
      </c>
      <c r="CR439" s="1426" t="e">
        <f>CR438/CQ438</f>
        <v>#DIV/0!</v>
      </c>
      <c r="CS439" s="1426" t="e">
        <f>CS438/CQ438</f>
        <v>#DIV/0!</v>
      </c>
      <c r="CT439" s="1426" t="e">
        <f>CT438/CQ438</f>
        <v>#DIV/0!</v>
      </c>
      <c r="CU439" s="951"/>
      <c r="CV439" s="947" t="s">
        <v>579</v>
      </c>
      <c r="CW439" s="948"/>
      <c r="CX439" s="948"/>
      <c r="CY439" s="1426" t="e">
        <f>CZ439+DA439+DB439</f>
        <v>#DIV/0!</v>
      </c>
      <c r="CZ439" s="1426" t="e">
        <f>CZ438/CY438</f>
        <v>#DIV/0!</v>
      </c>
      <c r="DA439" s="1426" t="e">
        <f>DA438/CY438</f>
        <v>#DIV/0!</v>
      </c>
      <c r="DB439" s="1426" t="e">
        <f>DB438/CY438</f>
        <v>#DIV/0!</v>
      </c>
      <c r="DC439" s="951"/>
      <c r="DD439" s="947" t="s">
        <v>579</v>
      </c>
      <c r="DE439" s="948"/>
      <c r="DF439" s="948"/>
      <c r="DG439" s="1426" t="e">
        <f>DH439+DI439+DJ439</f>
        <v>#DIV/0!</v>
      </c>
      <c r="DH439" s="1426" t="e">
        <f>DH438/DG438</f>
        <v>#DIV/0!</v>
      </c>
      <c r="DI439" s="1426" t="e">
        <f>DI438/DG438</f>
        <v>#DIV/0!</v>
      </c>
      <c r="DJ439" s="1426" t="e">
        <f>DJ438/DG438</f>
        <v>#DIV/0!</v>
      </c>
      <c r="DK439" s="951"/>
      <c r="DL439" s="947" t="s">
        <v>579</v>
      </c>
      <c r="DM439" s="948"/>
      <c r="DN439" s="948"/>
      <c r="DO439" s="1426" t="e">
        <f>DP439+DQ439+DR439</f>
        <v>#DIV/0!</v>
      </c>
      <c r="DP439" s="1426" t="e">
        <f>DP438/DO438</f>
        <v>#DIV/0!</v>
      </c>
      <c r="DQ439" s="1426" t="e">
        <f>DQ438/DO438</f>
        <v>#DIV/0!</v>
      </c>
      <c r="DR439" s="1426" t="e">
        <f>DR438/DO438</f>
        <v>#DIV/0!</v>
      </c>
      <c r="DS439" s="951"/>
      <c r="DT439" s="947" t="s">
        <v>579</v>
      </c>
      <c r="DU439" s="948"/>
      <c r="DV439" s="948"/>
      <c r="DW439" s="1426" t="e">
        <f>DX439+DY439+DZ439</f>
        <v>#DIV/0!</v>
      </c>
      <c r="DX439" s="1426" t="e">
        <f>DX438/DW438</f>
        <v>#DIV/0!</v>
      </c>
      <c r="DY439" s="1426" t="e">
        <f>DY438/DW438</f>
        <v>#DIV/0!</v>
      </c>
      <c r="DZ439" s="1426" t="e">
        <f>DZ438/DW438</f>
        <v>#DIV/0!</v>
      </c>
      <c r="EA439" s="951"/>
      <c r="EB439" s="947" t="s">
        <v>579</v>
      </c>
      <c r="EC439" s="948"/>
      <c r="ED439" s="948"/>
      <c r="EE439" s="1426" t="e">
        <f>EF439+EG439+EH439</f>
        <v>#DIV/0!</v>
      </c>
      <c r="EF439" s="1426" t="e">
        <f>EF438/EE438</f>
        <v>#DIV/0!</v>
      </c>
      <c r="EG439" s="1426" t="e">
        <f>EG438/EE438</f>
        <v>#DIV/0!</v>
      </c>
      <c r="EH439" s="1426" t="e">
        <f>EH438/EE438</f>
        <v>#DIV/0!</v>
      </c>
      <c r="EI439" s="951"/>
      <c r="EJ439" s="947" t="s">
        <v>579</v>
      </c>
      <c r="EK439" s="948"/>
      <c r="EL439" s="948"/>
      <c r="EM439" s="1426" t="e">
        <f>EN439+EO439+EP439</f>
        <v>#DIV/0!</v>
      </c>
      <c r="EN439" s="1426" t="e">
        <f>EN438/EM438</f>
        <v>#DIV/0!</v>
      </c>
      <c r="EO439" s="1426" t="e">
        <f>EO438/EM438</f>
        <v>#DIV/0!</v>
      </c>
      <c r="EP439" s="1426" t="e">
        <f>EP438/EM438</f>
        <v>#DIV/0!</v>
      </c>
      <c r="EQ439" s="951"/>
      <c r="ER439" s="947" t="s">
        <v>579</v>
      </c>
      <c r="ES439" s="948"/>
      <c r="ET439" s="948"/>
      <c r="EU439" s="1426" t="e">
        <f>EV439+EW439+EX439</f>
        <v>#DIV/0!</v>
      </c>
      <c r="EV439" s="1426" t="e">
        <f>EV438/EU438</f>
        <v>#DIV/0!</v>
      </c>
      <c r="EW439" s="1426" t="e">
        <f>EW438/EU438</f>
        <v>#DIV/0!</v>
      </c>
      <c r="EX439" s="1426" t="e">
        <f>EX438/EU438</f>
        <v>#DIV/0!</v>
      </c>
      <c r="EY439" s="951"/>
      <c r="EZ439" s="947" t="s">
        <v>579</v>
      </c>
      <c r="FA439" s="948"/>
      <c r="FB439" s="948"/>
      <c r="FC439" s="1426" t="e">
        <f>FD439+FE439+FF439</f>
        <v>#DIV/0!</v>
      </c>
      <c r="FD439" s="1426" t="e">
        <f>FD438/FC438</f>
        <v>#DIV/0!</v>
      </c>
      <c r="FE439" s="1426" t="e">
        <f>FE438/FC438</f>
        <v>#DIV/0!</v>
      </c>
      <c r="FF439" s="1426" t="e">
        <f>FF438/FC438</f>
        <v>#DIV/0!</v>
      </c>
      <c r="FG439" s="951"/>
      <c r="FH439" s="947" t="s">
        <v>579</v>
      </c>
      <c r="FI439" s="948"/>
      <c r="FJ439" s="948"/>
      <c r="FK439" s="1426" t="e">
        <f>FL439+FM439+FN439</f>
        <v>#DIV/0!</v>
      </c>
      <c r="FL439" s="1426" t="e">
        <f>FL438/FK438</f>
        <v>#DIV/0!</v>
      </c>
      <c r="FM439" s="1426" t="e">
        <f>FM438/FK438</f>
        <v>#DIV/0!</v>
      </c>
      <c r="FN439" s="1426" t="e">
        <f>FN438/FK438</f>
        <v>#DIV/0!</v>
      </c>
      <c r="FO439" s="951"/>
    </row>
    <row r="440" spans="2:171">
      <c r="K440" s="946"/>
      <c r="S440" s="946"/>
      <c r="AA440" s="946"/>
      <c r="AI440" s="946"/>
      <c r="AQ440" s="946"/>
      <c r="AY440" s="946"/>
      <c r="BG440" s="946"/>
      <c r="BO440" s="946"/>
      <c r="BW440" s="946"/>
      <c r="CE440" s="946"/>
      <c r="CM440" s="946"/>
      <c r="CU440" s="946"/>
      <c r="DC440" s="946"/>
      <c r="DK440" s="946"/>
      <c r="DS440" s="946"/>
      <c r="EA440" s="946"/>
      <c r="EI440" s="946"/>
      <c r="EQ440" s="946"/>
      <c r="EY440" s="946"/>
      <c r="FG440" s="946"/>
      <c r="FO440" s="946"/>
    </row>
    <row r="441" spans="2:171">
      <c r="E441" s="301" t="s">
        <v>473</v>
      </c>
      <c r="G441" s="302" t="s">
        <v>104</v>
      </c>
      <c r="H441" s="302" t="s">
        <v>105</v>
      </c>
      <c r="I441" s="302" t="s">
        <v>106</v>
      </c>
      <c r="J441" s="303" t="s">
        <v>464</v>
      </c>
      <c r="K441" s="946"/>
      <c r="O441" s="302" t="s">
        <v>104</v>
      </c>
      <c r="P441" s="302" t="s">
        <v>105</v>
      </c>
      <c r="Q441" s="302" t="s">
        <v>106</v>
      </c>
      <c r="R441" s="303" t="s">
        <v>464</v>
      </c>
      <c r="S441" s="946"/>
      <c r="W441" s="302" t="s">
        <v>104</v>
      </c>
      <c r="X441" s="302" t="s">
        <v>105</v>
      </c>
      <c r="Y441" s="302" t="s">
        <v>106</v>
      </c>
      <c r="Z441" s="303" t="s">
        <v>464</v>
      </c>
      <c r="AA441" s="946"/>
      <c r="AE441" s="302" t="s">
        <v>104</v>
      </c>
      <c r="AF441" s="302" t="s">
        <v>105</v>
      </c>
      <c r="AG441" s="302" t="s">
        <v>106</v>
      </c>
      <c r="AH441" s="303" t="s">
        <v>464</v>
      </c>
      <c r="AI441" s="946"/>
      <c r="AM441" s="302" t="s">
        <v>104</v>
      </c>
      <c r="AN441" s="302" t="s">
        <v>105</v>
      </c>
      <c r="AO441" s="302" t="s">
        <v>106</v>
      </c>
      <c r="AP441" s="303" t="s">
        <v>464</v>
      </c>
      <c r="AQ441" s="946"/>
      <c r="AU441" s="302" t="s">
        <v>104</v>
      </c>
      <c r="AV441" s="302" t="s">
        <v>105</v>
      </c>
      <c r="AW441" s="302" t="s">
        <v>106</v>
      </c>
      <c r="AX441" s="303" t="s">
        <v>464</v>
      </c>
      <c r="AY441" s="946"/>
      <c r="BC441" s="302" t="s">
        <v>104</v>
      </c>
      <c r="BD441" s="302" t="s">
        <v>105</v>
      </c>
      <c r="BE441" s="302" t="s">
        <v>106</v>
      </c>
      <c r="BF441" s="303" t="s">
        <v>464</v>
      </c>
      <c r="BG441" s="946"/>
      <c r="BK441" s="302" t="s">
        <v>104</v>
      </c>
      <c r="BL441" s="302" t="s">
        <v>105</v>
      </c>
      <c r="BM441" s="302" t="s">
        <v>106</v>
      </c>
      <c r="BN441" s="303" t="s">
        <v>464</v>
      </c>
      <c r="BO441" s="946"/>
      <c r="BS441" s="302" t="s">
        <v>104</v>
      </c>
      <c r="BT441" s="302" t="s">
        <v>105</v>
      </c>
      <c r="BU441" s="302" t="s">
        <v>106</v>
      </c>
      <c r="BV441" s="303" t="s">
        <v>464</v>
      </c>
      <c r="BW441" s="946"/>
      <c r="CA441" s="302" t="s">
        <v>104</v>
      </c>
      <c r="CB441" s="302" t="s">
        <v>105</v>
      </c>
      <c r="CC441" s="302" t="s">
        <v>106</v>
      </c>
      <c r="CD441" s="303" t="s">
        <v>464</v>
      </c>
      <c r="CE441" s="946"/>
      <c r="CI441" s="302" t="s">
        <v>104</v>
      </c>
      <c r="CJ441" s="302" t="s">
        <v>105</v>
      </c>
      <c r="CK441" s="302" t="s">
        <v>106</v>
      </c>
      <c r="CL441" s="303" t="s">
        <v>464</v>
      </c>
      <c r="CM441" s="946"/>
      <c r="CQ441" s="302" t="s">
        <v>104</v>
      </c>
      <c r="CR441" s="302" t="s">
        <v>105</v>
      </c>
      <c r="CS441" s="302" t="s">
        <v>106</v>
      </c>
      <c r="CT441" s="303" t="s">
        <v>464</v>
      </c>
      <c r="CU441" s="946"/>
      <c r="CY441" s="302" t="s">
        <v>104</v>
      </c>
      <c r="CZ441" s="302" t="s">
        <v>105</v>
      </c>
      <c r="DA441" s="302" t="s">
        <v>106</v>
      </c>
      <c r="DB441" s="303" t="s">
        <v>464</v>
      </c>
      <c r="DC441" s="946"/>
      <c r="DG441" s="302" t="s">
        <v>104</v>
      </c>
      <c r="DH441" s="302" t="s">
        <v>105</v>
      </c>
      <c r="DI441" s="302" t="s">
        <v>106</v>
      </c>
      <c r="DJ441" s="303" t="s">
        <v>464</v>
      </c>
      <c r="DK441" s="946"/>
      <c r="DO441" s="302" t="s">
        <v>104</v>
      </c>
      <c r="DP441" s="302" t="s">
        <v>105</v>
      </c>
      <c r="DQ441" s="302" t="s">
        <v>106</v>
      </c>
      <c r="DR441" s="303" t="s">
        <v>464</v>
      </c>
      <c r="DS441" s="946"/>
      <c r="DW441" s="302" t="s">
        <v>104</v>
      </c>
      <c r="DX441" s="302" t="s">
        <v>105</v>
      </c>
      <c r="DY441" s="302" t="s">
        <v>106</v>
      </c>
      <c r="DZ441" s="303" t="s">
        <v>464</v>
      </c>
      <c r="EA441" s="946"/>
      <c r="EE441" s="302" t="s">
        <v>104</v>
      </c>
      <c r="EF441" s="302" t="s">
        <v>105</v>
      </c>
      <c r="EG441" s="302" t="s">
        <v>106</v>
      </c>
      <c r="EH441" s="303" t="s">
        <v>464</v>
      </c>
      <c r="EI441" s="946"/>
      <c r="EM441" s="302" t="s">
        <v>104</v>
      </c>
      <c r="EN441" s="302" t="s">
        <v>105</v>
      </c>
      <c r="EO441" s="302" t="s">
        <v>106</v>
      </c>
      <c r="EP441" s="303" t="s">
        <v>464</v>
      </c>
      <c r="EQ441" s="946"/>
      <c r="EU441" s="302" t="s">
        <v>104</v>
      </c>
      <c r="EV441" s="302" t="s">
        <v>105</v>
      </c>
      <c r="EW441" s="302" t="s">
        <v>106</v>
      </c>
      <c r="EX441" s="303" t="s">
        <v>464</v>
      </c>
      <c r="EY441" s="946"/>
      <c r="FC441" s="302" t="s">
        <v>104</v>
      </c>
      <c r="FD441" s="302" t="s">
        <v>105</v>
      </c>
      <c r="FE441" s="302" t="s">
        <v>106</v>
      </c>
      <c r="FF441" s="303" t="s">
        <v>464</v>
      </c>
      <c r="FG441" s="946"/>
      <c r="FK441" s="302" t="s">
        <v>104</v>
      </c>
      <c r="FL441" s="302" t="s">
        <v>105</v>
      </c>
      <c r="FM441" s="302" t="s">
        <v>106</v>
      </c>
      <c r="FN441" s="303" t="s">
        <v>464</v>
      </c>
      <c r="FO441" s="946"/>
    </row>
    <row r="442" spans="2:171">
      <c r="B442" s="108"/>
      <c r="C442" s="108" t="s">
        <v>126</v>
      </c>
      <c r="D442" s="944"/>
      <c r="E442" s="778" t="str">
        <f>E45</f>
        <v>PTD</v>
      </c>
      <c r="G442" s="766">
        <f t="shared" ref="G442:J443" si="573">G45</f>
        <v>0</v>
      </c>
      <c r="H442" s="766">
        <f t="shared" si="573"/>
        <v>0</v>
      </c>
      <c r="I442" s="766">
        <f t="shared" si="573"/>
        <v>0</v>
      </c>
      <c r="J442" s="766">
        <f t="shared" si="573"/>
        <v>0</v>
      </c>
      <c r="K442" s="951"/>
      <c r="L442" s="944"/>
      <c r="M442" s="945"/>
      <c r="N442" s="945"/>
      <c r="O442" s="766" t="e">
        <f t="shared" ref="O442:R443" si="574">O45</f>
        <v>#DIV/0!</v>
      </c>
      <c r="P442" s="766" t="e">
        <f t="shared" si="574"/>
        <v>#DIV/0!</v>
      </c>
      <c r="Q442" s="766" t="e">
        <f t="shared" si="574"/>
        <v>#DIV/0!</v>
      </c>
      <c r="R442" s="766" t="e">
        <f t="shared" si="574"/>
        <v>#DIV/0!</v>
      </c>
      <c r="S442" s="951"/>
      <c r="T442" s="944"/>
      <c r="U442" s="945"/>
      <c r="V442" s="945"/>
      <c r="W442" s="766" t="e">
        <f t="shared" ref="W442:Z443" si="575">W45</f>
        <v>#DIV/0!</v>
      </c>
      <c r="X442" s="766" t="e">
        <f t="shared" si="575"/>
        <v>#DIV/0!</v>
      </c>
      <c r="Y442" s="766" t="e">
        <f t="shared" si="575"/>
        <v>#DIV/0!</v>
      </c>
      <c r="Z442" s="766" t="e">
        <f t="shared" si="575"/>
        <v>#DIV/0!</v>
      </c>
      <c r="AA442" s="951"/>
      <c r="AB442" s="944"/>
      <c r="AC442" s="945"/>
      <c r="AD442" s="945"/>
      <c r="AE442" s="766" t="e">
        <f t="shared" ref="AE442:AH443" si="576">AE45</f>
        <v>#DIV/0!</v>
      </c>
      <c r="AF442" s="766" t="e">
        <f t="shared" si="576"/>
        <v>#DIV/0!</v>
      </c>
      <c r="AG442" s="766" t="e">
        <f t="shared" si="576"/>
        <v>#DIV/0!</v>
      </c>
      <c r="AH442" s="766" t="e">
        <f t="shared" si="576"/>
        <v>#DIV/0!</v>
      </c>
      <c r="AI442" s="951"/>
      <c r="AJ442" s="944"/>
      <c r="AK442" s="945"/>
      <c r="AL442" s="945"/>
      <c r="AM442" s="766" t="e">
        <f t="shared" ref="AM442:AP443" si="577">AM45</f>
        <v>#DIV/0!</v>
      </c>
      <c r="AN442" s="766" t="e">
        <f t="shared" si="577"/>
        <v>#DIV/0!</v>
      </c>
      <c r="AO442" s="766" t="e">
        <f t="shared" si="577"/>
        <v>#DIV/0!</v>
      </c>
      <c r="AP442" s="766" t="e">
        <f t="shared" si="577"/>
        <v>#DIV/0!</v>
      </c>
      <c r="AQ442" s="951"/>
      <c r="AR442" s="944"/>
      <c r="AS442" s="945"/>
      <c r="AT442" s="945"/>
      <c r="AU442" s="766" t="e">
        <f t="shared" ref="AU442:AX443" si="578">AU45</f>
        <v>#DIV/0!</v>
      </c>
      <c r="AV442" s="766" t="e">
        <f t="shared" si="578"/>
        <v>#DIV/0!</v>
      </c>
      <c r="AW442" s="766" t="e">
        <f t="shared" si="578"/>
        <v>#DIV/0!</v>
      </c>
      <c r="AX442" s="766" t="e">
        <f t="shared" si="578"/>
        <v>#DIV/0!</v>
      </c>
      <c r="AY442" s="951"/>
      <c r="AZ442" s="944"/>
      <c r="BA442" s="945"/>
      <c r="BB442" s="945"/>
      <c r="BC442" s="766" t="e">
        <f t="shared" ref="BC442:BF443" si="579">BC45</f>
        <v>#DIV/0!</v>
      </c>
      <c r="BD442" s="766" t="e">
        <f t="shared" si="579"/>
        <v>#DIV/0!</v>
      </c>
      <c r="BE442" s="766" t="e">
        <f t="shared" si="579"/>
        <v>#DIV/0!</v>
      </c>
      <c r="BF442" s="766" t="e">
        <f t="shared" si="579"/>
        <v>#DIV/0!</v>
      </c>
      <c r="BG442" s="951"/>
      <c r="BH442" s="944"/>
      <c r="BI442" s="945"/>
      <c r="BJ442" s="945"/>
      <c r="BK442" s="766" t="e">
        <f t="shared" ref="BK442:BN443" si="580">BK45</f>
        <v>#DIV/0!</v>
      </c>
      <c r="BL442" s="766" t="e">
        <f t="shared" si="580"/>
        <v>#DIV/0!</v>
      </c>
      <c r="BM442" s="766" t="e">
        <f t="shared" si="580"/>
        <v>#DIV/0!</v>
      </c>
      <c r="BN442" s="766" t="e">
        <f t="shared" si="580"/>
        <v>#DIV/0!</v>
      </c>
      <c r="BO442" s="951"/>
      <c r="BP442" s="944"/>
      <c r="BQ442" s="945"/>
      <c r="BR442" s="945"/>
      <c r="BS442" s="766" t="e">
        <f t="shared" ref="BS442:BV443" si="581">BS45</f>
        <v>#DIV/0!</v>
      </c>
      <c r="BT442" s="766" t="e">
        <f t="shared" si="581"/>
        <v>#DIV/0!</v>
      </c>
      <c r="BU442" s="766" t="e">
        <f t="shared" si="581"/>
        <v>#DIV/0!</v>
      </c>
      <c r="BV442" s="766" t="e">
        <f t="shared" si="581"/>
        <v>#DIV/0!</v>
      </c>
      <c r="BW442" s="951"/>
      <c r="BX442" s="944"/>
      <c r="BY442" s="945"/>
      <c r="BZ442" s="945"/>
      <c r="CA442" s="766" t="e">
        <f t="shared" ref="CA442:CD443" si="582">CA45</f>
        <v>#DIV/0!</v>
      </c>
      <c r="CB442" s="766" t="e">
        <f t="shared" si="582"/>
        <v>#DIV/0!</v>
      </c>
      <c r="CC442" s="766" t="e">
        <f t="shared" si="582"/>
        <v>#DIV/0!</v>
      </c>
      <c r="CD442" s="766" t="e">
        <f t="shared" si="582"/>
        <v>#DIV/0!</v>
      </c>
      <c r="CE442" s="951"/>
      <c r="CF442" s="944"/>
      <c r="CG442" s="945"/>
      <c r="CH442" s="945"/>
      <c r="CI442" s="766" t="e">
        <f t="shared" ref="CI442:CL443" si="583">CI45</f>
        <v>#DIV/0!</v>
      </c>
      <c r="CJ442" s="766" t="e">
        <f t="shared" si="583"/>
        <v>#DIV/0!</v>
      </c>
      <c r="CK442" s="766" t="e">
        <f t="shared" si="583"/>
        <v>#DIV/0!</v>
      </c>
      <c r="CL442" s="766" t="e">
        <f t="shared" si="583"/>
        <v>#DIV/0!</v>
      </c>
      <c r="CM442" s="951"/>
      <c r="CN442" s="944"/>
      <c r="CO442" s="945"/>
      <c r="CP442" s="945"/>
      <c r="CQ442" s="766" t="e">
        <f t="shared" ref="CQ442:CT443" si="584">CQ45</f>
        <v>#DIV/0!</v>
      </c>
      <c r="CR442" s="766" t="e">
        <f t="shared" si="584"/>
        <v>#DIV/0!</v>
      </c>
      <c r="CS442" s="766" t="e">
        <f t="shared" si="584"/>
        <v>#DIV/0!</v>
      </c>
      <c r="CT442" s="766" t="e">
        <f t="shared" si="584"/>
        <v>#DIV/0!</v>
      </c>
      <c r="CU442" s="951"/>
      <c r="CV442" s="944"/>
      <c r="CW442" s="945"/>
      <c r="CX442" s="945"/>
      <c r="CY442" s="766" t="e">
        <f t="shared" ref="CY442:DB443" si="585">CY45</f>
        <v>#DIV/0!</v>
      </c>
      <c r="CZ442" s="766" t="e">
        <f t="shared" si="585"/>
        <v>#DIV/0!</v>
      </c>
      <c r="DA442" s="766" t="e">
        <f t="shared" si="585"/>
        <v>#DIV/0!</v>
      </c>
      <c r="DB442" s="766" t="e">
        <f t="shared" si="585"/>
        <v>#DIV/0!</v>
      </c>
      <c r="DC442" s="951"/>
      <c r="DD442" s="944"/>
      <c r="DE442" s="945"/>
      <c r="DF442" s="945"/>
      <c r="DG442" s="766" t="e">
        <f t="shared" ref="DG442:DJ443" si="586">DG45</f>
        <v>#DIV/0!</v>
      </c>
      <c r="DH442" s="766" t="e">
        <f t="shared" si="586"/>
        <v>#DIV/0!</v>
      </c>
      <c r="DI442" s="766" t="e">
        <f t="shared" si="586"/>
        <v>#DIV/0!</v>
      </c>
      <c r="DJ442" s="766" t="e">
        <f t="shared" si="586"/>
        <v>#DIV/0!</v>
      </c>
      <c r="DK442" s="951"/>
      <c r="DL442" s="944"/>
      <c r="DM442" s="945"/>
      <c r="DN442" s="945"/>
      <c r="DO442" s="766" t="e">
        <f t="shared" ref="DO442:DR443" si="587">DO45</f>
        <v>#DIV/0!</v>
      </c>
      <c r="DP442" s="766" t="e">
        <f t="shared" si="587"/>
        <v>#DIV/0!</v>
      </c>
      <c r="DQ442" s="766" t="e">
        <f t="shared" si="587"/>
        <v>#DIV/0!</v>
      </c>
      <c r="DR442" s="766" t="e">
        <f t="shared" si="587"/>
        <v>#DIV/0!</v>
      </c>
      <c r="DS442" s="951"/>
      <c r="DT442" s="944"/>
      <c r="DU442" s="945"/>
      <c r="DV442" s="945"/>
      <c r="DW442" s="766" t="e">
        <f t="shared" ref="DW442:DZ443" si="588">DW45</f>
        <v>#DIV/0!</v>
      </c>
      <c r="DX442" s="766" t="e">
        <f t="shared" si="588"/>
        <v>#DIV/0!</v>
      </c>
      <c r="DY442" s="766" t="e">
        <f t="shared" si="588"/>
        <v>#DIV/0!</v>
      </c>
      <c r="DZ442" s="766" t="e">
        <f t="shared" si="588"/>
        <v>#DIV/0!</v>
      </c>
      <c r="EA442" s="951"/>
      <c r="EB442" s="944"/>
      <c r="EC442" s="945"/>
      <c r="ED442" s="945"/>
      <c r="EE442" s="766" t="e">
        <f t="shared" ref="EE442:EH443" si="589">EE45</f>
        <v>#DIV/0!</v>
      </c>
      <c r="EF442" s="766" t="e">
        <f t="shared" si="589"/>
        <v>#DIV/0!</v>
      </c>
      <c r="EG442" s="766" t="e">
        <f t="shared" si="589"/>
        <v>#DIV/0!</v>
      </c>
      <c r="EH442" s="766" t="e">
        <f t="shared" si="589"/>
        <v>#DIV/0!</v>
      </c>
      <c r="EI442" s="951"/>
      <c r="EJ442" s="944"/>
      <c r="EK442" s="945"/>
      <c r="EL442" s="945"/>
      <c r="EM442" s="766" t="e">
        <f t="shared" ref="EM442:EP443" si="590">EM45</f>
        <v>#DIV/0!</v>
      </c>
      <c r="EN442" s="766" t="e">
        <f t="shared" si="590"/>
        <v>#DIV/0!</v>
      </c>
      <c r="EO442" s="766" t="e">
        <f t="shared" si="590"/>
        <v>#DIV/0!</v>
      </c>
      <c r="EP442" s="766" t="e">
        <f t="shared" si="590"/>
        <v>#DIV/0!</v>
      </c>
      <c r="EQ442" s="951"/>
      <c r="ER442" s="944"/>
      <c r="ES442" s="945"/>
      <c r="ET442" s="945"/>
      <c r="EU442" s="766" t="e">
        <f t="shared" ref="EU442:EX443" si="591">EU45</f>
        <v>#DIV/0!</v>
      </c>
      <c r="EV442" s="766" t="e">
        <f t="shared" si="591"/>
        <v>#DIV/0!</v>
      </c>
      <c r="EW442" s="766" t="e">
        <f t="shared" si="591"/>
        <v>#DIV/0!</v>
      </c>
      <c r="EX442" s="766" t="e">
        <f t="shared" si="591"/>
        <v>#DIV/0!</v>
      </c>
      <c r="EY442" s="951"/>
      <c r="EZ442" s="944"/>
      <c r="FA442" s="945"/>
      <c r="FB442" s="945"/>
      <c r="FC442" s="766" t="e">
        <f t="shared" ref="FC442:FF443" si="592">FC45</f>
        <v>#DIV/0!</v>
      </c>
      <c r="FD442" s="766" t="e">
        <f t="shared" si="592"/>
        <v>#DIV/0!</v>
      </c>
      <c r="FE442" s="766" t="e">
        <f t="shared" si="592"/>
        <v>#DIV/0!</v>
      </c>
      <c r="FF442" s="766" t="e">
        <f t="shared" si="592"/>
        <v>#DIV/0!</v>
      </c>
      <c r="FG442" s="951"/>
      <c r="FH442" s="944"/>
      <c r="FI442" s="945"/>
      <c r="FJ442" s="945"/>
      <c r="FK442" s="766" t="e">
        <f t="shared" ref="FK442:FN443" si="593">FK45</f>
        <v>#DIV/0!</v>
      </c>
      <c r="FL442" s="766" t="e">
        <f t="shared" si="593"/>
        <v>#DIV/0!</v>
      </c>
      <c r="FM442" s="766" t="e">
        <f t="shared" si="593"/>
        <v>#DIV/0!</v>
      </c>
      <c r="FN442" s="766" t="e">
        <f t="shared" si="593"/>
        <v>#DIV/0!</v>
      </c>
      <c r="FO442" s="951"/>
    </row>
    <row r="443" spans="2:171">
      <c r="B443" s="108"/>
      <c r="C443" s="108" t="s">
        <v>127</v>
      </c>
      <c r="D443" s="944"/>
      <c r="E443" s="778" t="str">
        <f>E46</f>
        <v>LABOR</v>
      </c>
      <c r="G443" s="766">
        <f t="shared" si="573"/>
        <v>0</v>
      </c>
      <c r="H443" s="766">
        <f t="shared" si="573"/>
        <v>0</v>
      </c>
      <c r="I443" s="766">
        <f t="shared" si="573"/>
        <v>0</v>
      </c>
      <c r="J443" s="766">
        <f t="shared" si="573"/>
        <v>0</v>
      </c>
      <c r="K443" s="946"/>
      <c r="L443" s="944"/>
      <c r="M443" s="945"/>
      <c r="N443" s="945"/>
      <c r="O443" s="766" t="e">
        <f t="shared" si="574"/>
        <v>#DIV/0!</v>
      </c>
      <c r="P443" s="766" t="e">
        <f t="shared" si="574"/>
        <v>#DIV/0!</v>
      </c>
      <c r="Q443" s="766" t="e">
        <f t="shared" si="574"/>
        <v>#DIV/0!</v>
      </c>
      <c r="R443" s="766" t="e">
        <f t="shared" si="574"/>
        <v>#DIV/0!</v>
      </c>
      <c r="S443" s="946"/>
      <c r="T443" s="944"/>
      <c r="U443" s="945"/>
      <c r="V443" s="945"/>
      <c r="W443" s="766" t="e">
        <f t="shared" si="575"/>
        <v>#DIV/0!</v>
      </c>
      <c r="X443" s="766" t="e">
        <f t="shared" si="575"/>
        <v>#DIV/0!</v>
      </c>
      <c r="Y443" s="766" t="e">
        <f t="shared" si="575"/>
        <v>#DIV/0!</v>
      </c>
      <c r="Z443" s="766" t="e">
        <f t="shared" si="575"/>
        <v>#DIV/0!</v>
      </c>
      <c r="AA443" s="946"/>
      <c r="AB443" s="944"/>
      <c r="AC443" s="945"/>
      <c r="AD443" s="945"/>
      <c r="AE443" s="766" t="e">
        <f t="shared" si="576"/>
        <v>#DIV/0!</v>
      </c>
      <c r="AF443" s="766" t="e">
        <f t="shared" si="576"/>
        <v>#DIV/0!</v>
      </c>
      <c r="AG443" s="766" t="e">
        <f t="shared" si="576"/>
        <v>#DIV/0!</v>
      </c>
      <c r="AH443" s="766" t="e">
        <f t="shared" si="576"/>
        <v>#DIV/0!</v>
      </c>
      <c r="AI443" s="946"/>
      <c r="AJ443" s="944"/>
      <c r="AK443" s="945"/>
      <c r="AL443" s="945"/>
      <c r="AM443" s="766" t="e">
        <f t="shared" si="577"/>
        <v>#DIV/0!</v>
      </c>
      <c r="AN443" s="766" t="e">
        <f t="shared" si="577"/>
        <v>#DIV/0!</v>
      </c>
      <c r="AO443" s="766" t="e">
        <f t="shared" si="577"/>
        <v>#DIV/0!</v>
      </c>
      <c r="AP443" s="766" t="e">
        <f t="shared" si="577"/>
        <v>#DIV/0!</v>
      </c>
      <c r="AQ443" s="946"/>
      <c r="AR443" s="944"/>
      <c r="AS443" s="945"/>
      <c r="AT443" s="945"/>
      <c r="AU443" s="766" t="e">
        <f t="shared" si="578"/>
        <v>#DIV/0!</v>
      </c>
      <c r="AV443" s="766" t="e">
        <f t="shared" si="578"/>
        <v>#DIV/0!</v>
      </c>
      <c r="AW443" s="766" t="e">
        <f t="shared" si="578"/>
        <v>#DIV/0!</v>
      </c>
      <c r="AX443" s="766" t="e">
        <f t="shared" si="578"/>
        <v>#DIV/0!</v>
      </c>
      <c r="AY443" s="946"/>
      <c r="AZ443" s="944"/>
      <c r="BA443" s="945"/>
      <c r="BB443" s="945"/>
      <c r="BC443" s="766" t="e">
        <f t="shared" si="579"/>
        <v>#DIV/0!</v>
      </c>
      <c r="BD443" s="766" t="e">
        <f t="shared" si="579"/>
        <v>#DIV/0!</v>
      </c>
      <c r="BE443" s="766" t="e">
        <f t="shared" si="579"/>
        <v>#DIV/0!</v>
      </c>
      <c r="BF443" s="766" t="e">
        <f t="shared" si="579"/>
        <v>#DIV/0!</v>
      </c>
      <c r="BG443" s="946"/>
      <c r="BH443" s="944"/>
      <c r="BI443" s="945"/>
      <c r="BJ443" s="945"/>
      <c r="BK443" s="766" t="e">
        <f t="shared" si="580"/>
        <v>#DIV/0!</v>
      </c>
      <c r="BL443" s="766" t="e">
        <f t="shared" si="580"/>
        <v>#DIV/0!</v>
      </c>
      <c r="BM443" s="766" t="e">
        <f t="shared" si="580"/>
        <v>#DIV/0!</v>
      </c>
      <c r="BN443" s="766" t="e">
        <f t="shared" si="580"/>
        <v>#DIV/0!</v>
      </c>
      <c r="BO443" s="946"/>
      <c r="BP443" s="944"/>
      <c r="BQ443" s="945"/>
      <c r="BR443" s="945"/>
      <c r="BS443" s="766" t="e">
        <f t="shared" si="581"/>
        <v>#DIV/0!</v>
      </c>
      <c r="BT443" s="766" t="e">
        <f t="shared" si="581"/>
        <v>#DIV/0!</v>
      </c>
      <c r="BU443" s="766" t="e">
        <f t="shared" si="581"/>
        <v>#DIV/0!</v>
      </c>
      <c r="BV443" s="766" t="e">
        <f t="shared" si="581"/>
        <v>#DIV/0!</v>
      </c>
      <c r="BW443" s="946"/>
      <c r="BX443" s="944"/>
      <c r="BY443" s="945"/>
      <c r="BZ443" s="945"/>
      <c r="CA443" s="766" t="e">
        <f t="shared" si="582"/>
        <v>#DIV/0!</v>
      </c>
      <c r="CB443" s="766" t="e">
        <f t="shared" si="582"/>
        <v>#DIV/0!</v>
      </c>
      <c r="CC443" s="766" t="e">
        <f t="shared" si="582"/>
        <v>#DIV/0!</v>
      </c>
      <c r="CD443" s="766" t="e">
        <f t="shared" si="582"/>
        <v>#DIV/0!</v>
      </c>
      <c r="CE443" s="946"/>
      <c r="CF443" s="944"/>
      <c r="CG443" s="945"/>
      <c r="CH443" s="945"/>
      <c r="CI443" s="766" t="e">
        <f t="shared" si="583"/>
        <v>#DIV/0!</v>
      </c>
      <c r="CJ443" s="766" t="e">
        <f t="shared" si="583"/>
        <v>#DIV/0!</v>
      </c>
      <c r="CK443" s="766" t="e">
        <f t="shared" si="583"/>
        <v>#DIV/0!</v>
      </c>
      <c r="CL443" s="766" t="e">
        <f t="shared" si="583"/>
        <v>#DIV/0!</v>
      </c>
      <c r="CM443" s="946"/>
      <c r="CN443" s="944"/>
      <c r="CO443" s="945"/>
      <c r="CP443" s="945"/>
      <c r="CQ443" s="766" t="e">
        <f t="shared" si="584"/>
        <v>#DIV/0!</v>
      </c>
      <c r="CR443" s="766" t="e">
        <f t="shared" si="584"/>
        <v>#DIV/0!</v>
      </c>
      <c r="CS443" s="766" t="e">
        <f t="shared" si="584"/>
        <v>#DIV/0!</v>
      </c>
      <c r="CT443" s="766" t="e">
        <f t="shared" si="584"/>
        <v>#DIV/0!</v>
      </c>
      <c r="CU443" s="946"/>
      <c r="CV443" s="944"/>
      <c r="CW443" s="945"/>
      <c r="CX443" s="945"/>
      <c r="CY443" s="766" t="e">
        <f t="shared" si="585"/>
        <v>#DIV/0!</v>
      </c>
      <c r="CZ443" s="766" t="e">
        <f t="shared" si="585"/>
        <v>#DIV/0!</v>
      </c>
      <c r="DA443" s="766" t="e">
        <f t="shared" si="585"/>
        <v>#DIV/0!</v>
      </c>
      <c r="DB443" s="766" t="e">
        <f t="shared" si="585"/>
        <v>#DIV/0!</v>
      </c>
      <c r="DC443" s="946"/>
      <c r="DD443" s="944"/>
      <c r="DE443" s="945"/>
      <c r="DF443" s="945"/>
      <c r="DG443" s="766" t="e">
        <f t="shared" si="586"/>
        <v>#DIV/0!</v>
      </c>
      <c r="DH443" s="766" t="e">
        <f t="shared" si="586"/>
        <v>#DIV/0!</v>
      </c>
      <c r="DI443" s="766" t="e">
        <f t="shared" si="586"/>
        <v>#DIV/0!</v>
      </c>
      <c r="DJ443" s="766" t="e">
        <f t="shared" si="586"/>
        <v>#DIV/0!</v>
      </c>
      <c r="DK443" s="946"/>
      <c r="DL443" s="944"/>
      <c r="DM443" s="945"/>
      <c r="DN443" s="945"/>
      <c r="DO443" s="766" t="e">
        <f t="shared" si="587"/>
        <v>#DIV/0!</v>
      </c>
      <c r="DP443" s="766" t="e">
        <f t="shared" si="587"/>
        <v>#DIV/0!</v>
      </c>
      <c r="DQ443" s="766" t="e">
        <f t="shared" si="587"/>
        <v>#DIV/0!</v>
      </c>
      <c r="DR443" s="766" t="e">
        <f t="shared" si="587"/>
        <v>#DIV/0!</v>
      </c>
      <c r="DS443" s="946"/>
      <c r="DT443" s="944"/>
      <c r="DU443" s="945"/>
      <c r="DV443" s="945"/>
      <c r="DW443" s="766" t="e">
        <f t="shared" si="588"/>
        <v>#DIV/0!</v>
      </c>
      <c r="DX443" s="766" t="e">
        <f t="shared" si="588"/>
        <v>#DIV/0!</v>
      </c>
      <c r="DY443" s="766" t="e">
        <f t="shared" si="588"/>
        <v>#DIV/0!</v>
      </c>
      <c r="DZ443" s="766" t="e">
        <f t="shared" si="588"/>
        <v>#DIV/0!</v>
      </c>
      <c r="EA443" s="946"/>
      <c r="EB443" s="944"/>
      <c r="EC443" s="945"/>
      <c r="ED443" s="945"/>
      <c r="EE443" s="766" t="e">
        <f t="shared" si="589"/>
        <v>#DIV/0!</v>
      </c>
      <c r="EF443" s="766" t="e">
        <f t="shared" si="589"/>
        <v>#DIV/0!</v>
      </c>
      <c r="EG443" s="766" t="e">
        <f t="shared" si="589"/>
        <v>#DIV/0!</v>
      </c>
      <c r="EH443" s="766" t="e">
        <f t="shared" si="589"/>
        <v>#DIV/0!</v>
      </c>
      <c r="EI443" s="946"/>
      <c r="EJ443" s="944"/>
      <c r="EK443" s="945"/>
      <c r="EL443" s="945"/>
      <c r="EM443" s="766" t="e">
        <f t="shared" si="590"/>
        <v>#DIV/0!</v>
      </c>
      <c r="EN443" s="766" t="e">
        <f t="shared" si="590"/>
        <v>#DIV/0!</v>
      </c>
      <c r="EO443" s="766" t="e">
        <f t="shared" si="590"/>
        <v>#DIV/0!</v>
      </c>
      <c r="EP443" s="766" t="e">
        <f t="shared" si="590"/>
        <v>#DIV/0!</v>
      </c>
      <c r="EQ443" s="946"/>
      <c r="ER443" s="944"/>
      <c r="ES443" s="945"/>
      <c r="ET443" s="945"/>
      <c r="EU443" s="766" t="e">
        <f t="shared" si="591"/>
        <v>#DIV/0!</v>
      </c>
      <c r="EV443" s="766" t="e">
        <f t="shared" si="591"/>
        <v>#DIV/0!</v>
      </c>
      <c r="EW443" s="766" t="e">
        <f t="shared" si="591"/>
        <v>#DIV/0!</v>
      </c>
      <c r="EX443" s="766" t="e">
        <f t="shared" si="591"/>
        <v>#DIV/0!</v>
      </c>
      <c r="EY443" s="946"/>
      <c r="EZ443" s="944"/>
      <c r="FA443" s="945"/>
      <c r="FB443" s="945"/>
      <c r="FC443" s="766" t="e">
        <f t="shared" si="592"/>
        <v>#DIV/0!</v>
      </c>
      <c r="FD443" s="766" t="e">
        <f t="shared" si="592"/>
        <v>#DIV/0!</v>
      </c>
      <c r="FE443" s="766" t="e">
        <f t="shared" si="592"/>
        <v>#DIV/0!</v>
      </c>
      <c r="FF443" s="766" t="e">
        <f t="shared" si="592"/>
        <v>#DIV/0!</v>
      </c>
      <c r="FG443" s="946"/>
      <c r="FH443" s="944"/>
      <c r="FI443" s="945"/>
      <c r="FJ443" s="945"/>
      <c r="FK443" s="766" t="e">
        <f t="shared" si="593"/>
        <v>#DIV/0!</v>
      </c>
      <c r="FL443" s="766" t="e">
        <f t="shared" si="593"/>
        <v>#DIV/0!</v>
      </c>
      <c r="FM443" s="766" t="e">
        <f t="shared" si="593"/>
        <v>#DIV/0!</v>
      </c>
      <c r="FN443" s="766" t="e">
        <f t="shared" si="593"/>
        <v>#DIV/0!</v>
      </c>
      <c r="FO443" s="946"/>
    </row>
    <row r="444" spans="2:171">
      <c r="B444" s="108"/>
      <c r="C444" s="108" t="s">
        <v>133</v>
      </c>
      <c r="D444" s="944"/>
      <c r="E444" s="778" t="str">
        <f>E52</f>
        <v>PTD</v>
      </c>
      <c r="G444" s="766">
        <f>G52</f>
        <v>0</v>
      </c>
      <c r="H444" s="766">
        <f>H52</f>
        <v>0</v>
      </c>
      <c r="I444" s="766">
        <f>I52</f>
        <v>0</v>
      </c>
      <c r="J444" s="766">
        <f>J52</f>
        <v>0</v>
      </c>
      <c r="K444" s="946"/>
      <c r="L444" s="944"/>
      <c r="M444" s="945"/>
      <c r="N444" s="945"/>
      <c r="O444" s="766" t="e">
        <f>O52</f>
        <v>#DIV/0!</v>
      </c>
      <c r="P444" s="766" t="e">
        <f>P52</f>
        <v>#DIV/0!</v>
      </c>
      <c r="Q444" s="766" t="e">
        <f>Q52</f>
        <v>#DIV/0!</v>
      </c>
      <c r="R444" s="766" t="e">
        <f>R52</f>
        <v>#DIV/0!</v>
      </c>
      <c r="S444" s="946"/>
      <c r="T444" s="944"/>
      <c r="U444" s="945"/>
      <c r="V444" s="945"/>
      <c r="W444" s="766" t="e">
        <f>W52</f>
        <v>#DIV/0!</v>
      </c>
      <c r="X444" s="766" t="e">
        <f>X52</f>
        <v>#DIV/0!</v>
      </c>
      <c r="Y444" s="766" t="e">
        <f>Y52</f>
        <v>#DIV/0!</v>
      </c>
      <c r="Z444" s="766" t="e">
        <f>Z52</f>
        <v>#DIV/0!</v>
      </c>
      <c r="AA444" s="946"/>
      <c r="AB444" s="944"/>
      <c r="AC444" s="945"/>
      <c r="AD444" s="945"/>
      <c r="AE444" s="766" t="e">
        <f>AE52</f>
        <v>#DIV/0!</v>
      </c>
      <c r="AF444" s="766" t="e">
        <f>AF52</f>
        <v>#DIV/0!</v>
      </c>
      <c r="AG444" s="766" t="e">
        <f>AG52</f>
        <v>#DIV/0!</v>
      </c>
      <c r="AH444" s="766" t="e">
        <f>AH52</f>
        <v>#DIV/0!</v>
      </c>
      <c r="AI444" s="946"/>
      <c r="AJ444" s="944"/>
      <c r="AK444" s="945"/>
      <c r="AL444" s="945"/>
      <c r="AM444" s="766" t="e">
        <f>AM52</f>
        <v>#DIV/0!</v>
      </c>
      <c r="AN444" s="766" t="e">
        <f>AN52</f>
        <v>#DIV/0!</v>
      </c>
      <c r="AO444" s="766" t="e">
        <f>AO52</f>
        <v>#DIV/0!</v>
      </c>
      <c r="AP444" s="766" t="e">
        <f>AP52</f>
        <v>#DIV/0!</v>
      </c>
      <c r="AQ444" s="946"/>
      <c r="AR444" s="944"/>
      <c r="AS444" s="945"/>
      <c r="AT444" s="945"/>
      <c r="AU444" s="766" t="e">
        <f>AU52</f>
        <v>#DIV/0!</v>
      </c>
      <c r="AV444" s="766" t="e">
        <f>AV52</f>
        <v>#DIV/0!</v>
      </c>
      <c r="AW444" s="766" t="e">
        <f>AW52</f>
        <v>#DIV/0!</v>
      </c>
      <c r="AX444" s="766" t="e">
        <f>AX52</f>
        <v>#DIV/0!</v>
      </c>
      <c r="AY444" s="946"/>
      <c r="AZ444" s="944"/>
      <c r="BA444" s="945"/>
      <c r="BB444" s="945"/>
      <c r="BC444" s="766" t="e">
        <f>BC52</f>
        <v>#DIV/0!</v>
      </c>
      <c r="BD444" s="766" t="e">
        <f>BD52</f>
        <v>#DIV/0!</v>
      </c>
      <c r="BE444" s="766" t="e">
        <f>BE52</f>
        <v>#DIV/0!</v>
      </c>
      <c r="BF444" s="766" t="e">
        <f>BF52</f>
        <v>#DIV/0!</v>
      </c>
      <c r="BG444" s="946"/>
      <c r="BH444" s="944"/>
      <c r="BI444" s="945"/>
      <c r="BJ444" s="945"/>
      <c r="BK444" s="766" t="e">
        <f>BK52</f>
        <v>#DIV/0!</v>
      </c>
      <c r="BL444" s="766" t="e">
        <f>BL52</f>
        <v>#DIV/0!</v>
      </c>
      <c r="BM444" s="766" t="e">
        <f>BM52</f>
        <v>#DIV/0!</v>
      </c>
      <c r="BN444" s="766" t="e">
        <f>BN52</f>
        <v>#DIV/0!</v>
      </c>
      <c r="BO444" s="946"/>
      <c r="BP444" s="944"/>
      <c r="BQ444" s="945"/>
      <c r="BR444" s="945"/>
      <c r="BS444" s="766" t="e">
        <f>BS52</f>
        <v>#DIV/0!</v>
      </c>
      <c r="BT444" s="766" t="e">
        <f>BT52</f>
        <v>#DIV/0!</v>
      </c>
      <c r="BU444" s="766" t="e">
        <f>BU52</f>
        <v>#DIV/0!</v>
      </c>
      <c r="BV444" s="766" t="e">
        <f>BV52</f>
        <v>#DIV/0!</v>
      </c>
      <c r="BW444" s="946"/>
      <c r="BX444" s="944"/>
      <c r="BY444" s="945"/>
      <c r="BZ444" s="945"/>
      <c r="CA444" s="766" t="e">
        <f>CA52</f>
        <v>#DIV/0!</v>
      </c>
      <c r="CB444" s="766" t="e">
        <f>CB52</f>
        <v>#DIV/0!</v>
      </c>
      <c r="CC444" s="766" t="e">
        <f>CC52</f>
        <v>#DIV/0!</v>
      </c>
      <c r="CD444" s="766" t="e">
        <f>CD52</f>
        <v>#DIV/0!</v>
      </c>
      <c r="CE444" s="946"/>
      <c r="CF444" s="944"/>
      <c r="CG444" s="945"/>
      <c r="CH444" s="945"/>
      <c r="CI444" s="766" t="e">
        <f>CI52</f>
        <v>#DIV/0!</v>
      </c>
      <c r="CJ444" s="766" t="e">
        <f>CJ52</f>
        <v>#DIV/0!</v>
      </c>
      <c r="CK444" s="766" t="e">
        <f>CK52</f>
        <v>#DIV/0!</v>
      </c>
      <c r="CL444" s="766" t="e">
        <f>CL52</f>
        <v>#DIV/0!</v>
      </c>
      <c r="CM444" s="946"/>
      <c r="CN444" s="944"/>
      <c r="CO444" s="945"/>
      <c r="CP444" s="945"/>
      <c r="CQ444" s="766" t="e">
        <f>CQ52</f>
        <v>#DIV/0!</v>
      </c>
      <c r="CR444" s="766" t="e">
        <f>CR52</f>
        <v>#DIV/0!</v>
      </c>
      <c r="CS444" s="766" t="e">
        <f>CS52</f>
        <v>#DIV/0!</v>
      </c>
      <c r="CT444" s="766" t="e">
        <f>CT52</f>
        <v>#DIV/0!</v>
      </c>
      <c r="CU444" s="946"/>
      <c r="CV444" s="944"/>
      <c r="CW444" s="945"/>
      <c r="CX444" s="945"/>
      <c r="CY444" s="766" t="e">
        <f>CY52</f>
        <v>#DIV/0!</v>
      </c>
      <c r="CZ444" s="766" t="e">
        <f>CZ52</f>
        <v>#DIV/0!</v>
      </c>
      <c r="DA444" s="766" t="e">
        <f>DA52</f>
        <v>#DIV/0!</v>
      </c>
      <c r="DB444" s="766" t="e">
        <f>DB52</f>
        <v>#DIV/0!</v>
      </c>
      <c r="DC444" s="946"/>
      <c r="DD444" s="944"/>
      <c r="DE444" s="945"/>
      <c r="DF444" s="945"/>
      <c r="DG444" s="766" t="e">
        <f>DG52</f>
        <v>#DIV/0!</v>
      </c>
      <c r="DH444" s="766" t="e">
        <f>DH52</f>
        <v>#DIV/0!</v>
      </c>
      <c r="DI444" s="766" t="e">
        <f>DI52</f>
        <v>#DIV/0!</v>
      </c>
      <c r="DJ444" s="766" t="e">
        <f>DJ52</f>
        <v>#DIV/0!</v>
      </c>
      <c r="DK444" s="946"/>
      <c r="DL444" s="944"/>
      <c r="DM444" s="945"/>
      <c r="DN444" s="945"/>
      <c r="DO444" s="766" t="e">
        <f>DO52</f>
        <v>#DIV/0!</v>
      </c>
      <c r="DP444" s="766" t="e">
        <f>DP52</f>
        <v>#DIV/0!</v>
      </c>
      <c r="DQ444" s="766" t="e">
        <f>DQ52</f>
        <v>#DIV/0!</v>
      </c>
      <c r="DR444" s="766" t="e">
        <f>DR52</f>
        <v>#DIV/0!</v>
      </c>
      <c r="DS444" s="946"/>
      <c r="DT444" s="944"/>
      <c r="DU444" s="945"/>
      <c r="DV444" s="945"/>
      <c r="DW444" s="766" t="e">
        <f>DW52</f>
        <v>#DIV/0!</v>
      </c>
      <c r="DX444" s="766" t="e">
        <f>DX52</f>
        <v>#DIV/0!</v>
      </c>
      <c r="DY444" s="766" t="e">
        <f>DY52</f>
        <v>#DIV/0!</v>
      </c>
      <c r="DZ444" s="766" t="e">
        <f>DZ52</f>
        <v>#DIV/0!</v>
      </c>
      <c r="EA444" s="946"/>
      <c r="EB444" s="944"/>
      <c r="EC444" s="945"/>
      <c r="ED444" s="945"/>
      <c r="EE444" s="766" t="e">
        <f>EE52</f>
        <v>#DIV/0!</v>
      </c>
      <c r="EF444" s="766" t="e">
        <f>EF52</f>
        <v>#DIV/0!</v>
      </c>
      <c r="EG444" s="766" t="e">
        <f>EG52</f>
        <v>#DIV/0!</v>
      </c>
      <c r="EH444" s="766" t="e">
        <f>EH52</f>
        <v>#DIV/0!</v>
      </c>
      <c r="EI444" s="946"/>
      <c r="EJ444" s="944"/>
      <c r="EK444" s="945"/>
      <c r="EL444" s="945"/>
      <c r="EM444" s="766" t="e">
        <f>EM52</f>
        <v>#DIV/0!</v>
      </c>
      <c r="EN444" s="766" t="e">
        <f>EN52</f>
        <v>#DIV/0!</v>
      </c>
      <c r="EO444" s="766" t="e">
        <f>EO52</f>
        <v>#DIV/0!</v>
      </c>
      <c r="EP444" s="766" t="e">
        <f>EP52</f>
        <v>#DIV/0!</v>
      </c>
      <c r="EQ444" s="946"/>
      <c r="ER444" s="944"/>
      <c r="ES444" s="945"/>
      <c r="ET444" s="945"/>
      <c r="EU444" s="766" t="e">
        <f>EU52</f>
        <v>#DIV/0!</v>
      </c>
      <c r="EV444" s="766" t="e">
        <f>EV52</f>
        <v>#DIV/0!</v>
      </c>
      <c r="EW444" s="766" t="e">
        <f>EW52</f>
        <v>#DIV/0!</v>
      </c>
      <c r="EX444" s="766" t="e">
        <f>EX52</f>
        <v>#DIV/0!</v>
      </c>
      <c r="EY444" s="946"/>
      <c r="EZ444" s="944"/>
      <c r="FA444" s="945"/>
      <c r="FB444" s="945"/>
      <c r="FC444" s="766" t="e">
        <f>FC52</f>
        <v>#DIV/0!</v>
      </c>
      <c r="FD444" s="766" t="e">
        <f>FD52</f>
        <v>#DIV/0!</v>
      </c>
      <c r="FE444" s="766" t="e">
        <f>FE52</f>
        <v>#DIV/0!</v>
      </c>
      <c r="FF444" s="766" t="e">
        <f>FF52</f>
        <v>#DIV/0!</v>
      </c>
      <c r="FG444" s="946"/>
      <c r="FH444" s="944"/>
      <c r="FI444" s="945"/>
      <c r="FJ444" s="945"/>
      <c r="FK444" s="766" t="e">
        <f>FK52</f>
        <v>#DIV/0!</v>
      </c>
      <c r="FL444" s="766" t="e">
        <f>FL52</f>
        <v>#DIV/0!</v>
      </c>
      <c r="FM444" s="766" t="e">
        <f>FM52</f>
        <v>#DIV/0!</v>
      </c>
      <c r="FN444" s="766" t="e">
        <f>FN52</f>
        <v>#DIV/0!</v>
      </c>
      <c r="FO444" s="946"/>
    </row>
    <row r="445" spans="2:171">
      <c r="B445" s="108"/>
      <c r="C445" s="108" t="s">
        <v>134</v>
      </c>
      <c r="D445" s="944"/>
      <c r="E445" s="778" t="str">
        <f>E55</f>
        <v>PTD</v>
      </c>
      <c r="G445" s="766">
        <f t="shared" ref="G445:J445" si="594">G55</f>
        <v>0</v>
      </c>
      <c r="H445" s="766">
        <f t="shared" si="594"/>
        <v>0</v>
      </c>
      <c r="I445" s="766">
        <f t="shared" si="594"/>
        <v>0</v>
      </c>
      <c r="J445" s="766">
        <f t="shared" si="594"/>
        <v>0</v>
      </c>
      <c r="K445" s="951"/>
      <c r="L445" s="944"/>
      <c r="M445" s="945"/>
      <c r="N445" s="945"/>
      <c r="O445" s="766" t="e">
        <f t="shared" ref="O445:R445" si="595">O55</f>
        <v>#DIV/0!</v>
      </c>
      <c r="P445" s="766" t="e">
        <f t="shared" si="595"/>
        <v>#DIV/0!</v>
      </c>
      <c r="Q445" s="766" t="e">
        <f t="shared" si="595"/>
        <v>#DIV/0!</v>
      </c>
      <c r="R445" s="766" t="e">
        <f t="shared" si="595"/>
        <v>#DIV/0!</v>
      </c>
      <c r="S445" s="951"/>
      <c r="T445" s="944"/>
      <c r="U445" s="945"/>
      <c r="V445" s="945"/>
      <c r="W445" s="766" t="e">
        <f t="shared" ref="W445:Z445" si="596">W55</f>
        <v>#DIV/0!</v>
      </c>
      <c r="X445" s="766" t="e">
        <f t="shared" si="596"/>
        <v>#DIV/0!</v>
      </c>
      <c r="Y445" s="766" t="e">
        <f t="shared" si="596"/>
        <v>#DIV/0!</v>
      </c>
      <c r="Z445" s="766" t="e">
        <f t="shared" si="596"/>
        <v>#DIV/0!</v>
      </c>
      <c r="AA445" s="951"/>
      <c r="AB445" s="944"/>
      <c r="AC445" s="945"/>
      <c r="AD445" s="945"/>
      <c r="AE445" s="766" t="e">
        <f t="shared" ref="AE445:AH445" si="597">AE55</f>
        <v>#DIV/0!</v>
      </c>
      <c r="AF445" s="766" t="e">
        <f t="shared" si="597"/>
        <v>#DIV/0!</v>
      </c>
      <c r="AG445" s="766" t="e">
        <f t="shared" si="597"/>
        <v>#DIV/0!</v>
      </c>
      <c r="AH445" s="766" t="e">
        <f t="shared" si="597"/>
        <v>#DIV/0!</v>
      </c>
      <c r="AI445" s="951"/>
      <c r="AJ445" s="944"/>
      <c r="AK445" s="945"/>
      <c r="AL445" s="945"/>
      <c r="AM445" s="766" t="e">
        <f t="shared" ref="AM445:AP445" si="598">AM55</f>
        <v>#DIV/0!</v>
      </c>
      <c r="AN445" s="766" t="e">
        <f t="shared" si="598"/>
        <v>#DIV/0!</v>
      </c>
      <c r="AO445" s="766" t="e">
        <f t="shared" si="598"/>
        <v>#DIV/0!</v>
      </c>
      <c r="AP445" s="766" t="e">
        <f t="shared" si="598"/>
        <v>#DIV/0!</v>
      </c>
      <c r="AQ445" s="951"/>
      <c r="AR445" s="944"/>
      <c r="AS445" s="945"/>
      <c r="AT445" s="945"/>
      <c r="AU445" s="766" t="e">
        <f t="shared" ref="AU445:AX445" si="599">AU55</f>
        <v>#DIV/0!</v>
      </c>
      <c r="AV445" s="766" t="e">
        <f t="shared" si="599"/>
        <v>#DIV/0!</v>
      </c>
      <c r="AW445" s="766" t="e">
        <f t="shared" si="599"/>
        <v>#DIV/0!</v>
      </c>
      <c r="AX445" s="766" t="e">
        <f t="shared" si="599"/>
        <v>#DIV/0!</v>
      </c>
      <c r="AY445" s="951"/>
      <c r="AZ445" s="944"/>
      <c r="BA445" s="945"/>
      <c r="BB445" s="945"/>
      <c r="BC445" s="766" t="e">
        <f t="shared" ref="BC445:BF445" si="600">BC55</f>
        <v>#DIV/0!</v>
      </c>
      <c r="BD445" s="766" t="e">
        <f t="shared" si="600"/>
        <v>#DIV/0!</v>
      </c>
      <c r="BE445" s="766" t="e">
        <f t="shared" si="600"/>
        <v>#DIV/0!</v>
      </c>
      <c r="BF445" s="766" t="e">
        <f t="shared" si="600"/>
        <v>#DIV/0!</v>
      </c>
      <c r="BG445" s="951"/>
      <c r="BH445" s="944"/>
      <c r="BI445" s="945"/>
      <c r="BJ445" s="945"/>
      <c r="BK445" s="766" t="e">
        <f t="shared" ref="BK445:BN445" si="601">BK55</f>
        <v>#DIV/0!</v>
      </c>
      <c r="BL445" s="766" t="e">
        <f t="shared" si="601"/>
        <v>#DIV/0!</v>
      </c>
      <c r="BM445" s="766" t="e">
        <f t="shared" si="601"/>
        <v>#DIV/0!</v>
      </c>
      <c r="BN445" s="766" t="e">
        <f t="shared" si="601"/>
        <v>#DIV/0!</v>
      </c>
      <c r="BO445" s="951"/>
      <c r="BP445" s="944"/>
      <c r="BQ445" s="945"/>
      <c r="BR445" s="945"/>
      <c r="BS445" s="766" t="e">
        <f t="shared" ref="BS445:BV445" si="602">BS55</f>
        <v>#DIV/0!</v>
      </c>
      <c r="BT445" s="766" t="e">
        <f t="shared" si="602"/>
        <v>#DIV/0!</v>
      </c>
      <c r="BU445" s="766" t="e">
        <f t="shared" si="602"/>
        <v>#DIV/0!</v>
      </c>
      <c r="BV445" s="766" t="e">
        <f t="shared" si="602"/>
        <v>#DIV/0!</v>
      </c>
      <c r="BW445" s="951"/>
      <c r="BX445" s="944"/>
      <c r="BY445" s="945"/>
      <c r="BZ445" s="945"/>
      <c r="CA445" s="766" t="e">
        <f t="shared" ref="CA445:CD445" si="603">CA55</f>
        <v>#DIV/0!</v>
      </c>
      <c r="CB445" s="766" t="e">
        <f t="shared" si="603"/>
        <v>#DIV/0!</v>
      </c>
      <c r="CC445" s="766" t="e">
        <f t="shared" si="603"/>
        <v>#DIV/0!</v>
      </c>
      <c r="CD445" s="766" t="e">
        <f t="shared" si="603"/>
        <v>#DIV/0!</v>
      </c>
      <c r="CE445" s="951"/>
      <c r="CF445" s="944"/>
      <c r="CG445" s="945"/>
      <c r="CH445" s="945"/>
      <c r="CI445" s="766" t="e">
        <f t="shared" ref="CI445:CL445" si="604">CI55</f>
        <v>#DIV/0!</v>
      </c>
      <c r="CJ445" s="766" t="e">
        <f t="shared" si="604"/>
        <v>#DIV/0!</v>
      </c>
      <c r="CK445" s="766" t="e">
        <f t="shared" si="604"/>
        <v>#DIV/0!</v>
      </c>
      <c r="CL445" s="766" t="e">
        <f t="shared" si="604"/>
        <v>#DIV/0!</v>
      </c>
      <c r="CM445" s="951"/>
      <c r="CN445" s="944"/>
      <c r="CO445" s="945"/>
      <c r="CP445" s="945"/>
      <c r="CQ445" s="766" t="e">
        <f t="shared" ref="CQ445:CT445" si="605">CQ55</f>
        <v>#DIV/0!</v>
      </c>
      <c r="CR445" s="766" t="e">
        <f t="shared" si="605"/>
        <v>#DIV/0!</v>
      </c>
      <c r="CS445" s="766" t="e">
        <f t="shared" si="605"/>
        <v>#DIV/0!</v>
      </c>
      <c r="CT445" s="766" t="e">
        <f t="shared" si="605"/>
        <v>#DIV/0!</v>
      </c>
      <c r="CU445" s="951"/>
      <c r="CV445" s="944"/>
      <c r="CW445" s="945"/>
      <c r="CX445" s="945"/>
      <c r="CY445" s="766" t="e">
        <f t="shared" ref="CY445:DB445" si="606">CY55</f>
        <v>#DIV/0!</v>
      </c>
      <c r="CZ445" s="766" t="e">
        <f t="shared" si="606"/>
        <v>#DIV/0!</v>
      </c>
      <c r="DA445" s="766" t="e">
        <f t="shared" si="606"/>
        <v>#DIV/0!</v>
      </c>
      <c r="DB445" s="766" t="e">
        <f t="shared" si="606"/>
        <v>#DIV/0!</v>
      </c>
      <c r="DC445" s="951"/>
      <c r="DD445" s="944"/>
      <c r="DE445" s="945"/>
      <c r="DF445" s="945"/>
      <c r="DG445" s="766" t="e">
        <f t="shared" ref="DG445:DJ445" si="607">DG55</f>
        <v>#DIV/0!</v>
      </c>
      <c r="DH445" s="766" t="e">
        <f t="shared" si="607"/>
        <v>#DIV/0!</v>
      </c>
      <c r="DI445" s="766" t="e">
        <f t="shared" si="607"/>
        <v>#DIV/0!</v>
      </c>
      <c r="DJ445" s="766" t="e">
        <f t="shared" si="607"/>
        <v>#DIV/0!</v>
      </c>
      <c r="DK445" s="951"/>
      <c r="DL445" s="944"/>
      <c r="DM445" s="945"/>
      <c r="DN445" s="945"/>
      <c r="DO445" s="766" t="e">
        <f t="shared" ref="DO445:DR445" si="608">DO55</f>
        <v>#DIV/0!</v>
      </c>
      <c r="DP445" s="766" t="e">
        <f t="shared" si="608"/>
        <v>#DIV/0!</v>
      </c>
      <c r="DQ445" s="766" t="e">
        <f t="shared" si="608"/>
        <v>#DIV/0!</v>
      </c>
      <c r="DR445" s="766" t="e">
        <f t="shared" si="608"/>
        <v>#DIV/0!</v>
      </c>
      <c r="DS445" s="951"/>
      <c r="DT445" s="944"/>
      <c r="DU445" s="945"/>
      <c r="DV445" s="945"/>
      <c r="DW445" s="766" t="e">
        <f t="shared" ref="DW445:DZ445" si="609">DW55</f>
        <v>#DIV/0!</v>
      </c>
      <c r="DX445" s="766" t="e">
        <f t="shared" si="609"/>
        <v>#DIV/0!</v>
      </c>
      <c r="DY445" s="766" t="e">
        <f t="shared" si="609"/>
        <v>#DIV/0!</v>
      </c>
      <c r="DZ445" s="766" t="e">
        <f t="shared" si="609"/>
        <v>#DIV/0!</v>
      </c>
      <c r="EA445" s="951"/>
      <c r="EB445" s="944"/>
      <c r="EC445" s="945"/>
      <c r="ED445" s="945"/>
      <c r="EE445" s="766" t="e">
        <f t="shared" ref="EE445:EH445" si="610">EE55</f>
        <v>#DIV/0!</v>
      </c>
      <c r="EF445" s="766" t="e">
        <f t="shared" si="610"/>
        <v>#DIV/0!</v>
      </c>
      <c r="EG445" s="766" t="e">
        <f t="shared" si="610"/>
        <v>#DIV/0!</v>
      </c>
      <c r="EH445" s="766" t="e">
        <f t="shared" si="610"/>
        <v>#DIV/0!</v>
      </c>
      <c r="EI445" s="951"/>
      <c r="EJ445" s="944"/>
      <c r="EK445" s="945"/>
      <c r="EL445" s="945"/>
      <c r="EM445" s="766" t="e">
        <f t="shared" ref="EM445:EP445" si="611">EM55</f>
        <v>#DIV/0!</v>
      </c>
      <c r="EN445" s="766" t="e">
        <f t="shared" si="611"/>
        <v>#DIV/0!</v>
      </c>
      <c r="EO445" s="766" t="e">
        <f t="shared" si="611"/>
        <v>#DIV/0!</v>
      </c>
      <c r="EP445" s="766" t="e">
        <f t="shared" si="611"/>
        <v>#DIV/0!</v>
      </c>
      <c r="EQ445" s="951"/>
      <c r="ER445" s="944"/>
      <c r="ES445" s="945"/>
      <c r="ET445" s="945"/>
      <c r="EU445" s="766" t="e">
        <f t="shared" ref="EU445:EX445" si="612">EU55</f>
        <v>#DIV/0!</v>
      </c>
      <c r="EV445" s="766" t="e">
        <f t="shared" si="612"/>
        <v>#DIV/0!</v>
      </c>
      <c r="EW445" s="766" t="e">
        <f t="shared" si="612"/>
        <v>#DIV/0!</v>
      </c>
      <c r="EX445" s="766" t="e">
        <f t="shared" si="612"/>
        <v>#DIV/0!</v>
      </c>
      <c r="EY445" s="951"/>
      <c r="EZ445" s="944"/>
      <c r="FA445" s="945"/>
      <c r="FB445" s="945"/>
      <c r="FC445" s="766" t="e">
        <f t="shared" ref="FC445:FF445" si="613">FC55</f>
        <v>#DIV/0!</v>
      </c>
      <c r="FD445" s="766" t="e">
        <f t="shared" si="613"/>
        <v>#DIV/0!</v>
      </c>
      <c r="FE445" s="766" t="e">
        <f t="shared" si="613"/>
        <v>#DIV/0!</v>
      </c>
      <c r="FF445" s="766" t="e">
        <f t="shared" si="613"/>
        <v>#DIV/0!</v>
      </c>
      <c r="FG445" s="951"/>
      <c r="FH445" s="944"/>
      <c r="FI445" s="945"/>
      <c r="FJ445" s="945"/>
      <c r="FK445" s="766" t="e">
        <f t="shared" ref="FK445:FN445" si="614">FK55</f>
        <v>#DIV/0!</v>
      </c>
      <c r="FL445" s="766" t="e">
        <f t="shared" si="614"/>
        <v>#DIV/0!</v>
      </c>
      <c r="FM445" s="766" t="e">
        <f t="shared" si="614"/>
        <v>#DIV/0!</v>
      </c>
      <c r="FN445" s="766" t="e">
        <f t="shared" si="614"/>
        <v>#DIV/0!</v>
      </c>
      <c r="FO445" s="951"/>
    </row>
    <row r="446" spans="2:171">
      <c r="B446" s="108"/>
      <c r="C446" s="108" t="s">
        <v>475</v>
      </c>
      <c r="D446" s="944"/>
      <c r="E446" s="124"/>
      <c r="F446" s="945"/>
      <c r="G446" s="1425">
        <f>SUM(G442:G445)</f>
        <v>0</v>
      </c>
      <c r="H446" s="1425">
        <f>SUM(H442:H445)</f>
        <v>0</v>
      </c>
      <c r="I446" s="1425">
        <f>SUM(I442:I445)</f>
        <v>0</v>
      </c>
      <c r="J446" s="1425">
        <f>SUM(J442:J445)</f>
        <v>0</v>
      </c>
      <c r="K446" s="946"/>
      <c r="L446" s="944"/>
      <c r="M446" s="945"/>
      <c r="N446" s="945"/>
      <c r="O446" s="1425" t="e">
        <f>SUM(O442:O445)</f>
        <v>#DIV/0!</v>
      </c>
      <c r="P446" s="1425" t="e">
        <f>SUM(P442:P445)</f>
        <v>#DIV/0!</v>
      </c>
      <c r="Q446" s="1425" t="e">
        <f>SUM(Q442:Q445)</f>
        <v>#DIV/0!</v>
      </c>
      <c r="R446" s="1425" t="e">
        <f>SUM(R442:R445)</f>
        <v>#DIV/0!</v>
      </c>
      <c r="S446" s="946"/>
      <c r="T446" s="944"/>
      <c r="U446" s="945"/>
      <c r="V446" s="945"/>
      <c r="W446" s="1425" t="e">
        <f>SUM(W442:W445)</f>
        <v>#DIV/0!</v>
      </c>
      <c r="X446" s="1425" t="e">
        <f>SUM(X442:X445)</f>
        <v>#DIV/0!</v>
      </c>
      <c r="Y446" s="1425" t="e">
        <f>SUM(Y442:Y445)</f>
        <v>#DIV/0!</v>
      </c>
      <c r="Z446" s="1425" t="e">
        <f>SUM(Z442:Z445)</f>
        <v>#DIV/0!</v>
      </c>
      <c r="AA446" s="946"/>
      <c r="AB446" s="944"/>
      <c r="AC446" s="945"/>
      <c r="AD446" s="945"/>
      <c r="AE446" s="1425" t="e">
        <f>SUM(AE442:AE445)</f>
        <v>#DIV/0!</v>
      </c>
      <c r="AF446" s="1425" t="e">
        <f>SUM(AF442:AF445)</f>
        <v>#DIV/0!</v>
      </c>
      <c r="AG446" s="1425" t="e">
        <f>SUM(AG442:AG445)</f>
        <v>#DIV/0!</v>
      </c>
      <c r="AH446" s="1425" t="e">
        <f>SUM(AH442:AH445)</f>
        <v>#DIV/0!</v>
      </c>
      <c r="AI446" s="946"/>
      <c r="AJ446" s="944"/>
      <c r="AK446" s="945"/>
      <c r="AL446" s="945"/>
      <c r="AM446" s="1425" t="e">
        <f>SUM(AM442:AM445)</f>
        <v>#DIV/0!</v>
      </c>
      <c r="AN446" s="1425" t="e">
        <f>SUM(AN442:AN445)</f>
        <v>#DIV/0!</v>
      </c>
      <c r="AO446" s="1425" t="e">
        <f>SUM(AO442:AO445)</f>
        <v>#DIV/0!</v>
      </c>
      <c r="AP446" s="1425" t="e">
        <f>SUM(AP442:AP445)</f>
        <v>#DIV/0!</v>
      </c>
      <c r="AQ446" s="946"/>
      <c r="AR446" s="944"/>
      <c r="AS446" s="945"/>
      <c r="AT446" s="945"/>
      <c r="AU446" s="1425" t="e">
        <f>SUM(AU442:AU445)</f>
        <v>#DIV/0!</v>
      </c>
      <c r="AV446" s="1425" t="e">
        <f>SUM(AV442:AV445)</f>
        <v>#DIV/0!</v>
      </c>
      <c r="AW446" s="1425" t="e">
        <f>SUM(AW442:AW445)</f>
        <v>#DIV/0!</v>
      </c>
      <c r="AX446" s="1425" t="e">
        <f>SUM(AX442:AX445)</f>
        <v>#DIV/0!</v>
      </c>
      <c r="AY446" s="946"/>
      <c r="AZ446" s="944"/>
      <c r="BA446" s="945"/>
      <c r="BB446" s="945"/>
      <c r="BC446" s="1425" t="e">
        <f>SUM(BC442:BC445)</f>
        <v>#DIV/0!</v>
      </c>
      <c r="BD446" s="1425" t="e">
        <f>SUM(BD442:BD445)</f>
        <v>#DIV/0!</v>
      </c>
      <c r="BE446" s="1425" t="e">
        <f>SUM(BE442:BE445)</f>
        <v>#DIV/0!</v>
      </c>
      <c r="BF446" s="1425" t="e">
        <f>SUM(BF442:BF445)</f>
        <v>#DIV/0!</v>
      </c>
      <c r="BG446" s="946"/>
      <c r="BH446" s="944"/>
      <c r="BI446" s="945"/>
      <c r="BJ446" s="945"/>
      <c r="BK446" s="1425" t="e">
        <f>SUM(BK442:BK445)</f>
        <v>#DIV/0!</v>
      </c>
      <c r="BL446" s="1425" t="e">
        <f>SUM(BL442:BL445)</f>
        <v>#DIV/0!</v>
      </c>
      <c r="BM446" s="1425" t="e">
        <f>SUM(BM442:BM445)</f>
        <v>#DIV/0!</v>
      </c>
      <c r="BN446" s="1425" t="e">
        <f>SUM(BN442:BN445)</f>
        <v>#DIV/0!</v>
      </c>
      <c r="BO446" s="946"/>
      <c r="BP446" s="944"/>
      <c r="BQ446" s="945"/>
      <c r="BR446" s="945"/>
      <c r="BS446" s="1425" t="e">
        <f>SUM(BS442:BS445)</f>
        <v>#DIV/0!</v>
      </c>
      <c r="BT446" s="1425" t="e">
        <f>SUM(BT442:BT445)</f>
        <v>#DIV/0!</v>
      </c>
      <c r="BU446" s="1425" t="e">
        <f>SUM(BU442:BU445)</f>
        <v>#DIV/0!</v>
      </c>
      <c r="BV446" s="1425" t="e">
        <f>SUM(BV442:BV445)</f>
        <v>#DIV/0!</v>
      </c>
      <c r="BW446" s="946"/>
      <c r="BX446" s="944"/>
      <c r="BY446" s="945"/>
      <c r="BZ446" s="945"/>
      <c r="CA446" s="1425" t="e">
        <f>SUM(CA442:CA445)</f>
        <v>#DIV/0!</v>
      </c>
      <c r="CB446" s="1425" t="e">
        <f>SUM(CB442:CB445)</f>
        <v>#DIV/0!</v>
      </c>
      <c r="CC446" s="1425" t="e">
        <f>SUM(CC442:CC445)</f>
        <v>#DIV/0!</v>
      </c>
      <c r="CD446" s="1425" t="e">
        <f>SUM(CD442:CD445)</f>
        <v>#DIV/0!</v>
      </c>
      <c r="CE446" s="946"/>
      <c r="CF446" s="944"/>
      <c r="CG446" s="945"/>
      <c r="CH446" s="945"/>
      <c r="CI446" s="1425" t="e">
        <f>SUM(CI442:CI445)</f>
        <v>#DIV/0!</v>
      </c>
      <c r="CJ446" s="1425" t="e">
        <f>SUM(CJ442:CJ445)</f>
        <v>#DIV/0!</v>
      </c>
      <c r="CK446" s="1425" t="e">
        <f>SUM(CK442:CK445)</f>
        <v>#DIV/0!</v>
      </c>
      <c r="CL446" s="1425" t="e">
        <f>SUM(CL442:CL445)</f>
        <v>#DIV/0!</v>
      </c>
      <c r="CM446" s="946"/>
      <c r="CN446" s="944"/>
      <c r="CO446" s="945"/>
      <c r="CP446" s="945"/>
      <c r="CQ446" s="1425" t="e">
        <f>SUM(CQ442:CQ445)</f>
        <v>#DIV/0!</v>
      </c>
      <c r="CR446" s="1425" t="e">
        <f>SUM(CR442:CR445)</f>
        <v>#DIV/0!</v>
      </c>
      <c r="CS446" s="1425" t="e">
        <f>SUM(CS442:CS445)</f>
        <v>#DIV/0!</v>
      </c>
      <c r="CT446" s="1425" t="e">
        <f>SUM(CT442:CT445)</f>
        <v>#DIV/0!</v>
      </c>
      <c r="CU446" s="946"/>
      <c r="CV446" s="944"/>
      <c r="CW446" s="945"/>
      <c r="CX446" s="945"/>
      <c r="CY446" s="1425" t="e">
        <f>SUM(CY442:CY445)</f>
        <v>#DIV/0!</v>
      </c>
      <c r="CZ446" s="1425" t="e">
        <f>SUM(CZ442:CZ445)</f>
        <v>#DIV/0!</v>
      </c>
      <c r="DA446" s="1425" t="e">
        <f>SUM(DA442:DA445)</f>
        <v>#DIV/0!</v>
      </c>
      <c r="DB446" s="1425" t="e">
        <f>SUM(DB442:DB445)</f>
        <v>#DIV/0!</v>
      </c>
      <c r="DC446" s="946"/>
      <c r="DD446" s="944"/>
      <c r="DE446" s="945"/>
      <c r="DF446" s="945"/>
      <c r="DG446" s="1425" t="e">
        <f>SUM(DG442:DG445)</f>
        <v>#DIV/0!</v>
      </c>
      <c r="DH446" s="1425" t="e">
        <f>SUM(DH442:DH445)</f>
        <v>#DIV/0!</v>
      </c>
      <c r="DI446" s="1425" t="e">
        <f>SUM(DI442:DI445)</f>
        <v>#DIV/0!</v>
      </c>
      <c r="DJ446" s="1425" t="e">
        <f>SUM(DJ442:DJ445)</f>
        <v>#DIV/0!</v>
      </c>
      <c r="DK446" s="946"/>
      <c r="DL446" s="944"/>
      <c r="DM446" s="945"/>
      <c r="DN446" s="945"/>
      <c r="DO446" s="1425" t="e">
        <f>SUM(DO442:DO445)</f>
        <v>#DIV/0!</v>
      </c>
      <c r="DP446" s="1425" t="e">
        <f>SUM(DP442:DP445)</f>
        <v>#DIV/0!</v>
      </c>
      <c r="DQ446" s="1425" t="e">
        <f>SUM(DQ442:DQ445)</f>
        <v>#DIV/0!</v>
      </c>
      <c r="DR446" s="1425" t="e">
        <f>SUM(DR442:DR445)</f>
        <v>#DIV/0!</v>
      </c>
      <c r="DS446" s="946"/>
      <c r="DT446" s="944"/>
      <c r="DU446" s="945"/>
      <c r="DV446" s="945"/>
      <c r="DW446" s="1425" t="e">
        <f>SUM(DW442:DW445)</f>
        <v>#DIV/0!</v>
      </c>
      <c r="DX446" s="1425" t="e">
        <f>SUM(DX442:DX445)</f>
        <v>#DIV/0!</v>
      </c>
      <c r="DY446" s="1425" t="e">
        <f>SUM(DY442:DY445)</f>
        <v>#DIV/0!</v>
      </c>
      <c r="DZ446" s="1425" t="e">
        <f>SUM(DZ442:DZ445)</f>
        <v>#DIV/0!</v>
      </c>
      <c r="EA446" s="946"/>
      <c r="EB446" s="944"/>
      <c r="EC446" s="945"/>
      <c r="ED446" s="945"/>
      <c r="EE446" s="1425" t="e">
        <f>SUM(EE442:EE445)</f>
        <v>#DIV/0!</v>
      </c>
      <c r="EF446" s="1425" t="e">
        <f>SUM(EF442:EF445)</f>
        <v>#DIV/0!</v>
      </c>
      <c r="EG446" s="1425" t="e">
        <f>SUM(EG442:EG445)</f>
        <v>#DIV/0!</v>
      </c>
      <c r="EH446" s="1425" t="e">
        <f>SUM(EH442:EH445)</f>
        <v>#DIV/0!</v>
      </c>
      <c r="EI446" s="946"/>
      <c r="EJ446" s="944"/>
      <c r="EK446" s="945"/>
      <c r="EL446" s="945"/>
      <c r="EM446" s="1425" t="e">
        <f>SUM(EM442:EM445)</f>
        <v>#DIV/0!</v>
      </c>
      <c r="EN446" s="1425" t="e">
        <f>SUM(EN442:EN445)</f>
        <v>#DIV/0!</v>
      </c>
      <c r="EO446" s="1425" t="e">
        <f>SUM(EO442:EO445)</f>
        <v>#DIV/0!</v>
      </c>
      <c r="EP446" s="1425" t="e">
        <f>SUM(EP442:EP445)</f>
        <v>#DIV/0!</v>
      </c>
      <c r="EQ446" s="946"/>
      <c r="ER446" s="944"/>
      <c r="ES446" s="945"/>
      <c r="ET446" s="945"/>
      <c r="EU446" s="1425" t="e">
        <f>SUM(EU442:EU445)</f>
        <v>#DIV/0!</v>
      </c>
      <c r="EV446" s="1425" t="e">
        <f>SUM(EV442:EV445)</f>
        <v>#DIV/0!</v>
      </c>
      <c r="EW446" s="1425" t="e">
        <f>SUM(EW442:EW445)</f>
        <v>#DIV/0!</v>
      </c>
      <c r="EX446" s="1425" t="e">
        <f>SUM(EX442:EX445)</f>
        <v>#DIV/0!</v>
      </c>
      <c r="EY446" s="946"/>
      <c r="EZ446" s="944"/>
      <c r="FA446" s="945"/>
      <c r="FB446" s="945"/>
      <c r="FC446" s="1425" t="e">
        <f>SUM(FC442:FC445)</f>
        <v>#DIV/0!</v>
      </c>
      <c r="FD446" s="1425" t="e">
        <f>SUM(FD442:FD445)</f>
        <v>#DIV/0!</v>
      </c>
      <c r="FE446" s="1425" t="e">
        <f>SUM(FE442:FE445)</f>
        <v>#DIV/0!</v>
      </c>
      <c r="FF446" s="1425" t="e">
        <f>SUM(FF442:FF445)</f>
        <v>#DIV/0!</v>
      </c>
      <c r="FG446" s="946"/>
      <c r="FH446" s="944"/>
      <c r="FI446" s="945"/>
      <c r="FJ446" s="945"/>
      <c r="FK446" s="1425" t="e">
        <f>SUM(FK442:FK445)</f>
        <v>#DIV/0!</v>
      </c>
      <c r="FL446" s="1425" t="e">
        <f>SUM(FL442:FL445)</f>
        <v>#DIV/0!</v>
      </c>
      <c r="FM446" s="1425" t="e">
        <f>SUM(FM442:FM445)</f>
        <v>#DIV/0!</v>
      </c>
      <c r="FN446" s="1425" t="e">
        <f>SUM(FN442:FN445)</f>
        <v>#DIV/0!</v>
      </c>
      <c r="FO446" s="946"/>
    </row>
    <row r="447" spans="2:171">
      <c r="B447" s="123"/>
      <c r="C447" s="123" t="s">
        <v>325</v>
      </c>
      <c r="D447" s="1128" t="s">
        <v>582</v>
      </c>
      <c r="E447" s="554"/>
      <c r="F447" s="948"/>
      <c r="G447" s="1426" t="e">
        <f>SUM(H447:J447)</f>
        <v>#DIV/0!</v>
      </c>
      <c r="H447" s="1426" t="e">
        <f>H446/G446</f>
        <v>#DIV/0!</v>
      </c>
      <c r="I447" s="1426" t="e">
        <f>I446/G446</f>
        <v>#DIV/0!</v>
      </c>
      <c r="J447" s="1426" t="e">
        <f>J446/G446</f>
        <v>#DIV/0!</v>
      </c>
      <c r="K447" s="946"/>
      <c r="L447" s="947" t="s">
        <v>582</v>
      </c>
      <c r="M447" s="948"/>
      <c r="N447" s="948"/>
      <c r="O447" s="1426" t="e">
        <f>SUM(P447:R447)</f>
        <v>#DIV/0!</v>
      </c>
      <c r="P447" s="1426" t="e">
        <f>P446/O446</f>
        <v>#DIV/0!</v>
      </c>
      <c r="Q447" s="1426" t="e">
        <f>Q446/O446</f>
        <v>#DIV/0!</v>
      </c>
      <c r="R447" s="1426" t="e">
        <f>R446/O446</f>
        <v>#DIV/0!</v>
      </c>
      <c r="S447" s="946"/>
      <c r="T447" s="947" t="s">
        <v>582</v>
      </c>
      <c r="U447" s="948"/>
      <c r="V447" s="948"/>
      <c r="W447" s="1426" t="e">
        <f>SUM(X447:Z447)</f>
        <v>#DIV/0!</v>
      </c>
      <c r="X447" s="1426" t="e">
        <f>X446/W446</f>
        <v>#DIV/0!</v>
      </c>
      <c r="Y447" s="1426" t="e">
        <f>Y446/W446</f>
        <v>#DIV/0!</v>
      </c>
      <c r="Z447" s="1426" t="e">
        <f>Z446/W446</f>
        <v>#DIV/0!</v>
      </c>
      <c r="AA447" s="946"/>
      <c r="AB447" s="947" t="s">
        <v>582</v>
      </c>
      <c r="AC447" s="948"/>
      <c r="AD447" s="948"/>
      <c r="AE447" s="1426" t="e">
        <f>SUM(AF447:AH447)</f>
        <v>#DIV/0!</v>
      </c>
      <c r="AF447" s="1426" t="e">
        <f>AF446/AE446</f>
        <v>#DIV/0!</v>
      </c>
      <c r="AG447" s="1426" t="e">
        <f>AG446/AE446</f>
        <v>#DIV/0!</v>
      </c>
      <c r="AH447" s="1426" t="e">
        <f>AH446/AE446</f>
        <v>#DIV/0!</v>
      </c>
      <c r="AI447" s="946"/>
      <c r="AJ447" s="947" t="s">
        <v>582</v>
      </c>
      <c r="AK447" s="948"/>
      <c r="AL447" s="948"/>
      <c r="AM447" s="1426" t="e">
        <f>SUM(AN447:AP447)</f>
        <v>#DIV/0!</v>
      </c>
      <c r="AN447" s="1426" t="e">
        <f>AN446/AM446</f>
        <v>#DIV/0!</v>
      </c>
      <c r="AO447" s="1426" t="e">
        <f>AO446/AM446</f>
        <v>#DIV/0!</v>
      </c>
      <c r="AP447" s="1426" t="e">
        <f>AP446/AM446</f>
        <v>#DIV/0!</v>
      </c>
      <c r="AQ447" s="946"/>
      <c r="AR447" s="947" t="s">
        <v>582</v>
      </c>
      <c r="AS447" s="948"/>
      <c r="AT447" s="948"/>
      <c r="AU447" s="1426" t="e">
        <f>SUM(AV447:AX447)</f>
        <v>#DIV/0!</v>
      </c>
      <c r="AV447" s="1426" t="e">
        <f>AV446/AU446</f>
        <v>#DIV/0!</v>
      </c>
      <c r="AW447" s="1426" t="e">
        <f>AW446/AU446</f>
        <v>#DIV/0!</v>
      </c>
      <c r="AX447" s="1426" t="e">
        <f>AX446/AU446</f>
        <v>#DIV/0!</v>
      </c>
      <c r="AY447" s="946"/>
      <c r="AZ447" s="947" t="s">
        <v>582</v>
      </c>
      <c r="BA447" s="948"/>
      <c r="BB447" s="948"/>
      <c r="BC447" s="1426" t="e">
        <f>SUM(BD447:BF447)</f>
        <v>#DIV/0!</v>
      </c>
      <c r="BD447" s="1426" t="e">
        <f>BD446/BC446</f>
        <v>#DIV/0!</v>
      </c>
      <c r="BE447" s="1426" t="e">
        <f>BE446/BC446</f>
        <v>#DIV/0!</v>
      </c>
      <c r="BF447" s="1426" t="e">
        <f>BF446/BC446</f>
        <v>#DIV/0!</v>
      </c>
      <c r="BG447" s="946"/>
      <c r="BH447" s="947" t="s">
        <v>582</v>
      </c>
      <c r="BI447" s="948"/>
      <c r="BJ447" s="948"/>
      <c r="BK447" s="1426" t="e">
        <f>SUM(BL447:BN447)</f>
        <v>#DIV/0!</v>
      </c>
      <c r="BL447" s="1426" t="e">
        <f>BL446/BK446</f>
        <v>#DIV/0!</v>
      </c>
      <c r="BM447" s="1426" t="e">
        <f>BM446/BK446</f>
        <v>#DIV/0!</v>
      </c>
      <c r="BN447" s="1426" t="e">
        <f>BN446/BK446</f>
        <v>#DIV/0!</v>
      </c>
      <c r="BO447" s="946"/>
      <c r="BP447" s="947" t="s">
        <v>582</v>
      </c>
      <c r="BQ447" s="948"/>
      <c r="BR447" s="948"/>
      <c r="BS447" s="1426" t="e">
        <f>SUM(BT447:BV447)</f>
        <v>#DIV/0!</v>
      </c>
      <c r="BT447" s="1426" t="e">
        <f>BT446/BS446</f>
        <v>#DIV/0!</v>
      </c>
      <c r="BU447" s="1426" t="e">
        <f>BU446/BS446</f>
        <v>#DIV/0!</v>
      </c>
      <c r="BV447" s="1426" t="e">
        <f>BV446/BS446</f>
        <v>#DIV/0!</v>
      </c>
      <c r="BW447" s="946"/>
      <c r="BX447" s="947" t="s">
        <v>582</v>
      </c>
      <c r="BY447" s="948"/>
      <c r="BZ447" s="948"/>
      <c r="CA447" s="1426" t="e">
        <f>SUM(CB447:CD447)</f>
        <v>#DIV/0!</v>
      </c>
      <c r="CB447" s="1426" t="e">
        <f>CB446/CA446</f>
        <v>#DIV/0!</v>
      </c>
      <c r="CC447" s="1426" t="e">
        <f>CC446/CA446</f>
        <v>#DIV/0!</v>
      </c>
      <c r="CD447" s="1426" t="e">
        <f>CD446/CA446</f>
        <v>#DIV/0!</v>
      </c>
      <c r="CE447" s="946"/>
      <c r="CF447" s="947" t="s">
        <v>582</v>
      </c>
      <c r="CG447" s="948"/>
      <c r="CH447" s="948"/>
      <c r="CI447" s="1426" t="e">
        <f>SUM(CJ447:CL447)</f>
        <v>#DIV/0!</v>
      </c>
      <c r="CJ447" s="1426" t="e">
        <f>CJ446/CI446</f>
        <v>#DIV/0!</v>
      </c>
      <c r="CK447" s="1426" t="e">
        <f>CK446/CI446</f>
        <v>#DIV/0!</v>
      </c>
      <c r="CL447" s="1426" t="e">
        <f>CL446/CI446</f>
        <v>#DIV/0!</v>
      </c>
      <c r="CM447" s="946"/>
      <c r="CN447" s="947" t="s">
        <v>582</v>
      </c>
      <c r="CO447" s="948"/>
      <c r="CP447" s="948"/>
      <c r="CQ447" s="1426" t="e">
        <f>SUM(CR447:CT447)</f>
        <v>#DIV/0!</v>
      </c>
      <c r="CR447" s="1426" t="e">
        <f>CR446/CQ446</f>
        <v>#DIV/0!</v>
      </c>
      <c r="CS447" s="1426" t="e">
        <f>CS446/CQ446</f>
        <v>#DIV/0!</v>
      </c>
      <c r="CT447" s="1426" t="e">
        <f>CT446/CQ446</f>
        <v>#DIV/0!</v>
      </c>
      <c r="CU447" s="946"/>
      <c r="CV447" s="947" t="s">
        <v>582</v>
      </c>
      <c r="CW447" s="948"/>
      <c r="CX447" s="948"/>
      <c r="CY447" s="1426" t="e">
        <f>SUM(CZ447:DB447)</f>
        <v>#DIV/0!</v>
      </c>
      <c r="CZ447" s="1426" t="e">
        <f>CZ446/CY446</f>
        <v>#DIV/0!</v>
      </c>
      <c r="DA447" s="1426" t="e">
        <f>DA446/CY446</f>
        <v>#DIV/0!</v>
      </c>
      <c r="DB447" s="1426" t="e">
        <f>DB446/CY446</f>
        <v>#DIV/0!</v>
      </c>
      <c r="DC447" s="946"/>
      <c r="DD447" s="947" t="s">
        <v>582</v>
      </c>
      <c r="DE447" s="948"/>
      <c r="DF447" s="948"/>
      <c r="DG447" s="1426" t="e">
        <f>SUM(DH447:DJ447)</f>
        <v>#DIV/0!</v>
      </c>
      <c r="DH447" s="1426" t="e">
        <f>DH446/DG446</f>
        <v>#DIV/0!</v>
      </c>
      <c r="DI447" s="1426" t="e">
        <f>DI446/DG446</f>
        <v>#DIV/0!</v>
      </c>
      <c r="DJ447" s="1426" t="e">
        <f>DJ446/DG446</f>
        <v>#DIV/0!</v>
      </c>
      <c r="DK447" s="946"/>
      <c r="DL447" s="947" t="s">
        <v>582</v>
      </c>
      <c r="DM447" s="948"/>
      <c r="DN447" s="948"/>
      <c r="DO447" s="1426" t="e">
        <f>SUM(DP447:DR447)</f>
        <v>#DIV/0!</v>
      </c>
      <c r="DP447" s="1426" t="e">
        <f>DP446/DO446</f>
        <v>#DIV/0!</v>
      </c>
      <c r="DQ447" s="1426" t="e">
        <f>DQ446/DO446</f>
        <v>#DIV/0!</v>
      </c>
      <c r="DR447" s="1426" t="e">
        <f>DR446/DO446</f>
        <v>#DIV/0!</v>
      </c>
      <c r="DS447" s="946"/>
      <c r="DT447" s="947" t="s">
        <v>582</v>
      </c>
      <c r="DU447" s="948"/>
      <c r="DV447" s="948"/>
      <c r="DW447" s="1426" t="e">
        <f>SUM(DX447:DZ447)</f>
        <v>#DIV/0!</v>
      </c>
      <c r="DX447" s="1426" t="e">
        <f>DX446/DW446</f>
        <v>#DIV/0!</v>
      </c>
      <c r="DY447" s="1426" t="e">
        <f>DY446/DW446</f>
        <v>#DIV/0!</v>
      </c>
      <c r="DZ447" s="1426" t="e">
        <f>DZ446/DW446</f>
        <v>#DIV/0!</v>
      </c>
      <c r="EA447" s="946"/>
      <c r="EB447" s="947" t="s">
        <v>582</v>
      </c>
      <c r="EC447" s="948"/>
      <c r="ED447" s="948"/>
      <c r="EE447" s="1426" t="e">
        <f>SUM(EF447:EH447)</f>
        <v>#DIV/0!</v>
      </c>
      <c r="EF447" s="1426" t="e">
        <f>EF446/EE446</f>
        <v>#DIV/0!</v>
      </c>
      <c r="EG447" s="1426" t="e">
        <f>EG446/EE446</f>
        <v>#DIV/0!</v>
      </c>
      <c r="EH447" s="1426" t="e">
        <f>EH446/EE446</f>
        <v>#DIV/0!</v>
      </c>
      <c r="EI447" s="946"/>
      <c r="EJ447" s="947" t="s">
        <v>582</v>
      </c>
      <c r="EK447" s="948"/>
      <c r="EL447" s="948"/>
      <c r="EM447" s="1426" t="e">
        <f>SUM(EN447:EP447)</f>
        <v>#DIV/0!</v>
      </c>
      <c r="EN447" s="1426" t="e">
        <f>EN446/EM446</f>
        <v>#DIV/0!</v>
      </c>
      <c r="EO447" s="1426" t="e">
        <f>EO446/EM446</f>
        <v>#DIV/0!</v>
      </c>
      <c r="EP447" s="1426" t="e">
        <f>EP446/EM446</f>
        <v>#DIV/0!</v>
      </c>
      <c r="EQ447" s="946"/>
      <c r="ER447" s="947" t="s">
        <v>582</v>
      </c>
      <c r="ES447" s="948"/>
      <c r="ET447" s="948"/>
      <c r="EU447" s="1426" t="e">
        <f>SUM(EV447:EX447)</f>
        <v>#DIV/0!</v>
      </c>
      <c r="EV447" s="1426" t="e">
        <f>EV446/EU446</f>
        <v>#DIV/0!</v>
      </c>
      <c r="EW447" s="1426" t="e">
        <f>EW446/EU446</f>
        <v>#DIV/0!</v>
      </c>
      <c r="EX447" s="1426" t="e">
        <f>EX446/EU446</f>
        <v>#DIV/0!</v>
      </c>
      <c r="EY447" s="946"/>
      <c r="EZ447" s="947" t="s">
        <v>582</v>
      </c>
      <c r="FA447" s="948"/>
      <c r="FB447" s="948"/>
      <c r="FC447" s="1426" t="e">
        <f>SUM(FD447:FF447)</f>
        <v>#DIV/0!</v>
      </c>
      <c r="FD447" s="1426" t="e">
        <f>FD446/FC446</f>
        <v>#DIV/0!</v>
      </c>
      <c r="FE447" s="1426" t="e">
        <f>FE446/FC446</f>
        <v>#DIV/0!</v>
      </c>
      <c r="FF447" s="1426" t="e">
        <f>FF446/FC446</f>
        <v>#DIV/0!</v>
      </c>
      <c r="FG447" s="946"/>
      <c r="FH447" s="947" t="s">
        <v>582</v>
      </c>
      <c r="FI447" s="948"/>
      <c r="FJ447" s="948"/>
      <c r="FK447" s="1426" t="e">
        <f>SUM(FL447:FN447)</f>
        <v>#DIV/0!</v>
      </c>
      <c r="FL447" s="1426" t="e">
        <f>FL446/FK446</f>
        <v>#DIV/0!</v>
      </c>
      <c r="FM447" s="1426" t="e">
        <f>FM446/FK446</f>
        <v>#DIV/0!</v>
      </c>
      <c r="FN447" s="1426" t="e">
        <f>FN446/FK446</f>
        <v>#DIV/0!</v>
      </c>
      <c r="FO447" s="946"/>
    </row>
    <row r="448" spans="2:171" ht="16.5" thickBot="1">
      <c r="K448" s="951"/>
      <c r="S448" s="946"/>
      <c r="AA448" s="946"/>
      <c r="AI448" s="946"/>
      <c r="AQ448" s="946"/>
      <c r="AY448" s="946"/>
      <c r="BG448" s="946"/>
      <c r="BO448" s="946"/>
      <c r="BW448" s="946"/>
      <c r="CE448" s="946"/>
      <c r="CM448" s="946"/>
      <c r="CU448" s="946"/>
      <c r="DC448" s="946"/>
      <c r="DK448" s="946"/>
      <c r="DS448" s="946"/>
      <c r="EA448" s="946"/>
      <c r="EI448" s="946"/>
      <c r="EQ448" s="946"/>
      <c r="EY448" s="946"/>
      <c r="FG448" s="946"/>
      <c r="FO448" s="946"/>
    </row>
    <row r="449" spans="4:171" ht="17.25" thickTop="1" thickBot="1">
      <c r="D449" s="944"/>
      <c r="E449" s="952"/>
      <c r="F449" s="952"/>
      <c r="G449" s="953"/>
      <c r="H449" s="954"/>
      <c r="I449" s="954"/>
      <c r="J449" s="955"/>
      <c r="K449" s="946"/>
      <c r="O449" s="953"/>
      <c r="P449" s="954"/>
      <c r="Q449" s="954"/>
      <c r="R449" s="955"/>
      <c r="S449" s="946"/>
      <c r="W449" s="953"/>
      <c r="X449" s="954"/>
      <c r="Y449" s="954"/>
      <c r="Z449" s="955"/>
      <c r="AA449" s="946"/>
      <c r="AE449" s="953"/>
      <c r="AF449" s="954"/>
      <c r="AG449" s="954"/>
      <c r="AH449" s="955"/>
      <c r="AI449" s="946"/>
      <c r="AM449" s="953"/>
      <c r="AN449" s="954"/>
      <c r="AO449" s="954"/>
      <c r="AP449" s="955"/>
      <c r="AQ449" s="946"/>
      <c r="AU449" s="953"/>
      <c r="AV449" s="954"/>
      <c r="AW449" s="954"/>
      <c r="AX449" s="955"/>
      <c r="AY449" s="946"/>
      <c r="BC449" s="953"/>
      <c r="BD449" s="954"/>
      <c r="BE449" s="954"/>
      <c r="BF449" s="955"/>
      <c r="BG449" s="946"/>
      <c r="BK449" s="953"/>
      <c r="BL449" s="954"/>
      <c r="BM449" s="954"/>
      <c r="BN449" s="955"/>
      <c r="BO449" s="946"/>
      <c r="BS449" s="953"/>
      <c r="BT449" s="954"/>
      <c r="BU449" s="954"/>
      <c r="BV449" s="955"/>
      <c r="BW449" s="946"/>
      <c r="CA449" s="953"/>
      <c r="CB449" s="954"/>
      <c r="CC449" s="954"/>
      <c r="CD449" s="955"/>
      <c r="CE449" s="946"/>
      <c r="CI449" s="953"/>
      <c r="CJ449" s="954"/>
      <c r="CK449" s="954"/>
      <c r="CL449" s="955"/>
      <c r="CM449" s="946"/>
      <c r="CQ449" s="953"/>
      <c r="CR449" s="954"/>
      <c r="CS449" s="954"/>
      <c r="CT449" s="955"/>
      <c r="CU449" s="946"/>
      <c r="CY449" s="953"/>
      <c r="CZ449" s="954"/>
      <c r="DA449" s="954"/>
      <c r="DB449" s="955"/>
      <c r="DC449" s="946"/>
      <c r="DG449" s="953"/>
      <c r="DH449" s="954"/>
      <c r="DI449" s="954"/>
      <c r="DJ449" s="955"/>
      <c r="DK449" s="946"/>
      <c r="DO449" s="953"/>
      <c r="DP449" s="954"/>
      <c r="DQ449" s="954"/>
      <c r="DR449" s="955"/>
      <c r="DS449" s="946"/>
      <c r="DW449" s="953"/>
      <c r="DX449" s="954"/>
      <c r="DY449" s="954"/>
      <c r="DZ449" s="955"/>
      <c r="EA449" s="946"/>
      <c r="EE449" s="953"/>
      <c r="EF449" s="954"/>
      <c r="EG449" s="954"/>
      <c r="EH449" s="955"/>
      <c r="EI449" s="946"/>
      <c r="EM449" s="953"/>
      <c r="EN449" s="954"/>
      <c r="EO449" s="954"/>
      <c r="EP449" s="955"/>
      <c r="EQ449" s="946"/>
      <c r="EU449" s="953"/>
      <c r="EV449" s="954"/>
      <c r="EW449" s="954"/>
      <c r="EX449" s="955"/>
      <c r="EY449" s="946"/>
      <c r="FC449" s="953"/>
      <c r="FD449" s="954"/>
      <c r="FE449" s="954"/>
      <c r="FF449" s="955"/>
      <c r="FG449" s="946"/>
      <c r="FK449" s="953"/>
      <c r="FL449" s="954"/>
      <c r="FM449" s="954"/>
      <c r="FN449" s="955"/>
      <c r="FO449" s="946"/>
    </row>
    <row r="450" spans="4:171">
      <c r="D450" s="956"/>
      <c r="E450" s="957"/>
      <c r="F450" s="952"/>
      <c r="G450" s="958"/>
      <c r="H450" s="959"/>
      <c r="I450" s="959"/>
      <c r="J450" s="960"/>
      <c r="K450" s="946"/>
      <c r="O450" s="958"/>
      <c r="P450" s="959"/>
      <c r="Q450" s="959"/>
      <c r="R450" s="960"/>
      <c r="S450" s="946"/>
      <c r="W450" s="958"/>
      <c r="X450" s="959"/>
      <c r="Y450" s="959"/>
      <c r="Z450" s="960"/>
      <c r="AA450" s="946"/>
      <c r="AE450" s="958"/>
      <c r="AF450" s="959"/>
      <c r="AG450" s="959"/>
      <c r="AH450" s="960"/>
      <c r="AI450" s="946"/>
      <c r="AM450" s="958"/>
      <c r="AN450" s="959"/>
      <c r="AO450" s="959"/>
      <c r="AP450" s="960"/>
      <c r="AQ450" s="946"/>
      <c r="AU450" s="958"/>
      <c r="AV450" s="959"/>
      <c r="AW450" s="959"/>
      <c r="AX450" s="960"/>
      <c r="AY450" s="946"/>
      <c r="BC450" s="958"/>
      <c r="BD450" s="959"/>
      <c r="BE450" s="959"/>
      <c r="BF450" s="960"/>
      <c r="BG450" s="946"/>
      <c r="BK450" s="958"/>
      <c r="BL450" s="959"/>
      <c r="BM450" s="959"/>
      <c r="BN450" s="960"/>
      <c r="BO450" s="946"/>
      <c r="BS450" s="958"/>
      <c r="BT450" s="959"/>
      <c r="BU450" s="959"/>
      <c r="BV450" s="960"/>
      <c r="BW450" s="946"/>
      <c r="CA450" s="958"/>
      <c r="CB450" s="959"/>
      <c r="CC450" s="959"/>
      <c r="CD450" s="960"/>
      <c r="CE450" s="946"/>
      <c r="CI450" s="958"/>
      <c r="CJ450" s="959"/>
      <c r="CK450" s="959"/>
      <c r="CL450" s="960"/>
      <c r="CM450" s="946"/>
      <c r="CQ450" s="958"/>
      <c r="CR450" s="959"/>
      <c r="CS450" s="959"/>
      <c r="CT450" s="960"/>
      <c r="CU450" s="946"/>
      <c r="CY450" s="958"/>
      <c r="CZ450" s="959"/>
      <c r="DA450" s="959"/>
      <c r="DB450" s="960"/>
      <c r="DC450" s="946"/>
      <c r="DG450" s="958"/>
      <c r="DH450" s="959"/>
      <c r="DI450" s="959"/>
      <c r="DJ450" s="960"/>
      <c r="DK450" s="946"/>
      <c r="DO450" s="958"/>
      <c r="DP450" s="959"/>
      <c r="DQ450" s="959"/>
      <c r="DR450" s="960"/>
      <c r="DS450" s="946"/>
      <c r="DW450" s="958"/>
      <c r="DX450" s="959"/>
      <c r="DY450" s="959"/>
      <c r="DZ450" s="960"/>
      <c r="EA450" s="946"/>
      <c r="EE450" s="958"/>
      <c r="EF450" s="959"/>
      <c r="EG450" s="959"/>
      <c r="EH450" s="960"/>
      <c r="EI450" s="946"/>
      <c r="EM450" s="958"/>
      <c r="EN450" s="959"/>
      <c r="EO450" s="959"/>
      <c r="EP450" s="960"/>
      <c r="EQ450" s="946"/>
      <c r="EU450" s="958"/>
      <c r="EV450" s="959"/>
      <c r="EW450" s="959"/>
      <c r="EX450" s="960"/>
      <c r="EY450" s="946"/>
      <c r="FC450" s="958"/>
      <c r="FD450" s="959"/>
      <c r="FE450" s="959"/>
      <c r="FF450" s="960"/>
      <c r="FG450" s="946"/>
      <c r="FK450" s="958"/>
      <c r="FL450" s="959"/>
      <c r="FM450" s="959"/>
      <c r="FN450" s="960"/>
      <c r="FO450" s="946"/>
    </row>
    <row r="451" spans="4:171">
      <c r="D451" s="956"/>
      <c r="E451" s="957"/>
      <c r="F451" s="952"/>
      <c r="G451" s="958" t="s">
        <v>370</v>
      </c>
      <c r="H451" s="961">
        <v>0</v>
      </c>
      <c r="I451" s="961">
        <v>0</v>
      </c>
      <c r="J451" s="962">
        <v>1</v>
      </c>
      <c r="K451" s="951"/>
      <c r="O451" s="958" t="s">
        <v>370</v>
      </c>
      <c r="P451" s="961">
        <v>0</v>
      </c>
      <c r="Q451" s="961">
        <v>0</v>
      </c>
      <c r="R451" s="962">
        <v>1</v>
      </c>
      <c r="S451" s="951"/>
      <c r="W451" s="958" t="s">
        <v>370</v>
      </c>
      <c r="X451" s="961">
        <v>0</v>
      </c>
      <c r="Y451" s="961">
        <v>0</v>
      </c>
      <c r="Z451" s="962">
        <v>1</v>
      </c>
      <c r="AA451" s="951"/>
      <c r="AE451" s="958" t="s">
        <v>370</v>
      </c>
      <c r="AF451" s="961">
        <v>0</v>
      </c>
      <c r="AG451" s="961">
        <v>0</v>
      </c>
      <c r="AH451" s="962">
        <v>1</v>
      </c>
      <c r="AI451" s="951"/>
      <c r="AM451" s="958" t="s">
        <v>370</v>
      </c>
      <c r="AN451" s="961">
        <v>0</v>
      </c>
      <c r="AO451" s="961">
        <v>0</v>
      </c>
      <c r="AP451" s="962">
        <v>1</v>
      </c>
      <c r="AQ451" s="951"/>
      <c r="AU451" s="958" t="s">
        <v>370</v>
      </c>
      <c r="AV451" s="961">
        <v>0</v>
      </c>
      <c r="AW451" s="961">
        <v>0</v>
      </c>
      <c r="AX451" s="962">
        <v>1</v>
      </c>
      <c r="AY451" s="951"/>
      <c r="BC451" s="958" t="s">
        <v>370</v>
      </c>
      <c r="BD451" s="961">
        <v>0</v>
      </c>
      <c r="BE451" s="961">
        <v>0</v>
      </c>
      <c r="BF451" s="962">
        <v>1</v>
      </c>
      <c r="BG451" s="951"/>
      <c r="BK451" s="958" t="s">
        <v>370</v>
      </c>
      <c r="BL451" s="961">
        <v>0</v>
      </c>
      <c r="BM451" s="961">
        <v>0</v>
      </c>
      <c r="BN451" s="962">
        <v>1</v>
      </c>
      <c r="BO451" s="951"/>
      <c r="BS451" s="958" t="s">
        <v>370</v>
      </c>
      <c r="BT451" s="961">
        <v>0</v>
      </c>
      <c r="BU451" s="961">
        <v>0</v>
      </c>
      <c r="BV451" s="962">
        <v>1</v>
      </c>
      <c r="BW451" s="951"/>
      <c r="CA451" s="958" t="s">
        <v>370</v>
      </c>
      <c r="CB451" s="961">
        <v>0</v>
      </c>
      <c r="CC451" s="961">
        <v>0</v>
      </c>
      <c r="CD451" s="962">
        <v>1</v>
      </c>
      <c r="CE451" s="951"/>
      <c r="CI451" s="958" t="s">
        <v>370</v>
      </c>
      <c r="CJ451" s="961">
        <v>0</v>
      </c>
      <c r="CK451" s="961">
        <v>0</v>
      </c>
      <c r="CL451" s="962">
        <v>1</v>
      </c>
      <c r="CM451" s="951"/>
      <c r="CQ451" s="958" t="s">
        <v>370</v>
      </c>
      <c r="CR451" s="961">
        <v>0</v>
      </c>
      <c r="CS451" s="961">
        <v>0</v>
      </c>
      <c r="CT451" s="962">
        <v>1</v>
      </c>
      <c r="CU451" s="951"/>
      <c r="CY451" s="958" t="s">
        <v>370</v>
      </c>
      <c r="CZ451" s="961">
        <v>0</v>
      </c>
      <c r="DA451" s="961">
        <v>0</v>
      </c>
      <c r="DB451" s="962">
        <v>1</v>
      </c>
      <c r="DC451" s="951"/>
      <c r="DG451" s="958" t="s">
        <v>370</v>
      </c>
      <c r="DH451" s="961">
        <v>0</v>
      </c>
      <c r="DI451" s="961">
        <v>0</v>
      </c>
      <c r="DJ451" s="962">
        <v>1</v>
      </c>
      <c r="DK451" s="951"/>
      <c r="DO451" s="958" t="s">
        <v>370</v>
      </c>
      <c r="DP451" s="961">
        <v>0</v>
      </c>
      <c r="DQ451" s="961">
        <v>0</v>
      </c>
      <c r="DR451" s="962">
        <v>1</v>
      </c>
      <c r="DS451" s="951"/>
      <c r="DW451" s="958" t="s">
        <v>370</v>
      </c>
      <c r="DX451" s="961">
        <v>0</v>
      </c>
      <c r="DY451" s="961">
        <v>0</v>
      </c>
      <c r="DZ451" s="962">
        <v>1</v>
      </c>
      <c r="EA451" s="951"/>
      <c r="EE451" s="958" t="s">
        <v>370</v>
      </c>
      <c r="EF451" s="961">
        <v>0</v>
      </c>
      <c r="EG451" s="961">
        <v>0</v>
      </c>
      <c r="EH451" s="962">
        <v>1</v>
      </c>
      <c r="EI451" s="951"/>
      <c r="EM451" s="958" t="s">
        <v>370</v>
      </c>
      <c r="EN451" s="961">
        <v>0</v>
      </c>
      <c r="EO451" s="961">
        <v>0</v>
      </c>
      <c r="EP451" s="962">
        <v>1</v>
      </c>
      <c r="EQ451" s="951"/>
      <c r="EU451" s="958" t="s">
        <v>370</v>
      </c>
      <c r="EV451" s="961">
        <v>0</v>
      </c>
      <c r="EW451" s="961">
        <v>0</v>
      </c>
      <c r="EX451" s="962">
        <v>1</v>
      </c>
      <c r="EY451" s="951"/>
      <c r="FC451" s="958" t="s">
        <v>370</v>
      </c>
      <c r="FD451" s="961">
        <v>0</v>
      </c>
      <c r="FE451" s="961">
        <v>0</v>
      </c>
      <c r="FF451" s="962">
        <v>1</v>
      </c>
      <c r="FG451" s="951"/>
      <c r="FK451" s="958" t="s">
        <v>370</v>
      </c>
      <c r="FL451" s="961">
        <v>0</v>
      </c>
      <c r="FM451" s="961">
        <v>0</v>
      </c>
      <c r="FN451" s="962">
        <v>1</v>
      </c>
      <c r="FO451" s="951"/>
    </row>
    <row r="452" spans="4:171">
      <c r="D452" s="956"/>
      <c r="E452" s="957"/>
      <c r="F452" s="952"/>
      <c r="G452" s="958" t="s">
        <v>372</v>
      </c>
      <c r="H452" s="961">
        <v>1</v>
      </c>
      <c r="I452" s="961">
        <v>0</v>
      </c>
      <c r="J452" s="962">
        <v>0</v>
      </c>
      <c r="K452" s="946"/>
      <c r="O452" s="958" t="s">
        <v>372</v>
      </c>
      <c r="P452" s="961">
        <v>1</v>
      </c>
      <c r="Q452" s="961">
        <v>0</v>
      </c>
      <c r="R452" s="962">
        <v>0</v>
      </c>
      <c r="S452" s="946"/>
      <c r="W452" s="958" t="s">
        <v>372</v>
      </c>
      <c r="X452" s="961">
        <v>1</v>
      </c>
      <c r="Y452" s="961">
        <v>0</v>
      </c>
      <c r="Z452" s="962">
        <v>0</v>
      </c>
      <c r="AA452" s="946"/>
      <c r="AE452" s="958" t="s">
        <v>372</v>
      </c>
      <c r="AF452" s="961">
        <v>1</v>
      </c>
      <c r="AG452" s="961">
        <v>0</v>
      </c>
      <c r="AH452" s="962">
        <v>0</v>
      </c>
      <c r="AI452" s="946"/>
      <c r="AM452" s="958" t="s">
        <v>372</v>
      </c>
      <c r="AN452" s="961">
        <v>1</v>
      </c>
      <c r="AO452" s="961">
        <v>0</v>
      </c>
      <c r="AP452" s="962">
        <v>0</v>
      </c>
      <c r="AQ452" s="946"/>
      <c r="AU452" s="958" t="s">
        <v>372</v>
      </c>
      <c r="AV452" s="961">
        <v>1</v>
      </c>
      <c r="AW452" s="961">
        <v>0</v>
      </c>
      <c r="AX452" s="962">
        <v>0</v>
      </c>
      <c r="AY452" s="946"/>
      <c r="BC452" s="958" t="s">
        <v>372</v>
      </c>
      <c r="BD452" s="961">
        <v>1</v>
      </c>
      <c r="BE452" s="961">
        <v>0</v>
      </c>
      <c r="BF452" s="962">
        <v>0</v>
      </c>
      <c r="BG452" s="946"/>
      <c r="BK452" s="958" t="s">
        <v>372</v>
      </c>
      <c r="BL452" s="961">
        <v>1</v>
      </c>
      <c r="BM452" s="961">
        <v>0</v>
      </c>
      <c r="BN452" s="962">
        <v>0</v>
      </c>
      <c r="BO452" s="946"/>
      <c r="BS452" s="958" t="s">
        <v>372</v>
      </c>
      <c r="BT452" s="961">
        <v>1</v>
      </c>
      <c r="BU452" s="961">
        <v>0</v>
      </c>
      <c r="BV452" s="962">
        <v>0</v>
      </c>
      <c r="BW452" s="946"/>
      <c r="CA452" s="958" t="s">
        <v>372</v>
      </c>
      <c r="CB452" s="961">
        <v>1</v>
      </c>
      <c r="CC452" s="961">
        <v>0</v>
      </c>
      <c r="CD452" s="962">
        <v>0</v>
      </c>
      <c r="CE452" s="946"/>
      <c r="CI452" s="958" t="s">
        <v>372</v>
      </c>
      <c r="CJ452" s="961">
        <v>1</v>
      </c>
      <c r="CK452" s="961">
        <v>0</v>
      </c>
      <c r="CL452" s="962">
        <v>0</v>
      </c>
      <c r="CM452" s="946"/>
      <c r="CQ452" s="958" t="s">
        <v>372</v>
      </c>
      <c r="CR452" s="961">
        <v>1</v>
      </c>
      <c r="CS452" s="961">
        <v>0</v>
      </c>
      <c r="CT452" s="962">
        <v>0</v>
      </c>
      <c r="CU452" s="946"/>
      <c r="CY452" s="958" t="s">
        <v>372</v>
      </c>
      <c r="CZ452" s="961">
        <v>1</v>
      </c>
      <c r="DA452" s="961">
        <v>0</v>
      </c>
      <c r="DB452" s="962">
        <v>0</v>
      </c>
      <c r="DC452" s="946"/>
      <c r="DG452" s="958" t="s">
        <v>372</v>
      </c>
      <c r="DH452" s="961">
        <v>1</v>
      </c>
      <c r="DI452" s="961">
        <v>0</v>
      </c>
      <c r="DJ452" s="962">
        <v>0</v>
      </c>
      <c r="DK452" s="946"/>
      <c r="DO452" s="958" t="s">
        <v>372</v>
      </c>
      <c r="DP452" s="961">
        <v>1</v>
      </c>
      <c r="DQ452" s="961">
        <v>0</v>
      </c>
      <c r="DR452" s="962">
        <v>0</v>
      </c>
      <c r="DS452" s="946"/>
      <c r="DW452" s="958" t="s">
        <v>372</v>
      </c>
      <c r="DX452" s="961">
        <v>1</v>
      </c>
      <c r="DY452" s="961">
        <v>0</v>
      </c>
      <c r="DZ452" s="962">
        <v>0</v>
      </c>
      <c r="EA452" s="946"/>
      <c r="EE452" s="958" t="s">
        <v>372</v>
      </c>
      <c r="EF452" s="961">
        <v>1</v>
      </c>
      <c r="EG452" s="961">
        <v>0</v>
      </c>
      <c r="EH452" s="962">
        <v>0</v>
      </c>
      <c r="EI452" s="946"/>
      <c r="EM452" s="958" t="s">
        <v>372</v>
      </c>
      <c r="EN452" s="961">
        <v>1</v>
      </c>
      <c r="EO452" s="961">
        <v>0</v>
      </c>
      <c r="EP452" s="962">
        <v>0</v>
      </c>
      <c r="EQ452" s="946"/>
      <c r="EU452" s="958" t="s">
        <v>372</v>
      </c>
      <c r="EV452" s="961">
        <v>1</v>
      </c>
      <c r="EW452" s="961">
        <v>0</v>
      </c>
      <c r="EX452" s="962">
        <v>0</v>
      </c>
      <c r="EY452" s="946"/>
      <c r="FC452" s="958" t="s">
        <v>372</v>
      </c>
      <c r="FD452" s="961">
        <v>1</v>
      </c>
      <c r="FE452" s="961">
        <v>0</v>
      </c>
      <c r="FF452" s="962">
        <v>0</v>
      </c>
      <c r="FG452" s="946"/>
      <c r="FK452" s="958" t="s">
        <v>372</v>
      </c>
      <c r="FL452" s="961">
        <v>1</v>
      </c>
      <c r="FM452" s="961">
        <v>0</v>
      </c>
      <c r="FN452" s="962">
        <v>0</v>
      </c>
      <c r="FO452" s="946"/>
    </row>
    <row r="453" spans="4:171">
      <c r="D453" s="956"/>
      <c r="E453" s="957"/>
      <c r="F453" s="952"/>
      <c r="G453" s="958" t="s">
        <v>371</v>
      </c>
      <c r="H453" s="961">
        <v>0</v>
      </c>
      <c r="I453" s="961">
        <v>1</v>
      </c>
      <c r="J453" s="962">
        <v>0</v>
      </c>
      <c r="K453" s="946"/>
      <c r="O453" s="958" t="s">
        <v>371</v>
      </c>
      <c r="P453" s="961">
        <v>0</v>
      </c>
      <c r="Q453" s="961">
        <v>1</v>
      </c>
      <c r="R453" s="962">
        <v>0</v>
      </c>
      <c r="S453" s="946"/>
      <c r="W453" s="958" t="s">
        <v>371</v>
      </c>
      <c r="X453" s="961">
        <v>0</v>
      </c>
      <c r="Y453" s="961">
        <v>1</v>
      </c>
      <c r="Z453" s="962">
        <v>0</v>
      </c>
      <c r="AA453" s="946"/>
      <c r="AE453" s="958" t="s">
        <v>371</v>
      </c>
      <c r="AF453" s="961">
        <v>0</v>
      </c>
      <c r="AG453" s="961">
        <v>1</v>
      </c>
      <c r="AH453" s="962">
        <v>0</v>
      </c>
      <c r="AI453" s="946"/>
      <c r="AM453" s="958" t="s">
        <v>371</v>
      </c>
      <c r="AN453" s="961">
        <v>0</v>
      </c>
      <c r="AO453" s="961">
        <v>1</v>
      </c>
      <c r="AP453" s="962">
        <v>0</v>
      </c>
      <c r="AQ453" s="946"/>
      <c r="AU453" s="958" t="s">
        <v>371</v>
      </c>
      <c r="AV453" s="961">
        <v>0</v>
      </c>
      <c r="AW453" s="961">
        <v>1</v>
      </c>
      <c r="AX453" s="962">
        <v>0</v>
      </c>
      <c r="AY453" s="946"/>
      <c r="BC453" s="958" t="s">
        <v>371</v>
      </c>
      <c r="BD453" s="961">
        <v>0</v>
      </c>
      <c r="BE453" s="961">
        <v>1</v>
      </c>
      <c r="BF453" s="962">
        <v>0</v>
      </c>
      <c r="BG453" s="946"/>
      <c r="BK453" s="958" t="s">
        <v>371</v>
      </c>
      <c r="BL453" s="961">
        <v>0</v>
      </c>
      <c r="BM453" s="961">
        <v>1</v>
      </c>
      <c r="BN453" s="962">
        <v>0</v>
      </c>
      <c r="BO453" s="946"/>
      <c r="BS453" s="958" t="s">
        <v>371</v>
      </c>
      <c r="BT453" s="961">
        <v>0</v>
      </c>
      <c r="BU453" s="961">
        <v>1</v>
      </c>
      <c r="BV453" s="962">
        <v>0</v>
      </c>
      <c r="BW453" s="946"/>
      <c r="CA453" s="958" t="s">
        <v>371</v>
      </c>
      <c r="CB453" s="961">
        <v>0</v>
      </c>
      <c r="CC453" s="961">
        <v>1</v>
      </c>
      <c r="CD453" s="962">
        <v>0</v>
      </c>
      <c r="CE453" s="946"/>
      <c r="CI453" s="958" t="s">
        <v>371</v>
      </c>
      <c r="CJ453" s="961">
        <v>0</v>
      </c>
      <c r="CK453" s="961">
        <v>1</v>
      </c>
      <c r="CL453" s="962">
        <v>0</v>
      </c>
      <c r="CM453" s="946"/>
      <c r="CQ453" s="958" t="s">
        <v>371</v>
      </c>
      <c r="CR453" s="961">
        <v>0</v>
      </c>
      <c r="CS453" s="961">
        <v>1</v>
      </c>
      <c r="CT453" s="962">
        <v>0</v>
      </c>
      <c r="CU453" s="946"/>
      <c r="CY453" s="958" t="s">
        <v>371</v>
      </c>
      <c r="CZ453" s="961">
        <v>0</v>
      </c>
      <c r="DA453" s="961">
        <v>1</v>
      </c>
      <c r="DB453" s="962">
        <v>0</v>
      </c>
      <c r="DC453" s="946"/>
      <c r="DG453" s="958" t="s">
        <v>371</v>
      </c>
      <c r="DH453" s="961">
        <v>0</v>
      </c>
      <c r="DI453" s="961">
        <v>1</v>
      </c>
      <c r="DJ453" s="962">
        <v>0</v>
      </c>
      <c r="DK453" s="946"/>
      <c r="DO453" s="958" t="s">
        <v>371</v>
      </c>
      <c r="DP453" s="961">
        <v>0</v>
      </c>
      <c r="DQ453" s="961">
        <v>1</v>
      </c>
      <c r="DR453" s="962">
        <v>0</v>
      </c>
      <c r="DS453" s="946"/>
      <c r="DW453" s="958" t="s">
        <v>371</v>
      </c>
      <c r="DX453" s="961">
        <v>0</v>
      </c>
      <c r="DY453" s="961">
        <v>1</v>
      </c>
      <c r="DZ453" s="962">
        <v>0</v>
      </c>
      <c r="EA453" s="946"/>
      <c r="EE453" s="958" t="s">
        <v>371</v>
      </c>
      <c r="EF453" s="961">
        <v>0</v>
      </c>
      <c r="EG453" s="961">
        <v>1</v>
      </c>
      <c r="EH453" s="962">
        <v>0</v>
      </c>
      <c r="EI453" s="946"/>
      <c r="EM453" s="958" t="s">
        <v>371</v>
      </c>
      <c r="EN453" s="961">
        <v>0</v>
      </c>
      <c r="EO453" s="961">
        <v>1</v>
      </c>
      <c r="EP453" s="962">
        <v>0</v>
      </c>
      <c r="EQ453" s="946"/>
      <c r="EU453" s="958" t="s">
        <v>371</v>
      </c>
      <c r="EV453" s="961">
        <v>0</v>
      </c>
      <c r="EW453" s="961">
        <v>1</v>
      </c>
      <c r="EX453" s="962">
        <v>0</v>
      </c>
      <c r="EY453" s="946"/>
      <c r="FC453" s="958" t="s">
        <v>371</v>
      </c>
      <c r="FD453" s="961">
        <v>0</v>
      </c>
      <c r="FE453" s="961">
        <v>1</v>
      </c>
      <c r="FF453" s="962">
        <v>0</v>
      </c>
      <c r="FG453" s="946"/>
      <c r="FK453" s="958" t="s">
        <v>371</v>
      </c>
      <c r="FL453" s="961">
        <v>0</v>
      </c>
      <c r="FM453" s="961">
        <v>1</v>
      </c>
      <c r="FN453" s="962">
        <v>0</v>
      </c>
      <c r="FO453" s="946"/>
    </row>
    <row r="454" spans="4:171">
      <c r="D454" s="956"/>
      <c r="E454" s="957"/>
      <c r="F454" s="952"/>
      <c r="G454" s="958" t="s">
        <v>90</v>
      </c>
      <c r="H454" s="961">
        <v>0</v>
      </c>
      <c r="I454" s="961">
        <v>0</v>
      </c>
      <c r="J454" s="962">
        <v>0</v>
      </c>
      <c r="K454" s="951"/>
      <c r="O454" s="958" t="s">
        <v>90</v>
      </c>
      <c r="P454" s="961">
        <v>0</v>
      </c>
      <c r="Q454" s="961">
        <v>0</v>
      </c>
      <c r="R454" s="962">
        <v>0</v>
      </c>
      <c r="S454" s="951"/>
      <c r="W454" s="958" t="s">
        <v>90</v>
      </c>
      <c r="X454" s="961">
        <v>0</v>
      </c>
      <c r="Y454" s="961">
        <v>0</v>
      </c>
      <c r="Z454" s="962">
        <v>0</v>
      </c>
      <c r="AA454" s="951"/>
      <c r="AE454" s="958" t="s">
        <v>90</v>
      </c>
      <c r="AF454" s="961">
        <v>0</v>
      </c>
      <c r="AG454" s="961">
        <v>0</v>
      </c>
      <c r="AH454" s="962">
        <v>0</v>
      </c>
      <c r="AI454" s="951"/>
      <c r="AM454" s="958" t="s">
        <v>90</v>
      </c>
      <c r="AN454" s="961">
        <v>0</v>
      </c>
      <c r="AO454" s="961">
        <v>0</v>
      </c>
      <c r="AP454" s="962">
        <v>0</v>
      </c>
      <c r="AQ454" s="951"/>
      <c r="AU454" s="958" t="s">
        <v>90</v>
      </c>
      <c r="AV454" s="961">
        <v>0</v>
      </c>
      <c r="AW454" s="961">
        <v>0</v>
      </c>
      <c r="AX454" s="962">
        <v>0</v>
      </c>
      <c r="AY454" s="951"/>
      <c r="BC454" s="958" t="s">
        <v>90</v>
      </c>
      <c r="BD454" s="961">
        <v>0</v>
      </c>
      <c r="BE454" s="961">
        <v>0</v>
      </c>
      <c r="BF454" s="962">
        <v>0</v>
      </c>
      <c r="BG454" s="951"/>
      <c r="BK454" s="958" t="s">
        <v>90</v>
      </c>
      <c r="BL454" s="961">
        <v>0</v>
      </c>
      <c r="BM454" s="961">
        <v>0</v>
      </c>
      <c r="BN454" s="962">
        <v>0</v>
      </c>
      <c r="BO454" s="951"/>
      <c r="BS454" s="958" t="s">
        <v>90</v>
      </c>
      <c r="BT454" s="961">
        <v>0</v>
      </c>
      <c r="BU454" s="961">
        <v>0</v>
      </c>
      <c r="BV454" s="962">
        <v>0</v>
      </c>
      <c r="BW454" s="951"/>
      <c r="CA454" s="958" t="s">
        <v>90</v>
      </c>
      <c r="CB454" s="961">
        <v>0</v>
      </c>
      <c r="CC454" s="961">
        <v>0</v>
      </c>
      <c r="CD454" s="962">
        <v>0</v>
      </c>
      <c r="CE454" s="951"/>
      <c r="CI454" s="958" t="s">
        <v>90</v>
      </c>
      <c r="CJ454" s="961">
        <v>0</v>
      </c>
      <c r="CK454" s="961">
        <v>0</v>
      </c>
      <c r="CL454" s="962">
        <v>0</v>
      </c>
      <c r="CM454" s="951"/>
      <c r="CQ454" s="958" t="s">
        <v>90</v>
      </c>
      <c r="CR454" s="961">
        <v>0</v>
      </c>
      <c r="CS454" s="961">
        <v>0</v>
      </c>
      <c r="CT454" s="962">
        <v>0</v>
      </c>
      <c r="CU454" s="951"/>
      <c r="CY454" s="958" t="s">
        <v>90</v>
      </c>
      <c r="CZ454" s="961">
        <v>0</v>
      </c>
      <c r="DA454" s="961">
        <v>0</v>
      </c>
      <c r="DB454" s="962">
        <v>0</v>
      </c>
      <c r="DC454" s="951"/>
      <c r="DG454" s="958" t="s">
        <v>90</v>
      </c>
      <c r="DH454" s="961">
        <v>0</v>
      </c>
      <c r="DI454" s="961">
        <v>0</v>
      </c>
      <c r="DJ454" s="962">
        <v>0</v>
      </c>
      <c r="DK454" s="951"/>
      <c r="DO454" s="958" t="s">
        <v>90</v>
      </c>
      <c r="DP454" s="961">
        <v>0</v>
      </c>
      <c r="DQ454" s="961">
        <v>0</v>
      </c>
      <c r="DR454" s="962">
        <v>0</v>
      </c>
      <c r="DS454" s="951"/>
      <c r="DW454" s="958" t="s">
        <v>90</v>
      </c>
      <c r="DX454" s="961">
        <v>0</v>
      </c>
      <c r="DY454" s="961">
        <v>0</v>
      </c>
      <c r="DZ454" s="962">
        <v>0</v>
      </c>
      <c r="EA454" s="951"/>
      <c r="EE454" s="958" t="s">
        <v>90</v>
      </c>
      <c r="EF454" s="961">
        <v>0</v>
      </c>
      <c r="EG454" s="961">
        <v>0</v>
      </c>
      <c r="EH454" s="962">
        <v>0</v>
      </c>
      <c r="EI454" s="951"/>
      <c r="EM454" s="958" t="s">
        <v>90</v>
      </c>
      <c r="EN454" s="961">
        <v>0</v>
      </c>
      <c r="EO454" s="961">
        <v>0</v>
      </c>
      <c r="EP454" s="962">
        <v>0</v>
      </c>
      <c r="EQ454" s="951"/>
      <c r="EU454" s="958" t="s">
        <v>90</v>
      </c>
      <c r="EV454" s="961">
        <v>0</v>
      </c>
      <c r="EW454" s="961">
        <v>0</v>
      </c>
      <c r="EX454" s="962">
        <v>0</v>
      </c>
      <c r="EY454" s="951"/>
      <c r="FC454" s="958" t="s">
        <v>90</v>
      </c>
      <c r="FD454" s="961">
        <v>0</v>
      </c>
      <c r="FE454" s="961">
        <v>0</v>
      </c>
      <c r="FF454" s="962">
        <v>0</v>
      </c>
      <c r="FG454" s="951"/>
      <c r="FK454" s="958" t="s">
        <v>90</v>
      </c>
      <c r="FL454" s="961">
        <v>0</v>
      </c>
      <c r="FM454" s="961">
        <v>0</v>
      </c>
      <c r="FN454" s="962">
        <v>0</v>
      </c>
      <c r="FO454" s="951"/>
    </row>
    <row r="455" spans="4:171">
      <c r="D455" s="956"/>
      <c r="E455" s="957"/>
      <c r="F455" s="952"/>
      <c r="G455" s="958" t="s">
        <v>91</v>
      </c>
      <c r="H455" s="961" t="e">
        <f>H403</f>
        <v>#DIV/0!</v>
      </c>
      <c r="I455" s="961" t="e">
        <f>I403</f>
        <v>#DIV/0!</v>
      </c>
      <c r="J455" s="962" t="e">
        <f>J403</f>
        <v>#DIV/0!</v>
      </c>
      <c r="K455" s="946"/>
      <c r="O455" s="958" t="s">
        <v>91</v>
      </c>
      <c r="P455" s="961" t="e">
        <f>P403</f>
        <v>#DIV/0!</v>
      </c>
      <c r="Q455" s="961" t="e">
        <f>Q403</f>
        <v>#DIV/0!</v>
      </c>
      <c r="R455" s="962" t="e">
        <f>R403</f>
        <v>#DIV/0!</v>
      </c>
      <c r="S455" s="946"/>
      <c r="W455" s="958" t="s">
        <v>91</v>
      </c>
      <c r="X455" s="961" t="e">
        <f>X403</f>
        <v>#DIV/0!</v>
      </c>
      <c r="Y455" s="961" t="e">
        <f>Y403</f>
        <v>#DIV/0!</v>
      </c>
      <c r="Z455" s="962" t="e">
        <f>Z403</f>
        <v>#DIV/0!</v>
      </c>
      <c r="AA455" s="946"/>
      <c r="AE455" s="958" t="s">
        <v>91</v>
      </c>
      <c r="AF455" s="961" t="e">
        <f>AF403</f>
        <v>#DIV/0!</v>
      </c>
      <c r="AG455" s="961" t="e">
        <f>AG403</f>
        <v>#DIV/0!</v>
      </c>
      <c r="AH455" s="962" t="e">
        <f>AH403</f>
        <v>#DIV/0!</v>
      </c>
      <c r="AI455" s="946"/>
      <c r="AM455" s="958" t="s">
        <v>91</v>
      </c>
      <c r="AN455" s="961" t="e">
        <f>AN403</f>
        <v>#DIV/0!</v>
      </c>
      <c r="AO455" s="961" t="e">
        <f>AO403</f>
        <v>#DIV/0!</v>
      </c>
      <c r="AP455" s="962" t="e">
        <f>AP403</f>
        <v>#DIV/0!</v>
      </c>
      <c r="AQ455" s="946"/>
      <c r="AU455" s="958" t="s">
        <v>91</v>
      </c>
      <c r="AV455" s="961" t="e">
        <f>AV403</f>
        <v>#DIV/0!</v>
      </c>
      <c r="AW455" s="961" t="e">
        <f>AW403</f>
        <v>#DIV/0!</v>
      </c>
      <c r="AX455" s="962" t="e">
        <f>AX403</f>
        <v>#DIV/0!</v>
      </c>
      <c r="AY455" s="946"/>
      <c r="BC455" s="958" t="s">
        <v>91</v>
      </c>
      <c r="BD455" s="961" t="e">
        <f>BD403</f>
        <v>#DIV/0!</v>
      </c>
      <c r="BE455" s="961" t="e">
        <f>BE403</f>
        <v>#DIV/0!</v>
      </c>
      <c r="BF455" s="962" t="e">
        <f>BF403</f>
        <v>#DIV/0!</v>
      </c>
      <c r="BG455" s="946"/>
      <c r="BK455" s="958" t="s">
        <v>91</v>
      </c>
      <c r="BL455" s="961" t="e">
        <f>BL403</f>
        <v>#DIV/0!</v>
      </c>
      <c r="BM455" s="961" t="e">
        <f>BM403</f>
        <v>#DIV/0!</v>
      </c>
      <c r="BN455" s="962" t="e">
        <f>BN403</f>
        <v>#DIV/0!</v>
      </c>
      <c r="BO455" s="946"/>
      <c r="BS455" s="958" t="s">
        <v>91</v>
      </c>
      <c r="BT455" s="961" t="e">
        <f>BT403</f>
        <v>#DIV/0!</v>
      </c>
      <c r="BU455" s="961" t="e">
        <f>BU403</f>
        <v>#DIV/0!</v>
      </c>
      <c r="BV455" s="962" t="e">
        <f>BV403</f>
        <v>#DIV/0!</v>
      </c>
      <c r="BW455" s="946"/>
      <c r="CA455" s="958" t="s">
        <v>91</v>
      </c>
      <c r="CB455" s="961" t="e">
        <f>CB403</f>
        <v>#DIV/0!</v>
      </c>
      <c r="CC455" s="961" t="e">
        <f>CC403</f>
        <v>#DIV/0!</v>
      </c>
      <c r="CD455" s="962" t="e">
        <f>CD403</f>
        <v>#DIV/0!</v>
      </c>
      <c r="CE455" s="946"/>
      <c r="CI455" s="958" t="s">
        <v>91</v>
      </c>
      <c r="CJ455" s="961" t="e">
        <f>CJ403</f>
        <v>#DIV/0!</v>
      </c>
      <c r="CK455" s="961" t="e">
        <f>CK403</f>
        <v>#DIV/0!</v>
      </c>
      <c r="CL455" s="962" t="e">
        <f>CL403</f>
        <v>#DIV/0!</v>
      </c>
      <c r="CM455" s="946"/>
      <c r="CQ455" s="958" t="s">
        <v>91</v>
      </c>
      <c r="CR455" s="961" t="e">
        <f>CR403</f>
        <v>#DIV/0!</v>
      </c>
      <c r="CS455" s="961" t="e">
        <f>CS403</f>
        <v>#DIV/0!</v>
      </c>
      <c r="CT455" s="962" t="e">
        <f>CT403</f>
        <v>#DIV/0!</v>
      </c>
      <c r="CU455" s="946"/>
      <c r="CY455" s="958" t="s">
        <v>91</v>
      </c>
      <c r="CZ455" s="961" t="e">
        <f>CZ403</f>
        <v>#DIV/0!</v>
      </c>
      <c r="DA455" s="961" t="e">
        <f>DA403</f>
        <v>#DIV/0!</v>
      </c>
      <c r="DB455" s="962" t="e">
        <f>DB403</f>
        <v>#DIV/0!</v>
      </c>
      <c r="DC455" s="946"/>
      <c r="DG455" s="958" t="s">
        <v>91</v>
      </c>
      <c r="DH455" s="961" t="e">
        <f>DH403</f>
        <v>#DIV/0!</v>
      </c>
      <c r="DI455" s="961" t="e">
        <f>DI403</f>
        <v>#DIV/0!</v>
      </c>
      <c r="DJ455" s="962" t="e">
        <f>DJ403</f>
        <v>#DIV/0!</v>
      </c>
      <c r="DK455" s="946"/>
      <c r="DO455" s="958" t="s">
        <v>91</v>
      </c>
      <c r="DP455" s="961" t="e">
        <f>DP403</f>
        <v>#DIV/0!</v>
      </c>
      <c r="DQ455" s="961" t="e">
        <f>DQ403</f>
        <v>#DIV/0!</v>
      </c>
      <c r="DR455" s="962" t="e">
        <f>DR403</f>
        <v>#DIV/0!</v>
      </c>
      <c r="DS455" s="946"/>
      <c r="DW455" s="958" t="s">
        <v>91</v>
      </c>
      <c r="DX455" s="961" t="e">
        <f>DX403</f>
        <v>#DIV/0!</v>
      </c>
      <c r="DY455" s="961" t="e">
        <f>DY403</f>
        <v>#DIV/0!</v>
      </c>
      <c r="DZ455" s="962" t="e">
        <f>DZ403</f>
        <v>#DIV/0!</v>
      </c>
      <c r="EA455" s="946"/>
      <c r="EE455" s="958" t="s">
        <v>91</v>
      </c>
      <c r="EF455" s="961" t="e">
        <f>EF403</f>
        <v>#DIV/0!</v>
      </c>
      <c r="EG455" s="961" t="e">
        <f>EG403</f>
        <v>#DIV/0!</v>
      </c>
      <c r="EH455" s="962" t="e">
        <f>EH403</f>
        <v>#DIV/0!</v>
      </c>
      <c r="EI455" s="946"/>
      <c r="EM455" s="958" t="s">
        <v>91</v>
      </c>
      <c r="EN455" s="961" t="e">
        <f>EN403</f>
        <v>#DIV/0!</v>
      </c>
      <c r="EO455" s="961" t="e">
        <f>EO403</f>
        <v>#DIV/0!</v>
      </c>
      <c r="EP455" s="962" t="e">
        <f>EP403</f>
        <v>#DIV/0!</v>
      </c>
      <c r="EQ455" s="946"/>
      <c r="EU455" s="958" t="s">
        <v>91</v>
      </c>
      <c r="EV455" s="961" t="e">
        <f>EV403</f>
        <v>#DIV/0!</v>
      </c>
      <c r="EW455" s="961" t="e">
        <f>EW403</f>
        <v>#DIV/0!</v>
      </c>
      <c r="EX455" s="962" t="e">
        <f>EX403</f>
        <v>#DIV/0!</v>
      </c>
      <c r="EY455" s="946"/>
      <c r="FC455" s="958" t="s">
        <v>91</v>
      </c>
      <c r="FD455" s="961" t="e">
        <f>FD403</f>
        <v>#DIV/0!</v>
      </c>
      <c r="FE455" s="961" t="e">
        <f>FE403</f>
        <v>#DIV/0!</v>
      </c>
      <c r="FF455" s="962" t="e">
        <f>FF403</f>
        <v>#DIV/0!</v>
      </c>
      <c r="FG455" s="946"/>
      <c r="FK455" s="958" t="s">
        <v>91</v>
      </c>
      <c r="FL455" s="961" t="e">
        <f>FL403</f>
        <v>#DIV/0!</v>
      </c>
      <c r="FM455" s="961" t="e">
        <f>FM403</f>
        <v>#DIV/0!</v>
      </c>
      <c r="FN455" s="962" t="e">
        <f>FN403</f>
        <v>#DIV/0!</v>
      </c>
      <c r="FO455" s="946"/>
    </row>
    <row r="456" spans="4:171">
      <c r="D456" s="956"/>
      <c r="E456" s="957"/>
      <c r="F456" s="952"/>
      <c r="G456" s="958" t="s">
        <v>93</v>
      </c>
      <c r="H456" s="961" t="e">
        <f>H447</f>
        <v>#DIV/0!</v>
      </c>
      <c r="I456" s="961" t="e">
        <f>I447</f>
        <v>#DIV/0!</v>
      </c>
      <c r="J456" s="962" t="e">
        <f>J447</f>
        <v>#DIV/0!</v>
      </c>
      <c r="K456" s="946"/>
      <c r="O456" s="958" t="s">
        <v>93</v>
      </c>
      <c r="P456" s="961" t="e">
        <f>P447</f>
        <v>#DIV/0!</v>
      </c>
      <c r="Q456" s="961" t="e">
        <f>Q447</f>
        <v>#DIV/0!</v>
      </c>
      <c r="R456" s="962" t="e">
        <f>R447</f>
        <v>#DIV/0!</v>
      </c>
      <c r="S456" s="946"/>
      <c r="W456" s="958" t="s">
        <v>93</v>
      </c>
      <c r="X456" s="961" t="e">
        <f>X447</f>
        <v>#DIV/0!</v>
      </c>
      <c r="Y456" s="961" t="e">
        <f>Y447</f>
        <v>#DIV/0!</v>
      </c>
      <c r="Z456" s="962" t="e">
        <f>Z447</f>
        <v>#DIV/0!</v>
      </c>
      <c r="AA456" s="946"/>
      <c r="AE456" s="958" t="s">
        <v>93</v>
      </c>
      <c r="AF456" s="961" t="e">
        <f>AF447</f>
        <v>#DIV/0!</v>
      </c>
      <c r="AG456" s="961" t="e">
        <f>AG447</f>
        <v>#DIV/0!</v>
      </c>
      <c r="AH456" s="962" t="e">
        <f>AH447</f>
        <v>#DIV/0!</v>
      </c>
      <c r="AI456" s="946"/>
      <c r="AM456" s="958" t="s">
        <v>93</v>
      </c>
      <c r="AN456" s="961" t="e">
        <f>AN447</f>
        <v>#DIV/0!</v>
      </c>
      <c r="AO456" s="961" t="e">
        <f>AO447</f>
        <v>#DIV/0!</v>
      </c>
      <c r="AP456" s="962" t="e">
        <f>AP447</f>
        <v>#DIV/0!</v>
      </c>
      <c r="AQ456" s="946"/>
      <c r="AU456" s="958" t="s">
        <v>93</v>
      </c>
      <c r="AV456" s="961" t="e">
        <f>AV447</f>
        <v>#DIV/0!</v>
      </c>
      <c r="AW456" s="961" t="e">
        <f>AW447</f>
        <v>#DIV/0!</v>
      </c>
      <c r="AX456" s="962" t="e">
        <f>AX447</f>
        <v>#DIV/0!</v>
      </c>
      <c r="AY456" s="946"/>
      <c r="BC456" s="958" t="s">
        <v>93</v>
      </c>
      <c r="BD456" s="961" t="e">
        <f>BD447</f>
        <v>#DIV/0!</v>
      </c>
      <c r="BE456" s="961" t="e">
        <f>BE447</f>
        <v>#DIV/0!</v>
      </c>
      <c r="BF456" s="962" t="e">
        <f>BF447</f>
        <v>#DIV/0!</v>
      </c>
      <c r="BG456" s="946"/>
      <c r="BK456" s="958" t="s">
        <v>93</v>
      </c>
      <c r="BL456" s="961" t="e">
        <f>BL447</f>
        <v>#DIV/0!</v>
      </c>
      <c r="BM456" s="961" t="e">
        <f>BM447</f>
        <v>#DIV/0!</v>
      </c>
      <c r="BN456" s="962" t="e">
        <f>BN447</f>
        <v>#DIV/0!</v>
      </c>
      <c r="BO456" s="946"/>
      <c r="BS456" s="958" t="s">
        <v>93</v>
      </c>
      <c r="BT456" s="961" t="e">
        <f>BT447</f>
        <v>#DIV/0!</v>
      </c>
      <c r="BU456" s="961" t="e">
        <f>BU447</f>
        <v>#DIV/0!</v>
      </c>
      <c r="BV456" s="962" t="e">
        <f>BV447</f>
        <v>#DIV/0!</v>
      </c>
      <c r="BW456" s="946"/>
      <c r="CA456" s="958" t="s">
        <v>93</v>
      </c>
      <c r="CB456" s="961" t="e">
        <f>CB447</f>
        <v>#DIV/0!</v>
      </c>
      <c r="CC456" s="961" t="e">
        <f>CC447</f>
        <v>#DIV/0!</v>
      </c>
      <c r="CD456" s="962" t="e">
        <f>CD447</f>
        <v>#DIV/0!</v>
      </c>
      <c r="CE456" s="946"/>
      <c r="CI456" s="958" t="s">
        <v>93</v>
      </c>
      <c r="CJ456" s="961" t="e">
        <f>CJ447</f>
        <v>#DIV/0!</v>
      </c>
      <c r="CK456" s="961" t="e">
        <f>CK447</f>
        <v>#DIV/0!</v>
      </c>
      <c r="CL456" s="962" t="e">
        <f>CL447</f>
        <v>#DIV/0!</v>
      </c>
      <c r="CM456" s="946"/>
      <c r="CQ456" s="958" t="s">
        <v>93</v>
      </c>
      <c r="CR456" s="961" t="e">
        <f>CR447</f>
        <v>#DIV/0!</v>
      </c>
      <c r="CS456" s="961" t="e">
        <f>CS447</f>
        <v>#DIV/0!</v>
      </c>
      <c r="CT456" s="962" t="e">
        <f>CT447</f>
        <v>#DIV/0!</v>
      </c>
      <c r="CU456" s="946"/>
      <c r="CY456" s="958" t="s">
        <v>93</v>
      </c>
      <c r="CZ456" s="961" t="e">
        <f>CZ447</f>
        <v>#DIV/0!</v>
      </c>
      <c r="DA456" s="961" t="e">
        <f>DA447</f>
        <v>#DIV/0!</v>
      </c>
      <c r="DB456" s="962" t="e">
        <f>DB447</f>
        <v>#DIV/0!</v>
      </c>
      <c r="DC456" s="946"/>
      <c r="DG456" s="958" t="s">
        <v>93</v>
      </c>
      <c r="DH456" s="961" t="e">
        <f>DH447</f>
        <v>#DIV/0!</v>
      </c>
      <c r="DI456" s="961" t="e">
        <f>DI447</f>
        <v>#DIV/0!</v>
      </c>
      <c r="DJ456" s="962" t="e">
        <f>DJ447</f>
        <v>#DIV/0!</v>
      </c>
      <c r="DK456" s="946"/>
      <c r="DO456" s="958" t="s">
        <v>93</v>
      </c>
      <c r="DP456" s="961" t="e">
        <f>DP447</f>
        <v>#DIV/0!</v>
      </c>
      <c r="DQ456" s="961" t="e">
        <f>DQ447</f>
        <v>#DIV/0!</v>
      </c>
      <c r="DR456" s="962" t="e">
        <f>DR447</f>
        <v>#DIV/0!</v>
      </c>
      <c r="DS456" s="946"/>
      <c r="DW456" s="958" t="s">
        <v>93</v>
      </c>
      <c r="DX456" s="961" t="e">
        <f>DX447</f>
        <v>#DIV/0!</v>
      </c>
      <c r="DY456" s="961" t="e">
        <f>DY447</f>
        <v>#DIV/0!</v>
      </c>
      <c r="DZ456" s="962" t="e">
        <f>DZ447</f>
        <v>#DIV/0!</v>
      </c>
      <c r="EA456" s="946"/>
      <c r="EE456" s="958" t="s">
        <v>93</v>
      </c>
      <c r="EF456" s="961" t="e">
        <f>EF447</f>
        <v>#DIV/0!</v>
      </c>
      <c r="EG456" s="961" t="e">
        <f>EG447</f>
        <v>#DIV/0!</v>
      </c>
      <c r="EH456" s="962" t="e">
        <f>EH447</f>
        <v>#DIV/0!</v>
      </c>
      <c r="EI456" s="946"/>
      <c r="EM456" s="958" t="s">
        <v>93</v>
      </c>
      <c r="EN456" s="961" t="e">
        <f>EN447</f>
        <v>#DIV/0!</v>
      </c>
      <c r="EO456" s="961" t="e">
        <f>EO447</f>
        <v>#DIV/0!</v>
      </c>
      <c r="EP456" s="962" t="e">
        <f>EP447</f>
        <v>#DIV/0!</v>
      </c>
      <c r="EQ456" s="946"/>
      <c r="EU456" s="958" t="s">
        <v>93</v>
      </c>
      <c r="EV456" s="961" t="e">
        <f>EV447</f>
        <v>#DIV/0!</v>
      </c>
      <c r="EW456" s="961" t="e">
        <f>EW447</f>
        <v>#DIV/0!</v>
      </c>
      <c r="EX456" s="962" t="e">
        <f>EX447</f>
        <v>#DIV/0!</v>
      </c>
      <c r="EY456" s="946"/>
      <c r="FC456" s="958" t="s">
        <v>93</v>
      </c>
      <c r="FD456" s="961" t="e">
        <f>FD447</f>
        <v>#DIV/0!</v>
      </c>
      <c r="FE456" s="961" t="e">
        <f>FE447</f>
        <v>#DIV/0!</v>
      </c>
      <c r="FF456" s="962" t="e">
        <f>FF447</f>
        <v>#DIV/0!</v>
      </c>
      <c r="FG456" s="946"/>
      <c r="FK456" s="958" t="s">
        <v>93</v>
      </c>
      <c r="FL456" s="961" t="e">
        <f>FL447</f>
        <v>#DIV/0!</v>
      </c>
      <c r="FM456" s="961" t="e">
        <f>FM447</f>
        <v>#DIV/0!</v>
      </c>
      <c r="FN456" s="962" t="e">
        <f>FN447</f>
        <v>#DIV/0!</v>
      </c>
      <c r="FO456" s="946"/>
    </row>
    <row r="457" spans="4:171">
      <c r="D457" s="956"/>
      <c r="E457" s="957"/>
      <c r="F457" s="952"/>
      <c r="G457" s="958" t="s">
        <v>95</v>
      </c>
      <c r="H457" s="961" t="e">
        <f>H387</f>
        <v>#DIV/0!</v>
      </c>
      <c r="I457" s="961" t="e">
        <f>I387</f>
        <v>#DIV/0!</v>
      </c>
      <c r="J457" s="962" t="e">
        <f>J387</f>
        <v>#DIV/0!</v>
      </c>
      <c r="K457" s="951"/>
      <c r="O457" s="958" t="s">
        <v>95</v>
      </c>
      <c r="P457" s="961" t="e">
        <f>P387</f>
        <v>#DIV/0!</v>
      </c>
      <c r="Q457" s="961" t="e">
        <f>Q387</f>
        <v>#DIV/0!</v>
      </c>
      <c r="R457" s="962" t="e">
        <f>R387</f>
        <v>#DIV/0!</v>
      </c>
      <c r="S457" s="951"/>
      <c r="W457" s="958" t="s">
        <v>95</v>
      </c>
      <c r="X457" s="961" t="e">
        <f>X387</f>
        <v>#DIV/0!</v>
      </c>
      <c r="Y457" s="961" t="e">
        <f>Y387</f>
        <v>#DIV/0!</v>
      </c>
      <c r="Z457" s="962" t="e">
        <f>Z387</f>
        <v>#DIV/0!</v>
      </c>
      <c r="AA457" s="951"/>
      <c r="AE457" s="958" t="s">
        <v>95</v>
      </c>
      <c r="AF457" s="961" t="e">
        <f>AF387</f>
        <v>#DIV/0!</v>
      </c>
      <c r="AG457" s="961" t="e">
        <f>AG387</f>
        <v>#DIV/0!</v>
      </c>
      <c r="AH457" s="962" t="e">
        <f>AH387</f>
        <v>#DIV/0!</v>
      </c>
      <c r="AI457" s="951"/>
      <c r="AM457" s="958" t="s">
        <v>95</v>
      </c>
      <c r="AN457" s="961" t="e">
        <f>AN387</f>
        <v>#DIV/0!</v>
      </c>
      <c r="AO457" s="961" t="e">
        <f>AO387</f>
        <v>#DIV/0!</v>
      </c>
      <c r="AP457" s="962" t="e">
        <f>AP387</f>
        <v>#DIV/0!</v>
      </c>
      <c r="AQ457" s="951"/>
      <c r="AU457" s="958" t="s">
        <v>95</v>
      </c>
      <c r="AV457" s="961" t="e">
        <f>AV387</f>
        <v>#DIV/0!</v>
      </c>
      <c r="AW457" s="961" t="e">
        <f>AW387</f>
        <v>#DIV/0!</v>
      </c>
      <c r="AX457" s="962" t="e">
        <f>AX387</f>
        <v>#DIV/0!</v>
      </c>
      <c r="AY457" s="951"/>
      <c r="BC457" s="958" t="s">
        <v>95</v>
      </c>
      <c r="BD457" s="961" t="e">
        <f>BD387</f>
        <v>#DIV/0!</v>
      </c>
      <c r="BE457" s="961" t="e">
        <f>BE387</f>
        <v>#DIV/0!</v>
      </c>
      <c r="BF457" s="962" t="e">
        <f>BF387</f>
        <v>#DIV/0!</v>
      </c>
      <c r="BG457" s="951"/>
      <c r="BK457" s="958" t="s">
        <v>95</v>
      </c>
      <c r="BL457" s="961" t="e">
        <f>BL387</f>
        <v>#DIV/0!</v>
      </c>
      <c r="BM457" s="961" t="e">
        <f>BM387</f>
        <v>#DIV/0!</v>
      </c>
      <c r="BN457" s="962" t="e">
        <f>BN387</f>
        <v>#DIV/0!</v>
      </c>
      <c r="BO457" s="951"/>
      <c r="BS457" s="958" t="s">
        <v>95</v>
      </c>
      <c r="BT457" s="961" t="e">
        <f>BT387</f>
        <v>#DIV/0!</v>
      </c>
      <c r="BU457" s="961" t="e">
        <f>BU387</f>
        <v>#DIV/0!</v>
      </c>
      <c r="BV457" s="962" t="e">
        <f>BV387</f>
        <v>#DIV/0!</v>
      </c>
      <c r="BW457" s="951"/>
      <c r="CA457" s="958" t="s">
        <v>95</v>
      </c>
      <c r="CB457" s="961" t="e">
        <f>CB387</f>
        <v>#DIV/0!</v>
      </c>
      <c r="CC457" s="961" t="e">
        <f>CC387</f>
        <v>#DIV/0!</v>
      </c>
      <c r="CD457" s="962" t="e">
        <f>CD387</f>
        <v>#DIV/0!</v>
      </c>
      <c r="CE457" s="951"/>
      <c r="CI457" s="958" t="s">
        <v>95</v>
      </c>
      <c r="CJ457" s="961" t="e">
        <f>CJ387</f>
        <v>#DIV/0!</v>
      </c>
      <c r="CK457" s="961" t="e">
        <f>CK387</f>
        <v>#DIV/0!</v>
      </c>
      <c r="CL457" s="962" t="e">
        <f>CL387</f>
        <v>#DIV/0!</v>
      </c>
      <c r="CM457" s="951"/>
      <c r="CQ457" s="958" t="s">
        <v>95</v>
      </c>
      <c r="CR457" s="961" t="e">
        <f>CR387</f>
        <v>#DIV/0!</v>
      </c>
      <c r="CS457" s="961" t="e">
        <f>CS387</f>
        <v>#DIV/0!</v>
      </c>
      <c r="CT457" s="962" t="e">
        <f>CT387</f>
        <v>#DIV/0!</v>
      </c>
      <c r="CU457" s="951"/>
      <c r="CY457" s="958" t="s">
        <v>95</v>
      </c>
      <c r="CZ457" s="961" t="e">
        <f>CZ387</f>
        <v>#DIV/0!</v>
      </c>
      <c r="DA457" s="961" t="e">
        <f>DA387</f>
        <v>#DIV/0!</v>
      </c>
      <c r="DB457" s="962" t="e">
        <f>DB387</f>
        <v>#DIV/0!</v>
      </c>
      <c r="DC457" s="951"/>
      <c r="DG457" s="958" t="s">
        <v>95</v>
      </c>
      <c r="DH457" s="961" t="e">
        <f>DH387</f>
        <v>#DIV/0!</v>
      </c>
      <c r="DI457" s="961" t="e">
        <f>DI387</f>
        <v>#DIV/0!</v>
      </c>
      <c r="DJ457" s="962" t="e">
        <f>DJ387</f>
        <v>#DIV/0!</v>
      </c>
      <c r="DK457" s="951"/>
      <c r="DO457" s="958" t="s">
        <v>95</v>
      </c>
      <c r="DP457" s="961" t="e">
        <f>DP387</f>
        <v>#DIV/0!</v>
      </c>
      <c r="DQ457" s="961" t="e">
        <f>DQ387</f>
        <v>#DIV/0!</v>
      </c>
      <c r="DR457" s="962" t="e">
        <f>DR387</f>
        <v>#DIV/0!</v>
      </c>
      <c r="DS457" s="951"/>
      <c r="DW457" s="958" t="s">
        <v>95</v>
      </c>
      <c r="DX457" s="961" t="e">
        <f>DX387</f>
        <v>#DIV/0!</v>
      </c>
      <c r="DY457" s="961" t="e">
        <f>DY387</f>
        <v>#DIV/0!</v>
      </c>
      <c r="DZ457" s="962" t="e">
        <f>DZ387</f>
        <v>#DIV/0!</v>
      </c>
      <c r="EA457" s="951"/>
      <c r="EE457" s="958" t="s">
        <v>95</v>
      </c>
      <c r="EF457" s="961" t="e">
        <f>EF387</f>
        <v>#DIV/0!</v>
      </c>
      <c r="EG457" s="961" t="e">
        <f>EG387</f>
        <v>#DIV/0!</v>
      </c>
      <c r="EH457" s="962" t="e">
        <f>EH387</f>
        <v>#DIV/0!</v>
      </c>
      <c r="EI457" s="951"/>
      <c r="EM457" s="958" t="s">
        <v>95</v>
      </c>
      <c r="EN457" s="961" t="e">
        <f>EN387</f>
        <v>#DIV/0!</v>
      </c>
      <c r="EO457" s="961" t="e">
        <f>EO387</f>
        <v>#DIV/0!</v>
      </c>
      <c r="EP457" s="962" t="e">
        <f>EP387</f>
        <v>#DIV/0!</v>
      </c>
      <c r="EQ457" s="951"/>
      <c r="EU457" s="958" t="s">
        <v>95</v>
      </c>
      <c r="EV457" s="961" t="e">
        <f>EV387</f>
        <v>#DIV/0!</v>
      </c>
      <c r="EW457" s="961" t="e">
        <f>EW387</f>
        <v>#DIV/0!</v>
      </c>
      <c r="EX457" s="962" t="e">
        <f>EX387</f>
        <v>#DIV/0!</v>
      </c>
      <c r="EY457" s="951"/>
      <c r="FC457" s="958" t="s">
        <v>95</v>
      </c>
      <c r="FD457" s="961" t="e">
        <f>FD387</f>
        <v>#DIV/0!</v>
      </c>
      <c r="FE457" s="961" t="e">
        <f>FE387</f>
        <v>#DIV/0!</v>
      </c>
      <c r="FF457" s="962" t="e">
        <f>FF387</f>
        <v>#DIV/0!</v>
      </c>
      <c r="FG457" s="951"/>
      <c r="FK457" s="958" t="s">
        <v>95</v>
      </c>
      <c r="FL457" s="961" t="e">
        <f>FL387</f>
        <v>#DIV/0!</v>
      </c>
      <c r="FM457" s="961" t="e">
        <f>FM387</f>
        <v>#DIV/0!</v>
      </c>
      <c r="FN457" s="962" t="e">
        <f>FN387</f>
        <v>#DIV/0!</v>
      </c>
      <c r="FO457" s="951"/>
    </row>
    <row r="458" spans="4:171">
      <c r="D458" s="956"/>
      <c r="E458" s="957"/>
      <c r="F458" s="952"/>
      <c r="G458" s="958" t="s">
        <v>99</v>
      </c>
      <c r="H458" s="961">
        <f>H414</f>
        <v>0</v>
      </c>
      <c r="I458" s="961">
        <f>I414</f>
        <v>0</v>
      </c>
      <c r="J458" s="962">
        <f>J414</f>
        <v>0</v>
      </c>
      <c r="K458" s="946"/>
      <c r="O458" s="958" t="s">
        <v>99</v>
      </c>
      <c r="P458" s="961">
        <f>P414</f>
        <v>0</v>
      </c>
      <c r="Q458" s="961">
        <f>Q414</f>
        <v>0</v>
      </c>
      <c r="R458" s="962">
        <f>R414</f>
        <v>0</v>
      </c>
      <c r="S458" s="946"/>
      <c r="W458" s="958" t="s">
        <v>99</v>
      </c>
      <c r="X458" s="961">
        <f>X414</f>
        <v>0</v>
      </c>
      <c r="Y458" s="961">
        <f>Y414</f>
        <v>0</v>
      </c>
      <c r="Z458" s="962">
        <f>Z414</f>
        <v>0</v>
      </c>
      <c r="AA458" s="946"/>
      <c r="AE458" s="958" t="s">
        <v>99</v>
      </c>
      <c r="AF458" s="961">
        <f>AF414</f>
        <v>0</v>
      </c>
      <c r="AG458" s="961">
        <f>AG414</f>
        <v>0</v>
      </c>
      <c r="AH458" s="962">
        <f>AH414</f>
        <v>0</v>
      </c>
      <c r="AI458" s="946"/>
      <c r="AM458" s="958" t="s">
        <v>99</v>
      </c>
      <c r="AN458" s="961">
        <f>AN414</f>
        <v>0</v>
      </c>
      <c r="AO458" s="961">
        <f>AO414</f>
        <v>0</v>
      </c>
      <c r="AP458" s="962">
        <f>AP414</f>
        <v>0</v>
      </c>
      <c r="AQ458" s="946"/>
      <c r="AU458" s="958" t="s">
        <v>99</v>
      </c>
      <c r="AV458" s="961">
        <f>AV414</f>
        <v>0</v>
      </c>
      <c r="AW458" s="961">
        <f>AW414</f>
        <v>0</v>
      </c>
      <c r="AX458" s="962">
        <f>AX414</f>
        <v>0</v>
      </c>
      <c r="AY458" s="946"/>
      <c r="BC458" s="958" t="s">
        <v>99</v>
      </c>
      <c r="BD458" s="961">
        <f>BD414</f>
        <v>0</v>
      </c>
      <c r="BE458" s="961">
        <f>BE414</f>
        <v>0</v>
      </c>
      <c r="BF458" s="962">
        <f>BF414</f>
        <v>0</v>
      </c>
      <c r="BG458" s="946"/>
      <c r="BK458" s="958" t="s">
        <v>99</v>
      </c>
      <c r="BL458" s="961">
        <f>BL414</f>
        <v>0</v>
      </c>
      <c r="BM458" s="961">
        <f>BM414</f>
        <v>0</v>
      </c>
      <c r="BN458" s="962">
        <f>BN414</f>
        <v>0</v>
      </c>
      <c r="BO458" s="946"/>
      <c r="BS458" s="958" t="s">
        <v>99</v>
      </c>
      <c r="BT458" s="961">
        <f>BT414</f>
        <v>0</v>
      </c>
      <c r="BU458" s="961">
        <f>BU414</f>
        <v>0</v>
      </c>
      <c r="BV458" s="962">
        <f>BV414</f>
        <v>0</v>
      </c>
      <c r="BW458" s="946"/>
      <c r="CA458" s="958" t="s">
        <v>99</v>
      </c>
      <c r="CB458" s="961">
        <f>CB414</f>
        <v>0</v>
      </c>
      <c r="CC458" s="961">
        <f>CC414</f>
        <v>0</v>
      </c>
      <c r="CD458" s="962">
        <f>CD414</f>
        <v>0</v>
      </c>
      <c r="CE458" s="946"/>
      <c r="CI458" s="958" t="s">
        <v>99</v>
      </c>
      <c r="CJ458" s="961">
        <f>CJ414</f>
        <v>0</v>
      </c>
      <c r="CK458" s="961">
        <f>CK414</f>
        <v>0</v>
      </c>
      <c r="CL458" s="962">
        <f>CL414</f>
        <v>0</v>
      </c>
      <c r="CM458" s="946"/>
      <c r="CQ458" s="958" t="s">
        <v>99</v>
      </c>
      <c r="CR458" s="961">
        <f>CR414</f>
        <v>0</v>
      </c>
      <c r="CS458" s="961">
        <f>CS414</f>
        <v>0</v>
      </c>
      <c r="CT458" s="962">
        <f>CT414</f>
        <v>0</v>
      </c>
      <c r="CU458" s="946"/>
      <c r="CY458" s="958" t="s">
        <v>99</v>
      </c>
      <c r="CZ458" s="961">
        <f>CZ414</f>
        <v>0</v>
      </c>
      <c r="DA458" s="961">
        <f>DA414</f>
        <v>0</v>
      </c>
      <c r="DB458" s="962">
        <f>DB414</f>
        <v>0</v>
      </c>
      <c r="DC458" s="946"/>
      <c r="DG458" s="958" t="s">
        <v>99</v>
      </c>
      <c r="DH458" s="961">
        <f>DH414</f>
        <v>0</v>
      </c>
      <c r="DI458" s="961">
        <f>DI414</f>
        <v>0</v>
      </c>
      <c r="DJ458" s="962">
        <f>DJ414</f>
        <v>0</v>
      </c>
      <c r="DK458" s="946"/>
      <c r="DO458" s="958" t="s">
        <v>99</v>
      </c>
      <c r="DP458" s="961">
        <f>DP414</f>
        <v>0</v>
      </c>
      <c r="DQ458" s="961">
        <f>DQ414</f>
        <v>0</v>
      </c>
      <c r="DR458" s="962">
        <f>DR414</f>
        <v>0</v>
      </c>
      <c r="DS458" s="946"/>
      <c r="DW458" s="958" t="s">
        <v>99</v>
      </c>
      <c r="DX458" s="961">
        <f>DX414</f>
        <v>0</v>
      </c>
      <c r="DY458" s="961">
        <f>DY414</f>
        <v>0</v>
      </c>
      <c r="DZ458" s="962">
        <f>DZ414</f>
        <v>0</v>
      </c>
      <c r="EA458" s="946"/>
      <c r="EE458" s="958" t="s">
        <v>99</v>
      </c>
      <c r="EF458" s="961">
        <f>EF414</f>
        <v>0</v>
      </c>
      <c r="EG458" s="961">
        <f>EG414</f>
        <v>0</v>
      </c>
      <c r="EH458" s="962">
        <f>EH414</f>
        <v>0</v>
      </c>
      <c r="EI458" s="946"/>
      <c r="EM458" s="958" t="s">
        <v>99</v>
      </c>
      <c r="EN458" s="961">
        <f>EN414</f>
        <v>0</v>
      </c>
      <c r="EO458" s="961">
        <f>EO414</f>
        <v>0</v>
      </c>
      <c r="EP458" s="962">
        <f>EP414</f>
        <v>0</v>
      </c>
      <c r="EQ458" s="946"/>
      <c r="EU458" s="958" t="s">
        <v>99</v>
      </c>
      <c r="EV458" s="961">
        <f>EV414</f>
        <v>0</v>
      </c>
      <c r="EW458" s="961">
        <f>EW414</f>
        <v>0</v>
      </c>
      <c r="EX458" s="962">
        <f>EX414</f>
        <v>0</v>
      </c>
      <c r="EY458" s="946"/>
      <c r="FC458" s="958" t="s">
        <v>99</v>
      </c>
      <c r="FD458" s="961">
        <f>FD414</f>
        <v>0</v>
      </c>
      <c r="FE458" s="961">
        <f>FE414</f>
        <v>0</v>
      </c>
      <c r="FF458" s="962">
        <f>FF414</f>
        <v>0</v>
      </c>
      <c r="FG458" s="946"/>
      <c r="FK458" s="958" t="s">
        <v>99</v>
      </c>
      <c r="FL458" s="961">
        <f>FL414</f>
        <v>0</v>
      </c>
      <c r="FM458" s="961">
        <f>FM414</f>
        <v>0</v>
      </c>
      <c r="FN458" s="962">
        <f>FN414</f>
        <v>0</v>
      </c>
      <c r="FO458" s="946"/>
    </row>
    <row r="459" spans="4:171">
      <c r="D459" s="956"/>
      <c r="E459" s="957"/>
      <c r="F459" s="952"/>
      <c r="G459" s="958" t="s">
        <v>108</v>
      </c>
      <c r="H459" s="961">
        <f>H423</f>
        <v>0</v>
      </c>
      <c r="I459" s="961">
        <f>I423</f>
        <v>0</v>
      </c>
      <c r="J459" s="962">
        <f>J423</f>
        <v>0</v>
      </c>
      <c r="K459" s="946"/>
      <c r="O459" s="958" t="s">
        <v>108</v>
      </c>
      <c r="P459" s="961">
        <f>P423</f>
        <v>0</v>
      </c>
      <c r="Q459" s="961">
        <f>Q423</f>
        <v>0</v>
      </c>
      <c r="R459" s="962">
        <f>R423</f>
        <v>0</v>
      </c>
      <c r="S459" s="946"/>
      <c r="W459" s="958" t="s">
        <v>108</v>
      </c>
      <c r="X459" s="961">
        <f>X423</f>
        <v>0</v>
      </c>
      <c r="Y459" s="961">
        <f>Y423</f>
        <v>0</v>
      </c>
      <c r="Z459" s="962">
        <f>Z423</f>
        <v>0</v>
      </c>
      <c r="AA459" s="946"/>
      <c r="AE459" s="958" t="s">
        <v>108</v>
      </c>
      <c r="AF459" s="961">
        <f>AF423</f>
        <v>0</v>
      </c>
      <c r="AG459" s="961">
        <f>AG423</f>
        <v>0</v>
      </c>
      <c r="AH459" s="962">
        <f>AH423</f>
        <v>0</v>
      </c>
      <c r="AI459" s="946"/>
      <c r="AM459" s="958" t="s">
        <v>108</v>
      </c>
      <c r="AN459" s="961">
        <f>AN423</f>
        <v>0</v>
      </c>
      <c r="AO459" s="961">
        <f>AO423</f>
        <v>0</v>
      </c>
      <c r="AP459" s="962">
        <f>AP423</f>
        <v>0</v>
      </c>
      <c r="AQ459" s="946"/>
      <c r="AU459" s="958" t="s">
        <v>108</v>
      </c>
      <c r="AV459" s="961">
        <f>AV423</f>
        <v>0</v>
      </c>
      <c r="AW459" s="961">
        <f>AW423</f>
        <v>0</v>
      </c>
      <c r="AX459" s="962">
        <f>AX423</f>
        <v>0</v>
      </c>
      <c r="AY459" s="946"/>
      <c r="BC459" s="958" t="s">
        <v>108</v>
      </c>
      <c r="BD459" s="961">
        <f>BD423</f>
        <v>0</v>
      </c>
      <c r="BE459" s="961">
        <f>BE423</f>
        <v>0</v>
      </c>
      <c r="BF459" s="962">
        <f>BF423</f>
        <v>0</v>
      </c>
      <c r="BG459" s="946"/>
      <c r="BK459" s="958" t="s">
        <v>108</v>
      </c>
      <c r="BL459" s="961">
        <f>BL423</f>
        <v>0</v>
      </c>
      <c r="BM459" s="961">
        <f>BM423</f>
        <v>0</v>
      </c>
      <c r="BN459" s="962">
        <f>BN423</f>
        <v>0</v>
      </c>
      <c r="BO459" s="946"/>
      <c r="BS459" s="958" t="s">
        <v>108</v>
      </c>
      <c r="BT459" s="961">
        <f>BT423</f>
        <v>0</v>
      </c>
      <c r="BU459" s="961">
        <f>BU423</f>
        <v>0</v>
      </c>
      <c r="BV459" s="962">
        <f>BV423</f>
        <v>0</v>
      </c>
      <c r="BW459" s="946"/>
      <c r="CA459" s="958" t="s">
        <v>108</v>
      </c>
      <c r="CB459" s="961">
        <f>CB423</f>
        <v>0</v>
      </c>
      <c r="CC459" s="961">
        <f>CC423</f>
        <v>0</v>
      </c>
      <c r="CD459" s="962">
        <f>CD423</f>
        <v>0</v>
      </c>
      <c r="CE459" s="946"/>
      <c r="CI459" s="958" t="s">
        <v>108</v>
      </c>
      <c r="CJ459" s="961">
        <f>CJ423</f>
        <v>0</v>
      </c>
      <c r="CK459" s="961">
        <f>CK423</f>
        <v>0</v>
      </c>
      <c r="CL459" s="962">
        <f>CL423</f>
        <v>0</v>
      </c>
      <c r="CM459" s="946"/>
      <c r="CQ459" s="958" t="s">
        <v>108</v>
      </c>
      <c r="CR459" s="961">
        <f>CR423</f>
        <v>0</v>
      </c>
      <c r="CS459" s="961">
        <f>CS423</f>
        <v>0</v>
      </c>
      <c r="CT459" s="962">
        <f>CT423</f>
        <v>0</v>
      </c>
      <c r="CU459" s="946"/>
      <c r="CY459" s="958" t="s">
        <v>108</v>
      </c>
      <c r="CZ459" s="961">
        <f>CZ423</f>
        <v>0</v>
      </c>
      <c r="DA459" s="961">
        <f>DA423</f>
        <v>0</v>
      </c>
      <c r="DB459" s="962">
        <f>DB423</f>
        <v>0</v>
      </c>
      <c r="DC459" s="946"/>
      <c r="DG459" s="958" t="s">
        <v>108</v>
      </c>
      <c r="DH459" s="961">
        <f>DH423</f>
        <v>0</v>
      </c>
      <c r="DI459" s="961">
        <f>DI423</f>
        <v>0</v>
      </c>
      <c r="DJ459" s="962">
        <f>DJ423</f>
        <v>0</v>
      </c>
      <c r="DK459" s="946"/>
      <c r="DO459" s="958" t="s">
        <v>108</v>
      </c>
      <c r="DP459" s="961">
        <f>DP423</f>
        <v>0</v>
      </c>
      <c r="DQ459" s="961">
        <f>DQ423</f>
        <v>0</v>
      </c>
      <c r="DR459" s="962">
        <f>DR423</f>
        <v>0</v>
      </c>
      <c r="DS459" s="946"/>
      <c r="DW459" s="958" t="s">
        <v>108</v>
      </c>
      <c r="DX459" s="961">
        <f>DX423</f>
        <v>0</v>
      </c>
      <c r="DY459" s="961">
        <f>DY423</f>
        <v>0</v>
      </c>
      <c r="DZ459" s="962">
        <f>DZ423</f>
        <v>0</v>
      </c>
      <c r="EA459" s="946"/>
      <c r="EE459" s="958" t="s">
        <v>108</v>
      </c>
      <c r="EF459" s="961">
        <f>EF423</f>
        <v>0</v>
      </c>
      <c r="EG459" s="961">
        <f>EG423</f>
        <v>0</v>
      </c>
      <c r="EH459" s="962">
        <f>EH423</f>
        <v>0</v>
      </c>
      <c r="EI459" s="946"/>
      <c r="EM459" s="958" t="s">
        <v>108</v>
      </c>
      <c r="EN459" s="961">
        <f>EN423</f>
        <v>0</v>
      </c>
      <c r="EO459" s="961">
        <f>EO423</f>
        <v>0</v>
      </c>
      <c r="EP459" s="962">
        <f>EP423</f>
        <v>0</v>
      </c>
      <c r="EQ459" s="946"/>
      <c r="EU459" s="958" t="s">
        <v>108</v>
      </c>
      <c r="EV459" s="961">
        <f>EV423</f>
        <v>0</v>
      </c>
      <c r="EW459" s="961">
        <f>EW423</f>
        <v>0</v>
      </c>
      <c r="EX459" s="962">
        <f>EX423</f>
        <v>0</v>
      </c>
      <c r="EY459" s="946"/>
      <c r="FC459" s="958" t="s">
        <v>108</v>
      </c>
      <c r="FD459" s="961">
        <f>FD423</f>
        <v>0</v>
      </c>
      <c r="FE459" s="961">
        <f>FE423</f>
        <v>0</v>
      </c>
      <c r="FF459" s="962">
        <f>FF423</f>
        <v>0</v>
      </c>
      <c r="FG459" s="946"/>
      <c r="FK459" s="958" t="s">
        <v>108</v>
      </c>
      <c r="FL459" s="961">
        <f>FL423</f>
        <v>0</v>
      </c>
      <c r="FM459" s="961">
        <f>FM423</f>
        <v>0</v>
      </c>
      <c r="FN459" s="962">
        <f>FN423</f>
        <v>0</v>
      </c>
      <c r="FO459" s="946"/>
    </row>
    <row r="460" spans="4:171">
      <c r="D460" s="956"/>
      <c r="E460" s="957"/>
      <c r="F460" s="952"/>
      <c r="G460" s="963" t="s">
        <v>109</v>
      </c>
      <c r="H460" s="961">
        <f>H429</f>
        <v>0</v>
      </c>
      <c r="I460" s="961">
        <f>I429</f>
        <v>0</v>
      </c>
      <c r="J460" s="962">
        <f>J429</f>
        <v>0</v>
      </c>
      <c r="K460" s="951"/>
      <c r="O460" s="963" t="s">
        <v>109</v>
      </c>
      <c r="P460" s="961">
        <f>P429</f>
        <v>0</v>
      </c>
      <c r="Q460" s="961">
        <f>Q429</f>
        <v>0</v>
      </c>
      <c r="R460" s="962">
        <f>R429</f>
        <v>0</v>
      </c>
      <c r="S460" s="951"/>
      <c r="W460" s="963" t="s">
        <v>109</v>
      </c>
      <c r="X460" s="961">
        <f>X429</f>
        <v>0</v>
      </c>
      <c r="Y460" s="961">
        <f>Y429</f>
        <v>0</v>
      </c>
      <c r="Z460" s="962">
        <f>Z429</f>
        <v>0</v>
      </c>
      <c r="AA460" s="951"/>
      <c r="AE460" s="963" t="s">
        <v>109</v>
      </c>
      <c r="AF460" s="961">
        <f>AF429</f>
        <v>0</v>
      </c>
      <c r="AG460" s="961">
        <f>AG429</f>
        <v>0</v>
      </c>
      <c r="AH460" s="962">
        <f>AH429</f>
        <v>0</v>
      </c>
      <c r="AI460" s="951"/>
      <c r="AM460" s="963" t="s">
        <v>109</v>
      </c>
      <c r="AN460" s="961">
        <f>AN429</f>
        <v>0</v>
      </c>
      <c r="AO460" s="961">
        <f>AO429</f>
        <v>0</v>
      </c>
      <c r="AP460" s="962">
        <f>AP429</f>
        <v>0</v>
      </c>
      <c r="AQ460" s="951"/>
      <c r="AU460" s="963" t="s">
        <v>109</v>
      </c>
      <c r="AV460" s="961">
        <f>AV429</f>
        <v>0</v>
      </c>
      <c r="AW460" s="961">
        <f>AW429</f>
        <v>0</v>
      </c>
      <c r="AX460" s="962">
        <f>AX429</f>
        <v>0</v>
      </c>
      <c r="AY460" s="951"/>
      <c r="BC460" s="963" t="s">
        <v>109</v>
      </c>
      <c r="BD460" s="961">
        <f>BD429</f>
        <v>0</v>
      </c>
      <c r="BE460" s="961">
        <f>BE429</f>
        <v>0</v>
      </c>
      <c r="BF460" s="962">
        <f>BF429</f>
        <v>0</v>
      </c>
      <c r="BG460" s="951"/>
      <c r="BK460" s="963" t="s">
        <v>109</v>
      </c>
      <c r="BL460" s="961">
        <f>BL429</f>
        <v>0</v>
      </c>
      <c r="BM460" s="961">
        <f>BM429</f>
        <v>0</v>
      </c>
      <c r="BN460" s="962">
        <f>BN429</f>
        <v>0</v>
      </c>
      <c r="BO460" s="951"/>
      <c r="BS460" s="963" t="s">
        <v>109</v>
      </c>
      <c r="BT460" s="961">
        <f>BT429</f>
        <v>0</v>
      </c>
      <c r="BU460" s="961">
        <f>BU429</f>
        <v>0</v>
      </c>
      <c r="BV460" s="962">
        <f>BV429</f>
        <v>0</v>
      </c>
      <c r="BW460" s="951"/>
      <c r="CA460" s="963" t="s">
        <v>109</v>
      </c>
      <c r="CB460" s="961">
        <f>CB429</f>
        <v>0</v>
      </c>
      <c r="CC460" s="961">
        <f>CC429</f>
        <v>0</v>
      </c>
      <c r="CD460" s="962">
        <f>CD429</f>
        <v>0</v>
      </c>
      <c r="CE460" s="951"/>
      <c r="CI460" s="963" t="s">
        <v>109</v>
      </c>
      <c r="CJ460" s="961">
        <f>CJ429</f>
        <v>0</v>
      </c>
      <c r="CK460" s="961">
        <f>CK429</f>
        <v>0</v>
      </c>
      <c r="CL460" s="962">
        <f>CL429</f>
        <v>0</v>
      </c>
      <c r="CM460" s="951"/>
      <c r="CQ460" s="963" t="s">
        <v>109</v>
      </c>
      <c r="CR460" s="961">
        <f>CR429</f>
        <v>0</v>
      </c>
      <c r="CS460" s="961">
        <f>CS429</f>
        <v>0</v>
      </c>
      <c r="CT460" s="962">
        <f>CT429</f>
        <v>0</v>
      </c>
      <c r="CU460" s="951"/>
      <c r="CY460" s="963" t="s">
        <v>109</v>
      </c>
      <c r="CZ460" s="961">
        <f>CZ429</f>
        <v>0</v>
      </c>
      <c r="DA460" s="961">
        <f>DA429</f>
        <v>0</v>
      </c>
      <c r="DB460" s="962">
        <f>DB429</f>
        <v>0</v>
      </c>
      <c r="DC460" s="951"/>
      <c r="DG460" s="963" t="s">
        <v>109</v>
      </c>
      <c r="DH460" s="961">
        <f>DH429</f>
        <v>0</v>
      </c>
      <c r="DI460" s="961">
        <f>DI429</f>
        <v>0</v>
      </c>
      <c r="DJ460" s="962">
        <f>DJ429</f>
        <v>0</v>
      </c>
      <c r="DK460" s="951"/>
      <c r="DO460" s="963" t="s">
        <v>109</v>
      </c>
      <c r="DP460" s="961">
        <f>DP429</f>
        <v>0</v>
      </c>
      <c r="DQ460" s="961">
        <f>DQ429</f>
        <v>0</v>
      </c>
      <c r="DR460" s="962">
        <f>DR429</f>
        <v>0</v>
      </c>
      <c r="DS460" s="951"/>
      <c r="DW460" s="963" t="s">
        <v>109</v>
      </c>
      <c r="DX460" s="961">
        <f>DX429</f>
        <v>0</v>
      </c>
      <c r="DY460" s="961">
        <f>DY429</f>
        <v>0</v>
      </c>
      <c r="DZ460" s="962">
        <f>DZ429</f>
        <v>0</v>
      </c>
      <c r="EA460" s="951"/>
      <c r="EE460" s="963" t="s">
        <v>109</v>
      </c>
      <c r="EF460" s="961">
        <f>EF429</f>
        <v>0</v>
      </c>
      <c r="EG460" s="961">
        <f>EG429</f>
        <v>0</v>
      </c>
      <c r="EH460" s="962">
        <f>EH429</f>
        <v>0</v>
      </c>
      <c r="EI460" s="951"/>
      <c r="EM460" s="963" t="s">
        <v>109</v>
      </c>
      <c r="EN460" s="961">
        <f>EN429</f>
        <v>0</v>
      </c>
      <c r="EO460" s="961">
        <f>EO429</f>
        <v>0</v>
      </c>
      <c r="EP460" s="962">
        <f>EP429</f>
        <v>0</v>
      </c>
      <c r="EQ460" s="951"/>
      <c r="EU460" s="963" t="s">
        <v>109</v>
      </c>
      <c r="EV460" s="961">
        <f>EV429</f>
        <v>0</v>
      </c>
      <c r="EW460" s="961">
        <f>EW429</f>
        <v>0</v>
      </c>
      <c r="EX460" s="962">
        <f>EX429</f>
        <v>0</v>
      </c>
      <c r="EY460" s="951"/>
      <c r="FC460" s="963" t="s">
        <v>109</v>
      </c>
      <c r="FD460" s="961">
        <f>FD429</f>
        <v>0</v>
      </c>
      <c r="FE460" s="961">
        <f>FE429</f>
        <v>0</v>
      </c>
      <c r="FF460" s="962">
        <f>FF429</f>
        <v>0</v>
      </c>
      <c r="FG460" s="951"/>
      <c r="FK460" s="963" t="s">
        <v>109</v>
      </c>
      <c r="FL460" s="961">
        <f>FL429</f>
        <v>0</v>
      </c>
      <c r="FM460" s="961">
        <f>FM429</f>
        <v>0</v>
      </c>
      <c r="FN460" s="962">
        <f>FN429</f>
        <v>0</v>
      </c>
      <c r="FO460" s="951"/>
    </row>
    <row r="461" spans="4:171" ht="16.5" thickBot="1">
      <c r="D461" s="742"/>
      <c r="E461" s="952"/>
      <c r="F461" s="952"/>
      <c r="G461" s="114"/>
      <c r="H461" s="964"/>
      <c r="I461" s="964"/>
      <c r="J461" s="965"/>
      <c r="K461" s="946"/>
      <c r="O461" s="114"/>
      <c r="P461" s="964"/>
      <c r="Q461" s="964"/>
      <c r="R461" s="965"/>
      <c r="S461" s="946"/>
      <c r="W461" s="114"/>
      <c r="X461" s="964"/>
      <c r="Y461" s="964"/>
      <c r="Z461" s="965"/>
      <c r="AA461" s="946"/>
      <c r="AE461" s="114"/>
      <c r="AF461" s="964"/>
      <c r="AG461" s="964"/>
      <c r="AH461" s="965"/>
      <c r="AI461" s="946"/>
      <c r="AM461" s="114"/>
      <c r="AN461" s="964"/>
      <c r="AO461" s="964"/>
      <c r="AP461" s="965"/>
      <c r="AQ461" s="946"/>
      <c r="AU461" s="114"/>
      <c r="AV461" s="964"/>
      <c r="AW461" s="964"/>
      <c r="AX461" s="965"/>
      <c r="AY461" s="946"/>
      <c r="BC461" s="114"/>
      <c r="BD461" s="964"/>
      <c r="BE461" s="964"/>
      <c r="BF461" s="965"/>
      <c r="BG461" s="946"/>
      <c r="BK461" s="114"/>
      <c r="BL461" s="964"/>
      <c r="BM461" s="964"/>
      <c r="BN461" s="965"/>
      <c r="BO461" s="946"/>
      <c r="BS461" s="114"/>
      <c r="BT461" s="964"/>
      <c r="BU461" s="964"/>
      <c r="BV461" s="965"/>
      <c r="BW461" s="946"/>
      <c r="CA461" s="114"/>
      <c r="CB461" s="964"/>
      <c r="CC461" s="964"/>
      <c r="CD461" s="965"/>
      <c r="CE461" s="946"/>
      <c r="CI461" s="114"/>
      <c r="CJ461" s="964"/>
      <c r="CK461" s="964"/>
      <c r="CL461" s="965"/>
      <c r="CM461" s="946"/>
      <c r="CQ461" s="114"/>
      <c r="CR461" s="964"/>
      <c r="CS461" s="964"/>
      <c r="CT461" s="965"/>
      <c r="CU461" s="946"/>
      <c r="CY461" s="114"/>
      <c r="CZ461" s="964"/>
      <c r="DA461" s="964"/>
      <c r="DB461" s="965"/>
      <c r="DC461" s="946"/>
      <c r="DG461" s="114"/>
      <c r="DH461" s="964"/>
      <c r="DI461" s="964"/>
      <c r="DJ461" s="965"/>
      <c r="DK461" s="946"/>
      <c r="DO461" s="114"/>
      <c r="DP461" s="964"/>
      <c r="DQ461" s="964"/>
      <c r="DR461" s="965"/>
      <c r="DS461" s="946"/>
      <c r="DW461" s="114"/>
      <c r="DX461" s="964"/>
      <c r="DY461" s="964"/>
      <c r="DZ461" s="965"/>
      <c r="EA461" s="946"/>
      <c r="EE461" s="114"/>
      <c r="EF461" s="964"/>
      <c r="EG461" s="964"/>
      <c r="EH461" s="965"/>
      <c r="EI461" s="946"/>
      <c r="EM461" s="114"/>
      <c r="EN461" s="964"/>
      <c r="EO461" s="964"/>
      <c r="EP461" s="965"/>
      <c r="EQ461" s="946"/>
      <c r="EU461" s="114"/>
      <c r="EV461" s="964"/>
      <c r="EW461" s="964"/>
      <c r="EX461" s="965"/>
      <c r="EY461" s="946"/>
      <c r="FC461" s="114"/>
      <c r="FD461" s="964"/>
      <c r="FE461" s="964"/>
      <c r="FF461" s="965"/>
      <c r="FG461" s="946"/>
      <c r="FK461" s="114"/>
      <c r="FL461" s="964"/>
      <c r="FM461" s="964"/>
      <c r="FN461" s="965"/>
      <c r="FO461" s="946"/>
    </row>
    <row r="462" spans="4:171" ht="16.5" thickTop="1">
      <c r="K462" s="946"/>
      <c r="S462" s="946"/>
      <c r="AA462" s="946"/>
      <c r="AI462" s="946"/>
      <c r="AQ462" s="946"/>
      <c r="AY462" s="946"/>
      <c r="BG462" s="946"/>
      <c r="BO462" s="946"/>
      <c r="BW462" s="946"/>
      <c r="CE462" s="946"/>
      <c r="CM462" s="946"/>
      <c r="CU462" s="946"/>
      <c r="DC462" s="946"/>
      <c r="DK462" s="946"/>
      <c r="DS462" s="946"/>
      <c r="EA462" s="946"/>
      <c r="EI462" s="946"/>
      <c r="EQ462" s="946"/>
      <c r="EY462" s="946"/>
      <c r="FG462" s="946"/>
      <c r="FO462" s="946"/>
    </row>
    <row r="463" spans="4:171">
      <c r="K463" s="951"/>
      <c r="S463" s="946"/>
      <c r="AA463" s="946"/>
      <c r="AI463" s="946"/>
      <c r="AQ463" s="946"/>
      <c r="AY463" s="946"/>
      <c r="BG463" s="946"/>
      <c r="BO463" s="946"/>
      <c r="BW463" s="946"/>
      <c r="CE463" s="946"/>
      <c r="CM463" s="946"/>
      <c r="CU463" s="946"/>
      <c r="DC463" s="946"/>
      <c r="DK463" s="946"/>
      <c r="DS463" s="946"/>
      <c r="EA463" s="946"/>
      <c r="EI463" s="946"/>
      <c r="EQ463" s="946"/>
      <c r="EY463" s="946"/>
      <c r="FG463" s="946"/>
      <c r="FO463" s="946"/>
    </row>
    <row r="464" spans="4:171">
      <c r="K464" s="946"/>
      <c r="S464" s="946"/>
      <c r="AA464" s="946"/>
      <c r="AI464" s="946"/>
      <c r="AQ464" s="946"/>
      <c r="AY464" s="946"/>
      <c r="BG464" s="946"/>
      <c r="BO464" s="946"/>
      <c r="BW464" s="946"/>
      <c r="CE464" s="946"/>
      <c r="CM464" s="946"/>
      <c r="CU464" s="946"/>
      <c r="DC464" s="946"/>
      <c r="DK464" s="946"/>
      <c r="DS464" s="946"/>
      <c r="EA464" s="946"/>
      <c r="EI464" s="946"/>
      <c r="EQ464" s="946"/>
      <c r="EY464" s="946"/>
      <c r="FG464" s="946"/>
      <c r="FO464" s="946"/>
    </row>
    <row r="465" spans="1:171">
      <c r="K465" s="946"/>
      <c r="S465" s="946"/>
      <c r="AA465" s="946"/>
      <c r="AI465" s="946"/>
      <c r="AQ465" s="946"/>
      <c r="AY465" s="946"/>
      <c r="BG465" s="946"/>
      <c r="BO465" s="946"/>
      <c r="BW465" s="946"/>
      <c r="CE465" s="946"/>
      <c r="CM465" s="946"/>
      <c r="CU465" s="946"/>
      <c r="DC465" s="946"/>
      <c r="DK465" s="946"/>
      <c r="DS465" s="946"/>
      <c r="EA465" s="946"/>
      <c r="EI465" s="946"/>
      <c r="EQ465" s="946"/>
      <c r="EY465" s="946"/>
      <c r="FG465" s="946"/>
      <c r="FO465" s="946"/>
    </row>
    <row r="466" spans="1:171">
      <c r="K466" s="946"/>
      <c r="S466" s="946"/>
      <c r="AA466" s="946"/>
      <c r="AI466" s="946"/>
      <c r="AQ466" s="946"/>
      <c r="AY466" s="946"/>
      <c r="BG466" s="946"/>
      <c r="BO466" s="946"/>
      <c r="BW466" s="946"/>
      <c r="CE466" s="946"/>
      <c r="CM466" s="946"/>
      <c r="CU466" s="946"/>
      <c r="DC466" s="946"/>
      <c r="DK466" s="946"/>
      <c r="DS466" s="946"/>
      <c r="EA466" s="946"/>
      <c r="EI466" s="946"/>
      <c r="EQ466" s="946"/>
      <c r="EY466" s="946"/>
      <c r="FG466" s="946"/>
      <c r="FO466" s="946"/>
    </row>
    <row r="467" spans="1:171">
      <c r="K467" s="946"/>
      <c r="S467" s="946"/>
      <c r="AA467" s="946"/>
      <c r="AI467" s="946"/>
      <c r="AQ467" s="946"/>
      <c r="AY467" s="946"/>
      <c r="BG467" s="946"/>
      <c r="BO467" s="946"/>
      <c r="BW467" s="946"/>
      <c r="CE467" s="946"/>
      <c r="CM467" s="946"/>
      <c r="CU467" s="946"/>
      <c r="DC467" s="946"/>
      <c r="DK467" s="946"/>
      <c r="DS467" s="946"/>
      <c r="EA467" s="946"/>
      <c r="EI467" s="946"/>
      <c r="EQ467" s="946"/>
      <c r="EY467" s="946"/>
      <c r="FG467" s="946"/>
      <c r="FO467" s="946"/>
    </row>
    <row r="468" spans="1:171">
      <c r="K468" s="946"/>
      <c r="S468" s="946"/>
      <c r="AA468" s="946"/>
      <c r="AI468" s="946"/>
      <c r="AQ468" s="946"/>
      <c r="AY468" s="946"/>
      <c r="BG468" s="946"/>
      <c r="BO468" s="946"/>
      <c r="BW468" s="946"/>
      <c r="CE468" s="946"/>
      <c r="CM468" s="946"/>
      <c r="CU468" s="946"/>
      <c r="DC468" s="946"/>
      <c r="DK468" s="946"/>
      <c r="DS468" s="946"/>
      <c r="EA468" s="946"/>
      <c r="EI468" s="946"/>
      <c r="EQ468" s="946"/>
      <c r="EY468" s="946"/>
      <c r="FG468" s="946"/>
      <c r="FO468" s="946"/>
    </row>
    <row r="469" spans="1:171">
      <c r="A469" s="777"/>
      <c r="B469" s="777"/>
      <c r="C469" s="777"/>
      <c r="D469" s="777"/>
      <c r="E469" s="777"/>
      <c r="F469" s="777"/>
      <c r="G469" s="777"/>
      <c r="H469" s="777"/>
      <c r="I469" s="777"/>
      <c r="J469" s="777"/>
      <c r="K469" s="777"/>
      <c r="L469" s="777"/>
      <c r="M469" s="777"/>
      <c r="N469" s="777"/>
      <c r="O469" s="777"/>
      <c r="P469" s="777"/>
      <c r="Q469" s="777"/>
      <c r="R469" s="777"/>
      <c r="S469" s="777"/>
      <c r="T469" s="777"/>
      <c r="U469" s="777"/>
      <c r="V469" s="777"/>
      <c r="W469" s="777"/>
      <c r="X469" s="777"/>
      <c r="Y469" s="777"/>
      <c r="Z469" s="777"/>
      <c r="AA469" s="777"/>
      <c r="AB469" s="777"/>
      <c r="AC469" s="777"/>
      <c r="AD469" s="777"/>
      <c r="AE469" s="777"/>
      <c r="AF469" s="777"/>
      <c r="AG469" s="777"/>
      <c r="AH469" s="777"/>
      <c r="AI469" s="777"/>
      <c r="AJ469" s="777"/>
      <c r="AK469" s="777"/>
      <c r="AL469" s="777"/>
      <c r="AM469" s="777"/>
      <c r="AN469" s="777"/>
      <c r="AO469" s="777"/>
      <c r="AP469" s="777"/>
      <c r="AQ469" s="777"/>
      <c r="AR469" s="777"/>
      <c r="AS469" s="777"/>
      <c r="AT469" s="777"/>
      <c r="AU469" s="777"/>
      <c r="AV469" s="777"/>
      <c r="AW469" s="777"/>
      <c r="AX469" s="777"/>
      <c r="AY469" s="777"/>
      <c r="AZ469" s="777"/>
      <c r="BA469" s="777"/>
      <c r="BB469" s="777"/>
      <c r="BC469" s="777"/>
      <c r="BD469" s="777"/>
      <c r="BE469" s="777"/>
      <c r="BF469" s="777"/>
      <c r="BG469" s="777"/>
      <c r="BH469" s="777"/>
      <c r="BI469" s="777"/>
      <c r="BJ469" s="777"/>
      <c r="BK469" s="777"/>
      <c r="BL469" s="777"/>
      <c r="BM469" s="777"/>
      <c r="BN469" s="777"/>
      <c r="BO469" s="777"/>
      <c r="BP469" s="777"/>
      <c r="BQ469" s="777"/>
      <c r="BR469" s="777"/>
      <c r="BS469" s="777"/>
      <c r="BT469" s="777"/>
      <c r="BU469" s="777"/>
      <c r="BV469" s="777"/>
      <c r="BW469" s="777"/>
      <c r="BX469" s="777"/>
      <c r="BY469" s="777"/>
      <c r="BZ469" s="777"/>
      <c r="CA469" s="777"/>
      <c r="CB469" s="777"/>
      <c r="CC469" s="777"/>
      <c r="CD469" s="777"/>
      <c r="CE469" s="777"/>
      <c r="CF469" s="777"/>
      <c r="CG469" s="777"/>
      <c r="CH469" s="777"/>
      <c r="CI469" s="777"/>
      <c r="CJ469" s="777"/>
      <c r="CK469" s="777"/>
      <c r="CL469" s="777"/>
      <c r="CM469" s="777"/>
      <c r="CN469" s="777"/>
      <c r="CO469" s="777"/>
      <c r="CP469" s="777"/>
      <c r="CQ469" s="777"/>
      <c r="CR469" s="777"/>
      <c r="CS469" s="777"/>
      <c r="CT469" s="777"/>
      <c r="CU469" s="777"/>
      <c r="CV469" s="777"/>
      <c r="CW469" s="777"/>
      <c r="CX469" s="777"/>
      <c r="CY469" s="777"/>
      <c r="CZ469" s="777"/>
      <c r="DA469" s="777"/>
      <c r="DB469" s="777"/>
      <c r="DC469" s="777"/>
      <c r="DD469" s="777"/>
      <c r="DE469" s="777"/>
      <c r="DF469" s="777"/>
      <c r="DG469" s="777"/>
      <c r="DH469" s="777"/>
      <c r="DI469" s="777"/>
      <c r="DJ469" s="777"/>
      <c r="DK469" s="777"/>
      <c r="DL469" s="777"/>
      <c r="DM469" s="777"/>
      <c r="DN469" s="777"/>
      <c r="DO469" s="777"/>
      <c r="DP469" s="777"/>
      <c r="DQ469" s="777"/>
      <c r="DR469" s="777"/>
      <c r="DS469" s="777"/>
      <c r="DT469" s="777"/>
      <c r="DU469" s="777"/>
      <c r="DV469" s="777"/>
      <c r="DW469" s="777"/>
      <c r="DX469" s="777"/>
      <c r="DY469" s="777"/>
      <c r="DZ469" s="777"/>
      <c r="EA469" s="777"/>
      <c r="EB469" s="777"/>
      <c r="EC469" s="777"/>
      <c r="ED469" s="777"/>
      <c r="EE469" s="777"/>
      <c r="EF469" s="777"/>
      <c r="EG469" s="777"/>
      <c r="EH469" s="777"/>
      <c r="EI469" s="777"/>
      <c r="EJ469" s="777"/>
      <c r="EK469" s="777"/>
      <c r="EL469" s="777"/>
      <c r="EM469" s="777"/>
      <c r="EN469" s="777"/>
      <c r="EO469" s="777"/>
      <c r="EP469" s="777"/>
      <c r="EQ469" s="777"/>
      <c r="ER469" s="777"/>
      <c r="ES469" s="777"/>
      <c r="ET469" s="777"/>
      <c r="EU469" s="777"/>
      <c r="EV469" s="777"/>
      <c r="EW469" s="777"/>
      <c r="EX469" s="777"/>
      <c r="EY469" s="777"/>
      <c r="EZ469" s="777"/>
      <c r="FA469" s="777"/>
      <c r="FB469" s="777"/>
      <c r="FC469" s="777"/>
      <c r="FD469" s="777"/>
      <c r="FE469" s="777"/>
      <c r="FF469" s="777"/>
      <c r="FG469" s="777"/>
      <c r="FH469" s="777"/>
      <c r="FI469" s="777"/>
      <c r="FJ469" s="777"/>
      <c r="FK469" s="777"/>
      <c r="FL469" s="777"/>
      <c r="FM469" s="777"/>
      <c r="FN469" s="777"/>
      <c r="FO469" s="777"/>
    </row>
    <row r="470" spans="1:171">
      <c r="K470" s="946"/>
      <c r="S470" s="946"/>
      <c r="AA470" s="946"/>
      <c r="AI470" s="946"/>
      <c r="AQ470" s="946"/>
      <c r="AY470" s="946"/>
      <c r="BG470" s="946"/>
      <c r="BO470" s="946"/>
      <c r="BW470" s="946"/>
      <c r="CE470" s="946"/>
      <c r="CM470" s="946"/>
      <c r="CU470" s="946"/>
      <c r="DC470" s="946"/>
      <c r="DK470" s="946"/>
      <c r="DS470" s="946"/>
      <c r="EA470" s="946"/>
      <c r="EI470" s="946"/>
      <c r="EQ470" s="946"/>
      <c r="EY470" s="946"/>
      <c r="FG470" s="946"/>
      <c r="FO470" s="946"/>
    </row>
    <row r="471" spans="1:171">
      <c r="B471" s="969" t="s">
        <v>583</v>
      </c>
      <c r="G471" s="970" t="s">
        <v>584</v>
      </c>
      <c r="K471" s="946"/>
      <c r="S471" s="946"/>
      <c r="AA471" s="946"/>
      <c r="AI471" s="946"/>
      <c r="AQ471" s="946"/>
      <c r="AY471" s="946"/>
      <c r="BG471" s="946"/>
      <c r="BO471" s="946"/>
      <c r="BW471" s="946"/>
      <c r="CE471" s="946"/>
      <c r="CM471" s="946"/>
      <c r="CU471" s="946"/>
      <c r="DC471" s="946"/>
      <c r="DK471" s="946"/>
      <c r="DS471" s="946"/>
      <c r="EA471" s="946"/>
      <c r="EI471" s="946"/>
      <c r="EQ471" s="946"/>
      <c r="EY471" s="946"/>
      <c r="FG471" s="946"/>
      <c r="FO471" s="946"/>
    </row>
    <row r="472" spans="1:171">
      <c r="K472" s="946"/>
      <c r="S472" s="946"/>
      <c r="AA472" s="946"/>
      <c r="AI472" s="946"/>
      <c r="AQ472" s="946"/>
      <c r="AY472" s="946"/>
      <c r="BG472" s="946"/>
      <c r="BO472" s="946"/>
      <c r="BW472" s="946"/>
      <c r="CE472" s="946"/>
      <c r="CM472" s="946"/>
      <c r="CU472" s="946"/>
      <c r="DC472" s="946"/>
      <c r="DK472" s="946"/>
      <c r="DS472" s="946"/>
      <c r="EA472" s="946"/>
      <c r="EI472" s="946"/>
      <c r="EQ472" s="946"/>
      <c r="EY472" s="946"/>
      <c r="FG472" s="946"/>
      <c r="FO472" s="946"/>
    </row>
    <row r="473" spans="1:171">
      <c r="B473" s="2156" t="s">
        <v>608</v>
      </c>
      <c r="C473" s="2157"/>
      <c r="D473" s="2157"/>
      <c r="E473" s="2157"/>
      <c r="F473" s="1023"/>
      <c r="G473" s="517">
        <f>G478+G492</f>
        <v>0</v>
      </c>
      <c r="K473" s="946"/>
      <c r="O473" s="517" t="e">
        <f>O478+O492</f>
        <v>#DIV/0!</v>
      </c>
      <c r="S473" s="946"/>
      <c r="W473" s="517" t="e">
        <f>W478+W492</f>
        <v>#DIV/0!</v>
      </c>
      <c r="AA473" s="946"/>
      <c r="AE473" s="517" t="e">
        <f>AE478+AE492</f>
        <v>#DIV/0!</v>
      </c>
      <c r="AI473" s="946"/>
      <c r="AM473" s="517" t="e">
        <f>AM478+AM492</f>
        <v>#DIV/0!</v>
      </c>
      <c r="AQ473" s="946"/>
      <c r="AU473" s="517" t="e">
        <f>AU478+AU492</f>
        <v>#DIV/0!</v>
      </c>
      <c r="AY473" s="946"/>
      <c r="BC473" s="517" t="e">
        <f>BC478+BC492</f>
        <v>#DIV/0!</v>
      </c>
      <c r="BG473" s="946"/>
      <c r="BK473" s="517" t="e">
        <f>BK478+BK492</f>
        <v>#DIV/0!</v>
      </c>
      <c r="BO473" s="946"/>
      <c r="BS473" s="517" t="e">
        <f>BS478+BS492</f>
        <v>#DIV/0!</v>
      </c>
      <c r="BW473" s="946"/>
      <c r="CA473" s="517" t="e">
        <f>CA478+CA492</f>
        <v>#DIV/0!</v>
      </c>
      <c r="CE473" s="946"/>
      <c r="CI473" s="517" t="e">
        <f>CI478+CI492</f>
        <v>#DIV/0!</v>
      </c>
      <c r="CM473" s="946"/>
      <c r="CQ473" s="517" t="e">
        <f>CQ478+CQ492</f>
        <v>#DIV/0!</v>
      </c>
      <c r="CU473" s="946"/>
      <c r="CY473" s="517" t="e">
        <f>CY478+CY492</f>
        <v>#DIV/0!</v>
      </c>
      <c r="DC473" s="946"/>
      <c r="DG473" s="517" t="e">
        <f>DG478+DG492</f>
        <v>#DIV/0!</v>
      </c>
      <c r="DK473" s="946"/>
      <c r="DO473" s="517" t="e">
        <f>DO478+DO492</f>
        <v>#DIV/0!</v>
      </c>
      <c r="DS473" s="946"/>
      <c r="DW473" s="517" t="e">
        <f>DW478+DW492</f>
        <v>#DIV/0!</v>
      </c>
      <c r="EA473" s="946"/>
      <c r="EE473" s="517" t="e">
        <f>EE478+EE492</f>
        <v>#DIV/0!</v>
      </c>
      <c r="EI473" s="946"/>
      <c r="EM473" s="517" t="e">
        <f>EM478+EM492</f>
        <v>#DIV/0!</v>
      </c>
      <c r="EQ473" s="946"/>
      <c r="EU473" s="517" t="e">
        <f>EU478+EU492</f>
        <v>#DIV/0!</v>
      </c>
      <c r="EY473" s="946"/>
      <c r="FC473" s="517" t="e">
        <f>FC478+FC492</f>
        <v>#DIV/0!</v>
      </c>
      <c r="FG473" s="946"/>
      <c r="FK473" s="517" t="e">
        <f>FK478+FK492</f>
        <v>#DIV/0!</v>
      </c>
      <c r="FO473" s="946"/>
    </row>
    <row r="474" spans="1:171">
      <c r="B474" s="2158" t="s">
        <v>609</v>
      </c>
      <c r="C474" s="2159"/>
      <c r="D474" s="2159"/>
      <c r="E474" s="2159"/>
      <c r="F474" s="1024"/>
      <c r="G474" s="517">
        <f>G497+G501</f>
        <v>0</v>
      </c>
      <c r="K474" s="946"/>
      <c r="O474" s="517" t="e">
        <f>O497+O501</f>
        <v>#DIV/0!</v>
      </c>
      <c r="S474" s="946"/>
      <c r="W474" s="517" t="e">
        <f>W497+W501</f>
        <v>#DIV/0!</v>
      </c>
      <c r="AA474" s="946"/>
      <c r="AE474" s="517" t="e">
        <f>AE497+AE501</f>
        <v>#DIV/0!</v>
      </c>
      <c r="AI474" s="946"/>
      <c r="AM474" s="517" t="e">
        <f>AM497+AM501</f>
        <v>#DIV/0!</v>
      </c>
      <c r="AQ474" s="946"/>
      <c r="AU474" s="517" t="e">
        <f>AU497+AU501</f>
        <v>#DIV/0!</v>
      </c>
      <c r="AY474" s="946"/>
      <c r="BC474" s="517" t="e">
        <f>BC497+BC501</f>
        <v>#DIV/0!</v>
      </c>
      <c r="BG474" s="946"/>
      <c r="BK474" s="517" t="e">
        <f>BK497+BK501</f>
        <v>#DIV/0!</v>
      </c>
      <c r="BO474" s="946"/>
      <c r="BS474" s="517" t="e">
        <f>BS497+BS501</f>
        <v>#DIV/0!</v>
      </c>
      <c r="BW474" s="946"/>
      <c r="CA474" s="517" t="e">
        <f>CA497+CA501</f>
        <v>#DIV/0!</v>
      </c>
      <c r="CE474" s="946"/>
      <c r="CI474" s="517" t="e">
        <f>CI497+CI501</f>
        <v>#DIV/0!</v>
      </c>
      <c r="CM474" s="946"/>
      <c r="CQ474" s="517" t="e">
        <f>CQ497+CQ501</f>
        <v>#DIV/0!</v>
      </c>
      <c r="CU474" s="946"/>
      <c r="CY474" s="517" t="e">
        <f>CY497+CY501</f>
        <v>#DIV/0!</v>
      </c>
      <c r="DC474" s="946"/>
      <c r="DG474" s="517" t="e">
        <f>DG497+DG501</f>
        <v>#DIV/0!</v>
      </c>
      <c r="DK474" s="946"/>
      <c r="DO474" s="517" t="e">
        <f>DO497+DO501</f>
        <v>#DIV/0!</v>
      </c>
      <c r="DS474" s="946"/>
      <c r="DW474" s="517" t="e">
        <f>DW497+DW501</f>
        <v>#DIV/0!</v>
      </c>
      <c r="EA474" s="946"/>
      <c r="EE474" s="517" t="e">
        <f>EE497+EE501</f>
        <v>#DIV/0!</v>
      </c>
      <c r="EI474" s="946"/>
      <c r="EM474" s="517" t="e">
        <f>EM497+EM501</f>
        <v>#DIV/0!</v>
      </c>
      <c r="EQ474" s="946"/>
      <c r="EU474" s="517" t="e">
        <f>EU497+EU501</f>
        <v>#DIV/0!</v>
      </c>
      <c r="EY474" s="946"/>
      <c r="FC474" s="517" t="e">
        <f>FC497+FC501</f>
        <v>#DIV/0!</v>
      </c>
      <c r="FG474" s="946"/>
      <c r="FK474" s="517" t="e">
        <f>FK497+FK501</f>
        <v>#DIV/0!</v>
      </c>
      <c r="FO474" s="946"/>
    </row>
    <row r="475" spans="1:171">
      <c r="K475" s="946"/>
      <c r="S475" s="946"/>
      <c r="AA475" s="946"/>
      <c r="AI475" s="946"/>
      <c r="AQ475" s="946"/>
      <c r="AY475" s="946"/>
      <c r="BG475" s="946"/>
      <c r="BO475" s="946"/>
      <c r="BW475" s="946"/>
      <c r="CE475" s="946"/>
      <c r="CM475" s="946"/>
      <c r="CU475" s="946"/>
      <c r="DC475" s="946"/>
      <c r="DK475" s="946"/>
      <c r="DS475" s="946"/>
      <c r="EA475" s="946"/>
      <c r="EI475" s="946"/>
      <c r="EQ475" s="946"/>
      <c r="EY475" s="946"/>
      <c r="FG475" s="946"/>
      <c r="FO475" s="946"/>
    </row>
    <row r="476" spans="1:171">
      <c r="K476" s="946"/>
      <c r="S476" s="946"/>
      <c r="AA476" s="946"/>
      <c r="AI476" s="946"/>
      <c r="AQ476" s="946"/>
      <c r="AY476" s="946"/>
      <c r="BG476" s="946"/>
      <c r="BO476" s="946"/>
      <c r="BW476" s="946"/>
      <c r="CE476" s="946"/>
      <c r="CM476" s="946"/>
      <c r="CU476" s="946"/>
      <c r="DC476" s="946"/>
      <c r="DK476" s="946"/>
      <c r="DS476" s="946"/>
      <c r="EA476" s="946"/>
      <c r="EI476" s="946"/>
      <c r="EQ476" s="946"/>
      <c r="EY476" s="946"/>
      <c r="FG476" s="946"/>
      <c r="FO476" s="946"/>
    </row>
    <row r="477" spans="1:171">
      <c r="A477" s="971"/>
      <c r="B477" s="972" t="s">
        <v>585</v>
      </c>
      <c r="C477" s="975"/>
      <c r="K477" s="946"/>
      <c r="S477" s="946"/>
      <c r="AA477" s="946"/>
      <c r="AI477" s="946"/>
      <c r="AQ477" s="946"/>
      <c r="AY477" s="946"/>
      <c r="BG477" s="946"/>
      <c r="BO477" s="946"/>
      <c r="BW477" s="946"/>
      <c r="CE477" s="946"/>
      <c r="CM477" s="946"/>
      <c r="CU477" s="946"/>
      <c r="DC477" s="946"/>
      <c r="DK477" s="946"/>
      <c r="DS477" s="946"/>
      <c r="EA477" s="946"/>
      <c r="EI477" s="946"/>
      <c r="EQ477" s="946"/>
      <c r="EY477" s="946"/>
      <c r="FG477" s="946"/>
      <c r="FO477" s="946"/>
    </row>
    <row r="478" spans="1:171">
      <c r="A478" s="1000">
        <v>105000</v>
      </c>
      <c r="B478" s="973"/>
      <c r="C478" s="970" t="s">
        <v>589</v>
      </c>
      <c r="G478" s="979">
        <f>'5-YEAR PP &amp; OSS Worksheet'!$D$11+'5-YEAR PP &amp; OSS Worksheet'!$D$12+'5-YEAR PP &amp; OSS Worksheet'!$D$13+'5-YEAR PP &amp; OSS Worksheet'!$D$15+'5-YEAR PP &amp; OSS Worksheet'!$D$16</f>
        <v>0</v>
      </c>
      <c r="K478" s="946"/>
      <c r="N478" s="1025">
        <f>VLOOKUP($A478,'New Resources - Individual'!$A$4:$Y$133,N$2,FALSE)*N$1</f>
        <v>0</v>
      </c>
      <c r="O478" s="1013">
        <f>$G478+N478</f>
        <v>0</v>
      </c>
      <c r="S478" s="946"/>
      <c r="V478" s="1025">
        <f>VLOOKUP($A478,'New Resources - Individual'!$A$4:$Y$133,V$2,FALSE)*V$1</f>
        <v>0</v>
      </c>
      <c r="W478" s="1013">
        <f>$G478+V478</f>
        <v>0</v>
      </c>
      <c r="AA478" s="946"/>
      <c r="AD478" s="1025">
        <f>VLOOKUP($A478,'New Resources - Individual'!$A$4:$Y$133,AD$2,FALSE)*AD$1</f>
        <v>0</v>
      </c>
      <c r="AE478" s="1013">
        <f>$G478+AD478</f>
        <v>0</v>
      </c>
      <c r="AI478" s="946"/>
      <c r="AL478" s="1025">
        <f>VLOOKUP($A478,'New Resources - Individual'!$A$4:$Y$133,AL$2,FALSE)*AL$1</f>
        <v>0</v>
      </c>
      <c r="AM478" s="1013">
        <f>$G478+AL478</f>
        <v>0</v>
      </c>
      <c r="AQ478" s="946"/>
      <c r="AT478" s="1025">
        <f>VLOOKUP($A478,'New Resources - Individual'!$A$4:$Y$133,AT$2,FALSE)*AT$1</f>
        <v>0</v>
      </c>
      <c r="AU478" s="1013">
        <f>$G478+AT478</f>
        <v>0</v>
      </c>
      <c r="AY478" s="946"/>
      <c r="BB478" s="1025">
        <f>VLOOKUP($A478,'New Resources - Individual'!$A$4:$Y$133,BB$2,FALSE)*BB$1</f>
        <v>0</v>
      </c>
      <c r="BC478" s="1013">
        <f>$G478+BB478</f>
        <v>0</v>
      </c>
      <c r="BG478" s="946"/>
      <c r="BJ478" s="1025">
        <f>VLOOKUP($A478,'New Resources - Individual'!$A$4:$Y$133,BJ$2,FALSE)*BJ$1</f>
        <v>0</v>
      </c>
      <c r="BK478" s="1013">
        <f>$G478+BJ478</f>
        <v>0</v>
      </c>
      <c r="BO478" s="946"/>
      <c r="BR478" s="1025">
        <f>VLOOKUP($A478,'New Resources - Individual'!$A$4:$Y$133,BR$2,FALSE)*BR$1</f>
        <v>0</v>
      </c>
      <c r="BS478" s="1013">
        <f>$G478+BR478</f>
        <v>0</v>
      </c>
      <c r="BW478" s="946"/>
      <c r="BZ478" s="1025">
        <f>VLOOKUP($A478,'New Resources - Individual'!$A$4:$Y$133,BZ$2,FALSE)*BZ$1</f>
        <v>0</v>
      </c>
      <c r="CA478" s="1013">
        <f>$G478+BZ478</f>
        <v>0</v>
      </c>
      <c r="CE478" s="946"/>
      <c r="CH478" s="1025">
        <f>VLOOKUP($A478,'New Resources - Individual'!$A$4:$Y$133,CH$2,FALSE)*CH$1</f>
        <v>0</v>
      </c>
      <c r="CI478" s="1013">
        <f>$G478+CH478</f>
        <v>0</v>
      </c>
      <c r="CM478" s="946"/>
      <c r="CP478" s="1025">
        <f>VLOOKUP($A478,'New Resources - Individual'!$A$4:$Y$133,CP$2,FALSE)*CP$1</f>
        <v>0</v>
      </c>
      <c r="CQ478" s="1013">
        <f>$G478+CP478</f>
        <v>0</v>
      </c>
      <c r="CU478" s="946"/>
      <c r="CX478" s="1025">
        <f>VLOOKUP($A478,'New Resources - Individual'!$A$4:$Y$133,CX$2,FALSE)*CX$1</f>
        <v>0</v>
      </c>
      <c r="CY478" s="1013">
        <f>$G478+CX478</f>
        <v>0</v>
      </c>
      <c r="DC478" s="946"/>
      <c r="DF478" s="1025">
        <f>VLOOKUP($A478,'New Resources - Individual'!$A$4:$Y$133,DF$2,FALSE)*DF$1</f>
        <v>0</v>
      </c>
      <c r="DG478" s="1013">
        <f>$G478+DF478</f>
        <v>0</v>
      </c>
      <c r="DK478" s="946"/>
      <c r="DN478" s="1025">
        <f>VLOOKUP($A478,'New Resources - Individual'!$A$4:$Y$133,DN$2,FALSE)*DN$1</f>
        <v>0</v>
      </c>
      <c r="DO478" s="1013">
        <f>$G478+DN478</f>
        <v>0</v>
      </c>
      <c r="DS478" s="946"/>
      <c r="DV478" s="1025">
        <f>VLOOKUP($A478,'New Resources - Individual'!$A$4:$Y$133,DV$2,FALSE)*DV$1</f>
        <v>0</v>
      </c>
      <c r="DW478" s="1013">
        <f>$G478+DV478</f>
        <v>0</v>
      </c>
      <c r="EA478" s="946"/>
      <c r="ED478" s="1025">
        <f>VLOOKUP($A478,'New Resources - Individual'!$A$4:$Y$133,ED$2,FALSE)*ED$1</f>
        <v>0</v>
      </c>
      <c r="EE478" s="1013">
        <f>$G478+ED478</f>
        <v>0</v>
      </c>
      <c r="EI478" s="946"/>
      <c r="EL478" s="1025">
        <f>VLOOKUP($A478,'New Resources - Individual'!$A$4:$Y$133,EL$2,FALSE)*EL$1</f>
        <v>0</v>
      </c>
      <c r="EM478" s="1013">
        <f>$G478+EL478</f>
        <v>0</v>
      </c>
      <c r="EQ478" s="946"/>
      <c r="ET478" s="1025">
        <f>VLOOKUP($A478,'New Resources - Individual'!$A$4:$Y$133,ET$2,FALSE)*ET$1</f>
        <v>0</v>
      </c>
      <c r="EU478" s="1013">
        <f>$G478+ET478</f>
        <v>0</v>
      </c>
      <c r="EY478" s="946"/>
      <c r="FB478" s="1025">
        <f>VLOOKUP($A478,'New Resources - Individual'!$A$4:$Y$133,FB$2,FALSE)*FB$1</f>
        <v>0</v>
      </c>
      <c r="FC478" s="1013">
        <f>$G478+FB478</f>
        <v>0</v>
      </c>
      <c r="FG478" s="946"/>
      <c r="FJ478" s="1025">
        <f>VLOOKUP($A478,'New Resources - Individual'!$A$4:$Y$133,FJ$2,FALSE)*FJ$1</f>
        <v>0</v>
      </c>
      <c r="FK478" s="1013">
        <f>$G478+FJ478</f>
        <v>0</v>
      </c>
      <c r="FO478" s="946"/>
    </row>
    <row r="479" spans="1:171">
      <c r="B479" s="973"/>
      <c r="K479" s="946"/>
      <c r="S479" s="946"/>
      <c r="AA479" s="946"/>
      <c r="AI479" s="946"/>
      <c r="AQ479" s="946"/>
      <c r="AY479" s="946"/>
      <c r="BG479" s="946"/>
      <c r="BO479" s="946"/>
      <c r="BW479" s="946"/>
      <c r="CE479" s="946"/>
      <c r="CM479" s="946"/>
      <c r="CU479" s="946"/>
      <c r="DC479" s="946"/>
      <c r="DK479" s="946"/>
      <c r="DS479" s="946"/>
      <c r="EA479" s="946"/>
      <c r="EI479" s="946"/>
      <c r="EQ479" s="946"/>
      <c r="EY479" s="946"/>
      <c r="FG479" s="946"/>
      <c r="FO479" s="946"/>
    </row>
    <row r="480" spans="1:171">
      <c r="A480" s="971"/>
      <c r="B480" s="973"/>
      <c r="C480" s="970"/>
      <c r="K480" s="946"/>
      <c r="S480" s="946"/>
      <c r="AA480" s="946"/>
      <c r="AI480" s="946"/>
      <c r="AQ480" s="946"/>
      <c r="AY480" s="946"/>
      <c r="BG480" s="946"/>
      <c r="BO480" s="946"/>
      <c r="BW480" s="946"/>
      <c r="CE480" s="946"/>
      <c r="CM480" s="946"/>
      <c r="CU480" s="946"/>
      <c r="DC480" s="946"/>
      <c r="DK480" s="946"/>
      <c r="DS480" s="946"/>
      <c r="EA480" s="946"/>
      <c r="EI480" s="946"/>
      <c r="EQ480" s="946"/>
      <c r="EY480" s="946"/>
      <c r="FG480" s="946"/>
      <c r="FO480" s="946"/>
    </row>
    <row r="481" spans="1:171">
      <c r="A481" s="1000">
        <v>106000</v>
      </c>
      <c r="B481" s="972"/>
      <c r="C481" s="970" t="s">
        <v>590</v>
      </c>
      <c r="K481" s="946"/>
      <c r="N481" s="1025">
        <f>VLOOKUP($A481,'New Resources - Individual'!$A$4:$Y$133,N$2,FALSE)*N$1</f>
        <v>0</v>
      </c>
      <c r="S481" s="946"/>
      <c r="V481" s="1025">
        <f>VLOOKUP($A481,'New Resources - Individual'!$A$4:$Y$133,V$2,FALSE)*V$1</f>
        <v>0</v>
      </c>
      <c r="AA481" s="946"/>
      <c r="AD481" s="1025">
        <f>VLOOKUP($A481,'New Resources - Individual'!$A$4:$Y$133,AD$2,FALSE)*AD$1</f>
        <v>0</v>
      </c>
      <c r="AI481" s="946"/>
      <c r="AL481" s="1025">
        <f>VLOOKUP($A481,'New Resources - Individual'!$A$4:$Y$133,AL$2,FALSE)*AL$1</f>
        <v>0</v>
      </c>
      <c r="AQ481" s="946"/>
      <c r="AT481" s="1025">
        <f>VLOOKUP($A481,'New Resources - Individual'!$A$4:$Y$133,AT$2,FALSE)*AT$1</f>
        <v>0</v>
      </c>
      <c r="AY481" s="946"/>
      <c r="BB481" s="1025">
        <f>VLOOKUP($A481,'New Resources - Individual'!$A$4:$Y$133,BB$2,FALSE)*BB$1</f>
        <v>0</v>
      </c>
      <c r="BG481" s="946"/>
      <c r="BJ481" s="1025">
        <f>VLOOKUP($A481,'New Resources - Individual'!$A$4:$Y$133,BJ$2,FALSE)*BJ$1</f>
        <v>0</v>
      </c>
      <c r="BO481" s="946"/>
      <c r="BR481" s="1025">
        <f>VLOOKUP($A481,'New Resources - Individual'!$A$4:$Y$133,BR$2,FALSE)*BR$1</f>
        <v>0</v>
      </c>
      <c r="BW481" s="946"/>
      <c r="BZ481" s="1025">
        <f>VLOOKUP($A481,'New Resources - Individual'!$A$4:$Y$133,BZ$2,FALSE)*BZ$1</f>
        <v>0</v>
      </c>
      <c r="CE481" s="946"/>
      <c r="CH481" s="1025">
        <f>VLOOKUP($A481,'New Resources - Individual'!$A$4:$Y$133,CH$2,FALSE)*CH$1</f>
        <v>0</v>
      </c>
      <c r="CM481" s="946"/>
      <c r="CP481" s="1025">
        <f>VLOOKUP($A481,'New Resources - Individual'!$A$4:$Y$133,CP$2,FALSE)*CP$1</f>
        <v>0</v>
      </c>
      <c r="CU481" s="946"/>
      <c r="CX481" s="1025">
        <f>VLOOKUP($A481,'New Resources - Individual'!$A$4:$Y$133,CX$2,FALSE)*CX$1</f>
        <v>0</v>
      </c>
      <c r="DC481" s="946"/>
      <c r="DF481" s="1025">
        <f>VLOOKUP($A481,'New Resources - Individual'!$A$4:$Y$133,DF$2,FALSE)*DF$1</f>
        <v>0</v>
      </c>
      <c r="DK481" s="946"/>
      <c r="DN481" s="1025">
        <f>VLOOKUP($A481,'New Resources - Individual'!$A$4:$Y$133,DN$2,FALSE)*DN$1</f>
        <v>0</v>
      </c>
      <c r="DS481" s="946"/>
      <c r="DV481" s="1025">
        <f>VLOOKUP($A481,'New Resources - Individual'!$A$4:$Y$133,DV$2,FALSE)*DV$1</f>
        <v>0</v>
      </c>
      <c r="EA481" s="946"/>
      <c r="ED481" s="1025">
        <f>VLOOKUP($A481,'New Resources - Individual'!$A$4:$Y$133,ED$2,FALSE)*ED$1</f>
        <v>0</v>
      </c>
      <c r="EI481" s="946"/>
      <c r="EL481" s="1025">
        <f>VLOOKUP($A481,'New Resources - Individual'!$A$4:$Y$133,EL$2,FALSE)*EL$1</f>
        <v>0</v>
      </c>
      <c r="EQ481" s="946"/>
      <c r="ET481" s="1025">
        <f>VLOOKUP($A481,'New Resources - Individual'!$A$4:$Y$133,ET$2,FALSE)*ET$1</f>
        <v>0</v>
      </c>
      <c r="EY481" s="946"/>
      <c r="FB481" s="1025">
        <f>VLOOKUP($A481,'New Resources - Individual'!$A$4:$Y$133,FB$2,FALSE)*FB$1</f>
        <v>0</v>
      </c>
      <c r="FG481" s="946"/>
      <c r="FJ481" s="1025">
        <f>VLOOKUP($A481,'New Resources - Individual'!$A$4:$Y$133,FJ$2,FALSE)*FJ$1</f>
        <v>0</v>
      </c>
      <c r="FO481" s="946"/>
    </row>
    <row r="482" spans="1:171">
      <c r="A482" s="1000">
        <v>107000</v>
      </c>
      <c r="B482" s="972"/>
      <c r="C482" s="970" t="s">
        <v>591</v>
      </c>
      <c r="K482" s="946"/>
      <c r="N482" s="1025">
        <f>VLOOKUP($A482,'New Resources - Individual'!$A$4:$Y$133,N$2,FALSE)*N$1</f>
        <v>0</v>
      </c>
      <c r="S482" s="946"/>
      <c r="V482" s="1025">
        <f>VLOOKUP($A482,'New Resources - Individual'!$A$4:$Y$133,V$2,FALSE)*V$1</f>
        <v>0</v>
      </c>
      <c r="AA482" s="946"/>
      <c r="AD482" s="1025">
        <f>VLOOKUP($A482,'New Resources - Individual'!$A$4:$Y$133,AD$2,FALSE)*AD$1</f>
        <v>0</v>
      </c>
      <c r="AI482" s="946"/>
      <c r="AL482" s="1025">
        <f>VLOOKUP($A482,'New Resources - Individual'!$A$4:$Y$133,AL$2,FALSE)*AL$1</f>
        <v>0</v>
      </c>
      <c r="AQ482" s="946"/>
      <c r="AT482" s="1025">
        <f>VLOOKUP($A482,'New Resources - Individual'!$A$4:$Y$133,AT$2,FALSE)*AT$1</f>
        <v>0</v>
      </c>
      <c r="AY482" s="946"/>
      <c r="BB482" s="1025">
        <f>VLOOKUP($A482,'New Resources - Individual'!$A$4:$Y$133,BB$2,FALSE)*BB$1</f>
        <v>0</v>
      </c>
      <c r="BG482" s="946"/>
      <c r="BJ482" s="1025">
        <f>VLOOKUP($A482,'New Resources - Individual'!$A$4:$Y$133,BJ$2,FALSE)*BJ$1</f>
        <v>0</v>
      </c>
      <c r="BO482" s="946"/>
      <c r="BR482" s="1025">
        <f>VLOOKUP($A482,'New Resources - Individual'!$A$4:$Y$133,BR$2,FALSE)*BR$1</f>
        <v>0</v>
      </c>
      <c r="BW482" s="946"/>
      <c r="BZ482" s="1025">
        <f>VLOOKUP($A482,'New Resources - Individual'!$A$4:$Y$133,BZ$2,FALSE)*BZ$1</f>
        <v>0</v>
      </c>
      <c r="CE482" s="946"/>
      <c r="CH482" s="1025">
        <f>VLOOKUP($A482,'New Resources - Individual'!$A$4:$Y$133,CH$2,FALSE)*CH$1</f>
        <v>0</v>
      </c>
      <c r="CM482" s="946"/>
      <c r="CP482" s="1025">
        <f>VLOOKUP($A482,'New Resources - Individual'!$A$4:$Y$133,CP$2,FALSE)*CP$1</f>
        <v>0</v>
      </c>
      <c r="CU482" s="946"/>
      <c r="CX482" s="1025">
        <f>VLOOKUP($A482,'New Resources - Individual'!$A$4:$Y$133,CX$2,FALSE)*CX$1</f>
        <v>0</v>
      </c>
      <c r="DC482" s="946"/>
      <c r="DF482" s="1025">
        <f>VLOOKUP($A482,'New Resources - Individual'!$A$4:$Y$133,DF$2,FALSE)*DF$1</f>
        <v>0</v>
      </c>
      <c r="DK482" s="946"/>
      <c r="DN482" s="1025">
        <f>VLOOKUP($A482,'New Resources - Individual'!$A$4:$Y$133,DN$2,FALSE)*DN$1</f>
        <v>0</v>
      </c>
      <c r="DS482" s="946"/>
      <c r="DV482" s="1025">
        <f>VLOOKUP($A482,'New Resources - Individual'!$A$4:$Y$133,DV$2,FALSE)*DV$1</f>
        <v>0</v>
      </c>
      <c r="EA482" s="946"/>
      <c r="ED482" s="1025">
        <f>VLOOKUP($A482,'New Resources - Individual'!$A$4:$Y$133,ED$2,FALSE)*ED$1</f>
        <v>0</v>
      </c>
      <c r="EI482" s="946"/>
      <c r="EL482" s="1025">
        <f>VLOOKUP($A482,'New Resources - Individual'!$A$4:$Y$133,EL$2,FALSE)*EL$1</f>
        <v>0</v>
      </c>
      <c r="EQ482" s="946"/>
      <c r="ET482" s="1025">
        <f>VLOOKUP($A482,'New Resources - Individual'!$A$4:$Y$133,ET$2,FALSE)*ET$1</f>
        <v>0</v>
      </c>
      <c r="EY482" s="946"/>
      <c r="FB482" s="1025">
        <f>VLOOKUP($A482,'New Resources - Individual'!$A$4:$Y$133,FB$2,FALSE)*FB$1</f>
        <v>0</v>
      </c>
      <c r="FG482" s="946"/>
      <c r="FJ482" s="1025">
        <f>VLOOKUP($A482,'New Resources - Individual'!$A$4:$Y$133,FJ$2,FALSE)*FJ$1</f>
        <v>0</v>
      </c>
      <c r="FO482" s="946"/>
    </row>
    <row r="483" spans="1:171">
      <c r="A483" s="1000">
        <v>104000</v>
      </c>
      <c r="B483" s="971"/>
      <c r="C483" s="970" t="s">
        <v>592</v>
      </c>
      <c r="K483" s="946"/>
      <c r="N483" s="1025">
        <f>VLOOKUP($A483,'New Resources - Individual'!$A$4:$Y$133,N$2,FALSE)*N$1</f>
        <v>0</v>
      </c>
      <c r="O483" s="1012"/>
      <c r="S483" s="946"/>
      <c r="V483" s="1025">
        <f>VLOOKUP($A483,'New Resources - Individual'!$A$4:$Y$133,V$2,FALSE)*V$1</f>
        <v>0</v>
      </c>
      <c r="W483" s="1012"/>
      <c r="AA483" s="946"/>
      <c r="AD483" s="1025">
        <f>VLOOKUP($A483,'New Resources - Individual'!$A$4:$Y$133,AD$2,FALSE)*AD$1</f>
        <v>0</v>
      </c>
      <c r="AE483" s="1012"/>
      <c r="AI483" s="946"/>
      <c r="AL483" s="1025">
        <f>VLOOKUP($A483,'New Resources - Individual'!$A$4:$Y$133,AL$2,FALSE)*AL$1</f>
        <v>0</v>
      </c>
      <c r="AM483" s="1012"/>
      <c r="AQ483" s="946"/>
      <c r="AT483" s="1025">
        <f>VLOOKUP($A483,'New Resources - Individual'!$A$4:$Y$133,AT$2,FALSE)*AT$1</f>
        <v>0</v>
      </c>
      <c r="AU483" s="1012"/>
      <c r="AY483" s="946"/>
      <c r="BB483" s="1025">
        <f>VLOOKUP($A483,'New Resources - Individual'!$A$4:$Y$133,BB$2,FALSE)*BB$1</f>
        <v>0</v>
      </c>
      <c r="BC483" s="1012"/>
      <c r="BG483" s="946"/>
      <c r="BJ483" s="1025">
        <f>VLOOKUP($A483,'New Resources - Individual'!$A$4:$Y$133,BJ$2,FALSE)*BJ$1</f>
        <v>0</v>
      </c>
      <c r="BK483" s="1012"/>
      <c r="BO483" s="946"/>
      <c r="BR483" s="1025">
        <f>VLOOKUP($A483,'New Resources - Individual'!$A$4:$Y$133,BR$2,FALSE)*BR$1</f>
        <v>0</v>
      </c>
      <c r="BS483" s="1012"/>
      <c r="BW483" s="946"/>
      <c r="BZ483" s="1025">
        <f>VLOOKUP($A483,'New Resources - Individual'!$A$4:$Y$133,BZ$2,FALSE)*BZ$1</f>
        <v>0</v>
      </c>
      <c r="CA483" s="1012"/>
      <c r="CE483" s="946"/>
      <c r="CH483" s="1025">
        <f>VLOOKUP($A483,'New Resources - Individual'!$A$4:$Y$133,CH$2,FALSE)*CH$1</f>
        <v>0</v>
      </c>
      <c r="CI483" s="1012"/>
      <c r="CM483" s="946"/>
      <c r="CP483" s="1025">
        <f>VLOOKUP($A483,'New Resources - Individual'!$A$4:$Y$133,CP$2,FALSE)*CP$1</f>
        <v>0</v>
      </c>
      <c r="CQ483" s="1012"/>
      <c r="CU483" s="946"/>
      <c r="CX483" s="1025">
        <f>VLOOKUP($A483,'New Resources - Individual'!$A$4:$Y$133,CX$2,FALSE)*CX$1</f>
        <v>0</v>
      </c>
      <c r="CY483" s="1012"/>
      <c r="DC483" s="946"/>
      <c r="DF483" s="1025">
        <f>VLOOKUP($A483,'New Resources - Individual'!$A$4:$Y$133,DF$2,FALSE)*DF$1</f>
        <v>0</v>
      </c>
      <c r="DG483" s="1012"/>
      <c r="DK483" s="946"/>
      <c r="DN483" s="1025">
        <f>VLOOKUP($A483,'New Resources - Individual'!$A$4:$Y$133,DN$2,FALSE)*DN$1</f>
        <v>0</v>
      </c>
      <c r="DO483" s="1012"/>
      <c r="DS483" s="946"/>
      <c r="DV483" s="1025">
        <f>VLOOKUP($A483,'New Resources - Individual'!$A$4:$Y$133,DV$2,FALSE)*DV$1</f>
        <v>0</v>
      </c>
      <c r="DW483" s="1012"/>
      <c r="EA483" s="946"/>
      <c r="ED483" s="1025">
        <f>VLOOKUP($A483,'New Resources - Individual'!$A$4:$Y$133,ED$2,FALSE)*ED$1</f>
        <v>0</v>
      </c>
      <c r="EE483" s="1012"/>
      <c r="EI483" s="946"/>
      <c r="EL483" s="1025">
        <f>VLOOKUP($A483,'New Resources - Individual'!$A$4:$Y$133,EL$2,FALSE)*EL$1</f>
        <v>0</v>
      </c>
      <c r="EM483" s="1012"/>
      <c r="EQ483" s="946"/>
      <c r="ET483" s="1025">
        <f>VLOOKUP($A483,'New Resources - Individual'!$A$4:$Y$133,ET$2,FALSE)*ET$1</f>
        <v>0</v>
      </c>
      <c r="EU483" s="1012"/>
      <c r="EY483" s="946"/>
      <c r="FB483" s="1025">
        <f>VLOOKUP($A483,'New Resources - Individual'!$A$4:$Y$133,FB$2,FALSE)*FB$1</f>
        <v>0</v>
      </c>
      <c r="FC483" s="1012"/>
      <c r="FG483" s="946"/>
      <c r="FJ483" s="1025">
        <f>VLOOKUP($A483,'New Resources - Individual'!$A$4:$Y$133,FJ$2,FALSE)*FJ$1</f>
        <v>0</v>
      </c>
      <c r="FK483" s="1012"/>
      <c r="FO483" s="946"/>
    </row>
    <row r="484" spans="1:171">
      <c r="A484" s="971"/>
      <c r="B484" s="971"/>
      <c r="C484" s="970" t="s">
        <v>593</v>
      </c>
      <c r="K484" s="946"/>
      <c r="N484" s="1014">
        <f>N481+N482-N483</f>
        <v>0</v>
      </c>
      <c r="O484" s="1014">
        <f>N484</f>
        <v>0</v>
      </c>
      <c r="S484" s="946"/>
      <c r="V484" s="1014">
        <f>V481+V482-V483</f>
        <v>0</v>
      </c>
      <c r="W484" s="1014">
        <f>V484</f>
        <v>0</v>
      </c>
      <c r="AA484" s="946"/>
      <c r="AD484" s="1014">
        <f>AD481+AD482-AD483</f>
        <v>0</v>
      </c>
      <c r="AE484" s="1014">
        <f>AD484</f>
        <v>0</v>
      </c>
      <c r="AI484" s="946"/>
      <c r="AL484" s="1014">
        <f>AL481+AL482-AL483</f>
        <v>0</v>
      </c>
      <c r="AM484" s="1014">
        <f>AL484</f>
        <v>0</v>
      </c>
      <c r="AQ484" s="946"/>
      <c r="AT484" s="1014">
        <f>AT481+AT482-AT483</f>
        <v>0</v>
      </c>
      <c r="AU484" s="1014">
        <f>AT484</f>
        <v>0</v>
      </c>
      <c r="AY484" s="946"/>
      <c r="BB484" s="1014">
        <f>BB481+BB482-BB483</f>
        <v>0</v>
      </c>
      <c r="BC484" s="1014">
        <f>BB484</f>
        <v>0</v>
      </c>
      <c r="BG484" s="946"/>
      <c r="BJ484" s="1014">
        <f>BJ481+BJ482-BJ483</f>
        <v>0</v>
      </c>
      <c r="BK484" s="1014">
        <f>BJ484</f>
        <v>0</v>
      </c>
      <c r="BO484" s="946"/>
      <c r="BR484" s="1014">
        <f>BR481+BR482-BR483</f>
        <v>0</v>
      </c>
      <c r="BS484" s="1014">
        <f>BR484</f>
        <v>0</v>
      </c>
      <c r="BW484" s="946"/>
      <c r="BZ484" s="1014">
        <f>BZ481+BZ482-BZ483</f>
        <v>0</v>
      </c>
      <c r="CA484" s="1014">
        <f>BZ484</f>
        <v>0</v>
      </c>
      <c r="CE484" s="946"/>
      <c r="CH484" s="1014">
        <f>CH481+CH482-CH483</f>
        <v>0</v>
      </c>
      <c r="CI484" s="1014">
        <f>CH484</f>
        <v>0</v>
      </c>
      <c r="CM484" s="946"/>
      <c r="CP484" s="1014">
        <f>CP481+CP482-CP483</f>
        <v>0</v>
      </c>
      <c r="CQ484" s="1014">
        <f>CP484</f>
        <v>0</v>
      </c>
      <c r="CU484" s="946"/>
      <c r="CX484" s="1014">
        <f>CX481+CX482-CX483</f>
        <v>0</v>
      </c>
      <c r="CY484" s="1014">
        <f>CX484</f>
        <v>0</v>
      </c>
      <c r="DC484" s="946"/>
      <c r="DF484" s="1014">
        <f>DF481+DF482-DF483</f>
        <v>0</v>
      </c>
      <c r="DG484" s="1014">
        <f>DF484</f>
        <v>0</v>
      </c>
      <c r="DK484" s="946"/>
      <c r="DN484" s="1014">
        <f>DN481+DN482-DN483</f>
        <v>0</v>
      </c>
      <c r="DO484" s="1014">
        <f>DN484</f>
        <v>0</v>
      </c>
      <c r="DS484" s="946"/>
      <c r="DV484" s="1014">
        <f>DV481+DV482-DV483</f>
        <v>0</v>
      </c>
      <c r="DW484" s="1014">
        <f>DV484</f>
        <v>0</v>
      </c>
      <c r="EA484" s="946"/>
      <c r="ED484" s="1014">
        <f>ED481+ED482-ED483</f>
        <v>0</v>
      </c>
      <c r="EE484" s="1014">
        <f>ED484</f>
        <v>0</v>
      </c>
      <c r="EI484" s="946"/>
      <c r="EL484" s="1014">
        <f>EL481+EL482-EL483</f>
        <v>0</v>
      </c>
      <c r="EM484" s="1014">
        <f>EL484</f>
        <v>0</v>
      </c>
      <c r="EQ484" s="946"/>
      <c r="ET484" s="1014">
        <f>ET481+ET482-ET483</f>
        <v>0</v>
      </c>
      <c r="EU484" s="1014">
        <f>ET484</f>
        <v>0</v>
      </c>
      <c r="EY484" s="946"/>
      <c r="FB484" s="1014">
        <f>FB481+FB482-FB483</f>
        <v>0</v>
      </c>
      <c r="FC484" s="1014">
        <f>FB484</f>
        <v>0</v>
      </c>
      <c r="FG484" s="946"/>
      <c r="FJ484" s="1014">
        <f>FJ481+FJ482-FJ483</f>
        <v>0</v>
      </c>
      <c r="FK484" s="1014">
        <f>FJ484</f>
        <v>0</v>
      </c>
      <c r="FO484" s="946"/>
    </row>
    <row r="485" spans="1:171">
      <c r="A485" s="971"/>
      <c r="B485" s="971"/>
      <c r="C485" s="975"/>
      <c r="K485" s="946"/>
      <c r="S485" s="946"/>
      <c r="AA485" s="946"/>
      <c r="AI485" s="946"/>
      <c r="AQ485" s="946"/>
      <c r="AY485" s="946"/>
      <c r="BG485" s="946"/>
      <c r="BO485" s="946"/>
      <c r="BW485" s="946"/>
      <c r="CE485" s="946"/>
      <c r="CM485" s="946"/>
      <c r="CU485" s="946"/>
      <c r="DC485" s="946"/>
      <c r="DK485" s="946"/>
      <c r="DS485" s="946"/>
      <c r="EA485" s="946"/>
      <c r="EI485" s="946"/>
      <c r="EQ485" s="946"/>
      <c r="EY485" s="946"/>
      <c r="FG485" s="946"/>
      <c r="FO485" s="946"/>
    </row>
    <row r="486" spans="1:171">
      <c r="A486" s="971"/>
      <c r="B486" s="971"/>
      <c r="C486" s="976" t="s">
        <v>594</v>
      </c>
      <c r="G486" s="1953">
        <f>'5-YEAR PP &amp; OSS Worksheet'!$E$14+'5-YEAR PP &amp; OSS Worksheet'!$E$17+'5-YEAR PP &amp; OSS Worksheet'!$E$18+'5-YEAR PP &amp; OSS Worksheet'!$E$19+'5-YEAR PP &amp; OSS Worksheet'!$E$20</f>
        <v>0</v>
      </c>
      <c r="K486" s="946"/>
      <c r="O486" s="1015">
        <f>$G486</f>
        <v>0</v>
      </c>
      <c r="S486" s="946"/>
      <c r="W486" s="1015">
        <f>$G486</f>
        <v>0</v>
      </c>
      <c r="AA486" s="946"/>
      <c r="AE486" s="1015">
        <f>$G486</f>
        <v>0</v>
      </c>
      <c r="AI486" s="946"/>
      <c r="AM486" s="1015">
        <f>$G486</f>
        <v>0</v>
      </c>
      <c r="AQ486" s="946"/>
      <c r="AU486" s="1015">
        <f>$G486</f>
        <v>0</v>
      </c>
      <c r="AY486" s="946"/>
      <c r="BC486" s="1015">
        <f>$G486</f>
        <v>0</v>
      </c>
      <c r="BG486" s="946"/>
      <c r="BK486" s="1015">
        <f>$G486</f>
        <v>0</v>
      </c>
      <c r="BO486" s="946"/>
      <c r="BS486" s="1015">
        <f>$G486</f>
        <v>0</v>
      </c>
      <c r="BW486" s="946"/>
      <c r="CA486" s="1015">
        <f>$G486</f>
        <v>0</v>
      </c>
      <c r="CE486" s="946"/>
      <c r="CI486" s="1015">
        <f>$G486</f>
        <v>0</v>
      </c>
      <c r="CM486" s="946"/>
      <c r="CQ486" s="1015">
        <f>$G486</f>
        <v>0</v>
      </c>
      <c r="CU486" s="946"/>
      <c r="CY486" s="1015">
        <f>$G486</f>
        <v>0</v>
      </c>
      <c r="DC486" s="946"/>
      <c r="DG486" s="1015">
        <f>$G486</f>
        <v>0</v>
      </c>
      <c r="DK486" s="946"/>
      <c r="DO486" s="1015">
        <f>$G486</f>
        <v>0</v>
      </c>
      <c r="DS486" s="946"/>
      <c r="DW486" s="1015">
        <f>$G486</f>
        <v>0</v>
      </c>
      <c r="EA486" s="946"/>
      <c r="EE486" s="1015">
        <f>$G486</f>
        <v>0</v>
      </c>
      <c r="EI486" s="946"/>
      <c r="EM486" s="1015">
        <f>$G486</f>
        <v>0</v>
      </c>
      <c r="EQ486" s="946"/>
      <c r="EU486" s="1015">
        <f>$G486</f>
        <v>0</v>
      </c>
      <c r="EY486" s="946"/>
      <c r="FC486" s="1015">
        <f>$G486</f>
        <v>0</v>
      </c>
      <c r="FG486" s="946"/>
      <c r="FK486" s="1015">
        <f>$G486</f>
        <v>0</v>
      </c>
      <c r="FO486" s="946"/>
    </row>
    <row r="487" spans="1:171">
      <c r="A487" s="971"/>
      <c r="B487" s="971"/>
      <c r="C487" s="975"/>
      <c r="K487" s="946"/>
      <c r="S487" s="946"/>
      <c r="AA487" s="946"/>
      <c r="AI487" s="946"/>
      <c r="AQ487" s="946"/>
      <c r="AY487" s="946"/>
      <c r="BG487" s="946"/>
      <c r="BO487" s="946"/>
      <c r="BW487" s="946"/>
      <c r="CE487" s="946"/>
      <c r="CM487" s="946"/>
      <c r="CU487" s="946"/>
      <c r="DC487" s="946"/>
      <c r="DK487" s="946"/>
      <c r="DS487" s="946"/>
      <c r="EA487" s="946"/>
      <c r="EI487" s="946"/>
      <c r="EQ487" s="946"/>
      <c r="EY487" s="946"/>
      <c r="FG487" s="946"/>
      <c r="FO487" s="946"/>
    </row>
    <row r="488" spans="1:171">
      <c r="A488" s="971"/>
      <c r="B488" s="971"/>
      <c r="C488" s="1094" t="s">
        <v>595</v>
      </c>
      <c r="K488" s="946"/>
      <c r="O488" s="1012">
        <f>O486-O484</f>
        <v>0</v>
      </c>
      <c r="S488" s="946"/>
      <c r="W488" s="1012">
        <f>W486-W484</f>
        <v>0</v>
      </c>
      <c r="AA488" s="946"/>
      <c r="AE488" s="1012">
        <f>AE486-AE484</f>
        <v>0</v>
      </c>
      <c r="AI488" s="946"/>
      <c r="AM488" s="1012">
        <f>AM486-AM484</f>
        <v>0</v>
      </c>
      <c r="AQ488" s="946"/>
      <c r="AU488" s="1012">
        <f>AU486-AU484</f>
        <v>0</v>
      </c>
      <c r="AY488" s="946"/>
      <c r="BC488" s="1012">
        <f>BC486-BC484</f>
        <v>0</v>
      </c>
      <c r="BG488" s="946"/>
      <c r="BK488" s="1012">
        <f>BK486-BK484</f>
        <v>0</v>
      </c>
      <c r="BO488" s="946"/>
      <c r="BS488" s="1012">
        <f>BS486-BS484</f>
        <v>0</v>
      </c>
      <c r="BW488" s="946"/>
      <c r="CA488" s="1012">
        <f>CA486-CA484</f>
        <v>0</v>
      </c>
      <c r="CE488" s="946"/>
      <c r="CI488" s="1012">
        <f>CI486-CI484</f>
        <v>0</v>
      </c>
      <c r="CM488" s="946"/>
      <c r="CQ488" s="1012">
        <f>CQ486-CQ484</f>
        <v>0</v>
      </c>
      <c r="CU488" s="946"/>
      <c r="CY488" s="1012">
        <f>CY486-CY484</f>
        <v>0</v>
      </c>
      <c r="DC488" s="946"/>
      <c r="DG488" s="1012">
        <f>DG486-DG484</f>
        <v>0</v>
      </c>
      <c r="DK488" s="946"/>
      <c r="DO488" s="1012">
        <f>DO486-DO484</f>
        <v>0</v>
      </c>
      <c r="DS488" s="946"/>
      <c r="DW488" s="1012">
        <f>DW486-DW484</f>
        <v>0</v>
      </c>
      <c r="EA488" s="946"/>
      <c r="EE488" s="1012">
        <f>EE486-EE484</f>
        <v>0</v>
      </c>
      <c r="EI488" s="946"/>
      <c r="EM488" s="1012">
        <f>EM486-EM484</f>
        <v>0</v>
      </c>
      <c r="EQ488" s="946"/>
      <c r="EU488" s="1012">
        <f>EU486-EU484</f>
        <v>0</v>
      </c>
      <c r="EY488" s="946"/>
      <c r="FC488" s="1012">
        <f>FC486-FC484</f>
        <v>0</v>
      </c>
      <c r="FG488" s="946"/>
      <c r="FK488" s="1012">
        <f>FK486-FK484</f>
        <v>0</v>
      </c>
      <c r="FO488" s="946"/>
    </row>
    <row r="489" spans="1:171">
      <c r="A489" s="971"/>
      <c r="B489" s="971"/>
      <c r="C489" s="1095" t="s">
        <v>596</v>
      </c>
      <c r="K489" s="946"/>
      <c r="O489" s="1012">
        <f>IF(O488&gt;0,O488,0)</f>
        <v>0</v>
      </c>
      <c r="S489" s="946"/>
      <c r="W489" s="1012">
        <f>IF(W488&gt;0,W488,0)</f>
        <v>0</v>
      </c>
      <c r="AA489" s="946"/>
      <c r="AE489" s="1012">
        <f>IF(AE488&gt;0,AE488,0)</f>
        <v>0</v>
      </c>
      <c r="AI489" s="946"/>
      <c r="AM489" s="1012">
        <f>IF(AM488&gt;0,AM488,0)</f>
        <v>0</v>
      </c>
      <c r="AQ489" s="946"/>
      <c r="AU489" s="1012">
        <f>IF(AU488&gt;0,AU488,0)</f>
        <v>0</v>
      </c>
      <c r="AY489" s="946"/>
      <c r="BC489" s="1012">
        <f>IF(BC488&gt;0,BC488,0)</f>
        <v>0</v>
      </c>
      <c r="BG489" s="946"/>
      <c r="BK489" s="1012">
        <f>IF(BK488&gt;0,BK488,0)</f>
        <v>0</v>
      </c>
      <c r="BO489" s="946"/>
      <c r="BS489" s="1012">
        <f>IF(BS488&gt;0,BS488,0)</f>
        <v>0</v>
      </c>
      <c r="BW489" s="946"/>
      <c r="CA489" s="1012">
        <f>IF(CA488&gt;0,CA488,0)</f>
        <v>0</v>
      </c>
      <c r="CE489" s="946"/>
      <c r="CI489" s="1012">
        <f>IF(CI488&gt;0,CI488,0)</f>
        <v>0</v>
      </c>
      <c r="CM489" s="946"/>
      <c r="CQ489" s="1012">
        <f>IF(CQ488&gt;0,CQ488,0)</f>
        <v>0</v>
      </c>
      <c r="CU489" s="946"/>
      <c r="CY489" s="1012">
        <f>IF(CY488&gt;0,CY488,0)</f>
        <v>0</v>
      </c>
      <c r="DC489" s="946"/>
      <c r="DG489" s="1012">
        <f>IF(DG488&gt;0,DG488,0)</f>
        <v>0</v>
      </c>
      <c r="DK489" s="946"/>
      <c r="DO489" s="1012">
        <f>IF(DO488&gt;0,DO488,0)</f>
        <v>0</v>
      </c>
      <c r="DS489" s="946"/>
      <c r="DW489" s="1012">
        <f>IF(DW488&gt;0,DW488,0)</f>
        <v>0</v>
      </c>
      <c r="EA489" s="946"/>
      <c r="EE489" s="1012">
        <f>IF(EE488&gt;0,EE488,0)</f>
        <v>0</v>
      </c>
      <c r="EI489" s="946"/>
      <c r="EM489" s="1012">
        <f>IF(EM488&gt;0,EM488,0)</f>
        <v>0</v>
      </c>
      <c r="EQ489" s="946"/>
      <c r="EU489" s="1012">
        <f>IF(EU488&gt;0,EU488,0)</f>
        <v>0</v>
      </c>
      <c r="EY489" s="946"/>
      <c r="FC489" s="1012">
        <f>IF(FC488&gt;0,FC488,0)</f>
        <v>0</v>
      </c>
      <c r="FG489" s="946"/>
      <c r="FK489" s="1012">
        <f>IF(FK488&gt;0,FK488,0)</f>
        <v>0</v>
      </c>
      <c r="FO489" s="946"/>
    </row>
    <row r="490" spans="1:171">
      <c r="A490" s="971"/>
      <c r="B490" s="971"/>
      <c r="C490" s="977"/>
      <c r="K490" s="946"/>
      <c r="S490" s="946"/>
      <c r="AA490" s="946"/>
      <c r="AI490" s="946"/>
      <c r="AQ490" s="946"/>
      <c r="AY490" s="946"/>
      <c r="BG490" s="946"/>
      <c r="BO490" s="946"/>
      <c r="BW490" s="946"/>
      <c r="CE490" s="946"/>
      <c r="CM490" s="946"/>
      <c r="CU490" s="946"/>
      <c r="DC490" s="946"/>
      <c r="DK490" s="946"/>
      <c r="DS490" s="946"/>
      <c r="EA490" s="946"/>
      <c r="EI490" s="946"/>
      <c r="EQ490" s="946"/>
      <c r="EY490" s="946"/>
      <c r="FG490" s="946"/>
      <c r="FO490" s="946"/>
    </row>
    <row r="491" spans="1:171">
      <c r="A491" s="971"/>
      <c r="B491" s="971"/>
      <c r="C491" s="1094" t="s">
        <v>597</v>
      </c>
      <c r="G491" s="978" t="e">
        <f>G492/G486</f>
        <v>#DIV/0!</v>
      </c>
      <c r="K491" s="946"/>
      <c r="O491" s="1016" t="e">
        <f>$G491</f>
        <v>#DIV/0!</v>
      </c>
      <c r="S491" s="946"/>
      <c r="W491" s="1016" t="e">
        <f>$G491</f>
        <v>#DIV/0!</v>
      </c>
      <c r="AA491" s="946"/>
      <c r="AE491" s="1016" t="e">
        <f>$G491</f>
        <v>#DIV/0!</v>
      </c>
      <c r="AI491" s="946"/>
      <c r="AM491" s="1016" t="e">
        <f>$G491</f>
        <v>#DIV/0!</v>
      </c>
      <c r="AQ491" s="946"/>
      <c r="AU491" s="1016" t="e">
        <f>$G491</f>
        <v>#DIV/0!</v>
      </c>
      <c r="AY491" s="946"/>
      <c r="BC491" s="1016" t="e">
        <f>$G491</f>
        <v>#DIV/0!</v>
      </c>
      <c r="BG491" s="946"/>
      <c r="BK491" s="1016" t="e">
        <f>$G491</f>
        <v>#DIV/0!</v>
      </c>
      <c r="BO491" s="946"/>
      <c r="BS491" s="1016" t="e">
        <f>$G491</f>
        <v>#DIV/0!</v>
      </c>
      <c r="BW491" s="946"/>
      <c r="CA491" s="1016" t="e">
        <f>$G491</f>
        <v>#DIV/0!</v>
      </c>
      <c r="CE491" s="946"/>
      <c r="CI491" s="1016" t="e">
        <f>$G491</f>
        <v>#DIV/0!</v>
      </c>
      <c r="CM491" s="946"/>
      <c r="CQ491" s="1016" t="e">
        <f>$G491</f>
        <v>#DIV/0!</v>
      </c>
      <c r="CU491" s="946"/>
      <c r="CY491" s="1016" t="e">
        <f>$G491</f>
        <v>#DIV/0!</v>
      </c>
      <c r="DC491" s="946"/>
      <c r="DG491" s="1016" t="e">
        <f>$G491</f>
        <v>#DIV/0!</v>
      </c>
      <c r="DK491" s="946"/>
      <c r="DO491" s="1016" t="e">
        <f>$G491</f>
        <v>#DIV/0!</v>
      </c>
      <c r="DS491" s="946"/>
      <c r="DW491" s="1016" t="e">
        <f>$G491</f>
        <v>#DIV/0!</v>
      </c>
      <c r="EA491" s="946"/>
      <c r="EE491" s="1016" t="e">
        <f>$G491</f>
        <v>#DIV/0!</v>
      </c>
      <c r="EI491" s="946"/>
      <c r="EM491" s="1016" t="e">
        <f>$G491</f>
        <v>#DIV/0!</v>
      </c>
      <c r="EQ491" s="946"/>
      <c r="EU491" s="1016" t="e">
        <f>$G491</f>
        <v>#DIV/0!</v>
      </c>
      <c r="EY491" s="946"/>
      <c r="FC491" s="1016" t="e">
        <f>$G491</f>
        <v>#DIV/0!</v>
      </c>
      <c r="FG491" s="946"/>
      <c r="FK491" s="1016" t="e">
        <f>$G491</f>
        <v>#DIV/0!</v>
      </c>
      <c r="FO491" s="946"/>
    </row>
    <row r="492" spans="1:171">
      <c r="A492" s="971"/>
      <c r="B492" s="971"/>
      <c r="C492" s="1096" t="s">
        <v>598</v>
      </c>
      <c r="G492" s="1129">
        <f>'5-YEAR PP &amp; OSS Worksheet'!$D$14+'5-YEAR PP &amp; OSS Worksheet'!$D$17+'5-YEAR PP &amp; OSS Worksheet'!$D$18+'5-YEAR PP &amp; OSS Worksheet'!$D$19+'5-YEAR PP &amp; OSS Worksheet'!$D$20</f>
        <v>0</v>
      </c>
      <c r="K492" s="946"/>
      <c r="O492" s="1013" t="e">
        <f>O489*O491</f>
        <v>#DIV/0!</v>
      </c>
      <c r="S492" s="946"/>
      <c r="W492" s="1013" t="e">
        <f>W489*W491</f>
        <v>#DIV/0!</v>
      </c>
      <c r="AA492" s="946"/>
      <c r="AE492" s="1013" t="e">
        <f>AE489*AE491</f>
        <v>#DIV/0!</v>
      </c>
      <c r="AI492" s="946"/>
      <c r="AM492" s="1013" t="e">
        <f>AM489*AM491</f>
        <v>#DIV/0!</v>
      </c>
      <c r="AQ492" s="946"/>
      <c r="AU492" s="1013" t="e">
        <f>AU489*AU491</f>
        <v>#DIV/0!</v>
      </c>
      <c r="AY492" s="946"/>
      <c r="BC492" s="1013" t="e">
        <f>BC489*BC491</f>
        <v>#DIV/0!</v>
      </c>
      <c r="BG492" s="946"/>
      <c r="BK492" s="1013" t="e">
        <f>BK489*BK491</f>
        <v>#DIV/0!</v>
      </c>
      <c r="BO492" s="946"/>
      <c r="BS492" s="1013" t="e">
        <f>BS489*BS491</f>
        <v>#DIV/0!</v>
      </c>
      <c r="BW492" s="946"/>
      <c r="CA492" s="1013" t="e">
        <f>CA489*CA491</f>
        <v>#DIV/0!</v>
      </c>
      <c r="CE492" s="946"/>
      <c r="CI492" s="1013" t="e">
        <f>CI489*CI491</f>
        <v>#DIV/0!</v>
      </c>
      <c r="CM492" s="946"/>
      <c r="CQ492" s="1013" t="e">
        <f>CQ489*CQ491</f>
        <v>#DIV/0!</v>
      </c>
      <c r="CU492" s="946"/>
      <c r="CY492" s="1013" t="e">
        <f>CY489*CY491</f>
        <v>#DIV/0!</v>
      </c>
      <c r="DC492" s="946"/>
      <c r="DG492" s="1013" t="e">
        <f>DG489*DG491</f>
        <v>#DIV/0!</v>
      </c>
      <c r="DK492" s="946"/>
      <c r="DO492" s="1013" t="e">
        <f>DO489*DO491</f>
        <v>#DIV/0!</v>
      </c>
      <c r="DS492" s="946"/>
      <c r="DW492" s="1013" t="e">
        <f>DW489*DW491</f>
        <v>#DIV/0!</v>
      </c>
      <c r="EA492" s="946"/>
      <c r="EE492" s="1013" t="e">
        <f>EE489*EE491</f>
        <v>#DIV/0!</v>
      </c>
      <c r="EI492" s="946"/>
      <c r="EM492" s="1013" t="e">
        <f>EM489*EM491</f>
        <v>#DIV/0!</v>
      </c>
      <c r="EQ492" s="946"/>
      <c r="EU492" s="1013" t="e">
        <f>EU489*EU491</f>
        <v>#DIV/0!</v>
      </c>
      <c r="EY492" s="946"/>
      <c r="FC492" s="1013" t="e">
        <f>FC489*FC491</f>
        <v>#DIV/0!</v>
      </c>
      <c r="FG492" s="946"/>
      <c r="FK492" s="1013" t="e">
        <f>FK489*FK491</f>
        <v>#DIV/0!</v>
      </c>
      <c r="FO492" s="946"/>
    </row>
    <row r="493" spans="1:171">
      <c r="A493" s="971"/>
      <c r="B493" s="971"/>
      <c r="C493" s="977"/>
      <c r="K493" s="946"/>
      <c r="S493" s="946"/>
      <c r="AA493" s="946"/>
      <c r="AI493" s="946"/>
      <c r="AQ493" s="946"/>
      <c r="AY493" s="946"/>
      <c r="BG493" s="946"/>
      <c r="BO493" s="946"/>
      <c r="BW493" s="946"/>
      <c r="CE493" s="946"/>
      <c r="CM493" s="946"/>
      <c r="CU493" s="946"/>
      <c r="DC493" s="946"/>
      <c r="DK493" s="946"/>
      <c r="DS493" s="946"/>
      <c r="EA493" s="946"/>
      <c r="EI493" s="946"/>
      <c r="EQ493" s="946"/>
      <c r="EY493" s="946"/>
      <c r="FG493" s="946"/>
      <c r="FO493" s="946"/>
    </row>
    <row r="494" spans="1:171">
      <c r="A494" s="971"/>
      <c r="B494" s="971"/>
      <c r="C494" s="977" t="s">
        <v>599</v>
      </c>
      <c r="G494" s="1953">
        <f>'5-YEAR PP &amp; OSS Worksheet'!$E$29+'5-YEAR PP &amp; OSS Worksheet'!$E$32+'5-YEAR PP &amp; OSS Worksheet'!$E$33+'5-YEAR PP &amp; OSS Worksheet'!$E$34+'5-YEAR PP &amp; OSS Worksheet'!$E$35</f>
        <v>0</v>
      </c>
      <c r="K494" s="946"/>
      <c r="O494" s="1012">
        <f>$G494</f>
        <v>0</v>
      </c>
      <c r="S494" s="946"/>
      <c r="W494" s="1012">
        <f>$G494</f>
        <v>0</v>
      </c>
      <c r="AA494" s="946"/>
      <c r="AE494" s="1012">
        <f>$G494</f>
        <v>0</v>
      </c>
      <c r="AI494" s="946"/>
      <c r="AM494" s="1012">
        <f>$G494</f>
        <v>0</v>
      </c>
      <c r="AQ494" s="946"/>
      <c r="AU494" s="1012">
        <f>$G494</f>
        <v>0</v>
      </c>
      <c r="AY494" s="946"/>
      <c r="BC494" s="1012">
        <f>$G494</f>
        <v>0</v>
      </c>
      <c r="BG494" s="946"/>
      <c r="BK494" s="1012">
        <f>$G494</f>
        <v>0</v>
      </c>
      <c r="BO494" s="946"/>
      <c r="BS494" s="1012">
        <f>$G494</f>
        <v>0</v>
      </c>
      <c r="BW494" s="946"/>
      <c r="CA494" s="1012">
        <f>$G494</f>
        <v>0</v>
      </c>
      <c r="CE494" s="946"/>
      <c r="CI494" s="1012">
        <f>$G494</f>
        <v>0</v>
      </c>
      <c r="CM494" s="946"/>
      <c r="CQ494" s="1012">
        <f>$G494</f>
        <v>0</v>
      </c>
      <c r="CU494" s="946"/>
      <c r="CY494" s="1012">
        <f>$G494</f>
        <v>0</v>
      </c>
      <c r="DC494" s="946"/>
      <c r="DG494" s="1012">
        <f>$G494</f>
        <v>0</v>
      </c>
      <c r="DK494" s="946"/>
      <c r="DO494" s="1012">
        <f>$G494</f>
        <v>0</v>
      </c>
      <c r="DS494" s="946"/>
      <c r="DW494" s="1012">
        <f>$G494</f>
        <v>0</v>
      </c>
      <c r="EA494" s="946"/>
      <c r="EE494" s="1012">
        <f>$G494</f>
        <v>0</v>
      </c>
      <c r="EI494" s="946"/>
      <c r="EM494" s="1012">
        <f>$G494</f>
        <v>0</v>
      </c>
      <c r="EQ494" s="946"/>
      <c r="EU494" s="1012">
        <f>$G494</f>
        <v>0</v>
      </c>
      <c r="EY494" s="946"/>
      <c r="FC494" s="1012">
        <f>$G494</f>
        <v>0</v>
      </c>
      <c r="FG494" s="946"/>
      <c r="FK494" s="1012">
        <f>$G494</f>
        <v>0</v>
      </c>
      <c r="FO494" s="946"/>
    </row>
    <row r="495" spans="1:171">
      <c r="A495" s="971"/>
      <c r="B495" s="971"/>
      <c r="C495" s="977" t="s">
        <v>600</v>
      </c>
      <c r="K495" s="946"/>
      <c r="O495" s="1012">
        <f>IF(O488&gt;0,0,-O488)</f>
        <v>0</v>
      </c>
      <c r="S495" s="946"/>
      <c r="W495" s="1012">
        <f>IF(W488&gt;0,0,-W488)</f>
        <v>0</v>
      </c>
      <c r="AA495" s="946"/>
      <c r="AE495" s="1012">
        <f>IF(AE488&gt;0,0,-AE488)</f>
        <v>0</v>
      </c>
      <c r="AI495" s="946"/>
      <c r="AM495" s="1012">
        <f>IF(AM488&gt;0,0,-AM488)</f>
        <v>0</v>
      </c>
      <c r="AQ495" s="946"/>
      <c r="AU495" s="1012">
        <f>IF(AU488&gt;0,0,-AU488)</f>
        <v>0</v>
      </c>
      <c r="AY495" s="946"/>
      <c r="BC495" s="1012">
        <f>IF(BC488&gt;0,0,-BC488)</f>
        <v>0</v>
      </c>
      <c r="BG495" s="946"/>
      <c r="BK495" s="1012">
        <f>IF(BK488&gt;0,0,-BK488)</f>
        <v>0</v>
      </c>
      <c r="BO495" s="946"/>
      <c r="BS495" s="1012">
        <f>IF(BS488&gt;0,0,-BS488)</f>
        <v>0</v>
      </c>
      <c r="BW495" s="946"/>
      <c r="CA495" s="1012">
        <f>IF(CA488&gt;0,0,-CA488)</f>
        <v>0</v>
      </c>
      <c r="CE495" s="946"/>
      <c r="CI495" s="1012">
        <f>IF(CI488&gt;0,0,-CI488)</f>
        <v>0</v>
      </c>
      <c r="CM495" s="946"/>
      <c r="CQ495" s="1012">
        <f>IF(CQ488&gt;0,0,-CQ488)</f>
        <v>0</v>
      </c>
      <c r="CU495" s="946"/>
      <c r="CY495" s="1012">
        <f>IF(CY488&gt;0,0,-CY488)</f>
        <v>0</v>
      </c>
      <c r="DC495" s="946"/>
      <c r="DG495" s="1012">
        <f>IF(DG488&gt;0,0,-DG488)</f>
        <v>0</v>
      </c>
      <c r="DK495" s="946"/>
      <c r="DO495" s="1012">
        <f>IF(DO488&gt;0,0,-DO488)</f>
        <v>0</v>
      </c>
      <c r="DS495" s="946"/>
      <c r="DW495" s="1012">
        <f>IF(DW488&gt;0,0,-DW488)</f>
        <v>0</v>
      </c>
      <c r="EA495" s="946"/>
      <c r="EE495" s="1012">
        <f>IF(EE488&gt;0,0,-EE488)</f>
        <v>0</v>
      </c>
      <c r="EI495" s="946"/>
      <c r="EM495" s="1012">
        <f>IF(EM488&gt;0,0,-EM488)</f>
        <v>0</v>
      </c>
      <c r="EQ495" s="946"/>
      <c r="EU495" s="1012">
        <f>IF(EU488&gt;0,0,-EU488)</f>
        <v>0</v>
      </c>
      <c r="EY495" s="946"/>
      <c r="FC495" s="1012">
        <f>IF(FC488&gt;0,0,-FC488)</f>
        <v>0</v>
      </c>
      <c r="FG495" s="946"/>
      <c r="FK495" s="1012">
        <f>IF(FK488&gt;0,0,-FK488)</f>
        <v>0</v>
      </c>
      <c r="FO495" s="946"/>
    </row>
    <row r="496" spans="1:171">
      <c r="A496" s="971"/>
      <c r="B496" s="971"/>
      <c r="C496" s="1095" t="s">
        <v>601</v>
      </c>
      <c r="K496" s="946"/>
      <c r="O496" s="1012">
        <f>SUM(O494:O495)</f>
        <v>0</v>
      </c>
      <c r="S496" s="946"/>
      <c r="W496" s="1012">
        <f>SUM(W494:W495)</f>
        <v>0</v>
      </c>
      <c r="AA496" s="946"/>
      <c r="AE496" s="1012">
        <f>SUM(AE494:AE495)</f>
        <v>0</v>
      </c>
      <c r="AI496" s="946"/>
      <c r="AM496" s="1012">
        <f>SUM(AM494:AM495)</f>
        <v>0</v>
      </c>
      <c r="AQ496" s="946"/>
      <c r="AU496" s="1012">
        <f>SUM(AU494:AU495)</f>
        <v>0</v>
      </c>
      <c r="AY496" s="946"/>
      <c r="BC496" s="1012">
        <f>SUM(BC494:BC495)</f>
        <v>0</v>
      </c>
      <c r="BG496" s="946"/>
      <c r="BK496" s="1012">
        <f>SUM(BK494:BK495)</f>
        <v>0</v>
      </c>
      <c r="BO496" s="946"/>
      <c r="BS496" s="1012">
        <f>SUM(BS494:BS495)</f>
        <v>0</v>
      </c>
      <c r="BW496" s="946"/>
      <c r="CA496" s="1012">
        <f>SUM(CA494:CA495)</f>
        <v>0</v>
      </c>
      <c r="CE496" s="946"/>
      <c r="CI496" s="1012">
        <f>SUM(CI494:CI495)</f>
        <v>0</v>
      </c>
      <c r="CM496" s="946"/>
      <c r="CQ496" s="1012">
        <f>SUM(CQ494:CQ495)</f>
        <v>0</v>
      </c>
      <c r="CU496" s="946"/>
      <c r="CY496" s="1012">
        <f>SUM(CY494:CY495)</f>
        <v>0</v>
      </c>
      <c r="DC496" s="946"/>
      <c r="DG496" s="1012">
        <f>SUM(DG494:DG495)</f>
        <v>0</v>
      </c>
      <c r="DK496" s="946"/>
      <c r="DO496" s="1012">
        <f>SUM(DO494:DO495)</f>
        <v>0</v>
      </c>
      <c r="DS496" s="946"/>
      <c r="DW496" s="1012">
        <f>SUM(DW494:DW495)</f>
        <v>0</v>
      </c>
      <c r="EA496" s="946"/>
      <c r="EE496" s="1012">
        <f>SUM(EE494:EE495)</f>
        <v>0</v>
      </c>
      <c r="EI496" s="946"/>
      <c r="EM496" s="1012">
        <f>SUM(EM494:EM495)</f>
        <v>0</v>
      </c>
      <c r="EQ496" s="946"/>
      <c r="EU496" s="1012">
        <f>SUM(EU494:EU495)</f>
        <v>0</v>
      </c>
      <c r="EY496" s="946"/>
      <c r="FC496" s="1012">
        <f>SUM(FC494:FC495)</f>
        <v>0</v>
      </c>
      <c r="FG496" s="946"/>
      <c r="FK496" s="1012">
        <f>SUM(FK494:FK495)</f>
        <v>0</v>
      </c>
      <c r="FO496" s="946"/>
    </row>
    <row r="497" spans="1:171">
      <c r="A497" s="971"/>
      <c r="B497" s="971"/>
      <c r="C497" s="1096" t="s">
        <v>602</v>
      </c>
      <c r="G497" s="1129">
        <f>'5-YEAR PP &amp; OSS Worksheet'!$D$29+'5-YEAR PP &amp; OSS Worksheet'!$D$32+'5-YEAR PP &amp; OSS Worksheet'!$D$33+'5-YEAR PP &amp; OSS Worksheet'!$D$34+'5-YEAR PP &amp; OSS Worksheet'!$D$35</f>
        <v>0</v>
      </c>
      <c r="K497" s="946"/>
      <c r="O497" s="1013" t="e">
        <f>O496*O498</f>
        <v>#DIV/0!</v>
      </c>
      <c r="S497" s="946"/>
      <c r="W497" s="1013" t="e">
        <f>W496*W498</f>
        <v>#DIV/0!</v>
      </c>
      <c r="AA497" s="946"/>
      <c r="AE497" s="1013" t="e">
        <f>AE496*AE498</f>
        <v>#DIV/0!</v>
      </c>
      <c r="AI497" s="946"/>
      <c r="AM497" s="1013" t="e">
        <f>AM496*AM498</f>
        <v>#DIV/0!</v>
      </c>
      <c r="AQ497" s="946"/>
      <c r="AU497" s="1013" t="e">
        <f>AU496*AU498</f>
        <v>#DIV/0!</v>
      </c>
      <c r="AY497" s="946"/>
      <c r="BC497" s="1013" t="e">
        <f>BC496*BC498</f>
        <v>#DIV/0!</v>
      </c>
      <c r="BG497" s="946"/>
      <c r="BK497" s="1013" t="e">
        <f>BK496*BK498</f>
        <v>#DIV/0!</v>
      </c>
      <c r="BO497" s="946"/>
      <c r="BS497" s="1013" t="e">
        <f>BS496*BS498</f>
        <v>#DIV/0!</v>
      </c>
      <c r="BW497" s="946"/>
      <c r="CA497" s="1013" t="e">
        <f>CA496*CA498</f>
        <v>#DIV/0!</v>
      </c>
      <c r="CE497" s="946"/>
      <c r="CI497" s="1013" t="e">
        <f>CI496*CI498</f>
        <v>#DIV/0!</v>
      </c>
      <c r="CM497" s="946"/>
      <c r="CQ497" s="1013" t="e">
        <f>CQ496*CQ498</f>
        <v>#DIV/0!</v>
      </c>
      <c r="CU497" s="946"/>
      <c r="CY497" s="1013" t="e">
        <f>CY496*CY498</f>
        <v>#DIV/0!</v>
      </c>
      <c r="DC497" s="946"/>
      <c r="DG497" s="1013" t="e">
        <f>DG496*DG498</f>
        <v>#DIV/0!</v>
      </c>
      <c r="DK497" s="946"/>
      <c r="DO497" s="1013" t="e">
        <f>DO496*DO498</f>
        <v>#DIV/0!</v>
      </c>
      <c r="DS497" s="946"/>
      <c r="DW497" s="1013" t="e">
        <f>DW496*DW498</f>
        <v>#DIV/0!</v>
      </c>
      <c r="EA497" s="946"/>
      <c r="EE497" s="1013" t="e">
        <f>EE496*EE498</f>
        <v>#DIV/0!</v>
      </c>
      <c r="EI497" s="946"/>
      <c r="EM497" s="1013" t="e">
        <f>EM496*EM498</f>
        <v>#DIV/0!</v>
      </c>
      <c r="EQ497" s="946"/>
      <c r="EU497" s="1013" t="e">
        <f>EU496*EU498</f>
        <v>#DIV/0!</v>
      </c>
      <c r="EY497" s="946"/>
      <c r="FC497" s="1013" t="e">
        <f>FC496*FC498</f>
        <v>#DIV/0!</v>
      </c>
      <c r="FG497" s="946"/>
      <c r="FK497" s="1013" t="e">
        <f>FK496*FK498</f>
        <v>#DIV/0!</v>
      </c>
      <c r="FO497" s="946"/>
    </row>
    <row r="498" spans="1:171">
      <c r="A498" s="971"/>
      <c r="B498" s="971"/>
      <c r="C498" s="1094" t="s">
        <v>603</v>
      </c>
      <c r="G498" s="978" t="e">
        <f>G497/G494</f>
        <v>#DIV/0!</v>
      </c>
      <c r="K498" s="946"/>
      <c r="O498" s="1016" t="e">
        <f>$G498</f>
        <v>#DIV/0!</v>
      </c>
      <c r="S498" s="946"/>
      <c r="W498" s="1016" t="e">
        <f>$G498</f>
        <v>#DIV/0!</v>
      </c>
      <c r="AA498" s="946"/>
      <c r="AE498" s="1016" t="e">
        <f>$G498</f>
        <v>#DIV/0!</v>
      </c>
      <c r="AI498" s="946"/>
      <c r="AM498" s="1016" t="e">
        <f>$G498</f>
        <v>#DIV/0!</v>
      </c>
      <c r="AQ498" s="946"/>
      <c r="AU498" s="1016" t="e">
        <f>$G498</f>
        <v>#DIV/0!</v>
      </c>
      <c r="AY498" s="946"/>
      <c r="BC498" s="1016" t="e">
        <f>$G498</f>
        <v>#DIV/0!</v>
      </c>
      <c r="BG498" s="946"/>
      <c r="BK498" s="1016" t="e">
        <f>$G498</f>
        <v>#DIV/0!</v>
      </c>
      <c r="BO498" s="946"/>
      <c r="BS498" s="1016" t="e">
        <f>$G498</f>
        <v>#DIV/0!</v>
      </c>
      <c r="BW498" s="946"/>
      <c r="CA498" s="1016" t="e">
        <f>$G498</f>
        <v>#DIV/0!</v>
      </c>
      <c r="CE498" s="946"/>
      <c r="CI498" s="1016" t="e">
        <f>$G498</f>
        <v>#DIV/0!</v>
      </c>
      <c r="CM498" s="946"/>
      <c r="CQ498" s="1016" t="e">
        <f>$G498</f>
        <v>#DIV/0!</v>
      </c>
      <c r="CU498" s="946"/>
      <c r="CY498" s="1016" t="e">
        <f>$G498</f>
        <v>#DIV/0!</v>
      </c>
      <c r="DC498" s="946"/>
      <c r="DG498" s="1016" t="e">
        <f>$G498</f>
        <v>#DIV/0!</v>
      </c>
      <c r="DK498" s="946"/>
      <c r="DO498" s="1016" t="e">
        <f>$G498</f>
        <v>#DIV/0!</v>
      </c>
      <c r="DS498" s="946"/>
      <c r="DW498" s="1016" t="e">
        <f>$G498</f>
        <v>#DIV/0!</v>
      </c>
      <c r="EA498" s="946"/>
      <c r="EE498" s="1016" t="e">
        <f>$G498</f>
        <v>#DIV/0!</v>
      </c>
      <c r="EI498" s="946"/>
      <c r="EM498" s="1016" t="e">
        <f>$G498</f>
        <v>#DIV/0!</v>
      </c>
      <c r="EQ498" s="946"/>
      <c r="EU498" s="1016" t="e">
        <f>$G498</f>
        <v>#DIV/0!</v>
      </c>
      <c r="EY498" s="946"/>
      <c r="FC498" s="1016" t="e">
        <f>$G498</f>
        <v>#DIV/0!</v>
      </c>
      <c r="FG498" s="946"/>
      <c r="FK498" s="1016" t="e">
        <f>$G498</f>
        <v>#DIV/0!</v>
      </c>
      <c r="FO498" s="946"/>
    </row>
    <row r="499" spans="1:171">
      <c r="A499" s="971"/>
      <c r="B499" s="974" t="s">
        <v>586</v>
      </c>
      <c r="C499" s="975"/>
      <c r="K499" s="946"/>
      <c r="S499" s="946"/>
      <c r="AA499" s="946"/>
      <c r="AI499" s="946"/>
      <c r="AQ499" s="946"/>
      <c r="AY499" s="946"/>
      <c r="BG499" s="946"/>
      <c r="BO499" s="946"/>
      <c r="BW499" s="946"/>
      <c r="CE499" s="946"/>
      <c r="CM499" s="946"/>
      <c r="CU499" s="946"/>
      <c r="DC499" s="946"/>
      <c r="DK499" s="946"/>
      <c r="DS499" s="946"/>
      <c r="EA499" s="946"/>
      <c r="EI499" s="946"/>
      <c r="EQ499" s="946"/>
      <c r="EY499" s="946"/>
      <c r="FG499" s="946"/>
      <c r="FO499" s="946"/>
    </row>
    <row r="500" spans="1:171">
      <c r="B500" s="974" t="s">
        <v>587</v>
      </c>
      <c r="K500" s="946"/>
      <c r="S500" s="946"/>
      <c r="AA500" s="946"/>
      <c r="AI500" s="946"/>
      <c r="AQ500" s="946"/>
      <c r="AY500" s="946"/>
      <c r="BG500" s="946"/>
      <c r="BO500" s="946"/>
      <c r="BW500" s="946"/>
      <c r="CE500" s="946"/>
      <c r="CM500" s="946"/>
      <c r="CU500" s="946"/>
      <c r="DC500" s="946"/>
      <c r="DK500" s="946"/>
      <c r="DS500" s="946"/>
      <c r="EA500" s="946"/>
      <c r="EI500" s="946"/>
      <c r="EQ500" s="946"/>
      <c r="EY500" s="946"/>
      <c r="FG500" s="946"/>
      <c r="FO500" s="946"/>
    </row>
    <row r="501" spans="1:171">
      <c r="A501" s="1000">
        <v>103000</v>
      </c>
      <c r="C501" s="1096" t="s">
        <v>604</v>
      </c>
      <c r="G501" s="1129">
        <f>'5-YEAR PP &amp; OSS Worksheet'!$D$26+'5-YEAR PP &amp; OSS Worksheet'!$D$27+'5-YEAR PP &amp; OSS Worksheet'!$D$28+'5-YEAR PP &amp; OSS Worksheet'!$D$30+'5-YEAR PP &amp; OSS Worksheet'!$D$31</f>
        <v>0</v>
      </c>
      <c r="K501" s="946"/>
      <c r="N501" s="1001">
        <f>VLOOKUP($A501,'New Resources - Individual'!$A$4:$Y$133,N$2,FALSE)*N$1</f>
        <v>0</v>
      </c>
      <c r="O501" s="1013">
        <f>$G501+N501</f>
        <v>0</v>
      </c>
      <c r="S501" s="946"/>
      <c r="V501" s="1001">
        <f>VLOOKUP($A501,'New Resources - Individual'!$A$4:$Y$133,V$2,FALSE)*V$1</f>
        <v>0</v>
      </c>
      <c r="W501" s="1013">
        <f>$G501+V501</f>
        <v>0</v>
      </c>
      <c r="AA501" s="946"/>
      <c r="AD501" s="1001">
        <f>VLOOKUP($A501,'New Resources - Individual'!$A$4:$Y$133,AD$2,FALSE)*AD$1</f>
        <v>0</v>
      </c>
      <c r="AE501" s="1013">
        <f>$G501+AD501</f>
        <v>0</v>
      </c>
      <c r="AI501" s="946"/>
      <c r="AL501" s="1001">
        <f>VLOOKUP($A501,'New Resources - Individual'!$A$4:$Y$133,AL$2,FALSE)*AL$1</f>
        <v>0</v>
      </c>
      <c r="AM501" s="1013">
        <f>$G501+AL501</f>
        <v>0</v>
      </c>
      <c r="AQ501" s="946"/>
      <c r="AT501" s="1001">
        <f>VLOOKUP($A501,'New Resources - Individual'!$A$4:$Y$133,AT$2,FALSE)*AT$1</f>
        <v>0</v>
      </c>
      <c r="AU501" s="1013">
        <f>$G501+AT501</f>
        <v>0</v>
      </c>
      <c r="AY501" s="946"/>
      <c r="BB501" s="1001">
        <f>VLOOKUP($A501,'New Resources - Individual'!$A$4:$Y$133,BB$2,FALSE)*BB$1</f>
        <v>0</v>
      </c>
      <c r="BC501" s="1013">
        <f>$G501+BB501</f>
        <v>0</v>
      </c>
      <c r="BG501" s="946"/>
      <c r="BJ501" s="1001">
        <f>VLOOKUP($A501,'New Resources - Individual'!$A$4:$Y$133,BJ$2,FALSE)*BJ$1</f>
        <v>0</v>
      </c>
      <c r="BK501" s="1013">
        <f>$G501+BJ501</f>
        <v>0</v>
      </c>
      <c r="BO501" s="946"/>
      <c r="BR501" s="1001">
        <f>VLOOKUP($A501,'New Resources - Individual'!$A$4:$Y$133,BR$2,FALSE)*BR$1</f>
        <v>0</v>
      </c>
      <c r="BS501" s="1013">
        <f>$G501+BR501</f>
        <v>0</v>
      </c>
      <c r="BW501" s="946"/>
      <c r="BZ501" s="1001">
        <f>VLOOKUP($A501,'New Resources - Individual'!$A$4:$Y$133,BZ$2,FALSE)*BZ$1</f>
        <v>0</v>
      </c>
      <c r="CA501" s="1013">
        <f>$G501+BZ501</f>
        <v>0</v>
      </c>
      <c r="CE501" s="946"/>
      <c r="CH501" s="1001">
        <f>VLOOKUP($A501,'New Resources - Individual'!$A$4:$Y$133,CH$2,FALSE)*CH$1</f>
        <v>0</v>
      </c>
      <c r="CI501" s="1013">
        <f>$G501+CH501</f>
        <v>0</v>
      </c>
      <c r="CM501" s="946"/>
      <c r="CP501" s="1001">
        <f>VLOOKUP($A501,'New Resources - Individual'!$A$4:$Y$133,CP$2,FALSE)*CP$1</f>
        <v>0</v>
      </c>
      <c r="CQ501" s="1013">
        <f>$G501+CP501</f>
        <v>0</v>
      </c>
      <c r="CU501" s="946"/>
      <c r="CX501" s="1001">
        <f>VLOOKUP($A501,'New Resources - Individual'!$A$4:$Y$133,CX$2,FALSE)*CX$1</f>
        <v>0</v>
      </c>
      <c r="CY501" s="1013">
        <f>$G501+CX501</f>
        <v>0</v>
      </c>
      <c r="DC501" s="946"/>
      <c r="DF501" s="1001">
        <f>VLOOKUP($A501,'New Resources - Individual'!$A$4:$Y$133,DF$2,FALSE)*DF$1</f>
        <v>0</v>
      </c>
      <c r="DG501" s="1013">
        <f>$G501+DF501</f>
        <v>0</v>
      </c>
      <c r="DK501" s="946"/>
      <c r="DN501" s="1001">
        <f>VLOOKUP($A501,'New Resources - Individual'!$A$4:$Y$133,DN$2,FALSE)*DN$1</f>
        <v>0</v>
      </c>
      <c r="DO501" s="1013">
        <f>$G501+DN501</f>
        <v>0</v>
      </c>
      <c r="DS501" s="946"/>
      <c r="DV501" s="1001">
        <f>VLOOKUP($A501,'New Resources - Individual'!$A$4:$Y$133,DV$2,FALSE)*DV$1</f>
        <v>0</v>
      </c>
      <c r="DW501" s="1013">
        <f>$G501+DV501</f>
        <v>0</v>
      </c>
      <c r="EA501" s="946"/>
      <c r="ED501" s="1001">
        <f>VLOOKUP($A501,'New Resources - Individual'!$A$4:$Y$133,ED$2,FALSE)*ED$1</f>
        <v>0</v>
      </c>
      <c r="EE501" s="1013">
        <f>$G501+ED501</f>
        <v>0</v>
      </c>
      <c r="EI501" s="946"/>
      <c r="EL501" s="1001">
        <f>VLOOKUP($A501,'New Resources - Individual'!$A$4:$Y$133,EL$2,FALSE)*EL$1</f>
        <v>0</v>
      </c>
      <c r="EM501" s="1013">
        <f>$G501+EL501</f>
        <v>0</v>
      </c>
      <c r="EQ501" s="946"/>
      <c r="ET501" s="1001">
        <f>VLOOKUP($A501,'New Resources - Individual'!$A$4:$Y$133,ET$2,FALSE)*ET$1</f>
        <v>0</v>
      </c>
      <c r="EU501" s="1013">
        <f>$G501+ET501</f>
        <v>0</v>
      </c>
      <c r="EY501" s="946"/>
      <c r="FB501" s="1001">
        <f>VLOOKUP($A501,'New Resources - Individual'!$A$4:$Y$133,FB$2,FALSE)*FB$1</f>
        <v>0</v>
      </c>
      <c r="FC501" s="1013">
        <f>$G501+FB501</f>
        <v>0</v>
      </c>
      <c r="FG501" s="946"/>
      <c r="FJ501" s="1001">
        <f>VLOOKUP($A501,'New Resources - Individual'!$A$4:$Y$133,FJ$2,FALSE)*FJ$1</f>
        <v>0</v>
      </c>
      <c r="FK501" s="1013">
        <f>$G501+FJ501</f>
        <v>0</v>
      </c>
      <c r="FO501" s="946"/>
    </row>
    <row r="502" spans="1:171">
      <c r="A502" s="971" t="s">
        <v>588</v>
      </c>
      <c r="K502" s="946"/>
      <c r="S502" s="946"/>
      <c r="AA502" s="946"/>
      <c r="AI502" s="946"/>
      <c r="AQ502" s="946"/>
      <c r="AY502" s="946"/>
      <c r="BG502" s="946"/>
      <c r="BO502" s="946"/>
      <c r="BW502" s="946"/>
      <c r="CE502" s="946"/>
      <c r="CM502" s="946"/>
      <c r="CU502" s="946"/>
      <c r="DC502" s="946"/>
      <c r="DK502" s="946"/>
      <c r="DS502" s="946"/>
      <c r="EA502" s="946"/>
      <c r="EI502" s="946"/>
      <c r="EQ502" s="946"/>
      <c r="EY502" s="946"/>
      <c r="FG502" s="946"/>
      <c r="FO502" s="946"/>
    </row>
    <row r="503" spans="1:171">
      <c r="K503" s="946"/>
      <c r="S503" s="946"/>
      <c r="AA503" s="946"/>
      <c r="AI503" s="946"/>
      <c r="AQ503" s="946"/>
      <c r="AY503" s="946"/>
      <c r="BG503" s="946"/>
      <c r="BO503" s="946"/>
      <c r="BW503" s="946"/>
      <c r="CE503" s="946"/>
      <c r="CM503" s="946"/>
      <c r="CU503" s="946"/>
      <c r="DC503" s="946"/>
      <c r="DK503" s="946"/>
      <c r="DS503" s="946"/>
      <c r="EA503" s="946"/>
      <c r="EI503" s="946"/>
      <c r="EQ503" s="946"/>
      <c r="EY503" s="946"/>
      <c r="FG503" s="946"/>
      <c r="FO503" s="946"/>
    </row>
    <row r="504" spans="1:171">
      <c r="A504" s="777"/>
      <c r="B504" s="777"/>
      <c r="C504" s="777"/>
      <c r="D504" s="777"/>
      <c r="E504" s="777"/>
      <c r="F504" s="777"/>
      <c r="G504" s="777"/>
      <c r="H504" s="777"/>
      <c r="I504" s="777"/>
      <c r="J504" s="777"/>
      <c r="K504" s="777"/>
      <c r="L504" s="777"/>
      <c r="M504" s="777"/>
      <c r="N504" s="777"/>
      <c r="O504" s="777"/>
      <c r="P504" s="777"/>
      <c r="Q504" s="777"/>
      <c r="R504" s="777"/>
      <c r="S504" s="777"/>
      <c r="T504" s="777"/>
      <c r="U504" s="777"/>
      <c r="V504" s="777"/>
      <c r="W504" s="777"/>
      <c r="X504" s="777"/>
      <c r="Y504" s="777"/>
      <c r="Z504" s="777"/>
      <c r="AA504" s="777"/>
      <c r="AB504" s="777"/>
      <c r="AC504" s="777"/>
      <c r="AD504" s="777"/>
      <c r="AE504" s="777"/>
      <c r="AF504" s="777"/>
      <c r="AG504" s="777"/>
      <c r="AH504" s="777"/>
      <c r="AI504" s="777"/>
      <c r="AJ504" s="777"/>
      <c r="AK504" s="777"/>
      <c r="AL504" s="777"/>
      <c r="AM504" s="777"/>
      <c r="AN504" s="777"/>
      <c r="AO504" s="777"/>
      <c r="AP504" s="777"/>
      <c r="AQ504" s="777"/>
      <c r="AR504" s="777"/>
      <c r="AS504" s="777"/>
      <c r="AT504" s="777"/>
      <c r="AU504" s="777"/>
      <c r="AV504" s="777"/>
      <c r="AW504" s="777"/>
      <c r="AX504" s="777"/>
      <c r="AY504" s="777"/>
      <c r="AZ504" s="777"/>
      <c r="BA504" s="777"/>
      <c r="BB504" s="777"/>
      <c r="BC504" s="777"/>
      <c r="BD504" s="777"/>
      <c r="BE504" s="777"/>
      <c r="BF504" s="777"/>
      <c r="BG504" s="777"/>
      <c r="BH504" s="777"/>
      <c r="BI504" s="777"/>
      <c r="BJ504" s="777"/>
      <c r="BK504" s="777"/>
      <c r="BL504" s="777"/>
      <c r="BM504" s="777"/>
      <c r="BN504" s="777"/>
      <c r="BO504" s="777"/>
      <c r="BP504" s="777"/>
      <c r="BQ504" s="777"/>
      <c r="BR504" s="777"/>
      <c r="BS504" s="777"/>
      <c r="BT504" s="777"/>
      <c r="BU504" s="777"/>
      <c r="BV504" s="777"/>
      <c r="BW504" s="777"/>
      <c r="BX504" s="777"/>
      <c r="BY504" s="777"/>
      <c r="BZ504" s="777"/>
      <c r="CA504" s="777"/>
      <c r="CB504" s="777"/>
      <c r="CC504" s="777"/>
      <c r="CD504" s="777"/>
      <c r="CE504" s="777"/>
      <c r="CF504" s="777"/>
      <c r="CG504" s="777"/>
      <c r="CH504" s="777"/>
      <c r="CI504" s="777"/>
      <c r="CJ504" s="777"/>
      <c r="CK504" s="777"/>
      <c r="CL504" s="777"/>
      <c r="CM504" s="777"/>
      <c r="CN504" s="777"/>
      <c r="CO504" s="777"/>
      <c r="CP504" s="777"/>
      <c r="CQ504" s="777"/>
      <c r="CR504" s="777"/>
      <c r="CS504" s="777"/>
      <c r="CT504" s="777"/>
      <c r="CU504" s="777"/>
      <c r="CV504" s="777"/>
      <c r="CW504" s="777"/>
      <c r="CX504" s="777"/>
      <c r="CY504" s="777"/>
      <c r="CZ504" s="777"/>
      <c r="DA504" s="777"/>
      <c r="DB504" s="777"/>
      <c r="DC504" s="777"/>
      <c r="DD504" s="777"/>
      <c r="DE504" s="777"/>
      <c r="DF504" s="777"/>
      <c r="DG504" s="777"/>
      <c r="DH504" s="777"/>
      <c r="DI504" s="777"/>
      <c r="DJ504" s="777"/>
      <c r="DK504" s="777"/>
      <c r="DL504" s="777"/>
      <c r="DM504" s="777"/>
      <c r="DN504" s="777"/>
      <c r="DO504" s="777"/>
      <c r="DP504" s="777"/>
      <c r="DQ504" s="777"/>
      <c r="DR504" s="777"/>
      <c r="DS504" s="777"/>
      <c r="DT504" s="777"/>
      <c r="DU504" s="777"/>
      <c r="DV504" s="777"/>
      <c r="DW504" s="777"/>
      <c r="DX504" s="777"/>
      <c r="DY504" s="777"/>
      <c r="DZ504" s="777"/>
      <c r="EA504" s="777"/>
      <c r="EB504" s="777"/>
      <c r="EC504" s="777"/>
      <c r="ED504" s="777"/>
      <c r="EE504" s="777"/>
      <c r="EF504" s="777"/>
      <c r="EG504" s="777"/>
      <c r="EH504" s="777"/>
      <c r="EI504" s="777"/>
      <c r="EJ504" s="777"/>
      <c r="EK504" s="777"/>
      <c r="EL504" s="777"/>
      <c r="EM504" s="777"/>
      <c r="EN504" s="777"/>
      <c r="EO504" s="777"/>
      <c r="EP504" s="777"/>
      <c r="EQ504" s="777"/>
      <c r="ER504" s="777"/>
      <c r="ES504" s="777"/>
      <c r="ET504" s="777"/>
      <c r="EU504" s="777"/>
      <c r="EV504" s="777"/>
      <c r="EW504" s="777"/>
      <c r="EX504" s="777"/>
      <c r="EY504" s="777"/>
      <c r="EZ504" s="777"/>
      <c r="FA504" s="777"/>
      <c r="FB504" s="777"/>
      <c r="FC504" s="777"/>
      <c r="FD504" s="777"/>
      <c r="FE504" s="777"/>
      <c r="FF504" s="777"/>
      <c r="FG504" s="777"/>
      <c r="FH504" s="777"/>
      <c r="FI504" s="777"/>
      <c r="FJ504" s="777"/>
      <c r="FK504" s="777"/>
      <c r="FL504" s="777"/>
      <c r="FM504" s="777"/>
      <c r="FN504" s="777"/>
      <c r="FO504" s="777"/>
    </row>
  </sheetData>
  <mergeCells count="22">
    <mergeCell ref="I12:I14"/>
    <mergeCell ref="B176:B178"/>
    <mergeCell ref="E176:F177"/>
    <mergeCell ref="G176:G178"/>
    <mergeCell ref="H176:H178"/>
    <mergeCell ref="I176:I178"/>
    <mergeCell ref="B12:B14"/>
    <mergeCell ref="E12:F13"/>
    <mergeCell ref="G12:G14"/>
    <mergeCell ref="H12:H14"/>
    <mergeCell ref="B473:E473"/>
    <mergeCell ref="B474:E474"/>
    <mergeCell ref="G271:G273"/>
    <mergeCell ref="H271:H273"/>
    <mergeCell ref="I271:I273"/>
    <mergeCell ref="B294:B296"/>
    <mergeCell ref="E294:F295"/>
    <mergeCell ref="G294:G296"/>
    <mergeCell ref="H294:H296"/>
    <mergeCell ref="I294:I296"/>
    <mergeCell ref="B271:B273"/>
    <mergeCell ref="E271:F272"/>
  </mergeCells>
  <phoneticPr fontId="0" type="noConversion"/>
  <dataValidations count="1">
    <dataValidation type="list" allowBlank="1" showInputMessage="1" showErrorMessage="1" sqref="E309" xr:uid="{1BF9F2C4-7294-4EE3-85B4-B11CEE867AA0}">
      <formula1>PROD</formula1>
    </dataValidation>
  </dataValidations>
  <hyperlinks>
    <hyperlink ref="A5" location="TOC!A1" display="TOC" xr:uid="{00000000-0004-0000-1100-000000000000}"/>
    <hyperlink ref="A6" location="'Materiality - Individual'!A15" display="é" xr:uid="{00000000-0004-0000-1100-000001000000}"/>
  </hyperlinks>
  <printOptions horizontalCentered="1" headings="1"/>
  <pageMargins left="0.5" right="0.5" top="0.5" bottom="0.5" header="0.05" footer="0.05"/>
  <pageSetup scale="50" orientation="landscape" r:id="rId1"/>
  <headerFooter alignWithMargins="0">
    <oddFooter>&amp;LFY 2026-2028 ASC Filing&amp;CPage &amp;P of &amp;N&amp;R&amp;A
&amp;D</oddFooter>
  </headerFooter>
  <rowBreaks count="5" manualBreakCount="5">
    <brk id="89" max="16383" man="1"/>
    <brk id="174" max="16383" man="1"/>
    <brk id="291" max="16383" man="1"/>
    <brk id="371" max="16383" man="1"/>
    <brk id="469" max="16383" man="1"/>
  </rowBreaks>
  <colBreaks count="20" manualBreakCount="20">
    <brk id="10" max="1048575" man="1"/>
    <brk id="19" max="1048575" man="1"/>
    <brk id="27" max="1048575" man="1"/>
    <brk id="35" max="1048575" man="1"/>
    <brk id="43" max="1048575" man="1"/>
    <brk id="51" max="1048575" man="1"/>
    <brk id="59" max="1048575" man="1"/>
    <brk id="67" max="1048575" man="1"/>
    <brk id="75" max="1048575" man="1"/>
    <brk id="83" max="1048575" man="1"/>
    <brk id="91" max="1048575" man="1"/>
    <brk id="99" max="1048575" man="1"/>
    <brk id="107" max="1048575" man="1"/>
    <brk id="115" max="1048575" man="1"/>
    <brk id="123" max="1048575" man="1"/>
    <brk id="131" max="1048575" man="1"/>
    <brk id="139" max="1048575" man="1"/>
    <brk id="147" max="1048575" man="1"/>
    <brk id="155" max="1048575" man="1"/>
    <brk id="163" max="1048575" man="1"/>
  </colBreaks>
  <customProperties>
    <customPr name="xxe4aPID" r:id="rId2"/>
  </customProperties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0">
    <tabColor indexed="48"/>
  </sheetPr>
  <dimension ref="A1:FO504"/>
  <sheetViews>
    <sheetView topLeftCell="J288" workbookViewId="0">
      <selection activeCell="T314" sqref="T314"/>
    </sheetView>
  </sheetViews>
  <sheetFormatPr defaultColWidth="9" defaultRowHeight="15.75"/>
  <cols>
    <col min="1" max="1" width="8.625" customWidth="1"/>
    <col min="2" max="2" width="50.625" customWidth="1"/>
    <col min="3" max="3" width="22.875" customWidth="1"/>
    <col min="4" max="4" width="16.5" customWidth="1"/>
    <col min="5" max="6" width="12.625" customWidth="1"/>
    <col min="7" max="10" width="16.625" customWidth="1"/>
    <col min="11" max="11" width="2.625" customWidth="1"/>
    <col min="12" max="18" width="15.625" customWidth="1"/>
    <col min="19" max="19" width="2.625" customWidth="1"/>
    <col min="20" max="20" width="15" customWidth="1"/>
    <col min="21" max="21" width="14.25" customWidth="1"/>
    <col min="22" max="26" width="15.625" customWidth="1"/>
    <col min="27" max="27" width="2.625" customWidth="1"/>
    <col min="28" max="28" width="15.25" customWidth="1"/>
    <col min="29" max="29" width="13.75" customWidth="1"/>
    <col min="30" max="34" width="15.625" customWidth="1"/>
    <col min="35" max="35" width="2.625" customWidth="1"/>
    <col min="36" max="36" width="15.5" customWidth="1"/>
    <col min="37" max="37" width="14.5" customWidth="1"/>
    <col min="38" max="42" width="15.625" customWidth="1"/>
    <col min="43" max="43" width="2.625" customWidth="1"/>
    <col min="44" max="44" width="15.625" customWidth="1"/>
    <col min="45" max="45" width="14.125" customWidth="1"/>
    <col min="46" max="50" width="15.625" customWidth="1"/>
    <col min="51" max="51" width="2.625" customWidth="1"/>
    <col min="52" max="52" width="15.75" customWidth="1"/>
    <col min="53" max="53" width="13.75" customWidth="1"/>
    <col min="54" max="58" width="15.625" customWidth="1"/>
    <col min="59" max="59" width="2.625" customWidth="1"/>
    <col min="60" max="60" width="14.75" customWidth="1"/>
    <col min="61" max="61" width="13.75" customWidth="1"/>
    <col min="62" max="66" width="15.625" customWidth="1"/>
    <col min="67" max="67" width="2.625" customWidth="1"/>
    <col min="68" max="68" width="14.75" customWidth="1"/>
    <col min="69" max="69" width="14" customWidth="1"/>
    <col min="70" max="74" width="15.625" customWidth="1"/>
    <col min="75" max="75" width="2.625" customWidth="1"/>
    <col min="76" max="76" width="15.125" customWidth="1"/>
    <col min="77" max="77" width="13.5" customWidth="1"/>
    <col min="78" max="82" width="15.625" customWidth="1"/>
    <col min="83" max="83" width="2.625" customWidth="1"/>
    <col min="84" max="84" width="15" customWidth="1"/>
    <col min="85" max="85" width="14.25" customWidth="1"/>
    <col min="86" max="90" width="15.625" customWidth="1"/>
    <col min="91" max="91" width="2.625" customWidth="1"/>
    <col min="92" max="92" width="15" customWidth="1"/>
    <col min="93" max="93" width="14.25" customWidth="1"/>
    <col min="94" max="98" width="15.625" customWidth="1"/>
    <col min="99" max="99" width="2.625" customWidth="1"/>
    <col min="100" max="100" width="15" customWidth="1"/>
    <col min="101" max="101" width="13.75" customWidth="1"/>
    <col min="102" max="106" width="15.625" customWidth="1"/>
    <col min="107" max="107" width="2.625" customWidth="1"/>
    <col min="108" max="108" width="15.25" customWidth="1"/>
    <col min="109" max="109" width="13.75" customWidth="1"/>
    <col min="110" max="114" width="15.625" customWidth="1"/>
    <col min="115" max="115" width="2.625" customWidth="1"/>
    <col min="116" max="116" width="15.125" customWidth="1"/>
    <col min="117" max="117" width="13.5" customWidth="1"/>
    <col min="118" max="122" width="15.625" customWidth="1"/>
    <col min="123" max="123" width="2.625" customWidth="1"/>
    <col min="124" max="124" width="15.125" customWidth="1"/>
    <col min="125" max="125" width="14" customWidth="1"/>
    <col min="126" max="130" width="15.625" customWidth="1"/>
    <col min="131" max="131" width="2.625" customWidth="1"/>
    <col min="132" max="132" width="15.25" customWidth="1"/>
    <col min="133" max="133" width="14.5" customWidth="1"/>
    <col min="134" max="138" width="15.625" customWidth="1"/>
    <col min="139" max="139" width="2.625" customWidth="1"/>
    <col min="140" max="140" width="15.125" customWidth="1"/>
    <col min="141" max="141" width="13.875" customWidth="1"/>
    <col min="142" max="146" width="15.625" customWidth="1"/>
    <col min="147" max="147" width="2.625" customWidth="1"/>
    <col min="148" max="148" width="15.5" customWidth="1"/>
    <col min="149" max="149" width="14" customWidth="1"/>
    <col min="150" max="154" width="15.625" customWidth="1"/>
    <col min="155" max="155" width="2.625" customWidth="1"/>
    <col min="156" max="156" width="15.125" customWidth="1"/>
    <col min="157" max="157" width="14.25" customWidth="1"/>
    <col min="158" max="162" width="15.625" customWidth="1"/>
    <col min="163" max="163" width="2.625" customWidth="1"/>
    <col min="164" max="164" width="14.75" customWidth="1"/>
    <col min="165" max="165" width="14.5" customWidth="1"/>
    <col min="166" max="170" width="15.625" customWidth="1"/>
    <col min="171" max="171" width="2.625" customWidth="1"/>
  </cols>
  <sheetData>
    <row r="1" spans="1:171" ht="16.5" thickTop="1">
      <c r="A1" s="1220"/>
      <c r="B1" s="1221"/>
      <c r="C1" s="1221"/>
      <c r="D1" s="1221"/>
      <c r="E1" s="1221"/>
      <c r="F1" s="1222" t="s">
        <v>556</v>
      </c>
      <c r="G1" s="1221"/>
      <c r="H1" s="1221"/>
      <c r="I1" s="1221"/>
      <c r="J1" s="1223"/>
      <c r="K1" s="777"/>
      <c r="M1" s="980" t="s">
        <v>605</v>
      </c>
      <c r="N1" s="981">
        <v>1</v>
      </c>
      <c r="S1" s="982"/>
      <c r="U1" s="980" t="s">
        <v>605</v>
      </c>
      <c r="V1" s="981">
        <v>1</v>
      </c>
      <c r="AA1" s="982"/>
      <c r="AC1" s="980" t="s">
        <v>605</v>
      </c>
      <c r="AD1" s="981">
        <v>1</v>
      </c>
      <c r="AI1" s="982"/>
      <c r="AK1" s="980" t="s">
        <v>605</v>
      </c>
      <c r="AL1" s="981">
        <v>1</v>
      </c>
      <c r="AQ1" s="982"/>
      <c r="AS1" s="980" t="s">
        <v>605</v>
      </c>
      <c r="AT1" s="981">
        <v>1</v>
      </c>
      <c r="AY1" s="982"/>
      <c r="BA1" s="980" t="s">
        <v>605</v>
      </c>
      <c r="BB1" s="981">
        <v>1</v>
      </c>
      <c r="BG1" s="982"/>
      <c r="BI1" s="980" t="s">
        <v>605</v>
      </c>
      <c r="BJ1" s="981">
        <v>1</v>
      </c>
      <c r="BO1" s="982"/>
      <c r="BQ1" s="980" t="s">
        <v>605</v>
      </c>
      <c r="BR1" s="981">
        <v>1</v>
      </c>
      <c r="BW1" s="982"/>
      <c r="BY1" s="980" t="s">
        <v>605</v>
      </c>
      <c r="BZ1" s="981">
        <v>1</v>
      </c>
      <c r="CE1" s="982"/>
      <c r="CG1" s="980" t="s">
        <v>605</v>
      </c>
      <c r="CH1" s="981">
        <v>1</v>
      </c>
      <c r="CM1" s="982"/>
      <c r="CO1" s="980" t="s">
        <v>605</v>
      </c>
      <c r="CP1" s="981">
        <v>1</v>
      </c>
      <c r="CU1" s="982"/>
      <c r="CW1" s="980" t="s">
        <v>605</v>
      </c>
      <c r="CX1" s="981">
        <v>1</v>
      </c>
      <c r="DC1" s="982"/>
      <c r="DE1" s="980" t="s">
        <v>605</v>
      </c>
      <c r="DF1" s="981">
        <v>1</v>
      </c>
      <c r="DK1" s="982"/>
      <c r="DM1" s="980" t="s">
        <v>605</v>
      </c>
      <c r="DN1" s="981">
        <v>1</v>
      </c>
      <c r="DS1" s="982"/>
      <c r="DU1" s="980" t="s">
        <v>605</v>
      </c>
      <c r="DV1" s="981">
        <v>1</v>
      </c>
      <c r="EA1" s="982"/>
      <c r="EC1" s="980" t="s">
        <v>605</v>
      </c>
      <c r="ED1" s="981">
        <v>1</v>
      </c>
      <c r="EI1" s="982"/>
      <c r="EK1" s="980" t="s">
        <v>605</v>
      </c>
      <c r="EL1" s="981">
        <v>1</v>
      </c>
      <c r="EQ1" s="982"/>
      <c r="ES1" s="980" t="s">
        <v>605</v>
      </c>
      <c r="ET1" s="981">
        <v>1</v>
      </c>
      <c r="EY1" s="982"/>
      <c r="FA1" s="980" t="s">
        <v>605</v>
      </c>
      <c r="FB1" s="981">
        <v>1</v>
      </c>
      <c r="FG1" s="982"/>
      <c r="FI1" s="980" t="s">
        <v>605</v>
      </c>
      <c r="FJ1" s="981">
        <v>1</v>
      </c>
      <c r="FO1" s="982"/>
    </row>
    <row r="2" spans="1:171">
      <c r="A2" s="1224"/>
      <c r="B2" s="744"/>
      <c r="C2" s="744"/>
      <c r="D2" s="744"/>
      <c r="E2" s="744"/>
      <c r="F2" s="743" t="s">
        <v>557</v>
      </c>
      <c r="G2" s="744"/>
      <c r="H2" s="744"/>
      <c r="I2" s="744"/>
      <c r="J2" s="1225"/>
      <c r="K2" s="777"/>
      <c r="M2" s="743" t="s">
        <v>606</v>
      </c>
      <c r="N2" s="983">
        <v>6</v>
      </c>
      <c r="S2" s="984"/>
      <c r="U2" s="743" t="s">
        <v>606</v>
      </c>
      <c r="V2" s="983">
        <v>7</v>
      </c>
      <c r="AA2" s="984"/>
      <c r="AC2" s="743" t="s">
        <v>606</v>
      </c>
      <c r="AD2" s="983">
        <v>8</v>
      </c>
      <c r="AI2" s="984"/>
      <c r="AK2" s="743" t="s">
        <v>606</v>
      </c>
      <c r="AL2" s="983">
        <v>9</v>
      </c>
      <c r="AQ2" s="984"/>
      <c r="AS2" s="743" t="s">
        <v>606</v>
      </c>
      <c r="AT2" s="983">
        <v>10</v>
      </c>
      <c r="AY2" s="984"/>
      <c r="BA2" s="743" t="s">
        <v>606</v>
      </c>
      <c r="BB2" s="983">
        <v>11</v>
      </c>
      <c r="BG2" s="984"/>
      <c r="BI2" s="743" t="s">
        <v>606</v>
      </c>
      <c r="BJ2" s="983">
        <v>12</v>
      </c>
      <c r="BO2" s="984"/>
      <c r="BQ2" s="743" t="s">
        <v>606</v>
      </c>
      <c r="BR2" s="983">
        <v>13</v>
      </c>
      <c r="BW2" s="984"/>
      <c r="BY2" s="743" t="s">
        <v>606</v>
      </c>
      <c r="BZ2" s="983">
        <v>14</v>
      </c>
      <c r="CE2" s="984"/>
      <c r="CG2" s="743" t="s">
        <v>606</v>
      </c>
      <c r="CH2" s="983">
        <v>15</v>
      </c>
      <c r="CM2" s="984"/>
      <c r="CO2" s="743" t="s">
        <v>606</v>
      </c>
      <c r="CP2" s="983">
        <v>16</v>
      </c>
      <c r="CU2" s="984"/>
      <c r="CW2" s="743" t="s">
        <v>606</v>
      </c>
      <c r="CX2" s="983">
        <v>17</v>
      </c>
      <c r="DC2" s="984"/>
      <c r="DE2" s="743" t="s">
        <v>606</v>
      </c>
      <c r="DF2" s="983">
        <v>18</v>
      </c>
      <c r="DK2" s="984"/>
      <c r="DM2" s="743" t="s">
        <v>606</v>
      </c>
      <c r="DN2" s="983">
        <v>19</v>
      </c>
      <c r="DS2" s="984"/>
      <c r="DU2" s="743" t="s">
        <v>606</v>
      </c>
      <c r="DV2" s="983">
        <v>20</v>
      </c>
      <c r="EA2" s="984"/>
      <c r="EC2" s="743" t="s">
        <v>606</v>
      </c>
      <c r="ED2" s="983">
        <v>21</v>
      </c>
      <c r="EI2" s="984"/>
      <c r="EK2" s="743" t="s">
        <v>606</v>
      </c>
      <c r="EL2" s="983">
        <v>22</v>
      </c>
      <c r="EQ2" s="984"/>
      <c r="ES2" s="743" t="s">
        <v>606</v>
      </c>
      <c r="ET2" s="983">
        <v>23</v>
      </c>
      <c r="EY2" s="984"/>
      <c r="FA2" s="743" t="s">
        <v>606</v>
      </c>
      <c r="FB2" s="983">
        <v>24</v>
      </c>
      <c r="FG2" s="984"/>
      <c r="FI2" s="743" t="s">
        <v>606</v>
      </c>
      <c r="FJ2" s="983">
        <v>25</v>
      </c>
      <c r="FO2" s="984"/>
    </row>
    <row r="3" spans="1:171">
      <c r="A3" s="1226"/>
      <c r="B3" s="742"/>
      <c r="C3" s="742"/>
      <c r="D3" s="742"/>
      <c r="E3" s="742"/>
      <c r="F3" s="744" t="s">
        <v>558</v>
      </c>
      <c r="G3" s="742"/>
      <c r="H3" s="742"/>
      <c r="I3" s="742"/>
      <c r="J3" s="1227"/>
      <c r="K3" s="777"/>
      <c r="L3" s="985"/>
      <c r="O3" s="986" t="str">
        <f ca="1">IF(OFFSET('New Resources - Group'!$A$1,1,N2-1)&lt;&gt;"",OFFSET('New Resources - Group'!$A$1,3,N2-1),"")</f>
        <v/>
      </c>
      <c r="S3" s="982"/>
      <c r="T3" s="985"/>
      <c r="W3" s="986" t="str">
        <f ca="1">IF(OFFSET('New Resources - Group'!$A$1,1,V2-1)&lt;&gt;"",OFFSET('New Resources - Group'!$A$1,3,V2-1),"")</f>
        <v/>
      </c>
      <c r="AA3" s="982"/>
      <c r="AB3" s="985"/>
      <c r="AE3" s="986" t="str">
        <f ca="1">IF(OFFSET('New Resources - Group'!$A$1,1,AD2-1)&lt;&gt;"",OFFSET('New Resources - Group'!$A$1,3,AD2-1),"")</f>
        <v/>
      </c>
      <c r="AI3" s="982"/>
      <c r="AJ3" s="985"/>
      <c r="AM3" s="986" t="str">
        <f ca="1">IF(OFFSET('New Resources - Group'!$A$1,1,AL2-1)&lt;&gt;"",OFFSET('New Resources - Group'!$A$1,3,AL2-1),"")</f>
        <v/>
      </c>
      <c r="AQ3" s="982"/>
      <c r="AR3" s="985"/>
      <c r="AU3" s="986" t="str">
        <f ca="1">IF(OFFSET('New Resources - Group'!$A$1,1,AT2-1)&lt;&gt;"",OFFSET('New Resources - Group'!$A$1,3,AT2-1),"")</f>
        <v/>
      </c>
      <c r="AY3" s="982"/>
      <c r="AZ3" s="985"/>
      <c r="BC3" s="986" t="str">
        <f ca="1">IF(OFFSET('New Resources - Group'!$A$1,1,BB2-1)&lt;&gt;"",OFFSET('New Resources - Group'!$A$1,3,BB2-1),"")</f>
        <v/>
      </c>
      <c r="BG3" s="982"/>
      <c r="BH3" s="985"/>
      <c r="BK3" s="986" t="str">
        <f ca="1">IF(OFFSET('New Resources - Group'!$A$1,1,BJ2-1)&lt;&gt;"",OFFSET('New Resources - Group'!$A$1,3,BJ2-1),"")</f>
        <v/>
      </c>
      <c r="BO3" s="982"/>
      <c r="BP3" s="985"/>
      <c r="BS3" s="986" t="str">
        <f ca="1">IF(OFFSET('New Resources - Group'!$A$1,1,BR2-1)&lt;&gt;"",OFFSET('New Resources - Group'!$A$1,3,BR2-1),"")</f>
        <v/>
      </c>
      <c r="BW3" s="982"/>
      <c r="BX3" s="985"/>
      <c r="CA3" s="986" t="str">
        <f ca="1">IF(OFFSET('New Resources - Group'!$A$1,1,BZ2-1)&lt;&gt;"",OFFSET('New Resources - Group'!$A$1,3,BZ2-1),"")</f>
        <v/>
      </c>
      <c r="CE3" s="982"/>
      <c r="CF3" s="985"/>
      <c r="CI3" s="986" t="str">
        <f ca="1">IF(OFFSET('New Resources - Group'!$A$1,1,CH2-1)&lt;&gt;"",OFFSET('New Resources - Group'!$A$1,3,CH2-1),"")</f>
        <v/>
      </c>
      <c r="CM3" s="982"/>
      <c r="CN3" s="985"/>
      <c r="CQ3" s="986" t="str">
        <f ca="1">IF(OFFSET('New Resources - Group'!$A$1,1,CP2-1)&lt;&gt;"",OFFSET('New Resources - Group'!$A$1,3,CP2-1),"")</f>
        <v/>
      </c>
      <c r="CU3" s="982"/>
      <c r="CV3" s="985"/>
      <c r="CY3" s="986" t="str">
        <f ca="1">IF(OFFSET('New Resources - Group'!$A$1,1,CX2-1)&lt;&gt;"",OFFSET('New Resources - Group'!$A$1,3,CX2-1),"")</f>
        <v/>
      </c>
      <c r="DC3" s="982"/>
      <c r="DD3" s="985"/>
      <c r="DG3" s="986" t="str">
        <f ca="1">IF(OFFSET('New Resources - Group'!$A$1,1,DF2-1)&lt;&gt;"",OFFSET('New Resources - Group'!$A$1,3,DF2-1),"")</f>
        <v/>
      </c>
      <c r="DK3" s="982"/>
      <c r="DL3" s="985"/>
      <c r="DO3" s="986" t="str">
        <f ca="1">IF(OFFSET('New Resources - Group'!$A$1,1,DN2-1)&lt;&gt;"",OFFSET('New Resources - Group'!$A$1,3,DN2-1),"")</f>
        <v/>
      </c>
      <c r="DS3" s="982"/>
      <c r="DT3" s="985"/>
      <c r="DW3" s="986" t="str">
        <f ca="1">IF(OFFSET('New Resources - Group'!$A$1,1,DV2-1)&lt;&gt;"",OFFSET('New Resources - Group'!$A$1,3,DV2-1),"")</f>
        <v/>
      </c>
      <c r="EA3" s="982"/>
      <c r="EB3" s="985"/>
      <c r="EE3" s="986" t="str">
        <f ca="1">IF(OFFSET('New Resources - Group'!$A$1,1,ED2-1)&lt;&gt;"",OFFSET('New Resources - Group'!$A$1,3,ED2-1),"")</f>
        <v/>
      </c>
      <c r="EI3" s="982"/>
      <c r="EJ3" s="985"/>
      <c r="EM3" s="986" t="str">
        <f ca="1">IF(OFFSET('New Resources - Group'!$A$1,1,EL2-1)&lt;&gt;"",OFFSET('New Resources - Group'!$A$1,3,EL2-1),"")</f>
        <v/>
      </c>
      <c r="EQ3" s="982"/>
      <c r="ER3" s="985"/>
      <c r="EU3" s="986" t="str">
        <f ca="1">IF(OFFSET('New Resources - Group'!$A$1,1,ET2-1)&lt;&gt;"",OFFSET('New Resources - Group'!$A$1,3,ET2-1),"")</f>
        <v/>
      </c>
      <c r="EY3" s="982"/>
      <c r="EZ3" s="985"/>
      <c r="FC3" s="986" t="str">
        <f ca="1">IF(OFFSET('New Resources - Group'!$A$1,1,FB2-1)&lt;&gt;"",OFFSET('New Resources - Group'!$A$1,3,FB2-1),"")</f>
        <v/>
      </c>
      <c r="FG3" s="982"/>
      <c r="FH3" s="985"/>
      <c r="FK3" s="986" t="str">
        <f ca="1">IF(OFFSET('New Resources - Group'!$A$1,1,FJ2-1)&lt;&gt;"",OFFSET('New Resources - Group'!$A$1,3,FJ2-1),"")</f>
        <v/>
      </c>
      <c r="FO3" s="982"/>
    </row>
    <row r="4" spans="1:171" ht="16.5" thickBot="1">
      <c r="A4" s="1101"/>
      <c r="B4" s="2"/>
      <c r="C4" s="3"/>
      <c r="D4" s="3"/>
      <c r="E4" s="4"/>
      <c r="F4" s="742"/>
      <c r="G4" s="742"/>
      <c r="H4" s="742"/>
      <c r="I4" s="742"/>
      <c r="J4" s="1227"/>
      <c r="K4" s="777"/>
      <c r="M4" s="985"/>
      <c r="N4" s="985" t="s">
        <v>607</v>
      </c>
      <c r="O4" s="985" t="s">
        <v>104</v>
      </c>
      <c r="P4" s="985" t="s">
        <v>105</v>
      </c>
      <c r="Q4" s="985" t="s">
        <v>106</v>
      </c>
      <c r="R4" s="985" t="s">
        <v>464</v>
      </c>
      <c r="S4" s="982"/>
      <c r="U4" s="985"/>
      <c r="V4" s="985" t="s">
        <v>607</v>
      </c>
      <c r="W4" s="985" t="s">
        <v>104</v>
      </c>
      <c r="X4" s="985" t="s">
        <v>105</v>
      </c>
      <c r="Y4" s="985" t="s">
        <v>106</v>
      </c>
      <c r="Z4" s="985" t="s">
        <v>464</v>
      </c>
      <c r="AA4" s="982"/>
      <c r="AC4" s="985"/>
      <c r="AD4" s="985" t="s">
        <v>607</v>
      </c>
      <c r="AE4" s="985" t="s">
        <v>104</v>
      </c>
      <c r="AF4" s="985" t="s">
        <v>105</v>
      </c>
      <c r="AG4" s="985" t="s">
        <v>106</v>
      </c>
      <c r="AH4" s="985" t="s">
        <v>464</v>
      </c>
      <c r="AI4" s="982"/>
      <c r="AK4" s="985"/>
      <c r="AL4" s="985" t="s">
        <v>607</v>
      </c>
      <c r="AM4" s="985" t="s">
        <v>104</v>
      </c>
      <c r="AN4" s="985" t="s">
        <v>105</v>
      </c>
      <c r="AO4" s="985" t="s">
        <v>106</v>
      </c>
      <c r="AP4" s="985" t="s">
        <v>464</v>
      </c>
      <c r="AQ4" s="982"/>
      <c r="AS4" s="985"/>
      <c r="AT4" s="985" t="s">
        <v>607</v>
      </c>
      <c r="AU4" s="985" t="s">
        <v>104</v>
      </c>
      <c r="AV4" s="985" t="s">
        <v>105</v>
      </c>
      <c r="AW4" s="985" t="s">
        <v>106</v>
      </c>
      <c r="AX4" s="985" t="s">
        <v>464</v>
      </c>
      <c r="AY4" s="982"/>
      <c r="BA4" s="985"/>
      <c r="BB4" s="985" t="s">
        <v>607</v>
      </c>
      <c r="BC4" s="985" t="s">
        <v>104</v>
      </c>
      <c r="BD4" s="985" t="s">
        <v>105</v>
      </c>
      <c r="BE4" s="985" t="s">
        <v>106</v>
      </c>
      <c r="BF4" s="985" t="s">
        <v>464</v>
      </c>
      <c r="BG4" s="982"/>
      <c r="BI4" s="985"/>
      <c r="BJ4" s="985" t="s">
        <v>607</v>
      </c>
      <c r="BK4" s="985" t="s">
        <v>104</v>
      </c>
      <c r="BL4" s="985" t="s">
        <v>105</v>
      </c>
      <c r="BM4" s="985" t="s">
        <v>106</v>
      </c>
      <c r="BN4" s="985" t="s">
        <v>464</v>
      </c>
      <c r="BO4" s="982"/>
      <c r="BQ4" s="985"/>
      <c r="BR4" s="985" t="s">
        <v>607</v>
      </c>
      <c r="BS4" s="985" t="s">
        <v>104</v>
      </c>
      <c r="BT4" s="985" t="s">
        <v>105</v>
      </c>
      <c r="BU4" s="985" t="s">
        <v>106</v>
      </c>
      <c r="BV4" s="985" t="s">
        <v>464</v>
      </c>
      <c r="BW4" s="982"/>
      <c r="BY4" s="985"/>
      <c r="BZ4" s="985" t="s">
        <v>607</v>
      </c>
      <c r="CA4" s="985" t="s">
        <v>104</v>
      </c>
      <c r="CB4" s="985" t="s">
        <v>105</v>
      </c>
      <c r="CC4" s="985" t="s">
        <v>106</v>
      </c>
      <c r="CD4" s="985" t="s">
        <v>464</v>
      </c>
      <c r="CE4" s="982"/>
      <c r="CG4" s="985"/>
      <c r="CH4" s="985" t="s">
        <v>607</v>
      </c>
      <c r="CI4" s="985" t="s">
        <v>104</v>
      </c>
      <c r="CJ4" s="985" t="s">
        <v>105</v>
      </c>
      <c r="CK4" s="985" t="s">
        <v>106</v>
      </c>
      <c r="CL4" s="985" t="s">
        <v>464</v>
      </c>
      <c r="CM4" s="982"/>
      <c r="CO4" s="985"/>
      <c r="CP4" s="985" t="s">
        <v>607</v>
      </c>
      <c r="CQ4" s="985" t="s">
        <v>104</v>
      </c>
      <c r="CR4" s="985" t="s">
        <v>105</v>
      </c>
      <c r="CS4" s="985" t="s">
        <v>106</v>
      </c>
      <c r="CT4" s="985" t="s">
        <v>464</v>
      </c>
      <c r="CU4" s="982"/>
      <c r="CW4" s="985"/>
      <c r="CX4" s="985" t="s">
        <v>607</v>
      </c>
      <c r="CY4" s="985" t="s">
        <v>104</v>
      </c>
      <c r="CZ4" s="985" t="s">
        <v>105</v>
      </c>
      <c r="DA4" s="985" t="s">
        <v>106</v>
      </c>
      <c r="DB4" s="985" t="s">
        <v>464</v>
      </c>
      <c r="DC4" s="982"/>
      <c r="DE4" s="985"/>
      <c r="DF4" s="985" t="s">
        <v>607</v>
      </c>
      <c r="DG4" s="985" t="s">
        <v>104</v>
      </c>
      <c r="DH4" s="985" t="s">
        <v>105</v>
      </c>
      <c r="DI4" s="985" t="s">
        <v>106</v>
      </c>
      <c r="DJ4" s="985" t="s">
        <v>464</v>
      </c>
      <c r="DK4" s="982"/>
      <c r="DM4" s="985"/>
      <c r="DN4" s="985" t="s">
        <v>607</v>
      </c>
      <c r="DO4" s="985" t="s">
        <v>104</v>
      </c>
      <c r="DP4" s="985" t="s">
        <v>105</v>
      </c>
      <c r="DQ4" s="985" t="s">
        <v>106</v>
      </c>
      <c r="DR4" s="985" t="s">
        <v>464</v>
      </c>
      <c r="DS4" s="982"/>
      <c r="DU4" s="985"/>
      <c r="DV4" s="985" t="s">
        <v>607</v>
      </c>
      <c r="DW4" s="985" t="s">
        <v>104</v>
      </c>
      <c r="DX4" s="985" t="s">
        <v>105</v>
      </c>
      <c r="DY4" s="985" t="s">
        <v>106</v>
      </c>
      <c r="DZ4" s="985" t="s">
        <v>464</v>
      </c>
      <c r="EA4" s="982"/>
      <c r="EC4" s="985"/>
      <c r="ED4" s="985" t="s">
        <v>607</v>
      </c>
      <c r="EE4" s="985" t="s">
        <v>104</v>
      </c>
      <c r="EF4" s="985" t="s">
        <v>105</v>
      </c>
      <c r="EG4" s="985" t="s">
        <v>106</v>
      </c>
      <c r="EH4" s="985" t="s">
        <v>464</v>
      </c>
      <c r="EI4" s="982"/>
      <c r="EK4" s="985"/>
      <c r="EL4" s="985" t="s">
        <v>607</v>
      </c>
      <c r="EM4" s="985" t="s">
        <v>104</v>
      </c>
      <c r="EN4" s="985" t="s">
        <v>105</v>
      </c>
      <c r="EO4" s="985" t="s">
        <v>106</v>
      </c>
      <c r="EP4" s="985" t="s">
        <v>464</v>
      </c>
      <c r="EQ4" s="982"/>
      <c r="ES4" s="985"/>
      <c r="ET4" s="985" t="s">
        <v>607</v>
      </c>
      <c r="EU4" s="985" t="s">
        <v>104</v>
      </c>
      <c r="EV4" s="985" t="s">
        <v>105</v>
      </c>
      <c r="EW4" s="985" t="s">
        <v>106</v>
      </c>
      <c r="EX4" s="985" t="s">
        <v>464</v>
      </c>
      <c r="EY4" s="982"/>
      <c r="FA4" s="985"/>
      <c r="FB4" s="985" t="s">
        <v>607</v>
      </c>
      <c r="FC4" s="985" t="s">
        <v>104</v>
      </c>
      <c r="FD4" s="985" t="s">
        <v>105</v>
      </c>
      <c r="FE4" s="985" t="s">
        <v>106</v>
      </c>
      <c r="FF4" s="985" t="s">
        <v>464</v>
      </c>
      <c r="FG4" s="982"/>
      <c r="FI4" s="985"/>
      <c r="FJ4" s="985" t="s">
        <v>607</v>
      </c>
      <c r="FK4" s="985" t="s">
        <v>104</v>
      </c>
      <c r="FL4" s="985" t="s">
        <v>105</v>
      </c>
      <c r="FM4" s="985" t="s">
        <v>106</v>
      </c>
      <c r="FN4" s="985" t="s">
        <v>464</v>
      </c>
      <c r="FO4" s="982"/>
    </row>
    <row r="5" spans="1:171">
      <c r="A5" s="1205" t="s">
        <v>632</v>
      </c>
      <c r="B5" s="498" t="s">
        <v>516</v>
      </c>
      <c r="C5" s="2050">
        <f>'Sch 1- Rate Base '!E5</f>
        <v>0</v>
      </c>
      <c r="D5" s="2051"/>
      <c r="E5" s="2066"/>
      <c r="F5" s="742"/>
      <c r="G5" s="748"/>
      <c r="H5" s="748"/>
      <c r="I5" s="748"/>
      <c r="J5" s="1228"/>
      <c r="K5" s="777"/>
      <c r="S5" s="982"/>
      <c r="AA5" s="982"/>
      <c r="AI5" s="982"/>
      <c r="AQ5" s="982"/>
      <c r="AY5" s="982"/>
      <c r="BG5" s="982"/>
      <c r="BO5" s="982"/>
      <c r="BW5" s="982"/>
      <c r="CE5" s="982"/>
      <c r="CM5" s="982"/>
      <c r="CU5" s="982"/>
      <c r="DC5" s="982"/>
      <c r="DK5" s="982"/>
      <c r="DS5" s="982"/>
      <c r="EA5" s="982"/>
      <c r="EI5" s="982"/>
      <c r="EQ5" s="982"/>
      <c r="EY5" s="982"/>
      <c r="FG5" s="982"/>
      <c r="FO5" s="982"/>
    </row>
    <row r="6" spans="1:171">
      <c r="A6" s="1161" t="s">
        <v>633</v>
      </c>
      <c r="B6" s="498" t="s">
        <v>517</v>
      </c>
      <c r="C6" s="2052">
        <f>'Sch 1- Rate Base '!E6</f>
        <v>0</v>
      </c>
      <c r="D6" s="2053"/>
      <c r="E6" s="2067"/>
      <c r="F6" s="742"/>
      <c r="G6" s="748"/>
      <c r="H6" s="748"/>
      <c r="I6" s="748"/>
      <c r="J6" s="1228"/>
      <c r="K6" s="777"/>
      <c r="S6" s="982"/>
      <c r="AA6" s="982"/>
      <c r="AI6" s="982"/>
      <c r="AQ6" s="982"/>
      <c r="AY6" s="982"/>
      <c r="BG6" s="982"/>
      <c r="BO6" s="982"/>
      <c r="BW6" s="982"/>
      <c r="CE6" s="982"/>
      <c r="CM6" s="982"/>
      <c r="CU6" s="982"/>
      <c r="DC6" s="982"/>
      <c r="DK6" s="982"/>
      <c r="DS6" s="982"/>
      <c r="EA6" s="982"/>
      <c r="EI6" s="982"/>
      <c r="EQ6" s="982"/>
      <c r="EY6" s="982"/>
      <c r="FG6" s="982"/>
      <c r="FO6" s="982"/>
    </row>
    <row r="7" spans="1:171" ht="16.5" thickBot="1">
      <c r="A7" s="1226"/>
      <c r="B7" s="498" t="s">
        <v>518</v>
      </c>
      <c r="C7" s="2054">
        <f>'Sch 1- Rate Base '!E7</f>
        <v>0</v>
      </c>
      <c r="D7" s="2064"/>
      <c r="E7" s="2065"/>
      <c r="F7" s="742"/>
      <c r="G7" s="748"/>
      <c r="H7" s="748"/>
      <c r="I7" s="748"/>
      <c r="J7" s="1228"/>
      <c r="K7" s="777"/>
      <c r="S7" s="982"/>
      <c r="AA7" s="982"/>
      <c r="AI7" s="982"/>
      <c r="AQ7" s="982"/>
      <c r="AY7" s="982"/>
      <c r="BG7" s="982"/>
      <c r="BO7" s="982"/>
      <c r="BW7" s="982"/>
      <c r="CE7" s="982"/>
      <c r="CM7" s="982"/>
      <c r="CU7" s="982"/>
      <c r="DC7" s="982"/>
      <c r="DK7" s="982"/>
      <c r="DS7" s="982"/>
      <c r="EA7" s="982"/>
      <c r="EI7" s="982"/>
      <c r="EQ7" s="982"/>
      <c r="EY7" s="982"/>
      <c r="FG7" s="982"/>
      <c r="FO7" s="982"/>
    </row>
    <row r="8" spans="1:171">
      <c r="A8" s="1226"/>
      <c r="B8" s="2"/>
      <c r="C8" s="3"/>
      <c r="D8" s="3"/>
      <c r="E8" s="4"/>
      <c r="F8" s="742"/>
      <c r="G8" s="748"/>
      <c r="H8" s="748"/>
      <c r="I8" s="748"/>
      <c r="J8" s="1228"/>
      <c r="K8" s="777"/>
      <c r="S8" s="982"/>
      <c r="AA8" s="982"/>
      <c r="AI8" s="982"/>
      <c r="AQ8" s="982"/>
      <c r="AY8" s="982"/>
      <c r="BG8" s="982"/>
      <c r="BO8" s="982"/>
      <c r="BW8" s="982"/>
      <c r="CE8" s="982"/>
      <c r="CM8" s="982"/>
      <c r="CU8" s="982"/>
      <c r="DC8" s="982"/>
      <c r="DK8" s="982"/>
      <c r="DS8" s="982"/>
      <c r="EA8" s="982"/>
      <c r="EI8" s="982"/>
      <c r="EQ8" s="982"/>
      <c r="EY8" s="982"/>
      <c r="FG8" s="982"/>
      <c r="FO8" s="982"/>
    </row>
    <row r="9" spans="1:171">
      <c r="A9" s="1226">
        <v>1</v>
      </c>
      <c r="B9" s="742">
        <v>2</v>
      </c>
      <c r="C9" s="742">
        <v>3</v>
      </c>
      <c r="D9" s="742">
        <v>4</v>
      </c>
      <c r="E9" s="742">
        <v>5</v>
      </c>
      <c r="F9" s="742">
        <v>6</v>
      </c>
      <c r="G9" s="748"/>
      <c r="H9" s="748"/>
      <c r="I9" s="748"/>
      <c r="J9" s="1228"/>
      <c r="K9" s="777"/>
      <c r="S9" s="982"/>
      <c r="AA9" s="982"/>
      <c r="AI9" s="982"/>
      <c r="AQ9" s="982"/>
      <c r="AY9" s="982"/>
      <c r="BG9" s="982"/>
      <c r="BO9" s="982"/>
      <c r="BW9" s="982"/>
      <c r="CE9" s="982"/>
      <c r="CM9" s="982"/>
      <c r="CU9" s="982"/>
      <c r="DC9" s="982"/>
      <c r="DK9" s="982"/>
      <c r="DS9" s="982"/>
      <c r="EA9" s="982"/>
      <c r="EI9" s="982"/>
      <c r="EQ9" s="982"/>
      <c r="EY9" s="982"/>
      <c r="FG9" s="982"/>
      <c r="FO9" s="982"/>
    </row>
    <row r="10" spans="1:171">
      <c r="A10" s="1226"/>
      <c r="B10" s="742"/>
      <c r="C10" s="742"/>
      <c r="D10" s="742"/>
      <c r="E10" s="742"/>
      <c r="F10" s="742"/>
      <c r="G10" s="748"/>
      <c r="H10" s="748"/>
      <c r="I10" s="748"/>
      <c r="J10" s="1228"/>
      <c r="K10" s="777"/>
      <c r="S10" s="982"/>
      <c r="AA10" s="982"/>
      <c r="AI10" s="982"/>
      <c r="AQ10" s="982"/>
      <c r="AY10" s="982"/>
      <c r="BG10" s="982"/>
      <c r="BO10" s="982"/>
      <c r="BW10" s="982"/>
      <c r="CE10" s="982"/>
      <c r="CM10" s="982"/>
      <c r="CU10" s="982"/>
      <c r="DC10" s="982"/>
      <c r="DK10" s="982"/>
      <c r="DS10" s="982"/>
      <c r="EA10" s="982"/>
      <c r="EI10" s="982"/>
      <c r="EQ10" s="982"/>
      <c r="EY10" s="982"/>
      <c r="FG10" s="982"/>
      <c r="FO10" s="982"/>
    </row>
    <row r="11" spans="1:171" ht="16.5" thickBot="1">
      <c r="A11" s="1229" t="s">
        <v>304</v>
      </c>
      <c r="B11" s="756"/>
      <c r="C11" s="756"/>
      <c r="D11" s="756"/>
      <c r="E11" s="757"/>
      <c r="F11" s="757"/>
      <c r="G11" s="758"/>
      <c r="H11" s="758"/>
      <c r="I11" s="758"/>
      <c r="J11" s="1230"/>
      <c r="K11" s="777"/>
      <c r="S11" s="982"/>
      <c r="AA11" s="982"/>
      <c r="AI11" s="982"/>
      <c r="AQ11" s="982"/>
      <c r="AY11" s="982"/>
      <c r="BG11" s="982"/>
      <c r="BO11" s="982"/>
      <c r="BW11" s="982"/>
      <c r="CE11" s="982"/>
      <c r="CM11" s="982"/>
      <c r="CU11" s="982"/>
      <c r="DC11" s="982"/>
      <c r="DK11" s="982"/>
      <c r="DS11" s="982"/>
      <c r="EA11" s="982"/>
      <c r="EI11" s="982"/>
      <c r="EQ11" s="982"/>
      <c r="EY11" s="982"/>
      <c r="FG11" s="982"/>
      <c r="FO11" s="982"/>
    </row>
    <row r="12" spans="1:171" ht="16.5" thickBot="1">
      <c r="A12" s="1231"/>
      <c r="B12" s="2188" t="s">
        <v>100</v>
      </c>
      <c r="C12" s="326" t="s">
        <v>265</v>
      </c>
      <c r="D12" s="759"/>
      <c r="E12" s="2189" t="s">
        <v>559</v>
      </c>
      <c r="F12" s="2175"/>
      <c r="G12" s="2176" t="s">
        <v>104</v>
      </c>
      <c r="H12" s="2177" t="s">
        <v>105</v>
      </c>
      <c r="I12" s="2185" t="s">
        <v>106</v>
      </c>
      <c r="J12" s="1232"/>
      <c r="K12" s="777"/>
      <c r="S12" s="982"/>
      <c r="AA12" s="982"/>
      <c r="AI12" s="982"/>
      <c r="AQ12" s="982"/>
      <c r="AY12" s="982"/>
      <c r="BG12" s="982"/>
      <c r="BO12" s="982"/>
      <c r="BW12" s="982"/>
      <c r="CE12" s="982"/>
      <c r="CM12" s="982"/>
      <c r="CU12" s="982"/>
      <c r="DC12" s="982"/>
      <c r="DK12" s="982"/>
      <c r="DS12" s="982"/>
      <c r="EA12" s="982"/>
      <c r="EI12" s="982"/>
      <c r="EQ12" s="982"/>
      <c r="EY12" s="982"/>
      <c r="FG12" s="982"/>
      <c r="FO12" s="982"/>
    </row>
    <row r="13" spans="1:171" ht="16.5" thickBot="1">
      <c r="A13" s="1233"/>
      <c r="B13" s="2180"/>
      <c r="C13" s="307" t="s">
        <v>261</v>
      </c>
      <c r="D13" s="307" t="s">
        <v>96</v>
      </c>
      <c r="E13" s="2172"/>
      <c r="F13" s="2173"/>
      <c r="G13" s="2161"/>
      <c r="H13" s="2164"/>
      <c r="I13" s="2186"/>
      <c r="J13" s="1234" t="s">
        <v>98</v>
      </c>
      <c r="K13" s="777"/>
      <c r="S13" s="982"/>
      <c r="AA13" s="982"/>
      <c r="AI13" s="982"/>
      <c r="AQ13" s="982"/>
      <c r="AY13" s="982"/>
      <c r="BG13" s="982"/>
      <c r="BO13" s="982"/>
      <c r="BW13" s="982"/>
      <c r="CE13" s="982"/>
      <c r="CM13" s="982"/>
      <c r="CU13" s="982"/>
      <c r="DC13" s="982"/>
      <c r="DK13" s="982"/>
      <c r="DS13" s="982"/>
      <c r="EA13" s="982"/>
      <c r="EI13" s="982"/>
      <c r="EQ13" s="982"/>
      <c r="EY13" s="982"/>
      <c r="FG13" s="982"/>
      <c r="FO13" s="982"/>
    </row>
    <row r="14" spans="1:171" ht="16.5" thickBot="1">
      <c r="A14" s="1235"/>
      <c r="B14" s="2181"/>
      <c r="C14" s="322" t="s">
        <v>262</v>
      </c>
      <c r="D14" s="322" t="s">
        <v>244</v>
      </c>
      <c r="E14" s="322" t="s">
        <v>405</v>
      </c>
      <c r="F14" s="322" t="s">
        <v>560</v>
      </c>
      <c r="G14" s="2183"/>
      <c r="H14" s="2184"/>
      <c r="I14" s="2187"/>
      <c r="J14" s="1236" t="s">
        <v>107</v>
      </c>
      <c r="K14" s="777"/>
      <c r="S14" s="982"/>
      <c r="AA14" s="982"/>
      <c r="AI14" s="982"/>
      <c r="AQ14" s="982"/>
      <c r="AY14" s="982"/>
      <c r="BG14" s="982"/>
      <c r="BO14" s="982"/>
      <c r="BW14" s="982"/>
      <c r="CE14" s="982"/>
      <c r="CM14" s="982"/>
      <c r="CU14" s="982"/>
      <c r="DC14" s="982"/>
      <c r="DK14" s="982"/>
      <c r="DS14" s="982"/>
      <c r="EA14" s="982"/>
      <c r="EI14" s="982"/>
      <c r="EQ14" s="982"/>
      <c r="EY14" s="982"/>
      <c r="FG14" s="982"/>
      <c r="FO14" s="982"/>
    </row>
    <row r="15" spans="1:171">
      <c r="A15" s="1166" t="s">
        <v>428</v>
      </c>
      <c r="B15" s="157"/>
      <c r="C15" s="55"/>
      <c r="D15" s="55"/>
      <c r="J15" s="1237"/>
      <c r="K15" s="777"/>
      <c r="S15" s="982"/>
      <c r="AA15" s="982"/>
      <c r="AI15" s="982"/>
      <c r="AQ15" s="982"/>
      <c r="AY15" s="982"/>
      <c r="BG15" s="982"/>
      <c r="BO15" s="982"/>
      <c r="BW15" s="982"/>
      <c r="CE15" s="982"/>
      <c r="CM15" s="982"/>
      <c r="CU15" s="982"/>
      <c r="DC15" s="982"/>
      <c r="DK15" s="982"/>
      <c r="DS15" s="982"/>
      <c r="EA15" s="982"/>
      <c r="EI15" s="982"/>
      <c r="EQ15" s="982"/>
      <c r="EY15" s="982"/>
      <c r="FG15" s="982"/>
      <c r="FO15" s="982"/>
    </row>
    <row r="16" spans="1:171">
      <c r="A16" s="1238"/>
      <c r="B16" s="220" t="s">
        <v>145</v>
      </c>
      <c r="C16" s="1957" t="s">
        <v>70</v>
      </c>
      <c r="D16" s="764">
        <v>301</v>
      </c>
      <c r="E16" s="1363" t="str">
        <f>'Sch 1- Rate Base '!E16</f>
        <v>DIST</v>
      </c>
      <c r="F16" s="765"/>
      <c r="G16" s="766">
        <f>'Sch 1- Rate Base '!G16</f>
        <v>0</v>
      </c>
      <c r="H16" s="766">
        <f>'Sch 1- Rate Base '!H16</f>
        <v>0</v>
      </c>
      <c r="I16" s="766">
        <f>'Sch 1- Rate Base '!I16</f>
        <v>0</v>
      </c>
      <c r="J16" s="1239">
        <f>'Sch 1- Rate Base '!J16</f>
        <v>0</v>
      </c>
      <c r="K16" s="777">
        <f>IF($E16="DIRECT",0,1)</f>
        <v>1</v>
      </c>
      <c r="O16" s="988">
        <f>$G16</f>
        <v>0</v>
      </c>
      <c r="P16" s="989">
        <f>VLOOKUP($E16,O$450:R$461,2,FALSE)*O16*($K16)+IF($G16&gt;0,($H16/$G16)*O16,0)*(1-$K16)</f>
        <v>0</v>
      </c>
      <c r="Q16" s="989">
        <f>VLOOKUP($E16,O$450:R$461,3,FALSE)*O16*($K16)+IF($G16&gt;0,($I16/$G16)*O16,0)*(1-$K16)</f>
        <v>0</v>
      </c>
      <c r="R16" s="989">
        <f>VLOOKUP($E16,O$450:R$461,4,FALSE)*O16*($K16)+(O16-P16-Q16)*(1-$K16)</f>
        <v>0</v>
      </c>
      <c r="S16" s="990"/>
      <c r="W16" s="988">
        <f>$G16</f>
        <v>0</v>
      </c>
      <c r="X16" s="989">
        <f>VLOOKUP($E16,W$450:Z$461,2,FALSE)*W16*($K16)+IF($G16&gt;0,($H16/$G16)*W16,0)*(1-$K16)</f>
        <v>0</v>
      </c>
      <c r="Y16" s="989">
        <f>VLOOKUP($E16,W$450:Z$461,3,FALSE)*W16*($K16)+IF($G16&gt;0,($I16/$G16)*W16,0)*(1-$K16)</f>
        <v>0</v>
      </c>
      <c r="Z16" s="989">
        <f>VLOOKUP($E16,W$450:Z$461,4,FALSE)*W16*($K16)+(W16-X16-Y16)*(1-$K16)</f>
        <v>0</v>
      </c>
      <c r="AA16" s="990"/>
      <c r="AE16" s="988">
        <f>$G16</f>
        <v>0</v>
      </c>
      <c r="AF16" s="989">
        <f>VLOOKUP($E16,AE$450:AH$461,2,FALSE)*AE16*($K16)+IF($G16&gt;0,($H16/$G16)*AE16,0)*(1-$K16)</f>
        <v>0</v>
      </c>
      <c r="AG16" s="989">
        <f>VLOOKUP($E16,AE$450:AH$461,3,FALSE)*AE16*($K16)+IF($G16&gt;0,($I16/$G16)*AE16,0)*(1-$K16)</f>
        <v>0</v>
      </c>
      <c r="AH16" s="989">
        <f>VLOOKUP($E16,AE$450:AH$461,4,FALSE)*AE16*($K16)+(AE16-AF16-AG16)*(1-$K16)</f>
        <v>0</v>
      </c>
      <c r="AI16" s="990"/>
      <c r="AM16" s="988">
        <f>$G16</f>
        <v>0</v>
      </c>
      <c r="AN16" s="989">
        <f>VLOOKUP($E16,AM$450:AP$461,2,FALSE)*AM16*($K16)+IF($G16&gt;0,($H16/$G16)*AM16,0)*(1-$K16)</f>
        <v>0</v>
      </c>
      <c r="AO16" s="989">
        <f>VLOOKUP($E16,AM$450:AP$461,3,FALSE)*AM16*($K16)+IF($G16&gt;0,($I16/$G16)*AM16,0)*(1-$K16)</f>
        <v>0</v>
      </c>
      <c r="AP16" s="989">
        <f>VLOOKUP($E16,AM$450:AP$461,4,FALSE)*AM16*($K16)+(AM16-AN16-AO16)*(1-$K16)</f>
        <v>0</v>
      </c>
      <c r="AQ16" s="990"/>
      <c r="AU16" s="988">
        <f>$G16</f>
        <v>0</v>
      </c>
      <c r="AV16" s="989">
        <f>VLOOKUP($E16,AU$450:AX$461,2,FALSE)*AU16*($K16)+IF($G16&gt;0,($H16/$G16)*AU16,0)*(1-$K16)</f>
        <v>0</v>
      </c>
      <c r="AW16" s="989">
        <f>VLOOKUP($E16,AU$450:AX$461,3,FALSE)*AU16*($K16)+IF($G16&gt;0,($I16/$G16)*AU16,0)*(1-$K16)</f>
        <v>0</v>
      </c>
      <c r="AX16" s="989">
        <f>VLOOKUP($E16,AU$450:AX$461,4,FALSE)*AU16*($K16)+(AU16-AV16-AW16)*(1-$K16)</f>
        <v>0</v>
      </c>
      <c r="AY16" s="990"/>
      <c r="BC16" s="988">
        <f>$G16</f>
        <v>0</v>
      </c>
      <c r="BD16" s="989">
        <f>VLOOKUP($E16,BC$450:BF$461,2,FALSE)*BC16*($K16)+IF($G16&gt;0,($H16/$G16)*BC16,0)*(1-$K16)</f>
        <v>0</v>
      </c>
      <c r="BE16" s="989">
        <f>VLOOKUP($E16,BC$450:BF$461,3,FALSE)*BC16*($K16)+IF($G16&gt;0,($I16/$G16)*BC16,0)*(1-$K16)</f>
        <v>0</v>
      </c>
      <c r="BF16" s="989">
        <f>VLOOKUP($E16,BC$450:BF$461,4,FALSE)*BC16*($K16)+(BC16-BD16-BE16)*(1-$K16)</f>
        <v>0</v>
      </c>
      <c r="BG16" s="990"/>
      <c r="BK16" s="988">
        <f>$G16</f>
        <v>0</v>
      </c>
      <c r="BL16" s="989">
        <f>VLOOKUP($E16,BK$450:BN$461,2,FALSE)*BK16*($K16)+IF($G16&gt;0,($H16/$G16)*BK16,0)*(1-$K16)</f>
        <v>0</v>
      </c>
      <c r="BM16" s="989">
        <f>VLOOKUP($E16,BK$450:BN$461,3,FALSE)*BK16*($K16)+IF($G16&gt;0,($I16/$G16)*BK16,0)*(1-$K16)</f>
        <v>0</v>
      </c>
      <c r="BN16" s="989">
        <f>VLOOKUP($E16,BK$450:BN$461,4,FALSE)*BK16*($K16)+(BK16-BL16-BM16)*(1-$K16)</f>
        <v>0</v>
      </c>
      <c r="BO16" s="990"/>
      <c r="BS16" s="988">
        <f>$G16</f>
        <v>0</v>
      </c>
      <c r="BT16" s="989">
        <f>VLOOKUP($E16,BS$450:BV$461,2,FALSE)*BS16*($K16)+IF($G16&gt;0,($H16/$G16)*BS16,0)*(1-$K16)</f>
        <v>0</v>
      </c>
      <c r="BU16" s="989">
        <f>VLOOKUP($E16,BS$450:BV$461,3,FALSE)*BS16*($K16)+IF($G16&gt;0,($I16/$G16)*BS16,0)*(1-$K16)</f>
        <v>0</v>
      </c>
      <c r="BV16" s="989">
        <f>VLOOKUP($E16,BS$450:BV$461,4,FALSE)*BS16*($K16)+(BS16-BT16-BU16)*(1-$K16)</f>
        <v>0</v>
      </c>
      <c r="BW16" s="990"/>
      <c r="CA16" s="988">
        <f>$G16</f>
        <v>0</v>
      </c>
      <c r="CB16" s="989">
        <f>VLOOKUP($E16,CA$450:CD$461,2,FALSE)*CA16*($K16)+IF($G16&gt;0,($H16/$G16)*CA16,0)*(1-$K16)</f>
        <v>0</v>
      </c>
      <c r="CC16" s="989">
        <f>VLOOKUP($E16,CA$450:CD$461,3,FALSE)*CA16*($K16)+IF($G16&gt;0,($I16/$G16)*CA16,0)*(1-$K16)</f>
        <v>0</v>
      </c>
      <c r="CD16" s="989">
        <f>VLOOKUP($E16,CA$450:CD$461,4,FALSE)*CA16*($K16)+(CA16-CB16-CC16)*(1-$K16)</f>
        <v>0</v>
      </c>
      <c r="CE16" s="990"/>
      <c r="CI16" s="988">
        <f>$G16</f>
        <v>0</v>
      </c>
      <c r="CJ16" s="989">
        <f>VLOOKUP($E16,CI$450:CL$461,2,FALSE)*CI16*($K16)+IF($G16&gt;0,($H16/$G16)*CI16,0)*(1-$K16)</f>
        <v>0</v>
      </c>
      <c r="CK16" s="989">
        <f>VLOOKUP($E16,CI$450:CL$461,3,FALSE)*CI16*($K16)+IF($G16&gt;0,($I16/$G16)*CI16,0)*(1-$K16)</f>
        <v>0</v>
      </c>
      <c r="CL16" s="989">
        <f>VLOOKUP($E16,CI$450:CL$461,4,FALSE)*CI16*($K16)+(CI16-CJ16-CK16)*(1-$K16)</f>
        <v>0</v>
      </c>
      <c r="CM16" s="990"/>
      <c r="CQ16" s="988">
        <f>$G16</f>
        <v>0</v>
      </c>
      <c r="CR16" s="989">
        <f>VLOOKUP($E16,CQ$450:CT$461,2,FALSE)*CQ16*($K16)+IF($G16&gt;0,($H16/$G16)*CQ16,0)*(1-$K16)</f>
        <v>0</v>
      </c>
      <c r="CS16" s="989">
        <f>VLOOKUP($E16,CQ$450:CT$461,3,FALSE)*CQ16*($K16)+IF($G16&gt;0,($I16/$G16)*CQ16,0)*(1-$K16)</f>
        <v>0</v>
      </c>
      <c r="CT16" s="989">
        <f>VLOOKUP($E16,CQ$450:CT$461,4,FALSE)*CQ16*($K16)+(CQ16-CR16-CS16)*(1-$K16)</f>
        <v>0</v>
      </c>
      <c r="CU16" s="990"/>
      <c r="CY16" s="988">
        <f>$G16</f>
        <v>0</v>
      </c>
      <c r="CZ16" s="989">
        <f>VLOOKUP($E16,CY$450:DB$461,2,FALSE)*CY16*($K16)+IF($G16&gt;0,($H16/$G16)*CY16,0)*(1-$K16)</f>
        <v>0</v>
      </c>
      <c r="DA16" s="989">
        <f>VLOOKUP($E16,CY$450:DB$461,3,FALSE)*CY16*($K16)+IF($G16&gt;0,($I16/$G16)*CY16,0)*(1-$K16)</f>
        <v>0</v>
      </c>
      <c r="DB16" s="989">
        <f>VLOOKUP($E16,CY$450:DB$461,4,FALSE)*CY16*($K16)+(CY16-CZ16-DA16)*(1-$K16)</f>
        <v>0</v>
      </c>
      <c r="DC16" s="990"/>
      <c r="DG16" s="988">
        <f>$G16</f>
        <v>0</v>
      </c>
      <c r="DH16" s="989">
        <f>VLOOKUP($E16,DG$450:DJ$461,2,FALSE)*DG16*($K16)+IF($G16&gt;0,($H16/$G16)*DG16,0)*(1-$K16)</f>
        <v>0</v>
      </c>
      <c r="DI16" s="989">
        <f>VLOOKUP($E16,DG$450:DJ$461,3,FALSE)*DG16*($K16)+IF($G16&gt;0,($I16/$G16)*DG16,0)*(1-$K16)</f>
        <v>0</v>
      </c>
      <c r="DJ16" s="989">
        <f>VLOOKUP($E16,DG$450:DJ$461,4,FALSE)*DG16*($K16)+(DG16-DH16-DI16)*(1-$K16)</f>
        <v>0</v>
      </c>
      <c r="DK16" s="990"/>
      <c r="DO16" s="988">
        <f>$G16</f>
        <v>0</v>
      </c>
      <c r="DP16" s="989">
        <f>VLOOKUP($E16,DO$450:DR$461,2,FALSE)*DO16*($K16)+IF($G16&gt;0,($H16/$G16)*DO16,0)*(1-$K16)</f>
        <v>0</v>
      </c>
      <c r="DQ16" s="989">
        <f>VLOOKUP($E16,DO$450:DR$461,3,FALSE)*DO16*($K16)+IF($G16&gt;0,($I16/$G16)*DO16,0)*(1-$K16)</f>
        <v>0</v>
      </c>
      <c r="DR16" s="989">
        <f>VLOOKUP($E16,DO$450:DR$461,4,FALSE)*DO16*($K16)+(DO16-DP16-DQ16)*(1-$K16)</f>
        <v>0</v>
      </c>
      <c r="DS16" s="990"/>
      <c r="DW16" s="988">
        <f>$G16</f>
        <v>0</v>
      </c>
      <c r="DX16" s="989">
        <f>VLOOKUP($E16,DW$450:DZ$461,2,FALSE)*DW16*($K16)+IF($G16&gt;0,($H16/$G16)*DW16,0)*(1-$K16)</f>
        <v>0</v>
      </c>
      <c r="DY16" s="989">
        <f>VLOOKUP($E16,DW$450:DZ$461,3,FALSE)*DW16*($K16)+IF($G16&gt;0,($I16/$G16)*DW16,0)*(1-$K16)</f>
        <v>0</v>
      </c>
      <c r="DZ16" s="989">
        <f>VLOOKUP($E16,DW$450:DZ$461,4,FALSE)*DW16*($K16)+(DW16-DX16-DY16)*(1-$K16)</f>
        <v>0</v>
      </c>
      <c r="EA16" s="990"/>
      <c r="EE16" s="988">
        <f>$G16</f>
        <v>0</v>
      </c>
      <c r="EF16" s="989">
        <f>VLOOKUP($E16,EE$450:EH$461,2,FALSE)*EE16*($K16)+IF($G16&gt;0,($H16/$G16)*EE16,0)*(1-$K16)</f>
        <v>0</v>
      </c>
      <c r="EG16" s="989">
        <f>VLOOKUP($E16,EE$450:EH$461,3,FALSE)*EE16*($K16)+IF($G16&gt;0,($I16/$G16)*EE16,0)*(1-$K16)</f>
        <v>0</v>
      </c>
      <c r="EH16" s="989">
        <f>VLOOKUP($E16,EE$450:EH$461,4,FALSE)*EE16*($K16)+(EE16-EF16-EG16)*(1-$K16)</f>
        <v>0</v>
      </c>
      <c r="EI16" s="990"/>
      <c r="EM16" s="988">
        <f>$G16</f>
        <v>0</v>
      </c>
      <c r="EN16" s="989">
        <f>VLOOKUP($E16,EM$450:EP$461,2,FALSE)*EM16*($K16)+IF($G16&gt;0,($H16/$G16)*EM16,0)*(1-$K16)</f>
        <v>0</v>
      </c>
      <c r="EO16" s="989">
        <f>VLOOKUP($E16,EM$450:EP$461,3,FALSE)*EM16*($K16)+IF($G16&gt;0,($I16/$G16)*EM16,0)*(1-$K16)</f>
        <v>0</v>
      </c>
      <c r="EP16" s="989">
        <f>VLOOKUP($E16,EM$450:EP$461,4,FALSE)*EM16*($K16)+(EM16-EN16-EO16)*(1-$K16)</f>
        <v>0</v>
      </c>
      <c r="EQ16" s="990"/>
      <c r="EU16" s="988">
        <f>$G16</f>
        <v>0</v>
      </c>
      <c r="EV16" s="989">
        <f>VLOOKUP($E16,EU$450:EX$461,2,FALSE)*EU16*($K16)+IF($G16&gt;0,($H16/$G16)*EU16,0)*(1-$K16)</f>
        <v>0</v>
      </c>
      <c r="EW16" s="989">
        <f>VLOOKUP($E16,EU$450:EX$461,3,FALSE)*EU16*($K16)+IF($G16&gt;0,($I16/$G16)*EU16,0)*(1-$K16)</f>
        <v>0</v>
      </c>
      <c r="EX16" s="989">
        <f>VLOOKUP($E16,EU$450:EX$461,4,FALSE)*EU16*($K16)+(EU16-EV16-EW16)*(1-$K16)</f>
        <v>0</v>
      </c>
      <c r="EY16" s="990"/>
      <c r="FC16" s="988">
        <f>$G16</f>
        <v>0</v>
      </c>
      <c r="FD16" s="989">
        <f>VLOOKUP($E16,FC$450:FF$461,2,FALSE)*FC16*($K16)+IF($G16&gt;0,($H16/$G16)*FC16,0)*(1-$K16)</f>
        <v>0</v>
      </c>
      <c r="FE16" s="989">
        <f>VLOOKUP($E16,FC$450:FF$461,3,FALSE)*FC16*($K16)+IF($G16&gt;0,($I16/$G16)*FC16,0)*(1-$K16)</f>
        <v>0</v>
      </c>
      <c r="FF16" s="989">
        <f>VLOOKUP($E16,FC$450:FF$461,4,FALSE)*FC16*($K16)+(FC16-FD16-FE16)*(1-$K16)</f>
        <v>0</v>
      </c>
      <c r="FG16" s="990"/>
      <c r="FK16" s="988">
        <f>$G16</f>
        <v>0</v>
      </c>
      <c r="FL16" s="989">
        <f>VLOOKUP($E16,FK$450:FN$461,2,FALSE)*FK16*($K16)+IF($G16&gt;0,($H16/$G16)*FK16,0)*(1-$K16)</f>
        <v>0</v>
      </c>
      <c r="FM16" s="989">
        <f>VLOOKUP($E16,FK$450:FN$461,3,FALSE)*FK16*($K16)+IF($G16&gt;0,($I16/$G16)*FK16,0)*(1-$K16)</f>
        <v>0</v>
      </c>
      <c r="FN16" s="989">
        <f>VLOOKUP($E16,FK$450:FN$461,4,FALSE)*FK16*($K16)+(FK16-FL16-FM16)*(1-$K16)</f>
        <v>0</v>
      </c>
      <c r="FO16" s="990"/>
    </row>
    <row r="17" spans="1:171">
      <c r="A17" s="1238"/>
      <c r="B17" s="220" t="s">
        <v>146</v>
      </c>
      <c r="C17" s="1957" t="s">
        <v>70</v>
      </c>
      <c r="D17" s="764">
        <v>302</v>
      </c>
      <c r="E17" s="1363" t="str">
        <f>'Sch 1- Rate Base '!E17</f>
        <v>DIRECT</v>
      </c>
      <c r="F17" s="765"/>
      <c r="G17" s="766">
        <f>'Sch 1- Rate Base '!G17</f>
        <v>0</v>
      </c>
      <c r="H17" s="766">
        <f>'Sch 1- Rate Base '!H17</f>
        <v>0</v>
      </c>
      <c r="I17" s="766">
        <f>'Sch 1- Rate Base '!I17</f>
        <v>0</v>
      </c>
      <c r="J17" s="1239">
        <f>'Sch 1- Rate Base '!J17</f>
        <v>0</v>
      </c>
      <c r="K17" s="777">
        <f>IF($E17="DIRECT",0,1)</f>
        <v>0</v>
      </c>
      <c r="O17" s="988">
        <f>$G17</f>
        <v>0</v>
      </c>
      <c r="P17" s="989">
        <f>VLOOKUP($E17,O$450:R$461,2,FALSE)*O17*($K17)+IF($G17&gt;0,($H17/$G17)*O17,0)*(1-$K17)</f>
        <v>0</v>
      </c>
      <c r="Q17" s="989">
        <f>VLOOKUP($E17,O$450:R$461,3,FALSE)*O17*($K17)+IF($G17&gt;0,($I17/$G17)*O17,0)*(1-$K17)</f>
        <v>0</v>
      </c>
      <c r="R17" s="989">
        <f>VLOOKUP($E17,O$450:R$461,4,FALSE)*O17*($K17)+(O17-P17-Q17)*(1-$K17)</f>
        <v>0</v>
      </c>
      <c r="S17" s="990"/>
      <c r="W17" s="988">
        <f>$G17</f>
        <v>0</v>
      </c>
      <c r="X17" s="989">
        <f>VLOOKUP($E17,W$450:Z$461,2,FALSE)*W17*($K17)+IF($G17&gt;0,($H17/$G17)*W17,0)*(1-$K17)</f>
        <v>0</v>
      </c>
      <c r="Y17" s="989">
        <f>VLOOKUP($E17,W$450:Z$461,3,FALSE)*W17*($K17)+IF($G17&gt;0,($I17/$G17)*W17,0)*(1-$K17)</f>
        <v>0</v>
      </c>
      <c r="Z17" s="989">
        <f>VLOOKUP($E17,W$450:Z$461,4,FALSE)*W17*($K17)+(W17-X17-Y17)*(1-$K17)</f>
        <v>0</v>
      </c>
      <c r="AA17" s="990"/>
      <c r="AE17" s="988">
        <f>$G17</f>
        <v>0</v>
      </c>
      <c r="AF17" s="989">
        <f>VLOOKUP($E17,AE$450:AH$461,2,FALSE)*AE17*($K17)+IF($G17&gt;0,($H17/$G17)*AE17,0)*(1-$K17)</f>
        <v>0</v>
      </c>
      <c r="AG17" s="989">
        <f>VLOOKUP($E17,AE$450:AH$461,3,FALSE)*AE17*($K17)+IF($G17&gt;0,($I17/$G17)*AE17,0)*(1-$K17)</f>
        <v>0</v>
      </c>
      <c r="AH17" s="989">
        <f>VLOOKUP($E17,AE$450:AH$461,4,FALSE)*AE17*($K17)+(AE17-AF17-AG17)*(1-$K17)</f>
        <v>0</v>
      </c>
      <c r="AI17" s="990"/>
      <c r="AM17" s="988">
        <f>$G17</f>
        <v>0</v>
      </c>
      <c r="AN17" s="989">
        <f>VLOOKUP($E17,AM$450:AP$461,2,FALSE)*AM17*($K17)+IF($G17&gt;0,($H17/$G17)*AM17,0)*(1-$K17)</f>
        <v>0</v>
      </c>
      <c r="AO17" s="989">
        <f>VLOOKUP($E17,AM$450:AP$461,3,FALSE)*AM17*($K17)+IF($G17&gt;0,($I17/$G17)*AM17,0)*(1-$K17)</f>
        <v>0</v>
      </c>
      <c r="AP17" s="989">
        <f>VLOOKUP($E17,AM$450:AP$461,4,FALSE)*AM17*($K17)+(AM17-AN17-AO17)*(1-$K17)</f>
        <v>0</v>
      </c>
      <c r="AQ17" s="990"/>
      <c r="AU17" s="988">
        <f>$G17</f>
        <v>0</v>
      </c>
      <c r="AV17" s="989">
        <f>VLOOKUP($E17,AU$450:AX$461,2,FALSE)*AU17*($K17)+IF($G17&gt;0,($H17/$G17)*AU17,0)*(1-$K17)</f>
        <v>0</v>
      </c>
      <c r="AW17" s="989">
        <f>VLOOKUP($E17,AU$450:AX$461,3,FALSE)*AU17*($K17)+IF($G17&gt;0,($I17/$G17)*AU17,0)*(1-$K17)</f>
        <v>0</v>
      </c>
      <c r="AX17" s="989">
        <f>VLOOKUP($E17,AU$450:AX$461,4,FALSE)*AU17*($K17)+(AU17-AV17-AW17)*(1-$K17)</f>
        <v>0</v>
      </c>
      <c r="AY17" s="990"/>
      <c r="BC17" s="988">
        <f>$G17</f>
        <v>0</v>
      </c>
      <c r="BD17" s="989">
        <f>VLOOKUP($E17,BC$450:BF$461,2,FALSE)*BC17*($K17)+IF($G17&gt;0,($H17/$G17)*BC17,0)*(1-$K17)</f>
        <v>0</v>
      </c>
      <c r="BE17" s="989">
        <f>VLOOKUP($E17,BC$450:BF$461,3,FALSE)*BC17*($K17)+IF($G17&gt;0,($I17/$G17)*BC17,0)*(1-$K17)</f>
        <v>0</v>
      </c>
      <c r="BF17" s="989">
        <f>VLOOKUP($E17,BC$450:BF$461,4,FALSE)*BC17*($K17)+(BC17-BD17-BE17)*(1-$K17)</f>
        <v>0</v>
      </c>
      <c r="BG17" s="990"/>
      <c r="BK17" s="988">
        <f>$G17</f>
        <v>0</v>
      </c>
      <c r="BL17" s="989">
        <f>VLOOKUP($E17,BK$450:BN$461,2,FALSE)*BK17*($K17)+IF($G17&gt;0,($H17/$G17)*BK17,0)*(1-$K17)</f>
        <v>0</v>
      </c>
      <c r="BM17" s="989">
        <f>VLOOKUP($E17,BK$450:BN$461,3,FALSE)*BK17*($K17)+IF($G17&gt;0,($I17/$G17)*BK17,0)*(1-$K17)</f>
        <v>0</v>
      </c>
      <c r="BN17" s="989">
        <f>VLOOKUP($E17,BK$450:BN$461,4,FALSE)*BK17*($K17)+(BK17-BL17-BM17)*(1-$K17)</f>
        <v>0</v>
      </c>
      <c r="BO17" s="990"/>
      <c r="BS17" s="988">
        <f>$G17</f>
        <v>0</v>
      </c>
      <c r="BT17" s="989">
        <f>VLOOKUP($E17,BS$450:BV$461,2,FALSE)*BS17*($K17)+IF($G17&gt;0,($H17/$G17)*BS17,0)*(1-$K17)</f>
        <v>0</v>
      </c>
      <c r="BU17" s="989">
        <f>VLOOKUP($E17,BS$450:BV$461,3,FALSE)*BS17*($K17)+IF($G17&gt;0,($I17/$G17)*BS17,0)*(1-$K17)</f>
        <v>0</v>
      </c>
      <c r="BV17" s="989">
        <f>VLOOKUP($E17,BS$450:BV$461,4,FALSE)*BS17*($K17)+(BS17-BT17-BU17)*(1-$K17)</f>
        <v>0</v>
      </c>
      <c r="BW17" s="990"/>
      <c r="CA17" s="988">
        <f>$G17</f>
        <v>0</v>
      </c>
      <c r="CB17" s="989">
        <f>VLOOKUP($E17,CA$450:CD$461,2,FALSE)*CA17*($K17)+IF($G17&gt;0,($H17/$G17)*CA17,0)*(1-$K17)</f>
        <v>0</v>
      </c>
      <c r="CC17" s="989">
        <f>VLOOKUP($E17,CA$450:CD$461,3,FALSE)*CA17*($K17)+IF($G17&gt;0,($I17/$G17)*CA17,0)*(1-$K17)</f>
        <v>0</v>
      </c>
      <c r="CD17" s="989">
        <f>VLOOKUP($E17,CA$450:CD$461,4,FALSE)*CA17*($K17)+(CA17-CB17-CC17)*(1-$K17)</f>
        <v>0</v>
      </c>
      <c r="CE17" s="990"/>
      <c r="CI17" s="988">
        <f>$G17</f>
        <v>0</v>
      </c>
      <c r="CJ17" s="989">
        <f>VLOOKUP($E17,CI$450:CL$461,2,FALSE)*CI17*($K17)+IF($G17&gt;0,($H17/$G17)*CI17,0)*(1-$K17)</f>
        <v>0</v>
      </c>
      <c r="CK17" s="989">
        <f>VLOOKUP($E17,CI$450:CL$461,3,FALSE)*CI17*($K17)+IF($G17&gt;0,($I17/$G17)*CI17,0)*(1-$K17)</f>
        <v>0</v>
      </c>
      <c r="CL17" s="989">
        <f>VLOOKUP($E17,CI$450:CL$461,4,FALSE)*CI17*($K17)+(CI17-CJ17-CK17)*(1-$K17)</f>
        <v>0</v>
      </c>
      <c r="CM17" s="990"/>
      <c r="CQ17" s="988">
        <f>$G17</f>
        <v>0</v>
      </c>
      <c r="CR17" s="989">
        <f>VLOOKUP($E17,CQ$450:CT$461,2,FALSE)*CQ17*($K17)+IF($G17&gt;0,($H17/$G17)*CQ17,0)*(1-$K17)</f>
        <v>0</v>
      </c>
      <c r="CS17" s="989">
        <f>VLOOKUP($E17,CQ$450:CT$461,3,FALSE)*CQ17*($K17)+IF($G17&gt;0,($I17/$G17)*CQ17,0)*(1-$K17)</f>
        <v>0</v>
      </c>
      <c r="CT17" s="989">
        <f>VLOOKUP($E17,CQ$450:CT$461,4,FALSE)*CQ17*($K17)+(CQ17-CR17-CS17)*(1-$K17)</f>
        <v>0</v>
      </c>
      <c r="CU17" s="990"/>
      <c r="CY17" s="988">
        <f>$G17</f>
        <v>0</v>
      </c>
      <c r="CZ17" s="989">
        <f>VLOOKUP($E17,CY$450:DB$461,2,FALSE)*CY17*($K17)+IF($G17&gt;0,($H17/$G17)*CY17,0)*(1-$K17)</f>
        <v>0</v>
      </c>
      <c r="DA17" s="989">
        <f>VLOOKUP($E17,CY$450:DB$461,3,FALSE)*CY17*($K17)+IF($G17&gt;0,($I17/$G17)*CY17,0)*(1-$K17)</f>
        <v>0</v>
      </c>
      <c r="DB17" s="989">
        <f>VLOOKUP($E17,CY$450:DB$461,4,FALSE)*CY17*($K17)+(CY17-CZ17-DA17)*(1-$K17)</f>
        <v>0</v>
      </c>
      <c r="DC17" s="990"/>
      <c r="DG17" s="988">
        <f>$G17</f>
        <v>0</v>
      </c>
      <c r="DH17" s="989">
        <f>VLOOKUP($E17,DG$450:DJ$461,2,FALSE)*DG17*($K17)+IF($G17&gt;0,($H17/$G17)*DG17,0)*(1-$K17)</f>
        <v>0</v>
      </c>
      <c r="DI17" s="989">
        <f>VLOOKUP($E17,DG$450:DJ$461,3,FALSE)*DG17*($K17)+IF($G17&gt;0,($I17/$G17)*DG17,0)*(1-$K17)</f>
        <v>0</v>
      </c>
      <c r="DJ17" s="989">
        <f>VLOOKUP($E17,DG$450:DJ$461,4,FALSE)*DG17*($K17)+(DG17-DH17-DI17)*(1-$K17)</f>
        <v>0</v>
      </c>
      <c r="DK17" s="990"/>
      <c r="DO17" s="988">
        <f>$G17</f>
        <v>0</v>
      </c>
      <c r="DP17" s="989">
        <f>VLOOKUP($E17,DO$450:DR$461,2,FALSE)*DO17*($K17)+IF($G17&gt;0,($H17/$G17)*DO17,0)*(1-$K17)</f>
        <v>0</v>
      </c>
      <c r="DQ17" s="989">
        <f>VLOOKUP($E17,DO$450:DR$461,3,FALSE)*DO17*($K17)+IF($G17&gt;0,($I17/$G17)*DO17,0)*(1-$K17)</f>
        <v>0</v>
      </c>
      <c r="DR17" s="989">
        <f>VLOOKUP($E17,DO$450:DR$461,4,FALSE)*DO17*($K17)+(DO17-DP17-DQ17)*(1-$K17)</f>
        <v>0</v>
      </c>
      <c r="DS17" s="990"/>
      <c r="DW17" s="988">
        <f>$G17</f>
        <v>0</v>
      </c>
      <c r="DX17" s="989">
        <f>VLOOKUP($E17,DW$450:DZ$461,2,FALSE)*DW17*($K17)+IF($G17&gt;0,($H17/$G17)*DW17,0)*(1-$K17)</f>
        <v>0</v>
      </c>
      <c r="DY17" s="989">
        <f>VLOOKUP($E17,DW$450:DZ$461,3,FALSE)*DW17*($K17)+IF($G17&gt;0,($I17/$G17)*DW17,0)*(1-$K17)</f>
        <v>0</v>
      </c>
      <c r="DZ17" s="989">
        <f>VLOOKUP($E17,DW$450:DZ$461,4,FALSE)*DW17*($K17)+(DW17-DX17-DY17)*(1-$K17)</f>
        <v>0</v>
      </c>
      <c r="EA17" s="990"/>
      <c r="EE17" s="988">
        <f>$G17</f>
        <v>0</v>
      </c>
      <c r="EF17" s="989">
        <f>VLOOKUP($E17,EE$450:EH$461,2,FALSE)*EE17*($K17)+IF($G17&gt;0,($H17/$G17)*EE17,0)*(1-$K17)</f>
        <v>0</v>
      </c>
      <c r="EG17" s="989">
        <f>VLOOKUP($E17,EE$450:EH$461,3,FALSE)*EE17*($K17)+IF($G17&gt;0,($I17/$G17)*EE17,0)*(1-$K17)</f>
        <v>0</v>
      </c>
      <c r="EH17" s="989">
        <f>VLOOKUP($E17,EE$450:EH$461,4,FALSE)*EE17*($K17)+(EE17-EF17-EG17)*(1-$K17)</f>
        <v>0</v>
      </c>
      <c r="EI17" s="990"/>
      <c r="EM17" s="988">
        <f>$G17</f>
        <v>0</v>
      </c>
      <c r="EN17" s="989">
        <f>VLOOKUP($E17,EM$450:EP$461,2,FALSE)*EM17*($K17)+IF($G17&gt;0,($H17/$G17)*EM17,0)*(1-$K17)</f>
        <v>0</v>
      </c>
      <c r="EO17" s="989">
        <f>VLOOKUP($E17,EM$450:EP$461,3,FALSE)*EM17*($K17)+IF($G17&gt;0,($I17/$G17)*EM17,0)*(1-$K17)</f>
        <v>0</v>
      </c>
      <c r="EP17" s="989">
        <f>VLOOKUP($E17,EM$450:EP$461,4,FALSE)*EM17*($K17)+(EM17-EN17-EO17)*(1-$K17)</f>
        <v>0</v>
      </c>
      <c r="EQ17" s="990"/>
      <c r="EU17" s="988">
        <f>$G17</f>
        <v>0</v>
      </c>
      <c r="EV17" s="989">
        <f>VLOOKUP($E17,EU$450:EX$461,2,FALSE)*EU17*($K17)+IF($G17&gt;0,($H17/$G17)*EU17,0)*(1-$K17)</f>
        <v>0</v>
      </c>
      <c r="EW17" s="989">
        <f>VLOOKUP($E17,EU$450:EX$461,3,FALSE)*EU17*($K17)+IF($G17&gt;0,($I17/$G17)*EU17,0)*(1-$K17)</f>
        <v>0</v>
      </c>
      <c r="EX17" s="989">
        <f>VLOOKUP($E17,EU$450:EX$461,4,FALSE)*EU17*($K17)+(EU17-EV17-EW17)*(1-$K17)</f>
        <v>0</v>
      </c>
      <c r="EY17" s="990"/>
      <c r="FC17" s="988">
        <f>$G17</f>
        <v>0</v>
      </c>
      <c r="FD17" s="989">
        <f>VLOOKUP($E17,FC$450:FF$461,2,FALSE)*FC17*($K17)+IF($G17&gt;0,($H17/$G17)*FC17,0)*(1-$K17)</f>
        <v>0</v>
      </c>
      <c r="FE17" s="989">
        <f>VLOOKUP($E17,FC$450:FF$461,3,FALSE)*FC17*($K17)+IF($G17&gt;0,($I17/$G17)*FC17,0)*(1-$K17)</f>
        <v>0</v>
      </c>
      <c r="FF17" s="989">
        <f>VLOOKUP($E17,FC$450:FF$461,4,FALSE)*FC17*($K17)+(FC17-FD17-FE17)*(1-$K17)</f>
        <v>0</v>
      </c>
      <c r="FG17" s="990"/>
      <c r="FK17" s="988">
        <f>$G17</f>
        <v>0</v>
      </c>
      <c r="FL17" s="989">
        <f>VLOOKUP($E17,FK$450:FN$461,2,FALSE)*FK17*($K17)+IF($G17&gt;0,($H17/$G17)*FK17,0)*(1-$K17)</f>
        <v>0</v>
      </c>
      <c r="FM17" s="989">
        <f>VLOOKUP($E17,FK$450:FN$461,3,FALSE)*FK17*($K17)+IF($G17&gt;0,($I17/$G17)*FK17,0)*(1-$K17)</f>
        <v>0</v>
      </c>
      <c r="FN17" s="989">
        <f>VLOOKUP($E17,FK$450:FN$461,4,FALSE)*FK17*($K17)+(FK17-FL17-FM17)*(1-$K17)</f>
        <v>0</v>
      </c>
      <c r="FO17" s="990"/>
    </row>
    <row r="18" spans="1:171">
      <c r="A18" s="1238"/>
      <c r="B18" s="220" t="s">
        <v>147</v>
      </c>
      <c r="C18" s="1958" t="s">
        <v>70</v>
      </c>
      <c r="D18" s="767">
        <v>303</v>
      </c>
      <c r="E18" s="1363" t="str">
        <f>'Sch 1- Rate Base '!E18</f>
        <v>DIRECT</v>
      </c>
      <c r="F18" s="768"/>
      <c r="G18" s="766">
        <f>'Sch 1- Rate Base '!G18</f>
        <v>0</v>
      </c>
      <c r="H18" s="766">
        <f>'Sch 1- Rate Base '!H18</f>
        <v>0</v>
      </c>
      <c r="I18" s="766">
        <f>'Sch 1- Rate Base '!I18</f>
        <v>0</v>
      </c>
      <c r="J18" s="1239">
        <f>'Sch 1- Rate Base '!J18</f>
        <v>0</v>
      </c>
      <c r="K18" s="777">
        <f>IF($E18="DIRECT",0,1)</f>
        <v>0</v>
      </c>
      <c r="O18" s="988">
        <f>$G18</f>
        <v>0</v>
      </c>
      <c r="P18" s="989">
        <f>VLOOKUP($E18,O$450:R$461,2,FALSE)*O18*($K18)+IF($G18&gt;0,($H18/$G18)*O18,0)*(1-$K18)</f>
        <v>0</v>
      </c>
      <c r="Q18" s="989">
        <f>VLOOKUP($E18,O$450:R$461,3,FALSE)*O18*($K18)+IF($G18&gt;0,($I18/$G18)*O18,0)*(1-$K18)</f>
        <v>0</v>
      </c>
      <c r="R18" s="989">
        <f>VLOOKUP($E18,O$450:R$461,4,FALSE)*O18*($K18)+(O18-P18-Q18)*(1-$K18)</f>
        <v>0</v>
      </c>
      <c r="S18" s="990"/>
      <c r="W18" s="988">
        <f>$G18</f>
        <v>0</v>
      </c>
      <c r="X18" s="989">
        <f>VLOOKUP($E18,W$450:Z$461,2,FALSE)*W18*($K18)+IF($G18&gt;0,($H18/$G18)*W18,0)*(1-$K18)</f>
        <v>0</v>
      </c>
      <c r="Y18" s="989">
        <f>VLOOKUP($E18,W$450:Z$461,3,FALSE)*W18*($K18)+IF($G18&gt;0,($I18/$G18)*W18,0)*(1-$K18)</f>
        <v>0</v>
      </c>
      <c r="Z18" s="989">
        <f>VLOOKUP($E18,W$450:Z$461,4,FALSE)*W18*($K18)+(W18-X18-Y18)*(1-$K18)</f>
        <v>0</v>
      </c>
      <c r="AA18" s="990"/>
      <c r="AE18" s="988">
        <f>$G18</f>
        <v>0</v>
      </c>
      <c r="AF18" s="989">
        <f>VLOOKUP($E18,AE$450:AH$461,2,FALSE)*AE18*($K18)+IF($G18&gt;0,($H18/$G18)*AE18,0)*(1-$K18)</f>
        <v>0</v>
      </c>
      <c r="AG18" s="989">
        <f>VLOOKUP($E18,AE$450:AH$461,3,FALSE)*AE18*($K18)+IF($G18&gt;0,($I18/$G18)*AE18,0)*(1-$K18)</f>
        <v>0</v>
      </c>
      <c r="AH18" s="989">
        <f>VLOOKUP($E18,AE$450:AH$461,4,FALSE)*AE18*($K18)+(AE18-AF18-AG18)*(1-$K18)</f>
        <v>0</v>
      </c>
      <c r="AI18" s="990"/>
      <c r="AM18" s="988">
        <f>$G18</f>
        <v>0</v>
      </c>
      <c r="AN18" s="989">
        <f>VLOOKUP($E18,AM$450:AP$461,2,FALSE)*AM18*($K18)+IF($G18&gt;0,($H18/$G18)*AM18,0)*(1-$K18)</f>
        <v>0</v>
      </c>
      <c r="AO18" s="989">
        <f>VLOOKUP($E18,AM$450:AP$461,3,FALSE)*AM18*($K18)+IF($G18&gt;0,($I18/$G18)*AM18,0)*(1-$K18)</f>
        <v>0</v>
      </c>
      <c r="AP18" s="989">
        <f>VLOOKUP($E18,AM$450:AP$461,4,FALSE)*AM18*($K18)+(AM18-AN18-AO18)*(1-$K18)</f>
        <v>0</v>
      </c>
      <c r="AQ18" s="990"/>
      <c r="AU18" s="988">
        <f>$G18</f>
        <v>0</v>
      </c>
      <c r="AV18" s="989">
        <f>VLOOKUP($E18,AU$450:AX$461,2,FALSE)*AU18*($K18)+IF($G18&gt;0,($H18/$G18)*AU18,0)*(1-$K18)</f>
        <v>0</v>
      </c>
      <c r="AW18" s="989">
        <f>VLOOKUP($E18,AU$450:AX$461,3,FALSE)*AU18*($K18)+IF($G18&gt;0,($I18/$G18)*AU18,0)*(1-$K18)</f>
        <v>0</v>
      </c>
      <c r="AX18" s="989">
        <f>VLOOKUP($E18,AU$450:AX$461,4,FALSE)*AU18*($K18)+(AU18-AV18-AW18)*(1-$K18)</f>
        <v>0</v>
      </c>
      <c r="AY18" s="990"/>
      <c r="BC18" s="988">
        <f>$G18</f>
        <v>0</v>
      </c>
      <c r="BD18" s="989">
        <f>VLOOKUP($E18,BC$450:BF$461,2,FALSE)*BC18*($K18)+IF($G18&gt;0,($H18/$G18)*BC18,0)*(1-$K18)</f>
        <v>0</v>
      </c>
      <c r="BE18" s="989">
        <f>VLOOKUP($E18,BC$450:BF$461,3,FALSE)*BC18*($K18)+IF($G18&gt;0,($I18/$G18)*BC18,0)*(1-$K18)</f>
        <v>0</v>
      </c>
      <c r="BF18" s="989">
        <f>VLOOKUP($E18,BC$450:BF$461,4,FALSE)*BC18*($K18)+(BC18-BD18-BE18)*(1-$K18)</f>
        <v>0</v>
      </c>
      <c r="BG18" s="990"/>
      <c r="BK18" s="988">
        <f>$G18</f>
        <v>0</v>
      </c>
      <c r="BL18" s="989">
        <f>VLOOKUP($E18,BK$450:BN$461,2,FALSE)*BK18*($K18)+IF($G18&gt;0,($H18/$G18)*BK18,0)*(1-$K18)</f>
        <v>0</v>
      </c>
      <c r="BM18" s="989">
        <f>VLOOKUP($E18,BK$450:BN$461,3,FALSE)*BK18*($K18)+IF($G18&gt;0,($I18/$G18)*BK18,0)*(1-$K18)</f>
        <v>0</v>
      </c>
      <c r="BN18" s="989">
        <f>VLOOKUP($E18,BK$450:BN$461,4,FALSE)*BK18*($K18)+(BK18-BL18-BM18)*(1-$K18)</f>
        <v>0</v>
      </c>
      <c r="BO18" s="990"/>
      <c r="BS18" s="988">
        <f>$G18</f>
        <v>0</v>
      </c>
      <c r="BT18" s="989">
        <f>VLOOKUP($E18,BS$450:BV$461,2,FALSE)*BS18*($K18)+IF($G18&gt;0,($H18/$G18)*BS18,0)*(1-$K18)</f>
        <v>0</v>
      </c>
      <c r="BU18" s="989">
        <f>VLOOKUP($E18,BS$450:BV$461,3,FALSE)*BS18*($K18)+IF($G18&gt;0,($I18/$G18)*BS18,0)*(1-$K18)</f>
        <v>0</v>
      </c>
      <c r="BV18" s="989">
        <f>VLOOKUP($E18,BS$450:BV$461,4,FALSE)*BS18*($K18)+(BS18-BT18-BU18)*(1-$K18)</f>
        <v>0</v>
      </c>
      <c r="BW18" s="990"/>
      <c r="CA18" s="988">
        <f>$G18</f>
        <v>0</v>
      </c>
      <c r="CB18" s="989">
        <f>VLOOKUP($E18,CA$450:CD$461,2,FALSE)*CA18*($K18)+IF($G18&gt;0,($H18/$G18)*CA18,0)*(1-$K18)</f>
        <v>0</v>
      </c>
      <c r="CC18" s="989">
        <f>VLOOKUP($E18,CA$450:CD$461,3,FALSE)*CA18*($K18)+IF($G18&gt;0,($I18/$G18)*CA18,0)*(1-$K18)</f>
        <v>0</v>
      </c>
      <c r="CD18" s="989">
        <f>VLOOKUP($E18,CA$450:CD$461,4,FALSE)*CA18*($K18)+(CA18-CB18-CC18)*(1-$K18)</f>
        <v>0</v>
      </c>
      <c r="CE18" s="990"/>
      <c r="CI18" s="988">
        <f>$G18</f>
        <v>0</v>
      </c>
      <c r="CJ18" s="989">
        <f>VLOOKUP($E18,CI$450:CL$461,2,FALSE)*CI18*($K18)+IF($G18&gt;0,($H18/$G18)*CI18,0)*(1-$K18)</f>
        <v>0</v>
      </c>
      <c r="CK18" s="989">
        <f>VLOOKUP($E18,CI$450:CL$461,3,FALSE)*CI18*($K18)+IF($G18&gt;0,($I18/$G18)*CI18,0)*(1-$K18)</f>
        <v>0</v>
      </c>
      <c r="CL18" s="989">
        <f>VLOOKUP($E18,CI$450:CL$461,4,FALSE)*CI18*($K18)+(CI18-CJ18-CK18)*(1-$K18)</f>
        <v>0</v>
      </c>
      <c r="CM18" s="990"/>
      <c r="CQ18" s="988">
        <f>$G18</f>
        <v>0</v>
      </c>
      <c r="CR18" s="989">
        <f>VLOOKUP($E18,CQ$450:CT$461,2,FALSE)*CQ18*($K18)+IF($G18&gt;0,($H18/$G18)*CQ18,0)*(1-$K18)</f>
        <v>0</v>
      </c>
      <c r="CS18" s="989">
        <f>VLOOKUP($E18,CQ$450:CT$461,3,FALSE)*CQ18*($K18)+IF($G18&gt;0,($I18/$G18)*CQ18,0)*(1-$K18)</f>
        <v>0</v>
      </c>
      <c r="CT18" s="989">
        <f>VLOOKUP($E18,CQ$450:CT$461,4,FALSE)*CQ18*($K18)+(CQ18-CR18-CS18)*(1-$K18)</f>
        <v>0</v>
      </c>
      <c r="CU18" s="990"/>
      <c r="CY18" s="988">
        <f>$G18</f>
        <v>0</v>
      </c>
      <c r="CZ18" s="989">
        <f>VLOOKUP($E18,CY$450:DB$461,2,FALSE)*CY18*($K18)+IF($G18&gt;0,($H18/$G18)*CY18,0)*(1-$K18)</f>
        <v>0</v>
      </c>
      <c r="DA18" s="989">
        <f>VLOOKUP($E18,CY$450:DB$461,3,FALSE)*CY18*($K18)+IF($G18&gt;0,($I18/$G18)*CY18,0)*(1-$K18)</f>
        <v>0</v>
      </c>
      <c r="DB18" s="989">
        <f>VLOOKUP($E18,CY$450:DB$461,4,FALSE)*CY18*($K18)+(CY18-CZ18-DA18)*(1-$K18)</f>
        <v>0</v>
      </c>
      <c r="DC18" s="990"/>
      <c r="DG18" s="988">
        <f>$G18</f>
        <v>0</v>
      </c>
      <c r="DH18" s="989">
        <f>VLOOKUP($E18,DG$450:DJ$461,2,FALSE)*DG18*($K18)+IF($G18&gt;0,($H18/$G18)*DG18,0)*(1-$K18)</f>
        <v>0</v>
      </c>
      <c r="DI18" s="989">
        <f>VLOOKUP($E18,DG$450:DJ$461,3,FALSE)*DG18*($K18)+IF($G18&gt;0,($I18/$G18)*DG18,0)*(1-$K18)</f>
        <v>0</v>
      </c>
      <c r="DJ18" s="989">
        <f>VLOOKUP($E18,DG$450:DJ$461,4,FALSE)*DG18*($K18)+(DG18-DH18-DI18)*(1-$K18)</f>
        <v>0</v>
      </c>
      <c r="DK18" s="990"/>
      <c r="DO18" s="988">
        <f>$G18</f>
        <v>0</v>
      </c>
      <c r="DP18" s="989">
        <f>VLOOKUP($E18,DO$450:DR$461,2,FALSE)*DO18*($K18)+IF($G18&gt;0,($H18/$G18)*DO18,0)*(1-$K18)</f>
        <v>0</v>
      </c>
      <c r="DQ18" s="989">
        <f>VLOOKUP($E18,DO$450:DR$461,3,FALSE)*DO18*($K18)+IF($G18&gt;0,($I18/$G18)*DO18,0)*(1-$K18)</f>
        <v>0</v>
      </c>
      <c r="DR18" s="989">
        <f>VLOOKUP($E18,DO$450:DR$461,4,FALSE)*DO18*($K18)+(DO18-DP18-DQ18)*(1-$K18)</f>
        <v>0</v>
      </c>
      <c r="DS18" s="990"/>
      <c r="DW18" s="988">
        <f>$G18</f>
        <v>0</v>
      </c>
      <c r="DX18" s="989">
        <f>VLOOKUP($E18,DW$450:DZ$461,2,FALSE)*DW18*($K18)+IF($G18&gt;0,($H18/$G18)*DW18,0)*(1-$K18)</f>
        <v>0</v>
      </c>
      <c r="DY18" s="989">
        <f>VLOOKUP($E18,DW$450:DZ$461,3,FALSE)*DW18*($K18)+IF($G18&gt;0,($I18/$G18)*DW18,0)*(1-$K18)</f>
        <v>0</v>
      </c>
      <c r="DZ18" s="989">
        <f>VLOOKUP($E18,DW$450:DZ$461,4,FALSE)*DW18*($K18)+(DW18-DX18-DY18)*(1-$K18)</f>
        <v>0</v>
      </c>
      <c r="EA18" s="990"/>
      <c r="EE18" s="988">
        <f>$G18</f>
        <v>0</v>
      </c>
      <c r="EF18" s="989">
        <f>VLOOKUP($E18,EE$450:EH$461,2,FALSE)*EE18*($K18)+IF($G18&gt;0,($H18/$G18)*EE18,0)*(1-$K18)</f>
        <v>0</v>
      </c>
      <c r="EG18" s="989">
        <f>VLOOKUP($E18,EE$450:EH$461,3,FALSE)*EE18*($K18)+IF($G18&gt;0,($I18/$G18)*EE18,0)*(1-$K18)</f>
        <v>0</v>
      </c>
      <c r="EH18" s="989">
        <f>VLOOKUP($E18,EE$450:EH$461,4,FALSE)*EE18*($K18)+(EE18-EF18-EG18)*(1-$K18)</f>
        <v>0</v>
      </c>
      <c r="EI18" s="990"/>
      <c r="EM18" s="988">
        <f>$G18</f>
        <v>0</v>
      </c>
      <c r="EN18" s="989">
        <f>VLOOKUP($E18,EM$450:EP$461,2,FALSE)*EM18*($K18)+IF($G18&gt;0,($H18/$G18)*EM18,0)*(1-$K18)</f>
        <v>0</v>
      </c>
      <c r="EO18" s="989">
        <f>VLOOKUP($E18,EM$450:EP$461,3,FALSE)*EM18*($K18)+IF($G18&gt;0,($I18/$G18)*EM18,0)*(1-$K18)</f>
        <v>0</v>
      </c>
      <c r="EP18" s="989">
        <f>VLOOKUP($E18,EM$450:EP$461,4,FALSE)*EM18*($K18)+(EM18-EN18-EO18)*(1-$K18)</f>
        <v>0</v>
      </c>
      <c r="EQ18" s="990"/>
      <c r="EU18" s="988">
        <f>$G18</f>
        <v>0</v>
      </c>
      <c r="EV18" s="989">
        <f>VLOOKUP($E18,EU$450:EX$461,2,FALSE)*EU18*($K18)+IF($G18&gt;0,($H18/$G18)*EU18,0)*(1-$K18)</f>
        <v>0</v>
      </c>
      <c r="EW18" s="989">
        <f>VLOOKUP($E18,EU$450:EX$461,3,FALSE)*EU18*($K18)+IF($G18&gt;0,($I18/$G18)*EU18,0)*(1-$K18)</f>
        <v>0</v>
      </c>
      <c r="EX18" s="989">
        <f>VLOOKUP($E18,EU$450:EX$461,4,FALSE)*EU18*($K18)+(EU18-EV18-EW18)*(1-$K18)</f>
        <v>0</v>
      </c>
      <c r="EY18" s="990"/>
      <c r="FC18" s="988">
        <f>$G18</f>
        <v>0</v>
      </c>
      <c r="FD18" s="989">
        <f>VLOOKUP($E18,FC$450:FF$461,2,FALSE)*FC18*($K18)+IF($G18&gt;0,($H18/$G18)*FC18,0)*(1-$K18)</f>
        <v>0</v>
      </c>
      <c r="FE18" s="989">
        <f>VLOOKUP($E18,FC$450:FF$461,3,FALSE)*FC18*($K18)+IF($G18&gt;0,($I18/$G18)*FC18,0)*(1-$K18)</f>
        <v>0</v>
      </c>
      <c r="FF18" s="989">
        <f>VLOOKUP($E18,FC$450:FF$461,4,FALSE)*FC18*($K18)+(FC18-FD18-FE18)*(1-$K18)</f>
        <v>0</v>
      </c>
      <c r="FG18" s="990"/>
      <c r="FK18" s="988">
        <f>$G18</f>
        <v>0</v>
      </c>
      <c r="FL18" s="989">
        <f>VLOOKUP($E18,FK$450:FN$461,2,FALSE)*FK18*($K18)+IF($G18&gt;0,($H18/$G18)*FK18,0)*(1-$K18)</f>
        <v>0</v>
      </c>
      <c r="FM18" s="989">
        <f>VLOOKUP($E18,FK$450:FN$461,3,FALSE)*FK18*($K18)+IF($G18&gt;0,($I18/$G18)*FK18,0)*(1-$K18)</f>
        <v>0</v>
      </c>
      <c r="FN18" s="989">
        <f>VLOOKUP($E18,FK$450:FN$461,4,FALSE)*FK18*($K18)+(FK18-FL18-FM18)*(1-$K18)</f>
        <v>0</v>
      </c>
      <c r="FO18" s="990"/>
    </row>
    <row r="19" spans="1:171">
      <c r="A19" s="1169" t="s">
        <v>394</v>
      </c>
      <c r="B19" s="64"/>
      <c r="C19" s="1959"/>
      <c r="D19" s="769"/>
      <c r="E19" s="1364"/>
      <c r="F19" s="770"/>
      <c r="G19" s="779">
        <f>SUM(G16:G18)</f>
        <v>0</v>
      </c>
      <c r="H19" s="779">
        <f>SUM(H16:H18)</f>
        <v>0</v>
      </c>
      <c r="I19" s="779">
        <f>SUM(I16:I18)</f>
        <v>0</v>
      </c>
      <c r="J19" s="1240">
        <f>SUM(J16:J18)</f>
        <v>0</v>
      </c>
      <c r="K19" s="777"/>
      <c r="L19" s="991"/>
      <c r="O19" s="992">
        <f>SUM(O16:O18)</f>
        <v>0</v>
      </c>
      <c r="P19" s="992">
        <f>SUM(P16:P18)</f>
        <v>0</v>
      </c>
      <c r="Q19" s="992">
        <f>SUM(Q16:Q18)</f>
        <v>0</v>
      </c>
      <c r="R19" s="992">
        <f>SUM(R16:R18)</f>
        <v>0</v>
      </c>
      <c r="S19" s="990"/>
      <c r="T19" s="991"/>
      <c r="W19" s="992">
        <f>SUM(W16:W18)</f>
        <v>0</v>
      </c>
      <c r="X19" s="992">
        <f>SUM(X16:X18)</f>
        <v>0</v>
      </c>
      <c r="Y19" s="992">
        <f>SUM(Y16:Y18)</f>
        <v>0</v>
      </c>
      <c r="Z19" s="992">
        <f>SUM(Z16:Z18)</f>
        <v>0</v>
      </c>
      <c r="AA19" s="990"/>
      <c r="AB19" s="991"/>
      <c r="AE19" s="992">
        <f>SUM(AE16:AE18)</f>
        <v>0</v>
      </c>
      <c r="AF19" s="992">
        <f>SUM(AF16:AF18)</f>
        <v>0</v>
      </c>
      <c r="AG19" s="992">
        <f>SUM(AG16:AG18)</f>
        <v>0</v>
      </c>
      <c r="AH19" s="992">
        <f>SUM(AH16:AH18)</f>
        <v>0</v>
      </c>
      <c r="AI19" s="990"/>
      <c r="AJ19" s="991"/>
      <c r="AM19" s="992">
        <f>SUM(AM16:AM18)</f>
        <v>0</v>
      </c>
      <c r="AN19" s="992">
        <f>SUM(AN16:AN18)</f>
        <v>0</v>
      </c>
      <c r="AO19" s="992">
        <f>SUM(AO16:AO18)</f>
        <v>0</v>
      </c>
      <c r="AP19" s="992">
        <f>SUM(AP16:AP18)</f>
        <v>0</v>
      </c>
      <c r="AQ19" s="990"/>
      <c r="AR19" s="991"/>
      <c r="AU19" s="992">
        <f>SUM(AU16:AU18)</f>
        <v>0</v>
      </c>
      <c r="AV19" s="992">
        <f>SUM(AV16:AV18)</f>
        <v>0</v>
      </c>
      <c r="AW19" s="992">
        <f>SUM(AW16:AW18)</f>
        <v>0</v>
      </c>
      <c r="AX19" s="992">
        <f>SUM(AX16:AX18)</f>
        <v>0</v>
      </c>
      <c r="AY19" s="990"/>
      <c r="AZ19" s="991"/>
      <c r="BC19" s="992">
        <f>SUM(BC16:BC18)</f>
        <v>0</v>
      </c>
      <c r="BD19" s="992">
        <f>SUM(BD16:BD18)</f>
        <v>0</v>
      </c>
      <c r="BE19" s="992">
        <f>SUM(BE16:BE18)</f>
        <v>0</v>
      </c>
      <c r="BF19" s="992">
        <f>SUM(BF16:BF18)</f>
        <v>0</v>
      </c>
      <c r="BG19" s="990"/>
      <c r="BH19" s="991"/>
      <c r="BK19" s="992">
        <f>SUM(BK16:BK18)</f>
        <v>0</v>
      </c>
      <c r="BL19" s="992">
        <f>SUM(BL16:BL18)</f>
        <v>0</v>
      </c>
      <c r="BM19" s="992">
        <f>SUM(BM16:BM18)</f>
        <v>0</v>
      </c>
      <c r="BN19" s="992">
        <f>SUM(BN16:BN18)</f>
        <v>0</v>
      </c>
      <c r="BO19" s="990"/>
      <c r="BP19" s="991"/>
      <c r="BS19" s="992">
        <f>SUM(BS16:BS18)</f>
        <v>0</v>
      </c>
      <c r="BT19" s="992">
        <f>SUM(BT16:BT18)</f>
        <v>0</v>
      </c>
      <c r="BU19" s="992">
        <f>SUM(BU16:BU18)</f>
        <v>0</v>
      </c>
      <c r="BV19" s="992">
        <f>SUM(BV16:BV18)</f>
        <v>0</v>
      </c>
      <c r="BW19" s="990"/>
      <c r="BX19" s="991"/>
      <c r="CA19" s="992">
        <f>SUM(CA16:CA18)</f>
        <v>0</v>
      </c>
      <c r="CB19" s="992">
        <f>SUM(CB16:CB18)</f>
        <v>0</v>
      </c>
      <c r="CC19" s="992">
        <f>SUM(CC16:CC18)</f>
        <v>0</v>
      </c>
      <c r="CD19" s="992">
        <f>SUM(CD16:CD18)</f>
        <v>0</v>
      </c>
      <c r="CE19" s="990"/>
      <c r="CF19" s="991"/>
      <c r="CI19" s="992">
        <f>SUM(CI16:CI18)</f>
        <v>0</v>
      </c>
      <c r="CJ19" s="992">
        <f>SUM(CJ16:CJ18)</f>
        <v>0</v>
      </c>
      <c r="CK19" s="992">
        <f>SUM(CK16:CK18)</f>
        <v>0</v>
      </c>
      <c r="CL19" s="992">
        <f>SUM(CL16:CL18)</f>
        <v>0</v>
      </c>
      <c r="CM19" s="990"/>
      <c r="CN19" s="991"/>
      <c r="CQ19" s="992">
        <f>SUM(CQ16:CQ18)</f>
        <v>0</v>
      </c>
      <c r="CR19" s="992">
        <f>SUM(CR16:CR18)</f>
        <v>0</v>
      </c>
      <c r="CS19" s="992">
        <f>SUM(CS16:CS18)</f>
        <v>0</v>
      </c>
      <c r="CT19" s="992">
        <f>SUM(CT16:CT18)</f>
        <v>0</v>
      </c>
      <c r="CU19" s="990"/>
      <c r="CV19" s="991"/>
      <c r="CY19" s="992">
        <f>SUM(CY16:CY18)</f>
        <v>0</v>
      </c>
      <c r="CZ19" s="992">
        <f>SUM(CZ16:CZ18)</f>
        <v>0</v>
      </c>
      <c r="DA19" s="992">
        <f>SUM(DA16:DA18)</f>
        <v>0</v>
      </c>
      <c r="DB19" s="992">
        <f>SUM(DB16:DB18)</f>
        <v>0</v>
      </c>
      <c r="DC19" s="990"/>
      <c r="DD19" s="991"/>
      <c r="DG19" s="992">
        <f>SUM(DG16:DG18)</f>
        <v>0</v>
      </c>
      <c r="DH19" s="992">
        <f>SUM(DH16:DH18)</f>
        <v>0</v>
      </c>
      <c r="DI19" s="992">
        <f>SUM(DI16:DI18)</f>
        <v>0</v>
      </c>
      <c r="DJ19" s="992">
        <f>SUM(DJ16:DJ18)</f>
        <v>0</v>
      </c>
      <c r="DK19" s="990"/>
      <c r="DL19" s="991"/>
      <c r="DO19" s="992">
        <f>SUM(DO16:DO18)</f>
        <v>0</v>
      </c>
      <c r="DP19" s="992">
        <f>SUM(DP16:DP18)</f>
        <v>0</v>
      </c>
      <c r="DQ19" s="992">
        <f>SUM(DQ16:DQ18)</f>
        <v>0</v>
      </c>
      <c r="DR19" s="992">
        <f>SUM(DR16:DR18)</f>
        <v>0</v>
      </c>
      <c r="DS19" s="990"/>
      <c r="DT19" s="991"/>
      <c r="DW19" s="992">
        <f>SUM(DW16:DW18)</f>
        <v>0</v>
      </c>
      <c r="DX19" s="992">
        <f>SUM(DX16:DX18)</f>
        <v>0</v>
      </c>
      <c r="DY19" s="992">
        <f>SUM(DY16:DY18)</f>
        <v>0</v>
      </c>
      <c r="DZ19" s="992">
        <f>SUM(DZ16:DZ18)</f>
        <v>0</v>
      </c>
      <c r="EA19" s="990"/>
      <c r="EB19" s="991"/>
      <c r="EE19" s="992">
        <f>SUM(EE16:EE18)</f>
        <v>0</v>
      </c>
      <c r="EF19" s="992">
        <f>SUM(EF16:EF18)</f>
        <v>0</v>
      </c>
      <c r="EG19" s="992">
        <f>SUM(EG16:EG18)</f>
        <v>0</v>
      </c>
      <c r="EH19" s="992">
        <f>SUM(EH16:EH18)</f>
        <v>0</v>
      </c>
      <c r="EI19" s="990"/>
      <c r="EJ19" s="991"/>
      <c r="EM19" s="992">
        <f>SUM(EM16:EM18)</f>
        <v>0</v>
      </c>
      <c r="EN19" s="992">
        <f>SUM(EN16:EN18)</f>
        <v>0</v>
      </c>
      <c r="EO19" s="992">
        <f>SUM(EO16:EO18)</f>
        <v>0</v>
      </c>
      <c r="EP19" s="992">
        <f>SUM(EP16:EP18)</f>
        <v>0</v>
      </c>
      <c r="EQ19" s="990"/>
      <c r="ER19" s="991"/>
      <c r="EU19" s="992">
        <f>SUM(EU16:EU18)</f>
        <v>0</v>
      </c>
      <c r="EV19" s="992">
        <f>SUM(EV16:EV18)</f>
        <v>0</v>
      </c>
      <c r="EW19" s="992">
        <f>SUM(EW16:EW18)</f>
        <v>0</v>
      </c>
      <c r="EX19" s="992">
        <f>SUM(EX16:EX18)</f>
        <v>0</v>
      </c>
      <c r="EY19" s="990"/>
      <c r="EZ19" s="991"/>
      <c r="FC19" s="992">
        <f>SUM(FC16:FC18)</f>
        <v>0</v>
      </c>
      <c r="FD19" s="992">
        <f>SUM(FD16:FD18)</f>
        <v>0</v>
      </c>
      <c r="FE19" s="992">
        <f>SUM(FE16:FE18)</f>
        <v>0</v>
      </c>
      <c r="FF19" s="992">
        <f>SUM(FF16:FF18)</f>
        <v>0</v>
      </c>
      <c r="FG19" s="990"/>
      <c r="FH19" s="991"/>
      <c r="FK19" s="992">
        <f>SUM(FK16:FK18)</f>
        <v>0</v>
      </c>
      <c r="FL19" s="992">
        <f>SUM(FL16:FL18)</f>
        <v>0</v>
      </c>
      <c r="FM19" s="992">
        <f>SUM(FM16:FM18)</f>
        <v>0</v>
      </c>
      <c r="FN19" s="992">
        <f>SUM(FN16:FN18)</f>
        <v>0</v>
      </c>
      <c r="FO19" s="990"/>
    </row>
    <row r="20" spans="1:171">
      <c r="A20" s="1241"/>
      <c r="B20" s="771"/>
      <c r="C20" s="1960"/>
      <c r="D20" s="772"/>
      <c r="E20" s="1365"/>
      <c r="F20" s="773"/>
      <c r="G20" s="774"/>
      <c r="H20" s="774"/>
      <c r="I20" s="774"/>
      <c r="J20" s="1242"/>
      <c r="K20" s="777"/>
      <c r="L20" s="991"/>
      <c r="M20" s="952"/>
      <c r="N20" s="952"/>
      <c r="O20" s="988"/>
      <c r="P20" s="988"/>
      <c r="Q20" s="988"/>
      <c r="R20" s="988"/>
      <c r="S20" s="990"/>
      <c r="T20" s="991"/>
      <c r="U20" s="952"/>
      <c r="V20" s="952"/>
      <c r="W20" s="988"/>
      <c r="X20" s="988"/>
      <c r="Y20" s="988"/>
      <c r="Z20" s="988"/>
      <c r="AA20" s="990"/>
      <c r="AB20" s="991"/>
      <c r="AC20" s="952"/>
      <c r="AD20" s="952"/>
      <c r="AE20" s="988"/>
      <c r="AF20" s="988"/>
      <c r="AG20" s="988"/>
      <c r="AH20" s="988"/>
      <c r="AI20" s="990"/>
      <c r="AJ20" s="991"/>
      <c r="AK20" s="952"/>
      <c r="AL20" s="952"/>
      <c r="AM20" s="988"/>
      <c r="AN20" s="988"/>
      <c r="AO20" s="988"/>
      <c r="AP20" s="988"/>
      <c r="AQ20" s="990"/>
      <c r="AR20" s="991"/>
      <c r="AS20" s="952"/>
      <c r="AT20" s="952"/>
      <c r="AU20" s="988"/>
      <c r="AV20" s="988"/>
      <c r="AW20" s="988"/>
      <c r="AX20" s="988"/>
      <c r="AY20" s="990"/>
      <c r="AZ20" s="991"/>
      <c r="BA20" s="952"/>
      <c r="BB20" s="952"/>
      <c r="BC20" s="988"/>
      <c r="BD20" s="988"/>
      <c r="BE20" s="988"/>
      <c r="BF20" s="988"/>
      <c r="BG20" s="990"/>
      <c r="BH20" s="991"/>
      <c r="BI20" s="952"/>
      <c r="BJ20" s="952"/>
      <c r="BK20" s="988"/>
      <c r="BL20" s="988"/>
      <c r="BM20" s="988"/>
      <c r="BN20" s="988"/>
      <c r="BO20" s="990"/>
      <c r="BP20" s="991"/>
      <c r="BQ20" s="952"/>
      <c r="BR20" s="952"/>
      <c r="BS20" s="988"/>
      <c r="BT20" s="988"/>
      <c r="BU20" s="988"/>
      <c r="BV20" s="988"/>
      <c r="BW20" s="990"/>
      <c r="BX20" s="991"/>
      <c r="BY20" s="952"/>
      <c r="BZ20" s="952"/>
      <c r="CA20" s="988"/>
      <c r="CB20" s="988"/>
      <c r="CC20" s="988"/>
      <c r="CD20" s="988"/>
      <c r="CE20" s="990"/>
      <c r="CF20" s="991"/>
      <c r="CG20" s="952"/>
      <c r="CH20" s="952"/>
      <c r="CI20" s="988"/>
      <c r="CJ20" s="988"/>
      <c r="CK20" s="988"/>
      <c r="CL20" s="988"/>
      <c r="CM20" s="990"/>
      <c r="CN20" s="991"/>
      <c r="CO20" s="952"/>
      <c r="CP20" s="952"/>
      <c r="CQ20" s="988"/>
      <c r="CR20" s="988"/>
      <c r="CS20" s="988"/>
      <c r="CT20" s="988"/>
      <c r="CU20" s="990"/>
      <c r="CV20" s="991"/>
      <c r="CW20" s="952"/>
      <c r="CX20" s="952"/>
      <c r="CY20" s="988"/>
      <c r="CZ20" s="988"/>
      <c r="DA20" s="988"/>
      <c r="DB20" s="988"/>
      <c r="DC20" s="990"/>
      <c r="DD20" s="991"/>
      <c r="DE20" s="952"/>
      <c r="DF20" s="952"/>
      <c r="DG20" s="988"/>
      <c r="DH20" s="988"/>
      <c r="DI20" s="988"/>
      <c r="DJ20" s="988"/>
      <c r="DK20" s="990"/>
      <c r="DL20" s="991"/>
      <c r="DM20" s="952"/>
      <c r="DN20" s="952"/>
      <c r="DO20" s="988"/>
      <c r="DP20" s="988"/>
      <c r="DQ20" s="988"/>
      <c r="DR20" s="988"/>
      <c r="DS20" s="990"/>
      <c r="DT20" s="991"/>
      <c r="DU20" s="952"/>
      <c r="DV20" s="952"/>
      <c r="DW20" s="988"/>
      <c r="DX20" s="988"/>
      <c r="DY20" s="988"/>
      <c r="DZ20" s="988"/>
      <c r="EA20" s="990"/>
      <c r="EB20" s="991"/>
      <c r="EC20" s="952"/>
      <c r="ED20" s="952"/>
      <c r="EE20" s="988"/>
      <c r="EF20" s="988"/>
      <c r="EG20" s="988"/>
      <c r="EH20" s="988"/>
      <c r="EI20" s="990"/>
      <c r="EJ20" s="991"/>
      <c r="EK20" s="952"/>
      <c r="EL20" s="952"/>
      <c r="EM20" s="988"/>
      <c r="EN20" s="988"/>
      <c r="EO20" s="988"/>
      <c r="EP20" s="988"/>
      <c r="EQ20" s="990"/>
      <c r="ER20" s="991"/>
      <c r="ES20" s="952"/>
      <c r="ET20" s="952"/>
      <c r="EU20" s="988"/>
      <c r="EV20" s="988"/>
      <c r="EW20" s="988"/>
      <c r="EX20" s="988"/>
      <c r="EY20" s="990"/>
      <c r="EZ20" s="991"/>
      <c r="FA20" s="952"/>
      <c r="FB20" s="952"/>
      <c r="FC20" s="988"/>
      <c r="FD20" s="988"/>
      <c r="FE20" s="988"/>
      <c r="FF20" s="988"/>
      <c r="FG20" s="990"/>
      <c r="FH20" s="991"/>
      <c r="FI20" s="952"/>
      <c r="FJ20" s="952"/>
      <c r="FK20" s="988"/>
      <c r="FL20" s="988"/>
      <c r="FM20" s="988"/>
      <c r="FN20" s="988"/>
      <c r="FO20" s="990"/>
    </row>
    <row r="21" spans="1:171">
      <c r="A21" s="1166" t="s">
        <v>110</v>
      </c>
      <c r="B21" s="775"/>
      <c r="C21" s="1960"/>
      <c r="D21" s="772"/>
      <c r="E21" s="1365"/>
      <c r="F21" s="773"/>
      <c r="G21" s="776"/>
      <c r="H21" s="776"/>
      <c r="I21" s="776"/>
      <c r="J21" s="1243"/>
      <c r="K21" s="777"/>
      <c r="L21" s="993"/>
      <c r="M21" s="952"/>
      <c r="N21" s="952"/>
      <c r="O21" s="952"/>
      <c r="P21" s="774"/>
      <c r="Q21" s="774"/>
      <c r="R21" s="774"/>
      <c r="S21" s="990"/>
      <c r="T21" s="993"/>
      <c r="U21" s="952"/>
      <c r="V21" s="952"/>
      <c r="W21" s="952"/>
      <c r="X21" s="774"/>
      <c r="Y21" s="774"/>
      <c r="Z21" s="774"/>
      <c r="AA21" s="990"/>
      <c r="AB21" s="993"/>
      <c r="AC21" s="952"/>
      <c r="AD21" s="952"/>
      <c r="AE21" s="952"/>
      <c r="AF21" s="774"/>
      <c r="AG21" s="774"/>
      <c r="AH21" s="774"/>
      <c r="AI21" s="990"/>
      <c r="AJ21" s="993"/>
      <c r="AK21" s="952"/>
      <c r="AL21" s="952"/>
      <c r="AM21" s="952"/>
      <c r="AN21" s="774"/>
      <c r="AO21" s="774"/>
      <c r="AP21" s="774"/>
      <c r="AQ21" s="990"/>
      <c r="AR21" s="993"/>
      <c r="AS21" s="952"/>
      <c r="AT21" s="952"/>
      <c r="AU21" s="952"/>
      <c r="AV21" s="774"/>
      <c r="AW21" s="774"/>
      <c r="AX21" s="774"/>
      <c r="AY21" s="990"/>
      <c r="AZ21" s="993"/>
      <c r="BA21" s="952"/>
      <c r="BB21" s="952"/>
      <c r="BC21" s="952"/>
      <c r="BD21" s="774"/>
      <c r="BE21" s="774"/>
      <c r="BF21" s="774"/>
      <c r="BG21" s="990"/>
      <c r="BH21" s="993"/>
      <c r="BI21" s="952"/>
      <c r="BJ21" s="952"/>
      <c r="BK21" s="952"/>
      <c r="BL21" s="774"/>
      <c r="BM21" s="774"/>
      <c r="BN21" s="774"/>
      <c r="BO21" s="990"/>
      <c r="BP21" s="993"/>
      <c r="BQ21" s="952"/>
      <c r="BR21" s="952"/>
      <c r="BS21" s="952"/>
      <c r="BT21" s="774"/>
      <c r="BU21" s="774"/>
      <c r="BV21" s="774"/>
      <c r="BW21" s="990"/>
      <c r="BX21" s="993"/>
      <c r="BY21" s="952"/>
      <c r="BZ21" s="952"/>
      <c r="CA21" s="952"/>
      <c r="CB21" s="774"/>
      <c r="CC21" s="774"/>
      <c r="CD21" s="774"/>
      <c r="CE21" s="990"/>
      <c r="CF21" s="993"/>
      <c r="CG21" s="952"/>
      <c r="CH21" s="952"/>
      <c r="CI21" s="952"/>
      <c r="CJ21" s="774"/>
      <c r="CK21" s="774"/>
      <c r="CL21" s="774"/>
      <c r="CM21" s="990"/>
      <c r="CN21" s="993"/>
      <c r="CO21" s="952"/>
      <c r="CP21" s="952"/>
      <c r="CQ21" s="952"/>
      <c r="CR21" s="774"/>
      <c r="CS21" s="774"/>
      <c r="CT21" s="774"/>
      <c r="CU21" s="990"/>
      <c r="CV21" s="993"/>
      <c r="CW21" s="952"/>
      <c r="CX21" s="952"/>
      <c r="CY21" s="952"/>
      <c r="CZ21" s="774"/>
      <c r="DA21" s="774"/>
      <c r="DB21" s="774"/>
      <c r="DC21" s="990"/>
      <c r="DD21" s="993"/>
      <c r="DE21" s="952"/>
      <c r="DF21" s="952"/>
      <c r="DG21" s="952"/>
      <c r="DH21" s="774"/>
      <c r="DI21" s="774"/>
      <c r="DJ21" s="774"/>
      <c r="DK21" s="990"/>
      <c r="DL21" s="993"/>
      <c r="DM21" s="952"/>
      <c r="DN21" s="952"/>
      <c r="DO21" s="952"/>
      <c r="DP21" s="774"/>
      <c r="DQ21" s="774"/>
      <c r="DR21" s="774"/>
      <c r="DS21" s="990"/>
      <c r="DT21" s="993"/>
      <c r="DU21" s="952"/>
      <c r="DV21" s="952"/>
      <c r="DW21" s="952"/>
      <c r="DX21" s="774"/>
      <c r="DY21" s="774"/>
      <c r="DZ21" s="774"/>
      <c r="EA21" s="990"/>
      <c r="EB21" s="993"/>
      <c r="EC21" s="952"/>
      <c r="ED21" s="952"/>
      <c r="EE21" s="952"/>
      <c r="EF21" s="774"/>
      <c r="EG21" s="774"/>
      <c r="EH21" s="774"/>
      <c r="EI21" s="990"/>
      <c r="EJ21" s="993"/>
      <c r="EK21" s="952"/>
      <c r="EL21" s="952"/>
      <c r="EM21" s="952"/>
      <c r="EN21" s="774"/>
      <c r="EO21" s="774"/>
      <c r="EP21" s="774"/>
      <c r="EQ21" s="990"/>
      <c r="ER21" s="993"/>
      <c r="ES21" s="952"/>
      <c r="ET21" s="952"/>
      <c r="EU21" s="952"/>
      <c r="EV21" s="774"/>
      <c r="EW21" s="774"/>
      <c r="EX21" s="774"/>
      <c r="EY21" s="990"/>
      <c r="EZ21" s="993"/>
      <c r="FA21" s="952"/>
      <c r="FB21" s="952"/>
      <c r="FC21" s="952"/>
      <c r="FD21" s="774"/>
      <c r="FE21" s="774"/>
      <c r="FF21" s="774"/>
      <c r="FG21" s="990"/>
      <c r="FH21" s="993"/>
      <c r="FI21" s="952"/>
      <c r="FJ21" s="952"/>
      <c r="FK21" s="952"/>
      <c r="FL21" s="774"/>
      <c r="FM21" s="774"/>
      <c r="FN21" s="774"/>
      <c r="FO21" s="990"/>
    </row>
    <row r="22" spans="1:171">
      <c r="A22" s="1244">
        <v>110</v>
      </c>
      <c r="B22" s="220" t="s">
        <v>111</v>
      </c>
      <c r="C22" s="1957" t="s">
        <v>70</v>
      </c>
      <c r="D22" s="764" t="s">
        <v>112</v>
      </c>
      <c r="E22" s="1363" t="str">
        <f>'Sch 1- Rate Base '!E22</f>
        <v>PROD</v>
      </c>
      <c r="F22" s="765"/>
      <c r="G22" s="766">
        <f>'Sch 1- Rate Base '!G22</f>
        <v>0</v>
      </c>
      <c r="H22" s="766">
        <f>'Sch 1- Rate Base '!H22</f>
        <v>0</v>
      </c>
      <c r="I22" s="766">
        <f>'Sch 1- Rate Base '!I22</f>
        <v>0</v>
      </c>
      <c r="J22" s="1239">
        <f>'Sch 1- Rate Base '!J22</f>
        <v>0</v>
      </c>
      <c r="K22" s="777">
        <f t="shared" ref="K22:K28" si="0">IF($E22="DIRECT",0,1)</f>
        <v>1</v>
      </c>
      <c r="N22" s="1019">
        <f>VLOOKUP($A22,'New Resources - Group'!$A$4:$Y$133,N$2,FALSE)*N$1</f>
        <v>0</v>
      </c>
      <c r="O22" s="988">
        <f t="shared" ref="O22:O28" si="1">$G22+N22</f>
        <v>0</v>
      </c>
      <c r="P22" s="989">
        <f>VLOOKUP($E22,O$450:R$461,2,FALSE)*O22*($K22)+IF($G22&gt;0,($H22/$G22)*O22,0)*(1-$K22)</f>
        <v>0</v>
      </c>
      <c r="Q22" s="989">
        <f>VLOOKUP($E22,O$450:R$461,3,FALSE)*O22*($K22)+IF($G22&gt;0,($I22/$G22)*O22,0)*(1-$K22)</f>
        <v>0</v>
      </c>
      <c r="R22" s="989">
        <f>VLOOKUP($E22,O$450:R$461,4,FALSE)*O22*($K22)+(O22-P22-Q22)*(1-$K22)</f>
        <v>0</v>
      </c>
      <c r="S22" s="990"/>
      <c r="V22" s="1019">
        <f>VLOOKUP($A22,'New Resources - Group'!$A$4:$Y$133,V$2,FALSE)*V$1</f>
        <v>0</v>
      </c>
      <c r="W22" s="988">
        <f t="shared" ref="W22:W28" si="2">$G22+V22</f>
        <v>0</v>
      </c>
      <c r="X22" s="989">
        <f>VLOOKUP($E22,W$450:Z$461,2,FALSE)*W22*($K22)+IF($G22&gt;0,($H22/$G22)*W22,0)*(1-$K22)</f>
        <v>0</v>
      </c>
      <c r="Y22" s="989">
        <f>VLOOKUP($E22,W$450:Z$461,3,FALSE)*W22*($K22)+IF($G22&gt;0,($I22/$G22)*W22,0)*(1-$K22)</f>
        <v>0</v>
      </c>
      <c r="Z22" s="989">
        <f>VLOOKUP($E22,W$450:Z$461,4,FALSE)*W22*($K22)+(W22-X22-Y22)*(1-$K22)</f>
        <v>0</v>
      </c>
      <c r="AA22" s="990"/>
      <c r="AD22" s="1019">
        <f>VLOOKUP($A22,'New Resources - Group'!$A$4:$Y$133,AD$2,FALSE)*AD$1</f>
        <v>0</v>
      </c>
      <c r="AE22" s="988">
        <f t="shared" ref="AE22:AE28" si="3">$G22+AD22</f>
        <v>0</v>
      </c>
      <c r="AF22" s="989">
        <f>VLOOKUP($E22,AE$450:AH$461,2,FALSE)*AE22*($K22)+IF($G22&gt;0,($H22/$G22)*AE22,0)*(1-$K22)</f>
        <v>0</v>
      </c>
      <c r="AG22" s="989">
        <f>VLOOKUP($E22,AE$450:AH$461,3,FALSE)*AE22*($K22)+IF($G22&gt;0,($I22/$G22)*AE22,0)*(1-$K22)</f>
        <v>0</v>
      </c>
      <c r="AH22" s="989">
        <f>VLOOKUP($E22,AE$450:AH$461,4,FALSE)*AE22*($K22)+(AE22-AF22-AG22)*(1-$K22)</f>
        <v>0</v>
      </c>
      <c r="AI22" s="990"/>
      <c r="AL22" s="1019">
        <f>VLOOKUP($A22,'New Resources - Group'!$A$4:$Y$133,AL$2,FALSE)*AL$1</f>
        <v>0</v>
      </c>
      <c r="AM22" s="988">
        <f t="shared" ref="AM22:AM28" si="4">$G22+AL22</f>
        <v>0</v>
      </c>
      <c r="AN22" s="989">
        <f>VLOOKUP($E22,AM$450:AP$461,2,FALSE)*AM22*($K22)+IF($G22&gt;0,($H22/$G22)*AM22,0)*(1-$K22)</f>
        <v>0</v>
      </c>
      <c r="AO22" s="989">
        <f>VLOOKUP($E22,AM$450:AP$461,3,FALSE)*AM22*($K22)+IF($G22&gt;0,($I22/$G22)*AM22,0)*(1-$K22)</f>
        <v>0</v>
      </c>
      <c r="AP22" s="989">
        <f>VLOOKUP($E22,AM$450:AP$461,4,FALSE)*AM22*($K22)+(AM22-AN22-AO22)*(1-$K22)</f>
        <v>0</v>
      </c>
      <c r="AQ22" s="990"/>
      <c r="AT22" s="1019">
        <f>VLOOKUP($A22,'New Resources - Group'!$A$4:$Y$133,AT$2,FALSE)*AT$1</f>
        <v>0</v>
      </c>
      <c r="AU22" s="988">
        <f t="shared" ref="AU22:AU28" si="5">$G22+AT22</f>
        <v>0</v>
      </c>
      <c r="AV22" s="989">
        <f>VLOOKUP($E22,AU$450:AX$461,2,FALSE)*AU22*($K22)+IF($G22&gt;0,($H22/$G22)*AU22,0)*(1-$K22)</f>
        <v>0</v>
      </c>
      <c r="AW22" s="989">
        <f>VLOOKUP($E22,AU$450:AX$461,3,FALSE)*AU22*($K22)+IF($G22&gt;0,($I22/$G22)*AU22,0)*(1-$K22)</f>
        <v>0</v>
      </c>
      <c r="AX22" s="989">
        <f>VLOOKUP($E22,AU$450:AX$461,4,FALSE)*AU22*($K22)+(AU22-AV22-AW22)*(1-$K22)</f>
        <v>0</v>
      </c>
      <c r="AY22" s="990"/>
      <c r="BB22" s="1019">
        <f>VLOOKUP($A22,'New Resources - Group'!$A$4:$Y$133,BB$2,FALSE)*BB$1</f>
        <v>0</v>
      </c>
      <c r="BC22" s="988">
        <f t="shared" ref="BC22:BC28" si="6">$G22+BB22</f>
        <v>0</v>
      </c>
      <c r="BD22" s="989">
        <f>VLOOKUP($E22,BC$450:BF$461,2,FALSE)*BC22*($K22)+IF($G22&gt;0,($H22/$G22)*BC22,0)*(1-$K22)</f>
        <v>0</v>
      </c>
      <c r="BE22" s="989">
        <f>VLOOKUP($E22,BC$450:BF$461,3,FALSE)*BC22*($K22)+IF($G22&gt;0,($I22/$G22)*BC22,0)*(1-$K22)</f>
        <v>0</v>
      </c>
      <c r="BF22" s="989">
        <f>VLOOKUP($E22,BC$450:BF$461,4,FALSE)*BC22*($K22)+(BC22-BD22-BE22)*(1-$K22)</f>
        <v>0</v>
      </c>
      <c r="BG22" s="990"/>
      <c r="BJ22" s="1019">
        <f>VLOOKUP($A22,'New Resources - Group'!$A$4:$Y$133,BJ$2,FALSE)*BJ$1</f>
        <v>0</v>
      </c>
      <c r="BK22" s="988">
        <f t="shared" ref="BK22:BK28" si="7">$G22+BJ22</f>
        <v>0</v>
      </c>
      <c r="BL22" s="989">
        <f>VLOOKUP($E22,BK$450:BN$461,2,FALSE)*BK22*($K22)+IF($G22&gt;0,($H22/$G22)*BK22,0)*(1-$K22)</f>
        <v>0</v>
      </c>
      <c r="BM22" s="989">
        <f>VLOOKUP($E22,BK$450:BN$461,3,FALSE)*BK22*($K22)+IF($G22&gt;0,($I22/$G22)*BK22,0)*(1-$K22)</f>
        <v>0</v>
      </c>
      <c r="BN22" s="989">
        <f>VLOOKUP($E22,BK$450:BN$461,4,FALSE)*BK22*($K22)+(BK22-BL22-BM22)*(1-$K22)</f>
        <v>0</v>
      </c>
      <c r="BO22" s="990"/>
      <c r="BR22" s="1019">
        <f>VLOOKUP($A22,'New Resources - Group'!$A$4:$Y$133,BR$2,FALSE)*BR$1</f>
        <v>0</v>
      </c>
      <c r="BS22" s="988">
        <f t="shared" ref="BS22:BS28" si="8">$G22+BR22</f>
        <v>0</v>
      </c>
      <c r="BT22" s="989">
        <f>VLOOKUP($E22,BS$450:BV$461,2,FALSE)*BS22*($K22)+IF($G22&gt;0,($H22/$G22)*BS22,0)*(1-$K22)</f>
        <v>0</v>
      </c>
      <c r="BU22" s="989">
        <f>VLOOKUP($E22,BS$450:BV$461,3,FALSE)*BS22*($K22)+IF($G22&gt;0,($I22/$G22)*BS22,0)*(1-$K22)</f>
        <v>0</v>
      </c>
      <c r="BV22" s="989">
        <f>VLOOKUP($E22,BS$450:BV$461,4,FALSE)*BS22*($K22)+(BS22-BT22-BU22)*(1-$K22)</f>
        <v>0</v>
      </c>
      <c r="BW22" s="990"/>
      <c r="BZ22" s="1019">
        <f>VLOOKUP($A22,'New Resources - Group'!$A$4:$Y$133,BZ$2,FALSE)*BZ$1</f>
        <v>0</v>
      </c>
      <c r="CA22" s="988">
        <f t="shared" ref="CA22:CA28" si="9">$G22+BZ22</f>
        <v>0</v>
      </c>
      <c r="CB22" s="989">
        <f>VLOOKUP($E22,CA$450:CD$461,2,FALSE)*CA22*($K22)+IF($G22&gt;0,($H22/$G22)*CA22,0)*(1-$K22)</f>
        <v>0</v>
      </c>
      <c r="CC22" s="989">
        <f>VLOOKUP($E22,CA$450:CD$461,3,FALSE)*CA22*($K22)+IF($G22&gt;0,($I22/$G22)*CA22,0)*(1-$K22)</f>
        <v>0</v>
      </c>
      <c r="CD22" s="989">
        <f>VLOOKUP($E22,CA$450:CD$461,4,FALSE)*CA22*($K22)+(CA22-CB22-CC22)*(1-$K22)</f>
        <v>0</v>
      </c>
      <c r="CE22" s="990"/>
      <c r="CH22" s="1019">
        <f>VLOOKUP($A22,'New Resources - Group'!$A$4:$Y$133,CH$2,FALSE)*CH$1</f>
        <v>0</v>
      </c>
      <c r="CI22" s="988">
        <f t="shared" ref="CI22:CI28" si="10">$G22+CH22</f>
        <v>0</v>
      </c>
      <c r="CJ22" s="989">
        <f>VLOOKUP($E22,CI$450:CL$461,2,FALSE)*CI22*($K22)+IF($G22&gt;0,($H22/$G22)*CI22,0)*(1-$K22)</f>
        <v>0</v>
      </c>
      <c r="CK22" s="989">
        <f>VLOOKUP($E22,CI$450:CL$461,3,FALSE)*CI22*($K22)+IF($G22&gt;0,($I22/$G22)*CI22,0)*(1-$K22)</f>
        <v>0</v>
      </c>
      <c r="CL22" s="989">
        <f>VLOOKUP($E22,CI$450:CL$461,4,FALSE)*CI22*($K22)+(CI22-CJ22-CK22)*(1-$K22)</f>
        <v>0</v>
      </c>
      <c r="CM22" s="990"/>
      <c r="CP22" s="1019">
        <f>VLOOKUP($A22,'New Resources - Group'!$A$4:$Y$133,CP$2,FALSE)*CP$1</f>
        <v>0</v>
      </c>
      <c r="CQ22" s="988">
        <f t="shared" ref="CQ22:CQ28" si="11">$G22+CP22</f>
        <v>0</v>
      </c>
      <c r="CR22" s="989">
        <f>VLOOKUP($E22,CQ$450:CT$461,2,FALSE)*CQ22*($K22)+IF($G22&gt;0,($H22/$G22)*CQ22,0)*(1-$K22)</f>
        <v>0</v>
      </c>
      <c r="CS22" s="989">
        <f>VLOOKUP($E22,CQ$450:CT$461,3,FALSE)*CQ22*($K22)+IF($G22&gt;0,($I22/$G22)*CQ22,0)*(1-$K22)</f>
        <v>0</v>
      </c>
      <c r="CT22" s="989">
        <f>VLOOKUP($E22,CQ$450:CT$461,4,FALSE)*CQ22*($K22)+(CQ22-CR22-CS22)*(1-$K22)</f>
        <v>0</v>
      </c>
      <c r="CU22" s="990"/>
      <c r="CX22" s="1019">
        <f>VLOOKUP($A22,'New Resources - Group'!$A$4:$Y$133,CX$2,FALSE)*CX$1</f>
        <v>0</v>
      </c>
      <c r="CY22" s="988">
        <f t="shared" ref="CY22:CY28" si="12">$G22+CX22</f>
        <v>0</v>
      </c>
      <c r="CZ22" s="989">
        <f>VLOOKUP($E22,CY$450:DB$461,2,FALSE)*CY22*($K22)+IF($G22&gt;0,($H22/$G22)*CY22,0)*(1-$K22)</f>
        <v>0</v>
      </c>
      <c r="DA22" s="989">
        <f>VLOOKUP($E22,CY$450:DB$461,3,FALSE)*CY22*($K22)+IF($G22&gt;0,($I22/$G22)*CY22,0)*(1-$K22)</f>
        <v>0</v>
      </c>
      <c r="DB22" s="989">
        <f>VLOOKUP($E22,CY$450:DB$461,4,FALSE)*CY22*($K22)+(CY22-CZ22-DA22)*(1-$K22)</f>
        <v>0</v>
      </c>
      <c r="DC22" s="990"/>
      <c r="DF22" s="1019">
        <f>VLOOKUP($A22,'New Resources - Group'!$A$4:$Y$133,DF$2,FALSE)*DF$1</f>
        <v>0</v>
      </c>
      <c r="DG22" s="988">
        <f t="shared" ref="DG22:DG28" si="13">$G22+DF22</f>
        <v>0</v>
      </c>
      <c r="DH22" s="989">
        <f>VLOOKUP($E22,DG$450:DJ$461,2,FALSE)*DG22*($K22)+IF($G22&gt;0,($H22/$G22)*DG22,0)*(1-$K22)</f>
        <v>0</v>
      </c>
      <c r="DI22" s="989">
        <f>VLOOKUP($E22,DG$450:DJ$461,3,FALSE)*DG22*($K22)+IF($G22&gt;0,($I22/$G22)*DG22,0)*(1-$K22)</f>
        <v>0</v>
      </c>
      <c r="DJ22" s="989">
        <f>VLOOKUP($E22,DG$450:DJ$461,4,FALSE)*DG22*($K22)+(DG22-DH22-DI22)*(1-$K22)</f>
        <v>0</v>
      </c>
      <c r="DK22" s="990"/>
      <c r="DN22" s="1019">
        <f>VLOOKUP($A22,'New Resources - Group'!$A$4:$Y$133,DN$2,FALSE)*DN$1</f>
        <v>0</v>
      </c>
      <c r="DO22" s="988">
        <f t="shared" ref="DO22:DO28" si="14">$G22+DN22</f>
        <v>0</v>
      </c>
      <c r="DP22" s="989">
        <f>VLOOKUP($E22,DO$450:DR$461,2,FALSE)*DO22*($K22)+IF($G22&gt;0,($H22/$G22)*DO22,0)*(1-$K22)</f>
        <v>0</v>
      </c>
      <c r="DQ22" s="989">
        <f>VLOOKUP($E22,DO$450:DR$461,3,FALSE)*DO22*($K22)+IF($G22&gt;0,($I22/$G22)*DO22,0)*(1-$K22)</f>
        <v>0</v>
      </c>
      <c r="DR22" s="989">
        <f>VLOOKUP($E22,DO$450:DR$461,4,FALSE)*DO22*($K22)+(DO22-DP22-DQ22)*(1-$K22)</f>
        <v>0</v>
      </c>
      <c r="DS22" s="990"/>
      <c r="DV22" s="1019">
        <f>VLOOKUP($A22,'New Resources - Group'!$A$4:$Y$133,DV$2,FALSE)*DV$1</f>
        <v>0</v>
      </c>
      <c r="DW22" s="988">
        <f t="shared" ref="DW22:DW28" si="15">$G22+DV22</f>
        <v>0</v>
      </c>
      <c r="DX22" s="989">
        <f>VLOOKUP($E22,DW$450:DZ$461,2,FALSE)*DW22*($K22)+IF($G22&gt;0,($H22/$G22)*DW22,0)*(1-$K22)</f>
        <v>0</v>
      </c>
      <c r="DY22" s="989">
        <f>VLOOKUP($E22,DW$450:DZ$461,3,FALSE)*DW22*($K22)+IF($G22&gt;0,($I22/$G22)*DW22,0)*(1-$K22)</f>
        <v>0</v>
      </c>
      <c r="DZ22" s="989">
        <f>VLOOKUP($E22,DW$450:DZ$461,4,FALSE)*DW22*($K22)+(DW22-DX22-DY22)*(1-$K22)</f>
        <v>0</v>
      </c>
      <c r="EA22" s="990"/>
      <c r="ED22" s="1019">
        <f>VLOOKUP($A22,'New Resources - Group'!$A$4:$Y$133,ED$2,FALSE)*ED$1</f>
        <v>0</v>
      </c>
      <c r="EE22" s="988">
        <f t="shared" ref="EE22:EE28" si="16">$G22+ED22</f>
        <v>0</v>
      </c>
      <c r="EF22" s="989">
        <f>VLOOKUP($E22,EE$450:EH$461,2,FALSE)*EE22*($K22)+IF($G22&gt;0,($H22/$G22)*EE22,0)*(1-$K22)</f>
        <v>0</v>
      </c>
      <c r="EG22" s="989">
        <f>VLOOKUP($E22,EE$450:EH$461,3,FALSE)*EE22*($K22)+IF($G22&gt;0,($I22/$G22)*EE22,0)*(1-$K22)</f>
        <v>0</v>
      </c>
      <c r="EH22" s="989">
        <f>VLOOKUP($E22,EE$450:EH$461,4,FALSE)*EE22*($K22)+(EE22-EF22-EG22)*(1-$K22)</f>
        <v>0</v>
      </c>
      <c r="EI22" s="990"/>
      <c r="EL22" s="1019">
        <f>VLOOKUP($A22,'New Resources - Group'!$A$4:$Y$133,EL$2,FALSE)*EL$1</f>
        <v>0</v>
      </c>
      <c r="EM22" s="988">
        <f t="shared" ref="EM22:EM28" si="17">$G22+EL22</f>
        <v>0</v>
      </c>
      <c r="EN22" s="989">
        <f>VLOOKUP($E22,EM$450:EP$461,2,FALSE)*EM22*($K22)+IF($G22&gt;0,($H22/$G22)*EM22,0)*(1-$K22)</f>
        <v>0</v>
      </c>
      <c r="EO22" s="989">
        <f>VLOOKUP($E22,EM$450:EP$461,3,FALSE)*EM22*($K22)+IF($G22&gt;0,($I22/$G22)*EM22,0)*(1-$K22)</f>
        <v>0</v>
      </c>
      <c r="EP22" s="989">
        <f>VLOOKUP($E22,EM$450:EP$461,4,FALSE)*EM22*($K22)+(EM22-EN22-EO22)*(1-$K22)</f>
        <v>0</v>
      </c>
      <c r="EQ22" s="990"/>
      <c r="ET22" s="1019">
        <f>VLOOKUP($A22,'New Resources - Group'!$A$4:$Y$133,ET$2,FALSE)*ET$1</f>
        <v>0</v>
      </c>
      <c r="EU22" s="988">
        <f t="shared" ref="EU22:EU28" si="18">$G22+ET22</f>
        <v>0</v>
      </c>
      <c r="EV22" s="989">
        <f>VLOOKUP($E22,EU$450:EX$461,2,FALSE)*EU22*($K22)+IF($G22&gt;0,($H22/$G22)*EU22,0)*(1-$K22)</f>
        <v>0</v>
      </c>
      <c r="EW22" s="989">
        <f>VLOOKUP($E22,EU$450:EX$461,3,FALSE)*EU22*($K22)+IF($G22&gt;0,($I22/$G22)*EU22,0)*(1-$K22)</f>
        <v>0</v>
      </c>
      <c r="EX22" s="989">
        <f>VLOOKUP($E22,EU$450:EX$461,4,FALSE)*EU22*($K22)+(EU22-EV22-EW22)*(1-$K22)</f>
        <v>0</v>
      </c>
      <c r="EY22" s="990"/>
      <c r="FB22" s="1019">
        <f>VLOOKUP($A22,'New Resources - Group'!$A$4:$Y$133,FB$2,FALSE)*FB$1</f>
        <v>0</v>
      </c>
      <c r="FC22" s="988">
        <f t="shared" ref="FC22:FC28" si="19">$G22+FB22</f>
        <v>0</v>
      </c>
      <c r="FD22" s="989">
        <f>VLOOKUP($E22,FC$450:FF$461,2,FALSE)*FC22*($K22)+IF($G22&gt;0,($H22/$G22)*FC22,0)*(1-$K22)</f>
        <v>0</v>
      </c>
      <c r="FE22" s="989">
        <f>VLOOKUP($E22,FC$450:FF$461,3,FALSE)*FC22*($K22)+IF($G22&gt;0,($I22/$G22)*FC22,0)*(1-$K22)</f>
        <v>0</v>
      </c>
      <c r="FF22" s="989">
        <f>VLOOKUP($E22,FC$450:FF$461,4,FALSE)*FC22*($K22)+(FC22-FD22-FE22)*(1-$K22)</f>
        <v>0</v>
      </c>
      <c r="FG22" s="990"/>
      <c r="FJ22" s="1019">
        <f>VLOOKUP($A22,'New Resources - Group'!$A$4:$Y$133,FJ$2,FALSE)*FJ$1</f>
        <v>0</v>
      </c>
      <c r="FK22" s="988">
        <f t="shared" ref="FK22:FK28" si="20">$G22+FJ22</f>
        <v>0</v>
      </c>
      <c r="FL22" s="989">
        <f>VLOOKUP($E22,FK$450:FN$461,2,FALSE)*FK22*($K22)+IF($G22&gt;0,($H22/$G22)*FK22,0)*(1-$K22)</f>
        <v>0</v>
      </c>
      <c r="FM22" s="989">
        <f>VLOOKUP($E22,FK$450:FN$461,3,FALSE)*FK22*($K22)+IF($G22&gt;0,($I22/$G22)*FK22,0)*(1-$K22)</f>
        <v>0</v>
      </c>
      <c r="FN22" s="989">
        <f>VLOOKUP($E22,FK$450:FN$461,4,FALSE)*FK22*($K22)+(FK22-FL22-FM22)*(1-$K22)</f>
        <v>0</v>
      </c>
      <c r="FO22" s="990"/>
    </row>
    <row r="23" spans="1:171">
      <c r="A23" s="1244">
        <v>250</v>
      </c>
      <c r="B23" s="220" t="s">
        <v>113</v>
      </c>
      <c r="C23" s="1957" t="s">
        <v>70</v>
      </c>
      <c r="D23" s="764" t="s">
        <v>114</v>
      </c>
      <c r="E23" s="1363" t="str">
        <f>'Sch 1- Rate Base '!E23</f>
        <v>PROD</v>
      </c>
      <c r="F23" s="765"/>
      <c r="G23" s="766">
        <f>'Sch 1- Rate Base '!G23</f>
        <v>0</v>
      </c>
      <c r="H23" s="766">
        <f>'Sch 1- Rate Base '!H23</f>
        <v>0</v>
      </c>
      <c r="I23" s="766">
        <f>'Sch 1- Rate Base '!I23</f>
        <v>0</v>
      </c>
      <c r="J23" s="1239">
        <f>'Sch 1- Rate Base '!J23</f>
        <v>0</v>
      </c>
      <c r="K23" s="777">
        <f t="shared" si="0"/>
        <v>1</v>
      </c>
      <c r="N23" s="1019">
        <f>VLOOKUP($A23,'New Resources - Group'!$A$4:$Y$133,N$2,FALSE)*N$1</f>
        <v>0</v>
      </c>
      <c r="O23" s="988">
        <f t="shared" si="1"/>
        <v>0</v>
      </c>
      <c r="P23" s="989">
        <f>VLOOKUP($E23,O$450:R$461,2,FALSE)*O23*($K23)+IF($G23&gt;0,($H23/$G23)*O23,0)*(1-$K23)</f>
        <v>0</v>
      </c>
      <c r="Q23" s="989">
        <f>VLOOKUP($E23,O$450:R$461,3,FALSE)*O23*($K23)+IF($G23&gt;0,($I23/$G23)*O23,0)*(1-$K23)</f>
        <v>0</v>
      </c>
      <c r="R23" s="989">
        <f>VLOOKUP($E23,O$450:R$461,4,FALSE)*O23*($K23)+(O23-P23-Q23)*(1-$K23)</f>
        <v>0</v>
      </c>
      <c r="S23" s="990"/>
      <c r="V23" s="1019">
        <f>VLOOKUP($A23,'New Resources - Group'!$A$4:$Y$133,V$2,FALSE)*V$1</f>
        <v>0</v>
      </c>
      <c r="W23" s="988">
        <f t="shared" si="2"/>
        <v>0</v>
      </c>
      <c r="X23" s="989">
        <f>VLOOKUP($E23,W$450:Z$461,2,FALSE)*W23*($K23)+IF($G23&gt;0,($H23/$G23)*W23,0)*(1-$K23)</f>
        <v>0</v>
      </c>
      <c r="Y23" s="989">
        <f>VLOOKUP($E23,W$450:Z$461,3,FALSE)*W23*($K23)+IF($G23&gt;0,($I23/$G23)*W23,0)*(1-$K23)</f>
        <v>0</v>
      </c>
      <c r="Z23" s="989">
        <f>VLOOKUP($E23,W$450:Z$461,4,FALSE)*W23*($K23)+(W23-X23-Y23)*(1-$K23)</f>
        <v>0</v>
      </c>
      <c r="AA23" s="990"/>
      <c r="AD23" s="1019">
        <f>VLOOKUP($A23,'New Resources - Group'!$A$4:$Y$133,AD$2,FALSE)*AD$1</f>
        <v>0</v>
      </c>
      <c r="AE23" s="988">
        <f t="shared" si="3"/>
        <v>0</v>
      </c>
      <c r="AF23" s="989">
        <f>VLOOKUP($E23,AE$450:AH$461,2,FALSE)*AE23*($K23)+IF($G23&gt;0,($H23/$G23)*AE23,0)*(1-$K23)</f>
        <v>0</v>
      </c>
      <c r="AG23" s="989">
        <f>VLOOKUP($E23,AE$450:AH$461,3,FALSE)*AE23*($K23)+IF($G23&gt;0,($I23/$G23)*AE23,0)*(1-$K23)</f>
        <v>0</v>
      </c>
      <c r="AH23" s="989">
        <f>VLOOKUP($E23,AE$450:AH$461,4,FALSE)*AE23*($K23)+(AE23-AF23-AG23)*(1-$K23)</f>
        <v>0</v>
      </c>
      <c r="AI23" s="990"/>
      <c r="AL23" s="1019">
        <f>VLOOKUP($A23,'New Resources - Group'!$A$4:$Y$133,AL$2,FALSE)*AL$1</f>
        <v>0</v>
      </c>
      <c r="AM23" s="988">
        <f t="shared" si="4"/>
        <v>0</v>
      </c>
      <c r="AN23" s="989">
        <f>VLOOKUP($E23,AM$450:AP$461,2,FALSE)*AM23*($K23)+IF($G23&gt;0,($H23/$G23)*AM23,0)*(1-$K23)</f>
        <v>0</v>
      </c>
      <c r="AO23" s="989">
        <f>VLOOKUP($E23,AM$450:AP$461,3,FALSE)*AM23*($K23)+IF($G23&gt;0,($I23/$G23)*AM23,0)*(1-$K23)</f>
        <v>0</v>
      </c>
      <c r="AP23" s="989">
        <f>VLOOKUP($E23,AM$450:AP$461,4,FALSE)*AM23*($K23)+(AM23-AN23-AO23)*(1-$K23)</f>
        <v>0</v>
      </c>
      <c r="AQ23" s="990"/>
      <c r="AT23" s="1019">
        <f>VLOOKUP($A23,'New Resources - Group'!$A$4:$Y$133,AT$2,FALSE)*AT$1</f>
        <v>0</v>
      </c>
      <c r="AU23" s="988">
        <f t="shared" si="5"/>
        <v>0</v>
      </c>
      <c r="AV23" s="989">
        <f>VLOOKUP($E23,AU$450:AX$461,2,FALSE)*AU23*($K23)+IF($G23&gt;0,($H23/$G23)*AU23,0)*(1-$K23)</f>
        <v>0</v>
      </c>
      <c r="AW23" s="989">
        <f>VLOOKUP($E23,AU$450:AX$461,3,FALSE)*AU23*($K23)+IF($G23&gt;0,($I23/$G23)*AU23,0)*(1-$K23)</f>
        <v>0</v>
      </c>
      <c r="AX23" s="989">
        <f>VLOOKUP($E23,AU$450:AX$461,4,FALSE)*AU23*($K23)+(AU23-AV23-AW23)*(1-$K23)</f>
        <v>0</v>
      </c>
      <c r="AY23" s="990"/>
      <c r="BB23" s="1019">
        <f>VLOOKUP($A23,'New Resources - Group'!$A$4:$Y$133,BB$2,FALSE)*BB$1</f>
        <v>0</v>
      </c>
      <c r="BC23" s="988">
        <f t="shared" si="6"/>
        <v>0</v>
      </c>
      <c r="BD23" s="989">
        <f>VLOOKUP($E23,BC$450:BF$461,2,FALSE)*BC23*($K23)+IF($G23&gt;0,($H23/$G23)*BC23,0)*(1-$K23)</f>
        <v>0</v>
      </c>
      <c r="BE23" s="989">
        <f>VLOOKUP($E23,BC$450:BF$461,3,FALSE)*BC23*($K23)+IF($G23&gt;0,($I23/$G23)*BC23,0)*(1-$K23)</f>
        <v>0</v>
      </c>
      <c r="BF23" s="989">
        <f>VLOOKUP($E23,BC$450:BF$461,4,FALSE)*BC23*($K23)+(BC23-BD23-BE23)*(1-$K23)</f>
        <v>0</v>
      </c>
      <c r="BG23" s="990"/>
      <c r="BJ23" s="1019">
        <f>VLOOKUP($A23,'New Resources - Group'!$A$4:$Y$133,BJ$2,FALSE)*BJ$1</f>
        <v>0</v>
      </c>
      <c r="BK23" s="988">
        <f t="shared" si="7"/>
        <v>0</v>
      </c>
      <c r="BL23" s="989">
        <f>VLOOKUP($E23,BK$450:BN$461,2,FALSE)*BK23*($K23)+IF($G23&gt;0,($H23/$G23)*BK23,0)*(1-$K23)</f>
        <v>0</v>
      </c>
      <c r="BM23" s="989">
        <f>VLOOKUP($E23,BK$450:BN$461,3,FALSE)*BK23*($K23)+IF($G23&gt;0,($I23/$G23)*BK23,0)*(1-$K23)</f>
        <v>0</v>
      </c>
      <c r="BN23" s="989">
        <f>VLOOKUP($E23,BK$450:BN$461,4,FALSE)*BK23*($K23)+(BK23-BL23-BM23)*(1-$K23)</f>
        <v>0</v>
      </c>
      <c r="BO23" s="990"/>
      <c r="BR23" s="1019">
        <f>VLOOKUP($A23,'New Resources - Group'!$A$4:$Y$133,BR$2,FALSE)*BR$1</f>
        <v>0</v>
      </c>
      <c r="BS23" s="988">
        <f t="shared" si="8"/>
        <v>0</v>
      </c>
      <c r="BT23" s="989">
        <f>VLOOKUP($E23,BS$450:BV$461,2,FALSE)*BS23*($K23)+IF($G23&gt;0,($H23/$G23)*BS23,0)*(1-$K23)</f>
        <v>0</v>
      </c>
      <c r="BU23" s="989">
        <f>VLOOKUP($E23,BS$450:BV$461,3,FALSE)*BS23*($K23)+IF($G23&gt;0,($I23/$G23)*BS23,0)*(1-$K23)</f>
        <v>0</v>
      </c>
      <c r="BV23" s="989">
        <f>VLOOKUP($E23,BS$450:BV$461,4,FALSE)*BS23*($K23)+(BS23-BT23-BU23)*(1-$K23)</f>
        <v>0</v>
      </c>
      <c r="BW23" s="990"/>
      <c r="BZ23" s="1019">
        <f>VLOOKUP($A23,'New Resources - Group'!$A$4:$Y$133,BZ$2,FALSE)*BZ$1</f>
        <v>0</v>
      </c>
      <c r="CA23" s="988">
        <f t="shared" si="9"/>
        <v>0</v>
      </c>
      <c r="CB23" s="989">
        <f>VLOOKUP($E23,CA$450:CD$461,2,FALSE)*CA23*($K23)+IF($G23&gt;0,($H23/$G23)*CA23,0)*(1-$K23)</f>
        <v>0</v>
      </c>
      <c r="CC23" s="989">
        <f>VLOOKUP($E23,CA$450:CD$461,3,FALSE)*CA23*($K23)+IF($G23&gt;0,($I23/$G23)*CA23,0)*(1-$K23)</f>
        <v>0</v>
      </c>
      <c r="CD23" s="989">
        <f>VLOOKUP($E23,CA$450:CD$461,4,FALSE)*CA23*($K23)+(CA23-CB23-CC23)*(1-$K23)</f>
        <v>0</v>
      </c>
      <c r="CE23" s="990"/>
      <c r="CH23" s="1019">
        <f>VLOOKUP($A23,'New Resources - Group'!$A$4:$Y$133,CH$2,FALSE)*CH$1</f>
        <v>0</v>
      </c>
      <c r="CI23" s="988">
        <f t="shared" si="10"/>
        <v>0</v>
      </c>
      <c r="CJ23" s="989">
        <f>VLOOKUP($E23,CI$450:CL$461,2,FALSE)*CI23*($K23)+IF($G23&gt;0,($H23/$G23)*CI23,0)*(1-$K23)</f>
        <v>0</v>
      </c>
      <c r="CK23" s="989">
        <f>VLOOKUP($E23,CI$450:CL$461,3,FALSE)*CI23*($K23)+IF($G23&gt;0,($I23/$G23)*CI23,0)*(1-$K23)</f>
        <v>0</v>
      </c>
      <c r="CL23" s="989">
        <f>VLOOKUP($E23,CI$450:CL$461,4,FALSE)*CI23*($K23)+(CI23-CJ23-CK23)*(1-$K23)</f>
        <v>0</v>
      </c>
      <c r="CM23" s="990"/>
      <c r="CP23" s="1019">
        <f>VLOOKUP($A23,'New Resources - Group'!$A$4:$Y$133,CP$2,FALSE)*CP$1</f>
        <v>0</v>
      </c>
      <c r="CQ23" s="988">
        <f t="shared" si="11"/>
        <v>0</v>
      </c>
      <c r="CR23" s="989">
        <f>VLOOKUP($E23,CQ$450:CT$461,2,FALSE)*CQ23*($K23)+IF($G23&gt;0,($H23/$G23)*CQ23,0)*(1-$K23)</f>
        <v>0</v>
      </c>
      <c r="CS23" s="989">
        <f>VLOOKUP($E23,CQ$450:CT$461,3,FALSE)*CQ23*($K23)+IF($G23&gt;0,($I23/$G23)*CQ23,0)*(1-$K23)</f>
        <v>0</v>
      </c>
      <c r="CT23" s="989">
        <f>VLOOKUP($E23,CQ$450:CT$461,4,FALSE)*CQ23*($K23)+(CQ23-CR23-CS23)*(1-$K23)</f>
        <v>0</v>
      </c>
      <c r="CU23" s="990"/>
      <c r="CX23" s="1019">
        <f>VLOOKUP($A23,'New Resources - Group'!$A$4:$Y$133,CX$2,FALSE)*CX$1</f>
        <v>0</v>
      </c>
      <c r="CY23" s="988">
        <f t="shared" si="12"/>
        <v>0</v>
      </c>
      <c r="CZ23" s="989">
        <f>VLOOKUP($E23,CY$450:DB$461,2,FALSE)*CY23*($K23)+IF($G23&gt;0,($H23/$G23)*CY23,0)*(1-$K23)</f>
        <v>0</v>
      </c>
      <c r="DA23" s="989">
        <f>VLOOKUP($E23,CY$450:DB$461,3,FALSE)*CY23*($K23)+IF($G23&gt;0,($I23/$G23)*CY23,0)*(1-$K23)</f>
        <v>0</v>
      </c>
      <c r="DB23" s="989">
        <f>VLOOKUP($E23,CY$450:DB$461,4,FALSE)*CY23*($K23)+(CY23-CZ23-DA23)*(1-$K23)</f>
        <v>0</v>
      </c>
      <c r="DC23" s="990"/>
      <c r="DF23" s="1019">
        <f>VLOOKUP($A23,'New Resources - Group'!$A$4:$Y$133,DF$2,FALSE)*DF$1</f>
        <v>0</v>
      </c>
      <c r="DG23" s="988">
        <f t="shared" si="13"/>
        <v>0</v>
      </c>
      <c r="DH23" s="989">
        <f>VLOOKUP($E23,DG$450:DJ$461,2,FALSE)*DG23*($K23)+IF($G23&gt;0,($H23/$G23)*DG23,0)*(1-$K23)</f>
        <v>0</v>
      </c>
      <c r="DI23" s="989">
        <f>VLOOKUP($E23,DG$450:DJ$461,3,FALSE)*DG23*($K23)+IF($G23&gt;0,($I23/$G23)*DG23,0)*(1-$K23)</f>
        <v>0</v>
      </c>
      <c r="DJ23" s="989">
        <f>VLOOKUP($E23,DG$450:DJ$461,4,FALSE)*DG23*($K23)+(DG23-DH23-DI23)*(1-$K23)</f>
        <v>0</v>
      </c>
      <c r="DK23" s="990"/>
      <c r="DN23" s="1019">
        <f>VLOOKUP($A23,'New Resources - Group'!$A$4:$Y$133,DN$2,FALSE)*DN$1</f>
        <v>0</v>
      </c>
      <c r="DO23" s="988">
        <f t="shared" si="14"/>
        <v>0</v>
      </c>
      <c r="DP23" s="989">
        <f>VLOOKUP($E23,DO$450:DR$461,2,FALSE)*DO23*($K23)+IF($G23&gt;0,($H23/$G23)*DO23,0)*(1-$K23)</f>
        <v>0</v>
      </c>
      <c r="DQ23" s="989">
        <f>VLOOKUP($E23,DO$450:DR$461,3,FALSE)*DO23*($K23)+IF($G23&gt;0,($I23/$G23)*DO23,0)*(1-$K23)</f>
        <v>0</v>
      </c>
      <c r="DR23" s="989">
        <f>VLOOKUP($E23,DO$450:DR$461,4,FALSE)*DO23*($K23)+(DO23-DP23-DQ23)*(1-$K23)</f>
        <v>0</v>
      </c>
      <c r="DS23" s="990"/>
      <c r="DV23" s="1019">
        <f>VLOOKUP($A23,'New Resources - Group'!$A$4:$Y$133,DV$2,FALSE)*DV$1</f>
        <v>0</v>
      </c>
      <c r="DW23" s="988">
        <f t="shared" si="15"/>
        <v>0</v>
      </c>
      <c r="DX23" s="989">
        <f>VLOOKUP($E23,DW$450:DZ$461,2,FALSE)*DW23*($K23)+IF($G23&gt;0,($H23/$G23)*DW23,0)*(1-$K23)</f>
        <v>0</v>
      </c>
      <c r="DY23" s="989">
        <f>VLOOKUP($E23,DW$450:DZ$461,3,FALSE)*DW23*($K23)+IF($G23&gt;0,($I23/$G23)*DW23,0)*(1-$K23)</f>
        <v>0</v>
      </c>
      <c r="DZ23" s="989">
        <f>VLOOKUP($E23,DW$450:DZ$461,4,FALSE)*DW23*($K23)+(DW23-DX23-DY23)*(1-$K23)</f>
        <v>0</v>
      </c>
      <c r="EA23" s="990"/>
      <c r="ED23" s="1019">
        <f>VLOOKUP($A23,'New Resources - Group'!$A$4:$Y$133,ED$2,FALSE)*ED$1</f>
        <v>0</v>
      </c>
      <c r="EE23" s="988">
        <f t="shared" si="16"/>
        <v>0</v>
      </c>
      <c r="EF23" s="989">
        <f>VLOOKUP($E23,EE$450:EH$461,2,FALSE)*EE23*($K23)+IF($G23&gt;0,($H23/$G23)*EE23,0)*(1-$K23)</f>
        <v>0</v>
      </c>
      <c r="EG23" s="989">
        <f>VLOOKUP($E23,EE$450:EH$461,3,FALSE)*EE23*($K23)+IF($G23&gt;0,($I23/$G23)*EE23,0)*(1-$K23)</f>
        <v>0</v>
      </c>
      <c r="EH23" s="989">
        <f>VLOOKUP($E23,EE$450:EH$461,4,FALSE)*EE23*($K23)+(EE23-EF23-EG23)*(1-$K23)</f>
        <v>0</v>
      </c>
      <c r="EI23" s="990"/>
      <c r="EL23" s="1019">
        <f>VLOOKUP($A23,'New Resources - Group'!$A$4:$Y$133,EL$2,FALSE)*EL$1</f>
        <v>0</v>
      </c>
      <c r="EM23" s="988">
        <f t="shared" si="17"/>
        <v>0</v>
      </c>
      <c r="EN23" s="989">
        <f>VLOOKUP($E23,EM$450:EP$461,2,FALSE)*EM23*($K23)+IF($G23&gt;0,($H23/$G23)*EM23,0)*(1-$K23)</f>
        <v>0</v>
      </c>
      <c r="EO23" s="989">
        <f>VLOOKUP($E23,EM$450:EP$461,3,FALSE)*EM23*($K23)+IF($G23&gt;0,($I23/$G23)*EM23,0)*(1-$K23)</f>
        <v>0</v>
      </c>
      <c r="EP23" s="989">
        <f>VLOOKUP($E23,EM$450:EP$461,4,FALSE)*EM23*($K23)+(EM23-EN23-EO23)*(1-$K23)</f>
        <v>0</v>
      </c>
      <c r="EQ23" s="990"/>
      <c r="ET23" s="1019">
        <f>VLOOKUP($A23,'New Resources - Group'!$A$4:$Y$133,ET$2,FALSE)*ET$1</f>
        <v>0</v>
      </c>
      <c r="EU23" s="988">
        <f t="shared" si="18"/>
        <v>0</v>
      </c>
      <c r="EV23" s="989">
        <f>VLOOKUP($E23,EU$450:EX$461,2,FALSE)*EU23*($K23)+IF($G23&gt;0,($H23/$G23)*EU23,0)*(1-$K23)</f>
        <v>0</v>
      </c>
      <c r="EW23" s="989">
        <f>VLOOKUP($E23,EU$450:EX$461,3,FALSE)*EU23*($K23)+IF($G23&gt;0,($I23/$G23)*EU23,0)*(1-$K23)</f>
        <v>0</v>
      </c>
      <c r="EX23" s="989">
        <f>VLOOKUP($E23,EU$450:EX$461,4,FALSE)*EU23*($K23)+(EU23-EV23-EW23)*(1-$K23)</f>
        <v>0</v>
      </c>
      <c r="EY23" s="990"/>
      <c r="FB23" s="1019">
        <f>VLOOKUP($A23,'New Resources - Group'!$A$4:$Y$133,FB$2,FALSE)*FB$1</f>
        <v>0</v>
      </c>
      <c r="FC23" s="988">
        <f t="shared" si="19"/>
        <v>0</v>
      </c>
      <c r="FD23" s="989">
        <f>VLOOKUP($E23,FC$450:FF$461,2,FALSE)*FC23*($K23)+IF($G23&gt;0,($H23/$G23)*FC23,0)*(1-$K23)</f>
        <v>0</v>
      </c>
      <c r="FE23" s="989">
        <f>VLOOKUP($E23,FC$450:FF$461,3,FALSE)*FC23*($K23)+IF($G23&gt;0,($I23/$G23)*FC23,0)*(1-$K23)</f>
        <v>0</v>
      </c>
      <c r="FF23" s="989">
        <f>VLOOKUP($E23,FC$450:FF$461,4,FALSE)*FC23*($K23)+(FC23-FD23-FE23)*(1-$K23)</f>
        <v>0</v>
      </c>
      <c r="FG23" s="990"/>
      <c r="FJ23" s="1019">
        <f>VLOOKUP($A23,'New Resources - Group'!$A$4:$Y$133,FJ$2,FALSE)*FJ$1</f>
        <v>0</v>
      </c>
      <c r="FK23" s="988">
        <f t="shared" si="20"/>
        <v>0</v>
      </c>
      <c r="FL23" s="989">
        <f>VLOOKUP($E23,FK$450:FN$461,2,FALSE)*FK23*($K23)+IF($G23&gt;0,($H23/$G23)*FK23,0)*(1-$K23)</f>
        <v>0</v>
      </c>
      <c r="FM23" s="989">
        <f>VLOOKUP($E23,FK$450:FN$461,3,FALSE)*FK23*($K23)+IF($G23&gt;0,($I23/$G23)*FK23,0)*(1-$K23)</f>
        <v>0</v>
      </c>
      <c r="FN23" s="989">
        <f>VLOOKUP($E23,FK$450:FN$461,4,FALSE)*FK23*($K23)+(FK23-FL23-FM23)*(1-$K23)</f>
        <v>0</v>
      </c>
      <c r="FO23" s="990"/>
    </row>
    <row r="24" spans="1:171">
      <c r="A24" s="1244">
        <v>380</v>
      </c>
      <c r="B24" s="220" t="s">
        <v>115</v>
      </c>
      <c r="C24" s="1957" t="s">
        <v>70</v>
      </c>
      <c r="D24" s="764" t="s">
        <v>116</v>
      </c>
      <c r="E24" s="1363" t="str">
        <f>'Sch 1- Rate Base '!E24</f>
        <v>PROD</v>
      </c>
      <c r="F24" s="765"/>
      <c r="G24" s="766">
        <f>'Sch 1- Rate Base '!G24</f>
        <v>0</v>
      </c>
      <c r="H24" s="766">
        <f>'Sch 1- Rate Base '!H24</f>
        <v>0</v>
      </c>
      <c r="I24" s="766">
        <f>'Sch 1- Rate Base '!I24</f>
        <v>0</v>
      </c>
      <c r="J24" s="1239">
        <f>'Sch 1- Rate Base '!J24</f>
        <v>0</v>
      </c>
      <c r="K24" s="777">
        <f t="shared" si="0"/>
        <v>1</v>
      </c>
      <c r="N24" s="1019">
        <f>VLOOKUP($A24,'New Resources - Group'!$A$4:$Y$133,N$2,FALSE)*N$1</f>
        <v>0</v>
      </c>
      <c r="O24" s="988">
        <f t="shared" si="1"/>
        <v>0</v>
      </c>
      <c r="P24" s="989">
        <f>VLOOKUP($E24,O$450:R$461,2,FALSE)*O24*($K24)+IF($G24&gt;0,($H24/$G24)*O24,0)*(1-$K24)</f>
        <v>0</v>
      </c>
      <c r="Q24" s="989">
        <f>VLOOKUP($E24,O$450:R$461,3,FALSE)*O24*($K24)+IF($G24&gt;0,($I24/$G24)*O24,0)*(1-$K24)</f>
        <v>0</v>
      </c>
      <c r="R24" s="989">
        <f>VLOOKUP($E24,O$450:R$461,4,FALSE)*O24*($K24)+(O24-P24-Q24)*(1-$K24)</f>
        <v>0</v>
      </c>
      <c r="S24" s="990"/>
      <c r="V24" s="1019">
        <f>VLOOKUP($A24,'New Resources - Group'!$A$4:$Y$133,V$2,FALSE)*V$1</f>
        <v>0</v>
      </c>
      <c r="W24" s="988">
        <f t="shared" si="2"/>
        <v>0</v>
      </c>
      <c r="X24" s="989">
        <f>VLOOKUP($E24,W$450:Z$461,2,FALSE)*W24*($K24)+IF($G24&gt;0,($H24/$G24)*W24,0)*(1-$K24)</f>
        <v>0</v>
      </c>
      <c r="Y24" s="989">
        <f>VLOOKUP($E24,W$450:Z$461,3,FALSE)*W24*($K24)+IF($G24&gt;0,($I24/$G24)*W24,0)*(1-$K24)</f>
        <v>0</v>
      </c>
      <c r="Z24" s="989">
        <f>VLOOKUP($E24,W$450:Z$461,4,FALSE)*W24*($K24)+(W24-X24-Y24)*(1-$K24)</f>
        <v>0</v>
      </c>
      <c r="AA24" s="990"/>
      <c r="AD24" s="1019">
        <f>VLOOKUP($A24,'New Resources - Group'!$A$4:$Y$133,AD$2,FALSE)*AD$1</f>
        <v>0</v>
      </c>
      <c r="AE24" s="988">
        <f t="shared" si="3"/>
        <v>0</v>
      </c>
      <c r="AF24" s="989">
        <f>VLOOKUP($E24,AE$450:AH$461,2,FALSE)*AE24*($K24)+IF($G24&gt;0,($H24/$G24)*AE24,0)*(1-$K24)</f>
        <v>0</v>
      </c>
      <c r="AG24" s="989">
        <f>VLOOKUP($E24,AE$450:AH$461,3,FALSE)*AE24*($K24)+IF($G24&gt;0,($I24/$G24)*AE24,0)*(1-$K24)</f>
        <v>0</v>
      </c>
      <c r="AH24" s="989">
        <f>VLOOKUP($E24,AE$450:AH$461,4,FALSE)*AE24*($K24)+(AE24-AF24-AG24)*(1-$K24)</f>
        <v>0</v>
      </c>
      <c r="AI24" s="990"/>
      <c r="AL24" s="1019">
        <f>VLOOKUP($A24,'New Resources - Group'!$A$4:$Y$133,AL$2,FALSE)*AL$1</f>
        <v>0</v>
      </c>
      <c r="AM24" s="988">
        <f t="shared" si="4"/>
        <v>0</v>
      </c>
      <c r="AN24" s="989">
        <f>VLOOKUP($E24,AM$450:AP$461,2,FALSE)*AM24*($K24)+IF($G24&gt;0,($H24/$G24)*AM24,0)*(1-$K24)</f>
        <v>0</v>
      </c>
      <c r="AO24" s="989">
        <f>VLOOKUP($E24,AM$450:AP$461,3,FALSE)*AM24*($K24)+IF($G24&gt;0,($I24/$G24)*AM24,0)*(1-$K24)</f>
        <v>0</v>
      </c>
      <c r="AP24" s="989">
        <f>VLOOKUP($E24,AM$450:AP$461,4,FALSE)*AM24*($K24)+(AM24-AN24-AO24)*(1-$K24)</f>
        <v>0</v>
      </c>
      <c r="AQ24" s="990"/>
      <c r="AT24" s="1019">
        <f>VLOOKUP($A24,'New Resources - Group'!$A$4:$Y$133,AT$2,FALSE)*AT$1</f>
        <v>0</v>
      </c>
      <c r="AU24" s="988">
        <f t="shared" si="5"/>
        <v>0</v>
      </c>
      <c r="AV24" s="989">
        <f>VLOOKUP($E24,AU$450:AX$461,2,FALSE)*AU24*($K24)+IF($G24&gt;0,($H24/$G24)*AU24,0)*(1-$K24)</f>
        <v>0</v>
      </c>
      <c r="AW24" s="989">
        <f>VLOOKUP($E24,AU$450:AX$461,3,FALSE)*AU24*($K24)+IF($G24&gt;0,($I24/$G24)*AU24,0)*(1-$K24)</f>
        <v>0</v>
      </c>
      <c r="AX24" s="989">
        <f>VLOOKUP($E24,AU$450:AX$461,4,FALSE)*AU24*($K24)+(AU24-AV24-AW24)*(1-$K24)</f>
        <v>0</v>
      </c>
      <c r="AY24" s="990"/>
      <c r="BB24" s="1019">
        <f>VLOOKUP($A24,'New Resources - Group'!$A$4:$Y$133,BB$2,FALSE)*BB$1</f>
        <v>0</v>
      </c>
      <c r="BC24" s="988">
        <f t="shared" si="6"/>
        <v>0</v>
      </c>
      <c r="BD24" s="989">
        <f>VLOOKUP($E24,BC$450:BF$461,2,FALSE)*BC24*($K24)+IF($G24&gt;0,($H24/$G24)*BC24,0)*(1-$K24)</f>
        <v>0</v>
      </c>
      <c r="BE24" s="989">
        <f>VLOOKUP($E24,BC$450:BF$461,3,FALSE)*BC24*($K24)+IF($G24&gt;0,($I24/$G24)*BC24,0)*(1-$K24)</f>
        <v>0</v>
      </c>
      <c r="BF24" s="989">
        <f>VLOOKUP($E24,BC$450:BF$461,4,FALSE)*BC24*($K24)+(BC24-BD24-BE24)*(1-$K24)</f>
        <v>0</v>
      </c>
      <c r="BG24" s="990"/>
      <c r="BJ24" s="1019">
        <f>VLOOKUP($A24,'New Resources - Group'!$A$4:$Y$133,BJ$2,FALSE)*BJ$1</f>
        <v>0</v>
      </c>
      <c r="BK24" s="988">
        <f t="shared" si="7"/>
        <v>0</v>
      </c>
      <c r="BL24" s="989">
        <f>VLOOKUP($E24,BK$450:BN$461,2,FALSE)*BK24*($K24)+IF($G24&gt;0,($H24/$G24)*BK24,0)*(1-$K24)</f>
        <v>0</v>
      </c>
      <c r="BM24" s="989">
        <f>VLOOKUP($E24,BK$450:BN$461,3,FALSE)*BK24*($K24)+IF($G24&gt;0,($I24/$G24)*BK24,0)*(1-$K24)</f>
        <v>0</v>
      </c>
      <c r="BN24" s="989">
        <f>VLOOKUP($E24,BK$450:BN$461,4,FALSE)*BK24*($K24)+(BK24-BL24-BM24)*(1-$K24)</f>
        <v>0</v>
      </c>
      <c r="BO24" s="990"/>
      <c r="BR24" s="1019">
        <f>VLOOKUP($A24,'New Resources - Group'!$A$4:$Y$133,BR$2,FALSE)*BR$1</f>
        <v>0</v>
      </c>
      <c r="BS24" s="988">
        <f t="shared" si="8"/>
        <v>0</v>
      </c>
      <c r="BT24" s="989">
        <f>VLOOKUP($E24,BS$450:BV$461,2,FALSE)*BS24*($K24)+IF($G24&gt;0,($H24/$G24)*BS24,0)*(1-$K24)</f>
        <v>0</v>
      </c>
      <c r="BU24" s="989">
        <f>VLOOKUP($E24,BS$450:BV$461,3,FALSE)*BS24*($K24)+IF($G24&gt;0,($I24/$G24)*BS24,0)*(1-$K24)</f>
        <v>0</v>
      </c>
      <c r="BV24" s="989">
        <f>VLOOKUP($E24,BS$450:BV$461,4,FALSE)*BS24*($K24)+(BS24-BT24-BU24)*(1-$K24)</f>
        <v>0</v>
      </c>
      <c r="BW24" s="990"/>
      <c r="BZ24" s="1019">
        <f>VLOOKUP($A24,'New Resources - Group'!$A$4:$Y$133,BZ$2,FALSE)*BZ$1</f>
        <v>0</v>
      </c>
      <c r="CA24" s="988">
        <f t="shared" si="9"/>
        <v>0</v>
      </c>
      <c r="CB24" s="989">
        <f>VLOOKUP($E24,CA$450:CD$461,2,FALSE)*CA24*($K24)+IF($G24&gt;0,($H24/$G24)*CA24,0)*(1-$K24)</f>
        <v>0</v>
      </c>
      <c r="CC24" s="989">
        <f>VLOOKUP($E24,CA$450:CD$461,3,FALSE)*CA24*($K24)+IF($G24&gt;0,($I24/$G24)*CA24,0)*(1-$K24)</f>
        <v>0</v>
      </c>
      <c r="CD24" s="989">
        <f>VLOOKUP($E24,CA$450:CD$461,4,FALSE)*CA24*($K24)+(CA24-CB24-CC24)*(1-$K24)</f>
        <v>0</v>
      </c>
      <c r="CE24" s="990"/>
      <c r="CH24" s="1019">
        <f>VLOOKUP($A24,'New Resources - Group'!$A$4:$Y$133,CH$2,FALSE)*CH$1</f>
        <v>0</v>
      </c>
      <c r="CI24" s="988">
        <f t="shared" si="10"/>
        <v>0</v>
      </c>
      <c r="CJ24" s="989">
        <f>VLOOKUP($E24,CI$450:CL$461,2,FALSE)*CI24*($K24)+IF($G24&gt;0,($H24/$G24)*CI24,0)*(1-$K24)</f>
        <v>0</v>
      </c>
      <c r="CK24" s="989">
        <f>VLOOKUP($E24,CI$450:CL$461,3,FALSE)*CI24*($K24)+IF($G24&gt;0,($I24/$G24)*CI24,0)*(1-$K24)</f>
        <v>0</v>
      </c>
      <c r="CL24" s="989">
        <f>VLOOKUP($E24,CI$450:CL$461,4,FALSE)*CI24*($K24)+(CI24-CJ24-CK24)*(1-$K24)</f>
        <v>0</v>
      </c>
      <c r="CM24" s="990"/>
      <c r="CP24" s="1019">
        <f>VLOOKUP($A24,'New Resources - Group'!$A$4:$Y$133,CP$2,FALSE)*CP$1</f>
        <v>0</v>
      </c>
      <c r="CQ24" s="988">
        <f t="shared" si="11"/>
        <v>0</v>
      </c>
      <c r="CR24" s="989">
        <f>VLOOKUP($E24,CQ$450:CT$461,2,FALSE)*CQ24*($K24)+IF($G24&gt;0,($H24/$G24)*CQ24,0)*(1-$K24)</f>
        <v>0</v>
      </c>
      <c r="CS24" s="989">
        <f>VLOOKUP($E24,CQ$450:CT$461,3,FALSE)*CQ24*($K24)+IF($G24&gt;0,($I24/$G24)*CQ24,0)*(1-$K24)</f>
        <v>0</v>
      </c>
      <c r="CT24" s="989">
        <f>VLOOKUP($E24,CQ$450:CT$461,4,FALSE)*CQ24*($K24)+(CQ24-CR24-CS24)*(1-$K24)</f>
        <v>0</v>
      </c>
      <c r="CU24" s="990"/>
      <c r="CX24" s="1019">
        <f>VLOOKUP($A24,'New Resources - Group'!$A$4:$Y$133,CX$2,FALSE)*CX$1</f>
        <v>0</v>
      </c>
      <c r="CY24" s="988">
        <f t="shared" si="12"/>
        <v>0</v>
      </c>
      <c r="CZ24" s="989">
        <f>VLOOKUP($E24,CY$450:DB$461,2,FALSE)*CY24*($K24)+IF($G24&gt;0,($H24/$G24)*CY24,0)*(1-$K24)</f>
        <v>0</v>
      </c>
      <c r="DA24" s="989">
        <f>VLOOKUP($E24,CY$450:DB$461,3,FALSE)*CY24*($K24)+IF($G24&gt;0,($I24/$G24)*CY24,0)*(1-$K24)</f>
        <v>0</v>
      </c>
      <c r="DB24" s="989">
        <f>VLOOKUP($E24,CY$450:DB$461,4,FALSE)*CY24*($K24)+(CY24-CZ24-DA24)*(1-$K24)</f>
        <v>0</v>
      </c>
      <c r="DC24" s="990"/>
      <c r="DF24" s="1019">
        <f>VLOOKUP($A24,'New Resources - Group'!$A$4:$Y$133,DF$2,FALSE)*DF$1</f>
        <v>0</v>
      </c>
      <c r="DG24" s="988">
        <f t="shared" si="13"/>
        <v>0</v>
      </c>
      <c r="DH24" s="989">
        <f>VLOOKUP($E24,DG$450:DJ$461,2,FALSE)*DG24*($K24)+IF($G24&gt;0,($H24/$G24)*DG24,0)*(1-$K24)</f>
        <v>0</v>
      </c>
      <c r="DI24" s="989">
        <f>VLOOKUP($E24,DG$450:DJ$461,3,FALSE)*DG24*($K24)+IF($G24&gt;0,($I24/$G24)*DG24,0)*(1-$K24)</f>
        <v>0</v>
      </c>
      <c r="DJ24" s="989">
        <f>VLOOKUP($E24,DG$450:DJ$461,4,FALSE)*DG24*($K24)+(DG24-DH24-DI24)*(1-$K24)</f>
        <v>0</v>
      </c>
      <c r="DK24" s="990"/>
      <c r="DN24" s="1019">
        <f>VLOOKUP($A24,'New Resources - Group'!$A$4:$Y$133,DN$2,FALSE)*DN$1</f>
        <v>0</v>
      </c>
      <c r="DO24" s="988">
        <f t="shared" si="14"/>
        <v>0</v>
      </c>
      <c r="DP24" s="989">
        <f>VLOOKUP($E24,DO$450:DR$461,2,FALSE)*DO24*($K24)+IF($G24&gt;0,($H24/$G24)*DO24,0)*(1-$K24)</f>
        <v>0</v>
      </c>
      <c r="DQ24" s="989">
        <f>VLOOKUP($E24,DO$450:DR$461,3,FALSE)*DO24*($K24)+IF($G24&gt;0,($I24/$G24)*DO24,0)*(1-$K24)</f>
        <v>0</v>
      </c>
      <c r="DR24" s="989">
        <f>VLOOKUP($E24,DO$450:DR$461,4,FALSE)*DO24*($K24)+(DO24-DP24-DQ24)*(1-$K24)</f>
        <v>0</v>
      </c>
      <c r="DS24" s="990"/>
      <c r="DV24" s="1019">
        <f>VLOOKUP($A24,'New Resources - Group'!$A$4:$Y$133,DV$2,FALSE)*DV$1</f>
        <v>0</v>
      </c>
      <c r="DW24" s="988">
        <f t="shared" si="15"/>
        <v>0</v>
      </c>
      <c r="DX24" s="989">
        <f>VLOOKUP($E24,DW$450:DZ$461,2,FALSE)*DW24*($K24)+IF($G24&gt;0,($H24/$G24)*DW24,0)*(1-$K24)</f>
        <v>0</v>
      </c>
      <c r="DY24" s="989">
        <f>VLOOKUP($E24,DW$450:DZ$461,3,FALSE)*DW24*($K24)+IF($G24&gt;0,($I24/$G24)*DW24,0)*(1-$K24)</f>
        <v>0</v>
      </c>
      <c r="DZ24" s="989">
        <f>VLOOKUP($E24,DW$450:DZ$461,4,FALSE)*DW24*($K24)+(DW24-DX24-DY24)*(1-$K24)</f>
        <v>0</v>
      </c>
      <c r="EA24" s="990"/>
      <c r="ED24" s="1019">
        <f>VLOOKUP($A24,'New Resources - Group'!$A$4:$Y$133,ED$2,FALSE)*ED$1</f>
        <v>0</v>
      </c>
      <c r="EE24" s="988">
        <f t="shared" si="16"/>
        <v>0</v>
      </c>
      <c r="EF24" s="989">
        <f>VLOOKUP($E24,EE$450:EH$461,2,FALSE)*EE24*($K24)+IF($G24&gt;0,($H24/$G24)*EE24,0)*(1-$K24)</f>
        <v>0</v>
      </c>
      <c r="EG24" s="989">
        <f>VLOOKUP($E24,EE$450:EH$461,3,FALSE)*EE24*($K24)+IF($G24&gt;0,($I24/$G24)*EE24,0)*(1-$K24)</f>
        <v>0</v>
      </c>
      <c r="EH24" s="989">
        <f>VLOOKUP($E24,EE$450:EH$461,4,FALSE)*EE24*($K24)+(EE24-EF24-EG24)*(1-$K24)</f>
        <v>0</v>
      </c>
      <c r="EI24" s="990"/>
      <c r="EL24" s="1019">
        <f>VLOOKUP($A24,'New Resources - Group'!$A$4:$Y$133,EL$2,FALSE)*EL$1</f>
        <v>0</v>
      </c>
      <c r="EM24" s="988">
        <f t="shared" si="17"/>
        <v>0</v>
      </c>
      <c r="EN24" s="989">
        <f>VLOOKUP($E24,EM$450:EP$461,2,FALSE)*EM24*($K24)+IF($G24&gt;0,($H24/$G24)*EM24,0)*(1-$K24)</f>
        <v>0</v>
      </c>
      <c r="EO24" s="989">
        <f>VLOOKUP($E24,EM$450:EP$461,3,FALSE)*EM24*($K24)+IF($G24&gt;0,($I24/$G24)*EM24,0)*(1-$K24)</f>
        <v>0</v>
      </c>
      <c r="EP24" s="989">
        <f>VLOOKUP($E24,EM$450:EP$461,4,FALSE)*EM24*($K24)+(EM24-EN24-EO24)*(1-$K24)</f>
        <v>0</v>
      </c>
      <c r="EQ24" s="990"/>
      <c r="ET24" s="1019">
        <f>VLOOKUP($A24,'New Resources - Group'!$A$4:$Y$133,ET$2,FALSE)*ET$1</f>
        <v>0</v>
      </c>
      <c r="EU24" s="988">
        <f t="shared" si="18"/>
        <v>0</v>
      </c>
      <c r="EV24" s="989">
        <f>VLOOKUP($E24,EU$450:EX$461,2,FALSE)*EU24*($K24)+IF($G24&gt;0,($H24/$G24)*EU24,0)*(1-$K24)</f>
        <v>0</v>
      </c>
      <c r="EW24" s="989">
        <f>VLOOKUP($E24,EU$450:EX$461,3,FALSE)*EU24*($K24)+IF($G24&gt;0,($I24/$G24)*EU24,0)*(1-$K24)</f>
        <v>0</v>
      </c>
      <c r="EX24" s="989">
        <f>VLOOKUP($E24,EU$450:EX$461,4,FALSE)*EU24*($K24)+(EU24-EV24-EW24)*(1-$K24)</f>
        <v>0</v>
      </c>
      <c r="EY24" s="990"/>
      <c r="FB24" s="1019">
        <f>VLOOKUP($A24,'New Resources - Group'!$A$4:$Y$133,FB$2,FALSE)*FB$1</f>
        <v>0</v>
      </c>
      <c r="FC24" s="988">
        <f t="shared" si="19"/>
        <v>0</v>
      </c>
      <c r="FD24" s="989">
        <f>VLOOKUP($E24,FC$450:FF$461,2,FALSE)*FC24*($K24)+IF($G24&gt;0,($H24/$G24)*FC24,0)*(1-$K24)</f>
        <v>0</v>
      </c>
      <c r="FE24" s="989">
        <f>VLOOKUP($E24,FC$450:FF$461,3,FALSE)*FC24*($K24)+IF($G24&gt;0,($I24/$G24)*FC24,0)*(1-$K24)</f>
        <v>0</v>
      </c>
      <c r="FF24" s="989">
        <f>VLOOKUP($E24,FC$450:FF$461,4,FALSE)*FC24*($K24)+(FC24-FD24-FE24)*(1-$K24)</f>
        <v>0</v>
      </c>
      <c r="FG24" s="990"/>
      <c r="FJ24" s="1019">
        <f>VLOOKUP($A24,'New Resources - Group'!$A$4:$Y$133,FJ$2,FALSE)*FJ$1</f>
        <v>0</v>
      </c>
      <c r="FK24" s="988">
        <f t="shared" si="20"/>
        <v>0</v>
      </c>
      <c r="FL24" s="989">
        <f>VLOOKUP($E24,FK$450:FN$461,2,FALSE)*FK24*($K24)+IF($G24&gt;0,($H24/$G24)*FK24,0)*(1-$K24)</f>
        <v>0</v>
      </c>
      <c r="FM24" s="989">
        <f>VLOOKUP($E24,FK$450:FN$461,3,FALSE)*FK24*($K24)+IF($G24&gt;0,($I24/$G24)*FK24,0)*(1-$K24)</f>
        <v>0</v>
      </c>
      <c r="FN24" s="989">
        <f>VLOOKUP($E24,FK$450:FN$461,4,FALSE)*FK24*($K24)+(FK24-FL24-FM24)*(1-$K24)</f>
        <v>0</v>
      </c>
      <c r="FO24" s="990"/>
    </row>
    <row r="25" spans="1:171">
      <c r="A25" s="1244"/>
      <c r="B25" s="220" t="s">
        <v>789</v>
      </c>
      <c r="C25" s="1957" t="s">
        <v>70</v>
      </c>
      <c r="D25" s="764" t="s">
        <v>792</v>
      </c>
      <c r="E25" s="1363" t="s">
        <v>372</v>
      </c>
      <c r="F25" s="765"/>
      <c r="G25" s="766">
        <f>'Sch 1- Rate Base '!G25</f>
        <v>0</v>
      </c>
      <c r="H25" s="766">
        <f>'Sch 1- Rate Base '!H25</f>
        <v>0</v>
      </c>
      <c r="I25" s="766">
        <f>'Sch 1- Rate Base '!I25</f>
        <v>0</v>
      </c>
      <c r="J25" s="1239">
        <f>'Sch 1- Rate Base '!J25</f>
        <v>0</v>
      </c>
      <c r="K25" s="777">
        <f t="shared" si="0"/>
        <v>1</v>
      </c>
      <c r="N25" s="1019"/>
      <c r="O25" s="988">
        <f t="shared" si="1"/>
        <v>0</v>
      </c>
      <c r="P25" s="989">
        <f>VLOOKUP($E25,O$450:R$461,2,FALSE)*O25*($K25)+IF($G25&gt;0,($H25/$G25)*O25,0)*(1-$K25)</f>
        <v>0</v>
      </c>
      <c r="Q25" s="989">
        <f>VLOOKUP($E25,O$450:R$461,3,FALSE)*O25*($K25)+IF($G25&gt;0,($I25/$G25)*O25,0)*(1-$K25)</f>
        <v>0</v>
      </c>
      <c r="R25" s="989">
        <f>VLOOKUP($E25,O$450:R$461,4,FALSE)*O25*($K25)+(O25-P25-Q25)*(1-$K25)</f>
        <v>0</v>
      </c>
      <c r="S25" s="990"/>
      <c r="V25" s="1019"/>
      <c r="W25" s="988">
        <f t="shared" si="2"/>
        <v>0</v>
      </c>
      <c r="X25" s="989">
        <f>VLOOKUP($E25,W$450:Z$461,2,FALSE)*W25*($K25)+IF($G25&gt;0,($H25/$G25)*W25,0)*(1-$K25)</f>
        <v>0</v>
      </c>
      <c r="Y25" s="989">
        <f>VLOOKUP($E25,W$450:Z$461,3,FALSE)*W25*($K25)+IF($G25&gt;0,($I25/$G25)*W25,0)*(1-$K25)</f>
        <v>0</v>
      </c>
      <c r="Z25" s="989">
        <f>VLOOKUP($E25,W$450:Z$461,4,FALSE)*W25*($K25)+(W25-X25-Y25)*(1-$K25)</f>
        <v>0</v>
      </c>
      <c r="AA25" s="990"/>
      <c r="AD25" s="1019"/>
      <c r="AE25" s="988">
        <f t="shared" si="3"/>
        <v>0</v>
      </c>
      <c r="AF25" s="989">
        <f>VLOOKUP($E25,AE$450:AH$461,2,FALSE)*AE25*($K25)+IF($G25&gt;0,($H25/$G25)*AE25,0)*(1-$K25)</f>
        <v>0</v>
      </c>
      <c r="AG25" s="989">
        <f>VLOOKUP($E25,AE$450:AH$461,3,FALSE)*AE25*($K25)+IF($G25&gt;0,($I25/$G25)*AE25,0)*(1-$K25)</f>
        <v>0</v>
      </c>
      <c r="AH25" s="989">
        <f>VLOOKUP($E25,AE$450:AH$461,4,FALSE)*AE25*($K25)+(AE25-AF25-AG25)*(1-$K25)</f>
        <v>0</v>
      </c>
      <c r="AI25" s="990"/>
      <c r="AL25" s="1019"/>
      <c r="AM25" s="988">
        <f t="shared" si="4"/>
        <v>0</v>
      </c>
      <c r="AN25" s="989">
        <f>VLOOKUP($E25,AM$450:AP$461,2,FALSE)*AM25*($K25)+IF($G25&gt;0,($H25/$G25)*AM25,0)*(1-$K25)</f>
        <v>0</v>
      </c>
      <c r="AO25" s="989">
        <f>VLOOKUP($E25,AM$450:AP$461,3,FALSE)*AM25*($K25)+IF($G25&gt;0,($I25/$G25)*AM25,0)*(1-$K25)</f>
        <v>0</v>
      </c>
      <c r="AP25" s="989">
        <f>VLOOKUP($E25,AM$450:AP$461,4,FALSE)*AM25*($K25)+(AM25-AN25-AO25)*(1-$K25)</f>
        <v>0</v>
      </c>
      <c r="AQ25" s="990"/>
      <c r="AT25" s="1019"/>
      <c r="AU25" s="988">
        <f t="shared" si="5"/>
        <v>0</v>
      </c>
      <c r="AV25" s="989">
        <f>VLOOKUP($E25,AU$450:AX$461,2,FALSE)*AU25*($K25)+IF($G25&gt;0,($H25/$G25)*AU25,0)*(1-$K25)</f>
        <v>0</v>
      </c>
      <c r="AW25" s="989">
        <f>VLOOKUP($E25,AU$450:AX$461,3,FALSE)*AU25*($K25)+IF($G25&gt;0,($I25/$G25)*AU25,0)*(1-$K25)</f>
        <v>0</v>
      </c>
      <c r="AX25" s="989">
        <f>VLOOKUP($E25,AU$450:AX$461,4,FALSE)*AU25*($K25)+(AU25-AV25-AW25)*(1-$K25)</f>
        <v>0</v>
      </c>
      <c r="AY25" s="990"/>
      <c r="BB25" s="1019"/>
      <c r="BC25" s="988">
        <f t="shared" si="6"/>
        <v>0</v>
      </c>
      <c r="BD25" s="989">
        <f>VLOOKUP($E25,BC$450:BF$461,2,FALSE)*BC25*($K25)+IF($G25&gt;0,($H25/$G25)*BC25,0)*(1-$K25)</f>
        <v>0</v>
      </c>
      <c r="BE25" s="989">
        <f>VLOOKUP($E25,BC$450:BF$461,3,FALSE)*BC25*($K25)+IF($G25&gt;0,($I25/$G25)*BC25,0)*(1-$K25)</f>
        <v>0</v>
      </c>
      <c r="BF25" s="989">
        <f>VLOOKUP($E25,BC$450:BF$461,4,FALSE)*BC25*($K25)+(BC25-BD25-BE25)*(1-$K25)</f>
        <v>0</v>
      </c>
      <c r="BG25" s="990"/>
      <c r="BJ25" s="1019"/>
      <c r="BK25" s="988">
        <f t="shared" si="7"/>
        <v>0</v>
      </c>
      <c r="BL25" s="989">
        <f>VLOOKUP($E25,BK$450:BN$461,2,FALSE)*BK25*($K25)+IF($G25&gt;0,($H25/$G25)*BK25,0)*(1-$K25)</f>
        <v>0</v>
      </c>
      <c r="BM25" s="989">
        <f>VLOOKUP($E25,BK$450:BN$461,3,FALSE)*BK25*($K25)+IF($G25&gt;0,($I25/$G25)*BK25,0)*(1-$K25)</f>
        <v>0</v>
      </c>
      <c r="BN25" s="989">
        <f>VLOOKUP($E25,BK$450:BN$461,4,FALSE)*BK25*($K25)+(BK25-BL25-BM25)*(1-$K25)</f>
        <v>0</v>
      </c>
      <c r="BO25" s="990"/>
      <c r="BR25" s="1019"/>
      <c r="BS25" s="988">
        <f t="shared" si="8"/>
        <v>0</v>
      </c>
      <c r="BT25" s="989">
        <f>VLOOKUP($E25,BS$450:BV$461,2,FALSE)*BS25*($K25)+IF($G25&gt;0,($H25/$G25)*BS25,0)*(1-$K25)</f>
        <v>0</v>
      </c>
      <c r="BU25" s="989">
        <f>VLOOKUP($E25,BS$450:BV$461,3,FALSE)*BS25*($K25)+IF($G25&gt;0,($I25/$G25)*BS25,0)*(1-$K25)</f>
        <v>0</v>
      </c>
      <c r="BV25" s="989">
        <f>VLOOKUP($E25,BS$450:BV$461,4,FALSE)*BS25*($K25)+(BS25-BT25-BU25)*(1-$K25)</f>
        <v>0</v>
      </c>
      <c r="BW25" s="990"/>
      <c r="BZ25" s="1019"/>
      <c r="CA25" s="988">
        <f t="shared" si="9"/>
        <v>0</v>
      </c>
      <c r="CB25" s="989">
        <f>VLOOKUP($E25,CA$450:CD$461,2,FALSE)*CA25*($K25)+IF($G25&gt;0,($H25/$G25)*CA25,0)*(1-$K25)</f>
        <v>0</v>
      </c>
      <c r="CC25" s="989">
        <f>VLOOKUP($E25,CA$450:CD$461,3,FALSE)*CA25*($K25)+IF($G25&gt;0,($I25/$G25)*CA25,0)*(1-$K25)</f>
        <v>0</v>
      </c>
      <c r="CD25" s="989">
        <f>VLOOKUP($E25,CA$450:CD$461,4,FALSE)*CA25*($K25)+(CA25-CB25-CC25)*(1-$K25)</f>
        <v>0</v>
      </c>
      <c r="CE25" s="990"/>
      <c r="CH25" s="1019"/>
      <c r="CI25" s="988">
        <f t="shared" si="10"/>
        <v>0</v>
      </c>
      <c r="CJ25" s="989">
        <f>VLOOKUP($E25,CI$450:CL$461,2,FALSE)*CI25*($K25)+IF($G25&gt;0,($H25/$G25)*CI25,0)*(1-$K25)</f>
        <v>0</v>
      </c>
      <c r="CK25" s="989">
        <f>VLOOKUP($E25,CI$450:CL$461,3,FALSE)*CI25*($K25)+IF($G25&gt;0,($I25/$G25)*CI25,0)*(1-$K25)</f>
        <v>0</v>
      </c>
      <c r="CL25" s="989">
        <f>VLOOKUP($E25,CI$450:CL$461,4,FALSE)*CI25*($K25)+(CI25-CJ25-CK25)*(1-$K25)</f>
        <v>0</v>
      </c>
      <c r="CM25" s="990"/>
      <c r="CP25" s="1019"/>
      <c r="CQ25" s="988">
        <f t="shared" si="11"/>
        <v>0</v>
      </c>
      <c r="CR25" s="989">
        <f>VLOOKUP($E25,CQ$450:CT$461,2,FALSE)*CQ25*($K25)+IF($G25&gt;0,($H25/$G25)*CQ25,0)*(1-$K25)</f>
        <v>0</v>
      </c>
      <c r="CS25" s="989">
        <f>VLOOKUP($E25,CQ$450:CT$461,3,FALSE)*CQ25*($K25)+IF($G25&gt;0,($I25/$G25)*CQ25,0)*(1-$K25)</f>
        <v>0</v>
      </c>
      <c r="CT25" s="989">
        <f>VLOOKUP($E25,CQ$450:CT$461,4,FALSE)*CQ25*($K25)+(CQ25-CR25-CS25)*(1-$K25)</f>
        <v>0</v>
      </c>
      <c r="CU25" s="990"/>
      <c r="CX25" s="1019"/>
      <c r="CY25" s="988">
        <f t="shared" si="12"/>
        <v>0</v>
      </c>
      <c r="CZ25" s="989">
        <f>VLOOKUP($E25,CY$450:DB$461,2,FALSE)*CY25*($K25)+IF($G25&gt;0,($H25/$G25)*CY25,0)*(1-$K25)</f>
        <v>0</v>
      </c>
      <c r="DA25" s="989">
        <f>VLOOKUP($E25,CY$450:DB$461,3,FALSE)*CY25*($K25)+IF($G25&gt;0,($I25/$G25)*CY25,0)*(1-$K25)</f>
        <v>0</v>
      </c>
      <c r="DB25" s="989">
        <f>VLOOKUP($E25,CY$450:DB$461,4,FALSE)*CY25*($K25)+(CY25-CZ25-DA25)*(1-$K25)</f>
        <v>0</v>
      </c>
      <c r="DC25" s="990"/>
      <c r="DF25" s="1019"/>
      <c r="DG25" s="988">
        <f t="shared" si="13"/>
        <v>0</v>
      </c>
      <c r="DH25" s="989">
        <f>VLOOKUP($E25,DG$450:DJ$461,2,FALSE)*DG25*($K25)+IF($G25&gt;0,($H25/$G25)*DG25,0)*(1-$K25)</f>
        <v>0</v>
      </c>
      <c r="DI25" s="989">
        <f>VLOOKUP($E25,DG$450:DJ$461,3,FALSE)*DG25*($K25)+IF($G25&gt;0,($I25/$G25)*DG25,0)*(1-$K25)</f>
        <v>0</v>
      </c>
      <c r="DJ25" s="989">
        <f>VLOOKUP($E25,DG$450:DJ$461,4,FALSE)*DG25*($K25)+(DG25-DH25-DI25)*(1-$K25)</f>
        <v>0</v>
      </c>
      <c r="DK25" s="990"/>
      <c r="DN25" s="1019"/>
      <c r="DO25" s="988">
        <f t="shared" si="14"/>
        <v>0</v>
      </c>
      <c r="DP25" s="989">
        <f>VLOOKUP($E25,DO$450:DR$461,2,FALSE)*DO25*($K25)+IF($G25&gt;0,($H25/$G25)*DO25,0)*(1-$K25)</f>
        <v>0</v>
      </c>
      <c r="DQ25" s="989">
        <f>VLOOKUP($E25,DO$450:DR$461,3,FALSE)*DO25*($K25)+IF($G25&gt;0,($I25/$G25)*DO25,0)*(1-$K25)</f>
        <v>0</v>
      </c>
      <c r="DR25" s="989">
        <f>VLOOKUP($E25,DO$450:DR$461,4,FALSE)*DO25*($K25)+(DO25-DP25-DQ25)*(1-$K25)</f>
        <v>0</v>
      </c>
      <c r="DS25" s="990"/>
      <c r="DV25" s="1019"/>
      <c r="DW25" s="988">
        <f t="shared" si="15"/>
        <v>0</v>
      </c>
      <c r="DX25" s="989">
        <f>VLOOKUP($E25,DW$450:DZ$461,2,FALSE)*DW25*($K25)+IF($G25&gt;0,($H25/$G25)*DW25,0)*(1-$K25)</f>
        <v>0</v>
      </c>
      <c r="DY25" s="989">
        <f>VLOOKUP($E25,DW$450:DZ$461,3,FALSE)*DW25*($K25)+IF($G25&gt;0,($I25/$G25)*DW25,0)*(1-$K25)</f>
        <v>0</v>
      </c>
      <c r="DZ25" s="989">
        <f>VLOOKUP($E25,DW$450:DZ$461,4,FALSE)*DW25*($K25)+(DW25-DX25-DY25)*(1-$K25)</f>
        <v>0</v>
      </c>
      <c r="EA25" s="990"/>
      <c r="ED25" s="1019"/>
      <c r="EE25" s="988">
        <f t="shared" si="16"/>
        <v>0</v>
      </c>
      <c r="EF25" s="989">
        <f>VLOOKUP($E25,EE$450:EH$461,2,FALSE)*EE25*($K25)+IF($G25&gt;0,($H25/$G25)*EE25,0)*(1-$K25)</f>
        <v>0</v>
      </c>
      <c r="EG25" s="989">
        <f>VLOOKUP($E25,EE$450:EH$461,3,FALSE)*EE25*($K25)+IF($G25&gt;0,($I25/$G25)*EE25,0)*(1-$K25)</f>
        <v>0</v>
      </c>
      <c r="EH25" s="989">
        <f>VLOOKUP($E25,EE$450:EH$461,4,FALSE)*EE25*($K25)+(EE25-EF25-EG25)*(1-$K25)</f>
        <v>0</v>
      </c>
      <c r="EI25" s="990"/>
      <c r="EL25" s="1019"/>
      <c r="EM25" s="988">
        <f t="shared" si="17"/>
        <v>0</v>
      </c>
      <c r="EN25" s="989">
        <f>VLOOKUP($E25,EM$450:EP$461,2,FALSE)*EM25*($K25)+IF($G25&gt;0,($H25/$G25)*EM25,0)*(1-$K25)</f>
        <v>0</v>
      </c>
      <c r="EO25" s="989">
        <f>VLOOKUP($E25,EM$450:EP$461,3,FALSE)*EM25*($K25)+IF($G25&gt;0,($I25/$G25)*EM25,0)*(1-$K25)</f>
        <v>0</v>
      </c>
      <c r="EP25" s="989">
        <f>VLOOKUP($E25,EM$450:EP$461,4,FALSE)*EM25*($K25)+(EM25-EN25-EO25)*(1-$K25)</f>
        <v>0</v>
      </c>
      <c r="EQ25" s="990"/>
      <c r="ET25" s="1019"/>
      <c r="EU25" s="988">
        <f t="shared" si="18"/>
        <v>0</v>
      </c>
      <c r="EV25" s="989">
        <f>VLOOKUP($E25,EU$450:EX$461,2,FALSE)*EU25*($K25)+IF($G25&gt;0,($H25/$G25)*EU25,0)*(1-$K25)</f>
        <v>0</v>
      </c>
      <c r="EW25" s="989">
        <f>VLOOKUP($E25,EU$450:EX$461,3,FALSE)*EU25*($K25)+IF($G25&gt;0,($I25/$G25)*EU25,0)*(1-$K25)</f>
        <v>0</v>
      </c>
      <c r="EX25" s="989">
        <f>VLOOKUP($E25,EU$450:EX$461,4,FALSE)*EU25*($K25)+(EU25-EV25-EW25)*(1-$K25)</f>
        <v>0</v>
      </c>
      <c r="EY25" s="990"/>
      <c r="FB25" s="1019"/>
      <c r="FC25" s="988">
        <f t="shared" si="19"/>
        <v>0</v>
      </c>
      <c r="FD25" s="989">
        <f>VLOOKUP($E25,FC$450:FF$461,2,FALSE)*FC25*($K25)+IF($G25&gt;0,($H25/$G25)*FC25,0)*(1-$K25)</f>
        <v>0</v>
      </c>
      <c r="FE25" s="989">
        <f>VLOOKUP($E25,FC$450:FF$461,3,FALSE)*FC25*($K25)+IF($G25&gt;0,($I25/$G25)*FC25,0)*(1-$K25)</f>
        <v>0</v>
      </c>
      <c r="FF25" s="989">
        <f>VLOOKUP($E25,FC$450:FF$461,4,FALSE)*FC25*($K25)+(FC25-FD25-FE25)*(1-$K25)</f>
        <v>0</v>
      </c>
      <c r="FG25" s="990"/>
      <c r="FJ25" s="1019"/>
      <c r="FK25" s="988">
        <f t="shared" si="20"/>
        <v>0</v>
      </c>
      <c r="FL25" s="989">
        <f>VLOOKUP($E25,FK$450:FN$461,2,FALSE)*FK25*($K25)+IF($G25&gt;0,($H25/$G25)*FK25,0)*(1-$K25)</f>
        <v>0</v>
      </c>
      <c r="FM25" s="989">
        <f>VLOOKUP($E25,FK$450:FN$461,3,FALSE)*FK25*($K25)+IF($G25&gt;0,($I25/$G25)*FK25,0)*(1-$K25)</f>
        <v>0</v>
      </c>
      <c r="FN25" s="989">
        <f>VLOOKUP($E25,FK$450:FN$461,4,FALSE)*FK25*($K25)+(FK25-FL25-FM25)*(1-$K25)</f>
        <v>0</v>
      </c>
      <c r="FO25" s="990"/>
    </row>
    <row r="26" spans="1:171">
      <c r="A26" s="1244"/>
      <c r="B26" s="220" t="s">
        <v>790</v>
      </c>
      <c r="C26" s="1957" t="s">
        <v>70</v>
      </c>
      <c r="D26" s="764" t="s">
        <v>793</v>
      </c>
      <c r="E26" s="1363" t="s">
        <v>372</v>
      </c>
      <c r="F26" s="765"/>
      <c r="G26" s="766">
        <f>'Sch 1- Rate Base '!G26</f>
        <v>0</v>
      </c>
      <c r="H26" s="766">
        <f>'Sch 1- Rate Base '!H26</f>
        <v>0</v>
      </c>
      <c r="I26" s="766">
        <f>'Sch 1- Rate Base '!I26</f>
        <v>0</v>
      </c>
      <c r="J26" s="1239">
        <f>'Sch 1- Rate Base '!J26</f>
        <v>0</v>
      </c>
      <c r="K26" s="777">
        <f t="shared" si="0"/>
        <v>1</v>
      </c>
      <c r="N26" s="1019"/>
      <c r="O26" s="988">
        <f t="shared" si="1"/>
        <v>0</v>
      </c>
      <c r="P26" s="989">
        <f>VLOOKUP($E26,O$450:R$461,2,FALSE)*O26*($K26)+IF($G26&gt;0,($H26/$G26)*O26,0)*(1-$K26)</f>
        <v>0</v>
      </c>
      <c r="Q26" s="989">
        <f>VLOOKUP($E26,O$450:R$461,3,FALSE)*O26*($K26)+IF($G26&gt;0,($I26/$G26)*O26,0)*(1-$K26)</f>
        <v>0</v>
      </c>
      <c r="R26" s="989">
        <f>VLOOKUP($E26,O$450:R$461,4,FALSE)*O26*($K26)+(O26-P26-Q26)*(1-$K26)</f>
        <v>0</v>
      </c>
      <c r="S26" s="990"/>
      <c r="V26" s="1019"/>
      <c r="W26" s="988">
        <f t="shared" si="2"/>
        <v>0</v>
      </c>
      <c r="X26" s="989">
        <f>VLOOKUP($E26,W$450:Z$461,2,FALSE)*W26*($K26)+IF($G26&gt;0,($H26/$G26)*W26,0)*(1-$K26)</f>
        <v>0</v>
      </c>
      <c r="Y26" s="989">
        <f>VLOOKUP($E26,W$450:Z$461,3,FALSE)*W26*($K26)+IF($G26&gt;0,($I26/$G26)*W26,0)*(1-$K26)</f>
        <v>0</v>
      </c>
      <c r="Z26" s="989">
        <f>VLOOKUP($E26,W$450:Z$461,4,FALSE)*W26*($K26)+(W26-X26-Y26)*(1-$K26)</f>
        <v>0</v>
      </c>
      <c r="AA26" s="990"/>
      <c r="AD26" s="1019"/>
      <c r="AE26" s="988">
        <f t="shared" si="3"/>
        <v>0</v>
      </c>
      <c r="AF26" s="989">
        <f>VLOOKUP($E26,AE$450:AH$461,2,FALSE)*AE26*($K26)+IF($G26&gt;0,($H26/$G26)*AE26,0)*(1-$K26)</f>
        <v>0</v>
      </c>
      <c r="AG26" s="989">
        <f>VLOOKUP($E26,AE$450:AH$461,3,FALSE)*AE26*($K26)+IF($G26&gt;0,($I26/$G26)*AE26,0)*(1-$K26)</f>
        <v>0</v>
      </c>
      <c r="AH26" s="989">
        <f>VLOOKUP($E26,AE$450:AH$461,4,FALSE)*AE26*($K26)+(AE26-AF26-AG26)*(1-$K26)</f>
        <v>0</v>
      </c>
      <c r="AI26" s="990"/>
      <c r="AL26" s="1019"/>
      <c r="AM26" s="988">
        <f t="shared" si="4"/>
        <v>0</v>
      </c>
      <c r="AN26" s="989">
        <f>VLOOKUP($E26,AM$450:AP$461,2,FALSE)*AM26*($K26)+IF($G26&gt;0,($H26/$G26)*AM26,0)*(1-$K26)</f>
        <v>0</v>
      </c>
      <c r="AO26" s="989">
        <f>VLOOKUP($E26,AM$450:AP$461,3,FALSE)*AM26*($K26)+IF($G26&gt;0,($I26/$G26)*AM26,0)*(1-$K26)</f>
        <v>0</v>
      </c>
      <c r="AP26" s="989">
        <f>VLOOKUP($E26,AM$450:AP$461,4,FALSE)*AM26*($K26)+(AM26-AN26-AO26)*(1-$K26)</f>
        <v>0</v>
      </c>
      <c r="AQ26" s="990"/>
      <c r="AT26" s="1019"/>
      <c r="AU26" s="988">
        <f t="shared" si="5"/>
        <v>0</v>
      </c>
      <c r="AV26" s="989">
        <f>VLOOKUP($E26,AU$450:AX$461,2,FALSE)*AU26*($K26)+IF($G26&gt;0,($H26/$G26)*AU26,0)*(1-$K26)</f>
        <v>0</v>
      </c>
      <c r="AW26" s="989">
        <f>VLOOKUP($E26,AU$450:AX$461,3,FALSE)*AU26*($K26)+IF($G26&gt;0,($I26/$G26)*AU26,0)*(1-$K26)</f>
        <v>0</v>
      </c>
      <c r="AX26" s="989">
        <f>VLOOKUP($E26,AU$450:AX$461,4,FALSE)*AU26*($K26)+(AU26-AV26-AW26)*(1-$K26)</f>
        <v>0</v>
      </c>
      <c r="AY26" s="990"/>
      <c r="BB26" s="1019"/>
      <c r="BC26" s="988">
        <f t="shared" si="6"/>
        <v>0</v>
      </c>
      <c r="BD26" s="989">
        <f>VLOOKUP($E26,BC$450:BF$461,2,FALSE)*BC26*($K26)+IF($G26&gt;0,($H26/$G26)*BC26,0)*(1-$K26)</f>
        <v>0</v>
      </c>
      <c r="BE26" s="989">
        <f>VLOOKUP($E26,BC$450:BF$461,3,FALSE)*BC26*($K26)+IF($G26&gt;0,($I26/$G26)*BC26,0)*(1-$K26)</f>
        <v>0</v>
      </c>
      <c r="BF26" s="989">
        <f>VLOOKUP($E26,BC$450:BF$461,4,FALSE)*BC26*($K26)+(BC26-BD26-BE26)*(1-$K26)</f>
        <v>0</v>
      </c>
      <c r="BG26" s="990"/>
      <c r="BJ26" s="1019"/>
      <c r="BK26" s="988">
        <f t="shared" si="7"/>
        <v>0</v>
      </c>
      <c r="BL26" s="989">
        <f>VLOOKUP($E26,BK$450:BN$461,2,FALSE)*BK26*($K26)+IF($G26&gt;0,($H26/$G26)*BK26,0)*(1-$K26)</f>
        <v>0</v>
      </c>
      <c r="BM26" s="989">
        <f>VLOOKUP($E26,BK$450:BN$461,3,FALSE)*BK26*($K26)+IF($G26&gt;0,($I26/$G26)*BK26,0)*(1-$K26)</f>
        <v>0</v>
      </c>
      <c r="BN26" s="989">
        <f>VLOOKUP($E26,BK$450:BN$461,4,FALSE)*BK26*($K26)+(BK26-BL26-BM26)*(1-$K26)</f>
        <v>0</v>
      </c>
      <c r="BO26" s="990"/>
      <c r="BR26" s="1019"/>
      <c r="BS26" s="988">
        <f t="shared" si="8"/>
        <v>0</v>
      </c>
      <c r="BT26" s="989">
        <f>VLOOKUP($E26,BS$450:BV$461,2,FALSE)*BS26*($K26)+IF($G26&gt;0,($H26/$G26)*BS26,0)*(1-$K26)</f>
        <v>0</v>
      </c>
      <c r="BU26" s="989">
        <f>VLOOKUP($E26,BS$450:BV$461,3,FALSE)*BS26*($K26)+IF($G26&gt;0,($I26/$G26)*BS26,0)*(1-$K26)</f>
        <v>0</v>
      </c>
      <c r="BV26" s="989">
        <f>VLOOKUP($E26,BS$450:BV$461,4,FALSE)*BS26*($K26)+(BS26-BT26-BU26)*(1-$K26)</f>
        <v>0</v>
      </c>
      <c r="BW26" s="990"/>
      <c r="BZ26" s="1019"/>
      <c r="CA26" s="988">
        <f t="shared" si="9"/>
        <v>0</v>
      </c>
      <c r="CB26" s="989">
        <f>VLOOKUP($E26,CA$450:CD$461,2,FALSE)*CA26*($K26)+IF($G26&gt;0,($H26/$G26)*CA26,0)*(1-$K26)</f>
        <v>0</v>
      </c>
      <c r="CC26" s="989">
        <f>VLOOKUP($E26,CA$450:CD$461,3,FALSE)*CA26*($K26)+IF($G26&gt;0,($I26/$G26)*CA26,0)*(1-$K26)</f>
        <v>0</v>
      </c>
      <c r="CD26" s="989">
        <f>VLOOKUP($E26,CA$450:CD$461,4,FALSE)*CA26*($K26)+(CA26-CB26-CC26)*(1-$K26)</f>
        <v>0</v>
      </c>
      <c r="CE26" s="990"/>
      <c r="CH26" s="1019"/>
      <c r="CI26" s="988">
        <f t="shared" si="10"/>
        <v>0</v>
      </c>
      <c r="CJ26" s="989">
        <f>VLOOKUP($E26,CI$450:CL$461,2,FALSE)*CI26*($K26)+IF($G26&gt;0,($H26/$G26)*CI26,0)*(1-$K26)</f>
        <v>0</v>
      </c>
      <c r="CK26" s="989">
        <f>VLOOKUP($E26,CI$450:CL$461,3,FALSE)*CI26*($K26)+IF($G26&gt;0,($I26/$G26)*CI26,0)*(1-$K26)</f>
        <v>0</v>
      </c>
      <c r="CL26" s="989">
        <f>VLOOKUP($E26,CI$450:CL$461,4,FALSE)*CI26*($K26)+(CI26-CJ26-CK26)*(1-$K26)</f>
        <v>0</v>
      </c>
      <c r="CM26" s="990"/>
      <c r="CP26" s="1019"/>
      <c r="CQ26" s="988">
        <f t="shared" si="11"/>
        <v>0</v>
      </c>
      <c r="CR26" s="989">
        <f>VLOOKUP($E26,CQ$450:CT$461,2,FALSE)*CQ26*($K26)+IF($G26&gt;0,($H26/$G26)*CQ26,0)*(1-$K26)</f>
        <v>0</v>
      </c>
      <c r="CS26" s="989">
        <f>VLOOKUP($E26,CQ$450:CT$461,3,FALSE)*CQ26*($K26)+IF($G26&gt;0,($I26/$G26)*CQ26,0)*(1-$K26)</f>
        <v>0</v>
      </c>
      <c r="CT26" s="989">
        <f>VLOOKUP($E26,CQ$450:CT$461,4,FALSE)*CQ26*($K26)+(CQ26-CR26-CS26)*(1-$K26)</f>
        <v>0</v>
      </c>
      <c r="CU26" s="990"/>
      <c r="CX26" s="1019"/>
      <c r="CY26" s="988">
        <f t="shared" si="12"/>
        <v>0</v>
      </c>
      <c r="CZ26" s="989">
        <f>VLOOKUP($E26,CY$450:DB$461,2,FALSE)*CY26*($K26)+IF($G26&gt;0,($H26/$G26)*CY26,0)*(1-$K26)</f>
        <v>0</v>
      </c>
      <c r="DA26" s="989">
        <f>VLOOKUP($E26,CY$450:DB$461,3,FALSE)*CY26*($K26)+IF($G26&gt;0,($I26/$G26)*CY26,0)*(1-$K26)</f>
        <v>0</v>
      </c>
      <c r="DB26" s="989">
        <f>VLOOKUP($E26,CY$450:DB$461,4,FALSE)*CY26*($K26)+(CY26-CZ26-DA26)*(1-$K26)</f>
        <v>0</v>
      </c>
      <c r="DC26" s="990"/>
      <c r="DF26" s="1019"/>
      <c r="DG26" s="988">
        <f t="shared" si="13"/>
        <v>0</v>
      </c>
      <c r="DH26" s="989">
        <f>VLOOKUP($E26,DG$450:DJ$461,2,FALSE)*DG26*($K26)+IF($G26&gt;0,($H26/$G26)*DG26,0)*(1-$K26)</f>
        <v>0</v>
      </c>
      <c r="DI26" s="989">
        <f>VLOOKUP($E26,DG$450:DJ$461,3,FALSE)*DG26*($K26)+IF($G26&gt;0,($I26/$G26)*DG26,0)*(1-$K26)</f>
        <v>0</v>
      </c>
      <c r="DJ26" s="989">
        <f>VLOOKUP($E26,DG$450:DJ$461,4,FALSE)*DG26*($K26)+(DG26-DH26-DI26)*(1-$K26)</f>
        <v>0</v>
      </c>
      <c r="DK26" s="990"/>
      <c r="DN26" s="1019"/>
      <c r="DO26" s="988">
        <f t="shared" si="14"/>
        <v>0</v>
      </c>
      <c r="DP26" s="989">
        <f>VLOOKUP($E26,DO$450:DR$461,2,FALSE)*DO26*($K26)+IF($G26&gt;0,($H26/$G26)*DO26,0)*(1-$K26)</f>
        <v>0</v>
      </c>
      <c r="DQ26" s="989">
        <f>VLOOKUP($E26,DO$450:DR$461,3,FALSE)*DO26*($K26)+IF($G26&gt;0,($I26/$G26)*DO26,0)*(1-$K26)</f>
        <v>0</v>
      </c>
      <c r="DR26" s="989">
        <f>VLOOKUP($E26,DO$450:DR$461,4,FALSE)*DO26*($K26)+(DO26-DP26-DQ26)*(1-$K26)</f>
        <v>0</v>
      </c>
      <c r="DS26" s="990"/>
      <c r="DV26" s="1019"/>
      <c r="DW26" s="988">
        <f t="shared" si="15"/>
        <v>0</v>
      </c>
      <c r="DX26" s="989">
        <f>VLOOKUP($E26,DW$450:DZ$461,2,FALSE)*DW26*($K26)+IF($G26&gt;0,($H26/$G26)*DW26,0)*(1-$K26)</f>
        <v>0</v>
      </c>
      <c r="DY26" s="989">
        <f>VLOOKUP($E26,DW$450:DZ$461,3,FALSE)*DW26*($K26)+IF($G26&gt;0,($I26/$G26)*DW26,0)*(1-$K26)</f>
        <v>0</v>
      </c>
      <c r="DZ26" s="989">
        <f>VLOOKUP($E26,DW$450:DZ$461,4,FALSE)*DW26*($K26)+(DW26-DX26-DY26)*(1-$K26)</f>
        <v>0</v>
      </c>
      <c r="EA26" s="990"/>
      <c r="ED26" s="1019"/>
      <c r="EE26" s="988">
        <f t="shared" si="16"/>
        <v>0</v>
      </c>
      <c r="EF26" s="989">
        <f>VLOOKUP($E26,EE$450:EH$461,2,FALSE)*EE26*($K26)+IF($G26&gt;0,($H26/$G26)*EE26,0)*(1-$K26)</f>
        <v>0</v>
      </c>
      <c r="EG26" s="989">
        <f>VLOOKUP($E26,EE$450:EH$461,3,FALSE)*EE26*($K26)+IF($G26&gt;0,($I26/$G26)*EE26,0)*(1-$K26)</f>
        <v>0</v>
      </c>
      <c r="EH26" s="989">
        <f>VLOOKUP($E26,EE$450:EH$461,4,FALSE)*EE26*($K26)+(EE26-EF26-EG26)*(1-$K26)</f>
        <v>0</v>
      </c>
      <c r="EI26" s="990"/>
      <c r="EL26" s="1019"/>
      <c r="EM26" s="988">
        <f t="shared" si="17"/>
        <v>0</v>
      </c>
      <c r="EN26" s="989">
        <f>VLOOKUP($E26,EM$450:EP$461,2,FALSE)*EM26*($K26)+IF($G26&gt;0,($H26/$G26)*EM26,0)*(1-$K26)</f>
        <v>0</v>
      </c>
      <c r="EO26" s="989">
        <f>VLOOKUP($E26,EM$450:EP$461,3,FALSE)*EM26*($K26)+IF($G26&gt;0,($I26/$G26)*EM26,0)*(1-$K26)</f>
        <v>0</v>
      </c>
      <c r="EP26" s="989">
        <f>VLOOKUP($E26,EM$450:EP$461,4,FALSE)*EM26*($K26)+(EM26-EN26-EO26)*(1-$K26)</f>
        <v>0</v>
      </c>
      <c r="EQ26" s="990"/>
      <c r="ET26" s="1019"/>
      <c r="EU26" s="988">
        <f t="shared" si="18"/>
        <v>0</v>
      </c>
      <c r="EV26" s="989">
        <f>VLOOKUP($E26,EU$450:EX$461,2,FALSE)*EU26*($K26)+IF($G26&gt;0,($H26/$G26)*EU26,0)*(1-$K26)</f>
        <v>0</v>
      </c>
      <c r="EW26" s="989">
        <f>VLOOKUP($E26,EU$450:EX$461,3,FALSE)*EU26*($K26)+IF($G26&gt;0,($I26/$G26)*EU26,0)*(1-$K26)</f>
        <v>0</v>
      </c>
      <c r="EX26" s="989">
        <f>VLOOKUP($E26,EU$450:EX$461,4,FALSE)*EU26*($K26)+(EU26-EV26-EW26)*(1-$K26)</f>
        <v>0</v>
      </c>
      <c r="EY26" s="990"/>
      <c r="FB26" s="1019"/>
      <c r="FC26" s="988">
        <f t="shared" si="19"/>
        <v>0</v>
      </c>
      <c r="FD26" s="989">
        <f>VLOOKUP($E26,FC$450:FF$461,2,FALSE)*FC26*($K26)+IF($G26&gt;0,($H26/$G26)*FC26,0)*(1-$K26)</f>
        <v>0</v>
      </c>
      <c r="FE26" s="989">
        <f>VLOOKUP($E26,FC$450:FF$461,3,FALSE)*FC26*($K26)+IF($G26&gt;0,($I26/$G26)*FC26,0)*(1-$K26)</f>
        <v>0</v>
      </c>
      <c r="FF26" s="989">
        <f>VLOOKUP($E26,FC$450:FF$461,4,FALSE)*FC26*($K26)+(FC26-FD26-FE26)*(1-$K26)</f>
        <v>0</v>
      </c>
      <c r="FG26" s="990"/>
      <c r="FJ26" s="1019"/>
      <c r="FK26" s="988">
        <f t="shared" si="20"/>
        <v>0</v>
      </c>
      <c r="FL26" s="989">
        <f>VLOOKUP($E26,FK$450:FN$461,2,FALSE)*FK26*($K26)+IF($G26&gt;0,($H26/$G26)*FK26,0)*(1-$K26)</f>
        <v>0</v>
      </c>
      <c r="FM26" s="989">
        <f>VLOOKUP($E26,FK$450:FN$461,3,FALSE)*FK26*($K26)+IF($G26&gt;0,($I26/$G26)*FK26,0)*(1-$K26)</f>
        <v>0</v>
      </c>
      <c r="FN26" s="989">
        <f>VLOOKUP($E26,FK$450:FN$461,4,FALSE)*FK26*($K26)+(FK26-FL26-FM26)*(1-$K26)</f>
        <v>0</v>
      </c>
      <c r="FO26" s="990"/>
    </row>
    <row r="27" spans="1:171">
      <c r="A27" s="1244"/>
      <c r="B27" s="220" t="s">
        <v>791</v>
      </c>
      <c r="C27" s="1957" t="s">
        <v>70</v>
      </c>
      <c r="D27" s="764" t="s">
        <v>794</v>
      </c>
      <c r="E27" s="1363" t="s">
        <v>372</v>
      </c>
      <c r="F27" s="765"/>
      <c r="G27" s="766">
        <f>'Sch 1- Rate Base '!G27</f>
        <v>0</v>
      </c>
      <c r="H27" s="766">
        <f>'Sch 1- Rate Base '!H27</f>
        <v>0</v>
      </c>
      <c r="I27" s="766">
        <f>'Sch 1- Rate Base '!I27</f>
        <v>0</v>
      </c>
      <c r="J27" s="1239">
        <f>'Sch 1- Rate Base '!J27</f>
        <v>0</v>
      </c>
      <c r="K27" s="777">
        <f t="shared" si="0"/>
        <v>1</v>
      </c>
      <c r="N27" s="1019"/>
      <c r="O27" s="988">
        <f t="shared" si="1"/>
        <v>0</v>
      </c>
      <c r="P27" s="989">
        <f>VLOOKUP($E27,O$450:R$461,2,FALSE)*O27*($K27)+IF($G27&gt;0,($H27/$G27)*O27,0)*(1-$K27)</f>
        <v>0</v>
      </c>
      <c r="Q27" s="989">
        <f>VLOOKUP($E27,O$450:R$461,3,FALSE)*O27*($K27)+IF($G27&gt;0,($I27/$G27)*O27,0)*(1-$K27)</f>
        <v>0</v>
      </c>
      <c r="R27" s="989">
        <f>VLOOKUP($E27,O$450:R$461,4,FALSE)*O27*($K27)+(O27-P27-Q27)*(1-$K27)</f>
        <v>0</v>
      </c>
      <c r="S27" s="990"/>
      <c r="V27" s="1019"/>
      <c r="W27" s="988">
        <f t="shared" si="2"/>
        <v>0</v>
      </c>
      <c r="X27" s="989">
        <f>VLOOKUP($E27,W$450:Z$461,2,FALSE)*W27*($K27)+IF($G27&gt;0,($H27/$G27)*W27,0)*(1-$K27)</f>
        <v>0</v>
      </c>
      <c r="Y27" s="989">
        <f>VLOOKUP($E27,W$450:Z$461,3,FALSE)*W27*($K27)+IF($G27&gt;0,($I27/$G27)*W27,0)*(1-$K27)</f>
        <v>0</v>
      </c>
      <c r="Z27" s="989">
        <f>VLOOKUP($E27,W$450:Z$461,4,FALSE)*W27*($K27)+(W27-X27-Y27)*(1-$K27)</f>
        <v>0</v>
      </c>
      <c r="AA27" s="990"/>
      <c r="AD27" s="1019"/>
      <c r="AE27" s="988">
        <f t="shared" si="3"/>
        <v>0</v>
      </c>
      <c r="AF27" s="989">
        <f>VLOOKUP($E27,AE$450:AH$461,2,FALSE)*AE27*($K27)+IF($G27&gt;0,($H27/$G27)*AE27,0)*(1-$K27)</f>
        <v>0</v>
      </c>
      <c r="AG27" s="989">
        <f>VLOOKUP($E27,AE$450:AH$461,3,FALSE)*AE27*($K27)+IF($G27&gt;0,($I27/$G27)*AE27,0)*(1-$K27)</f>
        <v>0</v>
      </c>
      <c r="AH27" s="989">
        <f>VLOOKUP($E27,AE$450:AH$461,4,FALSE)*AE27*($K27)+(AE27-AF27-AG27)*(1-$K27)</f>
        <v>0</v>
      </c>
      <c r="AI27" s="990"/>
      <c r="AL27" s="1019"/>
      <c r="AM27" s="988">
        <f t="shared" si="4"/>
        <v>0</v>
      </c>
      <c r="AN27" s="989">
        <f>VLOOKUP($E27,AM$450:AP$461,2,FALSE)*AM27*($K27)+IF($G27&gt;0,($H27/$G27)*AM27,0)*(1-$K27)</f>
        <v>0</v>
      </c>
      <c r="AO27" s="989">
        <f>VLOOKUP($E27,AM$450:AP$461,3,FALSE)*AM27*($K27)+IF($G27&gt;0,($I27/$G27)*AM27,0)*(1-$K27)</f>
        <v>0</v>
      </c>
      <c r="AP27" s="989">
        <f>VLOOKUP($E27,AM$450:AP$461,4,FALSE)*AM27*($K27)+(AM27-AN27-AO27)*(1-$K27)</f>
        <v>0</v>
      </c>
      <c r="AQ27" s="990"/>
      <c r="AT27" s="1019"/>
      <c r="AU27" s="988">
        <f t="shared" si="5"/>
        <v>0</v>
      </c>
      <c r="AV27" s="989">
        <f>VLOOKUP($E27,AU$450:AX$461,2,FALSE)*AU27*($K27)+IF($G27&gt;0,($H27/$G27)*AU27,0)*(1-$K27)</f>
        <v>0</v>
      </c>
      <c r="AW27" s="989">
        <f>VLOOKUP($E27,AU$450:AX$461,3,FALSE)*AU27*($K27)+IF($G27&gt;0,($I27/$G27)*AU27,0)*(1-$K27)</f>
        <v>0</v>
      </c>
      <c r="AX27" s="989">
        <f>VLOOKUP($E27,AU$450:AX$461,4,FALSE)*AU27*($K27)+(AU27-AV27-AW27)*(1-$K27)</f>
        <v>0</v>
      </c>
      <c r="AY27" s="990"/>
      <c r="BB27" s="1019"/>
      <c r="BC27" s="988">
        <f t="shared" si="6"/>
        <v>0</v>
      </c>
      <c r="BD27" s="989">
        <f>VLOOKUP($E27,BC$450:BF$461,2,FALSE)*BC27*($K27)+IF($G27&gt;0,($H27/$G27)*BC27,0)*(1-$K27)</f>
        <v>0</v>
      </c>
      <c r="BE27" s="989">
        <f>VLOOKUP($E27,BC$450:BF$461,3,FALSE)*BC27*($K27)+IF($G27&gt;0,($I27/$G27)*BC27,0)*(1-$K27)</f>
        <v>0</v>
      </c>
      <c r="BF27" s="989">
        <f>VLOOKUP($E27,BC$450:BF$461,4,FALSE)*BC27*($K27)+(BC27-BD27-BE27)*(1-$K27)</f>
        <v>0</v>
      </c>
      <c r="BG27" s="990"/>
      <c r="BJ27" s="1019"/>
      <c r="BK27" s="988">
        <f t="shared" si="7"/>
        <v>0</v>
      </c>
      <c r="BL27" s="989">
        <f>VLOOKUP($E27,BK$450:BN$461,2,FALSE)*BK27*($K27)+IF($G27&gt;0,($H27/$G27)*BK27,0)*(1-$K27)</f>
        <v>0</v>
      </c>
      <c r="BM27" s="989">
        <f>VLOOKUP($E27,BK$450:BN$461,3,FALSE)*BK27*($K27)+IF($G27&gt;0,($I27/$G27)*BK27,0)*(1-$K27)</f>
        <v>0</v>
      </c>
      <c r="BN27" s="989">
        <f>VLOOKUP($E27,BK$450:BN$461,4,FALSE)*BK27*($K27)+(BK27-BL27-BM27)*(1-$K27)</f>
        <v>0</v>
      </c>
      <c r="BO27" s="990"/>
      <c r="BR27" s="1019"/>
      <c r="BS27" s="988">
        <f t="shared" si="8"/>
        <v>0</v>
      </c>
      <c r="BT27" s="989">
        <f>VLOOKUP($E27,BS$450:BV$461,2,FALSE)*BS27*($K27)+IF($G27&gt;0,($H27/$G27)*BS27,0)*(1-$K27)</f>
        <v>0</v>
      </c>
      <c r="BU27" s="989">
        <f>VLOOKUP($E27,BS$450:BV$461,3,FALSE)*BS27*($K27)+IF($G27&gt;0,($I27/$G27)*BS27,0)*(1-$K27)</f>
        <v>0</v>
      </c>
      <c r="BV27" s="989">
        <f>VLOOKUP($E27,BS$450:BV$461,4,FALSE)*BS27*($K27)+(BS27-BT27-BU27)*(1-$K27)</f>
        <v>0</v>
      </c>
      <c r="BW27" s="990"/>
      <c r="BZ27" s="1019"/>
      <c r="CA27" s="988">
        <f t="shared" si="9"/>
        <v>0</v>
      </c>
      <c r="CB27" s="989">
        <f>VLOOKUP($E27,CA$450:CD$461,2,FALSE)*CA27*($K27)+IF($G27&gt;0,($H27/$G27)*CA27,0)*(1-$K27)</f>
        <v>0</v>
      </c>
      <c r="CC27" s="989">
        <f>VLOOKUP($E27,CA$450:CD$461,3,FALSE)*CA27*($K27)+IF($G27&gt;0,($I27/$G27)*CA27,0)*(1-$K27)</f>
        <v>0</v>
      </c>
      <c r="CD27" s="989">
        <f>VLOOKUP($E27,CA$450:CD$461,4,FALSE)*CA27*($K27)+(CA27-CB27-CC27)*(1-$K27)</f>
        <v>0</v>
      </c>
      <c r="CE27" s="990"/>
      <c r="CH27" s="1019"/>
      <c r="CI27" s="988">
        <f t="shared" si="10"/>
        <v>0</v>
      </c>
      <c r="CJ27" s="989">
        <f>VLOOKUP($E27,CI$450:CL$461,2,FALSE)*CI27*($K27)+IF($G27&gt;0,($H27/$G27)*CI27,0)*(1-$K27)</f>
        <v>0</v>
      </c>
      <c r="CK27" s="989">
        <f>VLOOKUP($E27,CI$450:CL$461,3,FALSE)*CI27*($K27)+IF($G27&gt;0,($I27/$G27)*CI27,0)*(1-$K27)</f>
        <v>0</v>
      </c>
      <c r="CL27" s="989">
        <f>VLOOKUP($E27,CI$450:CL$461,4,FALSE)*CI27*($K27)+(CI27-CJ27-CK27)*(1-$K27)</f>
        <v>0</v>
      </c>
      <c r="CM27" s="990"/>
      <c r="CP27" s="1019"/>
      <c r="CQ27" s="988">
        <f t="shared" si="11"/>
        <v>0</v>
      </c>
      <c r="CR27" s="989">
        <f>VLOOKUP($E27,CQ$450:CT$461,2,FALSE)*CQ27*($K27)+IF($G27&gt;0,($H27/$G27)*CQ27,0)*(1-$K27)</f>
        <v>0</v>
      </c>
      <c r="CS27" s="989">
        <f>VLOOKUP($E27,CQ$450:CT$461,3,FALSE)*CQ27*($K27)+IF($G27&gt;0,($I27/$G27)*CQ27,0)*(1-$K27)</f>
        <v>0</v>
      </c>
      <c r="CT27" s="989">
        <f>VLOOKUP($E27,CQ$450:CT$461,4,FALSE)*CQ27*($K27)+(CQ27-CR27-CS27)*(1-$K27)</f>
        <v>0</v>
      </c>
      <c r="CU27" s="990"/>
      <c r="CX27" s="1019"/>
      <c r="CY27" s="988">
        <f t="shared" si="12"/>
        <v>0</v>
      </c>
      <c r="CZ27" s="989">
        <f>VLOOKUP($E27,CY$450:DB$461,2,FALSE)*CY27*($K27)+IF($G27&gt;0,($H27/$G27)*CY27,0)*(1-$K27)</f>
        <v>0</v>
      </c>
      <c r="DA27" s="989">
        <f>VLOOKUP($E27,CY$450:DB$461,3,FALSE)*CY27*($K27)+IF($G27&gt;0,($I27/$G27)*CY27,0)*(1-$K27)</f>
        <v>0</v>
      </c>
      <c r="DB27" s="989">
        <f>VLOOKUP($E27,CY$450:DB$461,4,FALSE)*CY27*($K27)+(CY27-CZ27-DA27)*(1-$K27)</f>
        <v>0</v>
      </c>
      <c r="DC27" s="990"/>
      <c r="DF27" s="1019"/>
      <c r="DG27" s="988">
        <f t="shared" si="13"/>
        <v>0</v>
      </c>
      <c r="DH27" s="989">
        <f>VLOOKUP($E27,DG$450:DJ$461,2,FALSE)*DG27*($K27)+IF($G27&gt;0,($H27/$G27)*DG27,0)*(1-$K27)</f>
        <v>0</v>
      </c>
      <c r="DI27" s="989">
        <f>VLOOKUP($E27,DG$450:DJ$461,3,FALSE)*DG27*($K27)+IF($G27&gt;0,($I27/$G27)*DG27,0)*(1-$K27)</f>
        <v>0</v>
      </c>
      <c r="DJ27" s="989">
        <f>VLOOKUP($E27,DG$450:DJ$461,4,FALSE)*DG27*($K27)+(DG27-DH27-DI27)*(1-$K27)</f>
        <v>0</v>
      </c>
      <c r="DK27" s="990"/>
      <c r="DN27" s="1019"/>
      <c r="DO27" s="988">
        <f t="shared" si="14"/>
        <v>0</v>
      </c>
      <c r="DP27" s="989">
        <f>VLOOKUP($E27,DO$450:DR$461,2,FALSE)*DO27*($K27)+IF($G27&gt;0,($H27/$G27)*DO27,0)*(1-$K27)</f>
        <v>0</v>
      </c>
      <c r="DQ27" s="989">
        <f>VLOOKUP($E27,DO$450:DR$461,3,FALSE)*DO27*($K27)+IF($G27&gt;0,($I27/$G27)*DO27,0)*(1-$K27)</f>
        <v>0</v>
      </c>
      <c r="DR27" s="989">
        <f>VLOOKUP($E27,DO$450:DR$461,4,FALSE)*DO27*($K27)+(DO27-DP27-DQ27)*(1-$K27)</f>
        <v>0</v>
      </c>
      <c r="DS27" s="990"/>
      <c r="DV27" s="1019"/>
      <c r="DW27" s="988">
        <f t="shared" si="15"/>
        <v>0</v>
      </c>
      <c r="DX27" s="989">
        <f>VLOOKUP($E27,DW$450:DZ$461,2,FALSE)*DW27*($K27)+IF($G27&gt;0,($H27/$G27)*DW27,0)*(1-$K27)</f>
        <v>0</v>
      </c>
      <c r="DY27" s="989">
        <f>VLOOKUP($E27,DW$450:DZ$461,3,FALSE)*DW27*($K27)+IF($G27&gt;0,($I27/$G27)*DW27,0)*(1-$K27)</f>
        <v>0</v>
      </c>
      <c r="DZ27" s="989">
        <f>VLOOKUP($E27,DW$450:DZ$461,4,FALSE)*DW27*($K27)+(DW27-DX27-DY27)*(1-$K27)</f>
        <v>0</v>
      </c>
      <c r="EA27" s="990"/>
      <c r="ED27" s="1019"/>
      <c r="EE27" s="988">
        <f t="shared" si="16"/>
        <v>0</v>
      </c>
      <c r="EF27" s="989">
        <f>VLOOKUP($E27,EE$450:EH$461,2,FALSE)*EE27*($K27)+IF($G27&gt;0,($H27/$G27)*EE27,0)*(1-$K27)</f>
        <v>0</v>
      </c>
      <c r="EG27" s="989">
        <f>VLOOKUP($E27,EE$450:EH$461,3,FALSE)*EE27*($K27)+IF($G27&gt;0,($I27/$G27)*EE27,0)*(1-$K27)</f>
        <v>0</v>
      </c>
      <c r="EH27" s="989">
        <f>VLOOKUP($E27,EE$450:EH$461,4,FALSE)*EE27*($K27)+(EE27-EF27-EG27)*(1-$K27)</f>
        <v>0</v>
      </c>
      <c r="EI27" s="990"/>
      <c r="EL27" s="1019"/>
      <c r="EM27" s="988">
        <f t="shared" si="17"/>
        <v>0</v>
      </c>
      <c r="EN27" s="989">
        <f>VLOOKUP($E27,EM$450:EP$461,2,FALSE)*EM27*($K27)+IF($G27&gt;0,($H27/$G27)*EM27,0)*(1-$K27)</f>
        <v>0</v>
      </c>
      <c r="EO27" s="989">
        <f>VLOOKUP($E27,EM$450:EP$461,3,FALSE)*EM27*($K27)+IF($G27&gt;0,($I27/$G27)*EM27,0)*(1-$K27)</f>
        <v>0</v>
      </c>
      <c r="EP27" s="989">
        <f>VLOOKUP($E27,EM$450:EP$461,4,FALSE)*EM27*($K27)+(EM27-EN27-EO27)*(1-$K27)</f>
        <v>0</v>
      </c>
      <c r="EQ27" s="990"/>
      <c r="ET27" s="1019"/>
      <c r="EU27" s="988">
        <f t="shared" si="18"/>
        <v>0</v>
      </c>
      <c r="EV27" s="989">
        <f>VLOOKUP($E27,EU$450:EX$461,2,FALSE)*EU27*($K27)+IF($G27&gt;0,($H27/$G27)*EU27,0)*(1-$K27)</f>
        <v>0</v>
      </c>
      <c r="EW27" s="989">
        <f>VLOOKUP($E27,EU$450:EX$461,3,FALSE)*EU27*($K27)+IF($G27&gt;0,($I27/$G27)*EU27,0)*(1-$K27)</f>
        <v>0</v>
      </c>
      <c r="EX27" s="989">
        <f>VLOOKUP($E27,EU$450:EX$461,4,FALSE)*EU27*($K27)+(EU27-EV27-EW27)*(1-$K27)</f>
        <v>0</v>
      </c>
      <c r="EY27" s="990"/>
      <c r="FB27" s="1019"/>
      <c r="FC27" s="988">
        <f t="shared" si="19"/>
        <v>0</v>
      </c>
      <c r="FD27" s="989">
        <f>VLOOKUP($E27,FC$450:FF$461,2,FALSE)*FC27*($K27)+IF($G27&gt;0,($H27/$G27)*FC27,0)*(1-$K27)</f>
        <v>0</v>
      </c>
      <c r="FE27" s="989">
        <f>VLOOKUP($E27,FC$450:FF$461,3,FALSE)*FC27*($K27)+IF($G27&gt;0,($I27/$G27)*FC27,0)*(1-$K27)</f>
        <v>0</v>
      </c>
      <c r="FF27" s="989">
        <f>VLOOKUP($E27,FC$450:FF$461,4,FALSE)*FC27*($K27)+(FC27-FD27-FE27)*(1-$K27)</f>
        <v>0</v>
      </c>
      <c r="FG27" s="990"/>
      <c r="FJ27" s="1019"/>
      <c r="FK27" s="988">
        <f t="shared" si="20"/>
        <v>0</v>
      </c>
      <c r="FL27" s="989">
        <f>VLOOKUP($E27,FK$450:FN$461,2,FALSE)*FK27*($K27)+IF($G27&gt;0,($H27/$G27)*FK27,0)*(1-$K27)</f>
        <v>0</v>
      </c>
      <c r="FM27" s="989">
        <f>VLOOKUP($E27,FK$450:FN$461,3,FALSE)*FK27*($K27)+IF($G27&gt;0,($I27/$G27)*FK27,0)*(1-$K27)</f>
        <v>0</v>
      </c>
      <c r="FN27" s="989">
        <f>VLOOKUP($E27,FK$450:FN$461,4,FALSE)*FK27*($K27)+(FK27-FL27-FM27)*(1-$K27)</f>
        <v>0</v>
      </c>
      <c r="FO27" s="990"/>
    </row>
    <row r="28" spans="1:171">
      <c r="A28" s="1244">
        <v>480</v>
      </c>
      <c r="B28" s="220" t="s">
        <v>117</v>
      </c>
      <c r="C28" s="1957" t="s">
        <v>70</v>
      </c>
      <c r="D28" s="764" t="s">
        <v>118</v>
      </c>
      <c r="E28" s="1363" t="str">
        <f>'Sch 1- Rate Base '!E28</f>
        <v>PROD</v>
      </c>
      <c r="F28" s="765"/>
      <c r="G28" s="766">
        <f>'Sch 1- Rate Base '!G28</f>
        <v>0</v>
      </c>
      <c r="H28" s="766">
        <f>'Sch 1- Rate Base '!H28</f>
        <v>0</v>
      </c>
      <c r="I28" s="766">
        <f>'Sch 1- Rate Base '!I28</f>
        <v>0</v>
      </c>
      <c r="J28" s="1239">
        <f>'Sch 1- Rate Base '!J28</f>
        <v>0</v>
      </c>
      <c r="K28" s="777">
        <f t="shared" si="0"/>
        <v>1</v>
      </c>
      <c r="N28" s="1019">
        <f>VLOOKUP($A28,'New Resources - Group'!$A$4:$Y$133,N$2,FALSE)*N$1</f>
        <v>0</v>
      </c>
      <c r="O28" s="988">
        <f t="shared" si="1"/>
        <v>0</v>
      </c>
      <c r="P28" s="989">
        <f>VLOOKUP($E28,O$450:R$461,2,FALSE)*O28*($K28)+IF($G28&gt;0,($H28/$G28)*O28,0)*(1-$K28)</f>
        <v>0</v>
      </c>
      <c r="Q28" s="989">
        <f>VLOOKUP($E28,O$450:R$461,3,FALSE)*O28*($K28)+IF($G28&gt;0,($I28/$G28)*O28,0)*(1-$K28)</f>
        <v>0</v>
      </c>
      <c r="R28" s="989">
        <f>VLOOKUP($E28,O$450:R$461,4,FALSE)*O28*($K28)+(O28-P28-Q28)*(1-$K28)</f>
        <v>0</v>
      </c>
      <c r="S28" s="990"/>
      <c r="V28" s="1019">
        <f>VLOOKUP($A28,'New Resources - Group'!$A$4:$Y$133,V$2,FALSE)*V$1</f>
        <v>0</v>
      </c>
      <c r="W28" s="988">
        <f t="shared" si="2"/>
        <v>0</v>
      </c>
      <c r="X28" s="989">
        <f>VLOOKUP($E28,W$450:Z$461,2,FALSE)*W28*($K28)+IF($G28&gt;0,($H28/$G28)*W28,0)*(1-$K28)</f>
        <v>0</v>
      </c>
      <c r="Y28" s="989">
        <f>VLOOKUP($E28,W$450:Z$461,3,FALSE)*W28*($K28)+IF($G28&gt;0,($I28/$G28)*W28,0)*(1-$K28)</f>
        <v>0</v>
      </c>
      <c r="Z28" s="989">
        <f>VLOOKUP($E28,W$450:Z$461,4,FALSE)*W28*($K28)+(W28-X28-Y28)*(1-$K28)</f>
        <v>0</v>
      </c>
      <c r="AA28" s="990"/>
      <c r="AD28" s="1019">
        <f>VLOOKUP($A28,'New Resources - Group'!$A$4:$Y$133,AD$2,FALSE)*AD$1</f>
        <v>0</v>
      </c>
      <c r="AE28" s="988">
        <f t="shared" si="3"/>
        <v>0</v>
      </c>
      <c r="AF28" s="989">
        <f>VLOOKUP($E28,AE$450:AH$461,2,FALSE)*AE28*($K28)+IF($G28&gt;0,($H28/$G28)*AE28,0)*(1-$K28)</f>
        <v>0</v>
      </c>
      <c r="AG28" s="989">
        <f>VLOOKUP($E28,AE$450:AH$461,3,FALSE)*AE28*($K28)+IF($G28&gt;0,($I28/$G28)*AE28,0)*(1-$K28)</f>
        <v>0</v>
      </c>
      <c r="AH28" s="989">
        <f>VLOOKUP($E28,AE$450:AH$461,4,FALSE)*AE28*($K28)+(AE28-AF28-AG28)*(1-$K28)</f>
        <v>0</v>
      </c>
      <c r="AI28" s="990"/>
      <c r="AL28" s="1019">
        <f>VLOOKUP($A28,'New Resources - Group'!$A$4:$Y$133,AL$2,FALSE)*AL$1</f>
        <v>0</v>
      </c>
      <c r="AM28" s="988">
        <f t="shared" si="4"/>
        <v>0</v>
      </c>
      <c r="AN28" s="989">
        <f>VLOOKUP($E28,AM$450:AP$461,2,FALSE)*AM28*($K28)+IF($G28&gt;0,($H28/$G28)*AM28,0)*(1-$K28)</f>
        <v>0</v>
      </c>
      <c r="AO28" s="989">
        <f>VLOOKUP($E28,AM$450:AP$461,3,FALSE)*AM28*($K28)+IF($G28&gt;0,($I28/$G28)*AM28,0)*(1-$K28)</f>
        <v>0</v>
      </c>
      <c r="AP28" s="989">
        <f>VLOOKUP($E28,AM$450:AP$461,4,FALSE)*AM28*($K28)+(AM28-AN28-AO28)*(1-$K28)</f>
        <v>0</v>
      </c>
      <c r="AQ28" s="990"/>
      <c r="AT28" s="1019">
        <f>VLOOKUP($A28,'New Resources - Group'!$A$4:$Y$133,AT$2,FALSE)*AT$1</f>
        <v>0</v>
      </c>
      <c r="AU28" s="988">
        <f t="shared" si="5"/>
        <v>0</v>
      </c>
      <c r="AV28" s="989">
        <f>VLOOKUP($E28,AU$450:AX$461,2,FALSE)*AU28*($K28)+IF($G28&gt;0,($H28/$G28)*AU28,0)*(1-$K28)</f>
        <v>0</v>
      </c>
      <c r="AW28" s="989">
        <f>VLOOKUP($E28,AU$450:AX$461,3,FALSE)*AU28*($K28)+IF($G28&gt;0,($I28/$G28)*AU28,0)*(1-$K28)</f>
        <v>0</v>
      </c>
      <c r="AX28" s="989">
        <f>VLOOKUP($E28,AU$450:AX$461,4,FALSE)*AU28*($K28)+(AU28-AV28-AW28)*(1-$K28)</f>
        <v>0</v>
      </c>
      <c r="AY28" s="990"/>
      <c r="BB28" s="1019">
        <f>VLOOKUP($A28,'New Resources - Group'!$A$4:$Y$133,BB$2,FALSE)*BB$1</f>
        <v>0</v>
      </c>
      <c r="BC28" s="988">
        <f t="shared" si="6"/>
        <v>0</v>
      </c>
      <c r="BD28" s="989">
        <f>VLOOKUP($E28,BC$450:BF$461,2,FALSE)*BC28*($K28)+IF($G28&gt;0,($H28/$G28)*BC28,0)*(1-$K28)</f>
        <v>0</v>
      </c>
      <c r="BE28" s="989">
        <f>VLOOKUP($E28,BC$450:BF$461,3,FALSE)*BC28*($K28)+IF($G28&gt;0,($I28/$G28)*BC28,0)*(1-$K28)</f>
        <v>0</v>
      </c>
      <c r="BF28" s="989">
        <f>VLOOKUP($E28,BC$450:BF$461,4,FALSE)*BC28*($K28)+(BC28-BD28-BE28)*(1-$K28)</f>
        <v>0</v>
      </c>
      <c r="BG28" s="990"/>
      <c r="BJ28" s="1019">
        <f>VLOOKUP($A28,'New Resources - Group'!$A$4:$Y$133,BJ$2,FALSE)*BJ$1</f>
        <v>0</v>
      </c>
      <c r="BK28" s="988">
        <f t="shared" si="7"/>
        <v>0</v>
      </c>
      <c r="BL28" s="989">
        <f>VLOOKUP($E28,BK$450:BN$461,2,FALSE)*BK28*($K28)+IF($G28&gt;0,($H28/$G28)*BK28,0)*(1-$K28)</f>
        <v>0</v>
      </c>
      <c r="BM28" s="989">
        <f>VLOOKUP($E28,BK$450:BN$461,3,FALSE)*BK28*($K28)+IF($G28&gt;0,($I28/$G28)*BK28,0)*(1-$K28)</f>
        <v>0</v>
      </c>
      <c r="BN28" s="989">
        <f>VLOOKUP($E28,BK$450:BN$461,4,FALSE)*BK28*($K28)+(BK28-BL28-BM28)*(1-$K28)</f>
        <v>0</v>
      </c>
      <c r="BO28" s="990"/>
      <c r="BR28" s="1019">
        <f>VLOOKUP($A28,'New Resources - Group'!$A$4:$Y$133,BR$2,FALSE)*BR$1</f>
        <v>0</v>
      </c>
      <c r="BS28" s="988">
        <f t="shared" si="8"/>
        <v>0</v>
      </c>
      <c r="BT28" s="989">
        <f>VLOOKUP($E28,BS$450:BV$461,2,FALSE)*BS28*($K28)+IF($G28&gt;0,($H28/$G28)*BS28,0)*(1-$K28)</f>
        <v>0</v>
      </c>
      <c r="BU28" s="989">
        <f>VLOOKUP($E28,BS$450:BV$461,3,FALSE)*BS28*($K28)+IF($G28&gt;0,($I28/$G28)*BS28,0)*(1-$K28)</f>
        <v>0</v>
      </c>
      <c r="BV28" s="989">
        <f>VLOOKUP($E28,BS$450:BV$461,4,FALSE)*BS28*($K28)+(BS28-BT28-BU28)*(1-$K28)</f>
        <v>0</v>
      </c>
      <c r="BW28" s="990"/>
      <c r="BZ28" s="1019">
        <f>VLOOKUP($A28,'New Resources - Group'!$A$4:$Y$133,BZ$2,FALSE)*BZ$1</f>
        <v>0</v>
      </c>
      <c r="CA28" s="988">
        <f t="shared" si="9"/>
        <v>0</v>
      </c>
      <c r="CB28" s="989">
        <f>VLOOKUP($E28,CA$450:CD$461,2,FALSE)*CA28*($K28)+IF($G28&gt;0,($H28/$G28)*CA28,0)*(1-$K28)</f>
        <v>0</v>
      </c>
      <c r="CC28" s="989">
        <f>VLOOKUP($E28,CA$450:CD$461,3,FALSE)*CA28*($K28)+IF($G28&gt;0,($I28/$G28)*CA28,0)*(1-$K28)</f>
        <v>0</v>
      </c>
      <c r="CD28" s="989">
        <f>VLOOKUP($E28,CA$450:CD$461,4,FALSE)*CA28*($K28)+(CA28-CB28-CC28)*(1-$K28)</f>
        <v>0</v>
      </c>
      <c r="CE28" s="990"/>
      <c r="CH28" s="1019">
        <f>VLOOKUP($A28,'New Resources - Group'!$A$4:$Y$133,CH$2,FALSE)*CH$1</f>
        <v>0</v>
      </c>
      <c r="CI28" s="988">
        <f t="shared" si="10"/>
        <v>0</v>
      </c>
      <c r="CJ28" s="989">
        <f>VLOOKUP($E28,CI$450:CL$461,2,FALSE)*CI28*($K28)+IF($G28&gt;0,($H28/$G28)*CI28,0)*(1-$K28)</f>
        <v>0</v>
      </c>
      <c r="CK28" s="989">
        <f>VLOOKUP($E28,CI$450:CL$461,3,FALSE)*CI28*($K28)+IF($G28&gt;0,($I28/$G28)*CI28,0)*(1-$K28)</f>
        <v>0</v>
      </c>
      <c r="CL28" s="989">
        <f>VLOOKUP($E28,CI$450:CL$461,4,FALSE)*CI28*($K28)+(CI28-CJ28-CK28)*(1-$K28)</f>
        <v>0</v>
      </c>
      <c r="CM28" s="990"/>
      <c r="CP28" s="1019">
        <f>VLOOKUP($A28,'New Resources - Group'!$A$4:$Y$133,CP$2,FALSE)*CP$1</f>
        <v>0</v>
      </c>
      <c r="CQ28" s="988">
        <f t="shared" si="11"/>
        <v>0</v>
      </c>
      <c r="CR28" s="989">
        <f>VLOOKUP($E28,CQ$450:CT$461,2,FALSE)*CQ28*($K28)+IF($G28&gt;0,($H28/$G28)*CQ28,0)*(1-$K28)</f>
        <v>0</v>
      </c>
      <c r="CS28" s="989">
        <f>VLOOKUP($E28,CQ$450:CT$461,3,FALSE)*CQ28*($K28)+IF($G28&gt;0,($I28/$G28)*CQ28,0)*(1-$K28)</f>
        <v>0</v>
      </c>
      <c r="CT28" s="989">
        <f>VLOOKUP($E28,CQ$450:CT$461,4,FALSE)*CQ28*($K28)+(CQ28-CR28-CS28)*(1-$K28)</f>
        <v>0</v>
      </c>
      <c r="CU28" s="990"/>
      <c r="CX28" s="1019">
        <f>VLOOKUP($A28,'New Resources - Group'!$A$4:$Y$133,CX$2,FALSE)*CX$1</f>
        <v>0</v>
      </c>
      <c r="CY28" s="988">
        <f t="shared" si="12"/>
        <v>0</v>
      </c>
      <c r="CZ28" s="989">
        <f>VLOOKUP($E28,CY$450:DB$461,2,FALSE)*CY28*($K28)+IF($G28&gt;0,($H28/$G28)*CY28,0)*(1-$K28)</f>
        <v>0</v>
      </c>
      <c r="DA28" s="989">
        <f>VLOOKUP($E28,CY$450:DB$461,3,FALSE)*CY28*($K28)+IF($G28&gt;0,($I28/$G28)*CY28,0)*(1-$K28)</f>
        <v>0</v>
      </c>
      <c r="DB28" s="989">
        <f>VLOOKUP($E28,CY$450:DB$461,4,FALSE)*CY28*($K28)+(CY28-CZ28-DA28)*(1-$K28)</f>
        <v>0</v>
      </c>
      <c r="DC28" s="990"/>
      <c r="DF28" s="1019">
        <f>VLOOKUP($A28,'New Resources - Group'!$A$4:$Y$133,DF$2,FALSE)*DF$1</f>
        <v>0</v>
      </c>
      <c r="DG28" s="988">
        <f t="shared" si="13"/>
        <v>0</v>
      </c>
      <c r="DH28" s="989">
        <f>VLOOKUP($E28,DG$450:DJ$461,2,FALSE)*DG28*($K28)+IF($G28&gt;0,($H28/$G28)*DG28,0)*(1-$K28)</f>
        <v>0</v>
      </c>
      <c r="DI28" s="989">
        <f>VLOOKUP($E28,DG$450:DJ$461,3,FALSE)*DG28*($K28)+IF($G28&gt;0,($I28/$G28)*DG28,0)*(1-$K28)</f>
        <v>0</v>
      </c>
      <c r="DJ28" s="989">
        <f>VLOOKUP($E28,DG$450:DJ$461,4,FALSE)*DG28*($K28)+(DG28-DH28-DI28)*(1-$K28)</f>
        <v>0</v>
      </c>
      <c r="DK28" s="990"/>
      <c r="DN28" s="1019">
        <f>VLOOKUP($A28,'New Resources - Group'!$A$4:$Y$133,DN$2,FALSE)*DN$1</f>
        <v>0</v>
      </c>
      <c r="DO28" s="988">
        <f t="shared" si="14"/>
        <v>0</v>
      </c>
      <c r="DP28" s="989">
        <f>VLOOKUP($E28,DO$450:DR$461,2,FALSE)*DO28*($K28)+IF($G28&gt;0,($H28/$G28)*DO28,0)*(1-$K28)</f>
        <v>0</v>
      </c>
      <c r="DQ28" s="989">
        <f>VLOOKUP($E28,DO$450:DR$461,3,FALSE)*DO28*($K28)+IF($G28&gt;0,($I28/$G28)*DO28,0)*(1-$K28)</f>
        <v>0</v>
      </c>
      <c r="DR28" s="989">
        <f>VLOOKUP($E28,DO$450:DR$461,4,FALSE)*DO28*($K28)+(DO28-DP28-DQ28)*(1-$K28)</f>
        <v>0</v>
      </c>
      <c r="DS28" s="990"/>
      <c r="DV28" s="1019">
        <f>VLOOKUP($A28,'New Resources - Group'!$A$4:$Y$133,DV$2,FALSE)*DV$1</f>
        <v>0</v>
      </c>
      <c r="DW28" s="988">
        <f t="shared" si="15"/>
        <v>0</v>
      </c>
      <c r="DX28" s="989">
        <f>VLOOKUP($E28,DW$450:DZ$461,2,FALSE)*DW28*($K28)+IF($G28&gt;0,($H28/$G28)*DW28,0)*(1-$K28)</f>
        <v>0</v>
      </c>
      <c r="DY28" s="989">
        <f>VLOOKUP($E28,DW$450:DZ$461,3,FALSE)*DW28*($K28)+IF($G28&gt;0,($I28/$G28)*DW28,0)*(1-$K28)</f>
        <v>0</v>
      </c>
      <c r="DZ28" s="989">
        <f>VLOOKUP($E28,DW$450:DZ$461,4,FALSE)*DW28*($K28)+(DW28-DX28-DY28)*(1-$K28)</f>
        <v>0</v>
      </c>
      <c r="EA28" s="990"/>
      <c r="ED28" s="1019">
        <f>VLOOKUP($A28,'New Resources - Group'!$A$4:$Y$133,ED$2,FALSE)*ED$1</f>
        <v>0</v>
      </c>
      <c r="EE28" s="988">
        <f t="shared" si="16"/>
        <v>0</v>
      </c>
      <c r="EF28" s="989">
        <f>VLOOKUP($E28,EE$450:EH$461,2,FALSE)*EE28*($K28)+IF($G28&gt;0,($H28/$G28)*EE28,0)*(1-$K28)</f>
        <v>0</v>
      </c>
      <c r="EG28" s="989">
        <f>VLOOKUP($E28,EE$450:EH$461,3,FALSE)*EE28*($K28)+IF($G28&gt;0,($I28/$G28)*EE28,0)*(1-$K28)</f>
        <v>0</v>
      </c>
      <c r="EH28" s="989">
        <f>VLOOKUP($E28,EE$450:EH$461,4,FALSE)*EE28*($K28)+(EE28-EF28-EG28)*(1-$K28)</f>
        <v>0</v>
      </c>
      <c r="EI28" s="990"/>
      <c r="EL28" s="1019">
        <f>VLOOKUP($A28,'New Resources - Group'!$A$4:$Y$133,EL$2,FALSE)*EL$1</f>
        <v>0</v>
      </c>
      <c r="EM28" s="988">
        <f t="shared" si="17"/>
        <v>0</v>
      </c>
      <c r="EN28" s="989">
        <f>VLOOKUP($E28,EM$450:EP$461,2,FALSE)*EM28*($K28)+IF($G28&gt;0,($H28/$G28)*EM28,0)*(1-$K28)</f>
        <v>0</v>
      </c>
      <c r="EO28" s="989">
        <f>VLOOKUP($E28,EM$450:EP$461,3,FALSE)*EM28*($K28)+IF($G28&gt;0,($I28/$G28)*EM28,0)*(1-$K28)</f>
        <v>0</v>
      </c>
      <c r="EP28" s="989">
        <f>VLOOKUP($E28,EM$450:EP$461,4,FALSE)*EM28*($K28)+(EM28-EN28-EO28)*(1-$K28)</f>
        <v>0</v>
      </c>
      <c r="EQ28" s="990"/>
      <c r="ET28" s="1019">
        <f>VLOOKUP($A28,'New Resources - Group'!$A$4:$Y$133,ET$2,FALSE)*ET$1</f>
        <v>0</v>
      </c>
      <c r="EU28" s="988">
        <f t="shared" si="18"/>
        <v>0</v>
      </c>
      <c r="EV28" s="989">
        <f>VLOOKUP($E28,EU$450:EX$461,2,FALSE)*EU28*($K28)+IF($G28&gt;0,($H28/$G28)*EU28,0)*(1-$K28)</f>
        <v>0</v>
      </c>
      <c r="EW28" s="989">
        <f>VLOOKUP($E28,EU$450:EX$461,3,FALSE)*EU28*($K28)+IF($G28&gt;0,($I28/$G28)*EU28,0)*(1-$K28)</f>
        <v>0</v>
      </c>
      <c r="EX28" s="989">
        <f>VLOOKUP($E28,EU$450:EX$461,4,FALSE)*EU28*($K28)+(EU28-EV28-EW28)*(1-$K28)</f>
        <v>0</v>
      </c>
      <c r="EY28" s="990"/>
      <c r="FB28" s="1019">
        <f>VLOOKUP($A28,'New Resources - Group'!$A$4:$Y$133,FB$2,FALSE)*FB$1</f>
        <v>0</v>
      </c>
      <c r="FC28" s="988">
        <f t="shared" si="19"/>
        <v>0</v>
      </c>
      <c r="FD28" s="989">
        <f>VLOOKUP($E28,FC$450:FF$461,2,FALSE)*FC28*($K28)+IF($G28&gt;0,($H28/$G28)*FC28,0)*(1-$K28)</f>
        <v>0</v>
      </c>
      <c r="FE28" s="989">
        <f>VLOOKUP($E28,FC$450:FF$461,3,FALSE)*FC28*($K28)+IF($G28&gt;0,($I28/$G28)*FC28,0)*(1-$K28)</f>
        <v>0</v>
      </c>
      <c r="FF28" s="989">
        <f>VLOOKUP($E28,FC$450:FF$461,4,FALSE)*FC28*($K28)+(FC28-FD28-FE28)*(1-$K28)</f>
        <v>0</v>
      </c>
      <c r="FG28" s="990"/>
      <c r="FJ28" s="1019">
        <f>VLOOKUP($A28,'New Resources - Group'!$A$4:$Y$133,FJ$2,FALSE)*FJ$1</f>
        <v>0</v>
      </c>
      <c r="FK28" s="988">
        <f t="shared" si="20"/>
        <v>0</v>
      </c>
      <c r="FL28" s="989">
        <f>VLOOKUP($E28,FK$450:FN$461,2,FALSE)*FK28*($K28)+IF($G28&gt;0,($H28/$G28)*FK28,0)*(1-$K28)</f>
        <v>0</v>
      </c>
      <c r="FM28" s="989">
        <f>VLOOKUP($E28,FK$450:FN$461,3,FALSE)*FK28*($K28)+IF($G28&gt;0,($I28/$G28)*FK28,0)*(1-$K28)</f>
        <v>0</v>
      </c>
      <c r="FN28" s="989">
        <f>VLOOKUP($E28,FK$450:FN$461,4,FALSE)*FK28*($K28)+(FK28-FL28-FM28)*(1-$K28)</f>
        <v>0</v>
      </c>
      <c r="FO28" s="990"/>
    </row>
    <row r="29" spans="1:171">
      <c r="A29" s="1241" t="s">
        <v>119</v>
      </c>
      <c r="B29" s="771"/>
      <c r="C29" s="1959"/>
      <c r="D29" s="769"/>
      <c r="E29" s="1364"/>
      <c r="F29" s="770"/>
      <c r="G29" s="779">
        <f>SUM(G22:G28)</f>
        <v>0</v>
      </c>
      <c r="H29" s="779">
        <f>SUM(H22:H28)</f>
        <v>0</v>
      </c>
      <c r="I29" s="779">
        <f>SUM(I22:I28)</f>
        <v>0</v>
      </c>
      <c r="J29" s="1240">
        <f>SUM(J22:J28)</f>
        <v>0</v>
      </c>
      <c r="K29" s="777"/>
      <c r="O29" s="779">
        <f>SUM(O22:O28)</f>
        <v>0</v>
      </c>
      <c r="P29" s="779">
        <f>SUM(P22:P28)</f>
        <v>0</v>
      </c>
      <c r="Q29" s="779">
        <f>SUM(Q22:Q28)</f>
        <v>0</v>
      </c>
      <c r="R29" s="779">
        <f>SUM(R22:R28)</f>
        <v>0</v>
      </c>
      <c r="S29" s="990"/>
      <c r="W29" s="779">
        <f>SUM(W22:W28)</f>
        <v>0</v>
      </c>
      <c r="X29" s="779">
        <f>SUM(X22:X28)</f>
        <v>0</v>
      </c>
      <c r="Y29" s="779">
        <f>SUM(Y22:Y28)</f>
        <v>0</v>
      </c>
      <c r="Z29" s="779">
        <f>SUM(Z22:Z28)</f>
        <v>0</v>
      </c>
      <c r="AA29" s="990"/>
      <c r="AE29" s="779">
        <f>SUM(AE22:AE28)</f>
        <v>0</v>
      </c>
      <c r="AF29" s="779">
        <f>SUM(AF22:AF28)</f>
        <v>0</v>
      </c>
      <c r="AG29" s="779">
        <f>SUM(AG22:AG28)</f>
        <v>0</v>
      </c>
      <c r="AH29" s="779">
        <f>SUM(AH22:AH28)</f>
        <v>0</v>
      </c>
      <c r="AI29" s="990"/>
      <c r="AM29" s="779">
        <f>SUM(AM22:AM28)</f>
        <v>0</v>
      </c>
      <c r="AN29" s="779">
        <f>SUM(AN22:AN28)</f>
        <v>0</v>
      </c>
      <c r="AO29" s="779">
        <f>SUM(AO22:AO28)</f>
        <v>0</v>
      </c>
      <c r="AP29" s="779">
        <f>SUM(AP22:AP28)</f>
        <v>0</v>
      </c>
      <c r="AQ29" s="990"/>
      <c r="AU29" s="779">
        <f>SUM(AU22:AU28)</f>
        <v>0</v>
      </c>
      <c r="AV29" s="779">
        <f>SUM(AV22:AV28)</f>
        <v>0</v>
      </c>
      <c r="AW29" s="779">
        <f>SUM(AW22:AW28)</f>
        <v>0</v>
      </c>
      <c r="AX29" s="779">
        <f>SUM(AX22:AX28)</f>
        <v>0</v>
      </c>
      <c r="AY29" s="990"/>
      <c r="BC29" s="779">
        <f>SUM(BC22:BC28)</f>
        <v>0</v>
      </c>
      <c r="BD29" s="779">
        <f>SUM(BD22:BD28)</f>
        <v>0</v>
      </c>
      <c r="BE29" s="779">
        <f>SUM(BE22:BE28)</f>
        <v>0</v>
      </c>
      <c r="BF29" s="779">
        <f>SUM(BF22:BF28)</f>
        <v>0</v>
      </c>
      <c r="BG29" s="990"/>
      <c r="BK29" s="779">
        <f>SUM(BK22:BK28)</f>
        <v>0</v>
      </c>
      <c r="BL29" s="779">
        <f>SUM(BL22:BL28)</f>
        <v>0</v>
      </c>
      <c r="BM29" s="779">
        <f>SUM(BM22:BM28)</f>
        <v>0</v>
      </c>
      <c r="BN29" s="779">
        <f>SUM(BN22:BN28)</f>
        <v>0</v>
      </c>
      <c r="BO29" s="990"/>
      <c r="BS29" s="779">
        <f>SUM(BS22:BS28)</f>
        <v>0</v>
      </c>
      <c r="BT29" s="779">
        <f>SUM(BT22:BT28)</f>
        <v>0</v>
      </c>
      <c r="BU29" s="779">
        <f>SUM(BU22:BU28)</f>
        <v>0</v>
      </c>
      <c r="BV29" s="779">
        <f>SUM(BV22:BV28)</f>
        <v>0</v>
      </c>
      <c r="BW29" s="990"/>
      <c r="CA29" s="779">
        <f>SUM(CA22:CA28)</f>
        <v>0</v>
      </c>
      <c r="CB29" s="779">
        <f>SUM(CB22:CB28)</f>
        <v>0</v>
      </c>
      <c r="CC29" s="779">
        <f>SUM(CC22:CC28)</f>
        <v>0</v>
      </c>
      <c r="CD29" s="779">
        <f>SUM(CD22:CD28)</f>
        <v>0</v>
      </c>
      <c r="CE29" s="990"/>
      <c r="CI29" s="779">
        <f>SUM(CI22:CI28)</f>
        <v>0</v>
      </c>
      <c r="CJ29" s="779">
        <f>SUM(CJ22:CJ28)</f>
        <v>0</v>
      </c>
      <c r="CK29" s="779">
        <f>SUM(CK22:CK28)</f>
        <v>0</v>
      </c>
      <c r="CL29" s="779">
        <f>SUM(CL22:CL28)</f>
        <v>0</v>
      </c>
      <c r="CM29" s="990"/>
      <c r="CQ29" s="779">
        <f>SUM(CQ22:CQ28)</f>
        <v>0</v>
      </c>
      <c r="CR29" s="779">
        <f>SUM(CR22:CR28)</f>
        <v>0</v>
      </c>
      <c r="CS29" s="779">
        <f>SUM(CS22:CS28)</f>
        <v>0</v>
      </c>
      <c r="CT29" s="779">
        <f>SUM(CT22:CT28)</f>
        <v>0</v>
      </c>
      <c r="CU29" s="990"/>
      <c r="CY29" s="779">
        <f>SUM(CY22:CY28)</f>
        <v>0</v>
      </c>
      <c r="CZ29" s="779">
        <f>SUM(CZ22:CZ28)</f>
        <v>0</v>
      </c>
      <c r="DA29" s="779">
        <f>SUM(DA22:DA28)</f>
        <v>0</v>
      </c>
      <c r="DB29" s="779">
        <f>SUM(DB22:DB28)</f>
        <v>0</v>
      </c>
      <c r="DC29" s="990"/>
      <c r="DG29" s="779">
        <f>SUM(DG22:DG28)</f>
        <v>0</v>
      </c>
      <c r="DH29" s="779">
        <f>SUM(DH22:DH28)</f>
        <v>0</v>
      </c>
      <c r="DI29" s="779">
        <f>SUM(DI22:DI28)</f>
        <v>0</v>
      </c>
      <c r="DJ29" s="779">
        <f>SUM(DJ22:DJ28)</f>
        <v>0</v>
      </c>
      <c r="DK29" s="990"/>
      <c r="DO29" s="779">
        <f>SUM(DO22:DO28)</f>
        <v>0</v>
      </c>
      <c r="DP29" s="779">
        <f>SUM(DP22:DP28)</f>
        <v>0</v>
      </c>
      <c r="DQ29" s="779">
        <f>SUM(DQ22:DQ28)</f>
        <v>0</v>
      </c>
      <c r="DR29" s="779">
        <f>SUM(DR22:DR28)</f>
        <v>0</v>
      </c>
      <c r="DS29" s="990"/>
      <c r="DW29" s="779">
        <f>SUM(DW22:DW28)</f>
        <v>0</v>
      </c>
      <c r="DX29" s="779">
        <f>SUM(DX22:DX28)</f>
        <v>0</v>
      </c>
      <c r="DY29" s="779">
        <f>SUM(DY22:DY28)</f>
        <v>0</v>
      </c>
      <c r="DZ29" s="779">
        <f>SUM(DZ22:DZ28)</f>
        <v>0</v>
      </c>
      <c r="EA29" s="990"/>
      <c r="EE29" s="779">
        <f>SUM(EE22:EE28)</f>
        <v>0</v>
      </c>
      <c r="EF29" s="779">
        <f>SUM(EF22:EF28)</f>
        <v>0</v>
      </c>
      <c r="EG29" s="779">
        <f>SUM(EG22:EG28)</f>
        <v>0</v>
      </c>
      <c r="EH29" s="779">
        <f>SUM(EH22:EH28)</f>
        <v>0</v>
      </c>
      <c r="EI29" s="990"/>
      <c r="EM29" s="779">
        <f>SUM(EM22:EM28)</f>
        <v>0</v>
      </c>
      <c r="EN29" s="779">
        <f>SUM(EN22:EN28)</f>
        <v>0</v>
      </c>
      <c r="EO29" s="779">
        <f>SUM(EO22:EO28)</f>
        <v>0</v>
      </c>
      <c r="EP29" s="779">
        <f>SUM(EP22:EP28)</f>
        <v>0</v>
      </c>
      <c r="EQ29" s="990"/>
      <c r="EU29" s="779">
        <f>SUM(EU22:EU28)</f>
        <v>0</v>
      </c>
      <c r="EV29" s="779">
        <f>SUM(EV22:EV28)</f>
        <v>0</v>
      </c>
      <c r="EW29" s="779">
        <f>SUM(EW22:EW28)</f>
        <v>0</v>
      </c>
      <c r="EX29" s="779">
        <f>SUM(EX22:EX28)</f>
        <v>0</v>
      </c>
      <c r="EY29" s="990"/>
      <c r="FC29" s="779">
        <f>SUM(FC22:FC28)</f>
        <v>0</v>
      </c>
      <c r="FD29" s="779">
        <f>SUM(FD22:FD28)</f>
        <v>0</v>
      </c>
      <c r="FE29" s="779">
        <f>SUM(FE22:FE28)</f>
        <v>0</v>
      </c>
      <c r="FF29" s="779">
        <f>SUM(FF22:FF28)</f>
        <v>0</v>
      </c>
      <c r="FG29" s="990"/>
      <c r="FK29" s="779">
        <f>SUM(FK22:FK28)</f>
        <v>0</v>
      </c>
      <c r="FL29" s="779">
        <f>SUM(FL22:FL28)</f>
        <v>0</v>
      </c>
      <c r="FM29" s="779">
        <f>SUM(FM22:FM28)</f>
        <v>0</v>
      </c>
      <c r="FN29" s="779">
        <f>SUM(FN22:FN28)</f>
        <v>0</v>
      </c>
      <c r="FO29" s="990"/>
    </row>
    <row r="30" spans="1:171">
      <c r="A30" s="1245"/>
      <c r="B30" s="781"/>
      <c r="C30" s="1733"/>
      <c r="D30" s="51"/>
      <c r="E30" s="1366"/>
      <c r="F30" s="782"/>
      <c r="J30" s="1237"/>
      <c r="K30" s="777"/>
      <c r="S30" s="990"/>
      <c r="AA30" s="990"/>
      <c r="AI30" s="990"/>
      <c r="AQ30" s="990"/>
      <c r="AY30" s="990"/>
      <c r="BG30" s="990"/>
      <c r="BO30" s="990"/>
      <c r="BW30" s="990"/>
      <c r="CE30" s="990"/>
      <c r="CM30" s="990"/>
      <c r="CU30" s="990"/>
      <c r="DC30" s="990"/>
      <c r="DK30" s="990"/>
      <c r="DS30" s="990"/>
      <c r="EA30" s="990"/>
      <c r="EI30" s="990"/>
      <c r="EQ30" s="990"/>
      <c r="EY30" s="990"/>
      <c r="FG30" s="990"/>
      <c r="FO30" s="990"/>
    </row>
    <row r="31" spans="1:171">
      <c r="A31" s="1166" t="s">
        <v>873</v>
      </c>
      <c r="B31" s="220"/>
      <c r="C31" s="1733"/>
      <c r="D31" s="55"/>
      <c r="E31" s="1366"/>
      <c r="F31" s="180"/>
      <c r="J31" s="1237"/>
      <c r="K31" s="777"/>
      <c r="S31" s="990"/>
      <c r="AA31" s="990"/>
      <c r="AI31" s="990"/>
      <c r="AQ31" s="990"/>
      <c r="AY31" s="990"/>
      <c r="BG31" s="990"/>
      <c r="BO31" s="990"/>
      <c r="BW31" s="990"/>
      <c r="CE31" s="990"/>
      <c r="CM31" s="990"/>
      <c r="CU31" s="990"/>
      <c r="DC31" s="990"/>
      <c r="DK31" s="990"/>
      <c r="DS31" s="990"/>
      <c r="EA31" s="990"/>
      <c r="EI31" s="990"/>
      <c r="EQ31" s="990"/>
      <c r="EY31" s="990"/>
      <c r="FG31" s="990"/>
      <c r="FO31" s="990"/>
    </row>
    <row r="32" spans="1:171">
      <c r="A32" s="1244">
        <v>840</v>
      </c>
      <c r="B32" s="220" t="s">
        <v>478</v>
      </c>
      <c r="C32" s="1957" t="s">
        <v>70</v>
      </c>
      <c r="D32" s="764" t="s">
        <v>120</v>
      </c>
      <c r="E32" s="1363" t="str">
        <f>'Sch 1- Rate Base '!E32</f>
        <v>TRANS</v>
      </c>
      <c r="F32" s="765"/>
      <c r="G32" s="766">
        <f>'Sch 1- Rate Base '!G32</f>
        <v>0</v>
      </c>
      <c r="H32" s="766">
        <f>'Sch 1- Rate Base '!H32</f>
        <v>0</v>
      </c>
      <c r="I32" s="766">
        <f>'Sch 1- Rate Base '!I32</f>
        <v>0</v>
      </c>
      <c r="J32" s="1239">
        <f>'Sch 1- Rate Base '!J32</f>
        <v>0</v>
      </c>
      <c r="K32" s="777">
        <f>IF($E32="DIRECT",0,1)</f>
        <v>1</v>
      </c>
      <c r="N32" s="1019">
        <f>VLOOKUP($A32,'New Resources - Group'!$A$4:$Y$133,N$2,FALSE)*N$1</f>
        <v>0</v>
      </c>
      <c r="O32" s="988">
        <f>$G32+N32</f>
        <v>0</v>
      </c>
      <c r="P32" s="989">
        <f>VLOOKUP($E32,O$450:R$461,2,FALSE)*O32*($K32)+IF($G32&gt;0,($H32/$G32)*O32,0)*(1-$K32)</f>
        <v>0</v>
      </c>
      <c r="Q32" s="989">
        <f>VLOOKUP($E32,O$450:R$461,3,FALSE)*O32*($K32)+IF($G32&gt;0,($I32/$G32)*O32,0)*(1-$K32)</f>
        <v>0</v>
      </c>
      <c r="R32" s="989">
        <f>VLOOKUP($E32,O$450:R$461,4,FALSE)*O32*($K32)+(O32-P32-Q32)*(1-$K32)</f>
        <v>0</v>
      </c>
      <c r="S32" s="990"/>
      <c r="V32" s="1019">
        <f>VLOOKUP($A32,'New Resources - Group'!$A$4:$Y$133,V$2,FALSE)*V$1</f>
        <v>0</v>
      </c>
      <c r="W32" s="988">
        <f>$G32+V32</f>
        <v>0</v>
      </c>
      <c r="X32" s="989">
        <f>VLOOKUP($E32,W$450:Z$461,2,FALSE)*W32*($K32)+IF($G32&gt;0,($H32/$G32)*W32,0)*(1-$K32)</f>
        <v>0</v>
      </c>
      <c r="Y32" s="989">
        <f>VLOOKUP($E32,W$450:Z$461,3,FALSE)*W32*($K32)+IF($G32&gt;0,($I32/$G32)*W32,0)*(1-$K32)</f>
        <v>0</v>
      </c>
      <c r="Z32" s="989">
        <f>VLOOKUP($E32,W$450:Z$461,4,FALSE)*W32*($K32)+(W32-X32-Y32)*(1-$K32)</f>
        <v>0</v>
      </c>
      <c r="AA32" s="990"/>
      <c r="AD32" s="1019">
        <f>VLOOKUP($A32,'New Resources - Group'!$A$4:$Y$133,AD$2,FALSE)*AD$1</f>
        <v>0</v>
      </c>
      <c r="AE32" s="988">
        <f>$G32+AD32</f>
        <v>0</v>
      </c>
      <c r="AF32" s="989">
        <f>VLOOKUP($E32,AE$450:AH$461,2,FALSE)*AE32*($K32)+IF($G32&gt;0,($H32/$G32)*AE32,0)*(1-$K32)</f>
        <v>0</v>
      </c>
      <c r="AG32" s="989">
        <f>VLOOKUP($E32,AE$450:AH$461,3,FALSE)*AE32*($K32)+IF($G32&gt;0,($I32/$G32)*AE32,0)*(1-$K32)</f>
        <v>0</v>
      </c>
      <c r="AH32" s="989">
        <f>VLOOKUP($E32,AE$450:AH$461,4,FALSE)*AE32*($K32)+(AE32-AF32-AG32)*(1-$K32)</f>
        <v>0</v>
      </c>
      <c r="AI32" s="990"/>
      <c r="AL32" s="1019">
        <f>VLOOKUP($A32,'New Resources - Group'!$A$4:$Y$133,AL$2,FALSE)*AL$1</f>
        <v>0</v>
      </c>
      <c r="AM32" s="988">
        <f>$G32+AL32</f>
        <v>0</v>
      </c>
      <c r="AN32" s="989">
        <f>VLOOKUP($E32,AM$450:AP$461,2,FALSE)*AM32*($K32)+IF($G32&gt;0,($H32/$G32)*AM32,0)*(1-$K32)</f>
        <v>0</v>
      </c>
      <c r="AO32" s="989">
        <f>VLOOKUP($E32,AM$450:AP$461,3,FALSE)*AM32*($K32)+IF($G32&gt;0,($I32/$G32)*AM32,0)*(1-$K32)</f>
        <v>0</v>
      </c>
      <c r="AP32" s="989">
        <f>VLOOKUP($E32,AM$450:AP$461,4,FALSE)*AM32*($K32)+(AM32-AN32-AO32)*(1-$K32)</f>
        <v>0</v>
      </c>
      <c r="AQ32" s="990"/>
      <c r="AT32" s="1019">
        <f>VLOOKUP($A32,'New Resources - Group'!$A$4:$Y$133,AT$2,FALSE)*AT$1</f>
        <v>0</v>
      </c>
      <c r="AU32" s="988">
        <f>$G32+AT32</f>
        <v>0</v>
      </c>
      <c r="AV32" s="989">
        <f>VLOOKUP($E32,AU$450:AX$461,2,FALSE)*AU32*($K32)+IF($G32&gt;0,($H32/$G32)*AU32,0)*(1-$K32)</f>
        <v>0</v>
      </c>
      <c r="AW32" s="989">
        <f>VLOOKUP($E32,AU$450:AX$461,3,FALSE)*AU32*($K32)+IF($G32&gt;0,($I32/$G32)*AU32,0)*(1-$K32)</f>
        <v>0</v>
      </c>
      <c r="AX32" s="989">
        <f>VLOOKUP($E32,AU$450:AX$461,4,FALSE)*AU32*($K32)+(AU32-AV32-AW32)*(1-$K32)</f>
        <v>0</v>
      </c>
      <c r="AY32" s="990"/>
      <c r="BB32" s="1019">
        <f>VLOOKUP($A32,'New Resources - Group'!$A$4:$Y$133,BB$2,FALSE)*BB$1</f>
        <v>0</v>
      </c>
      <c r="BC32" s="988">
        <f>$G32+BB32</f>
        <v>0</v>
      </c>
      <c r="BD32" s="989">
        <f>VLOOKUP($E32,BC$450:BF$461,2,FALSE)*BC32*($K32)+IF($G32&gt;0,($H32/$G32)*BC32,0)*(1-$K32)</f>
        <v>0</v>
      </c>
      <c r="BE32" s="989">
        <f>VLOOKUP($E32,BC$450:BF$461,3,FALSE)*BC32*($K32)+IF($G32&gt;0,($I32/$G32)*BC32,0)*(1-$K32)</f>
        <v>0</v>
      </c>
      <c r="BF32" s="989">
        <f>VLOOKUP($E32,BC$450:BF$461,4,FALSE)*BC32*($K32)+(BC32-BD32-BE32)*(1-$K32)</f>
        <v>0</v>
      </c>
      <c r="BG32" s="990"/>
      <c r="BJ32" s="1019">
        <f>VLOOKUP($A32,'New Resources - Group'!$A$4:$Y$133,BJ$2,FALSE)*BJ$1</f>
        <v>0</v>
      </c>
      <c r="BK32" s="988">
        <f>$G32+BJ32</f>
        <v>0</v>
      </c>
      <c r="BL32" s="989">
        <f>VLOOKUP($E32,BK$450:BN$461,2,FALSE)*BK32*($K32)+IF($G32&gt;0,($H32/$G32)*BK32,0)*(1-$K32)</f>
        <v>0</v>
      </c>
      <c r="BM32" s="989">
        <f>VLOOKUP($E32,BK$450:BN$461,3,FALSE)*BK32*($K32)+IF($G32&gt;0,($I32/$G32)*BK32,0)*(1-$K32)</f>
        <v>0</v>
      </c>
      <c r="BN32" s="989">
        <f>VLOOKUP($E32,BK$450:BN$461,4,FALSE)*BK32*($K32)+(BK32-BL32-BM32)*(1-$K32)</f>
        <v>0</v>
      </c>
      <c r="BO32" s="990"/>
      <c r="BR32" s="1019">
        <f>VLOOKUP($A32,'New Resources - Group'!$A$4:$Y$133,BR$2,FALSE)*BR$1</f>
        <v>0</v>
      </c>
      <c r="BS32" s="988">
        <f>$G32+BR32</f>
        <v>0</v>
      </c>
      <c r="BT32" s="989">
        <f>VLOOKUP($E32,BS$450:BV$461,2,FALSE)*BS32*($K32)+IF($G32&gt;0,($H32/$G32)*BS32,0)*(1-$K32)</f>
        <v>0</v>
      </c>
      <c r="BU32" s="989">
        <f>VLOOKUP($E32,BS$450:BV$461,3,FALSE)*BS32*($K32)+IF($G32&gt;0,($I32/$G32)*BS32,0)*(1-$K32)</f>
        <v>0</v>
      </c>
      <c r="BV32" s="989">
        <f>VLOOKUP($E32,BS$450:BV$461,4,FALSE)*BS32*($K32)+(BS32-BT32-BU32)*(1-$K32)</f>
        <v>0</v>
      </c>
      <c r="BW32" s="990"/>
      <c r="BZ32" s="1019">
        <f>VLOOKUP($A32,'New Resources - Group'!$A$4:$Y$133,BZ$2,FALSE)*BZ$1</f>
        <v>0</v>
      </c>
      <c r="CA32" s="988">
        <f>$G32+BZ32</f>
        <v>0</v>
      </c>
      <c r="CB32" s="989">
        <f>VLOOKUP($E32,CA$450:CD$461,2,FALSE)*CA32*($K32)+IF($G32&gt;0,($H32/$G32)*CA32,0)*(1-$K32)</f>
        <v>0</v>
      </c>
      <c r="CC32" s="989">
        <f>VLOOKUP($E32,CA$450:CD$461,3,FALSE)*CA32*($K32)+IF($G32&gt;0,($I32/$G32)*CA32,0)*(1-$K32)</f>
        <v>0</v>
      </c>
      <c r="CD32" s="989">
        <f>VLOOKUP($E32,CA$450:CD$461,4,FALSE)*CA32*($K32)+(CA32-CB32-CC32)*(1-$K32)</f>
        <v>0</v>
      </c>
      <c r="CE32" s="990"/>
      <c r="CH32" s="1019">
        <f>VLOOKUP($A32,'New Resources - Group'!$A$4:$Y$133,CH$2,FALSE)*CH$1</f>
        <v>0</v>
      </c>
      <c r="CI32" s="988">
        <f>$G32+CH32</f>
        <v>0</v>
      </c>
      <c r="CJ32" s="989">
        <f>VLOOKUP($E32,CI$450:CL$461,2,FALSE)*CI32*($K32)+IF($G32&gt;0,($H32/$G32)*CI32,0)*(1-$K32)</f>
        <v>0</v>
      </c>
      <c r="CK32" s="989">
        <f>VLOOKUP($E32,CI$450:CL$461,3,FALSE)*CI32*($K32)+IF($G32&gt;0,($I32/$G32)*CI32,0)*(1-$K32)</f>
        <v>0</v>
      </c>
      <c r="CL32" s="989">
        <f>VLOOKUP($E32,CI$450:CL$461,4,FALSE)*CI32*($K32)+(CI32-CJ32-CK32)*(1-$K32)</f>
        <v>0</v>
      </c>
      <c r="CM32" s="990"/>
      <c r="CP32" s="1019">
        <f>VLOOKUP($A32,'New Resources - Group'!$A$4:$Y$133,CP$2,FALSE)*CP$1</f>
        <v>0</v>
      </c>
      <c r="CQ32" s="988">
        <f>$G32+CP32</f>
        <v>0</v>
      </c>
      <c r="CR32" s="989">
        <f>VLOOKUP($E32,CQ$450:CT$461,2,FALSE)*CQ32*($K32)+IF($G32&gt;0,($H32/$G32)*CQ32,0)*(1-$K32)</f>
        <v>0</v>
      </c>
      <c r="CS32" s="989">
        <f>VLOOKUP($E32,CQ$450:CT$461,3,FALSE)*CQ32*($K32)+IF($G32&gt;0,($I32/$G32)*CQ32,0)*(1-$K32)</f>
        <v>0</v>
      </c>
      <c r="CT32" s="989">
        <f>VLOOKUP($E32,CQ$450:CT$461,4,FALSE)*CQ32*($K32)+(CQ32-CR32-CS32)*(1-$K32)</f>
        <v>0</v>
      </c>
      <c r="CU32" s="990"/>
      <c r="CX32" s="1019">
        <f>VLOOKUP($A32,'New Resources - Group'!$A$4:$Y$133,CX$2,FALSE)*CX$1</f>
        <v>0</v>
      </c>
      <c r="CY32" s="988">
        <f>$G32+CX32</f>
        <v>0</v>
      </c>
      <c r="CZ32" s="989">
        <f>VLOOKUP($E32,CY$450:DB$461,2,FALSE)*CY32*($K32)+IF($G32&gt;0,($H32/$G32)*CY32,0)*(1-$K32)</f>
        <v>0</v>
      </c>
      <c r="DA32" s="989">
        <f>VLOOKUP($E32,CY$450:DB$461,3,FALSE)*CY32*($K32)+IF($G32&gt;0,($I32/$G32)*CY32,0)*(1-$K32)</f>
        <v>0</v>
      </c>
      <c r="DB32" s="989">
        <f>VLOOKUP($E32,CY$450:DB$461,4,FALSE)*CY32*($K32)+(CY32-CZ32-DA32)*(1-$K32)</f>
        <v>0</v>
      </c>
      <c r="DC32" s="990"/>
      <c r="DF32" s="1019">
        <f>VLOOKUP($A32,'New Resources - Group'!$A$4:$Y$133,DF$2,FALSE)*DF$1</f>
        <v>0</v>
      </c>
      <c r="DG32" s="988">
        <f>$G32+DF32</f>
        <v>0</v>
      </c>
      <c r="DH32" s="989">
        <f>VLOOKUP($E32,DG$450:DJ$461,2,FALSE)*DG32*($K32)+IF($G32&gt;0,($H32/$G32)*DG32,0)*(1-$K32)</f>
        <v>0</v>
      </c>
      <c r="DI32" s="989">
        <f>VLOOKUP($E32,DG$450:DJ$461,3,FALSE)*DG32*($K32)+IF($G32&gt;0,($I32/$G32)*DG32,0)*(1-$K32)</f>
        <v>0</v>
      </c>
      <c r="DJ32" s="989">
        <f>VLOOKUP($E32,DG$450:DJ$461,4,FALSE)*DG32*($K32)+(DG32-DH32-DI32)*(1-$K32)</f>
        <v>0</v>
      </c>
      <c r="DK32" s="990"/>
      <c r="DN32" s="1019">
        <f>VLOOKUP($A32,'New Resources - Group'!$A$4:$Y$133,DN$2,FALSE)*DN$1</f>
        <v>0</v>
      </c>
      <c r="DO32" s="988">
        <f>$G32+DN32</f>
        <v>0</v>
      </c>
      <c r="DP32" s="989">
        <f>VLOOKUP($E32,DO$450:DR$461,2,FALSE)*DO32*($K32)+IF($G32&gt;0,($H32/$G32)*DO32,0)*(1-$K32)</f>
        <v>0</v>
      </c>
      <c r="DQ32" s="989">
        <f>VLOOKUP($E32,DO$450:DR$461,3,FALSE)*DO32*($K32)+IF($G32&gt;0,($I32/$G32)*DO32,0)*(1-$K32)</f>
        <v>0</v>
      </c>
      <c r="DR32" s="989">
        <f>VLOOKUP($E32,DO$450:DR$461,4,FALSE)*DO32*($K32)+(DO32-DP32-DQ32)*(1-$K32)</f>
        <v>0</v>
      </c>
      <c r="DS32" s="990"/>
      <c r="DV32" s="1019">
        <f>VLOOKUP($A32,'New Resources - Group'!$A$4:$Y$133,DV$2,FALSE)*DV$1</f>
        <v>0</v>
      </c>
      <c r="DW32" s="988">
        <f>$G32+DV32</f>
        <v>0</v>
      </c>
      <c r="DX32" s="989">
        <f>VLOOKUP($E32,DW$450:DZ$461,2,FALSE)*DW32*($K32)+IF($G32&gt;0,($H32/$G32)*DW32,0)*(1-$K32)</f>
        <v>0</v>
      </c>
      <c r="DY32" s="989">
        <f>VLOOKUP($E32,DW$450:DZ$461,3,FALSE)*DW32*($K32)+IF($G32&gt;0,($I32/$G32)*DW32,0)*(1-$K32)</f>
        <v>0</v>
      </c>
      <c r="DZ32" s="989">
        <f>VLOOKUP($E32,DW$450:DZ$461,4,FALSE)*DW32*($K32)+(DW32-DX32-DY32)*(1-$K32)</f>
        <v>0</v>
      </c>
      <c r="EA32" s="990"/>
      <c r="ED32" s="1019">
        <f>VLOOKUP($A32,'New Resources - Group'!$A$4:$Y$133,ED$2,FALSE)*ED$1</f>
        <v>0</v>
      </c>
      <c r="EE32" s="988">
        <f>$G32+ED32</f>
        <v>0</v>
      </c>
      <c r="EF32" s="989">
        <f>VLOOKUP($E32,EE$450:EH$461,2,FALSE)*EE32*($K32)+IF($G32&gt;0,($H32/$G32)*EE32,0)*(1-$K32)</f>
        <v>0</v>
      </c>
      <c r="EG32" s="989">
        <f>VLOOKUP($E32,EE$450:EH$461,3,FALSE)*EE32*($K32)+IF($G32&gt;0,($I32/$G32)*EE32,0)*(1-$K32)</f>
        <v>0</v>
      </c>
      <c r="EH32" s="989">
        <f>VLOOKUP($E32,EE$450:EH$461,4,FALSE)*EE32*($K32)+(EE32-EF32-EG32)*(1-$K32)</f>
        <v>0</v>
      </c>
      <c r="EI32" s="990"/>
      <c r="EL32" s="1019">
        <f>VLOOKUP($A32,'New Resources - Group'!$A$4:$Y$133,EL$2,FALSE)*EL$1</f>
        <v>0</v>
      </c>
      <c r="EM32" s="988">
        <f>$G32+EL32</f>
        <v>0</v>
      </c>
      <c r="EN32" s="989">
        <f>VLOOKUP($E32,EM$450:EP$461,2,FALSE)*EM32*($K32)+IF($G32&gt;0,($H32/$G32)*EM32,0)*(1-$K32)</f>
        <v>0</v>
      </c>
      <c r="EO32" s="989">
        <f>VLOOKUP($E32,EM$450:EP$461,3,FALSE)*EM32*($K32)+IF($G32&gt;0,($I32/$G32)*EM32,0)*(1-$K32)</f>
        <v>0</v>
      </c>
      <c r="EP32" s="989">
        <f>VLOOKUP($E32,EM$450:EP$461,4,FALSE)*EM32*($K32)+(EM32-EN32-EO32)*(1-$K32)</f>
        <v>0</v>
      </c>
      <c r="EQ32" s="990"/>
      <c r="ET32" s="1019">
        <f>VLOOKUP($A32,'New Resources - Group'!$A$4:$Y$133,ET$2,FALSE)*ET$1</f>
        <v>0</v>
      </c>
      <c r="EU32" s="988">
        <f>$G32+ET32</f>
        <v>0</v>
      </c>
      <c r="EV32" s="989">
        <f>VLOOKUP($E32,EU$450:EX$461,2,FALSE)*EU32*($K32)+IF($G32&gt;0,($H32/$G32)*EU32,0)*(1-$K32)</f>
        <v>0</v>
      </c>
      <c r="EW32" s="989">
        <f>VLOOKUP($E32,EU$450:EX$461,3,FALSE)*EU32*($K32)+IF($G32&gt;0,($I32/$G32)*EU32,0)*(1-$K32)</f>
        <v>0</v>
      </c>
      <c r="EX32" s="989">
        <f>VLOOKUP($E32,EU$450:EX$461,4,FALSE)*EU32*($K32)+(EU32-EV32-EW32)*(1-$K32)</f>
        <v>0</v>
      </c>
      <c r="EY32" s="990"/>
      <c r="FB32" s="1019">
        <f>VLOOKUP($A32,'New Resources - Group'!$A$4:$Y$133,FB$2,FALSE)*FB$1</f>
        <v>0</v>
      </c>
      <c r="FC32" s="988">
        <f>$G32+FB32</f>
        <v>0</v>
      </c>
      <c r="FD32" s="989">
        <f>VLOOKUP($E32,FC$450:FF$461,2,FALSE)*FC32*($K32)+IF($G32&gt;0,($H32/$G32)*FC32,0)*(1-$K32)</f>
        <v>0</v>
      </c>
      <c r="FE32" s="989">
        <f>VLOOKUP($E32,FC$450:FF$461,3,FALSE)*FC32*($K32)+IF($G32&gt;0,($I32/$G32)*FC32,0)*(1-$K32)</f>
        <v>0</v>
      </c>
      <c r="FF32" s="989">
        <f>VLOOKUP($E32,FC$450:FF$461,4,FALSE)*FC32*($K32)+(FC32-FD32-FE32)*(1-$K32)</f>
        <v>0</v>
      </c>
      <c r="FG32" s="990"/>
      <c r="FJ32" s="1019">
        <f>VLOOKUP($A32,'New Resources - Group'!$A$4:$Y$133,FJ$2,FALSE)*FJ$1</f>
        <v>0</v>
      </c>
      <c r="FK32" s="988">
        <f>$G32+FJ32</f>
        <v>0</v>
      </c>
      <c r="FL32" s="989">
        <f>VLOOKUP($E32,FK$450:FN$461,2,FALSE)*FK32*($K32)+IF($G32&gt;0,($H32/$G32)*FK32,0)*(1-$K32)</f>
        <v>0</v>
      </c>
      <c r="FM32" s="989">
        <f>VLOOKUP($E32,FK$450:FN$461,3,FALSE)*FK32*($K32)+IF($G32&gt;0,($I32/$G32)*FK32,0)*(1-$K32)</f>
        <v>0</v>
      </c>
      <c r="FN32" s="989">
        <f>VLOOKUP($E32,FK$450:FN$461,4,FALSE)*FK32*($K32)+(FK32-FL32-FM32)*(1-$K32)</f>
        <v>0</v>
      </c>
      <c r="FO32" s="990"/>
    </row>
    <row r="33" spans="1:171">
      <c r="A33" s="1169" t="s">
        <v>121</v>
      </c>
      <c r="B33" s="64"/>
      <c r="C33" s="1961"/>
      <c r="D33" s="789"/>
      <c r="E33" s="789"/>
      <c r="F33" s="790"/>
      <c r="G33" s="779">
        <f>SUM(G32)</f>
        <v>0</v>
      </c>
      <c r="H33" s="779">
        <f>SUM(H32)</f>
        <v>0</v>
      </c>
      <c r="I33" s="779">
        <f>SUM(I32)</f>
        <v>0</v>
      </c>
      <c r="J33" s="1240">
        <f>SUM(J32)</f>
        <v>0</v>
      </c>
      <c r="K33" s="777"/>
      <c r="O33" s="779">
        <f>SUM(O32)</f>
        <v>0</v>
      </c>
      <c r="P33" s="779">
        <f>SUM(P32)</f>
        <v>0</v>
      </c>
      <c r="Q33" s="779">
        <f>SUM(Q32)</f>
        <v>0</v>
      </c>
      <c r="R33" s="779">
        <f>SUM(R32)</f>
        <v>0</v>
      </c>
      <c r="S33" s="990"/>
      <c r="W33" s="779">
        <f>SUM(W32)</f>
        <v>0</v>
      </c>
      <c r="X33" s="779">
        <f>SUM(X32)</f>
        <v>0</v>
      </c>
      <c r="Y33" s="779">
        <f>SUM(Y32)</f>
        <v>0</v>
      </c>
      <c r="Z33" s="779">
        <f>SUM(Z32)</f>
        <v>0</v>
      </c>
      <c r="AA33" s="990"/>
      <c r="AE33" s="779">
        <f>SUM(AE32)</f>
        <v>0</v>
      </c>
      <c r="AF33" s="779">
        <f>SUM(AF32)</f>
        <v>0</v>
      </c>
      <c r="AG33" s="779">
        <f>SUM(AG32)</f>
        <v>0</v>
      </c>
      <c r="AH33" s="779">
        <f>SUM(AH32)</f>
        <v>0</v>
      </c>
      <c r="AI33" s="990"/>
      <c r="AM33" s="779">
        <f>SUM(AM32)</f>
        <v>0</v>
      </c>
      <c r="AN33" s="779">
        <f>SUM(AN32)</f>
        <v>0</v>
      </c>
      <c r="AO33" s="779">
        <f>SUM(AO32)</f>
        <v>0</v>
      </c>
      <c r="AP33" s="779">
        <f>SUM(AP32)</f>
        <v>0</v>
      </c>
      <c r="AQ33" s="990"/>
      <c r="AU33" s="779">
        <f>SUM(AU32)</f>
        <v>0</v>
      </c>
      <c r="AV33" s="779">
        <f>SUM(AV32)</f>
        <v>0</v>
      </c>
      <c r="AW33" s="779">
        <f>SUM(AW32)</f>
        <v>0</v>
      </c>
      <c r="AX33" s="779">
        <f>SUM(AX32)</f>
        <v>0</v>
      </c>
      <c r="AY33" s="990"/>
      <c r="BC33" s="779">
        <f>SUM(BC32)</f>
        <v>0</v>
      </c>
      <c r="BD33" s="779">
        <f>SUM(BD32)</f>
        <v>0</v>
      </c>
      <c r="BE33" s="779">
        <f>SUM(BE32)</f>
        <v>0</v>
      </c>
      <c r="BF33" s="779">
        <f>SUM(BF32)</f>
        <v>0</v>
      </c>
      <c r="BG33" s="990"/>
      <c r="BK33" s="779">
        <f>SUM(BK32)</f>
        <v>0</v>
      </c>
      <c r="BL33" s="779">
        <f>SUM(BL32)</f>
        <v>0</v>
      </c>
      <c r="BM33" s="779">
        <f>SUM(BM32)</f>
        <v>0</v>
      </c>
      <c r="BN33" s="779">
        <f>SUM(BN32)</f>
        <v>0</v>
      </c>
      <c r="BO33" s="990"/>
      <c r="BS33" s="779">
        <f>SUM(BS32)</f>
        <v>0</v>
      </c>
      <c r="BT33" s="779">
        <f>SUM(BT32)</f>
        <v>0</v>
      </c>
      <c r="BU33" s="779">
        <f>SUM(BU32)</f>
        <v>0</v>
      </c>
      <c r="BV33" s="779">
        <f>SUM(BV32)</f>
        <v>0</v>
      </c>
      <c r="BW33" s="990"/>
      <c r="CA33" s="779">
        <f>SUM(CA32)</f>
        <v>0</v>
      </c>
      <c r="CB33" s="779">
        <f>SUM(CB32)</f>
        <v>0</v>
      </c>
      <c r="CC33" s="779">
        <f>SUM(CC32)</f>
        <v>0</v>
      </c>
      <c r="CD33" s="779">
        <f>SUM(CD32)</f>
        <v>0</v>
      </c>
      <c r="CE33" s="990"/>
      <c r="CI33" s="779">
        <f>SUM(CI32)</f>
        <v>0</v>
      </c>
      <c r="CJ33" s="779">
        <f>SUM(CJ32)</f>
        <v>0</v>
      </c>
      <c r="CK33" s="779">
        <f>SUM(CK32)</f>
        <v>0</v>
      </c>
      <c r="CL33" s="779">
        <f>SUM(CL32)</f>
        <v>0</v>
      </c>
      <c r="CM33" s="990"/>
      <c r="CQ33" s="779">
        <f>SUM(CQ32)</f>
        <v>0</v>
      </c>
      <c r="CR33" s="779">
        <f>SUM(CR32)</f>
        <v>0</v>
      </c>
      <c r="CS33" s="779">
        <f>SUM(CS32)</f>
        <v>0</v>
      </c>
      <c r="CT33" s="779">
        <f>SUM(CT32)</f>
        <v>0</v>
      </c>
      <c r="CU33" s="990"/>
      <c r="CY33" s="779">
        <f>SUM(CY32)</f>
        <v>0</v>
      </c>
      <c r="CZ33" s="779">
        <f>SUM(CZ32)</f>
        <v>0</v>
      </c>
      <c r="DA33" s="779">
        <f>SUM(DA32)</f>
        <v>0</v>
      </c>
      <c r="DB33" s="779">
        <f>SUM(DB32)</f>
        <v>0</v>
      </c>
      <c r="DC33" s="990"/>
      <c r="DG33" s="779">
        <f>SUM(DG32)</f>
        <v>0</v>
      </c>
      <c r="DH33" s="779">
        <f>SUM(DH32)</f>
        <v>0</v>
      </c>
      <c r="DI33" s="779">
        <f>SUM(DI32)</f>
        <v>0</v>
      </c>
      <c r="DJ33" s="779">
        <f>SUM(DJ32)</f>
        <v>0</v>
      </c>
      <c r="DK33" s="990"/>
      <c r="DO33" s="779">
        <f>SUM(DO32)</f>
        <v>0</v>
      </c>
      <c r="DP33" s="779">
        <f>SUM(DP32)</f>
        <v>0</v>
      </c>
      <c r="DQ33" s="779">
        <f>SUM(DQ32)</f>
        <v>0</v>
      </c>
      <c r="DR33" s="779">
        <f>SUM(DR32)</f>
        <v>0</v>
      </c>
      <c r="DS33" s="990"/>
      <c r="DW33" s="779">
        <f>SUM(DW32)</f>
        <v>0</v>
      </c>
      <c r="DX33" s="779">
        <f>SUM(DX32)</f>
        <v>0</v>
      </c>
      <c r="DY33" s="779">
        <f>SUM(DY32)</f>
        <v>0</v>
      </c>
      <c r="DZ33" s="779">
        <f>SUM(DZ32)</f>
        <v>0</v>
      </c>
      <c r="EA33" s="990"/>
      <c r="EE33" s="779">
        <f>SUM(EE32)</f>
        <v>0</v>
      </c>
      <c r="EF33" s="779">
        <f>SUM(EF32)</f>
        <v>0</v>
      </c>
      <c r="EG33" s="779">
        <f>SUM(EG32)</f>
        <v>0</v>
      </c>
      <c r="EH33" s="779">
        <f>SUM(EH32)</f>
        <v>0</v>
      </c>
      <c r="EI33" s="990"/>
      <c r="EM33" s="779">
        <f>SUM(EM32)</f>
        <v>0</v>
      </c>
      <c r="EN33" s="779">
        <f>SUM(EN32)</f>
        <v>0</v>
      </c>
      <c r="EO33" s="779">
        <f>SUM(EO32)</f>
        <v>0</v>
      </c>
      <c r="EP33" s="779">
        <f>SUM(EP32)</f>
        <v>0</v>
      </c>
      <c r="EQ33" s="990"/>
      <c r="EU33" s="779">
        <f>SUM(EU32)</f>
        <v>0</v>
      </c>
      <c r="EV33" s="779">
        <f>SUM(EV32)</f>
        <v>0</v>
      </c>
      <c r="EW33" s="779">
        <f>SUM(EW32)</f>
        <v>0</v>
      </c>
      <c r="EX33" s="779">
        <f>SUM(EX32)</f>
        <v>0</v>
      </c>
      <c r="EY33" s="990"/>
      <c r="FC33" s="779">
        <f>SUM(FC32)</f>
        <v>0</v>
      </c>
      <c r="FD33" s="779">
        <f>SUM(FD32)</f>
        <v>0</v>
      </c>
      <c r="FE33" s="779">
        <f>SUM(FE32)</f>
        <v>0</v>
      </c>
      <c r="FF33" s="779">
        <f>SUM(FF32)</f>
        <v>0</v>
      </c>
      <c r="FG33" s="990"/>
      <c r="FK33" s="779">
        <f>SUM(FK32)</f>
        <v>0</v>
      </c>
      <c r="FL33" s="779">
        <f>SUM(FL32)</f>
        <v>0</v>
      </c>
      <c r="FM33" s="779">
        <f>SUM(FM32)</f>
        <v>0</v>
      </c>
      <c r="FN33" s="779">
        <f>SUM(FN32)</f>
        <v>0</v>
      </c>
      <c r="FO33" s="990"/>
    </row>
    <row r="34" spans="1:171">
      <c r="A34" s="1169"/>
      <c r="B34" s="64"/>
      <c r="C34" s="1733"/>
      <c r="D34" s="55"/>
      <c r="E34" s="55"/>
      <c r="F34" s="55"/>
      <c r="G34" s="791"/>
      <c r="H34" s="791"/>
      <c r="I34" s="791"/>
      <c r="J34" s="1248"/>
      <c r="K34" s="777"/>
      <c r="S34" s="990"/>
      <c r="AA34" s="990"/>
      <c r="AI34" s="990"/>
      <c r="AQ34" s="990"/>
      <c r="AY34" s="990"/>
      <c r="BG34" s="990"/>
      <c r="BO34" s="990"/>
      <c r="BW34" s="990"/>
      <c r="CE34" s="990"/>
      <c r="CM34" s="990"/>
      <c r="CU34" s="990"/>
      <c r="DC34" s="990"/>
      <c r="DK34" s="990"/>
      <c r="DS34" s="990"/>
      <c r="EA34" s="990"/>
      <c r="EI34" s="990"/>
      <c r="EQ34" s="990"/>
      <c r="EY34" s="990"/>
      <c r="FG34" s="990"/>
      <c r="FO34" s="990"/>
    </row>
    <row r="35" spans="1:171">
      <c r="A35" s="1166" t="s">
        <v>427</v>
      </c>
      <c r="B35" s="220"/>
      <c r="C35" s="1733"/>
      <c r="D35" s="55"/>
      <c r="E35" s="64"/>
      <c r="F35" s="64"/>
      <c r="G35" s="784"/>
      <c r="H35" s="784"/>
      <c r="I35" s="784"/>
      <c r="J35" s="1249"/>
      <c r="K35" s="777"/>
      <c r="S35" s="990"/>
      <c r="AA35" s="990"/>
      <c r="AI35" s="990"/>
      <c r="AQ35" s="990"/>
      <c r="AY35" s="990"/>
      <c r="BG35" s="990"/>
      <c r="BO35" s="990"/>
      <c r="BW35" s="990"/>
      <c r="CE35" s="990"/>
      <c r="CM35" s="990"/>
      <c r="CU35" s="990"/>
      <c r="DC35" s="990"/>
      <c r="DK35" s="990"/>
      <c r="DS35" s="990"/>
      <c r="EA35" s="990"/>
      <c r="EI35" s="990"/>
      <c r="EQ35" s="990"/>
      <c r="EY35" s="990"/>
      <c r="FG35" s="990"/>
      <c r="FO35" s="990"/>
    </row>
    <row r="36" spans="1:171">
      <c r="A36" s="1246"/>
      <c r="B36" s="787" t="s">
        <v>140</v>
      </c>
      <c r="C36" s="1957" t="s">
        <v>70</v>
      </c>
      <c r="D36" s="764" t="s">
        <v>123</v>
      </c>
      <c r="E36" s="182" t="str">
        <f>'Sch 1- Rate Base '!E36</f>
        <v>DIST</v>
      </c>
      <c r="F36" s="765"/>
      <c r="G36" s="182">
        <f>'Sch 1- Rate Base '!G36</f>
        <v>0</v>
      </c>
      <c r="H36" s="182">
        <f>'Sch 1- Rate Base '!H36</f>
        <v>0</v>
      </c>
      <c r="I36" s="182">
        <f>'Sch 1- Rate Base '!I36</f>
        <v>0</v>
      </c>
      <c r="J36" s="1247">
        <f>'Sch 1- Rate Base '!J36</f>
        <v>0</v>
      </c>
      <c r="K36" s="777">
        <f>IF($E36="DIRECT",0,1)</f>
        <v>1</v>
      </c>
      <c r="O36" s="988">
        <f>$G36</f>
        <v>0</v>
      </c>
      <c r="P36" s="989">
        <f>VLOOKUP($E36,O$450:R$461,2,FALSE)*O36*($K36)+IF($G36&gt;0,($H36/$G36)*O36,0)*(1-$K36)</f>
        <v>0</v>
      </c>
      <c r="Q36" s="989">
        <f>VLOOKUP($E36,O$450:R$461,3,FALSE)*O36*($K36)+IF($G36&gt;0,($I36/$G36)*O36,0)*(1-$K36)</f>
        <v>0</v>
      </c>
      <c r="R36" s="989">
        <f>VLOOKUP($E36,O$450:R$461,4,FALSE)*O36*($K36)+(O36-P36-Q36)*(1-$K36)</f>
        <v>0</v>
      </c>
      <c r="S36" s="990"/>
      <c r="W36" s="988">
        <f>$G36</f>
        <v>0</v>
      </c>
      <c r="X36" s="989">
        <f>VLOOKUP($E36,W$450:Z$461,2,FALSE)*W36*($K36)+IF($G36&gt;0,($H36/$G36)*W36,0)*(1-$K36)</f>
        <v>0</v>
      </c>
      <c r="Y36" s="989">
        <f>VLOOKUP($E36,W$450:Z$461,3,FALSE)*W36*($K36)+IF($G36&gt;0,($I36/$G36)*W36,0)*(1-$K36)</f>
        <v>0</v>
      </c>
      <c r="Z36" s="989">
        <f>VLOOKUP($E36,W$450:Z$461,4,FALSE)*W36*($K36)+(W36-X36-Y36)*(1-$K36)</f>
        <v>0</v>
      </c>
      <c r="AA36" s="990"/>
      <c r="AE36" s="988">
        <f>$G36</f>
        <v>0</v>
      </c>
      <c r="AF36" s="989">
        <f>VLOOKUP($E36,AE$450:AH$461,2,FALSE)*AE36*($K36)+IF($G36&gt;0,($H36/$G36)*AE36,0)*(1-$K36)</f>
        <v>0</v>
      </c>
      <c r="AG36" s="989">
        <f>VLOOKUP($E36,AE$450:AH$461,3,FALSE)*AE36*($K36)+IF($G36&gt;0,($I36/$G36)*AE36,0)*(1-$K36)</f>
        <v>0</v>
      </c>
      <c r="AH36" s="989">
        <f>VLOOKUP($E36,AE$450:AH$461,4,FALSE)*AE36*($K36)+(AE36-AF36-AG36)*(1-$K36)</f>
        <v>0</v>
      </c>
      <c r="AI36" s="990"/>
      <c r="AM36" s="988">
        <f>$G36</f>
        <v>0</v>
      </c>
      <c r="AN36" s="989">
        <f>VLOOKUP($E36,AM$450:AP$461,2,FALSE)*AM36*($K36)+IF($G36&gt;0,($H36/$G36)*AM36,0)*(1-$K36)</f>
        <v>0</v>
      </c>
      <c r="AO36" s="989">
        <f>VLOOKUP($E36,AM$450:AP$461,3,FALSE)*AM36*($K36)+IF($G36&gt;0,($I36/$G36)*AM36,0)*(1-$K36)</f>
        <v>0</v>
      </c>
      <c r="AP36" s="989">
        <f>VLOOKUP($E36,AM$450:AP$461,4,FALSE)*AM36*($K36)+(AM36-AN36-AO36)*(1-$K36)</f>
        <v>0</v>
      </c>
      <c r="AQ36" s="990"/>
      <c r="AU36" s="988">
        <f>$G36</f>
        <v>0</v>
      </c>
      <c r="AV36" s="989">
        <f>VLOOKUP($E36,AU$450:AX$461,2,FALSE)*AU36*($K36)+IF($G36&gt;0,($H36/$G36)*AU36,0)*(1-$K36)</f>
        <v>0</v>
      </c>
      <c r="AW36" s="989">
        <f>VLOOKUP($E36,AU$450:AX$461,3,FALSE)*AU36*($K36)+IF($G36&gt;0,($I36/$G36)*AU36,0)*(1-$K36)</f>
        <v>0</v>
      </c>
      <c r="AX36" s="989">
        <f>VLOOKUP($E36,AU$450:AX$461,4,FALSE)*AU36*($K36)+(AU36-AV36-AW36)*(1-$K36)</f>
        <v>0</v>
      </c>
      <c r="AY36" s="990"/>
      <c r="BC36" s="988">
        <f>$G36</f>
        <v>0</v>
      </c>
      <c r="BD36" s="989">
        <f>VLOOKUP($E36,BC$450:BF$461,2,FALSE)*BC36*($K36)+IF($G36&gt;0,($H36/$G36)*BC36,0)*(1-$K36)</f>
        <v>0</v>
      </c>
      <c r="BE36" s="989">
        <f>VLOOKUP($E36,BC$450:BF$461,3,FALSE)*BC36*($K36)+IF($G36&gt;0,($I36/$G36)*BC36,0)*(1-$K36)</f>
        <v>0</v>
      </c>
      <c r="BF36" s="989">
        <f>VLOOKUP($E36,BC$450:BF$461,4,FALSE)*BC36*($K36)+(BC36-BD36-BE36)*(1-$K36)</f>
        <v>0</v>
      </c>
      <c r="BG36" s="990"/>
      <c r="BK36" s="988">
        <f>$G36</f>
        <v>0</v>
      </c>
      <c r="BL36" s="989">
        <f>VLOOKUP($E36,BK$450:BN$461,2,FALSE)*BK36*($K36)+IF($G36&gt;0,($H36/$G36)*BK36,0)*(1-$K36)</f>
        <v>0</v>
      </c>
      <c r="BM36" s="989">
        <f>VLOOKUP($E36,BK$450:BN$461,3,FALSE)*BK36*($K36)+IF($G36&gt;0,($I36/$G36)*BK36,0)*(1-$K36)</f>
        <v>0</v>
      </c>
      <c r="BN36" s="989">
        <f>VLOOKUP($E36,BK$450:BN$461,4,FALSE)*BK36*($K36)+(BK36-BL36-BM36)*(1-$K36)</f>
        <v>0</v>
      </c>
      <c r="BO36" s="990"/>
      <c r="BS36" s="988">
        <f>$G36</f>
        <v>0</v>
      </c>
      <c r="BT36" s="989">
        <f>VLOOKUP($E36,BS$450:BV$461,2,FALSE)*BS36*($K36)+IF($G36&gt;0,($H36/$G36)*BS36,0)*(1-$K36)</f>
        <v>0</v>
      </c>
      <c r="BU36" s="989">
        <f>VLOOKUP($E36,BS$450:BV$461,3,FALSE)*BS36*($K36)+IF($G36&gt;0,($I36/$G36)*BS36,0)*(1-$K36)</f>
        <v>0</v>
      </c>
      <c r="BV36" s="989">
        <f>VLOOKUP($E36,BS$450:BV$461,4,FALSE)*BS36*($K36)+(BS36-BT36-BU36)*(1-$K36)</f>
        <v>0</v>
      </c>
      <c r="BW36" s="990"/>
      <c r="CA36" s="988">
        <f>$G36</f>
        <v>0</v>
      </c>
      <c r="CB36" s="989">
        <f>VLOOKUP($E36,CA$450:CD$461,2,FALSE)*CA36*($K36)+IF($G36&gt;0,($H36/$G36)*CA36,0)*(1-$K36)</f>
        <v>0</v>
      </c>
      <c r="CC36" s="989">
        <f>VLOOKUP($E36,CA$450:CD$461,3,FALSE)*CA36*($K36)+IF($G36&gt;0,($I36/$G36)*CA36,0)*(1-$K36)</f>
        <v>0</v>
      </c>
      <c r="CD36" s="989">
        <f>VLOOKUP($E36,CA$450:CD$461,4,FALSE)*CA36*($K36)+(CA36-CB36-CC36)*(1-$K36)</f>
        <v>0</v>
      </c>
      <c r="CE36" s="990"/>
      <c r="CI36" s="988">
        <f>$G36</f>
        <v>0</v>
      </c>
      <c r="CJ36" s="989">
        <f>VLOOKUP($E36,CI$450:CL$461,2,FALSE)*CI36*($K36)+IF($G36&gt;0,($H36/$G36)*CI36,0)*(1-$K36)</f>
        <v>0</v>
      </c>
      <c r="CK36" s="989">
        <f>VLOOKUP($E36,CI$450:CL$461,3,FALSE)*CI36*($K36)+IF($G36&gt;0,($I36/$G36)*CI36,0)*(1-$K36)</f>
        <v>0</v>
      </c>
      <c r="CL36" s="989">
        <f>VLOOKUP($E36,CI$450:CL$461,4,FALSE)*CI36*($K36)+(CI36-CJ36-CK36)*(1-$K36)</f>
        <v>0</v>
      </c>
      <c r="CM36" s="990"/>
      <c r="CQ36" s="988">
        <f>$G36</f>
        <v>0</v>
      </c>
      <c r="CR36" s="989">
        <f>VLOOKUP($E36,CQ$450:CT$461,2,FALSE)*CQ36*($K36)+IF($G36&gt;0,($H36/$G36)*CQ36,0)*(1-$K36)</f>
        <v>0</v>
      </c>
      <c r="CS36" s="989">
        <f>VLOOKUP($E36,CQ$450:CT$461,3,FALSE)*CQ36*($K36)+IF($G36&gt;0,($I36/$G36)*CQ36,0)*(1-$K36)</f>
        <v>0</v>
      </c>
      <c r="CT36" s="989">
        <f>VLOOKUP($E36,CQ$450:CT$461,4,FALSE)*CQ36*($K36)+(CQ36-CR36-CS36)*(1-$K36)</f>
        <v>0</v>
      </c>
      <c r="CU36" s="990"/>
      <c r="CY36" s="988">
        <f>$G36</f>
        <v>0</v>
      </c>
      <c r="CZ36" s="989">
        <f>VLOOKUP($E36,CY$450:DB$461,2,FALSE)*CY36*($K36)+IF($G36&gt;0,($H36/$G36)*CY36,0)*(1-$K36)</f>
        <v>0</v>
      </c>
      <c r="DA36" s="989">
        <f>VLOOKUP($E36,CY$450:DB$461,3,FALSE)*CY36*($K36)+IF($G36&gt;0,($I36/$G36)*CY36,0)*(1-$K36)</f>
        <v>0</v>
      </c>
      <c r="DB36" s="989">
        <f>VLOOKUP($E36,CY$450:DB$461,4,FALSE)*CY36*($K36)+(CY36-CZ36-DA36)*(1-$K36)</f>
        <v>0</v>
      </c>
      <c r="DC36" s="990"/>
      <c r="DG36" s="988">
        <f>$G36</f>
        <v>0</v>
      </c>
      <c r="DH36" s="989">
        <f>VLOOKUP($E36,DG$450:DJ$461,2,FALSE)*DG36*($K36)+IF($G36&gt;0,($H36/$G36)*DG36,0)*(1-$K36)</f>
        <v>0</v>
      </c>
      <c r="DI36" s="989">
        <f>VLOOKUP($E36,DG$450:DJ$461,3,FALSE)*DG36*($K36)+IF($G36&gt;0,($I36/$G36)*DG36,0)*(1-$K36)</f>
        <v>0</v>
      </c>
      <c r="DJ36" s="989">
        <f>VLOOKUP($E36,DG$450:DJ$461,4,FALSE)*DG36*($K36)+(DG36-DH36-DI36)*(1-$K36)</f>
        <v>0</v>
      </c>
      <c r="DK36" s="990"/>
      <c r="DO36" s="988">
        <f>$G36</f>
        <v>0</v>
      </c>
      <c r="DP36" s="989">
        <f>VLOOKUP($E36,DO$450:DR$461,2,FALSE)*DO36*($K36)+IF($G36&gt;0,($H36/$G36)*DO36,0)*(1-$K36)</f>
        <v>0</v>
      </c>
      <c r="DQ36" s="989">
        <f>VLOOKUP($E36,DO$450:DR$461,3,FALSE)*DO36*($K36)+IF($G36&gt;0,($I36/$G36)*DO36,0)*(1-$K36)</f>
        <v>0</v>
      </c>
      <c r="DR36" s="989">
        <f>VLOOKUP($E36,DO$450:DR$461,4,FALSE)*DO36*($K36)+(DO36-DP36-DQ36)*(1-$K36)</f>
        <v>0</v>
      </c>
      <c r="DS36" s="990"/>
      <c r="DW36" s="988">
        <f>$G36</f>
        <v>0</v>
      </c>
      <c r="DX36" s="989">
        <f>VLOOKUP($E36,DW$450:DZ$461,2,FALSE)*DW36*($K36)+IF($G36&gt;0,($H36/$G36)*DW36,0)*(1-$K36)</f>
        <v>0</v>
      </c>
      <c r="DY36" s="989">
        <f>VLOOKUP($E36,DW$450:DZ$461,3,FALSE)*DW36*($K36)+IF($G36&gt;0,($I36/$G36)*DW36,0)*(1-$K36)</f>
        <v>0</v>
      </c>
      <c r="DZ36" s="989">
        <f>VLOOKUP($E36,DW$450:DZ$461,4,FALSE)*DW36*($K36)+(DW36-DX36-DY36)*(1-$K36)</f>
        <v>0</v>
      </c>
      <c r="EA36" s="990"/>
      <c r="EE36" s="988">
        <f>$G36</f>
        <v>0</v>
      </c>
      <c r="EF36" s="989">
        <f>VLOOKUP($E36,EE$450:EH$461,2,FALSE)*EE36*($K36)+IF($G36&gt;0,($H36/$G36)*EE36,0)*(1-$K36)</f>
        <v>0</v>
      </c>
      <c r="EG36" s="989">
        <f>VLOOKUP($E36,EE$450:EH$461,3,FALSE)*EE36*($K36)+IF($G36&gt;0,($I36/$G36)*EE36,0)*(1-$K36)</f>
        <v>0</v>
      </c>
      <c r="EH36" s="989">
        <f>VLOOKUP($E36,EE$450:EH$461,4,FALSE)*EE36*($K36)+(EE36-EF36-EG36)*(1-$K36)</f>
        <v>0</v>
      </c>
      <c r="EI36" s="990"/>
      <c r="EM36" s="988">
        <f>$G36</f>
        <v>0</v>
      </c>
      <c r="EN36" s="989">
        <f>VLOOKUP($E36,EM$450:EP$461,2,FALSE)*EM36*($K36)+IF($G36&gt;0,($H36/$G36)*EM36,0)*(1-$K36)</f>
        <v>0</v>
      </c>
      <c r="EO36" s="989">
        <f>VLOOKUP($E36,EM$450:EP$461,3,FALSE)*EM36*($K36)+IF($G36&gt;0,($I36/$G36)*EM36,0)*(1-$K36)</f>
        <v>0</v>
      </c>
      <c r="EP36" s="989">
        <f>VLOOKUP($E36,EM$450:EP$461,4,FALSE)*EM36*($K36)+(EM36-EN36-EO36)*(1-$K36)</f>
        <v>0</v>
      </c>
      <c r="EQ36" s="990"/>
      <c r="EU36" s="988">
        <f>$G36</f>
        <v>0</v>
      </c>
      <c r="EV36" s="989">
        <f>VLOOKUP($E36,EU$450:EX$461,2,FALSE)*EU36*($K36)+IF($G36&gt;0,($H36/$G36)*EU36,0)*(1-$K36)</f>
        <v>0</v>
      </c>
      <c r="EW36" s="989">
        <f>VLOOKUP($E36,EU$450:EX$461,3,FALSE)*EU36*($K36)+IF($G36&gt;0,($I36/$G36)*EU36,0)*(1-$K36)</f>
        <v>0</v>
      </c>
      <c r="EX36" s="989">
        <f>VLOOKUP($E36,EU$450:EX$461,4,FALSE)*EU36*($K36)+(EU36-EV36-EW36)*(1-$K36)</f>
        <v>0</v>
      </c>
      <c r="EY36" s="990"/>
      <c r="FC36" s="988">
        <f>$G36</f>
        <v>0</v>
      </c>
      <c r="FD36" s="989">
        <f>VLOOKUP($E36,FC$450:FF$461,2,FALSE)*FC36*($K36)+IF($G36&gt;0,($H36/$G36)*FC36,0)*(1-$K36)</f>
        <v>0</v>
      </c>
      <c r="FE36" s="989">
        <f>VLOOKUP($E36,FC$450:FF$461,3,FALSE)*FC36*($K36)+IF($G36&gt;0,($I36/$G36)*FC36,0)*(1-$K36)</f>
        <v>0</v>
      </c>
      <c r="FF36" s="989">
        <f>VLOOKUP($E36,FC$450:FF$461,4,FALSE)*FC36*($K36)+(FC36-FD36-FE36)*(1-$K36)</f>
        <v>0</v>
      </c>
      <c r="FG36" s="990"/>
      <c r="FK36" s="988">
        <f>$G36</f>
        <v>0</v>
      </c>
      <c r="FL36" s="989">
        <f>VLOOKUP($E36,FK$450:FN$461,2,FALSE)*FK36*($K36)+IF($G36&gt;0,($H36/$G36)*FK36,0)*(1-$K36)</f>
        <v>0</v>
      </c>
      <c r="FM36" s="989">
        <f>VLOOKUP($E36,FK$450:FN$461,3,FALSE)*FK36*($K36)+IF($G36&gt;0,($I36/$G36)*FK36,0)*(1-$K36)</f>
        <v>0</v>
      </c>
      <c r="FN36" s="989">
        <f>VLOOKUP($E36,FK$450:FN$461,4,FALSE)*FK36*($K36)+(FK36-FL36-FM36)*(1-$K36)</f>
        <v>0</v>
      </c>
      <c r="FO36" s="990"/>
    </row>
    <row r="37" spans="1:171">
      <c r="A37" s="1175" t="s">
        <v>122</v>
      </c>
      <c r="B37" s="220"/>
      <c r="C37" s="1961"/>
      <c r="D37" s="789"/>
      <c r="E37" s="789"/>
      <c r="F37" s="790"/>
      <c r="G37" s="779">
        <f>SUM(G36)</f>
        <v>0</v>
      </c>
      <c r="H37" s="779">
        <f>SUM(H36)</f>
        <v>0</v>
      </c>
      <c r="I37" s="779">
        <f>SUM(I36)</f>
        <v>0</v>
      </c>
      <c r="J37" s="1240">
        <f>SUM(J36)</f>
        <v>0</v>
      </c>
      <c r="K37" s="777"/>
      <c r="O37" s="779">
        <f>SUM(O36)</f>
        <v>0</v>
      </c>
      <c r="P37" s="779">
        <f>SUM(P36)</f>
        <v>0</v>
      </c>
      <c r="Q37" s="779">
        <f>SUM(Q36)</f>
        <v>0</v>
      </c>
      <c r="R37" s="779">
        <f>SUM(R36)</f>
        <v>0</v>
      </c>
      <c r="S37" s="990"/>
      <c r="W37" s="779">
        <f>SUM(W36)</f>
        <v>0</v>
      </c>
      <c r="X37" s="779">
        <f>SUM(X36)</f>
        <v>0</v>
      </c>
      <c r="Y37" s="779">
        <f>SUM(Y36)</f>
        <v>0</v>
      </c>
      <c r="Z37" s="779">
        <f>SUM(Z36)</f>
        <v>0</v>
      </c>
      <c r="AA37" s="990"/>
      <c r="AE37" s="779">
        <f>SUM(AE36)</f>
        <v>0</v>
      </c>
      <c r="AF37" s="779">
        <f>SUM(AF36)</f>
        <v>0</v>
      </c>
      <c r="AG37" s="779">
        <f>SUM(AG36)</f>
        <v>0</v>
      </c>
      <c r="AH37" s="779">
        <f>SUM(AH36)</f>
        <v>0</v>
      </c>
      <c r="AI37" s="990"/>
      <c r="AM37" s="779">
        <f>SUM(AM36)</f>
        <v>0</v>
      </c>
      <c r="AN37" s="779">
        <f>SUM(AN36)</f>
        <v>0</v>
      </c>
      <c r="AO37" s="779">
        <f>SUM(AO36)</f>
        <v>0</v>
      </c>
      <c r="AP37" s="779">
        <f>SUM(AP36)</f>
        <v>0</v>
      </c>
      <c r="AQ37" s="990"/>
      <c r="AU37" s="779">
        <f>SUM(AU36)</f>
        <v>0</v>
      </c>
      <c r="AV37" s="779">
        <f>SUM(AV36)</f>
        <v>0</v>
      </c>
      <c r="AW37" s="779">
        <f>SUM(AW36)</f>
        <v>0</v>
      </c>
      <c r="AX37" s="779">
        <f>SUM(AX36)</f>
        <v>0</v>
      </c>
      <c r="AY37" s="990"/>
      <c r="BC37" s="779">
        <f>SUM(BC36)</f>
        <v>0</v>
      </c>
      <c r="BD37" s="779">
        <f>SUM(BD36)</f>
        <v>0</v>
      </c>
      <c r="BE37" s="779">
        <f>SUM(BE36)</f>
        <v>0</v>
      </c>
      <c r="BF37" s="779">
        <f>SUM(BF36)</f>
        <v>0</v>
      </c>
      <c r="BG37" s="990"/>
      <c r="BK37" s="779">
        <f>SUM(BK36)</f>
        <v>0</v>
      </c>
      <c r="BL37" s="779">
        <f>SUM(BL36)</f>
        <v>0</v>
      </c>
      <c r="BM37" s="779">
        <f>SUM(BM36)</f>
        <v>0</v>
      </c>
      <c r="BN37" s="779">
        <f>SUM(BN36)</f>
        <v>0</v>
      </c>
      <c r="BO37" s="990"/>
      <c r="BS37" s="779">
        <f>SUM(BS36)</f>
        <v>0</v>
      </c>
      <c r="BT37" s="779">
        <f>SUM(BT36)</f>
        <v>0</v>
      </c>
      <c r="BU37" s="779">
        <f>SUM(BU36)</f>
        <v>0</v>
      </c>
      <c r="BV37" s="779">
        <f>SUM(BV36)</f>
        <v>0</v>
      </c>
      <c r="BW37" s="990"/>
      <c r="CA37" s="779">
        <f>SUM(CA36)</f>
        <v>0</v>
      </c>
      <c r="CB37" s="779">
        <f>SUM(CB36)</f>
        <v>0</v>
      </c>
      <c r="CC37" s="779">
        <f>SUM(CC36)</f>
        <v>0</v>
      </c>
      <c r="CD37" s="779">
        <f>SUM(CD36)</f>
        <v>0</v>
      </c>
      <c r="CE37" s="990"/>
      <c r="CI37" s="779">
        <f>SUM(CI36)</f>
        <v>0</v>
      </c>
      <c r="CJ37" s="779">
        <f>SUM(CJ36)</f>
        <v>0</v>
      </c>
      <c r="CK37" s="779">
        <f>SUM(CK36)</f>
        <v>0</v>
      </c>
      <c r="CL37" s="779">
        <f>SUM(CL36)</f>
        <v>0</v>
      </c>
      <c r="CM37" s="990"/>
      <c r="CQ37" s="779">
        <f>SUM(CQ36)</f>
        <v>0</v>
      </c>
      <c r="CR37" s="779">
        <f>SUM(CR36)</f>
        <v>0</v>
      </c>
      <c r="CS37" s="779">
        <f>SUM(CS36)</f>
        <v>0</v>
      </c>
      <c r="CT37" s="779">
        <f>SUM(CT36)</f>
        <v>0</v>
      </c>
      <c r="CU37" s="990"/>
      <c r="CY37" s="779">
        <f>SUM(CY36)</f>
        <v>0</v>
      </c>
      <c r="CZ37" s="779">
        <f>SUM(CZ36)</f>
        <v>0</v>
      </c>
      <c r="DA37" s="779">
        <f>SUM(DA36)</f>
        <v>0</v>
      </c>
      <c r="DB37" s="779">
        <f>SUM(DB36)</f>
        <v>0</v>
      </c>
      <c r="DC37" s="990"/>
      <c r="DG37" s="779">
        <f>SUM(DG36)</f>
        <v>0</v>
      </c>
      <c r="DH37" s="779">
        <f>SUM(DH36)</f>
        <v>0</v>
      </c>
      <c r="DI37" s="779">
        <f>SUM(DI36)</f>
        <v>0</v>
      </c>
      <c r="DJ37" s="779">
        <f>SUM(DJ36)</f>
        <v>0</v>
      </c>
      <c r="DK37" s="990"/>
      <c r="DO37" s="779">
        <f>SUM(DO36)</f>
        <v>0</v>
      </c>
      <c r="DP37" s="779">
        <f>SUM(DP36)</f>
        <v>0</v>
      </c>
      <c r="DQ37" s="779">
        <f>SUM(DQ36)</f>
        <v>0</v>
      </c>
      <c r="DR37" s="779">
        <f>SUM(DR36)</f>
        <v>0</v>
      </c>
      <c r="DS37" s="990"/>
      <c r="DW37" s="779">
        <f>SUM(DW36)</f>
        <v>0</v>
      </c>
      <c r="DX37" s="779">
        <f>SUM(DX36)</f>
        <v>0</v>
      </c>
      <c r="DY37" s="779">
        <f>SUM(DY36)</f>
        <v>0</v>
      </c>
      <c r="DZ37" s="779">
        <f>SUM(DZ36)</f>
        <v>0</v>
      </c>
      <c r="EA37" s="990"/>
      <c r="EE37" s="779">
        <f>SUM(EE36)</f>
        <v>0</v>
      </c>
      <c r="EF37" s="779">
        <f>SUM(EF36)</f>
        <v>0</v>
      </c>
      <c r="EG37" s="779">
        <f>SUM(EG36)</f>
        <v>0</v>
      </c>
      <c r="EH37" s="779">
        <f>SUM(EH36)</f>
        <v>0</v>
      </c>
      <c r="EI37" s="990"/>
      <c r="EM37" s="779">
        <f>SUM(EM36)</f>
        <v>0</v>
      </c>
      <c r="EN37" s="779">
        <f>SUM(EN36)</f>
        <v>0</v>
      </c>
      <c r="EO37" s="779">
        <f>SUM(EO36)</f>
        <v>0</v>
      </c>
      <c r="EP37" s="779">
        <f>SUM(EP36)</f>
        <v>0</v>
      </c>
      <c r="EQ37" s="990"/>
      <c r="EU37" s="779">
        <f>SUM(EU36)</f>
        <v>0</v>
      </c>
      <c r="EV37" s="779">
        <f>SUM(EV36)</f>
        <v>0</v>
      </c>
      <c r="EW37" s="779">
        <f>SUM(EW36)</f>
        <v>0</v>
      </c>
      <c r="EX37" s="779">
        <f>SUM(EX36)</f>
        <v>0</v>
      </c>
      <c r="EY37" s="990"/>
      <c r="FC37" s="779">
        <f>SUM(FC36)</f>
        <v>0</v>
      </c>
      <c r="FD37" s="779">
        <f>SUM(FD36)</f>
        <v>0</v>
      </c>
      <c r="FE37" s="779">
        <f>SUM(FE36)</f>
        <v>0</v>
      </c>
      <c r="FF37" s="779">
        <f>SUM(FF36)</f>
        <v>0</v>
      </c>
      <c r="FG37" s="990"/>
      <c r="FK37" s="779">
        <f>SUM(FK36)</f>
        <v>0</v>
      </c>
      <c r="FL37" s="779">
        <f>SUM(FL36)</f>
        <v>0</v>
      </c>
      <c r="FM37" s="779">
        <f>SUM(FM36)</f>
        <v>0</v>
      </c>
      <c r="FN37" s="779">
        <f>SUM(FN36)</f>
        <v>0</v>
      </c>
      <c r="FO37" s="990"/>
    </row>
    <row r="38" spans="1:171">
      <c r="A38" s="1175"/>
      <c r="B38" s="220"/>
      <c r="C38" s="1962"/>
      <c r="D38" s="180"/>
      <c r="E38" s="180"/>
      <c r="F38" s="180"/>
      <c r="G38" s="1864"/>
      <c r="H38" s="1864"/>
      <c r="I38" s="1864"/>
      <c r="J38" s="1866"/>
      <c r="K38" s="777"/>
      <c r="O38" s="1864"/>
      <c r="P38" s="1864"/>
      <c r="Q38" s="1864"/>
      <c r="R38" s="1864"/>
      <c r="S38" s="1867"/>
      <c r="W38" s="1864"/>
      <c r="X38" s="1864"/>
      <c r="Y38" s="1864"/>
      <c r="Z38" s="1864"/>
      <c r="AA38" s="1867"/>
      <c r="AE38" s="1864"/>
      <c r="AF38" s="1864"/>
      <c r="AG38" s="1864"/>
      <c r="AH38" s="1864"/>
      <c r="AI38" s="1867"/>
      <c r="AM38" s="1864"/>
      <c r="AN38" s="1864"/>
      <c r="AO38" s="1864"/>
      <c r="AP38" s="1864"/>
      <c r="AQ38" s="1867"/>
      <c r="AU38" s="1864"/>
      <c r="AV38" s="1864"/>
      <c r="AW38" s="1864"/>
      <c r="AX38" s="1864"/>
      <c r="AY38" s="1867"/>
      <c r="BC38" s="1864"/>
      <c r="BD38" s="1864"/>
      <c r="BE38" s="1864"/>
      <c r="BF38" s="1864"/>
      <c r="BG38" s="1867"/>
      <c r="BK38" s="1864"/>
      <c r="BL38" s="1864"/>
      <c r="BM38" s="1864"/>
      <c r="BN38" s="1864"/>
      <c r="BO38" s="1867"/>
      <c r="BS38" s="1864"/>
      <c r="BT38" s="1864"/>
      <c r="BU38" s="1864"/>
      <c r="BV38" s="1864"/>
      <c r="BW38" s="1867"/>
      <c r="CA38" s="1864"/>
      <c r="CB38" s="1864"/>
      <c r="CC38" s="1864"/>
      <c r="CD38" s="1864"/>
      <c r="CE38" s="1867"/>
      <c r="CI38" s="1864"/>
      <c r="CJ38" s="1864"/>
      <c r="CK38" s="1864"/>
      <c r="CL38" s="1864"/>
      <c r="CM38" s="1867"/>
      <c r="CQ38" s="1864"/>
      <c r="CR38" s="1864"/>
      <c r="CS38" s="1864"/>
      <c r="CT38" s="1864"/>
      <c r="CU38" s="1867"/>
      <c r="CY38" s="1864"/>
      <c r="CZ38" s="1864"/>
      <c r="DA38" s="1864"/>
      <c r="DB38" s="1864"/>
      <c r="DC38" s="1867"/>
      <c r="DG38" s="1864"/>
      <c r="DH38" s="1864"/>
      <c r="DI38" s="1864"/>
      <c r="DJ38" s="1864"/>
      <c r="DK38" s="1867"/>
      <c r="DO38" s="1864"/>
      <c r="DP38" s="1864"/>
      <c r="DQ38" s="1864"/>
      <c r="DR38" s="1864"/>
      <c r="DS38" s="1867"/>
      <c r="DW38" s="1864"/>
      <c r="DX38" s="1864"/>
      <c r="DY38" s="1864"/>
      <c r="DZ38" s="1864"/>
      <c r="EA38" s="1867"/>
      <c r="EE38" s="1864"/>
      <c r="EF38" s="1864"/>
      <c r="EG38" s="1864"/>
      <c r="EH38" s="1864"/>
      <c r="EI38" s="1867"/>
      <c r="EM38" s="1864"/>
      <c r="EN38" s="1864"/>
      <c r="EO38" s="1864"/>
      <c r="EP38" s="1864"/>
      <c r="EQ38" s="1867"/>
      <c r="EU38" s="1864"/>
      <c r="EV38" s="1864"/>
      <c r="EW38" s="1864"/>
      <c r="EX38" s="1864"/>
      <c r="EY38" s="1867"/>
      <c r="FC38" s="1864"/>
      <c r="FD38" s="1864"/>
      <c r="FE38" s="1864"/>
      <c r="FF38" s="1864"/>
      <c r="FG38" s="1867"/>
      <c r="FK38" s="1864"/>
      <c r="FL38" s="1864"/>
      <c r="FM38" s="1864"/>
      <c r="FN38" s="1864"/>
      <c r="FO38" s="1867"/>
    </row>
    <row r="39" spans="1:171">
      <c r="A39" s="1169" t="s">
        <v>787</v>
      </c>
      <c r="B39" s="33"/>
      <c r="C39" s="1962"/>
      <c r="D39" s="180"/>
      <c r="E39" s="180"/>
      <c r="F39" s="180"/>
      <c r="G39" s="1864"/>
      <c r="H39" s="1864"/>
      <c r="I39" s="1864"/>
      <c r="J39" s="1866"/>
      <c r="K39" s="777"/>
      <c r="O39" s="1864"/>
      <c r="P39" s="1864"/>
      <c r="Q39" s="1864"/>
      <c r="R39" s="1864"/>
      <c r="S39" s="1867"/>
      <c r="W39" s="1864"/>
      <c r="X39" s="1864"/>
      <c r="Y39" s="1864"/>
      <c r="Z39" s="1864"/>
      <c r="AA39" s="1867"/>
      <c r="AE39" s="1864"/>
      <c r="AF39" s="1864"/>
      <c r="AG39" s="1864"/>
      <c r="AH39" s="1864"/>
      <c r="AI39" s="1867"/>
      <c r="AM39" s="1864"/>
      <c r="AN39" s="1864"/>
      <c r="AO39" s="1864"/>
      <c r="AP39" s="1864"/>
      <c r="AQ39" s="1867"/>
      <c r="AU39" s="1864"/>
      <c r="AV39" s="1864"/>
      <c r="AW39" s="1864"/>
      <c r="AX39" s="1864"/>
      <c r="AY39" s="1867"/>
      <c r="BC39" s="1864"/>
      <c r="BD39" s="1864"/>
      <c r="BE39" s="1864"/>
      <c r="BF39" s="1864"/>
      <c r="BG39" s="1867"/>
      <c r="BK39" s="1864"/>
      <c r="BL39" s="1864"/>
      <c r="BM39" s="1864"/>
      <c r="BN39" s="1864"/>
      <c r="BO39" s="1867"/>
      <c r="BS39" s="1864"/>
      <c r="BT39" s="1864"/>
      <c r="BU39" s="1864"/>
      <c r="BV39" s="1864"/>
      <c r="BW39" s="1867"/>
      <c r="CA39" s="1864"/>
      <c r="CB39" s="1864"/>
      <c r="CC39" s="1864"/>
      <c r="CD39" s="1864"/>
      <c r="CE39" s="1867"/>
      <c r="CI39" s="1864"/>
      <c r="CJ39" s="1864"/>
      <c r="CK39" s="1864"/>
      <c r="CL39" s="1864"/>
      <c r="CM39" s="1867"/>
      <c r="CQ39" s="1864"/>
      <c r="CR39" s="1864"/>
      <c r="CS39" s="1864"/>
      <c r="CT39" s="1864"/>
      <c r="CU39" s="1867"/>
      <c r="CY39" s="1864"/>
      <c r="CZ39" s="1864"/>
      <c r="DA39" s="1864"/>
      <c r="DB39" s="1864"/>
      <c r="DC39" s="1867"/>
      <c r="DG39" s="1864"/>
      <c r="DH39" s="1864"/>
      <c r="DI39" s="1864"/>
      <c r="DJ39" s="1864"/>
      <c r="DK39" s="1867"/>
      <c r="DO39" s="1864"/>
      <c r="DP39" s="1864"/>
      <c r="DQ39" s="1864"/>
      <c r="DR39" s="1864"/>
      <c r="DS39" s="1867"/>
      <c r="DW39" s="1864"/>
      <c r="DX39" s="1864"/>
      <c r="DY39" s="1864"/>
      <c r="DZ39" s="1864"/>
      <c r="EA39" s="1867"/>
      <c r="EE39" s="1864"/>
      <c r="EF39" s="1864"/>
      <c r="EG39" s="1864"/>
      <c r="EH39" s="1864"/>
      <c r="EI39" s="1867"/>
      <c r="EM39" s="1864"/>
      <c r="EN39" s="1864"/>
      <c r="EO39" s="1864"/>
      <c r="EP39" s="1864"/>
      <c r="EQ39" s="1867"/>
      <c r="EU39" s="1864"/>
      <c r="EV39" s="1864"/>
      <c r="EW39" s="1864"/>
      <c r="EX39" s="1864"/>
      <c r="EY39" s="1867"/>
      <c r="FC39" s="1864"/>
      <c r="FD39" s="1864"/>
      <c r="FE39" s="1864"/>
      <c r="FF39" s="1864"/>
      <c r="FG39" s="1867"/>
      <c r="FK39" s="1864"/>
      <c r="FL39" s="1864"/>
      <c r="FM39" s="1864"/>
      <c r="FN39" s="1864"/>
      <c r="FO39" s="1867"/>
    </row>
    <row r="40" spans="1:171">
      <c r="A40" s="1175"/>
      <c r="B40" s="47" t="s">
        <v>841</v>
      </c>
      <c r="C40" s="1957">
        <v>0</v>
      </c>
      <c r="D40" s="764" t="str">
        <f>'Sch 1- Rate Base '!D40</f>
        <v>387-387.12</v>
      </c>
      <c r="E40" s="182" t="str">
        <f>'Sch 1- Rate Base '!E40</f>
        <v>PTD</v>
      </c>
      <c r="F40" s="765"/>
      <c r="G40" s="182">
        <f>'Sch 1- Rate Base '!G40</f>
        <v>0</v>
      </c>
      <c r="H40" s="182">
        <f>'Sch 1- Rate Base '!H40</f>
        <v>0</v>
      </c>
      <c r="I40" s="182">
        <f>'Sch 1- Rate Base '!I40</f>
        <v>0</v>
      </c>
      <c r="J40" s="1247">
        <f>'Sch 1- Rate Base '!J40</f>
        <v>0</v>
      </c>
      <c r="K40" s="777">
        <f>IF($E40="DIRECT",0,1)</f>
        <v>1</v>
      </c>
      <c r="O40" s="988">
        <f>$G40</f>
        <v>0</v>
      </c>
      <c r="P40" s="989">
        <f>VLOOKUP($E40,O$450:R$461,2,FALSE)*O40*($K40)+IF($G40&gt;0,($H40/$G40)*O40,0)*(1-$K40)</f>
        <v>0</v>
      </c>
      <c r="Q40" s="989">
        <f>VLOOKUP($E40,O$450:R$461,3,FALSE)*O40*($K40)+IF($G40&gt;0,($I40/$G40)*O40,0)*(1-$K40)</f>
        <v>0</v>
      </c>
      <c r="R40" s="989">
        <f>VLOOKUP($E40,O$450:R$461,4,FALSE)*O40*($K40)+(O40-P40-Q40)*(1-$K40)</f>
        <v>0</v>
      </c>
      <c r="S40" s="990"/>
      <c r="W40" s="988">
        <f>$G40</f>
        <v>0</v>
      </c>
      <c r="X40" s="989">
        <f>VLOOKUP($E40,W$450:Z$461,2,FALSE)*W40*($K40)+IF($G40&gt;0,($H40/$G40)*W40,0)*(1-$K40)</f>
        <v>0</v>
      </c>
      <c r="Y40" s="989">
        <f>VLOOKUP($E40,W$450:Z$461,3,FALSE)*W40*($K40)+IF($G40&gt;0,($I40/$G40)*W40,0)*(1-$K40)</f>
        <v>0</v>
      </c>
      <c r="Z40" s="989">
        <f>VLOOKUP($E40,W$450:Z$461,4,FALSE)*W40*($K40)+(W40-X40-Y40)*(1-$K40)</f>
        <v>0</v>
      </c>
      <c r="AA40" s="990"/>
      <c r="AE40" s="988">
        <f>$G40</f>
        <v>0</v>
      </c>
      <c r="AF40" s="989">
        <f>VLOOKUP($E40,AE$450:AH$461,2,FALSE)*AE40*($K40)+IF($G40&gt;0,($H40/$G40)*AE40,0)*(1-$K40)</f>
        <v>0</v>
      </c>
      <c r="AG40" s="989">
        <f>VLOOKUP($E40,AE$450:AH$461,3,FALSE)*AE40*($K40)+IF($G40&gt;0,($I40/$G40)*AE40,0)*(1-$K40)</f>
        <v>0</v>
      </c>
      <c r="AH40" s="989">
        <f>VLOOKUP($E40,AE$450:AH$461,4,FALSE)*AE40*($K40)+(AE40-AF40-AG40)*(1-$K40)</f>
        <v>0</v>
      </c>
      <c r="AI40" s="990"/>
      <c r="AM40" s="988">
        <f>$G40</f>
        <v>0</v>
      </c>
      <c r="AN40" s="989">
        <f>VLOOKUP($E40,AM$450:AP$461,2,FALSE)*AM40*($K40)+IF($G40&gt;0,($H40/$G40)*AM40,0)*(1-$K40)</f>
        <v>0</v>
      </c>
      <c r="AO40" s="989">
        <f>VLOOKUP($E40,AM$450:AP$461,3,FALSE)*AM40*($K40)+IF($G40&gt;0,($I40/$G40)*AM40,0)*(1-$K40)</f>
        <v>0</v>
      </c>
      <c r="AP40" s="989">
        <f>VLOOKUP($E40,AM$450:AP$461,4,FALSE)*AM40*($K40)+(AM40-AN40-AO40)*(1-$K40)</f>
        <v>0</v>
      </c>
      <c r="AQ40" s="990"/>
      <c r="AU40" s="988">
        <f>$G40</f>
        <v>0</v>
      </c>
      <c r="AV40" s="989">
        <f>VLOOKUP($E40,AU$450:AX$461,2,FALSE)*AU40*($K40)+IF($G40&gt;0,($H40/$G40)*AU40,0)*(1-$K40)</f>
        <v>0</v>
      </c>
      <c r="AW40" s="989">
        <f>VLOOKUP($E40,AU$450:AX$461,3,FALSE)*AU40*($K40)+IF($G40&gt;0,($I40/$G40)*AU40,0)*(1-$K40)</f>
        <v>0</v>
      </c>
      <c r="AX40" s="989">
        <f>VLOOKUP($E40,AU$450:AX$461,4,FALSE)*AU40*($K40)+(AU40-AV40-AW40)*(1-$K40)</f>
        <v>0</v>
      </c>
      <c r="AY40" s="990"/>
      <c r="BC40" s="988">
        <f>$G40</f>
        <v>0</v>
      </c>
      <c r="BD40" s="989">
        <f>VLOOKUP($E40,BC$450:BF$461,2,FALSE)*BC40*($K40)+IF($G40&gt;0,($H40/$G40)*BC40,0)*(1-$K40)</f>
        <v>0</v>
      </c>
      <c r="BE40" s="989">
        <f>VLOOKUP($E40,BC$450:BF$461,3,FALSE)*BC40*($K40)+IF($G40&gt;0,($I40/$G40)*BC40,0)*(1-$K40)</f>
        <v>0</v>
      </c>
      <c r="BF40" s="989">
        <f>VLOOKUP($E40,BC$450:BF$461,4,FALSE)*BC40*($K40)+(BC40-BD40-BE40)*(1-$K40)</f>
        <v>0</v>
      </c>
      <c r="BG40" s="990"/>
      <c r="BK40" s="988">
        <f>$G40</f>
        <v>0</v>
      </c>
      <c r="BL40" s="989">
        <f>VLOOKUP($E40,BK$450:BN$461,2,FALSE)*BK40*($K40)+IF($G40&gt;0,($H40/$G40)*BK40,0)*(1-$K40)</f>
        <v>0</v>
      </c>
      <c r="BM40" s="989">
        <f>VLOOKUP($E40,BK$450:BN$461,3,FALSE)*BK40*($K40)+IF($G40&gt;0,($I40/$G40)*BK40,0)*(1-$K40)</f>
        <v>0</v>
      </c>
      <c r="BN40" s="989">
        <f>VLOOKUP($E40,BK$450:BN$461,4,FALSE)*BK40*($K40)+(BK40-BL40-BM40)*(1-$K40)</f>
        <v>0</v>
      </c>
      <c r="BO40" s="990"/>
      <c r="BS40" s="988">
        <f>$G40</f>
        <v>0</v>
      </c>
      <c r="BT40" s="989">
        <f>VLOOKUP($E40,BS$450:BV$461,2,FALSE)*BS40*($K40)+IF($G40&gt;0,($H40/$G40)*BS40,0)*(1-$K40)</f>
        <v>0</v>
      </c>
      <c r="BU40" s="989">
        <f>VLOOKUP($E40,BS$450:BV$461,3,FALSE)*BS40*($K40)+IF($G40&gt;0,($I40/$G40)*BS40,0)*(1-$K40)</f>
        <v>0</v>
      </c>
      <c r="BV40" s="989">
        <f>VLOOKUP($E40,BS$450:BV$461,4,FALSE)*BS40*($K40)+(BS40-BT40-BU40)*(1-$K40)</f>
        <v>0</v>
      </c>
      <c r="BW40" s="990"/>
      <c r="CA40" s="988">
        <f>$G40</f>
        <v>0</v>
      </c>
      <c r="CB40" s="989">
        <f>VLOOKUP($E40,CA$450:CD$461,2,FALSE)*CA40*($K40)+IF($G40&gt;0,($H40/$G40)*CA40,0)*(1-$K40)</f>
        <v>0</v>
      </c>
      <c r="CC40" s="989">
        <f>VLOOKUP($E40,CA$450:CD$461,3,FALSE)*CA40*($K40)+IF($G40&gt;0,($I40/$G40)*CA40,0)*(1-$K40)</f>
        <v>0</v>
      </c>
      <c r="CD40" s="989">
        <f>VLOOKUP($E40,CA$450:CD$461,4,FALSE)*CA40*($K40)+(CA40-CB40-CC40)*(1-$K40)</f>
        <v>0</v>
      </c>
      <c r="CE40" s="990"/>
      <c r="CI40" s="988">
        <f>$G40</f>
        <v>0</v>
      </c>
      <c r="CJ40" s="989">
        <f>VLOOKUP($E40,CI$450:CL$461,2,FALSE)*CI40*($K40)+IF($G40&gt;0,($H40/$G40)*CI40,0)*(1-$K40)</f>
        <v>0</v>
      </c>
      <c r="CK40" s="989">
        <f>VLOOKUP($E40,CI$450:CL$461,3,FALSE)*CI40*($K40)+IF($G40&gt;0,($I40/$G40)*CI40,0)*(1-$K40)</f>
        <v>0</v>
      </c>
      <c r="CL40" s="989">
        <f>VLOOKUP($E40,CI$450:CL$461,4,FALSE)*CI40*($K40)+(CI40-CJ40-CK40)*(1-$K40)</f>
        <v>0</v>
      </c>
      <c r="CM40" s="990"/>
      <c r="CQ40" s="988">
        <f>$G40</f>
        <v>0</v>
      </c>
      <c r="CR40" s="989">
        <f>VLOOKUP($E40,CQ$450:CT$461,2,FALSE)*CQ40*($K40)+IF($G40&gt;0,($H40/$G40)*CQ40,0)*(1-$K40)</f>
        <v>0</v>
      </c>
      <c r="CS40" s="989">
        <f>VLOOKUP($E40,CQ$450:CT$461,3,FALSE)*CQ40*($K40)+IF($G40&gt;0,($I40/$G40)*CQ40,0)*(1-$K40)</f>
        <v>0</v>
      </c>
      <c r="CT40" s="989">
        <f>VLOOKUP($E40,CQ$450:CT$461,4,FALSE)*CQ40*($K40)+(CQ40-CR40-CS40)*(1-$K40)</f>
        <v>0</v>
      </c>
      <c r="CU40" s="990"/>
      <c r="CY40" s="988">
        <f>$G40</f>
        <v>0</v>
      </c>
      <c r="CZ40" s="989">
        <f>VLOOKUP($E40,CY$450:DB$461,2,FALSE)*CY40*($K40)+IF($G40&gt;0,($H40/$G40)*CY40,0)*(1-$K40)</f>
        <v>0</v>
      </c>
      <c r="DA40" s="989">
        <f>VLOOKUP($E40,CY$450:DB$461,3,FALSE)*CY40*($K40)+IF($G40&gt;0,($I40/$G40)*CY40,0)*(1-$K40)</f>
        <v>0</v>
      </c>
      <c r="DB40" s="989">
        <f>VLOOKUP($E40,CY$450:DB$461,4,FALSE)*CY40*($K40)+(CY40-CZ40-DA40)*(1-$K40)</f>
        <v>0</v>
      </c>
      <c r="DC40" s="990"/>
      <c r="DG40" s="988">
        <f>$G40</f>
        <v>0</v>
      </c>
      <c r="DH40" s="989">
        <f>VLOOKUP($E40,DG$450:DJ$461,2,FALSE)*DG40*($K40)+IF($G40&gt;0,($H40/$G40)*DG40,0)*(1-$K40)</f>
        <v>0</v>
      </c>
      <c r="DI40" s="989">
        <f>VLOOKUP($E40,DG$450:DJ$461,3,FALSE)*DG40*($K40)+IF($G40&gt;0,($I40/$G40)*DG40,0)*(1-$K40)</f>
        <v>0</v>
      </c>
      <c r="DJ40" s="989">
        <f>VLOOKUP($E40,DG$450:DJ$461,4,FALSE)*DG40*($K40)+(DG40-DH40-DI40)*(1-$K40)</f>
        <v>0</v>
      </c>
      <c r="DK40" s="990"/>
      <c r="DO40" s="988">
        <f>$G40</f>
        <v>0</v>
      </c>
      <c r="DP40" s="989">
        <f>VLOOKUP($E40,DO$450:DR$461,2,FALSE)*DO40*($K40)+IF($G40&gt;0,($H40/$G40)*DO40,0)*(1-$K40)</f>
        <v>0</v>
      </c>
      <c r="DQ40" s="989">
        <f>VLOOKUP($E40,DO$450:DR$461,3,FALSE)*DO40*($K40)+IF($G40&gt;0,($I40/$G40)*DO40,0)*(1-$K40)</f>
        <v>0</v>
      </c>
      <c r="DR40" s="989">
        <f>VLOOKUP($E40,DO$450:DR$461,4,FALSE)*DO40*($K40)+(DO40-DP40-DQ40)*(1-$K40)</f>
        <v>0</v>
      </c>
      <c r="DS40" s="990"/>
      <c r="DW40" s="988">
        <f>$G40</f>
        <v>0</v>
      </c>
      <c r="DX40" s="989">
        <f>VLOOKUP($E40,DW$450:DZ$461,2,FALSE)*DW40*($K40)+IF($G40&gt;0,($H40/$G40)*DW40,0)*(1-$K40)</f>
        <v>0</v>
      </c>
      <c r="DY40" s="989">
        <f>VLOOKUP($E40,DW$450:DZ$461,3,FALSE)*DW40*($K40)+IF($G40&gt;0,($I40/$G40)*DW40,0)*(1-$K40)</f>
        <v>0</v>
      </c>
      <c r="DZ40" s="989">
        <f>VLOOKUP($E40,DW$450:DZ$461,4,FALSE)*DW40*($K40)+(DW40-DX40-DY40)*(1-$K40)</f>
        <v>0</v>
      </c>
      <c r="EA40" s="990"/>
      <c r="EE40" s="988">
        <f>$G40</f>
        <v>0</v>
      </c>
      <c r="EF40" s="989">
        <f>VLOOKUP($E40,EE$450:EH$461,2,FALSE)*EE40*($K40)+IF($G40&gt;0,($H40/$G40)*EE40,0)*(1-$K40)</f>
        <v>0</v>
      </c>
      <c r="EG40" s="989">
        <f>VLOOKUP($E40,EE$450:EH$461,3,FALSE)*EE40*($K40)+IF($G40&gt;0,($I40/$G40)*EE40,0)*(1-$K40)</f>
        <v>0</v>
      </c>
      <c r="EH40" s="989">
        <f>VLOOKUP($E40,EE$450:EH$461,4,FALSE)*EE40*($K40)+(EE40-EF40-EG40)*(1-$K40)</f>
        <v>0</v>
      </c>
      <c r="EI40" s="990"/>
      <c r="EM40" s="988">
        <f>$G40</f>
        <v>0</v>
      </c>
      <c r="EN40" s="989">
        <f>VLOOKUP($E40,EM$450:EP$461,2,FALSE)*EM40*($K40)+IF($G40&gt;0,($H40/$G40)*EM40,0)*(1-$K40)</f>
        <v>0</v>
      </c>
      <c r="EO40" s="989">
        <f>VLOOKUP($E40,EM$450:EP$461,3,FALSE)*EM40*($K40)+IF($G40&gt;0,($I40/$G40)*EM40,0)*(1-$K40)</f>
        <v>0</v>
      </c>
      <c r="EP40" s="989">
        <f>VLOOKUP($E40,EM$450:EP$461,4,FALSE)*EM40*($K40)+(EM40-EN40-EO40)*(1-$K40)</f>
        <v>0</v>
      </c>
      <c r="EQ40" s="990"/>
      <c r="EU40" s="988">
        <f>$G40</f>
        <v>0</v>
      </c>
      <c r="EV40" s="989">
        <f>VLOOKUP($E40,EU$450:EX$461,2,FALSE)*EU40*($K40)+IF($G40&gt;0,($H40/$G40)*EU40,0)*(1-$K40)</f>
        <v>0</v>
      </c>
      <c r="EW40" s="989">
        <f>VLOOKUP($E40,EU$450:EX$461,3,FALSE)*EU40*($K40)+IF($G40&gt;0,($I40/$G40)*EU40,0)*(1-$K40)</f>
        <v>0</v>
      </c>
      <c r="EX40" s="989">
        <f>VLOOKUP($E40,EU$450:EX$461,4,FALSE)*EU40*($K40)+(EU40-EV40-EW40)*(1-$K40)</f>
        <v>0</v>
      </c>
      <c r="EY40" s="990"/>
      <c r="FC40" s="988">
        <f>$G40</f>
        <v>0</v>
      </c>
      <c r="FD40" s="989">
        <f>VLOOKUP($E40,FC$450:FF$461,2,FALSE)*FC40*($K40)+IF($G40&gt;0,($H40/$G40)*FC40,0)*(1-$K40)</f>
        <v>0</v>
      </c>
      <c r="FE40" s="989">
        <f>VLOOKUP($E40,FC$450:FF$461,3,FALSE)*FC40*($K40)+IF($G40&gt;0,($I40/$G40)*FC40,0)*(1-$K40)</f>
        <v>0</v>
      </c>
      <c r="FF40" s="989">
        <f>VLOOKUP($E40,FC$450:FF$461,4,FALSE)*FC40*($K40)+(FC40-FD40-FE40)*(1-$K40)</f>
        <v>0</v>
      </c>
      <c r="FG40" s="990"/>
      <c r="FK40" s="988">
        <f>$G40</f>
        <v>0</v>
      </c>
      <c r="FL40" s="989">
        <f>VLOOKUP($E40,FK$450:FN$461,2,FALSE)*FK40*($K40)+IF($G40&gt;0,($H40/$G40)*FK40,0)*(1-$K40)</f>
        <v>0</v>
      </c>
      <c r="FM40" s="989">
        <f>VLOOKUP($E40,FK$450:FN$461,3,FALSE)*FK40*($K40)+IF($G40&gt;0,($I40/$G40)*FK40,0)*(1-$K40)</f>
        <v>0</v>
      </c>
      <c r="FN40" s="989">
        <f>VLOOKUP($E40,FK$450:FN$461,4,FALSE)*FK40*($K40)+(FK40-FL40-FM40)*(1-$K40)</f>
        <v>0</v>
      </c>
      <c r="FO40" s="990"/>
    </row>
    <row r="41" spans="1:171">
      <c r="A41" s="1175" t="s">
        <v>788</v>
      </c>
      <c r="B41" s="47"/>
      <c r="C41" s="1961"/>
      <c r="D41" s="789"/>
      <c r="E41" s="789"/>
      <c r="F41" s="790"/>
      <c r="G41" s="779">
        <f>SUM(G40)</f>
        <v>0</v>
      </c>
      <c r="H41" s="779">
        <f>SUM(H40)</f>
        <v>0</v>
      </c>
      <c r="I41" s="779">
        <f>SUM(I40)</f>
        <v>0</v>
      </c>
      <c r="J41" s="1240">
        <f>SUM(J40)</f>
        <v>0</v>
      </c>
      <c r="K41" s="777"/>
      <c r="O41" s="779">
        <f>SUM(O40)</f>
        <v>0</v>
      </c>
      <c r="P41" s="779">
        <f>SUM(P40)</f>
        <v>0</v>
      </c>
      <c r="Q41" s="779">
        <f>SUM(Q40)</f>
        <v>0</v>
      </c>
      <c r="R41" s="779">
        <f>SUM(R40)</f>
        <v>0</v>
      </c>
      <c r="S41" s="990"/>
      <c r="W41" s="779">
        <f>SUM(W40)</f>
        <v>0</v>
      </c>
      <c r="X41" s="779">
        <f>SUM(X40)</f>
        <v>0</v>
      </c>
      <c r="Y41" s="779">
        <f>SUM(Y40)</f>
        <v>0</v>
      </c>
      <c r="Z41" s="779">
        <f>SUM(Z40)</f>
        <v>0</v>
      </c>
      <c r="AA41" s="990"/>
      <c r="AE41" s="779">
        <f>SUM(AE40)</f>
        <v>0</v>
      </c>
      <c r="AF41" s="779">
        <f>SUM(AF40)</f>
        <v>0</v>
      </c>
      <c r="AG41" s="779">
        <f>SUM(AG40)</f>
        <v>0</v>
      </c>
      <c r="AH41" s="779">
        <f>SUM(AH40)</f>
        <v>0</v>
      </c>
      <c r="AI41" s="990"/>
      <c r="AM41" s="779">
        <f>SUM(AM40)</f>
        <v>0</v>
      </c>
      <c r="AN41" s="779">
        <f>SUM(AN40)</f>
        <v>0</v>
      </c>
      <c r="AO41" s="779">
        <f>SUM(AO40)</f>
        <v>0</v>
      </c>
      <c r="AP41" s="779">
        <f>SUM(AP40)</f>
        <v>0</v>
      </c>
      <c r="AQ41" s="990"/>
      <c r="AU41" s="779">
        <f>SUM(AU40)</f>
        <v>0</v>
      </c>
      <c r="AV41" s="779">
        <f>SUM(AV40)</f>
        <v>0</v>
      </c>
      <c r="AW41" s="779">
        <f>SUM(AW40)</f>
        <v>0</v>
      </c>
      <c r="AX41" s="779">
        <f>SUM(AX40)</f>
        <v>0</v>
      </c>
      <c r="AY41" s="990"/>
      <c r="BC41" s="779">
        <f>SUM(BC40)</f>
        <v>0</v>
      </c>
      <c r="BD41" s="779">
        <f>SUM(BD40)</f>
        <v>0</v>
      </c>
      <c r="BE41" s="779">
        <f>SUM(BE40)</f>
        <v>0</v>
      </c>
      <c r="BF41" s="779">
        <f>SUM(BF40)</f>
        <v>0</v>
      </c>
      <c r="BG41" s="990"/>
      <c r="BK41" s="779">
        <f>SUM(BK40)</f>
        <v>0</v>
      </c>
      <c r="BL41" s="779">
        <f>SUM(BL40)</f>
        <v>0</v>
      </c>
      <c r="BM41" s="779">
        <f>SUM(BM40)</f>
        <v>0</v>
      </c>
      <c r="BN41" s="779">
        <f>SUM(BN40)</f>
        <v>0</v>
      </c>
      <c r="BO41" s="990"/>
      <c r="BS41" s="779">
        <f>SUM(BS40)</f>
        <v>0</v>
      </c>
      <c r="BT41" s="779">
        <f>SUM(BT40)</f>
        <v>0</v>
      </c>
      <c r="BU41" s="779">
        <f>SUM(BU40)</f>
        <v>0</v>
      </c>
      <c r="BV41" s="779">
        <f>SUM(BV40)</f>
        <v>0</v>
      </c>
      <c r="BW41" s="990"/>
      <c r="CA41" s="779">
        <f>SUM(CA40)</f>
        <v>0</v>
      </c>
      <c r="CB41" s="779">
        <f>SUM(CB40)</f>
        <v>0</v>
      </c>
      <c r="CC41" s="779">
        <f>SUM(CC40)</f>
        <v>0</v>
      </c>
      <c r="CD41" s="779">
        <f>SUM(CD40)</f>
        <v>0</v>
      </c>
      <c r="CE41" s="990"/>
      <c r="CI41" s="779">
        <f>SUM(CI40)</f>
        <v>0</v>
      </c>
      <c r="CJ41" s="779">
        <f>SUM(CJ40)</f>
        <v>0</v>
      </c>
      <c r="CK41" s="779">
        <f>SUM(CK40)</f>
        <v>0</v>
      </c>
      <c r="CL41" s="779">
        <f>SUM(CL40)</f>
        <v>0</v>
      </c>
      <c r="CM41" s="990"/>
      <c r="CQ41" s="779">
        <f>SUM(CQ40)</f>
        <v>0</v>
      </c>
      <c r="CR41" s="779">
        <f>SUM(CR40)</f>
        <v>0</v>
      </c>
      <c r="CS41" s="779">
        <f>SUM(CS40)</f>
        <v>0</v>
      </c>
      <c r="CT41" s="779">
        <f>SUM(CT40)</f>
        <v>0</v>
      </c>
      <c r="CU41" s="990"/>
      <c r="CY41" s="779">
        <f>SUM(CY40)</f>
        <v>0</v>
      </c>
      <c r="CZ41" s="779">
        <f>SUM(CZ40)</f>
        <v>0</v>
      </c>
      <c r="DA41" s="779">
        <f>SUM(DA40)</f>
        <v>0</v>
      </c>
      <c r="DB41" s="779">
        <f>SUM(DB40)</f>
        <v>0</v>
      </c>
      <c r="DC41" s="990"/>
      <c r="DG41" s="779">
        <f>SUM(DG40)</f>
        <v>0</v>
      </c>
      <c r="DH41" s="779">
        <f>SUM(DH40)</f>
        <v>0</v>
      </c>
      <c r="DI41" s="779">
        <f>SUM(DI40)</f>
        <v>0</v>
      </c>
      <c r="DJ41" s="779">
        <f>SUM(DJ40)</f>
        <v>0</v>
      </c>
      <c r="DK41" s="990"/>
      <c r="DO41" s="779">
        <f>SUM(DO40)</f>
        <v>0</v>
      </c>
      <c r="DP41" s="779">
        <f>SUM(DP40)</f>
        <v>0</v>
      </c>
      <c r="DQ41" s="779">
        <f>SUM(DQ40)</f>
        <v>0</v>
      </c>
      <c r="DR41" s="779">
        <f>SUM(DR40)</f>
        <v>0</v>
      </c>
      <c r="DS41" s="990"/>
      <c r="DW41" s="779">
        <f>SUM(DW40)</f>
        <v>0</v>
      </c>
      <c r="DX41" s="779">
        <f>SUM(DX40)</f>
        <v>0</v>
      </c>
      <c r="DY41" s="779">
        <f>SUM(DY40)</f>
        <v>0</v>
      </c>
      <c r="DZ41" s="779">
        <f>SUM(DZ40)</f>
        <v>0</v>
      </c>
      <c r="EA41" s="990"/>
      <c r="EE41" s="779">
        <f>SUM(EE40)</f>
        <v>0</v>
      </c>
      <c r="EF41" s="779">
        <f>SUM(EF40)</f>
        <v>0</v>
      </c>
      <c r="EG41" s="779">
        <f>SUM(EG40)</f>
        <v>0</v>
      </c>
      <c r="EH41" s="779">
        <f>SUM(EH40)</f>
        <v>0</v>
      </c>
      <c r="EI41" s="990"/>
      <c r="EM41" s="779">
        <f>SUM(EM40)</f>
        <v>0</v>
      </c>
      <c r="EN41" s="779">
        <f>SUM(EN40)</f>
        <v>0</v>
      </c>
      <c r="EO41" s="779">
        <f>SUM(EO40)</f>
        <v>0</v>
      </c>
      <c r="EP41" s="779">
        <f>SUM(EP40)</f>
        <v>0</v>
      </c>
      <c r="EQ41" s="990"/>
      <c r="EU41" s="779">
        <f>SUM(EU40)</f>
        <v>0</v>
      </c>
      <c r="EV41" s="779">
        <f>SUM(EV40)</f>
        <v>0</v>
      </c>
      <c r="EW41" s="779">
        <f>SUM(EW40)</f>
        <v>0</v>
      </c>
      <c r="EX41" s="779">
        <f>SUM(EX40)</f>
        <v>0</v>
      </c>
      <c r="EY41" s="990"/>
      <c r="FC41" s="779">
        <f>SUM(FC40)</f>
        <v>0</v>
      </c>
      <c r="FD41" s="779">
        <f>SUM(FD40)</f>
        <v>0</v>
      </c>
      <c r="FE41" s="779">
        <f>SUM(FE40)</f>
        <v>0</v>
      </c>
      <c r="FF41" s="779">
        <f>SUM(FF40)</f>
        <v>0</v>
      </c>
      <c r="FG41" s="990"/>
      <c r="FK41" s="779">
        <f>SUM(FK40)</f>
        <v>0</v>
      </c>
      <c r="FL41" s="779">
        <f>SUM(FL40)</f>
        <v>0</v>
      </c>
      <c r="FM41" s="779">
        <f>SUM(FM40)</f>
        <v>0</v>
      </c>
      <c r="FN41" s="779">
        <f>SUM(FN40)</f>
        <v>0</v>
      </c>
      <c r="FO41" s="990"/>
    </row>
    <row r="42" spans="1:171">
      <c r="A42" s="1175"/>
      <c r="B42" s="47"/>
      <c r="C42" s="1733"/>
      <c r="D42" s="55"/>
      <c r="E42" s="55"/>
      <c r="F42" s="55"/>
      <c r="G42" s="793"/>
      <c r="H42" s="793"/>
      <c r="I42" s="793"/>
      <c r="J42" s="1250"/>
      <c r="K42" s="777"/>
      <c r="S42" s="990"/>
      <c r="AA42" s="990"/>
      <c r="AI42" s="990"/>
      <c r="AQ42" s="990"/>
      <c r="AY42" s="990"/>
      <c r="BG42" s="990"/>
      <c r="BO42" s="990"/>
      <c r="BW42" s="990"/>
      <c r="CE42" s="990"/>
      <c r="CM42" s="990"/>
      <c r="CU42" s="990"/>
      <c r="DC42" s="990"/>
      <c r="DK42" s="990"/>
      <c r="DS42" s="990"/>
      <c r="EA42" s="990"/>
      <c r="EI42" s="990"/>
      <c r="EQ42" s="990"/>
      <c r="EY42" s="990"/>
      <c r="FG42" s="990"/>
      <c r="FO42" s="990"/>
    </row>
    <row r="43" spans="1:171">
      <c r="A43" s="1166" t="s">
        <v>124</v>
      </c>
      <c r="B43" s="64"/>
      <c r="C43" s="1733"/>
      <c r="D43" s="196"/>
      <c r="E43" s="196"/>
      <c r="F43" s="196"/>
      <c r="G43" s="221"/>
      <c r="H43" s="221"/>
      <c r="I43" s="221"/>
      <c r="J43" s="1251"/>
      <c r="K43" s="777"/>
      <c r="S43" s="990"/>
      <c r="AA43" s="990"/>
      <c r="AI43" s="990"/>
      <c r="AQ43" s="990"/>
      <c r="AY43" s="990"/>
      <c r="BG43" s="990"/>
      <c r="BO43" s="990"/>
      <c r="BW43" s="990"/>
      <c r="CE43" s="990"/>
      <c r="CM43" s="990"/>
      <c r="CU43" s="990"/>
      <c r="DC43" s="990"/>
      <c r="DK43" s="990"/>
      <c r="DS43" s="990"/>
      <c r="EA43" s="990"/>
      <c r="EI43" s="990"/>
      <c r="EQ43" s="990"/>
      <c r="EY43" s="990"/>
      <c r="FG43" s="990"/>
      <c r="FO43" s="990"/>
    </row>
    <row r="44" spans="1:171">
      <c r="A44" s="1246"/>
      <c r="B44" s="10" t="s">
        <v>125</v>
      </c>
      <c r="C44" s="1957" t="s">
        <v>70</v>
      </c>
      <c r="D44" s="764">
        <v>389</v>
      </c>
      <c r="E44" s="182" t="str">
        <f>'Sch 1- Rate Base '!E44</f>
        <v>PTD</v>
      </c>
      <c r="F44" s="765"/>
      <c r="G44" s="182">
        <f>'Sch 1- Rate Base '!G44</f>
        <v>0</v>
      </c>
      <c r="H44" s="182">
        <f>'Sch 1- Rate Base '!H44</f>
        <v>0</v>
      </c>
      <c r="I44" s="182">
        <f>'Sch 1- Rate Base '!I44</f>
        <v>0</v>
      </c>
      <c r="J44" s="1247">
        <f>'Sch 1- Rate Base '!J44</f>
        <v>0</v>
      </c>
      <c r="K44" s="777">
        <f t="shared" ref="K44:K57" si="21">IF($E44="DIRECT",0,1)</f>
        <v>1</v>
      </c>
      <c r="L44" s="995" t="e">
        <f t="shared" ref="L44:L57" si="22">$G44/($G$29+$G$33+$G$37)</f>
        <v>#DIV/0!</v>
      </c>
      <c r="O44" s="988" t="e">
        <f>(O$29+O$33+O$37)*$L44</f>
        <v>#DIV/0!</v>
      </c>
      <c r="P44" s="989" t="e">
        <f>VLOOKUP($E44,O$450:R$461,2,FALSE)*O44*($K44)+IF($G44&gt;0,($H44/$G44)*O44,0)*(1-$K44)</f>
        <v>#DIV/0!</v>
      </c>
      <c r="Q44" s="989" t="e">
        <f>VLOOKUP($E44,O$450:R$461,3,FALSE)*O44*($K44)+IF($G44&gt;0,($I44/$G44)*O44,0)*(1-$K44)</f>
        <v>#DIV/0!</v>
      </c>
      <c r="R44" s="989" t="e">
        <f>VLOOKUP($E44,O$450:R$461,4,FALSE)*O44*($K44)+(O44-P44-Q44)*(1-$K44)</f>
        <v>#DIV/0!</v>
      </c>
      <c r="S44" s="990"/>
      <c r="W44" s="988" t="e">
        <f>(W$29+W$33+W$37)*$L44</f>
        <v>#DIV/0!</v>
      </c>
      <c r="X44" s="989" t="e">
        <f>VLOOKUP($E44,W$450:Z$461,2,FALSE)*W44*($K44)+IF($G44&gt;0,($H44/$G44)*W44,0)*(1-$K44)</f>
        <v>#DIV/0!</v>
      </c>
      <c r="Y44" s="989" t="e">
        <f>VLOOKUP($E44,W$450:Z$461,3,FALSE)*W44*($K44)+IF($G44&gt;0,($I44/$G44)*W44,0)*(1-$K44)</f>
        <v>#DIV/0!</v>
      </c>
      <c r="Z44" s="989" t="e">
        <f>VLOOKUP($E44,W$450:Z$461,4,FALSE)*W44*($K44)+(W44-X44-Y44)*(1-$K44)</f>
        <v>#DIV/0!</v>
      </c>
      <c r="AA44" s="990"/>
      <c r="AE44" s="988" t="e">
        <f>(AE$29+AE$33+AE$37)*$L44</f>
        <v>#DIV/0!</v>
      </c>
      <c r="AF44" s="989" t="e">
        <f>VLOOKUP($E44,AE$450:AH$461,2,FALSE)*AE44*($K44)+IF($G44&gt;0,($H44/$G44)*AE44,0)*(1-$K44)</f>
        <v>#DIV/0!</v>
      </c>
      <c r="AG44" s="989" t="e">
        <f>VLOOKUP($E44,AE$450:AH$461,3,FALSE)*AE44*($K44)+IF($G44&gt;0,($I44/$G44)*AE44,0)*(1-$K44)</f>
        <v>#DIV/0!</v>
      </c>
      <c r="AH44" s="989" t="e">
        <f>VLOOKUP($E44,AE$450:AH$461,4,FALSE)*AE44*($K44)+(AE44-AF44-AG44)*(1-$K44)</f>
        <v>#DIV/0!</v>
      </c>
      <c r="AI44" s="990"/>
      <c r="AM44" s="988" t="e">
        <f>(AM$29+AM$33+AM$37)*$L44</f>
        <v>#DIV/0!</v>
      </c>
      <c r="AN44" s="989" t="e">
        <f>VLOOKUP($E44,AM$450:AP$461,2,FALSE)*AM44*($K44)+IF($G44&gt;0,($H44/$G44)*AM44,0)*(1-$K44)</f>
        <v>#DIV/0!</v>
      </c>
      <c r="AO44" s="989" t="e">
        <f>VLOOKUP($E44,AM$450:AP$461,3,FALSE)*AM44*($K44)+IF($G44&gt;0,($I44/$G44)*AM44,0)*(1-$K44)</f>
        <v>#DIV/0!</v>
      </c>
      <c r="AP44" s="989" t="e">
        <f>VLOOKUP($E44,AM$450:AP$461,4,FALSE)*AM44*($K44)+(AM44-AN44-AO44)*(1-$K44)</f>
        <v>#DIV/0!</v>
      </c>
      <c r="AQ44" s="990"/>
      <c r="AU44" s="988" t="e">
        <f>(AU$29+AU$33+AU$37)*$L44</f>
        <v>#DIV/0!</v>
      </c>
      <c r="AV44" s="989" t="e">
        <f>VLOOKUP($E44,AU$450:AX$461,2,FALSE)*AU44*($K44)+IF($G44&gt;0,($H44/$G44)*AU44,0)*(1-$K44)</f>
        <v>#DIV/0!</v>
      </c>
      <c r="AW44" s="989" t="e">
        <f>VLOOKUP($E44,AU$450:AX$461,3,FALSE)*AU44*($K44)+IF($G44&gt;0,($I44/$G44)*AU44,0)*(1-$K44)</f>
        <v>#DIV/0!</v>
      </c>
      <c r="AX44" s="989" t="e">
        <f>VLOOKUP($E44,AU$450:AX$461,4,FALSE)*AU44*($K44)+(AU44-AV44-AW44)*(1-$K44)</f>
        <v>#DIV/0!</v>
      </c>
      <c r="AY44" s="990"/>
      <c r="BC44" s="988" t="e">
        <f>(BC$29+BC$33+BC$37)*$L44</f>
        <v>#DIV/0!</v>
      </c>
      <c r="BD44" s="989" t="e">
        <f>VLOOKUP($E44,BC$450:BF$461,2,FALSE)*BC44*($K44)+IF($G44&gt;0,($H44/$G44)*BC44,0)*(1-$K44)</f>
        <v>#DIV/0!</v>
      </c>
      <c r="BE44" s="989" t="e">
        <f>VLOOKUP($E44,BC$450:BF$461,3,FALSE)*BC44*($K44)+IF($G44&gt;0,($I44/$G44)*BC44,0)*(1-$K44)</f>
        <v>#DIV/0!</v>
      </c>
      <c r="BF44" s="989" t="e">
        <f>VLOOKUP($E44,BC$450:BF$461,4,FALSE)*BC44*($K44)+(BC44-BD44-BE44)*(1-$K44)</f>
        <v>#DIV/0!</v>
      </c>
      <c r="BG44" s="990"/>
      <c r="BK44" s="988" t="e">
        <f>(BK$29+BK$33+BK$37)*$L44</f>
        <v>#DIV/0!</v>
      </c>
      <c r="BL44" s="989" t="e">
        <f>VLOOKUP($E44,BK$450:BN$461,2,FALSE)*BK44*($K44)+IF($G44&gt;0,($H44/$G44)*BK44,0)*(1-$K44)</f>
        <v>#DIV/0!</v>
      </c>
      <c r="BM44" s="989" t="e">
        <f>VLOOKUP($E44,BK$450:BN$461,3,FALSE)*BK44*($K44)+IF($G44&gt;0,($I44/$G44)*BK44,0)*(1-$K44)</f>
        <v>#DIV/0!</v>
      </c>
      <c r="BN44" s="989" t="e">
        <f>VLOOKUP($E44,BK$450:BN$461,4,FALSE)*BK44*($K44)+(BK44-BL44-BM44)*(1-$K44)</f>
        <v>#DIV/0!</v>
      </c>
      <c r="BO44" s="990"/>
      <c r="BS44" s="988" t="e">
        <f>(BS$29+BS$33+BS$37)*$L44</f>
        <v>#DIV/0!</v>
      </c>
      <c r="BT44" s="989" t="e">
        <f>VLOOKUP($E44,BS$450:BV$461,2,FALSE)*BS44*($K44)+IF($G44&gt;0,($H44/$G44)*BS44,0)*(1-$K44)</f>
        <v>#DIV/0!</v>
      </c>
      <c r="BU44" s="989" t="e">
        <f>VLOOKUP($E44,BS$450:BV$461,3,FALSE)*BS44*($K44)+IF($G44&gt;0,($I44/$G44)*BS44,0)*(1-$K44)</f>
        <v>#DIV/0!</v>
      </c>
      <c r="BV44" s="989" t="e">
        <f>VLOOKUP($E44,BS$450:BV$461,4,FALSE)*BS44*($K44)+(BS44-BT44-BU44)*(1-$K44)</f>
        <v>#DIV/0!</v>
      </c>
      <c r="BW44" s="990"/>
      <c r="CA44" s="988" t="e">
        <f>(CA$29+CA$33+CA$37)*$L44</f>
        <v>#DIV/0!</v>
      </c>
      <c r="CB44" s="989" t="e">
        <f>VLOOKUP($E44,CA$450:CD$461,2,FALSE)*CA44*($K44)+IF($G44&gt;0,($H44/$G44)*CA44,0)*(1-$K44)</f>
        <v>#DIV/0!</v>
      </c>
      <c r="CC44" s="989" t="e">
        <f>VLOOKUP($E44,CA$450:CD$461,3,FALSE)*CA44*($K44)+IF($G44&gt;0,($I44/$G44)*CA44,0)*(1-$K44)</f>
        <v>#DIV/0!</v>
      </c>
      <c r="CD44" s="989" t="e">
        <f>VLOOKUP($E44,CA$450:CD$461,4,FALSE)*CA44*($K44)+(CA44-CB44-CC44)*(1-$K44)</f>
        <v>#DIV/0!</v>
      </c>
      <c r="CE44" s="990"/>
      <c r="CI44" s="988" t="e">
        <f>(CI$29+CI$33+CI$37)*$L44</f>
        <v>#DIV/0!</v>
      </c>
      <c r="CJ44" s="989" t="e">
        <f>VLOOKUP($E44,CI$450:CL$461,2,FALSE)*CI44*($K44)+IF($G44&gt;0,($H44/$G44)*CI44,0)*(1-$K44)</f>
        <v>#DIV/0!</v>
      </c>
      <c r="CK44" s="989" t="e">
        <f>VLOOKUP($E44,CI$450:CL$461,3,FALSE)*CI44*($K44)+IF($G44&gt;0,($I44/$G44)*CI44,0)*(1-$K44)</f>
        <v>#DIV/0!</v>
      </c>
      <c r="CL44" s="989" t="e">
        <f>VLOOKUP($E44,CI$450:CL$461,4,FALSE)*CI44*($K44)+(CI44-CJ44-CK44)*(1-$K44)</f>
        <v>#DIV/0!</v>
      </c>
      <c r="CM44" s="990"/>
      <c r="CQ44" s="988" t="e">
        <f>(CQ$29+CQ$33+CQ$37)*$L44</f>
        <v>#DIV/0!</v>
      </c>
      <c r="CR44" s="989" t="e">
        <f>VLOOKUP($E44,CQ$450:CT$461,2,FALSE)*CQ44*($K44)+IF($G44&gt;0,($H44/$G44)*CQ44,0)*(1-$K44)</f>
        <v>#DIV/0!</v>
      </c>
      <c r="CS44" s="989" t="e">
        <f>VLOOKUP($E44,CQ$450:CT$461,3,FALSE)*CQ44*($K44)+IF($G44&gt;0,($I44/$G44)*CQ44,0)*(1-$K44)</f>
        <v>#DIV/0!</v>
      </c>
      <c r="CT44" s="989" t="e">
        <f>VLOOKUP($E44,CQ$450:CT$461,4,FALSE)*CQ44*($K44)+(CQ44-CR44-CS44)*(1-$K44)</f>
        <v>#DIV/0!</v>
      </c>
      <c r="CU44" s="990"/>
      <c r="CY44" s="988" t="e">
        <f>(CY$29+CY$33+CY$37)*$L44</f>
        <v>#DIV/0!</v>
      </c>
      <c r="CZ44" s="989" t="e">
        <f>VLOOKUP($E44,CY$450:DB$461,2,FALSE)*CY44*($K44)+IF($G44&gt;0,($H44/$G44)*CY44,0)*(1-$K44)</f>
        <v>#DIV/0!</v>
      </c>
      <c r="DA44" s="989" t="e">
        <f>VLOOKUP($E44,CY$450:DB$461,3,FALSE)*CY44*($K44)+IF($G44&gt;0,($I44/$G44)*CY44,0)*(1-$K44)</f>
        <v>#DIV/0!</v>
      </c>
      <c r="DB44" s="989" t="e">
        <f>VLOOKUP($E44,CY$450:DB$461,4,FALSE)*CY44*($K44)+(CY44-CZ44-DA44)*(1-$K44)</f>
        <v>#DIV/0!</v>
      </c>
      <c r="DC44" s="990"/>
      <c r="DG44" s="988" t="e">
        <f>(DG$29+DG$33+DG$37)*$L44</f>
        <v>#DIV/0!</v>
      </c>
      <c r="DH44" s="989" t="e">
        <f>VLOOKUP($E44,DG$450:DJ$461,2,FALSE)*DG44*($K44)+IF($G44&gt;0,($H44/$G44)*DG44,0)*(1-$K44)</f>
        <v>#DIV/0!</v>
      </c>
      <c r="DI44" s="989" t="e">
        <f>VLOOKUP($E44,DG$450:DJ$461,3,FALSE)*DG44*($K44)+IF($G44&gt;0,($I44/$G44)*DG44,0)*(1-$K44)</f>
        <v>#DIV/0!</v>
      </c>
      <c r="DJ44" s="989" t="e">
        <f>VLOOKUP($E44,DG$450:DJ$461,4,FALSE)*DG44*($K44)+(DG44-DH44-DI44)*(1-$K44)</f>
        <v>#DIV/0!</v>
      </c>
      <c r="DK44" s="990"/>
      <c r="DO44" s="988" t="e">
        <f>(DO$29+DO$33+DO$37)*$L44</f>
        <v>#DIV/0!</v>
      </c>
      <c r="DP44" s="989" t="e">
        <f>VLOOKUP($E44,DO$450:DR$461,2,FALSE)*DO44*($K44)+IF($G44&gt;0,($H44/$G44)*DO44,0)*(1-$K44)</f>
        <v>#DIV/0!</v>
      </c>
      <c r="DQ44" s="989" t="e">
        <f>VLOOKUP($E44,DO$450:DR$461,3,FALSE)*DO44*($K44)+IF($G44&gt;0,($I44/$G44)*DO44,0)*(1-$K44)</f>
        <v>#DIV/0!</v>
      </c>
      <c r="DR44" s="989" t="e">
        <f>VLOOKUP($E44,DO$450:DR$461,4,FALSE)*DO44*($K44)+(DO44-DP44-DQ44)*(1-$K44)</f>
        <v>#DIV/0!</v>
      </c>
      <c r="DS44" s="990"/>
      <c r="DW44" s="988" t="e">
        <f>(DW$29+DW$33+DW$37)*$L44</f>
        <v>#DIV/0!</v>
      </c>
      <c r="DX44" s="989" t="e">
        <f>VLOOKUP($E44,DW$450:DZ$461,2,FALSE)*DW44*($K44)+IF($G44&gt;0,($H44/$G44)*DW44,0)*(1-$K44)</f>
        <v>#DIV/0!</v>
      </c>
      <c r="DY44" s="989" t="e">
        <f>VLOOKUP($E44,DW$450:DZ$461,3,FALSE)*DW44*($K44)+IF($G44&gt;0,($I44/$G44)*DW44,0)*(1-$K44)</f>
        <v>#DIV/0!</v>
      </c>
      <c r="DZ44" s="989" t="e">
        <f>VLOOKUP($E44,DW$450:DZ$461,4,FALSE)*DW44*($K44)+(DW44-DX44-DY44)*(1-$K44)</f>
        <v>#DIV/0!</v>
      </c>
      <c r="EA44" s="990"/>
      <c r="EE44" s="988" t="e">
        <f>(EE$29+EE$33+EE$37)*$L44</f>
        <v>#DIV/0!</v>
      </c>
      <c r="EF44" s="989" t="e">
        <f>VLOOKUP($E44,EE$450:EH$461,2,FALSE)*EE44*($K44)+IF($G44&gt;0,($H44/$G44)*EE44,0)*(1-$K44)</f>
        <v>#DIV/0!</v>
      </c>
      <c r="EG44" s="989" t="e">
        <f>VLOOKUP($E44,EE$450:EH$461,3,FALSE)*EE44*($K44)+IF($G44&gt;0,($I44/$G44)*EE44,0)*(1-$K44)</f>
        <v>#DIV/0!</v>
      </c>
      <c r="EH44" s="989" t="e">
        <f>VLOOKUP($E44,EE$450:EH$461,4,FALSE)*EE44*($K44)+(EE44-EF44-EG44)*(1-$K44)</f>
        <v>#DIV/0!</v>
      </c>
      <c r="EI44" s="990"/>
      <c r="EM44" s="988" t="e">
        <f>(EM$29+EM$33+EM$37)*$L44</f>
        <v>#DIV/0!</v>
      </c>
      <c r="EN44" s="989" t="e">
        <f>VLOOKUP($E44,EM$450:EP$461,2,FALSE)*EM44*($K44)+IF($G44&gt;0,($H44/$G44)*EM44,0)*(1-$K44)</f>
        <v>#DIV/0!</v>
      </c>
      <c r="EO44" s="989" t="e">
        <f>VLOOKUP($E44,EM$450:EP$461,3,FALSE)*EM44*($K44)+IF($G44&gt;0,($I44/$G44)*EM44,0)*(1-$K44)</f>
        <v>#DIV/0!</v>
      </c>
      <c r="EP44" s="989" t="e">
        <f>VLOOKUP($E44,EM$450:EP$461,4,FALSE)*EM44*($K44)+(EM44-EN44-EO44)*(1-$K44)</f>
        <v>#DIV/0!</v>
      </c>
      <c r="EQ44" s="990"/>
      <c r="EU44" s="988" t="e">
        <f>(EU$29+EU$33+EU$37)*$L44</f>
        <v>#DIV/0!</v>
      </c>
      <c r="EV44" s="989" t="e">
        <f>VLOOKUP($E44,EU$450:EX$461,2,FALSE)*EU44*($K44)+IF($G44&gt;0,($H44/$G44)*EU44,0)*(1-$K44)</f>
        <v>#DIV/0!</v>
      </c>
      <c r="EW44" s="989" t="e">
        <f>VLOOKUP($E44,EU$450:EX$461,3,FALSE)*EU44*($K44)+IF($G44&gt;0,($I44/$G44)*EU44,0)*(1-$K44)</f>
        <v>#DIV/0!</v>
      </c>
      <c r="EX44" s="989" t="e">
        <f>VLOOKUP($E44,EU$450:EX$461,4,FALSE)*EU44*($K44)+(EU44-EV44-EW44)*(1-$K44)</f>
        <v>#DIV/0!</v>
      </c>
      <c r="EY44" s="990"/>
      <c r="FC44" s="988" t="e">
        <f>(FC$29+FC$33+FC$37)*$L44</f>
        <v>#DIV/0!</v>
      </c>
      <c r="FD44" s="989" t="e">
        <f>VLOOKUP($E44,FC$450:FF$461,2,FALSE)*FC44*($K44)+IF($G44&gt;0,($H44/$G44)*FC44,0)*(1-$K44)</f>
        <v>#DIV/0!</v>
      </c>
      <c r="FE44" s="989" t="e">
        <f>VLOOKUP($E44,FC$450:FF$461,3,FALSE)*FC44*($K44)+IF($G44&gt;0,($I44/$G44)*FC44,0)*(1-$K44)</f>
        <v>#DIV/0!</v>
      </c>
      <c r="FF44" s="989" t="e">
        <f>VLOOKUP($E44,FC$450:FF$461,4,FALSE)*FC44*($K44)+(FC44-FD44-FE44)*(1-$K44)</f>
        <v>#DIV/0!</v>
      </c>
      <c r="FG44" s="990"/>
      <c r="FK44" s="988" t="e">
        <f>(FK$29+FK$33+FK$37)*$L44</f>
        <v>#DIV/0!</v>
      </c>
      <c r="FL44" s="989" t="e">
        <f>VLOOKUP($E44,FK$450:FN$461,2,FALSE)*FK44*($K44)+IF($G44&gt;0,($H44/$G44)*FK44,0)*(1-$K44)</f>
        <v>#DIV/0!</v>
      </c>
      <c r="FM44" s="989" t="e">
        <f>VLOOKUP($E44,FK$450:FN$461,3,FALSE)*FK44*($K44)+IF($G44&gt;0,($I44/$G44)*FK44,0)*(1-$K44)</f>
        <v>#DIV/0!</v>
      </c>
      <c r="FN44" s="989" t="e">
        <f>VLOOKUP($E44,FK$450:FN$461,4,FALSE)*FK44*($K44)+(FK44-FL44-FM44)*(1-$K44)</f>
        <v>#DIV/0!</v>
      </c>
      <c r="FO44" s="990"/>
    </row>
    <row r="45" spans="1:171">
      <c r="A45" s="1246"/>
      <c r="B45" s="10" t="s">
        <v>126</v>
      </c>
      <c r="C45" s="1957" t="s">
        <v>70</v>
      </c>
      <c r="D45" s="764">
        <v>390</v>
      </c>
      <c r="E45" s="182" t="str">
        <f>'Sch 1- Rate Base '!E45</f>
        <v>PTD</v>
      </c>
      <c r="F45" s="765"/>
      <c r="G45" s="182">
        <f>'Sch 1- Rate Base '!G45</f>
        <v>0</v>
      </c>
      <c r="H45" s="182">
        <f>'Sch 1- Rate Base '!H45</f>
        <v>0</v>
      </c>
      <c r="I45" s="182">
        <f>'Sch 1- Rate Base '!I45</f>
        <v>0</v>
      </c>
      <c r="J45" s="1247">
        <f>'Sch 1- Rate Base '!J45</f>
        <v>0</v>
      </c>
      <c r="K45" s="777">
        <f t="shared" si="21"/>
        <v>1</v>
      </c>
      <c r="L45" s="995" t="e">
        <f t="shared" si="22"/>
        <v>#DIV/0!</v>
      </c>
      <c r="O45" s="988" t="e">
        <f t="shared" ref="O45:O57" si="23">(O$29+O$33+O$37)*$L45</f>
        <v>#DIV/0!</v>
      </c>
      <c r="P45" s="989" t="e">
        <f>VLOOKUP($E45,O$450:R$461,2,FALSE)*O45*($K45)+IF($G45&gt;0,($H45/$G45)*O45,0)*(1-$K45)</f>
        <v>#DIV/0!</v>
      </c>
      <c r="Q45" s="989" t="e">
        <f>VLOOKUP($E45,O$450:R$461,3,FALSE)*O45*($K45)+IF($G45&gt;0,($I45/$G45)*O45,0)*(1-$K45)</f>
        <v>#DIV/0!</v>
      </c>
      <c r="R45" s="989" t="e">
        <f>VLOOKUP($E45,O$450:R$461,4,FALSE)*O45*($K45)+(O45-P45-Q45)*(1-$K45)</f>
        <v>#DIV/0!</v>
      </c>
      <c r="S45" s="990"/>
      <c r="W45" s="988" t="e">
        <f t="shared" ref="W45:W57" si="24">(W$29+W$33+W$37)*$L45</f>
        <v>#DIV/0!</v>
      </c>
      <c r="X45" s="989" t="e">
        <f>VLOOKUP($E45,W$450:Z$461,2,FALSE)*W45*($K45)+IF($G45&gt;0,($H45/$G45)*W45,0)*(1-$K45)</f>
        <v>#DIV/0!</v>
      </c>
      <c r="Y45" s="989" t="e">
        <f>VLOOKUP($E45,W$450:Z$461,3,FALSE)*W45*($K45)+IF($G45&gt;0,($I45/$G45)*W45,0)*(1-$K45)</f>
        <v>#DIV/0!</v>
      </c>
      <c r="Z45" s="989" t="e">
        <f>VLOOKUP($E45,W$450:Z$461,4,FALSE)*W45*($K45)+(W45-X45-Y45)*(1-$K45)</f>
        <v>#DIV/0!</v>
      </c>
      <c r="AA45" s="990"/>
      <c r="AE45" s="988" t="e">
        <f t="shared" ref="AE45:AE57" si="25">(AE$29+AE$33+AE$37)*$L45</f>
        <v>#DIV/0!</v>
      </c>
      <c r="AF45" s="989" t="e">
        <f>VLOOKUP($E45,AE$450:AH$461,2,FALSE)*AE45*($K45)+IF($G45&gt;0,($H45/$G45)*AE45,0)*(1-$K45)</f>
        <v>#DIV/0!</v>
      </c>
      <c r="AG45" s="989" t="e">
        <f>VLOOKUP($E45,AE$450:AH$461,3,FALSE)*AE45*($K45)+IF($G45&gt;0,($I45/$G45)*AE45,0)*(1-$K45)</f>
        <v>#DIV/0!</v>
      </c>
      <c r="AH45" s="989" t="e">
        <f>VLOOKUP($E45,AE$450:AH$461,4,FALSE)*AE45*($K45)+(AE45-AF45-AG45)*(1-$K45)</f>
        <v>#DIV/0!</v>
      </c>
      <c r="AI45" s="990"/>
      <c r="AM45" s="988" t="e">
        <f t="shared" ref="AM45:AM57" si="26">(AM$29+AM$33+AM$37)*$L45</f>
        <v>#DIV/0!</v>
      </c>
      <c r="AN45" s="989" t="e">
        <f>VLOOKUP($E45,AM$450:AP$461,2,FALSE)*AM45*($K45)+IF($G45&gt;0,($H45/$G45)*AM45,0)*(1-$K45)</f>
        <v>#DIV/0!</v>
      </c>
      <c r="AO45" s="989" t="e">
        <f>VLOOKUP($E45,AM$450:AP$461,3,FALSE)*AM45*($K45)+IF($G45&gt;0,($I45/$G45)*AM45,0)*(1-$K45)</f>
        <v>#DIV/0!</v>
      </c>
      <c r="AP45" s="989" t="e">
        <f>VLOOKUP($E45,AM$450:AP$461,4,FALSE)*AM45*($K45)+(AM45-AN45-AO45)*(1-$K45)</f>
        <v>#DIV/0!</v>
      </c>
      <c r="AQ45" s="990"/>
      <c r="AU45" s="988" t="e">
        <f t="shared" ref="AU45:AU57" si="27">(AU$29+AU$33+AU$37)*$L45</f>
        <v>#DIV/0!</v>
      </c>
      <c r="AV45" s="989" t="e">
        <f>VLOOKUP($E45,AU$450:AX$461,2,FALSE)*AU45*($K45)+IF($G45&gt;0,($H45/$G45)*AU45,0)*(1-$K45)</f>
        <v>#DIV/0!</v>
      </c>
      <c r="AW45" s="989" t="e">
        <f>VLOOKUP($E45,AU$450:AX$461,3,FALSE)*AU45*($K45)+IF($G45&gt;0,($I45/$G45)*AU45,0)*(1-$K45)</f>
        <v>#DIV/0!</v>
      </c>
      <c r="AX45" s="989" t="e">
        <f>VLOOKUP($E45,AU$450:AX$461,4,FALSE)*AU45*($K45)+(AU45-AV45-AW45)*(1-$K45)</f>
        <v>#DIV/0!</v>
      </c>
      <c r="AY45" s="990"/>
      <c r="BC45" s="988" t="e">
        <f t="shared" ref="BC45:BC57" si="28">(BC$29+BC$33+BC$37)*$L45</f>
        <v>#DIV/0!</v>
      </c>
      <c r="BD45" s="989" t="e">
        <f>VLOOKUP($E45,BC$450:BF$461,2,FALSE)*BC45*($K45)+IF($G45&gt;0,($H45/$G45)*BC45,0)*(1-$K45)</f>
        <v>#DIV/0!</v>
      </c>
      <c r="BE45" s="989" t="e">
        <f>VLOOKUP($E45,BC$450:BF$461,3,FALSE)*BC45*($K45)+IF($G45&gt;0,($I45/$G45)*BC45,0)*(1-$K45)</f>
        <v>#DIV/0!</v>
      </c>
      <c r="BF45" s="989" t="e">
        <f>VLOOKUP($E45,BC$450:BF$461,4,FALSE)*BC45*($K45)+(BC45-BD45-BE45)*(1-$K45)</f>
        <v>#DIV/0!</v>
      </c>
      <c r="BG45" s="990"/>
      <c r="BK45" s="988" t="e">
        <f t="shared" ref="BK45:BK57" si="29">(BK$29+BK$33+BK$37)*$L45</f>
        <v>#DIV/0!</v>
      </c>
      <c r="BL45" s="989" t="e">
        <f>VLOOKUP($E45,BK$450:BN$461,2,FALSE)*BK45*($K45)+IF($G45&gt;0,($H45/$G45)*BK45,0)*(1-$K45)</f>
        <v>#DIV/0!</v>
      </c>
      <c r="BM45" s="989" t="e">
        <f>VLOOKUP($E45,BK$450:BN$461,3,FALSE)*BK45*($K45)+IF($G45&gt;0,($I45/$G45)*BK45,0)*(1-$K45)</f>
        <v>#DIV/0!</v>
      </c>
      <c r="BN45" s="989" t="e">
        <f>VLOOKUP($E45,BK$450:BN$461,4,FALSE)*BK45*($K45)+(BK45-BL45-BM45)*(1-$K45)</f>
        <v>#DIV/0!</v>
      </c>
      <c r="BO45" s="990"/>
      <c r="BS45" s="988" t="e">
        <f t="shared" ref="BS45:BS57" si="30">(BS$29+BS$33+BS$37)*$L45</f>
        <v>#DIV/0!</v>
      </c>
      <c r="BT45" s="989" t="e">
        <f>VLOOKUP($E45,BS$450:BV$461,2,FALSE)*BS45*($K45)+IF($G45&gt;0,($H45/$G45)*BS45,0)*(1-$K45)</f>
        <v>#DIV/0!</v>
      </c>
      <c r="BU45" s="989" t="e">
        <f>VLOOKUP($E45,BS$450:BV$461,3,FALSE)*BS45*($K45)+IF($G45&gt;0,($I45/$G45)*BS45,0)*(1-$K45)</f>
        <v>#DIV/0!</v>
      </c>
      <c r="BV45" s="989" t="e">
        <f>VLOOKUP($E45,BS$450:BV$461,4,FALSE)*BS45*($K45)+(BS45-BT45-BU45)*(1-$K45)</f>
        <v>#DIV/0!</v>
      </c>
      <c r="BW45" s="990"/>
      <c r="CA45" s="988" t="e">
        <f t="shared" ref="CA45:CA57" si="31">(CA$29+CA$33+CA$37)*$L45</f>
        <v>#DIV/0!</v>
      </c>
      <c r="CB45" s="989" t="e">
        <f>VLOOKUP($E45,CA$450:CD$461,2,FALSE)*CA45*($K45)+IF($G45&gt;0,($H45/$G45)*CA45,0)*(1-$K45)</f>
        <v>#DIV/0!</v>
      </c>
      <c r="CC45" s="989" t="e">
        <f>VLOOKUP($E45,CA$450:CD$461,3,FALSE)*CA45*($K45)+IF($G45&gt;0,($I45/$G45)*CA45,0)*(1-$K45)</f>
        <v>#DIV/0!</v>
      </c>
      <c r="CD45" s="989" t="e">
        <f>VLOOKUP($E45,CA$450:CD$461,4,FALSE)*CA45*($K45)+(CA45-CB45-CC45)*(1-$K45)</f>
        <v>#DIV/0!</v>
      </c>
      <c r="CE45" s="990"/>
      <c r="CI45" s="988" t="e">
        <f t="shared" ref="CI45:CI57" si="32">(CI$29+CI$33+CI$37)*$L45</f>
        <v>#DIV/0!</v>
      </c>
      <c r="CJ45" s="989" t="e">
        <f>VLOOKUP($E45,CI$450:CL$461,2,FALSE)*CI45*($K45)+IF($G45&gt;0,($H45/$G45)*CI45,0)*(1-$K45)</f>
        <v>#DIV/0!</v>
      </c>
      <c r="CK45" s="989" t="e">
        <f>VLOOKUP($E45,CI$450:CL$461,3,FALSE)*CI45*($K45)+IF($G45&gt;0,($I45/$G45)*CI45,0)*(1-$K45)</f>
        <v>#DIV/0!</v>
      </c>
      <c r="CL45" s="989" t="e">
        <f>VLOOKUP($E45,CI$450:CL$461,4,FALSE)*CI45*($K45)+(CI45-CJ45-CK45)*(1-$K45)</f>
        <v>#DIV/0!</v>
      </c>
      <c r="CM45" s="990"/>
      <c r="CQ45" s="988" t="e">
        <f t="shared" ref="CQ45:CQ57" si="33">(CQ$29+CQ$33+CQ$37)*$L45</f>
        <v>#DIV/0!</v>
      </c>
      <c r="CR45" s="989" t="e">
        <f>VLOOKUP($E45,CQ$450:CT$461,2,FALSE)*CQ45*($K45)+IF($G45&gt;0,($H45/$G45)*CQ45,0)*(1-$K45)</f>
        <v>#DIV/0!</v>
      </c>
      <c r="CS45" s="989" t="e">
        <f>VLOOKUP($E45,CQ$450:CT$461,3,FALSE)*CQ45*($K45)+IF($G45&gt;0,($I45/$G45)*CQ45,0)*(1-$K45)</f>
        <v>#DIV/0!</v>
      </c>
      <c r="CT45" s="989" t="e">
        <f>VLOOKUP($E45,CQ$450:CT$461,4,FALSE)*CQ45*($K45)+(CQ45-CR45-CS45)*(1-$K45)</f>
        <v>#DIV/0!</v>
      </c>
      <c r="CU45" s="990"/>
      <c r="CY45" s="988" t="e">
        <f t="shared" ref="CY45:CY57" si="34">(CY$29+CY$33+CY$37)*$L45</f>
        <v>#DIV/0!</v>
      </c>
      <c r="CZ45" s="989" t="e">
        <f>VLOOKUP($E45,CY$450:DB$461,2,FALSE)*CY45*($K45)+IF($G45&gt;0,($H45/$G45)*CY45,0)*(1-$K45)</f>
        <v>#DIV/0!</v>
      </c>
      <c r="DA45" s="989" t="e">
        <f>VLOOKUP($E45,CY$450:DB$461,3,FALSE)*CY45*($K45)+IF($G45&gt;0,($I45/$G45)*CY45,0)*(1-$K45)</f>
        <v>#DIV/0!</v>
      </c>
      <c r="DB45" s="989" t="e">
        <f>VLOOKUP($E45,CY$450:DB$461,4,FALSE)*CY45*($K45)+(CY45-CZ45-DA45)*(1-$K45)</f>
        <v>#DIV/0!</v>
      </c>
      <c r="DC45" s="990"/>
      <c r="DG45" s="988" t="e">
        <f t="shared" ref="DG45:DG57" si="35">(DG$29+DG$33+DG$37)*$L45</f>
        <v>#DIV/0!</v>
      </c>
      <c r="DH45" s="989" t="e">
        <f>VLOOKUP($E45,DG$450:DJ$461,2,FALSE)*DG45*($K45)+IF($G45&gt;0,($H45/$G45)*DG45,0)*(1-$K45)</f>
        <v>#DIV/0!</v>
      </c>
      <c r="DI45" s="989" t="e">
        <f>VLOOKUP($E45,DG$450:DJ$461,3,FALSE)*DG45*($K45)+IF($G45&gt;0,($I45/$G45)*DG45,0)*(1-$K45)</f>
        <v>#DIV/0!</v>
      </c>
      <c r="DJ45" s="989" t="e">
        <f>VLOOKUP($E45,DG$450:DJ$461,4,FALSE)*DG45*($K45)+(DG45-DH45-DI45)*(1-$K45)</f>
        <v>#DIV/0!</v>
      </c>
      <c r="DK45" s="990"/>
      <c r="DO45" s="988" t="e">
        <f t="shared" ref="DO45:DO57" si="36">(DO$29+DO$33+DO$37)*$L45</f>
        <v>#DIV/0!</v>
      </c>
      <c r="DP45" s="989" t="e">
        <f>VLOOKUP($E45,DO$450:DR$461,2,FALSE)*DO45*($K45)+IF($G45&gt;0,($H45/$G45)*DO45,0)*(1-$K45)</f>
        <v>#DIV/0!</v>
      </c>
      <c r="DQ45" s="989" t="e">
        <f>VLOOKUP($E45,DO$450:DR$461,3,FALSE)*DO45*($K45)+IF($G45&gt;0,($I45/$G45)*DO45,0)*(1-$K45)</f>
        <v>#DIV/0!</v>
      </c>
      <c r="DR45" s="989" t="e">
        <f>VLOOKUP($E45,DO$450:DR$461,4,FALSE)*DO45*($K45)+(DO45-DP45-DQ45)*(1-$K45)</f>
        <v>#DIV/0!</v>
      </c>
      <c r="DS45" s="990"/>
      <c r="DW45" s="988" t="e">
        <f t="shared" ref="DW45:DW57" si="37">(DW$29+DW$33+DW$37)*$L45</f>
        <v>#DIV/0!</v>
      </c>
      <c r="DX45" s="989" t="e">
        <f>VLOOKUP($E45,DW$450:DZ$461,2,FALSE)*DW45*($K45)+IF($G45&gt;0,($H45/$G45)*DW45,0)*(1-$K45)</f>
        <v>#DIV/0!</v>
      </c>
      <c r="DY45" s="989" t="e">
        <f>VLOOKUP($E45,DW$450:DZ$461,3,FALSE)*DW45*($K45)+IF($G45&gt;0,($I45/$G45)*DW45,0)*(1-$K45)</f>
        <v>#DIV/0!</v>
      </c>
      <c r="DZ45" s="989" t="e">
        <f>VLOOKUP($E45,DW$450:DZ$461,4,FALSE)*DW45*($K45)+(DW45-DX45-DY45)*(1-$K45)</f>
        <v>#DIV/0!</v>
      </c>
      <c r="EA45" s="990"/>
      <c r="EE45" s="988" t="e">
        <f t="shared" ref="EE45:EE57" si="38">(EE$29+EE$33+EE$37)*$L45</f>
        <v>#DIV/0!</v>
      </c>
      <c r="EF45" s="989" t="e">
        <f>VLOOKUP($E45,EE$450:EH$461,2,FALSE)*EE45*($K45)+IF($G45&gt;0,($H45/$G45)*EE45,0)*(1-$K45)</f>
        <v>#DIV/0!</v>
      </c>
      <c r="EG45" s="989" t="e">
        <f>VLOOKUP($E45,EE$450:EH$461,3,FALSE)*EE45*($K45)+IF($G45&gt;0,($I45/$G45)*EE45,0)*(1-$K45)</f>
        <v>#DIV/0!</v>
      </c>
      <c r="EH45" s="989" t="e">
        <f>VLOOKUP($E45,EE$450:EH$461,4,FALSE)*EE45*($K45)+(EE45-EF45-EG45)*(1-$K45)</f>
        <v>#DIV/0!</v>
      </c>
      <c r="EI45" s="990"/>
      <c r="EM45" s="988" t="e">
        <f t="shared" ref="EM45:EM57" si="39">(EM$29+EM$33+EM$37)*$L45</f>
        <v>#DIV/0!</v>
      </c>
      <c r="EN45" s="989" t="e">
        <f>VLOOKUP($E45,EM$450:EP$461,2,FALSE)*EM45*($K45)+IF($G45&gt;0,($H45/$G45)*EM45,0)*(1-$K45)</f>
        <v>#DIV/0!</v>
      </c>
      <c r="EO45" s="989" t="e">
        <f>VLOOKUP($E45,EM$450:EP$461,3,FALSE)*EM45*($K45)+IF($G45&gt;0,($I45/$G45)*EM45,0)*(1-$K45)</f>
        <v>#DIV/0!</v>
      </c>
      <c r="EP45" s="989" t="e">
        <f>VLOOKUP($E45,EM$450:EP$461,4,FALSE)*EM45*($K45)+(EM45-EN45-EO45)*(1-$K45)</f>
        <v>#DIV/0!</v>
      </c>
      <c r="EQ45" s="990"/>
      <c r="EU45" s="988" t="e">
        <f t="shared" ref="EU45:EU57" si="40">(EU$29+EU$33+EU$37)*$L45</f>
        <v>#DIV/0!</v>
      </c>
      <c r="EV45" s="989" t="e">
        <f>VLOOKUP($E45,EU$450:EX$461,2,FALSE)*EU45*($K45)+IF($G45&gt;0,($H45/$G45)*EU45,0)*(1-$K45)</f>
        <v>#DIV/0!</v>
      </c>
      <c r="EW45" s="989" t="e">
        <f>VLOOKUP($E45,EU$450:EX$461,3,FALSE)*EU45*($K45)+IF($G45&gt;0,($I45/$G45)*EU45,0)*(1-$K45)</f>
        <v>#DIV/0!</v>
      </c>
      <c r="EX45" s="989" t="e">
        <f>VLOOKUP($E45,EU$450:EX$461,4,FALSE)*EU45*($K45)+(EU45-EV45-EW45)*(1-$K45)</f>
        <v>#DIV/0!</v>
      </c>
      <c r="EY45" s="990"/>
      <c r="FC45" s="988" t="e">
        <f t="shared" ref="FC45:FC57" si="41">(FC$29+FC$33+FC$37)*$L45</f>
        <v>#DIV/0!</v>
      </c>
      <c r="FD45" s="989" t="e">
        <f>VLOOKUP($E45,FC$450:FF$461,2,FALSE)*FC45*($K45)+IF($G45&gt;0,($H45/$G45)*FC45,0)*(1-$K45)</f>
        <v>#DIV/0!</v>
      </c>
      <c r="FE45" s="989" t="e">
        <f>VLOOKUP($E45,FC$450:FF$461,3,FALSE)*FC45*($K45)+IF($G45&gt;0,($I45/$G45)*FC45,0)*(1-$K45)</f>
        <v>#DIV/0!</v>
      </c>
      <c r="FF45" s="989" t="e">
        <f>VLOOKUP($E45,FC$450:FF$461,4,FALSE)*FC45*($K45)+(FC45-FD45-FE45)*(1-$K45)</f>
        <v>#DIV/0!</v>
      </c>
      <c r="FG45" s="990"/>
      <c r="FK45" s="988" t="e">
        <f t="shared" ref="FK45:FK57" si="42">(FK$29+FK$33+FK$37)*$L45</f>
        <v>#DIV/0!</v>
      </c>
      <c r="FL45" s="989" t="e">
        <f>VLOOKUP($E45,FK$450:FN$461,2,FALSE)*FK45*($K45)+IF($G45&gt;0,($H45/$G45)*FK45,0)*(1-$K45)</f>
        <v>#DIV/0!</v>
      </c>
      <c r="FM45" s="989" t="e">
        <f>VLOOKUP($E45,FK$450:FN$461,3,FALSE)*FK45*($K45)+IF($G45&gt;0,($I45/$G45)*FK45,0)*(1-$K45)</f>
        <v>#DIV/0!</v>
      </c>
      <c r="FN45" s="989" t="e">
        <f>VLOOKUP($E45,FK$450:FN$461,4,FALSE)*FK45*($K45)+(FK45-FL45-FM45)*(1-$K45)</f>
        <v>#DIV/0!</v>
      </c>
      <c r="FO45" s="990"/>
    </row>
    <row r="46" spans="1:171">
      <c r="A46" s="1246"/>
      <c r="B46" s="10" t="s">
        <v>127</v>
      </c>
      <c r="C46" s="1957" t="s">
        <v>70</v>
      </c>
      <c r="D46" s="764">
        <v>391</v>
      </c>
      <c r="E46" s="182" t="str">
        <f>'Sch 1- Rate Base '!E46</f>
        <v>LABOR</v>
      </c>
      <c r="F46" s="765"/>
      <c r="G46" s="182">
        <f>'Sch 1- Rate Base '!G46</f>
        <v>0</v>
      </c>
      <c r="H46" s="182">
        <f>'Sch 1- Rate Base '!H46</f>
        <v>0</v>
      </c>
      <c r="I46" s="182">
        <f>'Sch 1- Rate Base '!I46</f>
        <v>0</v>
      </c>
      <c r="J46" s="1247">
        <f>'Sch 1- Rate Base '!J46</f>
        <v>0</v>
      </c>
      <c r="K46" s="777">
        <f t="shared" si="21"/>
        <v>1</v>
      </c>
      <c r="L46" s="995" t="e">
        <f t="shared" si="22"/>
        <v>#DIV/0!</v>
      </c>
      <c r="O46" s="988" t="e">
        <f t="shared" si="23"/>
        <v>#DIV/0!</v>
      </c>
      <c r="P46" s="989" t="e">
        <f>VLOOKUP($E46,O$450:R$461,2,FALSE)*O46*($K46)+IF($G46&gt;0,($H46/$G46)*O46,0)*(1-$K46)</f>
        <v>#DIV/0!</v>
      </c>
      <c r="Q46" s="989" t="e">
        <f>VLOOKUP($E46,O$450:R$461,3,FALSE)*O46*($K46)+IF($G46&gt;0,($I46/$G46)*O46,0)*(1-$K46)</f>
        <v>#DIV/0!</v>
      </c>
      <c r="R46" s="989" t="e">
        <f>VLOOKUP($E46,O$450:R$461,4,FALSE)*O46*($K46)+(O46-P46-Q46)*(1-$K46)</f>
        <v>#DIV/0!</v>
      </c>
      <c r="S46" s="990"/>
      <c r="W46" s="988" t="e">
        <f t="shared" si="24"/>
        <v>#DIV/0!</v>
      </c>
      <c r="X46" s="989" t="e">
        <f>VLOOKUP($E46,W$450:Z$461,2,FALSE)*W46*($K46)+IF($G46&gt;0,($H46/$G46)*W46,0)*(1-$K46)</f>
        <v>#DIV/0!</v>
      </c>
      <c r="Y46" s="989" t="e">
        <f>VLOOKUP($E46,W$450:Z$461,3,FALSE)*W46*($K46)+IF($G46&gt;0,($I46/$G46)*W46,0)*(1-$K46)</f>
        <v>#DIV/0!</v>
      </c>
      <c r="Z46" s="989" t="e">
        <f>VLOOKUP($E46,W$450:Z$461,4,FALSE)*W46*($K46)+(W46-X46-Y46)*(1-$K46)</f>
        <v>#DIV/0!</v>
      </c>
      <c r="AA46" s="990"/>
      <c r="AE46" s="988" t="e">
        <f t="shared" si="25"/>
        <v>#DIV/0!</v>
      </c>
      <c r="AF46" s="989" t="e">
        <f>VLOOKUP($E46,AE$450:AH$461,2,FALSE)*AE46*($K46)+IF($G46&gt;0,($H46/$G46)*AE46,0)*(1-$K46)</f>
        <v>#DIV/0!</v>
      </c>
      <c r="AG46" s="989" t="e">
        <f>VLOOKUP($E46,AE$450:AH$461,3,FALSE)*AE46*($K46)+IF($G46&gt;0,($I46/$G46)*AE46,0)*(1-$K46)</f>
        <v>#DIV/0!</v>
      </c>
      <c r="AH46" s="989" t="e">
        <f>VLOOKUP($E46,AE$450:AH$461,4,FALSE)*AE46*($K46)+(AE46-AF46-AG46)*(1-$K46)</f>
        <v>#DIV/0!</v>
      </c>
      <c r="AI46" s="990"/>
      <c r="AM46" s="988" t="e">
        <f t="shared" si="26"/>
        <v>#DIV/0!</v>
      </c>
      <c r="AN46" s="989" t="e">
        <f>VLOOKUP($E46,AM$450:AP$461,2,FALSE)*AM46*($K46)+IF($G46&gt;0,($H46/$G46)*AM46,0)*(1-$K46)</f>
        <v>#DIV/0!</v>
      </c>
      <c r="AO46" s="989" t="e">
        <f>VLOOKUP($E46,AM$450:AP$461,3,FALSE)*AM46*($K46)+IF($G46&gt;0,($I46/$G46)*AM46,0)*(1-$K46)</f>
        <v>#DIV/0!</v>
      </c>
      <c r="AP46" s="989" t="e">
        <f>VLOOKUP($E46,AM$450:AP$461,4,FALSE)*AM46*($K46)+(AM46-AN46-AO46)*(1-$K46)</f>
        <v>#DIV/0!</v>
      </c>
      <c r="AQ46" s="990"/>
      <c r="AU46" s="988" t="e">
        <f t="shared" si="27"/>
        <v>#DIV/0!</v>
      </c>
      <c r="AV46" s="989" t="e">
        <f>VLOOKUP($E46,AU$450:AX$461,2,FALSE)*AU46*($K46)+IF($G46&gt;0,($H46/$G46)*AU46,0)*(1-$K46)</f>
        <v>#DIV/0!</v>
      </c>
      <c r="AW46" s="989" t="e">
        <f>VLOOKUP($E46,AU$450:AX$461,3,FALSE)*AU46*($K46)+IF($G46&gt;0,($I46/$G46)*AU46,0)*(1-$K46)</f>
        <v>#DIV/0!</v>
      </c>
      <c r="AX46" s="989" t="e">
        <f>VLOOKUP($E46,AU$450:AX$461,4,FALSE)*AU46*($K46)+(AU46-AV46-AW46)*(1-$K46)</f>
        <v>#DIV/0!</v>
      </c>
      <c r="AY46" s="990"/>
      <c r="BC46" s="988" t="e">
        <f t="shared" si="28"/>
        <v>#DIV/0!</v>
      </c>
      <c r="BD46" s="989" t="e">
        <f>VLOOKUP($E46,BC$450:BF$461,2,FALSE)*BC46*($K46)+IF($G46&gt;0,($H46/$G46)*BC46,0)*(1-$K46)</f>
        <v>#DIV/0!</v>
      </c>
      <c r="BE46" s="989" t="e">
        <f>VLOOKUP($E46,BC$450:BF$461,3,FALSE)*BC46*($K46)+IF($G46&gt;0,($I46/$G46)*BC46,0)*(1-$K46)</f>
        <v>#DIV/0!</v>
      </c>
      <c r="BF46" s="989" t="e">
        <f>VLOOKUP($E46,BC$450:BF$461,4,FALSE)*BC46*($K46)+(BC46-BD46-BE46)*(1-$K46)</f>
        <v>#DIV/0!</v>
      </c>
      <c r="BG46" s="990"/>
      <c r="BK46" s="988" t="e">
        <f t="shared" si="29"/>
        <v>#DIV/0!</v>
      </c>
      <c r="BL46" s="989" t="e">
        <f>VLOOKUP($E46,BK$450:BN$461,2,FALSE)*BK46*($K46)+IF($G46&gt;0,($H46/$G46)*BK46,0)*(1-$K46)</f>
        <v>#DIV/0!</v>
      </c>
      <c r="BM46" s="989" t="e">
        <f>VLOOKUP($E46,BK$450:BN$461,3,FALSE)*BK46*($K46)+IF($G46&gt;0,($I46/$G46)*BK46,0)*(1-$K46)</f>
        <v>#DIV/0!</v>
      </c>
      <c r="BN46" s="989" t="e">
        <f>VLOOKUP($E46,BK$450:BN$461,4,FALSE)*BK46*($K46)+(BK46-BL46-BM46)*(1-$K46)</f>
        <v>#DIV/0!</v>
      </c>
      <c r="BO46" s="990"/>
      <c r="BS46" s="988" t="e">
        <f t="shared" si="30"/>
        <v>#DIV/0!</v>
      </c>
      <c r="BT46" s="989" t="e">
        <f>VLOOKUP($E46,BS$450:BV$461,2,FALSE)*BS46*($K46)+IF($G46&gt;0,($H46/$G46)*BS46,0)*(1-$K46)</f>
        <v>#DIV/0!</v>
      </c>
      <c r="BU46" s="989" t="e">
        <f>VLOOKUP($E46,BS$450:BV$461,3,FALSE)*BS46*($K46)+IF($G46&gt;0,($I46/$G46)*BS46,0)*(1-$K46)</f>
        <v>#DIV/0!</v>
      </c>
      <c r="BV46" s="989" t="e">
        <f>VLOOKUP($E46,BS$450:BV$461,4,FALSE)*BS46*($K46)+(BS46-BT46-BU46)*(1-$K46)</f>
        <v>#DIV/0!</v>
      </c>
      <c r="BW46" s="990"/>
      <c r="CA46" s="988" t="e">
        <f t="shared" si="31"/>
        <v>#DIV/0!</v>
      </c>
      <c r="CB46" s="989" t="e">
        <f>VLOOKUP($E46,CA$450:CD$461,2,FALSE)*CA46*($K46)+IF($G46&gt;0,($H46/$G46)*CA46,0)*(1-$K46)</f>
        <v>#DIV/0!</v>
      </c>
      <c r="CC46" s="989" t="e">
        <f>VLOOKUP($E46,CA$450:CD$461,3,FALSE)*CA46*($K46)+IF($G46&gt;0,($I46/$G46)*CA46,0)*(1-$K46)</f>
        <v>#DIV/0!</v>
      </c>
      <c r="CD46" s="989" t="e">
        <f>VLOOKUP($E46,CA$450:CD$461,4,FALSE)*CA46*($K46)+(CA46-CB46-CC46)*(1-$K46)</f>
        <v>#DIV/0!</v>
      </c>
      <c r="CE46" s="990"/>
      <c r="CI46" s="988" t="e">
        <f t="shared" si="32"/>
        <v>#DIV/0!</v>
      </c>
      <c r="CJ46" s="989" t="e">
        <f>VLOOKUP($E46,CI$450:CL$461,2,FALSE)*CI46*($K46)+IF($G46&gt;0,($H46/$G46)*CI46,0)*(1-$K46)</f>
        <v>#DIV/0!</v>
      </c>
      <c r="CK46" s="989" t="e">
        <f>VLOOKUP($E46,CI$450:CL$461,3,FALSE)*CI46*($K46)+IF($G46&gt;0,($I46/$G46)*CI46,0)*(1-$K46)</f>
        <v>#DIV/0!</v>
      </c>
      <c r="CL46" s="989" t="e">
        <f>VLOOKUP($E46,CI$450:CL$461,4,FALSE)*CI46*($K46)+(CI46-CJ46-CK46)*(1-$K46)</f>
        <v>#DIV/0!</v>
      </c>
      <c r="CM46" s="990"/>
      <c r="CQ46" s="988" t="e">
        <f t="shared" si="33"/>
        <v>#DIV/0!</v>
      </c>
      <c r="CR46" s="989" t="e">
        <f>VLOOKUP($E46,CQ$450:CT$461,2,FALSE)*CQ46*($K46)+IF($G46&gt;0,($H46/$G46)*CQ46,0)*(1-$K46)</f>
        <v>#DIV/0!</v>
      </c>
      <c r="CS46" s="989" t="e">
        <f>VLOOKUP($E46,CQ$450:CT$461,3,FALSE)*CQ46*($K46)+IF($G46&gt;0,($I46/$G46)*CQ46,0)*(1-$K46)</f>
        <v>#DIV/0!</v>
      </c>
      <c r="CT46" s="989" t="e">
        <f>VLOOKUP($E46,CQ$450:CT$461,4,FALSE)*CQ46*($K46)+(CQ46-CR46-CS46)*(1-$K46)</f>
        <v>#DIV/0!</v>
      </c>
      <c r="CU46" s="990"/>
      <c r="CY46" s="988" t="e">
        <f t="shared" si="34"/>
        <v>#DIV/0!</v>
      </c>
      <c r="CZ46" s="989" t="e">
        <f>VLOOKUP($E46,CY$450:DB$461,2,FALSE)*CY46*($K46)+IF($G46&gt;0,($H46/$G46)*CY46,0)*(1-$K46)</f>
        <v>#DIV/0!</v>
      </c>
      <c r="DA46" s="989" t="e">
        <f>VLOOKUP($E46,CY$450:DB$461,3,FALSE)*CY46*($K46)+IF($G46&gt;0,($I46/$G46)*CY46,0)*(1-$K46)</f>
        <v>#DIV/0!</v>
      </c>
      <c r="DB46" s="989" t="e">
        <f>VLOOKUP($E46,CY$450:DB$461,4,FALSE)*CY46*($K46)+(CY46-CZ46-DA46)*(1-$K46)</f>
        <v>#DIV/0!</v>
      </c>
      <c r="DC46" s="990"/>
      <c r="DG46" s="988" t="e">
        <f t="shared" si="35"/>
        <v>#DIV/0!</v>
      </c>
      <c r="DH46" s="989" t="e">
        <f>VLOOKUP($E46,DG$450:DJ$461,2,FALSE)*DG46*($K46)+IF($G46&gt;0,($H46/$G46)*DG46,0)*(1-$K46)</f>
        <v>#DIV/0!</v>
      </c>
      <c r="DI46" s="989" t="e">
        <f>VLOOKUP($E46,DG$450:DJ$461,3,FALSE)*DG46*($K46)+IF($G46&gt;0,($I46/$G46)*DG46,0)*(1-$K46)</f>
        <v>#DIV/0!</v>
      </c>
      <c r="DJ46" s="989" t="e">
        <f>VLOOKUP($E46,DG$450:DJ$461,4,FALSE)*DG46*($K46)+(DG46-DH46-DI46)*(1-$K46)</f>
        <v>#DIV/0!</v>
      </c>
      <c r="DK46" s="990"/>
      <c r="DO46" s="988" t="e">
        <f t="shared" si="36"/>
        <v>#DIV/0!</v>
      </c>
      <c r="DP46" s="989" t="e">
        <f>VLOOKUP($E46,DO$450:DR$461,2,FALSE)*DO46*($K46)+IF($G46&gt;0,($H46/$G46)*DO46,0)*(1-$K46)</f>
        <v>#DIV/0!</v>
      </c>
      <c r="DQ46" s="989" t="e">
        <f>VLOOKUP($E46,DO$450:DR$461,3,FALSE)*DO46*($K46)+IF($G46&gt;0,($I46/$G46)*DO46,0)*(1-$K46)</f>
        <v>#DIV/0!</v>
      </c>
      <c r="DR46" s="989" t="e">
        <f>VLOOKUP($E46,DO$450:DR$461,4,FALSE)*DO46*($K46)+(DO46-DP46-DQ46)*(1-$K46)</f>
        <v>#DIV/0!</v>
      </c>
      <c r="DS46" s="990"/>
      <c r="DW46" s="988" t="e">
        <f t="shared" si="37"/>
        <v>#DIV/0!</v>
      </c>
      <c r="DX46" s="989" t="e">
        <f>VLOOKUP($E46,DW$450:DZ$461,2,FALSE)*DW46*($K46)+IF($G46&gt;0,($H46/$G46)*DW46,0)*(1-$K46)</f>
        <v>#DIV/0!</v>
      </c>
      <c r="DY46" s="989" t="e">
        <f>VLOOKUP($E46,DW$450:DZ$461,3,FALSE)*DW46*($K46)+IF($G46&gt;0,($I46/$G46)*DW46,0)*(1-$K46)</f>
        <v>#DIV/0!</v>
      </c>
      <c r="DZ46" s="989" t="e">
        <f>VLOOKUP($E46,DW$450:DZ$461,4,FALSE)*DW46*($K46)+(DW46-DX46-DY46)*(1-$K46)</f>
        <v>#DIV/0!</v>
      </c>
      <c r="EA46" s="990"/>
      <c r="EE46" s="988" t="e">
        <f t="shared" si="38"/>
        <v>#DIV/0!</v>
      </c>
      <c r="EF46" s="989" t="e">
        <f>VLOOKUP($E46,EE$450:EH$461,2,FALSE)*EE46*($K46)+IF($G46&gt;0,($H46/$G46)*EE46,0)*(1-$K46)</f>
        <v>#DIV/0!</v>
      </c>
      <c r="EG46" s="989" t="e">
        <f>VLOOKUP($E46,EE$450:EH$461,3,FALSE)*EE46*($K46)+IF($G46&gt;0,($I46/$G46)*EE46,0)*(1-$K46)</f>
        <v>#DIV/0!</v>
      </c>
      <c r="EH46" s="989" t="e">
        <f>VLOOKUP($E46,EE$450:EH$461,4,FALSE)*EE46*($K46)+(EE46-EF46-EG46)*(1-$K46)</f>
        <v>#DIV/0!</v>
      </c>
      <c r="EI46" s="990"/>
      <c r="EM46" s="988" t="e">
        <f t="shared" si="39"/>
        <v>#DIV/0!</v>
      </c>
      <c r="EN46" s="989" t="e">
        <f>VLOOKUP($E46,EM$450:EP$461,2,FALSE)*EM46*($K46)+IF($G46&gt;0,($H46/$G46)*EM46,0)*(1-$K46)</f>
        <v>#DIV/0!</v>
      </c>
      <c r="EO46" s="989" t="e">
        <f>VLOOKUP($E46,EM$450:EP$461,3,FALSE)*EM46*($K46)+IF($G46&gt;0,($I46/$G46)*EM46,0)*(1-$K46)</f>
        <v>#DIV/0!</v>
      </c>
      <c r="EP46" s="989" t="e">
        <f>VLOOKUP($E46,EM$450:EP$461,4,FALSE)*EM46*($K46)+(EM46-EN46-EO46)*(1-$K46)</f>
        <v>#DIV/0!</v>
      </c>
      <c r="EQ46" s="990"/>
      <c r="EU46" s="988" t="e">
        <f t="shared" si="40"/>
        <v>#DIV/0!</v>
      </c>
      <c r="EV46" s="989" t="e">
        <f>VLOOKUP($E46,EU$450:EX$461,2,FALSE)*EU46*($K46)+IF($G46&gt;0,($H46/$G46)*EU46,0)*(1-$K46)</f>
        <v>#DIV/0!</v>
      </c>
      <c r="EW46" s="989" t="e">
        <f>VLOOKUP($E46,EU$450:EX$461,3,FALSE)*EU46*($K46)+IF($G46&gt;0,($I46/$G46)*EU46,0)*(1-$K46)</f>
        <v>#DIV/0!</v>
      </c>
      <c r="EX46" s="989" t="e">
        <f>VLOOKUP($E46,EU$450:EX$461,4,FALSE)*EU46*($K46)+(EU46-EV46-EW46)*(1-$K46)</f>
        <v>#DIV/0!</v>
      </c>
      <c r="EY46" s="990"/>
      <c r="FC46" s="988" t="e">
        <f t="shared" si="41"/>
        <v>#DIV/0!</v>
      </c>
      <c r="FD46" s="989" t="e">
        <f>VLOOKUP($E46,FC$450:FF$461,2,FALSE)*FC46*($K46)+IF($G46&gt;0,($H46/$G46)*FC46,0)*(1-$K46)</f>
        <v>#DIV/0!</v>
      </c>
      <c r="FE46" s="989" t="e">
        <f>VLOOKUP($E46,FC$450:FF$461,3,FALSE)*FC46*($K46)+IF($G46&gt;0,($I46/$G46)*FC46,0)*(1-$K46)</f>
        <v>#DIV/0!</v>
      </c>
      <c r="FF46" s="989" t="e">
        <f>VLOOKUP($E46,FC$450:FF$461,4,FALSE)*FC46*($K46)+(FC46-FD46-FE46)*(1-$K46)</f>
        <v>#DIV/0!</v>
      </c>
      <c r="FG46" s="990"/>
      <c r="FK46" s="988" t="e">
        <f t="shared" si="42"/>
        <v>#DIV/0!</v>
      </c>
      <c r="FL46" s="989" t="e">
        <f>VLOOKUP($E46,FK$450:FN$461,2,FALSE)*FK46*($K46)+IF($G46&gt;0,($H46/$G46)*FK46,0)*(1-$K46)</f>
        <v>#DIV/0!</v>
      </c>
      <c r="FM46" s="989" t="e">
        <f>VLOOKUP($E46,FK$450:FN$461,3,FALSE)*FK46*($K46)+IF($G46&gt;0,($I46/$G46)*FK46,0)*(1-$K46)</f>
        <v>#DIV/0!</v>
      </c>
      <c r="FN46" s="989" t="e">
        <f>VLOOKUP($E46,FK$450:FN$461,4,FALSE)*FK46*($K46)+(FK46-FL46-FM46)*(1-$K46)</f>
        <v>#DIV/0!</v>
      </c>
      <c r="FO46" s="990"/>
    </row>
    <row r="47" spans="1:171">
      <c r="A47" s="1246"/>
      <c r="B47" s="10" t="s">
        <v>128</v>
      </c>
      <c r="C47" s="1957" t="s">
        <v>70</v>
      </c>
      <c r="D47" s="764">
        <v>392</v>
      </c>
      <c r="E47" s="182" t="str">
        <f>'Sch 1- Rate Base '!E47</f>
        <v>TD</v>
      </c>
      <c r="F47" s="765"/>
      <c r="G47" s="182">
        <f>'Sch 1- Rate Base '!G47</f>
        <v>0</v>
      </c>
      <c r="H47" s="182">
        <f>'Sch 1- Rate Base '!H47</f>
        <v>0</v>
      </c>
      <c r="I47" s="182">
        <f>'Sch 1- Rate Base '!I47</f>
        <v>0</v>
      </c>
      <c r="J47" s="1247">
        <f>'Sch 1- Rate Base '!J47</f>
        <v>0</v>
      </c>
      <c r="K47" s="777">
        <f t="shared" si="21"/>
        <v>1</v>
      </c>
      <c r="L47" s="995" t="e">
        <f t="shared" si="22"/>
        <v>#DIV/0!</v>
      </c>
      <c r="O47" s="988" t="e">
        <f t="shared" si="23"/>
        <v>#DIV/0!</v>
      </c>
      <c r="P47" s="989" t="e">
        <f>VLOOKUP($E47,O$450:R$461,2,FALSE)*O47*($K47)+IF($G47&gt;0,($H47/$G47)*O47,0)*(1-$K47)</f>
        <v>#DIV/0!</v>
      </c>
      <c r="Q47" s="989" t="e">
        <f>VLOOKUP($E47,O$450:R$461,3,FALSE)*O47*($K47)+IF($G47&gt;0,($I47/$G47)*O47,0)*(1-$K47)</f>
        <v>#DIV/0!</v>
      </c>
      <c r="R47" s="989" t="e">
        <f>VLOOKUP($E47,O$450:R$461,4,FALSE)*O47*($K47)+(O47-P47-Q47)*(1-$K47)</f>
        <v>#DIV/0!</v>
      </c>
      <c r="S47" s="990"/>
      <c r="W47" s="988" t="e">
        <f t="shared" si="24"/>
        <v>#DIV/0!</v>
      </c>
      <c r="X47" s="989" t="e">
        <f>VLOOKUP($E47,W$450:Z$461,2,FALSE)*W47*($K47)+IF($G47&gt;0,($H47/$G47)*W47,0)*(1-$K47)</f>
        <v>#DIV/0!</v>
      </c>
      <c r="Y47" s="989" t="e">
        <f>VLOOKUP($E47,W$450:Z$461,3,FALSE)*W47*($K47)+IF($G47&gt;0,($I47/$G47)*W47,0)*(1-$K47)</f>
        <v>#DIV/0!</v>
      </c>
      <c r="Z47" s="989" t="e">
        <f>VLOOKUP($E47,W$450:Z$461,4,FALSE)*W47*($K47)+(W47-X47-Y47)*(1-$K47)</f>
        <v>#DIV/0!</v>
      </c>
      <c r="AA47" s="990"/>
      <c r="AE47" s="988" t="e">
        <f t="shared" si="25"/>
        <v>#DIV/0!</v>
      </c>
      <c r="AF47" s="989" t="e">
        <f>VLOOKUP($E47,AE$450:AH$461,2,FALSE)*AE47*($K47)+IF($G47&gt;0,($H47/$G47)*AE47,0)*(1-$K47)</f>
        <v>#DIV/0!</v>
      </c>
      <c r="AG47" s="989" t="e">
        <f>VLOOKUP($E47,AE$450:AH$461,3,FALSE)*AE47*($K47)+IF($G47&gt;0,($I47/$G47)*AE47,0)*(1-$K47)</f>
        <v>#DIV/0!</v>
      </c>
      <c r="AH47" s="989" t="e">
        <f>VLOOKUP($E47,AE$450:AH$461,4,FALSE)*AE47*($K47)+(AE47-AF47-AG47)*(1-$K47)</f>
        <v>#DIV/0!</v>
      </c>
      <c r="AI47" s="990"/>
      <c r="AM47" s="988" t="e">
        <f t="shared" si="26"/>
        <v>#DIV/0!</v>
      </c>
      <c r="AN47" s="989" t="e">
        <f>VLOOKUP($E47,AM$450:AP$461,2,FALSE)*AM47*($K47)+IF($G47&gt;0,($H47/$G47)*AM47,0)*(1-$K47)</f>
        <v>#DIV/0!</v>
      </c>
      <c r="AO47" s="989" t="e">
        <f>VLOOKUP($E47,AM$450:AP$461,3,FALSE)*AM47*($K47)+IF($G47&gt;0,($I47/$G47)*AM47,0)*(1-$K47)</f>
        <v>#DIV/0!</v>
      </c>
      <c r="AP47" s="989" t="e">
        <f>VLOOKUP($E47,AM$450:AP$461,4,FALSE)*AM47*($K47)+(AM47-AN47-AO47)*(1-$K47)</f>
        <v>#DIV/0!</v>
      </c>
      <c r="AQ47" s="990"/>
      <c r="AU47" s="988" t="e">
        <f t="shared" si="27"/>
        <v>#DIV/0!</v>
      </c>
      <c r="AV47" s="989" t="e">
        <f>VLOOKUP($E47,AU$450:AX$461,2,FALSE)*AU47*($K47)+IF($G47&gt;0,($H47/$G47)*AU47,0)*(1-$K47)</f>
        <v>#DIV/0!</v>
      </c>
      <c r="AW47" s="989" t="e">
        <f>VLOOKUP($E47,AU$450:AX$461,3,FALSE)*AU47*($K47)+IF($G47&gt;0,($I47/$G47)*AU47,0)*(1-$K47)</f>
        <v>#DIV/0!</v>
      </c>
      <c r="AX47" s="989" t="e">
        <f>VLOOKUP($E47,AU$450:AX$461,4,FALSE)*AU47*($K47)+(AU47-AV47-AW47)*(1-$K47)</f>
        <v>#DIV/0!</v>
      </c>
      <c r="AY47" s="990"/>
      <c r="BC47" s="988" t="e">
        <f t="shared" si="28"/>
        <v>#DIV/0!</v>
      </c>
      <c r="BD47" s="989" t="e">
        <f>VLOOKUP($E47,BC$450:BF$461,2,FALSE)*BC47*($K47)+IF($G47&gt;0,($H47/$G47)*BC47,0)*(1-$K47)</f>
        <v>#DIV/0!</v>
      </c>
      <c r="BE47" s="989" t="e">
        <f>VLOOKUP($E47,BC$450:BF$461,3,FALSE)*BC47*($K47)+IF($G47&gt;0,($I47/$G47)*BC47,0)*(1-$K47)</f>
        <v>#DIV/0!</v>
      </c>
      <c r="BF47" s="989" t="e">
        <f>VLOOKUP($E47,BC$450:BF$461,4,FALSE)*BC47*($K47)+(BC47-BD47-BE47)*(1-$K47)</f>
        <v>#DIV/0!</v>
      </c>
      <c r="BG47" s="990"/>
      <c r="BK47" s="988" t="e">
        <f t="shared" si="29"/>
        <v>#DIV/0!</v>
      </c>
      <c r="BL47" s="989" t="e">
        <f>VLOOKUP($E47,BK$450:BN$461,2,FALSE)*BK47*($K47)+IF($G47&gt;0,($H47/$G47)*BK47,0)*(1-$K47)</f>
        <v>#DIV/0!</v>
      </c>
      <c r="BM47" s="989" t="e">
        <f>VLOOKUP($E47,BK$450:BN$461,3,FALSE)*BK47*($K47)+IF($G47&gt;0,($I47/$G47)*BK47,0)*(1-$K47)</f>
        <v>#DIV/0!</v>
      </c>
      <c r="BN47" s="989" t="e">
        <f>VLOOKUP($E47,BK$450:BN$461,4,FALSE)*BK47*($K47)+(BK47-BL47-BM47)*(1-$K47)</f>
        <v>#DIV/0!</v>
      </c>
      <c r="BO47" s="990"/>
      <c r="BS47" s="988" t="e">
        <f t="shared" si="30"/>
        <v>#DIV/0!</v>
      </c>
      <c r="BT47" s="989" t="e">
        <f>VLOOKUP($E47,BS$450:BV$461,2,FALSE)*BS47*($K47)+IF($G47&gt;0,($H47/$G47)*BS47,0)*(1-$K47)</f>
        <v>#DIV/0!</v>
      </c>
      <c r="BU47" s="989" t="e">
        <f>VLOOKUP($E47,BS$450:BV$461,3,FALSE)*BS47*($K47)+IF($G47&gt;0,($I47/$G47)*BS47,0)*(1-$K47)</f>
        <v>#DIV/0!</v>
      </c>
      <c r="BV47" s="989" t="e">
        <f>VLOOKUP($E47,BS$450:BV$461,4,FALSE)*BS47*($K47)+(BS47-BT47-BU47)*(1-$K47)</f>
        <v>#DIV/0!</v>
      </c>
      <c r="BW47" s="990"/>
      <c r="CA47" s="988" t="e">
        <f t="shared" si="31"/>
        <v>#DIV/0!</v>
      </c>
      <c r="CB47" s="989" t="e">
        <f>VLOOKUP($E47,CA$450:CD$461,2,FALSE)*CA47*($K47)+IF($G47&gt;0,($H47/$G47)*CA47,0)*(1-$K47)</f>
        <v>#DIV/0!</v>
      </c>
      <c r="CC47" s="989" t="e">
        <f>VLOOKUP($E47,CA$450:CD$461,3,FALSE)*CA47*($K47)+IF($G47&gt;0,($I47/$G47)*CA47,0)*(1-$K47)</f>
        <v>#DIV/0!</v>
      </c>
      <c r="CD47" s="989" t="e">
        <f>VLOOKUP($E47,CA$450:CD$461,4,FALSE)*CA47*($K47)+(CA47-CB47-CC47)*(1-$K47)</f>
        <v>#DIV/0!</v>
      </c>
      <c r="CE47" s="990"/>
      <c r="CI47" s="988" t="e">
        <f t="shared" si="32"/>
        <v>#DIV/0!</v>
      </c>
      <c r="CJ47" s="989" t="e">
        <f>VLOOKUP($E47,CI$450:CL$461,2,FALSE)*CI47*($K47)+IF($G47&gt;0,($H47/$G47)*CI47,0)*(1-$K47)</f>
        <v>#DIV/0!</v>
      </c>
      <c r="CK47" s="989" t="e">
        <f>VLOOKUP($E47,CI$450:CL$461,3,FALSE)*CI47*($K47)+IF($G47&gt;0,($I47/$G47)*CI47,0)*(1-$K47)</f>
        <v>#DIV/0!</v>
      </c>
      <c r="CL47" s="989" t="e">
        <f>VLOOKUP($E47,CI$450:CL$461,4,FALSE)*CI47*($K47)+(CI47-CJ47-CK47)*(1-$K47)</f>
        <v>#DIV/0!</v>
      </c>
      <c r="CM47" s="990"/>
      <c r="CQ47" s="988" t="e">
        <f t="shared" si="33"/>
        <v>#DIV/0!</v>
      </c>
      <c r="CR47" s="989" t="e">
        <f>VLOOKUP($E47,CQ$450:CT$461,2,FALSE)*CQ47*($K47)+IF($G47&gt;0,($H47/$G47)*CQ47,0)*(1-$K47)</f>
        <v>#DIV/0!</v>
      </c>
      <c r="CS47" s="989" t="e">
        <f>VLOOKUP($E47,CQ$450:CT$461,3,FALSE)*CQ47*($K47)+IF($G47&gt;0,($I47/$G47)*CQ47,0)*(1-$K47)</f>
        <v>#DIV/0!</v>
      </c>
      <c r="CT47" s="989" t="e">
        <f>VLOOKUP($E47,CQ$450:CT$461,4,FALSE)*CQ47*($K47)+(CQ47-CR47-CS47)*(1-$K47)</f>
        <v>#DIV/0!</v>
      </c>
      <c r="CU47" s="990"/>
      <c r="CY47" s="988" t="e">
        <f t="shared" si="34"/>
        <v>#DIV/0!</v>
      </c>
      <c r="CZ47" s="989" t="e">
        <f>VLOOKUP($E47,CY$450:DB$461,2,FALSE)*CY47*($K47)+IF($G47&gt;0,($H47/$G47)*CY47,0)*(1-$K47)</f>
        <v>#DIV/0!</v>
      </c>
      <c r="DA47" s="989" t="e">
        <f>VLOOKUP($E47,CY$450:DB$461,3,FALSE)*CY47*($K47)+IF($G47&gt;0,($I47/$G47)*CY47,0)*(1-$K47)</f>
        <v>#DIV/0!</v>
      </c>
      <c r="DB47" s="989" t="e">
        <f>VLOOKUP($E47,CY$450:DB$461,4,FALSE)*CY47*($K47)+(CY47-CZ47-DA47)*(1-$K47)</f>
        <v>#DIV/0!</v>
      </c>
      <c r="DC47" s="990"/>
      <c r="DG47" s="988" t="e">
        <f t="shared" si="35"/>
        <v>#DIV/0!</v>
      </c>
      <c r="DH47" s="989" t="e">
        <f>VLOOKUP($E47,DG$450:DJ$461,2,FALSE)*DG47*($K47)+IF($G47&gt;0,($H47/$G47)*DG47,0)*(1-$K47)</f>
        <v>#DIV/0!</v>
      </c>
      <c r="DI47" s="989" t="e">
        <f>VLOOKUP($E47,DG$450:DJ$461,3,FALSE)*DG47*($K47)+IF($G47&gt;0,($I47/$G47)*DG47,0)*(1-$K47)</f>
        <v>#DIV/0!</v>
      </c>
      <c r="DJ47" s="989" t="e">
        <f>VLOOKUP($E47,DG$450:DJ$461,4,FALSE)*DG47*($K47)+(DG47-DH47-DI47)*(1-$K47)</f>
        <v>#DIV/0!</v>
      </c>
      <c r="DK47" s="990"/>
      <c r="DO47" s="988" t="e">
        <f t="shared" si="36"/>
        <v>#DIV/0!</v>
      </c>
      <c r="DP47" s="989" t="e">
        <f>VLOOKUP($E47,DO$450:DR$461,2,FALSE)*DO47*($K47)+IF($G47&gt;0,($H47/$G47)*DO47,0)*(1-$K47)</f>
        <v>#DIV/0!</v>
      </c>
      <c r="DQ47" s="989" t="e">
        <f>VLOOKUP($E47,DO$450:DR$461,3,FALSE)*DO47*($K47)+IF($G47&gt;0,($I47/$G47)*DO47,0)*(1-$K47)</f>
        <v>#DIV/0!</v>
      </c>
      <c r="DR47" s="989" t="e">
        <f>VLOOKUP($E47,DO$450:DR$461,4,FALSE)*DO47*($K47)+(DO47-DP47-DQ47)*(1-$K47)</f>
        <v>#DIV/0!</v>
      </c>
      <c r="DS47" s="990"/>
      <c r="DW47" s="988" t="e">
        <f t="shared" si="37"/>
        <v>#DIV/0!</v>
      </c>
      <c r="DX47" s="989" t="e">
        <f>VLOOKUP($E47,DW$450:DZ$461,2,FALSE)*DW47*($K47)+IF($G47&gt;0,($H47/$G47)*DW47,0)*(1-$K47)</f>
        <v>#DIV/0!</v>
      </c>
      <c r="DY47" s="989" t="e">
        <f>VLOOKUP($E47,DW$450:DZ$461,3,FALSE)*DW47*($K47)+IF($G47&gt;0,($I47/$G47)*DW47,0)*(1-$K47)</f>
        <v>#DIV/0!</v>
      </c>
      <c r="DZ47" s="989" t="e">
        <f>VLOOKUP($E47,DW$450:DZ$461,4,FALSE)*DW47*($K47)+(DW47-DX47-DY47)*(1-$K47)</f>
        <v>#DIV/0!</v>
      </c>
      <c r="EA47" s="990"/>
      <c r="EE47" s="988" t="e">
        <f t="shared" si="38"/>
        <v>#DIV/0!</v>
      </c>
      <c r="EF47" s="989" t="e">
        <f>VLOOKUP($E47,EE$450:EH$461,2,FALSE)*EE47*($K47)+IF($G47&gt;0,($H47/$G47)*EE47,0)*(1-$K47)</f>
        <v>#DIV/0!</v>
      </c>
      <c r="EG47" s="989" t="e">
        <f>VLOOKUP($E47,EE$450:EH$461,3,FALSE)*EE47*($K47)+IF($G47&gt;0,($I47/$G47)*EE47,0)*(1-$K47)</f>
        <v>#DIV/0!</v>
      </c>
      <c r="EH47" s="989" t="e">
        <f>VLOOKUP($E47,EE$450:EH$461,4,FALSE)*EE47*($K47)+(EE47-EF47-EG47)*(1-$K47)</f>
        <v>#DIV/0!</v>
      </c>
      <c r="EI47" s="990"/>
      <c r="EM47" s="988" t="e">
        <f t="shared" si="39"/>
        <v>#DIV/0!</v>
      </c>
      <c r="EN47" s="989" t="e">
        <f>VLOOKUP($E47,EM$450:EP$461,2,FALSE)*EM47*($K47)+IF($G47&gt;0,($H47/$G47)*EM47,0)*(1-$K47)</f>
        <v>#DIV/0!</v>
      </c>
      <c r="EO47" s="989" t="e">
        <f>VLOOKUP($E47,EM$450:EP$461,3,FALSE)*EM47*($K47)+IF($G47&gt;0,($I47/$G47)*EM47,0)*(1-$K47)</f>
        <v>#DIV/0!</v>
      </c>
      <c r="EP47" s="989" t="e">
        <f>VLOOKUP($E47,EM$450:EP$461,4,FALSE)*EM47*($K47)+(EM47-EN47-EO47)*(1-$K47)</f>
        <v>#DIV/0!</v>
      </c>
      <c r="EQ47" s="990"/>
      <c r="EU47" s="988" t="e">
        <f t="shared" si="40"/>
        <v>#DIV/0!</v>
      </c>
      <c r="EV47" s="989" t="e">
        <f>VLOOKUP($E47,EU$450:EX$461,2,FALSE)*EU47*($K47)+IF($G47&gt;0,($H47/$G47)*EU47,0)*(1-$K47)</f>
        <v>#DIV/0!</v>
      </c>
      <c r="EW47" s="989" t="e">
        <f>VLOOKUP($E47,EU$450:EX$461,3,FALSE)*EU47*($K47)+IF($G47&gt;0,($I47/$G47)*EU47,0)*(1-$K47)</f>
        <v>#DIV/0!</v>
      </c>
      <c r="EX47" s="989" t="e">
        <f>VLOOKUP($E47,EU$450:EX$461,4,FALSE)*EU47*($K47)+(EU47-EV47-EW47)*(1-$K47)</f>
        <v>#DIV/0!</v>
      </c>
      <c r="EY47" s="990"/>
      <c r="FC47" s="988" t="e">
        <f t="shared" si="41"/>
        <v>#DIV/0!</v>
      </c>
      <c r="FD47" s="989" t="e">
        <f>VLOOKUP($E47,FC$450:FF$461,2,FALSE)*FC47*($K47)+IF($G47&gt;0,($H47/$G47)*FC47,0)*(1-$K47)</f>
        <v>#DIV/0!</v>
      </c>
      <c r="FE47" s="989" t="e">
        <f>VLOOKUP($E47,FC$450:FF$461,3,FALSE)*FC47*($K47)+IF($G47&gt;0,($I47/$G47)*FC47,0)*(1-$K47)</f>
        <v>#DIV/0!</v>
      </c>
      <c r="FF47" s="989" t="e">
        <f>VLOOKUP($E47,FC$450:FF$461,4,FALSE)*FC47*($K47)+(FC47-FD47-FE47)*(1-$K47)</f>
        <v>#DIV/0!</v>
      </c>
      <c r="FG47" s="990"/>
      <c r="FK47" s="988" t="e">
        <f t="shared" si="42"/>
        <v>#DIV/0!</v>
      </c>
      <c r="FL47" s="989" t="e">
        <f>VLOOKUP($E47,FK$450:FN$461,2,FALSE)*FK47*($K47)+IF($G47&gt;0,($H47/$G47)*FK47,0)*(1-$K47)</f>
        <v>#DIV/0!</v>
      </c>
      <c r="FM47" s="989" t="e">
        <f>VLOOKUP($E47,FK$450:FN$461,3,FALSE)*FK47*($K47)+IF($G47&gt;0,($I47/$G47)*FK47,0)*(1-$K47)</f>
        <v>#DIV/0!</v>
      </c>
      <c r="FN47" s="989" t="e">
        <f>VLOOKUP($E47,FK$450:FN$461,4,FALSE)*FK47*($K47)+(FK47-FL47-FM47)*(1-$K47)</f>
        <v>#DIV/0!</v>
      </c>
      <c r="FO47" s="990"/>
    </row>
    <row r="48" spans="1:171">
      <c r="A48" s="1246"/>
      <c r="B48" s="10" t="s">
        <v>129</v>
      </c>
      <c r="C48" s="1957" t="s">
        <v>70</v>
      </c>
      <c r="D48" s="764">
        <v>393</v>
      </c>
      <c r="E48" s="182" t="str">
        <f>'Sch 1- Rate Base '!E48</f>
        <v>PTD</v>
      </c>
      <c r="F48" s="765"/>
      <c r="G48" s="182">
        <f>'Sch 1- Rate Base '!G48</f>
        <v>0</v>
      </c>
      <c r="H48" s="182">
        <f>'Sch 1- Rate Base '!H48</f>
        <v>0</v>
      </c>
      <c r="I48" s="182">
        <f>'Sch 1- Rate Base '!I48</f>
        <v>0</v>
      </c>
      <c r="J48" s="1247">
        <f>'Sch 1- Rate Base '!J48</f>
        <v>0</v>
      </c>
      <c r="K48" s="777">
        <f t="shared" si="21"/>
        <v>1</v>
      </c>
      <c r="L48" s="995" t="e">
        <f t="shared" si="22"/>
        <v>#DIV/0!</v>
      </c>
      <c r="O48" s="988" t="e">
        <f t="shared" si="23"/>
        <v>#DIV/0!</v>
      </c>
      <c r="P48" s="989" t="e">
        <f>VLOOKUP($E48,O$450:R$461,2,FALSE)*O48*($K48)+IF($G48&gt;0,($H48/$G48)*O48,0)*(1-$K48)</f>
        <v>#DIV/0!</v>
      </c>
      <c r="Q48" s="989" t="e">
        <f>VLOOKUP($E48,O$450:R$461,3,FALSE)*O48*($K48)+IF($G48&gt;0,($I48/$G48)*O48,0)*(1-$K48)</f>
        <v>#DIV/0!</v>
      </c>
      <c r="R48" s="989" t="e">
        <f>VLOOKUP($E48,O$450:R$461,4,FALSE)*O48*($K48)+(O48-P48-Q48)*(1-$K48)</f>
        <v>#DIV/0!</v>
      </c>
      <c r="S48" s="990"/>
      <c r="W48" s="988" t="e">
        <f t="shared" si="24"/>
        <v>#DIV/0!</v>
      </c>
      <c r="X48" s="989" t="e">
        <f>VLOOKUP($E48,W$450:Z$461,2,FALSE)*W48*($K48)+IF($G48&gt;0,($H48/$G48)*W48,0)*(1-$K48)</f>
        <v>#DIV/0!</v>
      </c>
      <c r="Y48" s="989" t="e">
        <f>VLOOKUP($E48,W$450:Z$461,3,FALSE)*W48*($K48)+IF($G48&gt;0,($I48/$G48)*W48,0)*(1-$K48)</f>
        <v>#DIV/0!</v>
      </c>
      <c r="Z48" s="989" t="e">
        <f>VLOOKUP($E48,W$450:Z$461,4,FALSE)*W48*($K48)+(W48-X48-Y48)*(1-$K48)</f>
        <v>#DIV/0!</v>
      </c>
      <c r="AA48" s="990"/>
      <c r="AE48" s="988" t="e">
        <f t="shared" si="25"/>
        <v>#DIV/0!</v>
      </c>
      <c r="AF48" s="989" t="e">
        <f>VLOOKUP($E48,AE$450:AH$461,2,FALSE)*AE48*($K48)+IF($G48&gt;0,($H48/$G48)*AE48,0)*(1-$K48)</f>
        <v>#DIV/0!</v>
      </c>
      <c r="AG48" s="989" t="e">
        <f>VLOOKUP($E48,AE$450:AH$461,3,FALSE)*AE48*($K48)+IF($G48&gt;0,($I48/$G48)*AE48,0)*(1-$K48)</f>
        <v>#DIV/0!</v>
      </c>
      <c r="AH48" s="989" t="e">
        <f>VLOOKUP($E48,AE$450:AH$461,4,FALSE)*AE48*($K48)+(AE48-AF48-AG48)*(1-$K48)</f>
        <v>#DIV/0!</v>
      </c>
      <c r="AI48" s="990"/>
      <c r="AM48" s="988" t="e">
        <f t="shared" si="26"/>
        <v>#DIV/0!</v>
      </c>
      <c r="AN48" s="989" t="e">
        <f>VLOOKUP($E48,AM$450:AP$461,2,FALSE)*AM48*($K48)+IF($G48&gt;0,($H48/$G48)*AM48,0)*(1-$K48)</f>
        <v>#DIV/0!</v>
      </c>
      <c r="AO48" s="989" t="e">
        <f>VLOOKUP($E48,AM$450:AP$461,3,FALSE)*AM48*($K48)+IF($G48&gt;0,($I48/$G48)*AM48,0)*(1-$K48)</f>
        <v>#DIV/0!</v>
      </c>
      <c r="AP48" s="989" t="e">
        <f>VLOOKUP($E48,AM$450:AP$461,4,FALSE)*AM48*($K48)+(AM48-AN48-AO48)*(1-$K48)</f>
        <v>#DIV/0!</v>
      </c>
      <c r="AQ48" s="990"/>
      <c r="AU48" s="988" t="e">
        <f t="shared" si="27"/>
        <v>#DIV/0!</v>
      </c>
      <c r="AV48" s="989" t="e">
        <f>VLOOKUP($E48,AU$450:AX$461,2,FALSE)*AU48*($K48)+IF($G48&gt;0,($H48/$G48)*AU48,0)*(1-$K48)</f>
        <v>#DIV/0!</v>
      </c>
      <c r="AW48" s="989" t="e">
        <f>VLOOKUP($E48,AU$450:AX$461,3,FALSE)*AU48*($K48)+IF($G48&gt;0,($I48/$G48)*AU48,0)*(1-$K48)</f>
        <v>#DIV/0!</v>
      </c>
      <c r="AX48" s="989" t="e">
        <f>VLOOKUP($E48,AU$450:AX$461,4,FALSE)*AU48*($K48)+(AU48-AV48-AW48)*(1-$K48)</f>
        <v>#DIV/0!</v>
      </c>
      <c r="AY48" s="990"/>
      <c r="BC48" s="988" t="e">
        <f t="shared" si="28"/>
        <v>#DIV/0!</v>
      </c>
      <c r="BD48" s="989" t="e">
        <f>VLOOKUP($E48,BC$450:BF$461,2,FALSE)*BC48*($K48)+IF($G48&gt;0,($H48/$G48)*BC48,0)*(1-$K48)</f>
        <v>#DIV/0!</v>
      </c>
      <c r="BE48" s="989" t="e">
        <f>VLOOKUP($E48,BC$450:BF$461,3,FALSE)*BC48*($K48)+IF($G48&gt;0,($I48/$G48)*BC48,0)*(1-$K48)</f>
        <v>#DIV/0!</v>
      </c>
      <c r="BF48" s="989" t="e">
        <f>VLOOKUP($E48,BC$450:BF$461,4,FALSE)*BC48*($K48)+(BC48-BD48-BE48)*(1-$K48)</f>
        <v>#DIV/0!</v>
      </c>
      <c r="BG48" s="990"/>
      <c r="BK48" s="988" t="e">
        <f t="shared" si="29"/>
        <v>#DIV/0!</v>
      </c>
      <c r="BL48" s="989" t="e">
        <f>VLOOKUP($E48,BK$450:BN$461,2,FALSE)*BK48*($K48)+IF($G48&gt;0,($H48/$G48)*BK48,0)*(1-$K48)</f>
        <v>#DIV/0!</v>
      </c>
      <c r="BM48" s="989" t="e">
        <f>VLOOKUP($E48,BK$450:BN$461,3,FALSE)*BK48*($K48)+IF($G48&gt;0,($I48/$G48)*BK48,0)*(1-$K48)</f>
        <v>#DIV/0!</v>
      </c>
      <c r="BN48" s="989" t="e">
        <f>VLOOKUP($E48,BK$450:BN$461,4,FALSE)*BK48*($K48)+(BK48-BL48-BM48)*(1-$K48)</f>
        <v>#DIV/0!</v>
      </c>
      <c r="BO48" s="990"/>
      <c r="BS48" s="988" t="e">
        <f t="shared" si="30"/>
        <v>#DIV/0!</v>
      </c>
      <c r="BT48" s="989" t="e">
        <f>VLOOKUP($E48,BS$450:BV$461,2,FALSE)*BS48*($K48)+IF($G48&gt;0,($H48/$G48)*BS48,0)*(1-$K48)</f>
        <v>#DIV/0!</v>
      </c>
      <c r="BU48" s="989" t="e">
        <f>VLOOKUP($E48,BS$450:BV$461,3,FALSE)*BS48*($K48)+IF($G48&gt;0,($I48/$G48)*BS48,0)*(1-$K48)</f>
        <v>#DIV/0!</v>
      </c>
      <c r="BV48" s="989" t="e">
        <f>VLOOKUP($E48,BS$450:BV$461,4,FALSE)*BS48*($K48)+(BS48-BT48-BU48)*(1-$K48)</f>
        <v>#DIV/0!</v>
      </c>
      <c r="BW48" s="990"/>
      <c r="CA48" s="988" t="e">
        <f t="shared" si="31"/>
        <v>#DIV/0!</v>
      </c>
      <c r="CB48" s="989" t="e">
        <f>VLOOKUP($E48,CA$450:CD$461,2,FALSE)*CA48*($K48)+IF($G48&gt;0,($H48/$G48)*CA48,0)*(1-$K48)</f>
        <v>#DIV/0!</v>
      </c>
      <c r="CC48" s="989" t="e">
        <f>VLOOKUP($E48,CA$450:CD$461,3,FALSE)*CA48*($K48)+IF($G48&gt;0,($I48/$G48)*CA48,0)*(1-$K48)</f>
        <v>#DIV/0!</v>
      </c>
      <c r="CD48" s="989" t="e">
        <f>VLOOKUP($E48,CA$450:CD$461,4,FALSE)*CA48*($K48)+(CA48-CB48-CC48)*(1-$K48)</f>
        <v>#DIV/0!</v>
      </c>
      <c r="CE48" s="990"/>
      <c r="CI48" s="988" t="e">
        <f t="shared" si="32"/>
        <v>#DIV/0!</v>
      </c>
      <c r="CJ48" s="989" t="e">
        <f>VLOOKUP($E48,CI$450:CL$461,2,FALSE)*CI48*($K48)+IF($G48&gt;0,($H48/$G48)*CI48,0)*(1-$K48)</f>
        <v>#DIV/0!</v>
      </c>
      <c r="CK48" s="989" t="e">
        <f>VLOOKUP($E48,CI$450:CL$461,3,FALSE)*CI48*($K48)+IF($G48&gt;0,($I48/$G48)*CI48,0)*(1-$K48)</f>
        <v>#DIV/0!</v>
      </c>
      <c r="CL48" s="989" t="e">
        <f>VLOOKUP($E48,CI$450:CL$461,4,FALSE)*CI48*($K48)+(CI48-CJ48-CK48)*(1-$K48)</f>
        <v>#DIV/0!</v>
      </c>
      <c r="CM48" s="990"/>
      <c r="CQ48" s="988" t="e">
        <f t="shared" si="33"/>
        <v>#DIV/0!</v>
      </c>
      <c r="CR48" s="989" t="e">
        <f>VLOOKUP($E48,CQ$450:CT$461,2,FALSE)*CQ48*($K48)+IF($G48&gt;0,($H48/$G48)*CQ48,0)*(1-$K48)</f>
        <v>#DIV/0!</v>
      </c>
      <c r="CS48" s="989" t="e">
        <f>VLOOKUP($E48,CQ$450:CT$461,3,FALSE)*CQ48*($K48)+IF($G48&gt;0,($I48/$G48)*CQ48,0)*(1-$K48)</f>
        <v>#DIV/0!</v>
      </c>
      <c r="CT48" s="989" t="e">
        <f>VLOOKUP($E48,CQ$450:CT$461,4,FALSE)*CQ48*($K48)+(CQ48-CR48-CS48)*(1-$K48)</f>
        <v>#DIV/0!</v>
      </c>
      <c r="CU48" s="990"/>
      <c r="CY48" s="988" t="e">
        <f t="shared" si="34"/>
        <v>#DIV/0!</v>
      </c>
      <c r="CZ48" s="989" t="e">
        <f>VLOOKUP($E48,CY$450:DB$461,2,FALSE)*CY48*($K48)+IF($G48&gt;0,($H48/$G48)*CY48,0)*(1-$K48)</f>
        <v>#DIV/0!</v>
      </c>
      <c r="DA48" s="989" t="e">
        <f>VLOOKUP($E48,CY$450:DB$461,3,FALSE)*CY48*($K48)+IF($G48&gt;0,($I48/$G48)*CY48,0)*(1-$K48)</f>
        <v>#DIV/0!</v>
      </c>
      <c r="DB48" s="989" t="e">
        <f>VLOOKUP($E48,CY$450:DB$461,4,FALSE)*CY48*($K48)+(CY48-CZ48-DA48)*(1-$K48)</f>
        <v>#DIV/0!</v>
      </c>
      <c r="DC48" s="990"/>
      <c r="DG48" s="988" t="e">
        <f t="shared" si="35"/>
        <v>#DIV/0!</v>
      </c>
      <c r="DH48" s="989" t="e">
        <f>VLOOKUP($E48,DG$450:DJ$461,2,FALSE)*DG48*($K48)+IF($G48&gt;0,($H48/$G48)*DG48,0)*(1-$K48)</f>
        <v>#DIV/0!</v>
      </c>
      <c r="DI48" s="989" t="e">
        <f>VLOOKUP($E48,DG$450:DJ$461,3,FALSE)*DG48*($K48)+IF($G48&gt;0,($I48/$G48)*DG48,0)*(1-$K48)</f>
        <v>#DIV/0!</v>
      </c>
      <c r="DJ48" s="989" t="e">
        <f>VLOOKUP($E48,DG$450:DJ$461,4,FALSE)*DG48*($K48)+(DG48-DH48-DI48)*(1-$K48)</f>
        <v>#DIV/0!</v>
      </c>
      <c r="DK48" s="990"/>
      <c r="DO48" s="988" t="e">
        <f t="shared" si="36"/>
        <v>#DIV/0!</v>
      </c>
      <c r="DP48" s="989" t="e">
        <f>VLOOKUP($E48,DO$450:DR$461,2,FALSE)*DO48*($K48)+IF($G48&gt;0,($H48/$G48)*DO48,0)*(1-$K48)</f>
        <v>#DIV/0!</v>
      </c>
      <c r="DQ48" s="989" t="e">
        <f>VLOOKUP($E48,DO$450:DR$461,3,FALSE)*DO48*($K48)+IF($G48&gt;0,($I48/$G48)*DO48,0)*(1-$K48)</f>
        <v>#DIV/0!</v>
      </c>
      <c r="DR48" s="989" t="e">
        <f>VLOOKUP($E48,DO$450:DR$461,4,FALSE)*DO48*($K48)+(DO48-DP48-DQ48)*(1-$K48)</f>
        <v>#DIV/0!</v>
      </c>
      <c r="DS48" s="990"/>
      <c r="DW48" s="988" t="e">
        <f t="shared" si="37"/>
        <v>#DIV/0!</v>
      </c>
      <c r="DX48" s="989" t="e">
        <f>VLOOKUP($E48,DW$450:DZ$461,2,FALSE)*DW48*($K48)+IF($G48&gt;0,($H48/$G48)*DW48,0)*(1-$K48)</f>
        <v>#DIV/0!</v>
      </c>
      <c r="DY48" s="989" t="e">
        <f>VLOOKUP($E48,DW$450:DZ$461,3,FALSE)*DW48*($K48)+IF($G48&gt;0,($I48/$G48)*DW48,0)*(1-$K48)</f>
        <v>#DIV/0!</v>
      </c>
      <c r="DZ48" s="989" t="e">
        <f>VLOOKUP($E48,DW$450:DZ$461,4,FALSE)*DW48*($K48)+(DW48-DX48-DY48)*(1-$K48)</f>
        <v>#DIV/0!</v>
      </c>
      <c r="EA48" s="990"/>
      <c r="EE48" s="988" t="e">
        <f t="shared" si="38"/>
        <v>#DIV/0!</v>
      </c>
      <c r="EF48" s="989" t="e">
        <f>VLOOKUP($E48,EE$450:EH$461,2,FALSE)*EE48*($K48)+IF($G48&gt;0,($H48/$G48)*EE48,0)*(1-$K48)</f>
        <v>#DIV/0!</v>
      </c>
      <c r="EG48" s="989" t="e">
        <f>VLOOKUP($E48,EE$450:EH$461,3,FALSE)*EE48*($K48)+IF($G48&gt;0,($I48/$G48)*EE48,0)*(1-$K48)</f>
        <v>#DIV/0!</v>
      </c>
      <c r="EH48" s="989" t="e">
        <f>VLOOKUP($E48,EE$450:EH$461,4,FALSE)*EE48*($K48)+(EE48-EF48-EG48)*(1-$K48)</f>
        <v>#DIV/0!</v>
      </c>
      <c r="EI48" s="990"/>
      <c r="EM48" s="988" t="e">
        <f t="shared" si="39"/>
        <v>#DIV/0!</v>
      </c>
      <c r="EN48" s="989" t="e">
        <f>VLOOKUP($E48,EM$450:EP$461,2,FALSE)*EM48*($K48)+IF($G48&gt;0,($H48/$G48)*EM48,0)*(1-$K48)</f>
        <v>#DIV/0!</v>
      </c>
      <c r="EO48" s="989" t="e">
        <f>VLOOKUP($E48,EM$450:EP$461,3,FALSE)*EM48*($K48)+IF($G48&gt;0,($I48/$G48)*EM48,0)*(1-$K48)</f>
        <v>#DIV/0!</v>
      </c>
      <c r="EP48" s="989" t="e">
        <f>VLOOKUP($E48,EM$450:EP$461,4,FALSE)*EM48*($K48)+(EM48-EN48-EO48)*(1-$K48)</f>
        <v>#DIV/0!</v>
      </c>
      <c r="EQ48" s="990"/>
      <c r="EU48" s="988" t="e">
        <f t="shared" si="40"/>
        <v>#DIV/0!</v>
      </c>
      <c r="EV48" s="989" t="e">
        <f>VLOOKUP($E48,EU$450:EX$461,2,FALSE)*EU48*($K48)+IF($G48&gt;0,($H48/$G48)*EU48,0)*(1-$K48)</f>
        <v>#DIV/0!</v>
      </c>
      <c r="EW48" s="989" t="e">
        <f>VLOOKUP($E48,EU$450:EX$461,3,FALSE)*EU48*($K48)+IF($G48&gt;0,($I48/$G48)*EU48,0)*(1-$K48)</f>
        <v>#DIV/0!</v>
      </c>
      <c r="EX48" s="989" t="e">
        <f>VLOOKUP($E48,EU$450:EX$461,4,FALSE)*EU48*($K48)+(EU48-EV48-EW48)*(1-$K48)</f>
        <v>#DIV/0!</v>
      </c>
      <c r="EY48" s="990"/>
      <c r="FC48" s="988" t="e">
        <f t="shared" si="41"/>
        <v>#DIV/0!</v>
      </c>
      <c r="FD48" s="989" t="e">
        <f>VLOOKUP($E48,FC$450:FF$461,2,FALSE)*FC48*($K48)+IF($G48&gt;0,($H48/$G48)*FC48,0)*(1-$K48)</f>
        <v>#DIV/0!</v>
      </c>
      <c r="FE48" s="989" t="e">
        <f>VLOOKUP($E48,FC$450:FF$461,3,FALSE)*FC48*($K48)+IF($G48&gt;0,($I48/$G48)*FC48,0)*(1-$K48)</f>
        <v>#DIV/0!</v>
      </c>
      <c r="FF48" s="989" t="e">
        <f>VLOOKUP($E48,FC$450:FF$461,4,FALSE)*FC48*($K48)+(FC48-FD48-FE48)*(1-$K48)</f>
        <v>#DIV/0!</v>
      </c>
      <c r="FG48" s="990"/>
      <c r="FK48" s="988" t="e">
        <f t="shared" si="42"/>
        <v>#DIV/0!</v>
      </c>
      <c r="FL48" s="989" t="e">
        <f>VLOOKUP($E48,FK$450:FN$461,2,FALSE)*FK48*($K48)+IF($G48&gt;0,($H48/$G48)*FK48,0)*(1-$K48)</f>
        <v>#DIV/0!</v>
      </c>
      <c r="FM48" s="989" t="e">
        <f>VLOOKUP($E48,FK$450:FN$461,3,FALSE)*FK48*($K48)+IF($G48&gt;0,($I48/$G48)*FK48,0)*(1-$K48)</f>
        <v>#DIV/0!</v>
      </c>
      <c r="FN48" s="989" t="e">
        <f>VLOOKUP($E48,FK$450:FN$461,4,FALSE)*FK48*($K48)+(FK48-FL48-FM48)*(1-$K48)</f>
        <v>#DIV/0!</v>
      </c>
      <c r="FO48" s="990"/>
    </row>
    <row r="49" spans="1:171">
      <c r="A49" s="1246"/>
      <c r="B49" s="10" t="s">
        <v>130</v>
      </c>
      <c r="C49" s="1957" t="s">
        <v>70</v>
      </c>
      <c r="D49" s="764">
        <v>394</v>
      </c>
      <c r="E49" s="182" t="str">
        <f>'Sch 1- Rate Base '!E49</f>
        <v>PTD</v>
      </c>
      <c r="F49" s="765"/>
      <c r="G49" s="182">
        <f>'Sch 1- Rate Base '!G49</f>
        <v>0</v>
      </c>
      <c r="H49" s="182">
        <f>'Sch 1- Rate Base '!H49</f>
        <v>0</v>
      </c>
      <c r="I49" s="182">
        <f>'Sch 1- Rate Base '!I49</f>
        <v>0</v>
      </c>
      <c r="J49" s="1247">
        <f>'Sch 1- Rate Base '!J49</f>
        <v>0</v>
      </c>
      <c r="K49" s="777">
        <f t="shared" si="21"/>
        <v>1</v>
      </c>
      <c r="L49" s="995" t="e">
        <f t="shared" si="22"/>
        <v>#DIV/0!</v>
      </c>
      <c r="O49" s="988" t="e">
        <f t="shared" si="23"/>
        <v>#DIV/0!</v>
      </c>
      <c r="P49" s="989" t="e">
        <f>VLOOKUP($E49,O$450:R$461,2,FALSE)*O49*($K49)+IF($G49&gt;0,($H49/$G49)*O49,0)*(1-$K49)</f>
        <v>#DIV/0!</v>
      </c>
      <c r="Q49" s="989" t="e">
        <f>VLOOKUP($E49,O$450:R$461,3,FALSE)*O49*($K49)+IF($G49&gt;0,($I49/$G49)*O49,0)*(1-$K49)</f>
        <v>#DIV/0!</v>
      </c>
      <c r="R49" s="989" t="e">
        <f>VLOOKUP($E49,O$450:R$461,4,FALSE)*O49*($K49)+(O49-P49-Q49)*(1-$K49)</f>
        <v>#DIV/0!</v>
      </c>
      <c r="S49" s="990"/>
      <c r="W49" s="988" t="e">
        <f t="shared" si="24"/>
        <v>#DIV/0!</v>
      </c>
      <c r="X49" s="989" t="e">
        <f>VLOOKUP($E49,W$450:Z$461,2,FALSE)*W49*($K49)+IF($G49&gt;0,($H49/$G49)*W49,0)*(1-$K49)</f>
        <v>#DIV/0!</v>
      </c>
      <c r="Y49" s="989" t="e">
        <f>VLOOKUP($E49,W$450:Z$461,3,FALSE)*W49*($K49)+IF($G49&gt;0,($I49/$G49)*W49,0)*(1-$K49)</f>
        <v>#DIV/0!</v>
      </c>
      <c r="Z49" s="989" t="e">
        <f>VLOOKUP($E49,W$450:Z$461,4,FALSE)*W49*($K49)+(W49-X49-Y49)*(1-$K49)</f>
        <v>#DIV/0!</v>
      </c>
      <c r="AA49" s="990"/>
      <c r="AE49" s="988" t="e">
        <f t="shared" si="25"/>
        <v>#DIV/0!</v>
      </c>
      <c r="AF49" s="989" t="e">
        <f>VLOOKUP($E49,AE$450:AH$461,2,FALSE)*AE49*($K49)+IF($G49&gt;0,($H49/$G49)*AE49,0)*(1-$K49)</f>
        <v>#DIV/0!</v>
      </c>
      <c r="AG49" s="989" t="e">
        <f>VLOOKUP($E49,AE$450:AH$461,3,FALSE)*AE49*($K49)+IF($G49&gt;0,($I49/$G49)*AE49,0)*(1-$K49)</f>
        <v>#DIV/0!</v>
      </c>
      <c r="AH49" s="989" t="e">
        <f>VLOOKUP($E49,AE$450:AH$461,4,FALSE)*AE49*($K49)+(AE49-AF49-AG49)*(1-$K49)</f>
        <v>#DIV/0!</v>
      </c>
      <c r="AI49" s="990"/>
      <c r="AM49" s="988" t="e">
        <f t="shared" si="26"/>
        <v>#DIV/0!</v>
      </c>
      <c r="AN49" s="989" t="e">
        <f>VLOOKUP($E49,AM$450:AP$461,2,FALSE)*AM49*($K49)+IF($G49&gt;0,($H49/$G49)*AM49,0)*(1-$K49)</f>
        <v>#DIV/0!</v>
      </c>
      <c r="AO49" s="989" t="e">
        <f>VLOOKUP($E49,AM$450:AP$461,3,FALSE)*AM49*($K49)+IF($G49&gt;0,($I49/$G49)*AM49,0)*(1-$K49)</f>
        <v>#DIV/0!</v>
      </c>
      <c r="AP49" s="989" t="e">
        <f>VLOOKUP($E49,AM$450:AP$461,4,FALSE)*AM49*($K49)+(AM49-AN49-AO49)*(1-$K49)</f>
        <v>#DIV/0!</v>
      </c>
      <c r="AQ49" s="990"/>
      <c r="AU49" s="988" t="e">
        <f t="shared" si="27"/>
        <v>#DIV/0!</v>
      </c>
      <c r="AV49" s="989" t="e">
        <f>VLOOKUP($E49,AU$450:AX$461,2,FALSE)*AU49*($K49)+IF($G49&gt;0,($H49/$G49)*AU49,0)*(1-$K49)</f>
        <v>#DIV/0!</v>
      </c>
      <c r="AW49" s="989" t="e">
        <f>VLOOKUP($E49,AU$450:AX$461,3,FALSE)*AU49*($K49)+IF($G49&gt;0,($I49/$G49)*AU49,0)*(1-$K49)</f>
        <v>#DIV/0!</v>
      </c>
      <c r="AX49" s="989" t="e">
        <f>VLOOKUP($E49,AU$450:AX$461,4,FALSE)*AU49*($K49)+(AU49-AV49-AW49)*(1-$K49)</f>
        <v>#DIV/0!</v>
      </c>
      <c r="AY49" s="990"/>
      <c r="BC49" s="988" t="e">
        <f t="shared" si="28"/>
        <v>#DIV/0!</v>
      </c>
      <c r="BD49" s="989" t="e">
        <f>VLOOKUP($E49,BC$450:BF$461,2,FALSE)*BC49*($K49)+IF($G49&gt;0,($H49/$G49)*BC49,0)*(1-$K49)</f>
        <v>#DIV/0!</v>
      </c>
      <c r="BE49" s="989" t="e">
        <f>VLOOKUP($E49,BC$450:BF$461,3,FALSE)*BC49*($K49)+IF($G49&gt;0,($I49/$G49)*BC49,0)*(1-$K49)</f>
        <v>#DIV/0!</v>
      </c>
      <c r="BF49" s="989" t="e">
        <f>VLOOKUP($E49,BC$450:BF$461,4,FALSE)*BC49*($K49)+(BC49-BD49-BE49)*(1-$K49)</f>
        <v>#DIV/0!</v>
      </c>
      <c r="BG49" s="990"/>
      <c r="BK49" s="988" t="e">
        <f t="shared" si="29"/>
        <v>#DIV/0!</v>
      </c>
      <c r="BL49" s="989" t="e">
        <f>VLOOKUP($E49,BK$450:BN$461,2,FALSE)*BK49*($K49)+IF($G49&gt;0,($H49/$G49)*BK49,0)*(1-$K49)</f>
        <v>#DIV/0!</v>
      </c>
      <c r="BM49" s="989" t="e">
        <f>VLOOKUP($E49,BK$450:BN$461,3,FALSE)*BK49*($K49)+IF($G49&gt;0,($I49/$G49)*BK49,0)*(1-$K49)</f>
        <v>#DIV/0!</v>
      </c>
      <c r="BN49" s="989" t="e">
        <f>VLOOKUP($E49,BK$450:BN$461,4,FALSE)*BK49*($K49)+(BK49-BL49-BM49)*(1-$K49)</f>
        <v>#DIV/0!</v>
      </c>
      <c r="BO49" s="990"/>
      <c r="BS49" s="988" t="e">
        <f t="shared" si="30"/>
        <v>#DIV/0!</v>
      </c>
      <c r="BT49" s="989" t="e">
        <f>VLOOKUP($E49,BS$450:BV$461,2,FALSE)*BS49*($K49)+IF($G49&gt;0,($H49/$G49)*BS49,0)*(1-$K49)</f>
        <v>#DIV/0!</v>
      </c>
      <c r="BU49" s="989" t="e">
        <f>VLOOKUP($E49,BS$450:BV$461,3,FALSE)*BS49*($K49)+IF($G49&gt;0,($I49/$G49)*BS49,0)*(1-$K49)</f>
        <v>#DIV/0!</v>
      </c>
      <c r="BV49" s="989" t="e">
        <f>VLOOKUP($E49,BS$450:BV$461,4,FALSE)*BS49*($K49)+(BS49-BT49-BU49)*(1-$K49)</f>
        <v>#DIV/0!</v>
      </c>
      <c r="BW49" s="990"/>
      <c r="CA49" s="988" t="e">
        <f t="shared" si="31"/>
        <v>#DIV/0!</v>
      </c>
      <c r="CB49" s="989" t="e">
        <f>VLOOKUP($E49,CA$450:CD$461,2,FALSE)*CA49*($K49)+IF($G49&gt;0,($H49/$G49)*CA49,0)*(1-$K49)</f>
        <v>#DIV/0!</v>
      </c>
      <c r="CC49" s="989" t="e">
        <f>VLOOKUP($E49,CA$450:CD$461,3,FALSE)*CA49*($K49)+IF($G49&gt;0,($I49/$G49)*CA49,0)*(1-$K49)</f>
        <v>#DIV/0!</v>
      </c>
      <c r="CD49" s="989" t="e">
        <f>VLOOKUP($E49,CA$450:CD$461,4,FALSE)*CA49*($K49)+(CA49-CB49-CC49)*(1-$K49)</f>
        <v>#DIV/0!</v>
      </c>
      <c r="CE49" s="990"/>
      <c r="CI49" s="988" t="e">
        <f t="shared" si="32"/>
        <v>#DIV/0!</v>
      </c>
      <c r="CJ49" s="989" t="e">
        <f>VLOOKUP($E49,CI$450:CL$461,2,FALSE)*CI49*($K49)+IF($G49&gt;0,($H49/$G49)*CI49,0)*(1-$K49)</f>
        <v>#DIV/0!</v>
      </c>
      <c r="CK49" s="989" t="e">
        <f>VLOOKUP($E49,CI$450:CL$461,3,FALSE)*CI49*($K49)+IF($G49&gt;0,($I49/$G49)*CI49,0)*(1-$K49)</f>
        <v>#DIV/0!</v>
      </c>
      <c r="CL49" s="989" t="e">
        <f>VLOOKUP($E49,CI$450:CL$461,4,FALSE)*CI49*($K49)+(CI49-CJ49-CK49)*(1-$K49)</f>
        <v>#DIV/0!</v>
      </c>
      <c r="CM49" s="990"/>
      <c r="CQ49" s="988" t="e">
        <f t="shared" si="33"/>
        <v>#DIV/0!</v>
      </c>
      <c r="CR49" s="989" t="e">
        <f>VLOOKUP($E49,CQ$450:CT$461,2,FALSE)*CQ49*($K49)+IF($G49&gt;0,($H49/$G49)*CQ49,0)*(1-$K49)</f>
        <v>#DIV/0!</v>
      </c>
      <c r="CS49" s="989" t="e">
        <f>VLOOKUP($E49,CQ$450:CT$461,3,FALSE)*CQ49*($K49)+IF($G49&gt;0,($I49/$G49)*CQ49,0)*(1-$K49)</f>
        <v>#DIV/0!</v>
      </c>
      <c r="CT49" s="989" t="e">
        <f>VLOOKUP($E49,CQ$450:CT$461,4,FALSE)*CQ49*($K49)+(CQ49-CR49-CS49)*(1-$K49)</f>
        <v>#DIV/0!</v>
      </c>
      <c r="CU49" s="990"/>
      <c r="CY49" s="988" t="e">
        <f t="shared" si="34"/>
        <v>#DIV/0!</v>
      </c>
      <c r="CZ49" s="989" t="e">
        <f>VLOOKUP($E49,CY$450:DB$461,2,FALSE)*CY49*($K49)+IF($G49&gt;0,($H49/$G49)*CY49,0)*(1-$K49)</f>
        <v>#DIV/0!</v>
      </c>
      <c r="DA49" s="989" t="e">
        <f>VLOOKUP($E49,CY$450:DB$461,3,FALSE)*CY49*($K49)+IF($G49&gt;0,($I49/$G49)*CY49,0)*(1-$K49)</f>
        <v>#DIV/0!</v>
      </c>
      <c r="DB49" s="989" t="e">
        <f>VLOOKUP($E49,CY$450:DB$461,4,FALSE)*CY49*($K49)+(CY49-CZ49-DA49)*(1-$K49)</f>
        <v>#DIV/0!</v>
      </c>
      <c r="DC49" s="990"/>
      <c r="DG49" s="988" t="e">
        <f t="shared" si="35"/>
        <v>#DIV/0!</v>
      </c>
      <c r="DH49" s="989" t="e">
        <f>VLOOKUP($E49,DG$450:DJ$461,2,FALSE)*DG49*($K49)+IF($G49&gt;0,($H49/$G49)*DG49,0)*(1-$K49)</f>
        <v>#DIV/0!</v>
      </c>
      <c r="DI49" s="989" t="e">
        <f>VLOOKUP($E49,DG$450:DJ$461,3,FALSE)*DG49*($K49)+IF($G49&gt;0,($I49/$G49)*DG49,0)*(1-$K49)</f>
        <v>#DIV/0!</v>
      </c>
      <c r="DJ49" s="989" t="e">
        <f>VLOOKUP($E49,DG$450:DJ$461,4,FALSE)*DG49*($K49)+(DG49-DH49-DI49)*(1-$K49)</f>
        <v>#DIV/0!</v>
      </c>
      <c r="DK49" s="990"/>
      <c r="DO49" s="988" t="e">
        <f t="shared" si="36"/>
        <v>#DIV/0!</v>
      </c>
      <c r="DP49" s="989" t="e">
        <f>VLOOKUP($E49,DO$450:DR$461,2,FALSE)*DO49*($K49)+IF($G49&gt;0,($H49/$G49)*DO49,0)*(1-$K49)</f>
        <v>#DIV/0!</v>
      </c>
      <c r="DQ49" s="989" t="e">
        <f>VLOOKUP($E49,DO$450:DR$461,3,FALSE)*DO49*($K49)+IF($G49&gt;0,($I49/$G49)*DO49,0)*(1-$K49)</f>
        <v>#DIV/0!</v>
      </c>
      <c r="DR49" s="989" t="e">
        <f>VLOOKUP($E49,DO$450:DR$461,4,FALSE)*DO49*($K49)+(DO49-DP49-DQ49)*(1-$K49)</f>
        <v>#DIV/0!</v>
      </c>
      <c r="DS49" s="990"/>
      <c r="DW49" s="988" t="e">
        <f t="shared" si="37"/>
        <v>#DIV/0!</v>
      </c>
      <c r="DX49" s="989" t="e">
        <f>VLOOKUP($E49,DW$450:DZ$461,2,FALSE)*DW49*($K49)+IF($G49&gt;0,($H49/$G49)*DW49,0)*(1-$K49)</f>
        <v>#DIV/0!</v>
      </c>
      <c r="DY49" s="989" t="e">
        <f>VLOOKUP($E49,DW$450:DZ$461,3,FALSE)*DW49*($K49)+IF($G49&gt;0,($I49/$G49)*DW49,0)*(1-$K49)</f>
        <v>#DIV/0!</v>
      </c>
      <c r="DZ49" s="989" t="e">
        <f>VLOOKUP($E49,DW$450:DZ$461,4,FALSE)*DW49*($K49)+(DW49-DX49-DY49)*(1-$K49)</f>
        <v>#DIV/0!</v>
      </c>
      <c r="EA49" s="990"/>
      <c r="EE49" s="988" t="e">
        <f t="shared" si="38"/>
        <v>#DIV/0!</v>
      </c>
      <c r="EF49" s="989" t="e">
        <f>VLOOKUP($E49,EE$450:EH$461,2,FALSE)*EE49*($K49)+IF($G49&gt;0,($H49/$G49)*EE49,0)*(1-$K49)</f>
        <v>#DIV/0!</v>
      </c>
      <c r="EG49" s="989" t="e">
        <f>VLOOKUP($E49,EE$450:EH$461,3,FALSE)*EE49*($K49)+IF($G49&gt;0,($I49/$G49)*EE49,0)*(1-$K49)</f>
        <v>#DIV/0!</v>
      </c>
      <c r="EH49" s="989" t="e">
        <f>VLOOKUP($E49,EE$450:EH$461,4,FALSE)*EE49*($K49)+(EE49-EF49-EG49)*(1-$K49)</f>
        <v>#DIV/0!</v>
      </c>
      <c r="EI49" s="990"/>
      <c r="EM49" s="988" t="e">
        <f t="shared" si="39"/>
        <v>#DIV/0!</v>
      </c>
      <c r="EN49" s="989" t="e">
        <f>VLOOKUP($E49,EM$450:EP$461,2,FALSE)*EM49*($K49)+IF($G49&gt;0,($H49/$G49)*EM49,0)*(1-$K49)</f>
        <v>#DIV/0!</v>
      </c>
      <c r="EO49" s="989" t="e">
        <f>VLOOKUP($E49,EM$450:EP$461,3,FALSE)*EM49*($K49)+IF($G49&gt;0,($I49/$G49)*EM49,0)*(1-$K49)</f>
        <v>#DIV/0!</v>
      </c>
      <c r="EP49" s="989" t="e">
        <f>VLOOKUP($E49,EM$450:EP$461,4,FALSE)*EM49*($K49)+(EM49-EN49-EO49)*(1-$K49)</f>
        <v>#DIV/0!</v>
      </c>
      <c r="EQ49" s="990"/>
      <c r="EU49" s="988" t="e">
        <f t="shared" si="40"/>
        <v>#DIV/0!</v>
      </c>
      <c r="EV49" s="989" t="e">
        <f>VLOOKUP($E49,EU$450:EX$461,2,FALSE)*EU49*($K49)+IF($G49&gt;0,($H49/$G49)*EU49,0)*(1-$K49)</f>
        <v>#DIV/0!</v>
      </c>
      <c r="EW49" s="989" t="e">
        <f>VLOOKUP($E49,EU$450:EX$461,3,FALSE)*EU49*($K49)+IF($G49&gt;0,($I49/$G49)*EU49,0)*(1-$K49)</f>
        <v>#DIV/0!</v>
      </c>
      <c r="EX49" s="989" t="e">
        <f>VLOOKUP($E49,EU$450:EX$461,4,FALSE)*EU49*($K49)+(EU49-EV49-EW49)*(1-$K49)</f>
        <v>#DIV/0!</v>
      </c>
      <c r="EY49" s="990"/>
      <c r="FC49" s="988" t="e">
        <f t="shared" si="41"/>
        <v>#DIV/0!</v>
      </c>
      <c r="FD49" s="989" t="e">
        <f>VLOOKUP($E49,FC$450:FF$461,2,FALSE)*FC49*($K49)+IF($G49&gt;0,($H49/$G49)*FC49,0)*(1-$K49)</f>
        <v>#DIV/0!</v>
      </c>
      <c r="FE49" s="989" t="e">
        <f>VLOOKUP($E49,FC$450:FF$461,3,FALSE)*FC49*($K49)+IF($G49&gt;0,($I49/$G49)*FC49,0)*(1-$K49)</f>
        <v>#DIV/0!</v>
      </c>
      <c r="FF49" s="989" t="e">
        <f>VLOOKUP($E49,FC$450:FF$461,4,FALSE)*FC49*($K49)+(FC49-FD49-FE49)*(1-$K49)</f>
        <v>#DIV/0!</v>
      </c>
      <c r="FG49" s="990"/>
      <c r="FK49" s="988" t="e">
        <f t="shared" si="42"/>
        <v>#DIV/0!</v>
      </c>
      <c r="FL49" s="989" t="e">
        <f>VLOOKUP($E49,FK$450:FN$461,2,FALSE)*FK49*($K49)+IF($G49&gt;0,($H49/$G49)*FK49,0)*(1-$K49)</f>
        <v>#DIV/0!</v>
      </c>
      <c r="FM49" s="989" t="e">
        <f>VLOOKUP($E49,FK$450:FN$461,3,FALSE)*FK49*($K49)+IF($G49&gt;0,($I49/$G49)*FK49,0)*(1-$K49)</f>
        <v>#DIV/0!</v>
      </c>
      <c r="FN49" s="989" t="e">
        <f>VLOOKUP($E49,FK$450:FN$461,4,FALSE)*FK49*($K49)+(FK49-FL49-FM49)*(1-$K49)</f>
        <v>#DIV/0!</v>
      </c>
      <c r="FO49" s="990"/>
    </row>
    <row r="50" spans="1:171">
      <c r="A50" s="1246"/>
      <c r="B50" s="10" t="s">
        <v>131</v>
      </c>
      <c r="C50" s="1957" t="s">
        <v>70</v>
      </c>
      <c r="D50" s="764">
        <v>395</v>
      </c>
      <c r="E50" s="182" t="str">
        <f>'Sch 1- Rate Base '!E50</f>
        <v>PTD</v>
      </c>
      <c r="F50" s="765"/>
      <c r="G50" s="182">
        <f>'Sch 1- Rate Base '!G50</f>
        <v>0</v>
      </c>
      <c r="H50" s="182">
        <f>'Sch 1- Rate Base '!H50</f>
        <v>0</v>
      </c>
      <c r="I50" s="182">
        <f>'Sch 1- Rate Base '!I50</f>
        <v>0</v>
      </c>
      <c r="J50" s="1247">
        <f>'Sch 1- Rate Base '!J50</f>
        <v>0</v>
      </c>
      <c r="K50" s="777">
        <f t="shared" si="21"/>
        <v>1</v>
      </c>
      <c r="L50" s="995" t="e">
        <f t="shared" si="22"/>
        <v>#DIV/0!</v>
      </c>
      <c r="O50" s="988" t="e">
        <f t="shared" si="23"/>
        <v>#DIV/0!</v>
      </c>
      <c r="P50" s="989" t="e">
        <f>VLOOKUP($E50,O$450:R$461,2,FALSE)*O50*($K50)+IF($G50&gt;0,($H50/$G50)*O50,0)*(1-$K50)</f>
        <v>#DIV/0!</v>
      </c>
      <c r="Q50" s="989" t="e">
        <f>VLOOKUP($E50,O$450:R$461,3,FALSE)*O50*($K50)+IF($G50&gt;0,($I50/$G50)*O50,0)*(1-$K50)</f>
        <v>#DIV/0!</v>
      </c>
      <c r="R50" s="989" t="e">
        <f>VLOOKUP($E50,O$450:R$461,4,FALSE)*O50*($K50)+(O50-P50-Q50)*(1-$K50)</f>
        <v>#DIV/0!</v>
      </c>
      <c r="S50" s="990"/>
      <c r="W50" s="988" t="e">
        <f t="shared" si="24"/>
        <v>#DIV/0!</v>
      </c>
      <c r="X50" s="989" t="e">
        <f>VLOOKUP($E50,W$450:Z$461,2,FALSE)*W50*($K50)+IF($G50&gt;0,($H50/$G50)*W50,0)*(1-$K50)</f>
        <v>#DIV/0!</v>
      </c>
      <c r="Y50" s="989" t="e">
        <f>VLOOKUP($E50,W$450:Z$461,3,FALSE)*W50*($K50)+IF($G50&gt;0,($I50/$G50)*W50,0)*(1-$K50)</f>
        <v>#DIV/0!</v>
      </c>
      <c r="Z50" s="989" t="e">
        <f>VLOOKUP($E50,W$450:Z$461,4,FALSE)*W50*($K50)+(W50-X50-Y50)*(1-$K50)</f>
        <v>#DIV/0!</v>
      </c>
      <c r="AA50" s="990"/>
      <c r="AE50" s="988" t="e">
        <f t="shared" si="25"/>
        <v>#DIV/0!</v>
      </c>
      <c r="AF50" s="989" t="e">
        <f>VLOOKUP($E50,AE$450:AH$461,2,FALSE)*AE50*($K50)+IF($G50&gt;0,($H50/$G50)*AE50,0)*(1-$K50)</f>
        <v>#DIV/0!</v>
      </c>
      <c r="AG50" s="989" t="e">
        <f>VLOOKUP($E50,AE$450:AH$461,3,FALSE)*AE50*($K50)+IF($G50&gt;0,($I50/$G50)*AE50,0)*(1-$K50)</f>
        <v>#DIV/0!</v>
      </c>
      <c r="AH50" s="989" t="e">
        <f>VLOOKUP($E50,AE$450:AH$461,4,FALSE)*AE50*($K50)+(AE50-AF50-AG50)*(1-$K50)</f>
        <v>#DIV/0!</v>
      </c>
      <c r="AI50" s="990"/>
      <c r="AM50" s="988" t="e">
        <f t="shared" si="26"/>
        <v>#DIV/0!</v>
      </c>
      <c r="AN50" s="989" t="e">
        <f>VLOOKUP($E50,AM$450:AP$461,2,FALSE)*AM50*($K50)+IF($G50&gt;0,($H50/$G50)*AM50,0)*(1-$K50)</f>
        <v>#DIV/0!</v>
      </c>
      <c r="AO50" s="989" t="e">
        <f>VLOOKUP($E50,AM$450:AP$461,3,FALSE)*AM50*($K50)+IF($G50&gt;0,($I50/$G50)*AM50,0)*(1-$K50)</f>
        <v>#DIV/0!</v>
      </c>
      <c r="AP50" s="989" t="e">
        <f>VLOOKUP($E50,AM$450:AP$461,4,FALSE)*AM50*($K50)+(AM50-AN50-AO50)*(1-$K50)</f>
        <v>#DIV/0!</v>
      </c>
      <c r="AQ50" s="990"/>
      <c r="AU50" s="988" t="e">
        <f t="shared" si="27"/>
        <v>#DIV/0!</v>
      </c>
      <c r="AV50" s="989" t="e">
        <f>VLOOKUP($E50,AU$450:AX$461,2,FALSE)*AU50*($K50)+IF($G50&gt;0,($H50/$G50)*AU50,0)*(1-$K50)</f>
        <v>#DIV/0!</v>
      </c>
      <c r="AW50" s="989" t="e">
        <f>VLOOKUP($E50,AU$450:AX$461,3,FALSE)*AU50*($K50)+IF($G50&gt;0,($I50/$G50)*AU50,0)*(1-$K50)</f>
        <v>#DIV/0!</v>
      </c>
      <c r="AX50" s="989" t="e">
        <f>VLOOKUP($E50,AU$450:AX$461,4,FALSE)*AU50*($K50)+(AU50-AV50-AW50)*(1-$K50)</f>
        <v>#DIV/0!</v>
      </c>
      <c r="AY50" s="990"/>
      <c r="BC50" s="988" t="e">
        <f t="shared" si="28"/>
        <v>#DIV/0!</v>
      </c>
      <c r="BD50" s="989" t="e">
        <f>VLOOKUP($E50,BC$450:BF$461,2,FALSE)*BC50*($K50)+IF($G50&gt;0,($H50/$G50)*BC50,0)*(1-$K50)</f>
        <v>#DIV/0!</v>
      </c>
      <c r="BE50" s="989" t="e">
        <f>VLOOKUP($E50,BC$450:BF$461,3,FALSE)*BC50*($K50)+IF($G50&gt;0,($I50/$G50)*BC50,0)*(1-$K50)</f>
        <v>#DIV/0!</v>
      </c>
      <c r="BF50" s="989" t="e">
        <f>VLOOKUP($E50,BC$450:BF$461,4,FALSE)*BC50*($K50)+(BC50-BD50-BE50)*(1-$K50)</f>
        <v>#DIV/0!</v>
      </c>
      <c r="BG50" s="990"/>
      <c r="BK50" s="988" t="e">
        <f t="shared" si="29"/>
        <v>#DIV/0!</v>
      </c>
      <c r="BL50" s="989" t="e">
        <f>VLOOKUP($E50,BK$450:BN$461,2,FALSE)*BK50*($K50)+IF($G50&gt;0,($H50/$G50)*BK50,0)*(1-$K50)</f>
        <v>#DIV/0!</v>
      </c>
      <c r="BM50" s="989" t="e">
        <f>VLOOKUP($E50,BK$450:BN$461,3,FALSE)*BK50*($K50)+IF($G50&gt;0,($I50/$G50)*BK50,0)*(1-$K50)</f>
        <v>#DIV/0!</v>
      </c>
      <c r="BN50" s="989" t="e">
        <f>VLOOKUP($E50,BK$450:BN$461,4,FALSE)*BK50*($K50)+(BK50-BL50-BM50)*(1-$K50)</f>
        <v>#DIV/0!</v>
      </c>
      <c r="BO50" s="990"/>
      <c r="BS50" s="988" t="e">
        <f t="shared" si="30"/>
        <v>#DIV/0!</v>
      </c>
      <c r="BT50" s="989" t="e">
        <f>VLOOKUP($E50,BS$450:BV$461,2,FALSE)*BS50*($K50)+IF($G50&gt;0,($H50/$G50)*BS50,0)*(1-$K50)</f>
        <v>#DIV/0!</v>
      </c>
      <c r="BU50" s="989" t="e">
        <f>VLOOKUP($E50,BS$450:BV$461,3,FALSE)*BS50*($K50)+IF($G50&gt;0,($I50/$G50)*BS50,0)*(1-$K50)</f>
        <v>#DIV/0!</v>
      </c>
      <c r="BV50" s="989" t="e">
        <f>VLOOKUP($E50,BS$450:BV$461,4,FALSE)*BS50*($K50)+(BS50-BT50-BU50)*(1-$K50)</f>
        <v>#DIV/0!</v>
      </c>
      <c r="BW50" s="990"/>
      <c r="CA50" s="988" t="e">
        <f t="shared" si="31"/>
        <v>#DIV/0!</v>
      </c>
      <c r="CB50" s="989" t="e">
        <f>VLOOKUP($E50,CA$450:CD$461,2,FALSE)*CA50*($K50)+IF($G50&gt;0,($H50/$G50)*CA50,0)*(1-$K50)</f>
        <v>#DIV/0!</v>
      </c>
      <c r="CC50" s="989" t="e">
        <f>VLOOKUP($E50,CA$450:CD$461,3,FALSE)*CA50*($K50)+IF($G50&gt;0,($I50/$G50)*CA50,0)*(1-$K50)</f>
        <v>#DIV/0!</v>
      </c>
      <c r="CD50" s="989" t="e">
        <f>VLOOKUP($E50,CA$450:CD$461,4,FALSE)*CA50*($K50)+(CA50-CB50-CC50)*(1-$K50)</f>
        <v>#DIV/0!</v>
      </c>
      <c r="CE50" s="990"/>
      <c r="CI50" s="988" t="e">
        <f t="shared" si="32"/>
        <v>#DIV/0!</v>
      </c>
      <c r="CJ50" s="989" t="e">
        <f>VLOOKUP($E50,CI$450:CL$461,2,FALSE)*CI50*($K50)+IF($G50&gt;0,($H50/$G50)*CI50,0)*(1-$K50)</f>
        <v>#DIV/0!</v>
      </c>
      <c r="CK50" s="989" t="e">
        <f>VLOOKUP($E50,CI$450:CL$461,3,FALSE)*CI50*($K50)+IF($G50&gt;0,($I50/$G50)*CI50,0)*(1-$K50)</f>
        <v>#DIV/0!</v>
      </c>
      <c r="CL50" s="989" t="e">
        <f>VLOOKUP($E50,CI$450:CL$461,4,FALSE)*CI50*($K50)+(CI50-CJ50-CK50)*(1-$K50)</f>
        <v>#DIV/0!</v>
      </c>
      <c r="CM50" s="990"/>
      <c r="CQ50" s="988" t="e">
        <f t="shared" si="33"/>
        <v>#DIV/0!</v>
      </c>
      <c r="CR50" s="989" t="e">
        <f>VLOOKUP($E50,CQ$450:CT$461,2,FALSE)*CQ50*($K50)+IF($G50&gt;0,($H50/$G50)*CQ50,0)*(1-$K50)</f>
        <v>#DIV/0!</v>
      </c>
      <c r="CS50" s="989" t="e">
        <f>VLOOKUP($E50,CQ$450:CT$461,3,FALSE)*CQ50*($K50)+IF($G50&gt;0,($I50/$G50)*CQ50,0)*(1-$K50)</f>
        <v>#DIV/0!</v>
      </c>
      <c r="CT50" s="989" t="e">
        <f>VLOOKUP($E50,CQ$450:CT$461,4,FALSE)*CQ50*($K50)+(CQ50-CR50-CS50)*(1-$K50)</f>
        <v>#DIV/0!</v>
      </c>
      <c r="CU50" s="990"/>
      <c r="CY50" s="988" t="e">
        <f t="shared" si="34"/>
        <v>#DIV/0!</v>
      </c>
      <c r="CZ50" s="989" t="e">
        <f>VLOOKUP($E50,CY$450:DB$461,2,FALSE)*CY50*($K50)+IF($G50&gt;0,($H50/$G50)*CY50,0)*(1-$K50)</f>
        <v>#DIV/0!</v>
      </c>
      <c r="DA50" s="989" t="e">
        <f>VLOOKUP($E50,CY$450:DB$461,3,FALSE)*CY50*($K50)+IF($G50&gt;0,($I50/$G50)*CY50,0)*(1-$K50)</f>
        <v>#DIV/0!</v>
      </c>
      <c r="DB50" s="989" t="e">
        <f>VLOOKUP($E50,CY$450:DB$461,4,FALSE)*CY50*($K50)+(CY50-CZ50-DA50)*(1-$K50)</f>
        <v>#DIV/0!</v>
      </c>
      <c r="DC50" s="990"/>
      <c r="DG50" s="988" t="e">
        <f t="shared" si="35"/>
        <v>#DIV/0!</v>
      </c>
      <c r="DH50" s="989" t="e">
        <f>VLOOKUP($E50,DG$450:DJ$461,2,FALSE)*DG50*($K50)+IF($G50&gt;0,($H50/$G50)*DG50,0)*(1-$K50)</f>
        <v>#DIV/0!</v>
      </c>
      <c r="DI50" s="989" t="e">
        <f>VLOOKUP($E50,DG$450:DJ$461,3,FALSE)*DG50*($K50)+IF($G50&gt;0,($I50/$G50)*DG50,0)*(1-$K50)</f>
        <v>#DIV/0!</v>
      </c>
      <c r="DJ50" s="989" t="e">
        <f>VLOOKUP($E50,DG$450:DJ$461,4,FALSE)*DG50*($K50)+(DG50-DH50-DI50)*(1-$K50)</f>
        <v>#DIV/0!</v>
      </c>
      <c r="DK50" s="990"/>
      <c r="DO50" s="988" t="e">
        <f t="shared" si="36"/>
        <v>#DIV/0!</v>
      </c>
      <c r="DP50" s="989" t="e">
        <f>VLOOKUP($E50,DO$450:DR$461,2,FALSE)*DO50*($K50)+IF($G50&gt;0,($H50/$G50)*DO50,0)*(1-$K50)</f>
        <v>#DIV/0!</v>
      </c>
      <c r="DQ50" s="989" t="e">
        <f>VLOOKUP($E50,DO$450:DR$461,3,FALSE)*DO50*($K50)+IF($G50&gt;0,($I50/$G50)*DO50,0)*(1-$K50)</f>
        <v>#DIV/0!</v>
      </c>
      <c r="DR50" s="989" t="e">
        <f>VLOOKUP($E50,DO$450:DR$461,4,FALSE)*DO50*($K50)+(DO50-DP50-DQ50)*(1-$K50)</f>
        <v>#DIV/0!</v>
      </c>
      <c r="DS50" s="990"/>
      <c r="DW50" s="988" t="e">
        <f t="shared" si="37"/>
        <v>#DIV/0!</v>
      </c>
      <c r="DX50" s="989" t="e">
        <f>VLOOKUP($E50,DW$450:DZ$461,2,FALSE)*DW50*($K50)+IF($G50&gt;0,($H50/$G50)*DW50,0)*(1-$K50)</f>
        <v>#DIV/0!</v>
      </c>
      <c r="DY50" s="989" t="e">
        <f>VLOOKUP($E50,DW$450:DZ$461,3,FALSE)*DW50*($K50)+IF($G50&gt;0,($I50/$G50)*DW50,0)*(1-$K50)</f>
        <v>#DIV/0!</v>
      </c>
      <c r="DZ50" s="989" t="e">
        <f>VLOOKUP($E50,DW$450:DZ$461,4,FALSE)*DW50*($K50)+(DW50-DX50-DY50)*(1-$K50)</f>
        <v>#DIV/0!</v>
      </c>
      <c r="EA50" s="990"/>
      <c r="EE50" s="988" t="e">
        <f t="shared" si="38"/>
        <v>#DIV/0!</v>
      </c>
      <c r="EF50" s="989" t="e">
        <f>VLOOKUP($E50,EE$450:EH$461,2,FALSE)*EE50*($K50)+IF($G50&gt;0,($H50/$G50)*EE50,0)*(1-$K50)</f>
        <v>#DIV/0!</v>
      </c>
      <c r="EG50" s="989" t="e">
        <f>VLOOKUP($E50,EE$450:EH$461,3,FALSE)*EE50*($K50)+IF($G50&gt;0,($I50/$G50)*EE50,0)*(1-$K50)</f>
        <v>#DIV/0!</v>
      </c>
      <c r="EH50" s="989" t="e">
        <f>VLOOKUP($E50,EE$450:EH$461,4,FALSE)*EE50*($K50)+(EE50-EF50-EG50)*(1-$K50)</f>
        <v>#DIV/0!</v>
      </c>
      <c r="EI50" s="990"/>
      <c r="EM50" s="988" t="e">
        <f t="shared" si="39"/>
        <v>#DIV/0!</v>
      </c>
      <c r="EN50" s="989" t="e">
        <f>VLOOKUP($E50,EM$450:EP$461,2,FALSE)*EM50*($K50)+IF($G50&gt;0,($H50/$G50)*EM50,0)*(1-$K50)</f>
        <v>#DIV/0!</v>
      </c>
      <c r="EO50" s="989" t="e">
        <f>VLOOKUP($E50,EM$450:EP$461,3,FALSE)*EM50*($K50)+IF($G50&gt;0,($I50/$G50)*EM50,0)*(1-$K50)</f>
        <v>#DIV/0!</v>
      </c>
      <c r="EP50" s="989" t="e">
        <f>VLOOKUP($E50,EM$450:EP$461,4,FALSE)*EM50*($K50)+(EM50-EN50-EO50)*(1-$K50)</f>
        <v>#DIV/0!</v>
      </c>
      <c r="EQ50" s="990"/>
      <c r="EU50" s="988" t="e">
        <f t="shared" si="40"/>
        <v>#DIV/0!</v>
      </c>
      <c r="EV50" s="989" t="e">
        <f>VLOOKUP($E50,EU$450:EX$461,2,FALSE)*EU50*($K50)+IF($G50&gt;0,($H50/$G50)*EU50,0)*(1-$K50)</f>
        <v>#DIV/0!</v>
      </c>
      <c r="EW50" s="989" t="e">
        <f>VLOOKUP($E50,EU$450:EX$461,3,FALSE)*EU50*($K50)+IF($G50&gt;0,($I50/$G50)*EU50,0)*(1-$K50)</f>
        <v>#DIV/0!</v>
      </c>
      <c r="EX50" s="989" t="e">
        <f>VLOOKUP($E50,EU$450:EX$461,4,FALSE)*EU50*($K50)+(EU50-EV50-EW50)*(1-$K50)</f>
        <v>#DIV/0!</v>
      </c>
      <c r="EY50" s="990"/>
      <c r="FC50" s="988" t="e">
        <f t="shared" si="41"/>
        <v>#DIV/0!</v>
      </c>
      <c r="FD50" s="989" t="e">
        <f>VLOOKUP($E50,FC$450:FF$461,2,FALSE)*FC50*($K50)+IF($G50&gt;0,($H50/$G50)*FC50,0)*(1-$K50)</f>
        <v>#DIV/0!</v>
      </c>
      <c r="FE50" s="989" t="e">
        <f>VLOOKUP($E50,FC$450:FF$461,3,FALSE)*FC50*($K50)+IF($G50&gt;0,($I50/$G50)*FC50,0)*(1-$K50)</f>
        <v>#DIV/0!</v>
      </c>
      <c r="FF50" s="989" t="e">
        <f>VLOOKUP($E50,FC$450:FF$461,4,FALSE)*FC50*($K50)+(FC50-FD50-FE50)*(1-$K50)</f>
        <v>#DIV/0!</v>
      </c>
      <c r="FG50" s="990"/>
      <c r="FK50" s="988" t="e">
        <f t="shared" si="42"/>
        <v>#DIV/0!</v>
      </c>
      <c r="FL50" s="989" t="e">
        <f>VLOOKUP($E50,FK$450:FN$461,2,FALSE)*FK50*($K50)+IF($G50&gt;0,($H50/$G50)*FK50,0)*(1-$K50)</f>
        <v>#DIV/0!</v>
      </c>
      <c r="FM50" s="989" t="e">
        <f>VLOOKUP($E50,FK$450:FN$461,3,FALSE)*FK50*($K50)+IF($G50&gt;0,($I50/$G50)*FK50,0)*(1-$K50)</f>
        <v>#DIV/0!</v>
      </c>
      <c r="FN50" s="989" t="e">
        <f>VLOOKUP($E50,FK$450:FN$461,4,FALSE)*FK50*($K50)+(FK50-FL50-FM50)*(1-$K50)</f>
        <v>#DIV/0!</v>
      </c>
      <c r="FO50" s="990"/>
    </row>
    <row r="51" spans="1:171">
      <c r="A51" s="1246"/>
      <c r="B51" s="10" t="s">
        <v>132</v>
      </c>
      <c r="C51" s="1957" t="s">
        <v>70</v>
      </c>
      <c r="D51" s="764">
        <v>396</v>
      </c>
      <c r="E51" s="182" t="str">
        <f>'Sch 1- Rate Base '!E51</f>
        <v>TD</v>
      </c>
      <c r="F51" s="765"/>
      <c r="G51" s="182">
        <f>'Sch 1- Rate Base '!G51</f>
        <v>0</v>
      </c>
      <c r="H51" s="182">
        <f>'Sch 1- Rate Base '!H51</f>
        <v>0</v>
      </c>
      <c r="I51" s="182">
        <f>'Sch 1- Rate Base '!I51</f>
        <v>0</v>
      </c>
      <c r="J51" s="1247">
        <f>'Sch 1- Rate Base '!J51</f>
        <v>0</v>
      </c>
      <c r="K51" s="777">
        <f t="shared" si="21"/>
        <v>1</v>
      </c>
      <c r="L51" s="995" t="e">
        <f t="shared" si="22"/>
        <v>#DIV/0!</v>
      </c>
      <c r="O51" s="988" t="e">
        <f t="shared" si="23"/>
        <v>#DIV/0!</v>
      </c>
      <c r="P51" s="989" t="e">
        <f>VLOOKUP($E51,O$450:R$461,2,FALSE)*O51*($K51)+IF($G51&gt;0,($H51/$G51)*O51,0)*(1-$K51)</f>
        <v>#DIV/0!</v>
      </c>
      <c r="Q51" s="989" t="e">
        <f>VLOOKUP($E51,O$450:R$461,3,FALSE)*O51*($K51)+IF($G51&gt;0,($I51/$G51)*O51,0)*(1-$K51)</f>
        <v>#DIV/0!</v>
      </c>
      <c r="R51" s="989" t="e">
        <f>VLOOKUP($E51,O$450:R$461,4,FALSE)*O51*($K51)+(O51-P51-Q51)*(1-$K51)</f>
        <v>#DIV/0!</v>
      </c>
      <c r="S51" s="990"/>
      <c r="W51" s="988" t="e">
        <f t="shared" si="24"/>
        <v>#DIV/0!</v>
      </c>
      <c r="X51" s="989" t="e">
        <f>VLOOKUP($E51,W$450:Z$461,2,FALSE)*W51*($K51)+IF($G51&gt;0,($H51/$G51)*W51,0)*(1-$K51)</f>
        <v>#DIV/0!</v>
      </c>
      <c r="Y51" s="989" t="e">
        <f>VLOOKUP($E51,W$450:Z$461,3,FALSE)*W51*($K51)+IF($G51&gt;0,($I51/$G51)*W51,0)*(1-$K51)</f>
        <v>#DIV/0!</v>
      </c>
      <c r="Z51" s="989" t="e">
        <f>VLOOKUP($E51,W$450:Z$461,4,FALSE)*W51*($K51)+(W51-X51-Y51)*(1-$K51)</f>
        <v>#DIV/0!</v>
      </c>
      <c r="AA51" s="990"/>
      <c r="AE51" s="988" t="e">
        <f t="shared" si="25"/>
        <v>#DIV/0!</v>
      </c>
      <c r="AF51" s="989" t="e">
        <f>VLOOKUP($E51,AE$450:AH$461,2,FALSE)*AE51*($K51)+IF($G51&gt;0,($H51/$G51)*AE51,0)*(1-$K51)</f>
        <v>#DIV/0!</v>
      </c>
      <c r="AG51" s="989" t="e">
        <f>VLOOKUP($E51,AE$450:AH$461,3,FALSE)*AE51*($K51)+IF($G51&gt;0,($I51/$G51)*AE51,0)*(1-$K51)</f>
        <v>#DIV/0!</v>
      </c>
      <c r="AH51" s="989" t="e">
        <f>VLOOKUP($E51,AE$450:AH$461,4,FALSE)*AE51*($K51)+(AE51-AF51-AG51)*(1-$K51)</f>
        <v>#DIV/0!</v>
      </c>
      <c r="AI51" s="990"/>
      <c r="AM51" s="988" t="e">
        <f t="shared" si="26"/>
        <v>#DIV/0!</v>
      </c>
      <c r="AN51" s="989" t="e">
        <f>VLOOKUP($E51,AM$450:AP$461,2,FALSE)*AM51*($K51)+IF($G51&gt;0,($H51/$G51)*AM51,0)*(1-$K51)</f>
        <v>#DIV/0!</v>
      </c>
      <c r="AO51" s="989" t="e">
        <f>VLOOKUP($E51,AM$450:AP$461,3,FALSE)*AM51*($K51)+IF($G51&gt;0,($I51/$G51)*AM51,0)*(1-$K51)</f>
        <v>#DIV/0!</v>
      </c>
      <c r="AP51" s="989" t="e">
        <f>VLOOKUP($E51,AM$450:AP$461,4,FALSE)*AM51*($K51)+(AM51-AN51-AO51)*(1-$K51)</f>
        <v>#DIV/0!</v>
      </c>
      <c r="AQ51" s="990"/>
      <c r="AU51" s="988" t="e">
        <f t="shared" si="27"/>
        <v>#DIV/0!</v>
      </c>
      <c r="AV51" s="989" t="e">
        <f>VLOOKUP($E51,AU$450:AX$461,2,FALSE)*AU51*($K51)+IF($G51&gt;0,($H51/$G51)*AU51,0)*(1-$K51)</f>
        <v>#DIV/0!</v>
      </c>
      <c r="AW51" s="989" t="e">
        <f>VLOOKUP($E51,AU$450:AX$461,3,FALSE)*AU51*($K51)+IF($G51&gt;0,($I51/$G51)*AU51,0)*(1-$K51)</f>
        <v>#DIV/0!</v>
      </c>
      <c r="AX51" s="989" t="e">
        <f>VLOOKUP($E51,AU$450:AX$461,4,FALSE)*AU51*($K51)+(AU51-AV51-AW51)*(1-$K51)</f>
        <v>#DIV/0!</v>
      </c>
      <c r="AY51" s="990"/>
      <c r="BC51" s="988" t="e">
        <f t="shared" si="28"/>
        <v>#DIV/0!</v>
      </c>
      <c r="BD51" s="989" t="e">
        <f>VLOOKUP($E51,BC$450:BF$461,2,FALSE)*BC51*($K51)+IF($G51&gt;0,($H51/$G51)*BC51,0)*(1-$K51)</f>
        <v>#DIV/0!</v>
      </c>
      <c r="BE51" s="989" t="e">
        <f>VLOOKUP($E51,BC$450:BF$461,3,FALSE)*BC51*($K51)+IF($G51&gt;0,($I51/$G51)*BC51,0)*(1-$K51)</f>
        <v>#DIV/0!</v>
      </c>
      <c r="BF51" s="989" t="e">
        <f>VLOOKUP($E51,BC$450:BF$461,4,FALSE)*BC51*($K51)+(BC51-BD51-BE51)*(1-$K51)</f>
        <v>#DIV/0!</v>
      </c>
      <c r="BG51" s="990"/>
      <c r="BK51" s="988" t="e">
        <f t="shared" si="29"/>
        <v>#DIV/0!</v>
      </c>
      <c r="BL51" s="989" t="e">
        <f>VLOOKUP($E51,BK$450:BN$461,2,FALSE)*BK51*($K51)+IF($G51&gt;0,($H51/$G51)*BK51,0)*(1-$K51)</f>
        <v>#DIV/0!</v>
      </c>
      <c r="BM51" s="989" t="e">
        <f>VLOOKUP($E51,BK$450:BN$461,3,FALSE)*BK51*($K51)+IF($G51&gt;0,($I51/$G51)*BK51,0)*(1-$K51)</f>
        <v>#DIV/0!</v>
      </c>
      <c r="BN51" s="989" t="e">
        <f>VLOOKUP($E51,BK$450:BN$461,4,FALSE)*BK51*($K51)+(BK51-BL51-BM51)*(1-$K51)</f>
        <v>#DIV/0!</v>
      </c>
      <c r="BO51" s="990"/>
      <c r="BS51" s="988" t="e">
        <f t="shared" si="30"/>
        <v>#DIV/0!</v>
      </c>
      <c r="BT51" s="989" t="e">
        <f>VLOOKUP($E51,BS$450:BV$461,2,FALSE)*BS51*($K51)+IF($G51&gt;0,($H51/$G51)*BS51,0)*(1-$K51)</f>
        <v>#DIV/0!</v>
      </c>
      <c r="BU51" s="989" t="e">
        <f>VLOOKUP($E51,BS$450:BV$461,3,FALSE)*BS51*($K51)+IF($G51&gt;0,($I51/$G51)*BS51,0)*(1-$K51)</f>
        <v>#DIV/0!</v>
      </c>
      <c r="BV51" s="989" t="e">
        <f>VLOOKUP($E51,BS$450:BV$461,4,FALSE)*BS51*($K51)+(BS51-BT51-BU51)*(1-$K51)</f>
        <v>#DIV/0!</v>
      </c>
      <c r="BW51" s="990"/>
      <c r="CA51" s="988" t="e">
        <f t="shared" si="31"/>
        <v>#DIV/0!</v>
      </c>
      <c r="CB51" s="989" t="e">
        <f>VLOOKUP($E51,CA$450:CD$461,2,FALSE)*CA51*($K51)+IF($G51&gt;0,($H51/$G51)*CA51,0)*(1-$K51)</f>
        <v>#DIV/0!</v>
      </c>
      <c r="CC51" s="989" t="e">
        <f>VLOOKUP($E51,CA$450:CD$461,3,FALSE)*CA51*($K51)+IF($G51&gt;0,($I51/$G51)*CA51,0)*(1-$K51)</f>
        <v>#DIV/0!</v>
      </c>
      <c r="CD51" s="989" t="e">
        <f>VLOOKUP($E51,CA$450:CD$461,4,FALSE)*CA51*($K51)+(CA51-CB51-CC51)*(1-$K51)</f>
        <v>#DIV/0!</v>
      </c>
      <c r="CE51" s="990"/>
      <c r="CI51" s="988" t="e">
        <f t="shared" si="32"/>
        <v>#DIV/0!</v>
      </c>
      <c r="CJ51" s="989" t="e">
        <f>VLOOKUP($E51,CI$450:CL$461,2,FALSE)*CI51*($K51)+IF($G51&gt;0,($H51/$G51)*CI51,0)*(1-$K51)</f>
        <v>#DIV/0!</v>
      </c>
      <c r="CK51" s="989" t="e">
        <f>VLOOKUP($E51,CI$450:CL$461,3,FALSE)*CI51*($K51)+IF($G51&gt;0,($I51/$G51)*CI51,0)*(1-$K51)</f>
        <v>#DIV/0!</v>
      </c>
      <c r="CL51" s="989" t="e">
        <f>VLOOKUP($E51,CI$450:CL$461,4,FALSE)*CI51*($K51)+(CI51-CJ51-CK51)*(1-$K51)</f>
        <v>#DIV/0!</v>
      </c>
      <c r="CM51" s="990"/>
      <c r="CQ51" s="988" t="e">
        <f t="shared" si="33"/>
        <v>#DIV/0!</v>
      </c>
      <c r="CR51" s="989" t="e">
        <f>VLOOKUP($E51,CQ$450:CT$461,2,FALSE)*CQ51*($K51)+IF($G51&gt;0,($H51/$G51)*CQ51,0)*(1-$K51)</f>
        <v>#DIV/0!</v>
      </c>
      <c r="CS51" s="989" t="e">
        <f>VLOOKUP($E51,CQ$450:CT$461,3,FALSE)*CQ51*($K51)+IF($G51&gt;0,($I51/$G51)*CQ51,0)*(1-$K51)</f>
        <v>#DIV/0!</v>
      </c>
      <c r="CT51" s="989" t="e">
        <f>VLOOKUP($E51,CQ$450:CT$461,4,FALSE)*CQ51*($K51)+(CQ51-CR51-CS51)*(1-$K51)</f>
        <v>#DIV/0!</v>
      </c>
      <c r="CU51" s="990"/>
      <c r="CY51" s="988" t="e">
        <f t="shared" si="34"/>
        <v>#DIV/0!</v>
      </c>
      <c r="CZ51" s="989" t="e">
        <f>VLOOKUP($E51,CY$450:DB$461,2,FALSE)*CY51*($K51)+IF($G51&gt;0,($H51/$G51)*CY51,0)*(1-$K51)</f>
        <v>#DIV/0!</v>
      </c>
      <c r="DA51" s="989" t="e">
        <f>VLOOKUP($E51,CY$450:DB$461,3,FALSE)*CY51*($K51)+IF($G51&gt;0,($I51/$G51)*CY51,0)*(1-$K51)</f>
        <v>#DIV/0!</v>
      </c>
      <c r="DB51" s="989" t="e">
        <f>VLOOKUP($E51,CY$450:DB$461,4,FALSE)*CY51*($K51)+(CY51-CZ51-DA51)*(1-$K51)</f>
        <v>#DIV/0!</v>
      </c>
      <c r="DC51" s="990"/>
      <c r="DG51" s="988" t="e">
        <f t="shared" si="35"/>
        <v>#DIV/0!</v>
      </c>
      <c r="DH51" s="989" t="e">
        <f>VLOOKUP($E51,DG$450:DJ$461,2,FALSE)*DG51*($K51)+IF($G51&gt;0,($H51/$G51)*DG51,0)*(1-$K51)</f>
        <v>#DIV/0!</v>
      </c>
      <c r="DI51" s="989" t="e">
        <f>VLOOKUP($E51,DG$450:DJ$461,3,FALSE)*DG51*($K51)+IF($G51&gt;0,($I51/$G51)*DG51,0)*(1-$K51)</f>
        <v>#DIV/0!</v>
      </c>
      <c r="DJ51" s="989" t="e">
        <f>VLOOKUP($E51,DG$450:DJ$461,4,FALSE)*DG51*($K51)+(DG51-DH51-DI51)*(1-$K51)</f>
        <v>#DIV/0!</v>
      </c>
      <c r="DK51" s="990"/>
      <c r="DO51" s="988" t="e">
        <f t="shared" si="36"/>
        <v>#DIV/0!</v>
      </c>
      <c r="DP51" s="989" t="e">
        <f>VLOOKUP($E51,DO$450:DR$461,2,FALSE)*DO51*($K51)+IF($G51&gt;0,($H51/$G51)*DO51,0)*(1-$K51)</f>
        <v>#DIV/0!</v>
      </c>
      <c r="DQ51" s="989" t="e">
        <f>VLOOKUP($E51,DO$450:DR$461,3,FALSE)*DO51*($K51)+IF($G51&gt;0,($I51/$G51)*DO51,0)*(1-$K51)</f>
        <v>#DIV/0!</v>
      </c>
      <c r="DR51" s="989" t="e">
        <f>VLOOKUP($E51,DO$450:DR$461,4,FALSE)*DO51*($K51)+(DO51-DP51-DQ51)*(1-$K51)</f>
        <v>#DIV/0!</v>
      </c>
      <c r="DS51" s="990"/>
      <c r="DW51" s="988" t="e">
        <f t="shared" si="37"/>
        <v>#DIV/0!</v>
      </c>
      <c r="DX51" s="989" t="e">
        <f>VLOOKUP($E51,DW$450:DZ$461,2,FALSE)*DW51*($K51)+IF($G51&gt;0,($H51/$G51)*DW51,0)*(1-$K51)</f>
        <v>#DIV/0!</v>
      </c>
      <c r="DY51" s="989" t="e">
        <f>VLOOKUP($E51,DW$450:DZ$461,3,FALSE)*DW51*($K51)+IF($G51&gt;0,($I51/$G51)*DW51,0)*(1-$K51)</f>
        <v>#DIV/0!</v>
      </c>
      <c r="DZ51" s="989" t="e">
        <f>VLOOKUP($E51,DW$450:DZ$461,4,FALSE)*DW51*($K51)+(DW51-DX51-DY51)*(1-$K51)</f>
        <v>#DIV/0!</v>
      </c>
      <c r="EA51" s="990"/>
      <c r="EE51" s="988" t="e">
        <f t="shared" si="38"/>
        <v>#DIV/0!</v>
      </c>
      <c r="EF51" s="989" t="e">
        <f>VLOOKUP($E51,EE$450:EH$461,2,FALSE)*EE51*($K51)+IF($G51&gt;0,($H51/$G51)*EE51,0)*(1-$K51)</f>
        <v>#DIV/0!</v>
      </c>
      <c r="EG51" s="989" t="e">
        <f>VLOOKUP($E51,EE$450:EH$461,3,FALSE)*EE51*($K51)+IF($G51&gt;0,($I51/$G51)*EE51,0)*(1-$K51)</f>
        <v>#DIV/0!</v>
      </c>
      <c r="EH51" s="989" t="e">
        <f>VLOOKUP($E51,EE$450:EH$461,4,FALSE)*EE51*($K51)+(EE51-EF51-EG51)*(1-$K51)</f>
        <v>#DIV/0!</v>
      </c>
      <c r="EI51" s="990"/>
      <c r="EM51" s="988" t="e">
        <f t="shared" si="39"/>
        <v>#DIV/0!</v>
      </c>
      <c r="EN51" s="989" t="e">
        <f>VLOOKUP($E51,EM$450:EP$461,2,FALSE)*EM51*($K51)+IF($G51&gt;0,($H51/$G51)*EM51,0)*(1-$K51)</f>
        <v>#DIV/0!</v>
      </c>
      <c r="EO51" s="989" t="e">
        <f>VLOOKUP($E51,EM$450:EP$461,3,FALSE)*EM51*($K51)+IF($G51&gt;0,($I51/$G51)*EM51,0)*(1-$K51)</f>
        <v>#DIV/0!</v>
      </c>
      <c r="EP51" s="989" t="e">
        <f>VLOOKUP($E51,EM$450:EP$461,4,FALSE)*EM51*($K51)+(EM51-EN51-EO51)*(1-$K51)</f>
        <v>#DIV/0!</v>
      </c>
      <c r="EQ51" s="990"/>
      <c r="EU51" s="988" t="e">
        <f t="shared" si="40"/>
        <v>#DIV/0!</v>
      </c>
      <c r="EV51" s="989" t="e">
        <f>VLOOKUP($E51,EU$450:EX$461,2,FALSE)*EU51*($K51)+IF($G51&gt;0,($H51/$G51)*EU51,0)*(1-$K51)</f>
        <v>#DIV/0!</v>
      </c>
      <c r="EW51" s="989" t="e">
        <f>VLOOKUP($E51,EU$450:EX$461,3,FALSE)*EU51*($K51)+IF($G51&gt;0,($I51/$G51)*EU51,0)*(1-$K51)</f>
        <v>#DIV/0!</v>
      </c>
      <c r="EX51" s="989" t="e">
        <f>VLOOKUP($E51,EU$450:EX$461,4,FALSE)*EU51*($K51)+(EU51-EV51-EW51)*(1-$K51)</f>
        <v>#DIV/0!</v>
      </c>
      <c r="EY51" s="990"/>
      <c r="FC51" s="988" t="e">
        <f t="shared" si="41"/>
        <v>#DIV/0!</v>
      </c>
      <c r="FD51" s="989" t="e">
        <f>VLOOKUP($E51,FC$450:FF$461,2,FALSE)*FC51*($K51)+IF($G51&gt;0,($H51/$G51)*FC51,0)*(1-$K51)</f>
        <v>#DIV/0!</v>
      </c>
      <c r="FE51" s="989" t="e">
        <f>VLOOKUP($E51,FC$450:FF$461,3,FALSE)*FC51*($K51)+IF($G51&gt;0,($I51/$G51)*FC51,0)*(1-$K51)</f>
        <v>#DIV/0!</v>
      </c>
      <c r="FF51" s="989" t="e">
        <f>VLOOKUP($E51,FC$450:FF$461,4,FALSE)*FC51*($K51)+(FC51-FD51-FE51)*(1-$K51)</f>
        <v>#DIV/0!</v>
      </c>
      <c r="FG51" s="990"/>
      <c r="FK51" s="988" t="e">
        <f t="shared" si="42"/>
        <v>#DIV/0!</v>
      </c>
      <c r="FL51" s="989" t="e">
        <f>VLOOKUP($E51,FK$450:FN$461,2,FALSE)*FK51*($K51)+IF($G51&gt;0,($H51/$G51)*FK51,0)*(1-$K51)</f>
        <v>#DIV/0!</v>
      </c>
      <c r="FM51" s="989" t="e">
        <f>VLOOKUP($E51,FK$450:FN$461,3,FALSE)*FK51*($K51)+IF($G51&gt;0,($I51/$G51)*FK51,0)*(1-$K51)</f>
        <v>#DIV/0!</v>
      </c>
      <c r="FN51" s="989" t="e">
        <f>VLOOKUP($E51,FK$450:FN$461,4,FALSE)*FK51*($K51)+(FK51-FL51-FM51)*(1-$K51)</f>
        <v>#DIV/0!</v>
      </c>
      <c r="FO51" s="990"/>
    </row>
    <row r="52" spans="1:171">
      <c r="A52" s="1246"/>
      <c r="B52" s="10" t="s">
        <v>835</v>
      </c>
      <c r="C52" s="1957" t="s">
        <v>70</v>
      </c>
      <c r="D52" s="764">
        <v>397.1</v>
      </c>
      <c r="E52" s="182" t="str">
        <f>'Sch 1- Rate Base '!E52</f>
        <v>PTD</v>
      </c>
      <c r="F52" s="765"/>
      <c r="G52" s="182">
        <f>'Sch 1- Rate Base '!G52</f>
        <v>0</v>
      </c>
      <c r="H52" s="182">
        <f>'Sch 1- Rate Base '!H52</f>
        <v>0</v>
      </c>
      <c r="I52" s="182">
        <f>'Sch 1- Rate Base '!I52</f>
        <v>0</v>
      </c>
      <c r="J52" s="1247">
        <f>'Sch 1- Rate Base '!J52</f>
        <v>0</v>
      </c>
      <c r="K52" s="777">
        <f t="shared" si="21"/>
        <v>1</v>
      </c>
      <c r="L52" s="995" t="e">
        <f t="shared" si="22"/>
        <v>#DIV/0!</v>
      </c>
      <c r="O52" s="988" t="e">
        <f t="shared" si="23"/>
        <v>#DIV/0!</v>
      </c>
      <c r="P52" s="989" t="e">
        <f>VLOOKUP($E52,O$450:R$461,2,FALSE)*O52*($K52)+IF($G52&gt;0,($H52/$G52)*O52,0)*(1-$K52)</f>
        <v>#DIV/0!</v>
      </c>
      <c r="Q52" s="989" t="e">
        <f>VLOOKUP($E52,O$450:R$461,3,FALSE)*O52*($K52)+IF($G52&gt;0,($I52/$G52)*O52,0)*(1-$K52)</f>
        <v>#DIV/0!</v>
      </c>
      <c r="R52" s="989" t="e">
        <f>VLOOKUP($E52,O$450:R$461,4,FALSE)*O52*($K52)+(O52-P52-Q52)*(1-$K52)</f>
        <v>#DIV/0!</v>
      </c>
      <c r="S52" s="990"/>
      <c r="W52" s="988" t="e">
        <f t="shared" si="24"/>
        <v>#DIV/0!</v>
      </c>
      <c r="X52" s="989" t="e">
        <f>VLOOKUP($E52,W$450:Z$461,2,FALSE)*W52*($K52)+IF($G52&gt;0,($H52/$G52)*W52,0)*(1-$K52)</f>
        <v>#DIV/0!</v>
      </c>
      <c r="Y52" s="989" t="e">
        <f>VLOOKUP($E52,W$450:Z$461,3,FALSE)*W52*($K52)+IF($G52&gt;0,($I52/$G52)*W52,0)*(1-$K52)</f>
        <v>#DIV/0!</v>
      </c>
      <c r="Z52" s="989" t="e">
        <f>VLOOKUP($E52,W$450:Z$461,4,FALSE)*W52*($K52)+(W52-X52-Y52)*(1-$K52)</f>
        <v>#DIV/0!</v>
      </c>
      <c r="AA52" s="990"/>
      <c r="AE52" s="988" t="e">
        <f t="shared" si="25"/>
        <v>#DIV/0!</v>
      </c>
      <c r="AF52" s="989" t="e">
        <f>VLOOKUP($E52,AE$450:AH$461,2,FALSE)*AE52*($K52)+IF($G52&gt;0,($H52/$G52)*AE52,0)*(1-$K52)</f>
        <v>#DIV/0!</v>
      </c>
      <c r="AG52" s="989" t="e">
        <f>VLOOKUP($E52,AE$450:AH$461,3,FALSE)*AE52*($K52)+IF($G52&gt;0,($I52/$G52)*AE52,0)*(1-$K52)</f>
        <v>#DIV/0!</v>
      </c>
      <c r="AH52" s="989" t="e">
        <f>VLOOKUP($E52,AE$450:AH$461,4,FALSE)*AE52*($K52)+(AE52-AF52-AG52)*(1-$K52)</f>
        <v>#DIV/0!</v>
      </c>
      <c r="AI52" s="990"/>
      <c r="AM52" s="988" t="e">
        <f t="shared" si="26"/>
        <v>#DIV/0!</v>
      </c>
      <c r="AN52" s="989" t="e">
        <f>VLOOKUP($E52,AM$450:AP$461,2,FALSE)*AM52*($K52)+IF($G52&gt;0,($H52/$G52)*AM52,0)*(1-$K52)</f>
        <v>#DIV/0!</v>
      </c>
      <c r="AO52" s="989" t="e">
        <f>VLOOKUP($E52,AM$450:AP$461,3,FALSE)*AM52*($K52)+IF($G52&gt;0,($I52/$G52)*AM52,0)*(1-$K52)</f>
        <v>#DIV/0!</v>
      </c>
      <c r="AP52" s="989" t="e">
        <f>VLOOKUP($E52,AM$450:AP$461,4,FALSE)*AM52*($K52)+(AM52-AN52-AO52)*(1-$K52)</f>
        <v>#DIV/0!</v>
      </c>
      <c r="AQ52" s="990"/>
      <c r="AU52" s="988" t="e">
        <f t="shared" si="27"/>
        <v>#DIV/0!</v>
      </c>
      <c r="AV52" s="989" t="e">
        <f>VLOOKUP($E52,AU$450:AX$461,2,FALSE)*AU52*($K52)+IF($G52&gt;0,($H52/$G52)*AU52,0)*(1-$K52)</f>
        <v>#DIV/0!</v>
      </c>
      <c r="AW52" s="989" t="e">
        <f>VLOOKUP($E52,AU$450:AX$461,3,FALSE)*AU52*($K52)+IF($G52&gt;0,($I52/$G52)*AU52,0)*(1-$K52)</f>
        <v>#DIV/0!</v>
      </c>
      <c r="AX52" s="989" t="e">
        <f>VLOOKUP($E52,AU$450:AX$461,4,FALSE)*AU52*($K52)+(AU52-AV52-AW52)*(1-$K52)</f>
        <v>#DIV/0!</v>
      </c>
      <c r="AY52" s="990"/>
      <c r="BC52" s="988" t="e">
        <f t="shared" si="28"/>
        <v>#DIV/0!</v>
      </c>
      <c r="BD52" s="989" t="e">
        <f>VLOOKUP($E52,BC$450:BF$461,2,FALSE)*BC52*($K52)+IF($G52&gt;0,($H52/$G52)*BC52,0)*(1-$K52)</f>
        <v>#DIV/0!</v>
      </c>
      <c r="BE52" s="989" t="e">
        <f>VLOOKUP($E52,BC$450:BF$461,3,FALSE)*BC52*($K52)+IF($G52&gt;0,($I52/$G52)*BC52,0)*(1-$K52)</f>
        <v>#DIV/0!</v>
      </c>
      <c r="BF52" s="989" t="e">
        <f>VLOOKUP($E52,BC$450:BF$461,4,FALSE)*BC52*($K52)+(BC52-BD52-BE52)*(1-$K52)</f>
        <v>#DIV/0!</v>
      </c>
      <c r="BG52" s="990"/>
      <c r="BK52" s="988" t="e">
        <f t="shared" si="29"/>
        <v>#DIV/0!</v>
      </c>
      <c r="BL52" s="989" t="e">
        <f>VLOOKUP($E52,BK$450:BN$461,2,FALSE)*BK52*($K52)+IF($G52&gt;0,($H52/$G52)*BK52,0)*(1-$K52)</f>
        <v>#DIV/0!</v>
      </c>
      <c r="BM52" s="989" t="e">
        <f>VLOOKUP($E52,BK$450:BN$461,3,FALSE)*BK52*($K52)+IF($G52&gt;0,($I52/$G52)*BK52,0)*(1-$K52)</f>
        <v>#DIV/0!</v>
      </c>
      <c r="BN52" s="989" t="e">
        <f>VLOOKUP($E52,BK$450:BN$461,4,FALSE)*BK52*($K52)+(BK52-BL52-BM52)*(1-$K52)</f>
        <v>#DIV/0!</v>
      </c>
      <c r="BO52" s="990"/>
      <c r="BS52" s="988" t="e">
        <f t="shared" si="30"/>
        <v>#DIV/0!</v>
      </c>
      <c r="BT52" s="989" t="e">
        <f>VLOOKUP($E52,BS$450:BV$461,2,FALSE)*BS52*($K52)+IF($G52&gt;0,($H52/$G52)*BS52,0)*(1-$K52)</f>
        <v>#DIV/0!</v>
      </c>
      <c r="BU52" s="989" t="e">
        <f>VLOOKUP($E52,BS$450:BV$461,3,FALSE)*BS52*($K52)+IF($G52&gt;0,($I52/$G52)*BS52,0)*(1-$K52)</f>
        <v>#DIV/0!</v>
      </c>
      <c r="BV52" s="989" t="e">
        <f>VLOOKUP($E52,BS$450:BV$461,4,FALSE)*BS52*($K52)+(BS52-BT52-BU52)*(1-$K52)</f>
        <v>#DIV/0!</v>
      </c>
      <c r="BW52" s="990"/>
      <c r="CA52" s="988" t="e">
        <f t="shared" si="31"/>
        <v>#DIV/0!</v>
      </c>
      <c r="CB52" s="989" t="e">
        <f>VLOOKUP($E52,CA$450:CD$461,2,FALSE)*CA52*($K52)+IF($G52&gt;0,($H52/$G52)*CA52,0)*(1-$K52)</f>
        <v>#DIV/0!</v>
      </c>
      <c r="CC52" s="989" t="e">
        <f>VLOOKUP($E52,CA$450:CD$461,3,FALSE)*CA52*($K52)+IF($G52&gt;0,($I52/$G52)*CA52,0)*(1-$K52)</f>
        <v>#DIV/0!</v>
      </c>
      <c r="CD52" s="989" t="e">
        <f>VLOOKUP($E52,CA$450:CD$461,4,FALSE)*CA52*($K52)+(CA52-CB52-CC52)*(1-$K52)</f>
        <v>#DIV/0!</v>
      </c>
      <c r="CE52" s="990"/>
      <c r="CI52" s="988" t="e">
        <f t="shared" si="32"/>
        <v>#DIV/0!</v>
      </c>
      <c r="CJ52" s="989" t="e">
        <f>VLOOKUP($E52,CI$450:CL$461,2,FALSE)*CI52*($K52)+IF($G52&gt;0,($H52/$G52)*CI52,0)*(1-$K52)</f>
        <v>#DIV/0!</v>
      </c>
      <c r="CK52" s="989" t="e">
        <f>VLOOKUP($E52,CI$450:CL$461,3,FALSE)*CI52*($K52)+IF($G52&gt;0,($I52/$G52)*CI52,0)*(1-$K52)</f>
        <v>#DIV/0!</v>
      </c>
      <c r="CL52" s="989" t="e">
        <f>VLOOKUP($E52,CI$450:CL$461,4,FALSE)*CI52*($K52)+(CI52-CJ52-CK52)*(1-$K52)</f>
        <v>#DIV/0!</v>
      </c>
      <c r="CM52" s="990"/>
      <c r="CQ52" s="988" t="e">
        <f t="shared" si="33"/>
        <v>#DIV/0!</v>
      </c>
      <c r="CR52" s="989" t="e">
        <f>VLOOKUP($E52,CQ$450:CT$461,2,FALSE)*CQ52*($K52)+IF($G52&gt;0,($H52/$G52)*CQ52,0)*(1-$K52)</f>
        <v>#DIV/0!</v>
      </c>
      <c r="CS52" s="989" t="e">
        <f>VLOOKUP($E52,CQ$450:CT$461,3,FALSE)*CQ52*($K52)+IF($G52&gt;0,($I52/$G52)*CQ52,0)*(1-$K52)</f>
        <v>#DIV/0!</v>
      </c>
      <c r="CT52" s="989" t="e">
        <f>VLOOKUP($E52,CQ$450:CT$461,4,FALSE)*CQ52*($K52)+(CQ52-CR52-CS52)*(1-$K52)</f>
        <v>#DIV/0!</v>
      </c>
      <c r="CU52" s="990"/>
      <c r="CY52" s="988" t="e">
        <f t="shared" si="34"/>
        <v>#DIV/0!</v>
      </c>
      <c r="CZ52" s="989" t="e">
        <f>VLOOKUP($E52,CY$450:DB$461,2,FALSE)*CY52*($K52)+IF($G52&gt;0,($H52/$G52)*CY52,0)*(1-$K52)</f>
        <v>#DIV/0!</v>
      </c>
      <c r="DA52" s="989" t="e">
        <f>VLOOKUP($E52,CY$450:DB$461,3,FALSE)*CY52*($K52)+IF($G52&gt;0,($I52/$G52)*CY52,0)*(1-$K52)</f>
        <v>#DIV/0!</v>
      </c>
      <c r="DB52" s="989" t="e">
        <f>VLOOKUP($E52,CY$450:DB$461,4,FALSE)*CY52*($K52)+(CY52-CZ52-DA52)*(1-$K52)</f>
        <v>#DIV/0!</v>
      </c>
      <c r="DC52" s="990"/>
      <c r="DG52" s="988" t="e">
        <f t="shared" si="35"/>
        <v>#DIV/0!</v>
      </c>
      <c r="DH52" s="989" t="e">
        <f>VLOOKUP($E52,DG$450:DJ$461,2,FALSE)*DG52*($K52)+IF($G52&gt;0,($H52/$G52)*DG52,0)*(1-$K52)</f>
        <v>#DIV/0!</v>
      </c>
      <c r="DI52" s="989" t="e">
        <f>VLOOKUP($E52,DG$450:DJ$461,3,FALSE)*DG52*($K52)+IF($G52&gt;0,($I52/$G52)*DG52,0)*(1-$K52)</f>
        <v>#DIV/0!</v>
      </c>
      <c r="DJ52" s="989" t="e">
        <f>VLOOKUP($E52,DG$450:DJ$461,4,FALSE)*DG52*($K52)+(DG52-DH52-DI52)*(1-$K52)</f>
        <v>#DIV/0!</v>
      </c>
      <c r="DK52" s="990"/>
      <c r="DO52" s="988" t="e">
        <f t="shared" si="36"/>
        <v>#DIV/0!</v>
      </c>
      <c r="DP52" s="989" t="e">
        <f>VLOOKUP($E52,DO$450:DR$461,2,FALSE)*DO52*($K52)+IF($G52&gt;0,($H52/$G52)*DO52,0)*(1-$K52)</f>
        <v>#DIV/0!</v>
      </c>
      <c r="DQ52" s="989" t="e">
        <f>VLOOKUP($E52,DO$450:DR$461,3,FALSE)*DO52*($K52)+IF($G52&gt;0,($I52/$G52)*DO52,0)*(1-$K52)</f>
        <v>#DIV/0!</v>
      </c>
      <c r="DR52" s="989" t="e">
        <f>VLOOKUP($E52,DO$450:DR$461,4,FALSE)*DO52*($K52)+(DO52-DP52-DQ52)*(1-$K52)</f>
        <v>#DIV/0!</v>
      </c>
      <c r="DS52" s="990"/>
      <c r="DW52" s="988" t="e">
        <f t="shared" si="37"/>
        <v>#DIV/0!</v>
      </c>
      <c r="DX52" s="989" t="e">
        <f>VLOOKUP($E52,DW$450:DZ$461,2,FALSE)*DW52*($K52)+IF($G52&gt;0,($H52/$G52)*DW52,0)*(1-$K52)</f>
        <v>#DIV/0!</v>
      </c>
      <c r="DY52" s="989" t="e">
        <f>VLOOKUP($E52,DW$450:DZ$461,3,FALSE)*DW52*($K52)+IF($G52&gt;0,($I52/$G52)*DW52,0)*(1-$K52)</f>
        <v>#DIV/0!</v>
      </c>
      <c r="DZ52" s="989" t="e">
        <f>VLOOKUP($E52,DW$450:DZ$461,4,FALSE)*DW52*($K52)+(DW52-DX52-DY52)*(1-$K52)</f>
        <v>#DIV/0!</v>
      </c>
      <c r="EA52" s="990"/>
      <c r="EE52" s="988" t="e">
        <f t="shared" si="38"/>
        <v>#DIV/0!</v>
      </c>
      <c r="EF52" s="989" t="e">
        <f>VLOOKUP($E52,EE$450:EH$461,2,FALSE)*EE52*($K52)+IF($G52&gt;0,($H52/$G52)*EE52,0)*(1-$K52)</f>
        <v>#DIV/0!</v>
      </c>
      <c r="EG52" s="989" t="e">
        <f>VLOOKUP($E52,EE$450:EH$461,3,FALSE)*EE52*($K52)+IF($G52&gt;0,($I52/$G52)*EE52,0)*(1-$K52)</f>
        <v>#DIV/0!</v>
      </c>
      <c r="EH52" s="989" t="e">
        <f>VLOOKUP($E52,EE$450:EH$461,4,FALSE)*EE52*($K52)+(EE52-EF52-EG52)*(1-$K52)</f>
        <v>#DIV/0!</v>
      </c>
      <c r="EI52" s="990"/>
      <c r="EM52" s="988" t="e">
        <f t="shared" si="39"/>
        <v>#DIV/0!</v>
      </c>
      <c r="EN52" s="989" t="e">
        <f>VLOOKUP($E52,EM$450:EP$461,2,FALSE)*EM52*($K52)+IF($G52&gt;0,($H52/$G52)*EM52,0)*(1-$K52)</f>
        <v>#DIV/0!</v>
      </c>
      <c r="EO52" s="989" t="e">
        <f>VLOOKUP($E52,EM$450:EP$461,3,FALSE)*EM52*($K52)+IF($G52&gt;0,($I52/$G52)*EM52,0)*(1-$K52)</f>
        <v>#DIV/0!</v>
      </c>
      <c r="EP52" s="989" t="e">
        <f>VLOOKUP($E52,EM$450:EP$461,4,FALSE)*EM52*($K52)+(EM52-EN52-EO52)*(1-$K52)</f>
        <v>#DIV/0!</v>
      </c>
      <c r="EQ52" s="990"/>
      <c r="EU52" s="988" t="e">
        <f t="shared" si="40"/>
        <v>#DIV/0!</v>
      </c>
      <c r="EV52" s="989" t="e">
        <f>VLOOKUP($E52,EU$450:EX$461,2,FALSE)*EU52*($K52)+IF($G52&gt;0,($H52/$G52)*EU52,0)*(1-$K52)</f>
        <v>#DIV/0!</v>
      </c>
      <c r="EW52" s="989" t="e">
        <f>VLOOKUP($E52,EU$450:EX$461,3,FALSE)*EU52*($K52)+IF($G52&gt;0,($I52/$G52)*EU52,0)*(1-$K52)</f>
        <v>#DIV/0!</v>
      </c>
      <c r="EX52" s="989" t="e">
        <f>VLOOKUP($E52,EU$450:EX$461,4,FALSE)*EU52*($K52)+(EU52-EV52-EW52)*(1-$K52)</f>
        <v>#DIV/0!</v>
      </c>
      <c r="EY52" s="990"/>
      <c r="FC52" s="988" t="e">
        <f t="shared" si="41"/>
        <v>#DIV/0!</v>
      </c>
      <c r="FD52" s="989" t="e">
        <f>VLOOKUP($E52,FC$450:FF$461,2,FALSE)*FC52*($K52)+IF($G52&gt;0,($H52/$G52)*FC52,0)*(1-$K52)</f>
        <v>#DIV/0!</v>
      </c>
      <c r="FE52" s="989" t="e">
        <f>VLOOKUP($E52,FC$450:FF$461,3,FALSE)*FC52*($K52)+IF($G52&gt;0,($I52/$G52)*FC52,0)*(1-$K52)</f>
        <v>#DIV/0!</v>
      </c>
      <c r="FF52" s="989" t="e">
        <f>VLOOKUP($E52,FC$450:FF$461,4,FALSE)*FC52*($K52)+(FC52-FD52-FE52)*(1-$K52)</f>
        <v>#DIV/0!</v>
      </c>
      <c r="FG52" s="990"/>
      <c r="FK52" s="988" t="e">
        <f t="shared" si="42"/>
        <v>#DIV/0!</v>
      </c>
      <c r="FL52" s="989" t="e">
        <f>VLOOKUP($E52,FK$450:FN$461,2,FALSE)*FK52*($K52)+IF($G52&gt;0,($H52/$G52)*FK52,0)*(1-$K52)</f>
        <v>#DIV/0!</v>
      </c>
      <c r="FM52" s="989" t="e">
        <f>VLOOKUP($E52,FK$450:FN$461,3,FALSE)*FK52*($K52)+IF($G52&gt;0,($I52/$G52)*FK52,0)*(1-$K52)</f>
        <v>#DIV/0!</v>
      </c>
      <c r="FN52" s="989" t="e">
        <f>VLOOKUP($E52,FK$450:FN$461,4,FALSE)*FK52*($K52)+(FK52-FL52-FM52)*(1-$K52)</f>
        <v>#DIV/0!</v>
      </c>
      <c r="FO52" s="990"/>
    </row>
    <row r="53" spans="1:171">
      <c r="A53" s="1246"/>
      <c r="B53" s="10" t="s">
        <v>834</v>
      </c>
      <c r="C53" s="1957" t="s">
        <v>70</v>
      </c>
      <c r="D53" s="764">
        <v>397.2</v>
      </c>
      <c r="E53" s="182" t="str">
        <f>'Sch 1- Rate Base '!E53</f>
        <v>PTD</v>
      </c>
      <c r="F53" s="765"/>
      <c r="G53" s="182">
        <f>'Sch 1- Rate Base '!G53</f>
        <v>0</v>
      </c>
      <c r="H53" s="182">
        <f>'Sch 1- Rate Base '!H53</f>
        <v>0</v>
      </c>
      <c r="I53" s="182">
        <f>'Sch 1- Rate Base '!I53</f>
        <v>0</v>
      </c>
      <c r="J53" s="1247">
        <f>'Sch 1- Rate Base '!J53</f>
        <v>0</v>
      </c>
      <c r="K53" s="777">
        <f t="shared" si="21"/>
        <v>1</v>
      </c>
      <c r="L53" s="995" t="e">
        <f t="shared" si="22"/>
        <v>#DIV/0!</v>
      </c>
      <c r="O53" s="988" t="e">
        <f t="shared" si="23"/>
        <v>#DIV/0!</v>
      </c>
      <c r="P53" s="989" t="e">
        <f>VLOOKUP($E53,O$450:R$461,2,FALSE)*O53*($K53)+IF($G53&gt;0,($H53/$G53)*O53,0)*(1-$K53)</f>
        <v>#DIV/0!</v>
      </c>
      <c r="Q53" s="989" t="e">
        <f>VLOOKUP($E53,O$450:R$461,3,FALSE)*O53*($K53)+IF($G53&gt;0,($I53/$G53)*O53,0)*(1-$K53)</f>
        <v>#DIV/0!</v>
      </c>
      <c r="R53" s="989" t="e">
        <f>VLOOKUP($E53,O$450:R$461,4,FALSE)*O53*($K53)+(O53-P53-Q53)*(1-$K53)</f>
        <v>#DIV/0!</v>
      </c>
      <c r="S53" s="990"/>
      <c r="W53" s="988" t="e">
        <f t="shared" si="24"/>
        <v>#DIV/0!</v>
      </c>
      <c r="X53" s="989" t="e">
        <f>VLOOKUP($E53,W$450:Z$461,2,FALSE)*W53*($K53)+IF($G53&gt;0,($H53/$G53)*W53,0)*(1-$K53)</f>
        <v>#DIV/0!</v>
      </c>
      <c r="Y53" s="989" t="e">
        <f>VLOOKUP($E53,W$450:Z$461,3,FALSE)*W53*($K53)+IF($G53&gt;0,($I53/$G53)*W53,0)*(1-$K53)</f>
        <v>#DIV/0!</v>
      </c>
      <c r="Z53" s="989" t="e">
        <f>VLOOKUP($E53,W$450:Z$461,4,FALSE)*W53*($K53)+(W53-X53-Y53)*(1-$K53)</f>
        <v>#DIV/0!</v>
      </c>
      <c r="AA53" s="990"/>
      <c r="AE53" s="988" t="e">
        <f t="shared" si="25"/>
        <v>#DIV/0!</v>
      </c>
      <c r="AF53" s="989" t="e">
        <f>VLOOKUP($E53,AE$450:AH$461,2,FALSE)*AE53*($K53)+IF($G53&gt;0,($H53/$G53)*AE53,0)*(1-$K53)</f>
        <v>#DIV/0!</v>
      </c>
      <c r="AG53" s="989" t="e">
        <f>VLOOKUP($E53,AE$450:AH$461,3,FALSE)*AE53*($K53)+IF($G53&gt;0,($I53/$G53)*AE53,0)*(1-$K53)</f>
        <v>#DIV/0!</v>
      </c>
      <c r="AH53" s="989" t="e">
        <f>VLOOKUP($E53,AE$450:AH$461,4,FALSE)*AE53*($K53)+(AE53-AF53-AG53)*(1-$K53)</f>
        <v>#DIV/0!</v>
      </c>
      <c r="AI53" s="990"/>
      <c r="AM53" s="988" t="e">
        <f t="shared" si="26"/>
        <v>#DIV/0!</v>
      </c>
      <c r="AN53" s="989" t="e">
        <f>VLOOKUP($E53,AM$450:AP$461,2,FALSE)*AM53*($K53)+IF($G53&gt;0,($H53/$G53)*AM53,0)*(1-$K53)</f>
        <v>#DIV/0!</v>
      </c>
      <c r="AO53" s="989" t="e">
        <f>VLOOKUP($E53,AM$450:AP$461,3,FALSE)*AM53*($K53)+IF($G53&gt;0,($I53/$G53)*AM53,0)*(1-$K53)</f>
        <v>#DIV/0!</v>
      </c>
      <c r="AP53" s="989" t="e">
        <f>VLOOKUP($E53,AM$450:AP$461,4,FALSE)*AM53*($K53)+(AM53-AN53-AO53)*(1-$K53)</f>
        <v>#DIV/0!</v>
      </c>
      <c r="AQ53" s="990"/>
      <c r="AU53" s="988" t="e">
        <f t="shared" si="27"/>
        <v>#DIV/0!</v>
      </c>
      <c r="AV53" s="989" t="e">
        <f>VLOOKUP($E53,AU$450:AX$461,2,FALSE)*AU53*($K53)+IF($G53&gt;0,($H53/$G53)*AU53,0)*(1-$K53)</f>
        <v>#DIV/0!</v>
      </c>
      <c r="AW53" s="989" t="e">
        <f>VLOOKUP($E53,AU$450:AX$461,3,FALSE)*AU53*($K53)+IF($G53&gt;0,($I53/$G53)*AU53,0)*(1-$K53)</f>
        <v>#DIV/0!</v>
      </c>
      <c r="AX53" s="989" t="e">
        <f>VLOOKUP($E53,AU$450:AX$461,4,FALSE)*AU53*($K53)+(AU53-AV53-AW53)*(1-$K53)</f>
        <v>#DIV/0!</v>
      </c>
      <c r="AY53" s="990"/>
      <c r="BC53" s="988" t="e">
        <f t="shared" si="28"/>
        <v>#DIV/0!</v>
      </c>
      <c r="BD53" s="989" t="e">
        <f>VLOOKUP($E53,BC$450:BF$461,2,FALSE)*BC53*($K53)+IF($G53&gt;0,($H53/$G53)*BC53,0)*(1-$K53)</f>
        <v>#DIV/0!</v>
      </c>
      <c r="BE53" s="989" t="e">
        <f>VLOOKUP($E53,BC$450:BF$461,3,FALSE)*BC53*($K53)+IF($G53&gt;0,($I53/$G53)*BC53,0)*(1-$K53)</f>
        <v>#DIV/0!</v>
      </c>
      <c r="BF53" s="989" t="e">
        <f>VLOOKUP($E53,BC$450:BF$461,4,FALSE)*BC53*($K53)+(BC53-BD53-BE53)*(1-$K53)</f>
        <v>#DIV/0!</v>
      </c>
      <c r="BG53" s="990"/>
      <c r="BK53" s="988" t="e">
        <f t="shared" si="29"/>
        <v>#DIV/0!</v>
      </c>
      <c r="BL53" s="989" t="e">
        <f>VLOOKUP($E53,BK$450:BN$461,2,FALSE)*BK53*($K53)+IF($G53&gt;0,($H53/$G53)*BK53,0)*(1-$K53)</f>
        <v>#DIV/0!</v>
      </c>
      <c r="BM53" s="989" t="e">
        <f>VLOOKUP($E53,BK$450:BN$461,3,FALSE)*BK53*($K53)+IF($G53&gt;0,($I53/$G53)*BK53,0)*(1-$K53)</f>
        <v>#DIV/0!</v>
      </c>
      <c r="BN53" s="989" t="e">
        <f>VLOOKUP($E53,BK$450:BN$461,4,FALSE)*BK53*($K53)+(BK53-BL53-BM53)*(1-$K53)</f>
        <v>#DIV/0!</v>
      </c>
      <c r="BO53" s="990"/>
      <c r="BS53" s="988" t="e">
        <f t="shared" si="30"/>
        <v>#DIV/0!</v>
      </c>
      <c r="BT53" s="989" t="e">
        <f>VLOOKUP($E53,BS$450:BV$461,2,FALSE)*BS53*($K53)+IF($G53&gt;0,($H53/$G53)*BS53,0)*(1-$K53)</f>
        <v>#DIV/0!</v>
      </c>
      <c r="BU53" s="989" t="e">
        <f>VLOOKUP($E53,BS$450:BV$461,3,FALSE)*BS53*($K53)+IF($G53&gt;0,($I53/$G53)*BS53,0)*(1-$K53)</f>
        <v>#DIV/0!</v>
      </c>
      <c r="BV53" s="989" t="e">
        <f>VLOOKUP($E53,BS$450:BV$461,4,FALSE)*BS53*($K53)+(BS53-BT53-BU53)*(1-$K53)</f>
        <v>#DIV/0!</v>
      </c>
      <c r="BW53" s="990"/>
      <c r="CA53" s="988" t="e">
        <f t="shared" si="31"/>
        <v>#DIV/0!</v>
      </c>
      <c r="CB53" s="989" t="e">
        <f>VLOOKUP($E53,CA$450:CD$461,2,FALSE)*CA53*($K53)+IF($G53&gt;0,($H53/$G53)*CA53,0)*(1-$K53)</f>
        <v>#DIV/0!</v>
      </c>
      <c r="CC53" s="989" t="e">
        <f>VLOOKUP($E53,CA$450:CD$461,3,FALSE)*CA53*($K53)+IF($G53&gt;0,($I53/$G53)*CA53,0)*(1-$K53)</f>
        <v>#DIV/0!</v>
      </c>
      <c r="CD53" s="989" t="e">
        <f>VLOOKUP($E53,CA$450:CD$461,4,FALSE)*CA53*($K53)+(CA53-CB53-CC53)*(1-$K53)</f>
        <v>#DIV/0!</v>
      </c>
      <c r="CE53" s="990"/>
      <c r="CI53" s="988" t="e">
        <f t="shared" si="32"/>
        <v>#DIV/0!</v>
      </c>
      <c r="CJ53" s="989" t="e">
        <f>VLOOKUP($E53,CI$450:CL$461,2,FALSE)*CI53*($K53)+IF($G53&gt;0,($H53/$G53)*CI53,0)*(1-$K53)</f>
        <v>#DIV/0!</v>
      </c>
      <c r="CK53" s="989" t="e">
        <f>VLOOKUP($E53,CI$450:CL$461,3,FALSE)*CI53*($K53)+IF($G53&gt;0,($I53/$G53)*CI53,0)*(1-$K53)</f>
        <v>#DIV/0!</v>
      </c>
      <c r="CL53" s="989" t="e">
        <f>VLOOKUP($E53,CI$450:CL$461,4,FALSE)*CI53*($K53)+(CI53-CJ53-CK53)*(1-$K53)</f>
        <v>#DIV/0!</v>
      </c>
      <c r="CM53" s="990"/>
      <c r="CQ53" s="988" t="e">
        <f t="shared" si="33"/>
        <v>#DIV/0!</v>
      </c>
      <c r="CR53" s="989" t="e">
        <f>VLOOKUP($E53,CQ$450:CT$461,2,FALSE)*CQ53*($K53)+IF($G53&gt;0,($H53/$G53)*CQ53,0)*(1-$K53)</f>
        <v>#DIV/0!</v>
      </c>
      <c r="CS53" s="989" t="e">
        <f>VLOOKUP($E53,CQ$450:CT$461,3,FALSE)*CQ53*($K53)+IF($G53&gt;0,($I53/$G53)*CQ53,0)*(1-$K53)</f>
        <v>#DIV/0!</v>
      </c>
      <c r="CT53" s="989" t="e">
        <f>VLOOKUP($E53,CQ$450:CT$461,4,FALSE)*CQ53*($K53)+(CQ53-CR53-CS53)*(1-$K53)</f>
        <v>#DIV/0!</v>
      </c>
      <c r="CU53" s="990"/>
      <c r="CY53" s="988" t="e">
        <f t="shared" si="34"/>
        <v>#DIV/0!</v>
      </c>
      <c r="CZ53" s="989" t="e">
        <f>VLOOKUP($E53,CY$450:DB$461,2,FALSE)*CY53*($K53)+IF($G53&gt;0,($H53/$G53)*CY53,0)*(1-$K53)</f>
        <v>#DIV/0!</v>
      </c>
      <c r="DA53" s="989" t="e">
        <f>VLOOKUP($E53,CY$450:DB$461,3,FALSE)*CY53*($K53)+IF($G53&gt;0,($I53/$G53)*CY53,0)*(1-$K53)</f>
        <v>#DIV/0!</v>
      </c>
      <c r="DB53" s="989" t="e">
        <f>VLOOKUP($E53,CY$450:DB$461,4,FALSE)*CY53*($K53)+(CY53-CZ53-DA53)*(1-$K53)</f>
        <v>#DIV/0!</v>
      </c>
      <c r="DC53" s="990"/>
      <c r="DG53" s="988" t="e">
        <f t="shared" si="35"/>
        <v>#DIV/0!</v>
      </c>
      <c r="DH53" s="989" t="e">
        <f>VLOOKUP($E53,DG$450:DJ$461,2,FALSE)*DG53*($K53)+IF($G53&gt;0,($H53/$G53)*DG53,0)*(1-$K53)</f>
        <v>#DIV/0!</v>
      </c>
      <c r="DI53" s="989" t="e">
        <f>VLOOKUP($E53,DG$450:DJ$461,3,FALSE)*DG53*($K53)+IF($G53&gt;0,($I53/$G53)*DG53,0)*(1-$K53)</f>
        <v>#DIV/0!</v>
      </c>
      <c r="DJ53" s="989" t="e">
        <f>VLOOKUP($E53,DG$450:DJ$461,4,FALSE)*DG53*($K53)+(DG53-DH53-DI53)*(1-$K53)</f>
        <v>#DIV/0!</v>
      </c>
      <c r="DK53" s="990"/>
      <c r="DO53" s="988" t="e">
        <f t="shared" si="36"/>
        <v>#DIV/0!</v>
      </c>
      <c r="DP53" s="989" t="e">
        <f>VLOOKUP($E53,DO$450:DR$461,2,FALSE)*DO53*($K53)+IF($G53&gt;0,($H53/$G53)*DO53,0)*(1-$K53)</f>
        <v>#DIV/0!</v>
      </c>
      <c r="DQ53" s="989" t="e">
        <f>VLOOKUP($E53,DO$450:DR$461,3,FALSE)*DO53*($K53)+IF($G53&gt;0,($I53/$G53)*DO53,0)*(1-$K53)</f>
        <v>#DIV/0!</v>
      </c>
      <c r="DR53" s="989" t="e">
        <f>VLOOKUP($E53,DO$450:DR$461,4,FALSE)*DO53*($K53)+(DO53-DP53-DQ53)*(1-$K53)</f>
        <v>#DIV/0!</v>
      </c>
      <c r="DS53" s="990"/>
      <c r="DW53" s="988" t="e">
        <f t="shared" si="37"/>
        <v>#DIV/0!</v>
      </c>
      <c r="DX53" s="989" t="e">
        <f>VLOOKUP($E53,DW$450:DZ$461,2,FALSE)*DW53*($K53)+IF($G53&gt;0,($H53/$G53)*DW53,0)*(1-$K53)</f>
        <v>#DIV/0!</v>
      </c>
      <c r="DY53" s="989" t="e">
        <f>VLOOKUP($E53,DW$450:DZ$461,3,FALSE)*DW53*($K53)+IF($G53&gt;0,($I53/$G53)*DW53,0)*(1-$K53)</f>
        <v>#DIV/0!</v>
      </c>
      <c r="DZ53" s="989" t="e">
        <f>VLOOKUP($E53,DW$450:DZ$461,4,FALSE)*DW53*($K53)+(DW53-DX53-DY53)*(1-$K53)</f>
        <v>#DIV/0!</v>
      </c>
      <c r="EA53" s="990"/>
      <c r="EE53" s="988" t="e">
        <f t="shared" si="38"/>
        <v>#DIV/0!</v>
      </c>
      <c r="EF53" s="989" t="e">
        <f>VLOOKUP($E53,EE$450:EH$461,2,FALSE)*EE53*($K53)+IF($G53&gt;0,($H53/$G53)*EE53,0)*(1-$K53)</f>
        <v>#DIV/0!</v>
      </c>
      <c r="EG53" s="989" t="e">
        <f>VLOOKUP($E53,EE$450:EH$461,3,FALSE)*EE53*($K53)+IF($G53&gt;0,($I53/$G53)*EE53,0)*(1-$K53)</f>
        <v>#DIV/0!</v>
      </c>
      <c r="EH53" s="989" t="e">
        <f>VLOOKUP($E53,EE$450:EH$461,4,FALSE)*EE53*($K53)+(EE53-EF53-EG53)*(1-$K53)</f>
        <v>#DIV/0!</v>
      </c>
      <c r="EI53" s="990"/>
      <c r="EM53" s="988" t="e">
        <f t="shared" si="39"/>
        <v>#DIV/0!</v>
      </c>
      <c r="EN53" s="989" t="e">
        <f>VLOOKUP($E53,EM$450:EP$461,2,FALSE)*EM53*($K53)+IF($G53&gt;0,($H53/$G53)*EM53,0)*(1-$K53)</f>
        <v>#DIV/0!</v>
      </c>
      <c r="EO53" s="989" t="e">
        <f>VLOOKUP($E53,EM$450:EP$461,3,FALSE)*EM53*($K53)+IF($G53&gt;0,($I53/$G53)*EM53,0)*(1-$K53)</f>
        <v>#DIV/0!</v>
      </c>
      <c r="EP53" s="989" t="e">
        <f>VLOOKUP($E53,EM$450:EP$461,4,FALSE)*EM53*($K53)+(EM53-EN53-EO53)*(1-$K53)</f>
        <v>#DIV/0!</v>
      </c>
      <c r="EQ53" s="990"/>
      <c r="EU53" s="988" t="e">
        <f t="shared" si="40"/>
        <v>#DIV/0!</v>
      </c>
      <c r="EV53" s="989" t="e">
        <f>VLOOKUP($E53,EU$450:EX$461,2,FALSE)*EU53*($K53)+IF($G53&gt;0,($H53/$G53)*EU53,0)*(1-$K53)</f>
        <v>#DIV/0!</v>
      </c>
      <c r="EW53" s="989" t="e">
        <f>VLOOKUP($E53,EU$450:EX$461,3,FALSE)*EU53*($K53)+IF($G53&gt;0,($I53/$G53)*EU53,0)*(1-$K53)</f>
        <v>#DIV/0!</v>
      </c>
      <c r="EX53" s="989" t="e">
        <f>VLOOKUP($E53,EU$450:EX$461,4,FALSE)*EU53*($K53)+(EU53-EV53-EW53)*(1-$K53)</f>
        <v>#DIV/0!</v>
      </c>
      <c r="EY53" s="990"/>
      <c r="FC53" s="988" t="e">
        <f t="shared" si="41"/>
        <v>#DIV/0!</v>
      </c>
      <c r="FD53" s="989" t="e">
        <f>VLOOKUP($E53,FC$450:FF$461,2,FALSE)*FC53*($K53)+IF($G53&gt;0,($H53/$G53)*FC53,0)*(1-$K53)</f>
        <v>#DIV/0!</v>
      </c>
      <c r="FE53" s="989" t="e">
        <f>VLOOKUP($E53,FC$450:FF$461,3,FALSE)*FC53*($K53)+IF($G53&gt;0,($I53/$G53)*FC53,0)*(1-$K53)</f>
        <v>#DIV/0!</v>
      </c>
      <c r="FF53" s="989" t="e">
        <f>VLOOKUP($E53,FC$450:FF$461,4,FALSE)*FC53*($K53)+(FC53-FD53-FE53)*(1-$K53)</f>
        <v>#DIV/0!</v>
      </c>
      <c r="FG53" s="990"/>
      <c r="FK53" s="988" t="e">
        <f t="shared" si="42"/>
        <v>#DIV/0!</v>
      </c>
      <c r="FL53" s="989" t="e">
        <f>VLOOKUP($E53,FK$450:FN$461,2,FALSE)*FK53*($K53)+IF($G53&gt;0,($H53/$G53)*FK53,0)*(1-$K53)</f>
        <v>#DIV/0!</v>
      </c>
      <c r="FM53" s="989" t="e">
        <f>VLOOKUP($E53,FK$450:FN$461,3,FALSE)*FK53*($K53)+IF($G53&gt;0,($I53/$G53)*FK53,0)*(1-$K53)</f>
        <v>#DIV/0!</v>
      </c>
      <c r="FN53" s="989" t="e">
        <f>VLOOKUP($E53,FK$450:FN$461,4,FALSE)*FK53*($K53)+(FK53-FL53-FM53)*(1-$K53)</f>
        <v>#DIV/0!</v>
      </c>
      <c r="FO53" s="990"/>
    </row>
    <row r="54" spans="1:171">
      <c r="A54" s="1246"/>
      <c r="B54" s="10" t="s">
        <v>133</v>
      </c>
      <c r="C54" s="1957" t="s">
        <v>70</v>
      </c>
      <c r="D54" s="764">
        <v>397.3</v>
      </c>
      <c r="E54" s="182" t="str">
        <f>'Sch 1- Rate Base '!E54</f>
        <v>PTD</v>
      </c>
      <c r="F54" s="765"/>
      <c r="G54" s="182">
        <f>'Sch 1- Rate Base '!G54</f>
        <v>0</v>
      </c>
      <c r="H54" s="182">
        <f>'Sch 1- Rate Base '!H54</f>
        <v>0</v>
      </c>
      <c r="I54" s="182">
        <f>'Sch 1- Rate Base '!I54</f>
        <v>0</v>
      </c>
      <c r="J54" s="1247">
        <f>'Sch 1- Rate Base '!J54</f>
        <v>0</v>
      </c>
      <c r="K54" s="777">
        <f t="shared" si="21"/>
        <v>1</v>
      </c>
      <c r="L54" s="995" t="e">
        <f t="shared" si="22"/>
        <v>#DIV/0!</v>
      </c>
      <c r="O54" s="988" t="e">
        <f t="shared" si="23"/>
        <v>#DIV/0!</v>
      </c>
      <c r="P54" s="989" t="e">
        <f>VLOOKUP($E54,O$450:R$461,2,FALSE)*O54*($K54)+IF($G54&gt;0,($H54/$G54)*O54,0)*(1-$K54)</f>
        <v>#DIV/0!</v>
      </c>
      <c r="Q54" s="989" t="e">
        <f>VLOOKUP($E54,O$450:R$461,3,FALSE)*O54*($K54)+IF($G54&gt;0,($I54/$G54)*O54,0)*(1-$K54)</f>
        <v>#DIV/0!</v>
      </c>
      <c r="R54" s="989" t="e">
        <f>VLOOKUP($E54,O$450:R$461,4,FALSE)*O54*($K54)+(O54-P54-Q54)*(1-$K54)</f>
        <v>#DIV/0!</v>
      </c>
      <c r="S54" s="990"/>
      <c r="W54" s="988" t="e">
        <f t="shared" si="24"/>
        <v>#DIV/0!</v>
      </c>
      <c r="X54" s="989" t="e">
        <f>VLOOKUP($E54,W$450:Z$461,2,FALSE)*W54*($K54)+IF($G54&gt;0,($H54/$G54)*W54,0)*(1-$K54)</f>
        <v>#DIV/0!</v>
      </c>
      <c r="Y54" s="989" t="e">
        <f>VLOOKUP($E54,W$450:Z$461,3,FALSE)*W54*($K54)+IF($G54&gt;0,($I54/$G54)*W54,0)*(1-$K54)</f>
        <v>#DIV/0!</v>
      </c>
      <c r="Z54" s="989" t="e">
        <f>VLOOKUP($E54,W$450:Z$461,4,FALSE)*W54*($K54)+(W54-X54-Y54)*(1-$K54)</f>
        <v>#DIV/0!</v>
      </c>
      <c r="AA54" s="990"/>
      <c r="AE54" s="988" t="e">
        <f t="shared" si="25"/>
        <v>#DIV/0!</v>
      </c>
      <c r="AF54" s="989" t="e">
        <f>VLOOKUP($E54,AE$450:AH$461,2,FALSE)*AE54*($K54)+IF($G54&gt;0,($H54/$G54)*AE54,0)*(1-$K54)</f>
        <v>#DIV/0!</v>
      </c>
      <c r="AG54" s="989" t="e">
        <f>VLOOKUP($E54,AE$450:AH$461,3,FALSE)*AE54*($K54)+IF($G54&gt;0,($I54/$G54)*AE54,0)*(1-$K54)</f>
        <v>#DIV/0!</v>
      </c>
      <c r="AH54" s="989" t="e">
        <f>VLOOKUP($E54,AE$450:AH$461,4,FALSE)*AE54*($K54)+(AE54-AF54-AG54)*(1-$K54)</f>
        <v>#DIV/0!</v>
      </c>
      <c r="AI54" s="990"/>
      <c r="AM54" s="988" t="e">
        <f t="shared" si="26"/>
        <v>#DIV/0!</v>
      </c>
      <c r="AN54" s="989" t="e">
        <f>VLOOKUP($E54,AM$450:AP$461,2,FALSE)*AM54*($K54)+IF($G54&gt;0,($H54/$G54)*AM54,0)*(1-$K54)</f>
        <v>#DIV/0!</v>
      </c>
      <c r="AO54" s="989" t="e">
        <f>VLOOKUP($E54,AM$450:AP$461,3,FALSE)*AM54*($K54)+IF($G54&gt;0,($I54/$G54)*AM54,0)*(1-$K54)</f>
        <v>#DIV/0!</v>
      </c>
      <c r="AP54" s="989" t="e">
        <f>VLOOKUP($E54,AM$450:AP$461,4,FALSE)*AM54*($K54)+(AM54-AN54-AO54)*(1-$K54)</f>
        <v>#DIV/0!</v>
      </c>
      <c r="AQ54" s="990"/>
      <c r="AU54" s="988" t="e">
        <f t="shared" si="27"/>
        <v>#DIV/0!</v>
      </c>
      <c r="AV54" s="989" t="e">
        <f>VLOOKUP($E54,AU$450:AX$461,2,FALSE)*AU54*($K54)+IF($G54&gt;0,($H54/$G54)*AU54,0)*(1-$K54)</f>
        <v>#DIV/0!</v>
      </c>
      <c r="AW54" s="989" t="e">
        <f>VLOOKUP($E54,AU$450:AX$461,3,FALSE)*AU54*($K54)+IF($G54&gt;0,($I54/$G54)*AU54,0)*(1-$K54)</f>
        <v>#DIV/0!</v>
      </c>
      <c r="AX54" s="989" t="e">
        <f>VLOOKUP($E54,AU$450:AX$461,4,FALSE)*AU54*($K54)+(AU54-AV54-AW54)*(1-$K54)</f>
        <v>#DIV/0!</v>
      </c>
      <c r="AY54" s="990"/>
      <c r="BC54" s="988" t="e">
        <f t="shared" si="28"/>
        <v>#DIV/0!</v>
      </c>
      <c r="BD54" s="989" t="e">
        <f>VLOOKUP($E54,BC$450:BF$461,2,FALSE)*BC54*($K54)+IF($G54&gt;0,($H54/$G54)*BC54,0)*(1-$K54)</f>
        <v>#DIV/0!</v>
      </c>
      <c r="BE54" s="989" t="e">
        <f>VLOOKUP($E54,BC$450:BF$461,3,FALSE)*BC54*($K54)+IF($G54&gt;0,($I54/$G54)*BC54,0)*(1-$K54)</f>
        <v>#DIV/0!</v>
      </c>
      <c r="BF54" s="989" t="e">
        <f>VLOOKUP($E54,BC$450:BF$461,4,FALSE)*BC54*($K54)+(BC54-BD54-BE54)*(1-$K54)</f>
        <v>#DIV/0!</v>
      </c>
      <c r="BG54" s="990"/>
      <c r="BK54" s="988" t="e">
        <f t="shared" si="29"/>
        <v>#DIV/0!</v>
      </c>
      <c r="BL54" s="989" t="e">
        <f>VLOOKUP($E54,BK$450:BN$461,2,FALSE)*BK54*($K54)+IF($G54&gt;0,($H54/$G54)*BK54,0)*(1-$K54)</f>
        <v>#DIV/0!</v>
      </c>
      <c r="BM54" s="989" t="e">
        <f>VLOOKUP($E54,BK$450:BN$461,3,FALSE)*BK54*($K54)+IF($G54&gt;0,($I54/$G54)*BK54,0)*(1-$K54)</f>
        <v>#DIV/0!</v>
      </c>
      <c r="BN54" s="989" t="e">
        <f>VLOOKUP($E54,BK$450:BN$461,4,FALSE)*BK54*($K54)+(BK54-BL54-BM54)*(1-$K54)</f>
        <v>#DIV/0!</v>
      </c>
      <c r="BO54" s="990"/>
      <c r="BS54" s="988" t="e">
        <f t="shared" si="30"/>
        <v>#DIV/0!</v>
      </c>
      <c r="BT54" s="989" t="e">
        <f>VLOOKUP($E54,BS$450:BV$461,2,FALSE)*BS54*($K54)+IF($G54&gt;0,($H54/$G54)*BS54,0)*(1-$K54)</f>
        <v>#DIV/0!</v>
      </c>
      <c r="BU54" s="989" t="e">
        <f>VLOOKUP($E54,BS$450:BV$461,3,FALSE)*BS54*($K54)+IF($G54&gt;0,($I54/$G54)*BS54,0)*(1-$K54)</f>
        <v>#DIV/0!</v>
      </c>
      <c r="BV54" s="989" t="e">
        <f>VLOOKUP($E54,BS$450:BV$461,4,FALSE)*BS54*($K54)+(BS54-BT54-BU54)*(1-$K54)</f>
        <v>#DIV/0!</v>
      </c>
      <c r="BW54" s="990"/>
      <c r="CA54" s="988" t="e">
        <f t="shared" si="31"/>
        <v>#DIV/0!</v>
      </c>
      <c r="CB54" s="989" t="e">
        <f>VLOOKUP($E54,CA$450:CD$461,2,FALSE)*CA54*($K54)+IF($G54&gt;0,($H54/$G54)*CA54,0)*(1-$K54)</f>
        <v>#DIV/0!</v>
      </c>
      <c r="CC54" s="989" t="e">
        <f>VLOOKUP($E54,CA$450:CD$461,3,FALSE)*CA54*($K54)+IF($G54&gt;0,($I54/$G54)*CA54,0)*(1-$K54)</f>
        <v>#DIV/0!</v>
      </c>
      <c r="CD54" s="989" t="e">
        <f>VLOOKUP($E54,CA$450:CD$461,4,FALSE)*CA54*($K54)+(CA54-CB54-CC54)*(1-$K54)</f>
        <v>#DIV/0!</v>
      </c>
      <c r="CE54" s="990"/>
      <c r="CI54" s="988" t="e">
        <f t="shared" si="32"/>
        <v>#DIV/0!</v>
      </c>
      <c r="CJ54" s="989" t="e">
        <f>VLOOKUP($E54,CI$450:CL$461,2,FALSE)*CI54*($K54)+IF($G54&gt;0,($H54/$G54)*CI54,0)*(1-$K54)</f>
        <v>#DIV/0!</v>
      </c>
      <c r="CK54" s="989" t="e">
        <f>VLOOKUP($E54,CI$450:CL$461,3,FALSE)*CI54*($K54)+IF($G54&gt;0,($I54/$G54)*CI54,0)*(1-$K54)</f>
        <v>#DIV/0!</v>
      </c>
      <c r="CL54" s="989" t="e">
        <f>VLOOKUP($E54,CI$450:CL$461,4,FALSE)*CI54*($K54)+(CI54-CJ54-CK54)*(1-$K54)</f>
        <v>#DIV/0!</v>
      </c>
      <c r="CM54" s="990"/>
      <c r="CQ54" s="988" t="e">
        <f t="shared" si="33"/>
        <v>#DIV/0!</v>
      </c>
      <c r="CR54" s="989" t="e">
        <f>VLOOKUP($E54,CQ$450:CT$461,2,FALSE)*CQ54*($K54)+IF($G54&gt;0,($H54/$G54)*CQ54,0)*(1-$K54)</f>
        <v>#DIV/0!</v>
      </c>
      <c r="CS54" s="989" t="e">
        <f>VLOOKUP($E54,CQ$450:CT$461,3,FALSE)*CQ54*($K54)+IF($G54&gt;0,($I54/$G54)*CQ54,0)*(1-$K54)</f>
        <v>#DIV/0!</v>
      </c>
      <c r="CT54" s="989" t="e">
        <f>VLOOKUP($E54,CQ$450:CT$461,4,FALSE)*CQ54*($K54)+(CQ54-CR54-CS54)*(1-$K54)</f>
        <v>#DIV/0!</v>
      </c>
      <c r="CU54" s="990"/>
      <c r="CY54" s="988" t="e">
        <f t="shared" si="34"/>
        <v>#DIV/0!</v>
      </c>
      <c r="CZ54" s="989" t="e">
        <f>VLOOKUP($E54,CY$450:DB$461,2,FALSE)*CY54*($K54)+IF($G54&gt;0,($H54/$G54)*CY54,0)*(1-$K54)</f>
        <v>#DIV/0!</v>
      </c>
      <c r="DA54" s="989" t="e">
        <f>VLOOKUP($E54,CY$450:DB$461,3,FALSE)*CY54*($K54)+IF($G54&gt;0,($I54/$G54)*CY54,0)*(1-$K54)</f>
        <v>#DIV/0!</v>
      </c>
      <c r="DB54" s="989" t="e">
        <f>VLOOKUP($E54,CY$450:DB$461,4,FALSE)*CY54*($K54)+(CY54-CZ54-DA54)*(1-$K54)</f>
        <v>#DIV/0!</v>
      </c>
      <c r="DC54" s="990"/>
      <c r="DG54" s="988" t="e">
        <f t="shared" si="35"/>
        <v>#DIV/0!</v>
      </c>
      <c r="DH54" s="989" t="e">
        <f>VLOOKUP($E54,DG$450:DJ$461,2,FALSE)*DG54*($K54)+IF($G54&gt;0,($H54/$G54)*DG54,0)*(1-$K54)</f>
        <v>#DIV/0!</v>
      </c>
      <c r="DI54" s="989" t="e">
        <f>VLOOKUP($E54,DG$450:DJ$461,3,FALSE)*DG54*($K54)+IF($G54&gt;0,($I54/$G54)*DG54,0)*(1-$K54)</f>
        <v>#DIV/0!</v>
      </c>
      <c r="DJ54" s="989" t="e">
        <f>VLOOKUP($E54,DG$450:DJ$461,4,FALSE)*DG54*($K54)+(DG54-DH54-DI54)*(1-$K54)</f>
        <v>#DIV/0!</v>
      </c>
      <c r="DK54" s="990"/>
      <c r="DO54" s="988" t="e">
        <f t="shared" si="36"/>
        <v>#DIV/0!</v>
      </c>
      <c r="DP54" s="989" t="e">
        <f>VLOOKUP($E54,DO$450:DR$461,2,FALSE)*DO54*($K54)+IF($G54&gt;0,($H54/$G54)*DO54,0)*(1-$K54)</f>
        <v>#DIV/0!</v>
      </c>
      <c r="DQ54" s="989" t="e">
        <f>VLOOKUP($E54,DO$450:DR$461,3,FALSE)*DO54*($K54)+IF($G54&gt;0,($I54/$G54)*DO54,0)*(1-$K54)</f>
        <v>#DIV/0!</v>
      </c>
      <c r="DR54" s="989" t="e">
        <f>VLOOKUP($E54,DO$450:DR$461,4,FALSE)*DO54*($K54)+(DO54-DP54-DQ54)*(1-$K54)</f>
        <v>#DIV/0!</v>
      </c>
      <c r="DS54" s="990"/>
      <c r="DW54" s="988" t="e">
        <f t="shared" si="37"/>
        <v>#DIV/0!</v>
      </c>
      <c r="DX54" s="989" t="e">
        <f>VLOOKUP($E54,DW$450:DZ$461,2,FALSE)*DW54*($K54)+IF($G54&gt;0,($H54/$G54)*DW54,0)*(1-$K54)</f>
        <v>#DIV/0!</v>
      </c>
      <c r="DY54" s="989" t="e">
        <f>VLOOKUP($E54,DW$450:DZ$461,3,FALSE)*DW54*($K54)+IF($G54&gt;0,($I54/$G54)*DW54,0)*(1-$K54)</f>
        <v>#DIV/0!</v>
      </c>
      <c r="DZ54" s="989" t="e">
        <f>VLOOKUP($E54,DW$450:DZ$461,4,FALSE)*DW54*($K54)+(DW54-DX54-DY54)*(1-$K54)</f>
        <v>#DIV/0!</v>
      </c>
      <c r="EA54" s="990"/>
      <c r="EE54" s="988" t="e">
        <f t="shared" si="38"/>
        <v>#DIV/0!</v>
      </c>
      <c r="EF54" s="989" t="e">
        <f>VLOOKUP($E54,EE$450:EH$461,2,FALSE)*EE54*($K54)+IF($G54&gt;0,($H54/$G54)*EE54,0)*(1-$K54)</f>
        <v>#DIV/0!</v>
      </c>
      <c r="EG54" s="989" t="e">
        <f>VLOOKUP($E54,EE$450:EH$461,3,FALSE)*EE54*($K54)+IF($G54&gt;0,($I54/$G54)*EE54,0)*(1-$K54)</f>
        <v>#DIV/0!</v>
      </c>
      <c r="EH54" s="989" t="e">
        <f>VLOOKUP($E54,EE$450:EH$461,4,FALSE)*EE54*($K54)+(EE54-EF54-EG54)*(1-$K54)</f>
        <v>#DIV/0!</v>
      </c>
      <c r="EI54" s="990"/>
      <c r="EM54" s="988" t="e">
        <f t="shared" si="39"/>
        <v>#DIV/0!</v>
      </c>
      <c r="EN54" s="989" t="e">
        <f>VLOOKUP($E54,EM$450:EP$461,2,FALSE)*EM54*($K54)+IF($G54&gt;0,($H54/$G54)*EM54,0)*(1-$K54)</f>
        <v>#DIV/0!</v>
      </c>
      <c r="EO54" s="989" t="e">
        <f>VLOOKUP($E54,EM$450:EP$461,3,FALSE)*EM54*($K54)+IF($G54&gt;0,($I54/$G54)*EM54,0)*(1-$K54)</f>
        <v>#DIV/0!</v>
      </c>
      <c r="EP54" s="989" t="e">
        <f>VLOOKUP($E54,EM$450:EP$461,4,FALSE)*EM54*($K54)+(EM54-EN54-EO54)*(1-$K54)</f>
        <v>#DIV/0!</v>
      </c>
      <c r="EQ54" s="990"/>
      <c r="EU54" s="988" t="e">
        <f t="shared" si="40"/>
        <v>#DIV/0!</v>
      </c>
      <c r="EV54" s="989" t="e">
        <f>VLOOKUP($E54,EU$450:EX$461,2,FALSE)*EU54*($K54)+IF($G54&gt;0,($H54/$G54)*EU54,0)*(1-$K54)</f>
        <v>#DIV/0!</v>
      </c>
      <c r="EW54" s="989" t="e">
        <f>VLOOKUP($E54,EU$450:EX$461,3,FALSE)*EU54*($K54)+IF($G54&gt;0,($I54/$G54)*EU54,0)*(1-$K54)</f>
        <v>#DIV/0!</v>
      </c>
      <c r="EX54" s="989" t="e">
        <f>VLOOKUP($E54,EU$450:EX$461,4,FALSE)*EU54*($K54)+(EU54-EV54-EW54)*(1-$K54)</f>
        <v>#DIV/0!</v>
      </c>
      <c r="EY54" s="990"/>
      <c r="FC54" s="988" t="e">
        <f t="shared" si="41"/>
        <v>#DIV/0!</v>
      </c>
      <c r="FD54" s="989" t="e">
        <f>VLOOKUP($E54,FC$450:FF$461,2,FALSE)*FC54*($K54)+IF($G54&gt;0,($H54/$G54)*FC54,0)*(1-$K54)</f>
        <v>#DIV/0!</v>
      </c>
      <c r="FE54" s="989" t="e">
        <f>VLOOKUP($E54,FC$450:FF$461,3,FALSE)*FC54*($K54)+IF($G54&gt;0,($I54/$G54)*FC54,0)*(1-$K54)</f>
        <v>#DIV/0!</v>
      </c>
      <c r="FF54" s="989" t="e">
        <f>VLOOKUP($E54,FC$450:FF$461,4,FALSE)*FC54*($K54)+(FC54-FD54-FE54)*(1-$K54)</f>
        <v>#DIV/0!</v>
      </c>
      <c r="FG54" s="990"/>
      <c r="FK54" s="988" t="e">
        <f t="shared" si="42"/>
        <v>#DIV/0!</v>
      </c>
      <c r="FL54" s="989" t="e">
        <f>VLOOKUP($E54,FK$450:FN$461,2,FALSE)*FK54*($K54)+IF($G54&gt;0,($H54/$G54)*FK54,0)*(1-$K54)</f>
        <v>#DIV/0!</v>
      </c>
      <c r="FM54" s="989" t="e">
        <f>VLOOKUP($E54,FK$450:FN$461,3,FALSE)*FK54*($K54)+IF($G54&gt;0,($I54/$G54)*FK54,0)*(1-$K54)</f>
        <v>#DIV/0!</v>
      </c>
      <c r="FN54" s="989" t="e">
        <f>VLOOKUP($E54,FK$450:FN$461,4,FALSE)*FK54*($K54)+(FK54-FL54-FM54)*(1-$K54)</f>
        <v>#DIV/0!</v>
      </c>
      <c r="FO54" s="990"/>
    </row>
    <row r="55" spans="1:171">
      <c r="A55" s="1246"/>
      <c r="B55" s="10" t="s">
        <v>134</v>
      </c>
      <c r="C55" s="1957" t="s">
        <v>70</v>
      </c>
      <c r="D55" s="764">
        <v>398</v>
      </c>
      <c r="E55" s="182" t="str">
        <f>'Sch 1- Rate Base '!E55</f>
        <v>PTD</v>
      </c>
      <c r="F55" s="765"/>
      <c r="G55" s="182">
        <f>'Sch 1- Rate Base '!G55</f>
        <v>0</v>
      </c>
      <c r="H55" s="182">
        <f>'Sch 1- Rate Base '!H55</f>
        <v>0</v>
      </c>
      <c r="I55" s="182">
        <f>'Sch 1- Rate Base '!I55</f>
        <v>0</v>
      </c>
      <c r="J55" s="1247">
        <f>'Sch 1- Rate Base '!J55</f>
        <v>0</v>
      </c>
      <c r="K55" s="777">
        <f t="shared" si="21"/>
        <v>1</v>
      </c>
      <c r="L55" s="995" t="e">
        <f t="shared" si="22"/>
        <v>#DIV/0!</v>
      </c>
      <c r="O55" s="988" t="e">
        <f t="shared" si="23"/>
        <v>#DIV/0!</v>
      </c>
      <c r="P55" s="989" t="e">
        <f>VLOOKUP($E55,O$450:R$461,2,FALSE)*O55*($K55)+IF($G55&gt;0,($H55/$G55)*O55,0)*(1-$K55)</f>
        <v>#DIV/0!</v>
      </c>
      <c r="Q55" s="989" t="e">
        <f>VLOOKUP($E55,O$450:R$461,3,FALSE)*O55*($K55)+IF($G55&gt;0,($I55/$G55)*O55,0)*(1-$K55)</f>
        <v>#DIV/0!</v>
      </c>
      <c r="R55" s="989" t="e">
        <f>VLOOKUP($E55,O$450:R$461,4,FALSE)*O55*($K55)+(O55-P55-Q55)*(1-$K55)</f>
        <v>#DIV/0!</v>
      </c>
      <c r="S55" s="990"/>
      <c r="W55" s="988" t="e">
        <f t="shared" si="24"/>
        <v>#DIV/0!</v>
      </c>
      <c r="X55" s="989" t="e">
        <f>VLOOKUP($E55,W$450:Z$461,2,FALSE)*W55*($K55)+IF($G55&gt;0,($H55/$G55)*W55,0)*(1-$K55)</f>
        <v>#DIV/0!</v>
      </c>
      <c r="Y55" s="989" t="e">
        <f>VLOOKUP($E55,W$450:Z$461,3,FALSE)*W55*($K55)+IF($G55&gt;0,($I55/$G55)*W55,0)*(1-$K55)</f>
        <v>#DIV/0!</v>
      </c>
      <c r="Z55" s="989" t="e">
        <f>VLOOKUP($E55,W$450:Z$461,4,FALSE)*W55*($K55)+(W55-X55-Y55)*(1-$K55)</f>
        <v>#DIV/0!</v>
      </c>
      <c r="AA55" s="990"/>
      <c r="AE55" s="988" t="e">
        <f t="shared" si="25"/>
        <v>#DIV/0!</v>
      </c>
      <c r="AF55" s="989" t="e">
        <f>VLOOKUP($E55,AE$450:AH$461,2,FALSE)*AE55*($K55)+IF($G55&gt;0,($H55/$G55)*AE55,0)*(1-$K55)</f>
        <v>#DIV/0!</v>
      </c>
      <c r="AG55" s="989" t="e">
        <f>VLOOKUP($E55,AE$450:AH$461,3,FALSE)*AE55*($K55)+IF($G55&gt;0,($I55/$G55)*AE55,0)*(1-$K55)</f>
        <v>#DIV/0!</v>
      </c>
      <c r="AH55" s="989" t="e">
        <f>VLOOKUP($E55,AE$450:AH$461,4,FALSE)*AE55*($K55)+(AE55-AF55-AG55)*(1-$K55)</f>
        <v>#DIV/0!</v>
      </c>
      <c r="AI55" s="990"/>
      <c r="AM55" s="988" t="e">
        <f t="shared" si="26"/>
        <v>#DIV/0!</v>
      </c>
      <c r="AN55" s="989" t="e">
        <f>VLOOKUP($E55,AM$450:AP$461,2,FALSE)*AM55*($K55)+IF($G55&gt;0,($H55/$G55)*AM55,0)*(1-$K55)</f>
        <v>#DIV/0!</v>
      </c>
      <c r="AO55" s="989" t="e">
        <f>VLOOKUP($E55,AM$450:AP$461,3,FALSE)*AM55*($K55)+IF($G55&gt;0,($I55/$G55)*AM55,0)*(1-$K55)</f>
        <v>#DIV/0!</v>
      </c>
      <c r="AP55" s="989" t="e">
        <f>VLOOKUP($E55,AM$450:AP$461,4,FALSE)*AM55*($K55)+(AM55-AN55-AO55)*(1-$K55)</f>
        <v>#DIV/0!</v>
      </c>
      <c r="AQ55" s="990"/>
      <c r="AU55" s="988" t="e">
        <f t="shared" si="27"/>
        <v>#DIV/0!</v>
      </c>
      <c r="AV55" s="989" t="e">
        <f>VLOOKUP($E55,AU$450:AX$461,2,FALSE)*AU55*($K55)+IF($G55&gt;0,($H55/$G55)*AU55,0)*(1-$K55)</f>
        <v>#DIV/0!</v>
      </c>
      <c r="AW55" s="989" t="e">
        <f>VLOOKUP($E55,AU$450:AX$461,3,FALSE)*AU55*($K55)+IF($G55&gt;0,($I55/$G55)*AU55,0)*(1-$K55)</f>
        <v>#DIV/0!</v>
      </c>
      <c r="AX55" s="989" t="e">
        <f>VLOOKUP($E55,AU$450:AX$461,4,FALSE)*AU55*($K55)+(AU55-AV55-AW55)*(1-$K55)</f>
        <v>#DIV/0!</v>
      </c>
      <c r="AY55" s="990"/>
      <c r="BC55" s="988" t="e">
        <f t="shared" si="28"/>
        <v>#DIV/0!</v>
      </c>
      <c r="BD55" s="989" t="e">
        <f>VLOOKUP($E55,BC$450:BF$461,2,FALSE)*BC55*($K55)+IF($G55&gt;0,($H55/$G55)*BC55,0)*(1-$K55)</f>
        <v>#DIV/0!</v>
      </c>
      <c r="BE55" s="989" t="e">
        <f>VLOOKUP($E55,BC$450:BF$461,3,FALSE)*BC55*($K55)+IF($G55&gt;0,($I55/$G55)*BC55,0)*(1-$K55)</f>
        <v>#DIV/0!</v>
      </c>
      <c r="BF55" s="989" t="e">
        <f>VLOOKUP($E55,BC$450:BF$461,4,FALSE)*BC55*($K55)+(BC55-BD55-BE55)*(1-$K55)</f>
        <v>#DIV/0!</v>
      </c>
      <c r="BG55" s="990"/>
      <c r="BK55" s="988" t="e">
        <f t="shared" si="29"/>
        <v>#DIV/0!</v>
      </c>
      <c r="BL55" s="989" t="e">
        <f>VLOOKUP($E55,BK$450:BN$461,2,FALSE)*BK55*($K55)+IF($G55&gt;0,($H55/$G55)*BK55,0)*(1-$K55)</f>
        <v>#DIV/0!</v>
      </c>
      <c r="BM55" s="989" t="e">
        <f>VLOOKUP($E55,BK$450:BN$461,3,FALSE)*BK55*($K55)+IF($G55&gt;0,($I55/$G55)*BK55,0)*(1-$K55)</f>
        <v>#DIV/0!</v>
      </c>
      <c r="BN55" s="989" t="e">
        <f>VLOOKUP($E55,BK$450:BN$461,4,FALSE)*BK55*($K55)+(BK55-BL55-BM55)*(1-$K55)</f>
        <v>#DIV/0!</v>
      </c>
      <c r="BO55" s="990"/>
      <c r="BS55" s="988" t="e">
        <f t="shared" si="30"/>
        <v>#DIV/0!</v>
      </c>
      <c r="BT55" s="989" t="e">
        <f>VLOOKUP($E55,BS$450:BV$461,2,FALSE)*BS55*($K55)+IF($G55&gt;0,($H55/$G55)*BS55,0)*(1-$K55)</f>
        <v>#DIV/0!</v>
      </c>
      <c r="BU55" s="989" t="e">
        <f>VLOOKUP($E55,BS$450:BV$461,3,FALSE)*BS55*($K55)+IF($G55&gt;0,($I55/$G55)*BS55,0)*(1-$K55)</f>
        <v>#DIV/0!</v>
      </c>
      <c r="BV55" s="989" t="e">
        <f>VLOOKUP($E55,BS$450:BV$461,4,FALSE)*BS55*($K55)+(BS55-BT55-BU55)*(1-$K55)</f>
        <v>#DIV/0!</v>
      </c>
      <c r="BW55" s="990"/>
      <c r="CA55" s="988" t="e">
        <f t="shared" si="31"/>
        <v>#DIV/0!</v>
      </c>
      <c r="CB55" s="989" t="e">
        <f>VLOOKUP($E55,CA$450:CD$461,2,FALSE)*CA55*($K55)+IF($G55&gt;0,($H55/$G55)*CA55,0)*(1-$K55)</f>
        <v>#DIV/0!</v>
      </c>
      <c r="CC55" s="989" t="e">
        <f>VLOOKUP($E55,CA$450:CD$461,3,FALSE)*CA55*($K55)+IF($G55&gt;0,($I55/$G55)*CA55,0)*(1-$K55)</f>
        <v>#DIV/0!</v>
      </c>
      <c r="CD55" s="989" t="e">
        <f>VLOOKUP($E55,CA$450:CD$461,4,FALSE)*CA55*($K55)+(CA55-CB55-CC55)*(1-$K55)</f>
        <v>#DIV/0!</v>
      </c>
      <c r="CE55" s="990"/>
      <c r="CI55" s="988" t="e">
        <f t="shared" si="32"/>
        <v>#DIV/0!</v>
      </c>
      <c r="CJ55" s="989" t="e">
        <f>VLOOKUP($E55,CI$450:CL$461,2,FALSE)*CI55*($K55)+IF($G55&gt;0,($H55/$G55)*CI55,0)*(1-$K55)</f>
        <v>#DIV/0!</v>
      </c>
      <c r="CK55" s="989" t="e">
        <f>VLOOKUP($E55,CI$450:CL$461,3,FALSE)*CI55*($K55)+IF($G55&gt;0,($I55/$G55)*CI55,0)*(1-$K55)</f>
        <v>#DIV/0!</v>
      </c>
      <c r="CL55" s="989" t="e">
        <f>VLOOKUP($E55,CI$450:CL$461,4,FALSE)*CI55*($K55)+(CI55-CJ55-CK55)*(1-$K55)</f>
        <v>#DIV/0!</v>
      </c>
      <c r="CM55" s="990"/>
      <c r="CQ55" s="988" t="e">
        <f t="shared" si="33"/>
        <v>#DIV/0!</v>
      </c>
      <c r="CR55" s="989" t="e">
        <f>VLOOKUP($E55,CQ$450:CT$461,2,FALSE)*CQ55*($K55)+IF($G55&gt;0,($H55/$G55)*CQ55,0)*(1-$K55)</f>
        <v>#DIV/0!</v>
      </c>
      <c r="CS55" s="989" t="e">
        <f>VLOOKUP($E55,CQ$450:CT$461,3,FALSE)*CQ55*($K55)+IF($G55&gt;0,($I55/$G55)*CQ55,0)*(1-$K55)</f>
        <v>#DIV/0!</v>
      </c>
      <c r="CT55" s="989" t="e">
        <f>VLOOKUP($E55,CQ$450:CT$461,4,FALSE)*CQ55*($K55)+(CQ55-CR55-CS55)*(1-$K55)</f>
        <v>#DIV/0!</v>
      </c>
      <c r="CU55" s="990"/>
      <c r="CY55" s="988" t="e">
        <f t="shared" si="34"/>
        <v>#DIV/0!</v>
      </c>
      <c r="CZ55" s="989" t="e">
        <f>VLOOKUP($E55,CY$450:DB$461,2,FALSE)*CY55*($K55)+IF($G55&gt;0,($H55/$G55)*CY55,0)*(1-$K55)</f>
        <v>#DIV/0!</v>
      </c>
      <c r="DA55" s="989" t="e">
        <f>VLOOKUP($E55,CY$450:DB$461,3,FALSE)*CY55*($K55)+IF($G55&gt;0,($I55/$G55)*CY55,0)*(1-$K55)</f>
        <v>#DIV/0!</v>
      </c>
      <c r="DB55" s="989" t="e">
        <f>VLOOKUP($E55,CY$450:DB$461,4,FALSE)*CY55*($K55)+(CY55-CZ55-DA55)*(1-$K55)</f>
        <v>#DIV/0!</v>
      </c>
      <c r="DC55" s="990"/>
      <c r="DG55" s="988" t="e">
        <f t="shared" si="35"/>
        <v>#DIV/0!</v>
      </c>
      <c r="DH55" s="989" t="e">
        <f>VLOOKUP($E55,DG$450:DJ$461,2,FALSE)*DG55*($K55)+IF($G55&gt;0,($H55/$G55)*DG55,0)*(1-$K55)</f>
        <v>#DIV/0!</v>
      </c>
      <c r="DI55" s="989" t="e">
        <f>VLOOKUP($E55,DG$450:DJ$461,3,FALSE)*DG55*($K55)+IF($G55&gt;0,($I55/$G55)*DG55,0)*(1-$K55)</f>
        <v>#DIV/0!</v>
      </c>
      <c r="DJ55" s="989" t="e">
        <f>VLOOKUP($E55,DG$450:DJ$461,4,FALSE)*DG55*($K55)+(DG55-DH55-DI55)*(1-$K55)</f>
        <v>#DIV/0!</v>
      </c>
      <c r="DK55" s="990"/>
      <c r="DO55" s="988" t="e">
        <f t="shared" si="36"/>
        <v>#DIV/0!</v>
      </c>
      <c r="DP55" s="989" t="e">
        <f>VLOOKUP($E55,DO$450:DR$461,2,FALSE)*DO55*($K55)+IF($G55&gt;0,($H55/$G55)*DO55,0)*(1-$K55)</f>
        <v>#DIV/0!</v>
      </c>
      <c r="DQ55" s="989" t="e">
        <f>VLOOKUP($E55,DO$450:DR$461,3,FALSE)*DO55*($K55)+IF($G55&gt;0,($I55/$G55)*DO55,0)*(1-$K55)</f>
        <v>#DIV/0!</v>
      </c>
      <c r="DR55" s="989" t="e">
        <f>VLOOKUP($E55,DO$450:DR$461,4,FALSE)*DO55*($K55)+(DO55-DP55-DQ55)*(1-$K55)</f>
        <v>#DIV/0!</v>
      </c>
      <c r="DS55" s="990"/>
      <c r="DW55" s="988" t="e">
        <f t="shared" si="37"/>
        <v>#DIV/0!</v>
      </c>
      <c r="DX55" s="989" t="e">
        <f>VLOOKUP($E55,DW$450:DZ$461,2,FALSE)*DW55*($K55)+IF($G55&gt;0,($H55/$G55)*DW55,0)*(1-$K55)</f>
        <v>#DIV/0!</v>
      </c>
      <c r="DY55" s="989" t="e">
        <f>VLOOKUP($E55,DW$450:DZ$461,3,FALSE)*DW55*($K55)+IF($G55&gt;0,($I55/$G55)*DW55,0)*(1-$K55)</f>
        <v>#DIV/0!</v>
      </c>
      <c r="DZ55" s="989" t="e">
        <f>VLOOKUP($E55,DW$450:DZ$461,4,FALSE)*DW55*($K55)+(DW55-DX55-DY55)*(1-$K55)</f>
        <v>#DIV/0!</v>
      </c>
      <c r="EA55" s="990"/>
      <c r="EE55" s="988" t="e">
        <f t="shared" si="38"/>
        <v>#DIV/0!</v>
      </c>
      <c r="EF55" s="989" t="e">
        <f>VLOOKUP($E55,EE$450:EH$461,2,FALSE)*EE55*($K55)+IF($G55&gt;0,($H55/$G55)*EE55,0)*(1-$K55)</f>
        <v>#DIV/0!</v>
      </c>
      <c r="EG55" s="989" t="e">
        <f>VLOOKUP($E55,EE$450:EH$461,3,FALSE)*EE55*($K55)+IF($G55&gt;0,($I55/$G55)*EE55,0)*(1-$K55)</f>
        <v>#DIV/0!</v>
      </c>
      <c r="EH55" s="989" t="e">
        <f>VLOOKUP($E55,EE$450:EH$461,4,FALSE)*EE55*($K55)+(EE55-EF55-EG55)*(1-$K55)</f>
        <v>#DIV/0!</v>
      </c>
      <c r="EI55" s="990"/>
      <c r="EM55" s="988" t="e">
        <f t="shared" si="39"/>
        <v>#DIV/0!</v>
      </c>
      <c r="EN55" s="989" t="e">
        <f>VLOOKUP($E55,EM$450:EP$461,2,FALSE)*EM55*($K55)+IF($G55&gt;0,($H55/$G55)*EM55,0)*(1-$K55)</f>
        <v>#DIV/0!</v>
      </c>
      <c r="EO55" s="989" t="e">
        <f>VLOOKUP($E55,EM$450:EP$461,3,FALSE)*EM55*($K55)+IF($G55&gt;0,($I55/$G55)*EM55,0)*(1-$K55)</f>
        <v>#DIV/0!</v>
      </c>
      <c r="EP55" s="989" t="e">
        <f>VLOOKUP($E55,EM$450:EP$461,4,FALSE)*EM55*($K55)+(EM55-EN55-EO55)*(1-$K55)</f>
        <v>#DIV/0!</v>
      </c>
      <c r="EQ55" s="990"/>
      <c r="EU55" s="988" t="e">
        <f t="shared" si="40"/>
        <v>#DIV/0!</v>
      </c>
      <c r="EV55" s="989" t="e">
        <f>VLOOKUP($E55,EU$450:EX$461,2,FALSE)*EU55*($K55)+IF($G55&gt;0,($H55/$G55)*EU55,0)*(1-$K55)</f>
        <v>#DIV/0!</v>
      </c>
      <c r="EW55" s="989" t="e">
        <f>VLOOKUP($E55,EU$450:EX$461,3,FALSE)*EU55*($K55)+IF($G55&gt;0,($I55/$G55)*EU55,0)*(1-$K55)</f>
        <v>#DIV/0!</v>
      </c>
      <c r="EX55" s="989" t="e">
        <f>VLOOKUP($E55,EU$450:EX$461,4,FALSE)*EU55*($K55)+(EU55-EV55-EW55)*(1-$K55)</f>
        <v>#DIV/0!</v>
      </c>
      <c r="EY55" s="990"/>
      <c r="FC55" s="988" t="e">
        <f t="shared" si="41"/>
        <v>#DIV/0!</v>
      </c>
      <c r="FD55" s="989" t="e">
        <f>VLOOKUP($E55,FC$450:FF$461,2,FALSE)*FC55*($K55)+IF($G55&gt;0,($H55/$G55)*FC55,0)*(1-$K55)</f>
        <v>#DIV/0!</v>
      </c>
      <c r="FE55" s="989" t="e">
        <f>VLOOKUP($E55,FC$450:FF$461,3,FALSE)*FC55*($K55)+IF($G55&gt;0,($I55/$G55)*FC55,0)*(1-$K55)</f>
        <v>#DIV/0!</v>
      </c>
      <c r="FF55" s="989" t="e">
        <f>VLOOKUP($E55,FC$450:FF$461,4,FALSE)*FC55*($K55)+(FC55-FD55-FE55)*(1-$K55)</f>
        <v>#DIV/0!</v>
      </c>
      <c r="FG55" s="990"/>
      <c r="FK55" s="988" t="e">
        <f t="shared" si="42"/>
        <v>#DIV/0!</v>
      </c>
      <c r="FL55" s="989" t="e">
        <f>VLOOKUP($E55,FK$450:FN$461,2,FALSE)*FK55*($K55)+IF($G55&gt;0,($H55/$G55)*FK55,0)*(1-$K55)</f>
        <v>#DIV/0!</v>
      </c>
      <c r="FM55" s="989" t="e">
        <f>VLOOKUP($E55,FK$450:FN$461,3,FALSE)*FK55*($K55)+IF($G55&gt;0,($I55/$G55)*FK55,0)*(1-$K55)</f>
        <v>#DIV/0!</v>
      </c>
      <c r="FN55" s="989" t="e">
        <f>VLOOKUP($E55,FK$450:FN$461,4,FALSE)*FK55*($K55)+(FK55-FL55-FM55)*(1-$K55)</f>
        <v>#DIV/0!</v>
      </c>
      <c r="FO55" s="990"/>
    </row>
    <row r="56" spans="1:171">
      <c r="A56" s="1246"/>
      <c r="B56" s="10" t="s">
        <v>247</v>
      </c>
      <c r="C56" s="1957" t="s">
        <v>70</v>
      </c>
      <c r="D56" s="764">
        <v>399</v>
      </c>
      <c r="E56" s="182" t="str">
        <f>'Sch 1- Rate Base '!E56</f>
        <v>DIRECT</v>
      </c>
      <c r="F56" s="765"/>
      <c r="G56" s="182">
        <f>'Sch 1- Rate Base '!G56</f>
        <v>0</v>
      </c>
      <c r="H56" s="182">
        <f>'Sch 1- Rate Base '!H56</f>
        <v>0</v>
      </c>
      <c r="I56" s="182">
        <f>'Sch 1- Rate Base '!I56</f>
        <v>0</v>
      </c>
      <c r="J56" s="1247">
        <f>'Sch 1- Rate Base '!J56</f>
        <v>0</v>
      </c>
      <c r="K56" s="777">
        <f t="shared" si="21"/>
        <v>0</v>
      </c>
      <c r="L56" s="995" t="e">
        <f t="shared" si="22"/>
        <v>#DIV/0!</v>
      </c>
      <c r="O56" s="988" t="e">
        <f t="shared" si="23"/>
        <v>#DIV/0!</v>
      </c>
      <c r="P56" s="989" t="e">
        <f>VLOOKUP($E56,O$450:R$461,2,FALSE)*O56*($K56)+IF($G56&gt;0,($H56/$G56)*O56,0)*(1-$K56)</f>
        <v>#DIV/0!</v>
      </c>
      <c r="Q56" s="989" t="e">
        <f>VLOOKUP($E56,O$450:R$461,3,FALSE)*O56*($K56)+IF($G56&gt;0,($I56/$G56)*O56,0)*(1-$K56)</f>
        <v>#DIV/0!</v>
      </c>
      <c r="R56" s="989" t="e">
        <f>VLOOKUP($E56,O$450:R$461,4,FALSE)*O56*($K56)+(O56-P56-Q56)*(1-$K56)</f>
        <v>#DIV/0!</v>
      </c>
      <c r="S56" s="990"/>
      <c r="W56" s="988" t="e">
        <f t="shared" si="24"/>
        <v>#DIV/0!</v>
      </c>
      <c r="X56" s="989" t="e">
        <f>VLOOKUP($E56,W$450:Z$461,2,FALSE)*W56*($K56)+IF($G56&gt;0,($H56/$G56)*W56,0)*(1-$K56)</f>
        <v>#DIV/0!</v>
      </c>
      <c r="Y56" s="989" t="e">
        <f>VLOOKUP($E56,W$450:Z$461,3,FALSE)*W56*($K56)+IF($G56&gt;0,($I56/$G56)*W56,0)*(1-$K56)</f>
        <v>#DIV/0!</v>
      </c>
      <c r="Z56" s="989" t="e">
        <f>VLOOKUP($E56,W$450:Z$461,4,FALSE)*W56*($K56)+(W56-X56-Y56)*(1-$K56)</f>
        <v>#DIV/0!</v>
      </c>
      <c r="AA56" s="990"/>
      <c r="AE56" s="988" t="e">
        <f t="shared" si="25"/>
        <v>#DIV/0!</v>
      </c>
      <c r="AF56" s="989" t="e">
        <f>VLOOKUP($E56,AE$450:AH$461,2,FALSE)*AE56*($K56)+IF($G56&gt;0,($H56/$G56)*AE56,0)*(1-$K56)</f>
        <v>#DIV/0!</v>
      </c>
      <c r="AG56" s="989" t="e">
        <f>VLOOKUP($E56,AE$450:AH$461,3,FALSE)*AE56*($K56)+IF($G56&gt;0,($I56/$G56)*AE56,0)*(1-$K56)</f>
        <v>#DIV/0!</v>
      </c>
      <c r="AH56" s="989" t="e">
        <f>VLOOKUP($E56,AE$450:AH$461,4,FALSE)*AE56*($K56)+(AE56-AF56-AG56)*(1-$K56)</f>
        <v>#DIV/0!</v>
      </c>
      <c r="AI56" s="990"/>
      <c r="AM56" s="988" t="e">
        <f t="shared" si="26"/>
        <v>#DIV/0!</v>
      </c>
      <c r="AN56" s="989" t="e">
        <f>VLOOKUP($E56,AM$450:AP$461,2,FALSE)*AM56*($K56)+IF($G56&gt;0,($H56/$G56)*AM56,0)*(1-$K56)</f>
        <v>#DIV/0!</v>
      </c>
      <c r="AO56" s="989" t="e">
        <f>VLOOKUP($E56,AM$450:AP$461,3,FALSE)*AM56*($K56)+IF($G56&gt;0,($I56/$G56)*AM56,0)*(1-$K56)</f>
        <v>#DIV/0!</v>
      </c>
      <c r="AP56" s="989" t="e">
        <f>VLOOKUP($E56,AM$450:AP$461,4,FALSE)*AM56*($K56)+(AM56-AN56-AO56)*(1-$K56)</f>
        <v>#DIV/0!</v>
      </c>
      <c r="AQ56" s="990"/>
      <c r="AU56" s="988" t="e">
        <f t="shared" si="27"/>
        <v>#DIV/0!</v>
      </c>
      <c r="AV56" s="989" t="e">
        <f>VLOOKUP($E56,AU$450:AX$461,2,FALSE)*AU56*($K56)+IF($G56&gt;0,($H56/$G56)*AU56,0)*(1-$K56)</f>
        <v>#DIV/0!</v>
      </c>
      <c r="AW56" s="989" t="e">
        <f>VLOOKUP($E56,AU$450:AX$461,3,FALSE)*AU56*($K56)+IF($G56&gt;0,($I56/$G56)*AU56,0)*(1-$K56)</f>
        <v>#DIV/0!</v>
      </c>
      <c r="AX56" s="989" t="e">
        <f>VLOOKUP($E56,AU$450:AX$461,4,FALSE)*AU56*($K56)+(AU56-AV56-AW56)*(1-$K56)</f>
        <v>#DIV/0!</v>
      </c>
      <c r="AY56" s="990"/>
      <c r="BC56" s="988" t="e">
        <f t="shared" si="28"/>
        <v>#DIV/0!</v>
      </c>
      <c r="BD56" s="989" t="e">
        <f>VLOOKUP($E56,BC$450:BF$461,2,FALSE)*BC56*($K56)+IF($G56&gt;0,($H56/$G56)*BC56,0)*(1-$K56)</f>
        <v>#DIV/0!</v>
      </c>
      <c r="BE56" s="989" t="e">
        <f>VLOOKUP($E56,BC$450:BF$461,3,FALSE)*BC56*($K56)+IF($G56&gt;0,($I56/$G56)*BC56,0)*(1-$K56)</f>
        <v>#DIV/0!</v>
      </c>
      <c r="BF56" s="989" t="e">
        <f>VLOOKUP($E56,BC$450:BF$461,4,FALSE)*BC56*($K56)+(BC56-BD56-BE56)*(1-$K56)</f>
        <v>#DIV/0!</v>
      </c>
      <c r="BG56" s="990"/>
      <c r="BK56" s="988" t="e">
        <f t="shared" si="29"/>
        <v>#DIV/0!</v>
      </c>
      <c r="BL56" s="989" t="e">
        <f>VLOOKUP($E56,BK$450:BN$461,2,FALSE)*BK56*($K56)+IF($G56&gt;0,($H56/$G56)*BK56,0)*(1-$K56)</f>
        <v>#DIV/0!</v>
      </c>
      <c r="BM56" s="989" t="e">
        <f>VLOOKUP($E56,BK$450:BN$461,3,FALSE)*BK56*($K56)+IF($G56&gt;0,($I56/$G56)*BK56,0)*(1-$K56)</f>
        <v>#DIV/0!</v>
      </c>
      <c r="BN56" s="989" t="e">
        <f>VLOOKUP($E56,BK$450:BN$461,4,FALSE)*BK56*($K56)+(BK56-BL56-BM56)*(1-$K56)</f>
        <v>#DIV/0!</v>
      </c>
      <c r="BO56" s="990"/>
      <c r="BS56" s="988" t="e">
        <f t="shared" si="30"/>
        <v>#DIV/0!</v>
      </c>
      <c r="BT56" s="989" t="e">
        <f>VLOOKUP($E56,BS$450:BV$461,2,FALSE)*BS56*($K56)+IF($G56&gt;0,($H56/$G56)*BS56,0)*(1-$K56)</f>
        <v>#DIV/0!</v>
      </c>
      <c r="BU56" s="989" t="e">
        <f>VLOOKUP($E56,BS$450:BV$461,3,FALSE)*BS56*($K56)+IF($G56&gt;0,($I56/$G56)*BS56,0)*(1-$K56)</f>
        <v>#DIV/0!</v>
      </c>
      <c r="BV56" s="989" t="e">
        <f>VLOOKUP($E56,BS$450:BV$461,4,FALSE)*BS56*($K56)+(BS56-BT56-BU56)*(1-$K56)</f>
        <v>#DIV/0!</v>
      </c>
      <c r="BW56" s="990"/>
      <c r="CA56" s="988" t="e">
        <f t="shared" si="31"/>
        <v>#DIV/0!</v>
      </c>
      <c r="CB56" s="989" t="e">
        <f>VLOOKUP($E56,CA$450:CD$461,2,FALSE)*CA56*($K56)+IF($G56&gt;0,($H56/$G56)*CA56,0)*(1-$K56)</f>
        <v>#DIV/0!</v>
      </c>
      <c r="CC56" s="989" t="e">
        <f>VLOOKUP($E56,CA$450:CD$461,3,FALSE)*CA56*($K56)+IF($G56&gt;0,($I56/$G56)*CA56,0)*(1-$K56)</f>
        <v>#DIV/0!</v>
      </c>
      <c r="CD56" s="989" t="e">
        <f>VLOOKUP($E56,CA$450:CD$461,4,FALSE)*CA56*($K56)+(CA56-CB56-CC56)*(1-$K56)</f>
        <v>#DIV/0!</v>
      </c>
      <c r="CE56" s="990"/>
      <c r="CI56" s="988" t="e">
        <f t="shared" si="32"/>
        <v>#DIV/0!</v>
      </c>
      <c r="CJ56" s="989" t="e">
        <f>VLOOKUP($E56,CI$450:CL$461,2,FALSE)*CI56*($K56)+IF($G56&gt;0,($H56/$G56)*CI56,0)*(1-$K56)</f>
        <v>#DIV/0!</v>
      </c>
      <c r="CK56" s="989" t="e">
        <f>VLOOKUP($E56,CI$450:CL$461,3,FALSE)*CI56*($K56)+IF($G56&gt;0,($I56/$G56)*CI56,0)*(1-$K56)</f>
        <v>#DIV/0!</v>
      </c>
      <c r="CL56" s="989" t="e">
        <f>VLOOKUP($E56,CI$450:CL$461,4,FALSE)*CI56*($K56)+(CI56-CJ56-CK56)*(1-$K56)</f>
        <v>#DIV/0!</v>
      </c>
      <c r="CM56" s="990"/>
      <c r="CQ56" s="988" t="e">
        <f t="shared" si="33"/>
        <v>#DIV/0!</v>
      </c>
      <c r="CR56" s="989" t="e">
        <f>VLOOKUP($E56,CQ$450:CT$461,2,FALSE)*CQ56*($K56)+IF($G56&gt;0,($H56/$G56)*CQ56,0)*(1-$K56)</f>
        <v>#DIV/0!</v>
      </c>
      <c r="CS56" s="989" t="e">
        <f>VLOOKUP($E56,CQ$450:CT$461,3,FALSE)*CQ56*($K56)+IF($G56&gt;0,($I56/$G56)*CQ56,0)*(1-$K56)</f>
        <v>#DIV/0!</v>
      </c>
      <c r="CT56" s="989" t="e">
        <f>VLOOKUP($E56,CQ$450:CT$461,4,FALSE)*CQ56*($K56)+(CQ56-CR56-CS56)*(1-$K56)</f>
        <v>#DIV/0!</v>
      </c>
      <c r="CU56" s="990"/>
      <c r="CY56" s="988" t="e">
        <f t="shared" si="34"/>
        <v>#DIV/0!</v>
      </c>
      <c r="CZ56" s="989" t="e">
        <f>VLOOKUP($E56,CY$450:DB$461,2,FALSE)*CY56*($K56)+IF($G56&gt;0,($H56/$G56)*CY56,0)*(1-$K56)</f>
        <v>#DIV/0!</v>
      </c>
      <c r="DA56" s="989" t="e">
        <f>VLOOKUP($E56,CY$450:DB$461,3,FALSE)*CY56*($K56)+IF($G56&gt;0,($I56/$G56)*CY56,0)*(1-$K56)</f>
        <v>#DIV/0!</v>
      </c>
      <c r="DB56" s="989" t="e">
        <f>VLOOKUP($E56,CY$450:DB$461,4,FALSE)*CY56*($K56)+(CY56-CZ56-DA56)*(1-$K56)</f>
        <v>#DIV/0!</v>
      </c>
      <c r="DC56" s="990"/>
      <c r="DG56" s="988" t="e">
        <f t="shared" si="35"/>
        <v>#DIV/0!</v>
      </c>
      <c r="DH56" s="989" t="e">
        <f>VLOOKUP($E56,DG$450:DJ$461,2,FALSE)*DG56*($K56)+IF($G56&gt;0,($H56/$G56)*DG56,0)*(1-$K56)</f>
        <v>#DIV/0!</v>
      </c>
      <c r="DI56" s="989" t="e">
        <f>VLOOKUP($E56,DG$450:DJ$461,3,FALSE)*DG56*($K56)+IF($G56&gt;0,($I56/$G56)*DG56,0)*(1-$K56)</f>
        <v>#DIV/0!</v>
      </c>
      <c r="DJ56" s="989" t="e">
        <f>VLOOKUP($E56,DG$450:DJ$461,4,FALSE)*DG56*($K56)+(DG56-DH56-DI56)*(1-$K56)</f>
        <v>#DIV/0!</v>
      </c>
      <c r="DK56" s="990"/>
      <c r="DO56" s="988" t="e">
        <f t="shared" si="36"/>
        <v>#DIV/0!</v>
      </c>
      <c r="DP56" s="989" t="e">
        <f>VLOOKUP($E56,DO$450:DR$461,2,FALSE)*DO56*($K56)+IF($G56&gt;0,($H56/$G56)*DO56,0)*(1-$K56)</f>
        <v>#DIV/0!</v>
      </c>
      <c r="DQ56" s="989" t="e">
        <f>VLOOKUP($E56,DO$450:DR$461,3,FALSE)*DO56*($K56)+IF($G56&gt;0,($I56/$G56)*DO56,0)*(1-$K56)</f>
        <v>#DIV/0!</v>
      </c>
      <c r="DR56" s="989" t="e">
        <f>VLOOKUP($E56,DO$450:DR$461,4,FALSE)*DO56*($K56)+(DO56-DP56-DQ56)*(1-$K56)</f>
        <v>#DIV/0!</v>
      </c>
      <c r="DS56" s="990"/>
      <c r="DW56" s="988" t="e">
        <f t="shared" si="37"/>
        <v>#DIV/0!</v>
      </c>
      <c r="DX56" s="989" t="e">
        <f>VLOOKUP($E56,DW$450:DZ$461,2,FALSE)*DW56*($K56)+IF($G56&gt;0,($H56/$G56)*DW56,0)*(1-$K56)</f>
        <v>#DIV/0!</v>
      </c>
      <c r="DY56" s="989" t="e">
        <f>VLOOKUP($E56,DW$450:DZ$461,3,FALSE)*DW56*($K56)+IF($G56&gt;0,($I56/$G56)*DW56,0)*(1-$K56)</f>
        <v>#DIV/0!</v>
      </c>
      <c r="DZ56" s="989" t="e">
        <f>VLOOKUP($E56,DW$450:DZ$461,4,FALSE)*DW56*($K56)+(DW56-DX56-DY56)*(1-$K56)</f>
        <v>#DIV/0!</v>
      </c>
      <c r="EA56" s="990"/>
      <c r="EE56" s="988" t="e">
        <f t="shared" si="38"/>
        <v>#DIV/0!</v>
      </c>
      <c r="EF56" s="989" t="e">
        <f>VLOOKUP($E56,EE$450:EH$461,2,FALSE)*EE56*($K56)+IF($G56&gt;0,($H56/$G56)*EE56,0)*(1-$K56)</f>
        <v>#DIV/0!</v>
      </c>
      <c r="EG56" s="989" t="e">
        <f>VLOOKUP($E56,EE$450:EH$461,3,FALSE)*EE56*($K56)+IF($G56&gt;0,($I56/$G56)*EE56,0)*(1-$K56)</f>
        <v>#DIV/0!</v>
      </c>
      <c r="EH56" s="989" t="e">
        <f>VLOOKUP($E56,EE$450:EH$461,4,FALSE)*EE56*($K56)+(EE56-EF56-EG56)*(1-$K56)</f>
        <v>#DIV/0!</v>
      </c>
      <c r="EI56" s="990"/>
      <c r="EM56" s="988" t="e">
        <f t="shared" si="39"/>
        <v>#DIV/0!</v>
      </c>
      <c r="EN56" s="989" t="e">
        <f>VLOOKUP($E56,EM$450:EP$461,2,FALSE)*EM56*($K56)+IF($G56&gt;0,($H56/$G56)*EM56,0)*(1-$K56)</f>
        <v>#DIV/0!</v>
      </c>
      <c r="EO56" s="989" t="e">
        <f>VLOOKUP($E56,EM$450:EP$461,3,FALSE)*EM56*($K56)+IF($G56&gt;0,($I56/$G56)*EM56,0)*(1-$K56)</f>
        <v>#DIV/0!</v>
      </c>
      <c r="EP56" s="989" t="e">
        <f>VLOOKUP($E56,EM$450:EP$461,4,FALSE)*EM56*($K56)+(EM56-EN56-EO56)*(1-$K56)</f>
        <v>#DIV/0!</v>
      </c>
      <c r="EQ56" s="990"/>
      <c r="EU56" s="988" t="e">
        <f t="shared" si="40"/>
        <v>#DIV/0!</v>
      </c>
      <c r="EV56" s="989" t="e">
        <f>VLOOKUP($E56,EU$450:EX$461,2,FALSE)*EU56*($K56)+IF($G56&gt;0,($H56/$G56)*EU56,0)*(1-$K56)</f>
        <v>#DIV/0!</v>
      </c>
      <c r="EW56" s="989" t="e">
        <f>VLOOKUP($E56,EU$450:EX$461,3,FALSE)*EU56*($K56)+IF($G56&gt;0,($I56/$G56)*EU56,0)*(1-$K56)</f>
        <v>#DIV/0!</v>
      </c>
      <c r="EX56" s="989" t="e">
        <f>VLOOKUP($E56,EU$450:EX$461,4,FALSE)*EU56*($K56)+(EU56-EV56-EW56)*(1-$K56)</f>
        <v>#DIV/0!</v>
      </c>
      <c r="EY56" s="990"/>
      <c r="FC56" s="988" t="e">
        <f t="shared" si="41"/>
        <v>#DIV/0!</v>
      </c>
      <c r="FD56" s="989" t="e">
        <f>VLOOKUP($E56,FC$450:FF$461,2,FALSE)*FC56*($K56)+IF($G56&gt;0,($H56/$G56)*FC56,0)*(1-$K56)</f>
        <v>#DIV/0!</v>
      </c>
      <c r="FE56" s="989" t="e">
        <f>VLOOKUP($E56,FC$450:FF$461,3,FALSE)*FC56*($K56)+IF($G56&gt;0,($I56/$G56)*FC56,0)*(1-$K56)</f>
        <v>#DIV/0!</v>
      </c>
      <c r="FF56" s="989" t="e">
        <f>VLOOKUP($E56,FC$450:FF$461,4,FALSE)*FC56*($K56)+(FC56-FD56-FE56)*(1-$K56)</f>
        <v>#DIV/0!</v>
      </c>
      <c r="FG56" s="990"/>
      <c r="FK56" s="988" t="e">
        <f t="shared" si="42"/>
        <v>#DIV/0!</v>
      </c>
      <c r="FL56" s="989" t="e">
        <f>VLOOKUP($E56,FK$450:FN$461,2,FALSE)*FK56*($K56)+IF($G56&gt;0,($H56/$G56)*FK56,0)*(1-$K56)</f>
        <v>#DIV/0!</v>
      </c>
      <c r="FM56" s="989" t="e">
        <f>VLOOKUP($E56,FK$450:FN$461,3,FALSE)*FK56*($K56)+IF($G56&gt;0,($I56/$G56)*FK56,0)*(1-$K56)</f>
        <v>#DIV/0!</v>
      </c>
      <c r="FN56" s="989" t="e">
        <f>VLOOKUP($E56,FK$450:FN$461,4,FALSE)*FK56*($K56)+(FK56-FL56-FM56)*(1-$K56)</f>
        <v>#DIV/0!</v>
      </c>
      <c r="FO56" s="990"/>
    </row>
    <row r="57" spans="1:171">
      <c r="A57" s="1246"/>
      <c r="B57" s="10" t="s">
        <v>397</v>
      </c>
      <c r="C57" s="1957" t="s">
        <v>398</v>
      </c>
      <c r="D57" s="764">
        <v>399.1</v>
      </c>
      <c r="E57" s="182" t="str">
        <f>'Sch 1- Rate Base '!E57</f>
        <v>PTD</v>
      </c>
      <c r="F57" s="765"/>
      <c r="G57" s="182">
        <f>'Sch 1- Rate Base '!G57</f>
        <v>0</v>
      </c>
      <c r="H57" s="182">
        <f>'Sch 1- Rate Base '!H57</f>
        <v>0</v>
      </c>
      <c r="I57" s="182">
        <f>'Sch 1- Rate Base '!I57</f>
        <v>0</v>
      </c>
      <c r="J57" s="1247">
        <f>'Sch 1- Rate Base '!J57</f>
        <v>0</v>
      </c>
      <c r="K57" s="777">
        <f t="shared" si="21"/>
        <v>1</v>
      </c>
      <c r="L57" s="995" t="e">
        <f t="shared" si="22"/>
        <v>#DIV/0!</v>
      </c>
      <c r="M57" s="996" t="e">
        <f>SUM(L44:L57)</f>
        <v>#DIV/0!</v>
      </c>
      <c r="O57" s="988" t="e">
        <f t="shared" si="23"/>
        <v>#DIV/0!</v>
      </c>
      <c r="P57" s="989" t="e">
        <f>VLOOKUP($E57,O$450:R$461,2,FALSE)*O57*($K57)+IF($G57&gt;0,($H57/$G57)*O57,0)*(1-$K57)</f>
        <v>#DIV/0!</v>
      </c>
      <c r="Q57" s="989" t="e">
        <f>VLOOKUP($E57,O$450:R$461,3,FALSE)*O57*($K57)+IF($G57&gt;0,($I57/$G57)*O57,0)*(1-$K57)</f>
        <v>#DIV/0!</v>
      </c>
      <c r="R57" s="989" t="e">
        <f>VLOOKUP($E57,O$450:R$461,4,FALSE)*O57*($K57)+(O57-P57-Q57)*(1-$K57)</f>
        <v>#DIV/0!</v>
      </c>
      <c r="S57" s="990"/>
      <c r="W57" s="988" t="e">
        <f t="shared" si="24"/>
        <v>#DIV/0!</v>
      </c>
      <c r="X57" s="989" t="e">
        <f>VLOOKUP($E57,W$450:Z$461,2,FALSE)*W57*($K57)+IF($G57&gt;0,($H57/$G57)*W57,0)*(1-$K57)</f>
        <v>#DIV/0!</v>
      </c>
      <c r="Y57" s="989" t="e">
        <f>VLOOKUP($E57,W$450:Z$461,3,FALSE)*W57*($K57)+IF($G57&gt;0,($I57/$G57)*W57,0)*(1-$K57)</f>
        <v>#DIV/0!</v>
      </c>
      <c r="Z57" s="989" t="e">
        <f>VLOOKUP($E57,W$450:Z$461,4,FALSE)*W57*($K57)+(W57-X57-Y57)*(1-$K57)</f>
        <v>#DIV/0!</v>
      </c>
      <c r="AA57" s="990"/>
      <c r="AE57" s="988" t="e">
        <f t="shared" si="25"/>
        <v>#DIV/0!</v>
      </c>
      <c r="AF57" s="989" t="e">
        <f>VLOOKUP($E57,AE$450:AH$461,2,FALSE)*AE57*($K57)+IF($G57&gt;0,($H57/$G57)*AE57,0)*(1-$K57)</f>
        <v>#DIV/0!</v>
      </c>
      <c r="AG57" s="989" t="e">
        <f>VLOOKUP($E57,AE$450:AH$461,3,FALSE)*AE57*($K57)+IF($G57&gt;0,($I57/$G57)*AE57,0)*(1-$K57)</f>
        <v>#DIV/0!</v>
      </c>
      <c r="AH57" s="989" t="e">
        <f>VLOOKUP($E57,AE$450:AH$461,4,FALSE)*AE57*($K57)+(AE57-AF57-AG57)*(1-$K57)</f>
        <v>#DIV/0!</v>
      </c>
      <c r="AI57" s="990"/>
      <c r="AM57" s="988" t="e">
        <f t="shared" si="26"/>
        <v>#DIV/0!</v>
      </c>
      <c r="AN57" s="989" t="e">
        <f>VLOOKUP($E57,AM$450:AP$461,2,FALSE)*AM57*($K57)+IF($G57&gt;0,($H57/$G57)*AM57,0)*(1-$K57)</f>
        <v>#DIV/0!</v>
      </c>
      <c r="AO57" s="989" t="e">
        <f>VLOOKUP($E57,AM$450:AP$461,3,FALSE)*AM57*($K57)+IF($G57&gt;0,($I57/$G57)*AM57,0)*(1-$K57)</f>
        <v>#DIV/0!</v>
      </c>
      <c r="AP57" s="989" t="e">
        <f>VLOOKUP($E57,AM$450:AP$461,4,FALSE)*AM57*($K57)+(AM57-AN57-AO57)*(1-$K57)</f>
        <v>#DIV/0!</v>
      </c>
      <c r="AQ57" s="990"/>
      <c r="AU57" s="988" t="e">
        <f t="shared" si="27"/>
        <v>#DIV/0!</v>
      </c>
      <c r="AV57" s="989" t="e">
        <f>VLOOKUP($E57,AU$450:AX$461,2,FALSE)*AU57*($K57)+IF($G57&gt;0,($H57/$G57)*AU57,0)*(1-$K57)</f>
        <v>#DIV/0!</v>
      </c>
      <c r="AW57" s="989" t="e">
        <f>VLOOKUP($E57,AU$450:AX$461,3,FALSE)*AU57*($K57)+IF($G57&gt;0,($I57/$G57)*AU57,0)*(1-$K57)</f>
        <v>#DIV/0!</v>
      </c>
      <c r="AX57" s="989" t="e">
        <f>VLOOKUP($E57,AU$450:AX$461,4,FALSE)*AU57*($K57)+(AU57-AV57-AW57)*(1-$K57)</f>
        <v>#DIV/0!</v>
      </c>
      <c r="AY57" s="990"/>
      <c r="BC57" s="988" t="e">
        <f t="shared" si="28"/>
        <v>#DIV/0!</v>
      </c>
      <c r="BD57" s="989" t="e">
        <f>VLOOKUP($E57,BC$450:BF$461,2,FALSE)*BC57*($K57)+IF($G57&gt;0,($H57/$G57)*BC57,0)*(1-$K57)</f>
        <v>#DIV/0!</v>
      </c>
      <c r="BE57" s="989" t="e">
        <f>VLOOKUP($E57,BC$450:BF$461,3,FALSE)*BC57*($K57)+IF($G57&gt;0,($I57/$G57)*BC57,0)*(1-$K57)</f>
        <v>#DIV/0!</v>
      </c>
      <c r="BF57" s="989" t="e">
        <f>VLOOKUP($E57,BC$450:BF$461,4,FALSE)*BC57*($K57)+(BC57-BD57-BE57)*(1-$K57)</f>
        <v>#DIV/0!</v>
      </c>
      <c r="BG57" s="990"/>
      <c r="BK57" s="988" t="e">
        <f t="shared" si="29"/>
        <v>#DIV/0!</v>
      </c>
      <c r="BL57" s="989" t="e">
        <f>VLOOKUP($E57,BK$450:BN$461,2,FALSE)*BK57*($K57)+IF($G57&gt;0,($H57/$G57)*BK57,0)*(1-$K57)</f>
        <v>#DIV/0!</v>
      </c>
      <c r="BM57" s="989" t="e">
        <f>VLOOKUP($E57,BK$450:BN$461,3,FALSE)*BK57*($K57)+IF($G57&gt;0,($I57/$G57)*BK57,0)*(1-$K57)</f>
        <v>#DIV/0!</v>
      </c>
      <c r="BN57" s="989" t="e">
        <f>VLOOKUP($E57,BK$450:BN$461,4,FALSE)*BK57*($K57)+(BK57-BL57-BM57)*(1-$K57)</f>
        <v>#DIV/0!</v>
      </c>
      <c r="BO57" s="990"/>
      <c r="BS57" s="988" t="e">
        <f t="shared" si="30"/>
        <v>#DIV/0!</v>
      </c>
      <c r="BT57" s="989" t="e">
        <f>VLOOKUP($E57,BS$450:BV$461,2,FALSE)*BS57*($K57)+IF($G57&gt;0,($H57/$G57)*BS57,0)*(1-$K57)</f>
        <v>#DIV/0!</v>
      </c>
      <c r="BU57" s="989" t="e">
        <f>VLOOKUP($E57,BS$450:BV$461,3,FALSE)*BS57*($K57)+IF($G57&gt;0,($I57/$G57)*BS57,0)*(1-$K57)</f>
        <v>#DIV/0!</v>
      </c>
      <c r="BV57" s="989" t="e">
        <f>VLOOKUP($E57,BS$450:BV$461,4,FALSE)*BS57*($K57)+(BS57-BT57-BU57)*(1-$K57)</f>
        <v>#DIV/0!</v>
      </c>
      <c r="BW57" s="990"/>
      <c r="CA57" s="988" t="e">
        <f t="shared" si="31"/>
        <v>#DIV/0!</v>
      </c>
      <c r="CB57" s="989" t="e">
        <f>VLOOKUP($E57,CA$450:CD$461,2,FALSE)*CA57*($K57)+IF($G57&gt;0,($H57/$G57)*CA57,0)*(1-$K57)</f>
        <v>#DIV/0!</v>
      </c>
      <c r="CC57" s="989" t="e">
        <f>VLOOKUP($E57,CA$450:CD$461,3,FALSE)*CA57*($K57)+IF($G57&gt;0,($I57/$G57)*CA57,0)*(1-$K57)</f>
        <v>#DIV/0!</v>
      </c>
      <c r="CD57" s="989" t="e">
        <f>VLOOKUP($E57,CA$450:CD$461,4,FALSE)*CA57*($K57)+(CA57-CB57-CC57)*(1-$K57)</f>
        <v>#DIV/0!</v>
      </c>
      <c r="CE57" s="990"/>
      <c r="CI57" s="988" t="e">
        <f t="shared" si="32"/>
        <v>#DIV/0!</v>
      </c>
      <c r="CJ57" s="989" t="e">
        <f>VLOOKUP($E57,CI$450:CL$461,2,FALSE)*CI57*($K57)+IF($G57&gt;0,($H57/$G57)*CI57,0)*(1-$K57)</f>
        <v>#DIV/0!</v>
      </c>
      <c r="CK57" s="989" t="e">
        <f>VLOOKUP($E57,CI$450:CL$461,3,FALSE)*CI57*($K57)+IF($G57&gt;0,($I57/$G57)*CI57,0)*(1-$K57)</f>
        <v>#DIV/0!</v>
      </c>
      <c r="CL57" s="989" t="e">
        <f>VLOOKUP($E57,CI$450:CL$461,4,FALSE)*CI57*($K57)+(CI57-CJ57-CK57)*(1-$K57)</f>
        <v>#DIV/0!</v>
      </c>
      <c r="CM57" s="990"/>
      <c r="CQ57" s="988" t="e">
        <f t="shared" si="33"/>
        <v>#DIV/0!</v>
      </c>
      <c r="CR57" s="989" t="e">
        <f>VLOOKUP($E57,CQ$450:CT$461,2,FALSE)*CQ57*($K57)+IF($G57&gt;0,($H57/$G57)*CQ57,0)*(1-$K57)</f>
        <v>#DIV/0!</v>
      </c>
      <c r="CS57" s="989" t="e">
        <f>VLOOKUP($E57,CQ$450:CT$461,3,FALSE)*CQ57*($K57)+IF($G57&gt;0,($I57/$G57)*CQ57,0)*(1-$K57)</f>
        <v>#DIV/0!</v>
      </c>
      <c r="CT57" s="989" t="e">
        <f>VLOOKUP($E57,CQ$450:CT$461,4,FALSE)*CQ57*($K57)+(CQ57-CR57-CS57)*(1-$K57)</f>
        <v>#DIV/0!</v>
      </c>
      <c r="CU57" s="990"/>
      <c r="CY57" s="988" t="e">
        <f t="shared" si="34"/>
        <v>#DIV/0!</v>
      </c>
      <c r="CZ57" s="989" t="e">
        <f>VLOOKUP($E57,CY$450:DB$461,2,FALSE)*CY57*($K57)+IF($G57&gt;0,($H57/$G57)*CY57,0)*(1-$K57)</f>
        <v>#DIV/0!</v>
      </c>
      <c r="DA57" s="989" t="e">
        <f>VLOOKUP($E57,CY$450:DB$461,3,FALSE)*CY57*($K57)+IF($G57&gt;0,($I57/$G57)*CY57,0)*(1-$K57)</f>
        <v>#DIV/0!</v>
      </c>
      <c r="DB57" s="989" t="e">
        <f>VLOOKUP($E57,CY$450:DB$461,4,FALSE)*CY57*($K57)+(CY57-CZ57-DA57)*(1-$K57)</f>
        <v>#DIV/0!</v>
      </c>
      <c r="DC57" s="990"/>
      <c r="DG57" s="988" t="e">
        <f t="shared" si="35"/>
        <v>#DIV/0!</v>
      </c>
      <c r="DH57" s="989" t="e">
        <f>VLOOKUP($E57,DG$450:DJ$461,2,FALSE)*DG57*($K57)+IF($G57&gt;0,($H57/$G57)*DG57,0)*(1-$K57)</f>
        <v>#DIV/0!</v>
      </c>
      <c r="DI57" s="989" t="e">
        <f>VLOOKUP($E57,DG$450:DJ$461,3,FALSE)*DG57*($K57)+IF($G57&gt;0,($I57/$G57)*DG57,0)*(1-$K57)</f>
        <v>#DIV/0!</v>
      </c>
      <c r="DJ57" s="989" t="e">
        <f>VLOOKUP($E57,DG$450:DJ$461,4,FALSE)*DG57*($K57)+(DG57-DH57-DI57)*(1-$K57)</f>
        <v>#DIV/0!</v>
      </c>
      <c r="DK57" s="990"/>
      <c r="DO57" s="988" t="e">
        <f t="shared" si="36"/>
        <v>#DIV/0!</v>
      </c>
      <c r="DP57" s="989" t="e">
        <f>VLOOKUP($E57,DO$450:DR$461,2,FALSE)*DO57*($K57)+IF($G57&gt;0,($H57/$G57)*DO57,0)*(1-$K57)</f>
        <v>#DIV/0!</v>
      </c>
      <c r="DQ57" s="989" t="e">
        <f>VLOOKUP($E57,DO$450:DR$461,3,FALSE)*DO57*($K57)+IF($G57&gt;0,($I57/$G57)*DO57,0)*(1-$K57)</f>
        <v>#DIV/0!</v>
      </c>
      <c r="DR57" s="989" t="e">
        <f>VLOOKUP($E57,DO$450:DR$461,4,FALSE)*DO57*($K57)+(DO57-DP57-DQ57)*(1-$K57)</f>
        <v>#DIV/0!</v>
      </c>
      <c r="DS57" s="990"/>
      <c r="DW57" s="988" t="e">
        <f t="shared" si="37"/>
        <v>#DIV/0!</v>
      </c>
      <c r="DX57" s="989" t="e">
        <f>VLOOKUP($E57,DW$450:DZ$461,2,FALSE)*DW57*($K57)+IF($G57&gt;0,($H57/$G57)*DW57,0)*(1-$K57)</f>
        <v>#DIV/0!</v>
      </c>
      <c r="DY57" s="989" t="e">
        <f>VLOOKUP($E57,DW$450:DZ$461,3,FALSE)*DW57*($K57)+IF($G57&gt;0,($I57/$G57)*DW57,0)*(1-$K57)</f>
        <v>#DIV/0!</v>
      </c>
      <c r="DZ57" s="989" t="e">
        <f>VLOOKUP($E57,DW$450:DZ$461,4,FALSE)*DW57*($K57)+(DW57-DX57-DY57)*(1-$K57)</f>
        <v>#DIV/0!</v>
      </c>
      <c r="EA57" s="990"/>
      <c r="EE57" s="988" t="e">
        <f t="shared" si="38"/>
        <v>#DIV/0!</v>
      </c>
      <c r="EF57" s="989" t="e">
        <f>VLOOKUP($E57,EE$450:EH$461,2,FALSE)*EE57*($K57)+IF($G57&gt;0,($H57/$G57)*EE57,0)*(1-$K57)</f>
        <v>#DIV/0!</v>
      </c>
      <c r="EG57" s="989" t="e">
        <f>VLOOKUP($E57,EE$450:EH$461,3,FALSE)*EE57*($K57)+IF($G57&gt;0,($I57/$G57)*EE57,0)*(1-$K57)</f>
        <v>#DIV/0!</v>
      </c>
      <c r="EH57" s="989" t="e">
        <f>VLOOKUP($E57,EE$450:EH$461,4,FALSE)*EE57*($K57)+(EE57-EF57-EG57)*(1-$K57)</f>
        <v>#DIV/0!</v>
      </c>
      <c r="EI57" s="990"/>
      <c r="EM57" s="988" t="e">
        <f t="shared" si="39"/>
        <v>#DIV/0!</v>
      </c>
      <c r="EN57" s="989" t="e">
        <f>VLOOKUP($E57,EM$450:EP$461,2,FALSE)*EM57*($K57)+IF($G57&gt;0,($H57/$G57)*EM57,0)*(1-$K57)</f>
        <v>#DIV/0!</v>
      </c>
      <c r="EO57" s="989" t="e">
        <f>VLOOKUP($E57,EM$450:EP$461,3,FALSE)*EM57*($K57)+IF($G57&gt;0,($I57/$G57)*EM57,0)*(1-$K57)</f>
        <v>#DIV/0!</v>
      </c>
      <c r="EP57" s="989" t="e">
        <f>VLOOKUP($E57,EM$450:EP$461,4,FALSE)*EM57*($K57)+(EM57-EN57-EO57)*(1-$K57)</f>
        <v>#DIV/0!</v>
      </c>
      <c r="EQ57" s="990"/>
      <c r="EU57" s="988" t="e">
        <f t="shared" si="40"/>
        <v>#DIV/0!</v>
      </c>
      <c r="EV57" s="989" t="e">
        <f>VLOOKUP($E57,EU$450:EX$461,2,FALSE)*EU57*($K57)+IF($G57&gt;0,($H57/$G57)*EU57,0)*(1-$K57)</f>
        <v>#DIV/0!</v>
      </c>
      <c r="EW57" s="989" t="e">
        <f>VLOOKUP($E57,EU$450:EX$461,3,FALSE)*EU57*($K57)+IF($G57&gt;0,($I57/$G57)*EU57,0)*(1-$K57)</f>
        <v>#DIV/0!</v>
      </c>
      <c r="EX57" s="989" t="e">
        <f>VLOOKUP($E57,EU$450:EX$461,4,FALSE)*EU57*($K57)+(EU57-EV57-EW57)*(1-$K57)</f>
        <v>#DIV/0!</v>
      </c>
      <c r="EY57" s="990"/>
      <c r="FC57" s="988" t="e">
        <f t="shared" si="41"/>
        <v>#DIV/0!</v>
      </c>
      <c r="FD57" s="989" t="e">
        <f>VLOOKUP($E57,FC$450:FF$461,2,FALSE)*FC57*($K57)+IF($G57&gt;0,($H57/$G57)*FC57,0)*(1-$K57)</f>
        <v>#DIV/0!</v>
      </c>
      <c r="FE57" s="989" t="e">
        <f>VLOOKUP($E57,FC$450:FF$461,3,FALSE)*FC57*($K57)+IF($G57&gt;0,($I57/$G57)*FC57,0)*(1-$K57)</f>
        <v>#DIV/0!</v>
      </c>
      <c r="FF57" s="989" t="e">
        <f>VLOOKUP($E57,FC$450:FF$461,4,FALSE)*FC57*($K57)+(FC57-FD57-FE57)*(1-$K57)</f>
        <v>#DIV/0!</v>
      </c>
      <c r="FG57" s="990"/>
      <c r="FK57" s="988" t="e">
        <f t="shared" si="42"/>
        <v>#DIV/0!</v>
      </c>
      <c r="FL57" s="989" t="e">
        <f>VLOOKUP($E57,FK$450:FN$461,2,FALSE)*FK57*($K57)+IF($G57&gt;0,($H57/$G57)*FK57,0)*(1-$K57)</f>
        <v>#DIV/0!</v>
      </c>
      <c r="FM57" s="989" t="e">
        <f>VLOOKUP($E57,FK$450:FN$461,3,FALSE)*FK57*($K57)+IF($G57&gt;0,($I57/$G57)*FK57,0)*(1-$K57)</f>
        <v>#DIV/0!</v>
      </c>
      <c r="FN57" s="989" t="e">
        <f>VLOOKUP($E57,FK$450:FN$461,4,FALSE)*FK57*($K57)+(FK57-FL57-FM57)*(1-$K57)</f>
        <v>#DIV/0!</v>
      </c>
      <c r="FO57" s="990"/>
    </row>
    <row r="58" spans="1:171">
      <c r="A58" s="1186"/>
      <c r="B58" s="10"/>
      <c r="C58" s="1733"/>
      <c r="D58" s="196"/>
      <c r="E58" s="196"/>
      <c r="F58" s="196"/>
      <c r="G58" s="795"/>
      <c r="H58" s="198"/>
      <c r="I58" s="198"/>
      <c r="J58" s="1252"/>
      <c r="K58" s="777"/>
      <c r="S58" s="990"/>
      <c r="AA58" s="990"/>
      <c r="AI58" s="990"/>
      <c r="AQ58" s="990"/>
      <c r="AY58" s="990"/>
      <c r="BG58" s="990"/>
      <c r="BO58" s="990"/>
      <c r="BW58" s="990"/>
      <c r="CE58" s="990"/>
      <c r="CM58" s="990"/>
      <c r="CU58" s="990"/>
      <c r="DC58" s="990"/>
      <c r="DK58" s="990"/>
      <c r="DS58" s="990"/>
      <c r="EA58" s="990"/>
      <c r="EI58" s="990"/>
      <c r="EQ58" s="990"/>
      <c r="EY58" s="990"/>
      <c r="FG58" s="990"/>
      <c r="FO58" s="990"/>
    </row>
    <row r="59" spans="1:171">
      <c r="A59" s="1175" t="s">
        <v>135</v>
      </c>
      <c r="B59" s="64"/>
      <c r="C59" s="1961"/>
      <c r="D59" s="789"/>
      <c r="E59" s="789"/>
      <c r="F59" s="790"/>
      <c r="G59" s="779">
        <f>SUM(G44:G58)</f>
        <v>0</v>
      </c>
      <c r="H59" s="779">
        <f>SUM(H44:H58)</f>
        <v>0</v>
      </c>
      <c r="I59" s="779">
        <f>SUM(I44:I58)</f>
        <v>0</v>
      </c>
      <c r="J59" s="1240">
        <f>SUM(J44:J58)</f>
        <v>0</v>
      </c>
      <c r="K59" s="777"/>
      <c r="O59" s="994" t="e">
        <f>SUM(O44:O58)</f>
        <v>#DIV/0!</v>
      </c>
      <c r="P59" s="994" t="e">
        <f>SUM(P44:P58)</f>
        <v>#DIV/0!</v>
      </c>
      <c r="Q59" s="994" t="e">
        <f>SUM(Q44:Q58)</f>
        <v>#DIV/0!</v>
      </c>
      <c r="R59" s="994" t="e">
        <f>SUM(R44:R58)</f>
        <v>#DIV/0!</v>
      </c>
      <c r="S59" s="946"/>
      <c r="W59" s="994" t="e">
        <f>SUM(W44:W58)</f>
        <v>#DIV/0!</v>
      </c>
      <c r="X59" s="994" t="e">
        <f>SUM(X44:X58)</f>
        <v>#DIV/0!</v>
      </c>
      <c r="Y59" s="994" t="e">
        <f>SUM(Y44:Y58)</f>
        <v>#DIV/0!</v>
      </c>
      <c r="Z59" s="994" t="e">
        <f>SUM(Z44:Z58)</f>
        <v>#DIV/0!</v>
      </c>
      <c r="AA59" s="946"/>
      <c r="AE59" s="994" t="e">
        <f>SUM(AE44:AE58)</f>
        <v>#DIV/0!</v>
      </c>
      <c r="AF59" s="994" t="e">
        <f>SUM(AF44:AF58)</f>
        <v>#DIV/0!</v>
      </c>
      <c r="AG59" s="994" t="e">
        <f>SUM(AG44:AG58)</f>
        <v>#DIV/0!</v>
      </c>
      <c r="AH59" s="994" t="e">
        <f>SUM(AH44:AH58)</f>
        <v>#DIV/0!</v>
      </c>
      <c r="AI59" s="946"/>
      <c r="AM59" s="994" t="e">
        <f>SUM(AM44:AM58)</f>
        <v>#DIV/0!</v>
      </c>
      <c r="AN59" s="994" t="e">
        <f>SUM(AN44:AN58)</f>
        <v>#DIV/0!</v>
      </c>
      <c r="AO59" s="994" t="e">
        <f>SUM(AO44:AO58)</f>
        <v>#DIV/0!</v>
      </c>
      <c r="AP59" s="994" t="e">
        <f>SUM(AP44:AP58)</f>
        <v>#DIV/0!</v>
      </c>
      <c r="AQ59" s="946"/>
      <c r="AU59" s="994" t="e">
        <f>SUM(AU44:AU58)</f>
        <v>#DIV/0!</v>
      </c>
      <c r="AV59" s="994" t="e">
        <f>SUM(AV44:AV58)</f>
        <v>#DIV/0!</v>
      </c>
      <c r="AW59" s="994" t="e">
        <f>SUM(AW44:AW58)</f>
        <v>#DIV/0!</v>
      </c>
      <c r="AX59" s="994" t="e">
        <f>SUM(AX44:AX58)</f>
        <v>#DIV/0!</v>
      </c>
      <c r="AY59" s="946"/>
      <c r="BC59" s="994" t="e">
        <f>SUM(BC44:BC58)</f>
        <v>#DIV/0!</v>
      </c>
      <c r="BD59" s="994" t="e">
        <f>SUM(BD44:BD58)</f>
        <v>#DIV/0!</v>
      </c>
      <c r="BE59" s="994" t="e">
        <f>SUM(BE44:BE58)</f>
        <v>#DIV/0!</v>
      </c>
      <c r="BF59" s="994" t="e">
        <f>SUM(BF44:BF58)</f>
        <v>#DIV/0!</v>
      </c>
      <c r="BG59" s="946"/>
      <c r="BK59" s="994" t="e">
        <f>SUM(BK44:BK58)</f>
        <v>#DIV/0!</v>
      </c>
      <c r="BL59" s="994" t="e">
        <f>SUM(BL44:BL58)</f>
        <v>#DIV/0!</v>
      </c>
      <c r="BM59" s="994" t="e">
        <f>SUM(BM44:BM58)</f>
        <v>#DIV/0!</v>
      </c>
      <c r="BN59" s="994" t="e">
        <f>SUM(BN44:BN58)</f>
        <v>#DIV/0!</v>
      </c>
      <c r="BO59" s="946"/>
      <c r="BS59" s="994" t="e">
        <f>SUM(BS44:BS58)</f>
        <v>#DIV/0!</v>
      </c>
      <c r="BT59" s="994" t="e">
        <f>SUM(BT44:BT58)</f>
        <v>#DIV/0!</v>
      </c>
      <c r="BU59" s="994" t="e">
        <f>SUM(BU44:BU58)</f>
        <v>#DIV/0!</v>
      </c>
      <c r="BV59" s="994" t="e">
        <f>SUM(BV44:BV58)</f>
        <v>#DIV/0!</v>
      </c>
      <c r="BW59" s="946"/>
      <c r="CA59" s="994" t="e">
        <f>SUM(CA44:CA58)</f>
        <v>#DIV/0!</v>
      </c>
      <c r="CB59" s="994" t="e">
        <f>SUM(CB44:CB58)</f>
        <v>#DIV/0!</v>
      </c>
      <c r="CC59" s="994" t="e">
        <f>SUM(CC44:CC58)</f>
        <v>#DIV/0!</v>
      </c>
      <c r="CD59" s="994" t="e">
        <f>SUM(CD44:CD58)</f>
        <v>#DIV/0!</v>
      </c>
      <c r="CE59" s="946"/>
      <c r="CI59" s="994" t="e">
        <f>SUM(CI44:CI58)</f>
        <v>#DIV/0!</v>
      </c>
      <c r="CJ59" s="994" t="e">
        <f>SUM(CJ44:CJ58)</f>
        <v>#DIV/0!</v>
      </c>
      <c r="CK59" s="994" t="e">
        <f>SUM(CK44:CK58)</f>
        <v>#DIV/0!</v>
      </c>
      <c r="CL59" s="994" t="e">
        <f>SUM(CL44:CL58)</f>
        <v>#DIV/0!</v>
      </c>
      <c r="CM59" s="946"/>
      <c r="CQ59" s="994" t="e">
        <f>SUM(CQ44:CQ58)</f>
        <v>#DIV/0!</v>
      </c>
      <c r="CR59" s="994" t="e">
        <f>SUM(CR44:CR58)</f>
        <v>#DIV/0!</v>
      </c>
      <c r="CS59" s="994" t="e">
        <f>SUM(CS44:CS58)</f>
        <v>#DIV/0!</v>
      </c>
      <c r="CT59" s="994" t="e">
        <f>SUM(CT44:CT58)</f>
        <v>#DIV/0!</v>
      </c>
      <c r="CU59" s="946"/>
      <c r="CY59" s="994" t="e">
        <f>SUM(CY44:CY58)</f>
        <v>#DIV/0!</v>
      </c>
      <c r="CZ59" s="994" t="e">
        <f>SUM(CZ44:CZ58)</f>
        <v>#DIV/0!</v>
      </c>
      <c r="DA59" s="994" t="e">
        <f>SUM(DA44:DA58)</f>
        <v>#DIV/0!</v>
      </c>
      <c r="DB59" s="994" t="e">
        <f>SUM(DB44:DB58)</f>
        <v>#DIV/0!</v>
      </c>
      <c r="DC59" s="946"/>
      <c r="DG59" s="994" t="e">
        <f>SUM(DG44:DG58)</f>
        <v>#DIV/0!</v>
      </c>
      <c r="DH59" s="994" t="e">
        <f>SUM(DH44:DH58)</f>
        <v>#DIV/0!</v>
      </c>
      <c r="DI59" s="994" t="e">
        <f>SUM(DI44:DI58)</f>
        <v>#DIV/0!</v>
      </c>
      <c r="DJ59" s="994" t="e">
        <f>SUM(DJ44:DJ58)</f>
        <v>#DIV/0!</v>
      </c>
      <c r="DK59" s="946"/>
      <c r="DO59" s="994" t="e">
        <f>SUM(DO44:DO58)</f>
        <v>#DIV/0!</v>
      </c>
      <c r="DP59" s="994" t="e">
        <f>SUM(DP44:DP58)</f>
        <v>#DIV/0!</v>
      </c>
      <c r="DQ59" s="994" t="e">
        <f>SUM(DQ44:DQ58)</f>
        <v>#DIV/0!</v>
      </c>
      <c r="DR59" s="994" t="e">
        <f>SUM(DR44:DR58)</f>
        <v>#DIV/0!</v>
      </c>
      <c r="DS59" s="946"/>
      <c r="DW59" s="994" t="e">
        <f>SUM(DW44:DW58)</f>
        <v>#DIV/0!</v>
      </c>
      <c r="DX59" s="994" t="e">
        <f>SUM(DX44:DX58)</f>
        <v>#DIV/0!</v>
      </c>
      <c r="DY59" s="994" t="e">
        <f>SUM(DY44:DY58)</f>
        <v>#DIV/0!</v>
      </c>
      <c r="DZ59" s="994" t="e">
        <f>SUM(DZ44:DZ58)</f>
        <v>#DIV/0!</v>
      </c>
      <c r="EA59" s="946"/>
      <c r="EE59" s="994" t="e">
        <f>SUM(EE44:EE58)</f>
        <v>#DIV/0!</v>
      </c>
      <c r="EF59" s="994" t="e">
        <f>SUM(EF44:EF58)</f>
        <v>#DIV/0!</v>
      </c>
      <c r="EG59" s="994" t="e">
        <f>SUM(EG44:EG58)</f>
        <v>#DIV/0!</v>
      </c>
      <c r="EH59" s="994" t="e">
        <f>SUM(EH44:EH58)</f>
        <v>#DIV/0!</v>
      </c>
      <c r="EI59" s="946"/>
      <c r="EM59" s="994" t="e">
        <f>SUM(EM44:EM58)</f>
        <v>#DIV/0!</v>
      </c>
      <c r="EN59" s="994" t="e">
        <f>SUM(EN44:EN58)</f>
        <v>#DIV/0!</v>
      </c>
      <c r="EO59" s="994" t="e">
        <f>SUM(EO44:EO58)</f>
        <v>#DIV/0!</v>
      </c>
      <c r="EP59" s="994" t="e">
        <f>SUM(EP44:EP58)</f>
        <v>#DIV/0!</v>
      </c>
      <c r="EQ59" s="946"/>
      <c r="EU59" s="994" t="e">
        <f>SUM(EU44:EU58)</f>
        <v>#DIV/0!</v>
      </c>
      <c r="EV59" s="994" t="e">
        <f>SUM(EV44:EV58)</f>
        <v>#DIV/0!</v>
      </c>
      <c r="EW59" s="994" t="e">
        <f>SUM(EW44:EW58)</f>
        <v>#DIV/0!</v>
      </c>
      <c r="EX59" s="994" t="e">
        <f>SUM(EX44:EX58)</f>
        <v>#DIV/0!</v>
      </c>
      <c r="EY59" s="946"/>
      <c r="FC59" s="994" t="e">
        <f>SUM(FC44:FC58)</f>
        <v>#DIV/0!</v>
      </c>
      <c r="FD59" s="994" t="e">
        <f>SUM(FD44:FD58)</f>
        <v>#DIV/0!</v>
      </c>
      <c r="FE59" s="994" t="e">
        <f>SUM(FE44:FE58)</f>
        <v>#DIV/0!</v>
      </c>
      <c r="FF59" s="994" t="e">
        <f>SUM(FF44:FF58)</f>
        <v>#DIV/0!</v>
      </c>
      <c r="FG59" s="946"/>
      <c r="FK59" s="994" t="e">
        <f>SUM(FK44:FK58)</f>
        <v>#DIV/0!</v>
      </c>
      <c r="FL59" s="994" t="e">
        <f>SUM(FL44:FL58)</f>
        <v>#DIV/0!</v>
      </c>
      <c r="FM59" s="994" t="e">
        <f>SUM(FM44:FM58)</f>
        <v>#DIV/0!</v>
      </c>
      <c r="FN59" s="994" t="e">
        <f>SUM(FN44:FN58)</f>
        <v>#DIV/0!</v>
      </c>
      <c r="FO59" s="946"/>
    </row>
    <row r="60" spans="1:171">
      <c r="A60" s="1253"/>
      <c r="B60" s="64"/>
      <c r="C60" s="1733"/>
      <c r="D60" s="55"/>
      <c r="E60" s="64"/>
      <c r="F60" s="64"/>
      <c r="G60" s="221"/>
      <c r="H60" s="221"/>
      <c r="I60" s="221"/>
      <c r="J60" s="1251"/>
      <c r="K60" s="777"/>
      <c r="O60" s="952"/>
      <c r="P60" s="952"/>
      <c r="Q60" s="952"/>
      <c r="R60" s="952"/>
      <c r="S60" s="946"/>
      <c r="W60" s="952"/>
      <c r="X60" s="952"/>
      <c r="Y60" s="952"/>
      <c r="Z60" s="952"/>
      <c r="AA60" s="946"/>
      <c r="AE60" s="952"/>
      <c r="AF60" s="952"/>
      <c r="AG60" s="952"/>
      <c r="AH60" s="952"/>
      <c r="AI60" s="946"/>
      <c r="AM60" s="952"/>
      <c r="AN60" s="952"/>
      <c r="AO60" s="952"/>
      <c r="AP60" s="952"/>
      <c r="AQ60" s="946"/>
      <c r="AU60" s="952"/>
      <c r="AV60" s="952"/>
      <c r="AW60" s="952"/>
      <c r="AX60" s="952"/>
      <c r="AY60" s="946"/>
      <c r="BC60" s="952"/>
      <c r="BD60" s="952"/>
      <c r="BE60" s="952"/>
      <c r="BF60" s="952"/>
      <c r="BG60" s="946"/>
      <c r="BK60" s="952"/>
      <c r="BL60" s="952"/>
      <c r="BM60" s="952"/>
      <c r="BN60" s="952"/>
      <c r="BO60" s="946"/>
      <c r="BS60" s="952"/>
      <c r="BT60" s="952"/>
      <c r="BU60" s="952"/>
      <c r="BV60" s="952"/>
      <c r="BW60" s="946"/>
      <c r="CA60" s="952"/>
      <c r="CB60" s="952"/>
      <c r="CC60" s="952"/>
      <c r="CD60" s="952"/>
      <c r="CE60" s="946"/>
      <c r="CI60" s="952"/>
      <c r="CJ60" s="952"/>
      <c r="CK60" s="952"/>
      <c r="CL60" s="952"/>
      <c r="CM60" s="946"/>
      <c r="CQ60" s="952"/>
      <c r="CR60" s="952"/>
      <c r="CS60" s="952"/>
      <c r="CT60" s="952"/>
      <c r="CU60" s="946"/>
      <c r="CY60" s="952"/>
      <c r="CZ60" s="952"/>
      <c r="DA60" s="952"/>
      <c r="DB60" s="952"/>
      <c r="DC60" s="946"/>
      <c r="DG60" s="952"/>
      <c r="DH60" s="952"/>
      <c r="DI60" s="952"/>
      <c r="DJ60" s="952"/>
      <c r="DK60" s="946"/>
      <c r="DO60" s="952"/>
      <c r="DP60" s="952"/>
      <c r="DQ60" s="952"/>
      <c r="DR60" s="952"/>
      <c r="DS60" s="946"/>
      <c r="DW60" s="952"/>
      <c r="DX60" s="952"/>
      <c r="DY60" s="952"/>
      <c r="DZ60" s="952"/>
      <c r="EA60" s="946"/>
      <c r="EE60" s="952"/>
      <c r="EF60" s="952"/>
      <c r="EG60" s="952"/>
      <c r="EH60" s="952"/>
      <c r="EI60" s="946"/>
      <c r="EM60" s="952"/>
      <c r="EN60" s="952"/>
      <c r="EO60" s="952"/>
      <c r="EP60" s="952"/>
      <c r="EQ60" s="946"/>
      <c r="EU60" s="952"/>
      <c r="EV60" s="952"/>
      <c r="EW60" s="952"/>
      <c r="EX60" s="952"/>
      <c r="EY60" s="946"/>
      <c r="FC60" s="952"/>
      <c r="FD60" s="952"/>
      <c r="FE60" s="952"/>
      <c r="FF60" s="952"/>
      <c r="FG60" s="946"/>
      <c r="FK60" s="952"/>
      <c r="FL60" s="952"/>
      <c r="FM60" s="952"/>
      <c r="FN60" s="952"/>
      <c r="FO60" s="946"/>
    </row>
    <row r="61" spans="1:171">
      <c r="A61" s="1175" t="s">
        <v>136</v>
      </c>
      <c r="B61" s="64"/>
      <c r="C61" s="1961"/>
      <c r="D61" s="789"/>
      <c r="E61" s="789"/>
      <c r="F61" s="790"/>
      <c r="G61" s="797">
        <f>G19+G29+G33+G37+G59</f>
        <v>0</v>
      </c>
      <c r="H61" s="797">
        <f>H19+H29+H33+H37+H59</f>
        <v>0</v>
      </c>
      <c r="I61" s="797">
        <f>I19+I29+I33+I37+I59</f>
        <v>0</v>
      </c>
      <c r="J61" s="1254">
        <f>J19+J29+J33+J37+J59</f>
        <v>0</v>
      </c>
      <c r="K61" s="777"/>
      <c r="O61" s="994" t="e">
        <f>O19+O29+O33+O37+O59</f>
        <v>#DIV/0!</v>
      </c>
      <c r="P61" s="994" t="e">
        <f>P19+P29+P33+P37+P59</f>
        <v>#DIV/0!</v>
      </c>
      <c r="Q61" s="994" t="e">
        <f>Q19+Q29+Q33+Q37+Q59</f>
        <v>#DIV/0!</v>
      </c>
      <c r="R61" s="994" t="e">
        <f>R19+R29+R33+R37+R59</f>
        <v>#DIV/0!</v>
      </c>
      <c r="S61" s="946"/>
      <c r="W61" s="994" t="e">
        <f>W19+W29+W33+W37+W59</f>
        <v>#DIV/0!</v>
      </c>
      <c r="X61" s="994" t="e">
        <f>X19+X29+X33+X37+X59</f>
        <v>#DIV/0!</v>
      </c>
      <c r="Y61" s="994" t="e">
        <f>Y19+Y29+Y33+Y37+Y59</f>
        <v>#DIV/0!</v>
      </c>
      <c r="Z61" s="994" t="e">
        <f>Z19+Z29+Z33+Z37+Z59</f>
        <v>#DIV/0!</v>
      </c>
      <c r="AA61" s="946"/>
      <c r="AE61" s="994" t="e">
        <f>AE19+AE29+AE33+AE37+AE59</f>
        <v>#DIV/0!</v>
      </c>
      <c r="AF61" s="994" t="e">
        <f>AF19+AF29+AF33+AF37+AF59</f>
        <v>#DIV/0!</v>
      </c>
      <c r="AG61" s="994" t="e">
        <f>AG19+AG29+AG33+AG37+AG59</f>
        <v>#DIV/0!</v>
      </c>
      <c r="AH61" s="994" t="e">
        <f>AH19+AH29+AH33+AH37+AH59</f>
        <v>#DIV/0!</v>
      </c>
      <c r="AI61" s="946"/>
      <c r="AM61" s="994" t="e">
        <f>AM19+AM29+AM33+AM37+AM59</f>
        <v>#DIV/0!</v>
      </c>
      <c r="AN61" s="994" t="e">
        <f>AN19+AN29+AN33+AN37+AN59</f>
        <v>#DIV/0!</v>
      </c>
      <c r="AO61" s="994" t="e">
        <f>AO19+AO29+AO33+AO37+AO59</f>
        <v>#DIV/0!</v>
      </c>
      <c r="AP61" s="994" t="e">
        <f>AP19+AP29+AP33+AP37+AP59</f>
        <v>#DIV/0!</v>
      </c>
      <c r="AQ61" s="946"/>
      <c r="AU61" s="994" t="e">
        <f>AU19+AU29+AU33+AU37+AU59</f>
        <v>#DIV/0!</v>
      </c>
      <c r="AV61" s="994" t="e">
        <f>AV19+AV29+AV33+AV37+AV59</f>
        <v>#DIV/0!</v>
      </c>
      <c r="AW61" s="994" t="e">
        <f>AW19+AW29+AW33+AW37+AW59</f>
        <v>#DIV/0!</v>
      </c>
      <c r="AX61" s="994" t="e">
        <f>AX19+AX29+AX33+AX37+AX59</f>
        <v>#DIV/0!</v>
      </c>
      <c r="AY61" s="946"/>
      <c r="BC61" s="994" t="e">
        <f>BC19+BC29+BC33+BC37+BC59</f>
        <v>#DIV/0!</v>
      </c>
      <c r="BD61" s="994" t="e">
        <f>BD19+BD29+BD33+BD37+BD59</f>
        <v>#DIV/0!</v>
      </c>
      <c r="BE61" s="994" t="e">
        <f>BE19+BE29+BE33+BE37+BE59</f>
        <v>#DIV/0!</v>
      </c>
      <c r="BF61" s="994" t="e">
        <f>BF19+BF29+BF33+BF37+BF59</f>
        <v>#DIV/0!</v>
      </c>
      <c r="BG61" s="946"/>
      <c r="BK61" s="994" t="e">
        <f>BK19+BK29+BK33+BK37+BK59</f>
        <v>#DIV/0!</v>
      </c>
      <c r="BL61" s="994" t="e">
        <f>BL19+BL29+BL33+BL37+BL59</f>
        <v>#DIV/0!</v>
      </c>
      <c r="BM61" s="994" t="e">
        <f>BM19+BM29+BM33+BM37+BM59</f>
        <v>#DIV/0!</v>
      </c>
      <c r="BN61" s="994" t="e">
        <f>BN19+BN29+BN33+BN37+BN59</f>
        <v>#DIV/0!</v>
      </c>
      <c r="BO61" s="946"/>
      <c r="BS61" s="994" t="e">
        <f>BS19+BS29+BS33+BS37+BS59</f>
        <v>#DIV/0!</v>
      </c>
      <c r="BT61" s="994" t="e">
        <f>BT19+BT29+BT33+BT37+BT59</f>
        <v>#DIV/0!</v>
      </c>
      <c r="BU61" s="994" t="e">
        <f>BU19+BU29+BU33+BU37+BU59</f>
        <v>#DIV/0!</v>
      </c>
      <c r="BV61" s="994" t="e">
        <f>BV19+BV29+BV33+BV37+BV59</f>
        <v>#DIV/0!</v>
      </c>
      <c r="BW61" s="946"/>
      <c r="CA61" s="994" t="e">
        <f>CA19+CA29+CA33+CA37+CA59</f>
        <v>#DIV/0!</v>
      </c>
      <c r="CB61" s="994" t="e">
        <f>CB19+CB29+CB33+CB37+CB59</f>
        <v>#DIV/0!</v>
      </c>
      <c r="CC61" s="994" t="e">
        <f>CC19+CC29+CC33+CC37+CC59</f>
        <v>#DIV/0!</v>
      </c>
      <c r="CD61" s="994" t="e">
        <f>CD19+CD29+CD33+CD37+CD59</f>
        <v>#DIV/0!</v>
      </c>
      <c r="CE61" s="946"/>
      <c r="CI61" s="994" t="e">
        <f>CI19+CI29+CI33+CI37+CI59</f>
        <v>#DIV/0!</v>
      </c>
      <c r="CJ61" s="994" t="e">
        <f>CJ19+CJ29+CJ33+CJ37+CJ59</f>
        <v>#DIV/0!</v>
      </c>
      <c r="CK61" s="994" t="e">
        <f>CK19+CK29+CK33+CK37+CK59</f>
        <v>#DIV/0!</v>
      </c>
      <c r="CL61" s="994" t="e">
        <f>CL19+CL29+CL33+CL37+CL59</f>
        <v>#DIV/0!</v>
      </c>
      <c r="CM61" s="946"/>
      <c r="CQ61" s="994" t="e">
        <f>CQ19+CQ29+CQ33+CQ37+CQ59</f>
        <v>#DIV/0!</v>
      </c>
      <c r="CR61" s="994" t="e">
        <f>CR19+CR29+CR33+CR37+CR59</f>
        <v>#DIV/0!</v>
      </c>
      <c r="CS61" s="994" t="e">
        <f>CS19+CS29+CS33+CS37+CS59</f>
        <v>#DIV/0!</v>
      </c>
      <c r="CT61" s="994" t="e">
        <f>CT19+CT29+CT33+CT37+CT59</f>
        <v>#DIV/0!</v>
      </c>
      <c r="CU61" s="946"/>
      <c r="CY61" s="994" t="e">
        <f>CY19+CY29+CY33+CY37+CY59</f>
        <v>#DIV/0!</v>
      </c>
      <c r="CZ61" s="994" t="e">
        <f>CZ19+CZ29+CZ33+CZ37+CZ59</f>
        <v>#DIV/0!</v>
      </c>
      <c r="DA61" s="994" t="e">
        <f>DA19+DA29+DA33+DA37+DA59</f>
        <v>#DIV/0!</v>
      </c>
      <c r="DB61" s="994" t="e">
        <f>DB19+DB29+DB33+DB37+DB59</f>
        <v>#DIV/0!</v>
      </c>
      <c r="DC61" s="946"/>
      <c r="DG61" s="994" t="e">
        <f>DG19+DG29+DG33+DG37+DG59</f>
        <v>#DIV/0!</v>
      </c>
      <c r="DH61" s="994" t="e">
        <f>DH19+DH29+DH33+DH37+DH59</f>
        <v>#DIV/0!</v>
      </c>
      <c r="DI61" s="994" t="e">
        <f>DI19+DI29+DI33+DI37+DI59</f>
        <v>#DIV/0!</v>
      </c>
      <c r="DJ61" s="994" t="e">
        <f>DJ19+DJ29+DJ33+DJ37+DJ59</f>
        <v>#DIV/0!</v>
      </c>
      <c r="DK61" s="946"/>
      <c r="DO61" s="994" t="e">
        <f>DO19+DO29+DO33+DO37+DO59</f>
        <v>#DIV/0!</v>
      </c>
      <c r="DP61" s="994" t="e">
        <f>DP19+DP29+DP33+DP37+DP59</f>
        <v>#DIV/0!</v>
      </c>
      <c r="DQ61" s="994" t="e">
        <f>DQ19+DQ29+DQ33+DQ37+DQ59</f>
        <v>#DIV/0!</v>
      </c>
      <c r="DR61" s="994" t="e">
        <f>DR19+DR29+DR33+DR37+DR59</f>
        <v>#DIV/0!</v>
      </c>
      <c r="DS61" s="946"/>
      <c r="DW61" s="994" t="e">
        <f>DW19+DW29+DW33+DW37+DW59</f>
        <v>#DIV/0!</v>
      </c>
      <c r="DX61" s="994" t="e">
        <f>DX19+DX29+DX33+DX37+DX59</f>
        <v>#DIV/0!</v>
      </c>
      <c r="DY61" s="994" t="e">
        <f>DY19+DY29+DY33+DY37+DY59</f>
        <v>#DIV/0!</v>
      </c>
      <c r="DZ61" s="994" t="e">
        <f>DZ19+DZ29+DZ33+DZ37+DZ59</f>
        <v>#DIV/0!</v>
      </c>
      <c r="EA61" s="946"/>
      <c r="EE61" s="994" t="e">
        <f>EE19+EE29+EE33+EE37+EE59</f>
        <v>#DIV/0!</v>
      </c>
      <c r="EF61" s="994" t="e">
        <f>EF19+EF29+EF33+EF37+EF59</f>
        <v>#DIV/0!</v>
      </c>
      <c r="EG61" s="994" t="e">
        <f>EG19+EG29+EG33+EG37+EG59</f>
        <v>#DIV/0!</v>
      </c>
      <c r="EH61" s="994" t="e">
        <f>EH19+EH29+EH33+EH37+EH59</f>
        <v>#DIV/0!</v>
      </c>
      <c r="EI61" s="946"/>
      <c r="EM61" s="994" t="e">
        <f>EM19+EM29+EM33+EM37+EM59</f>
        <v>#DIV/0!</v>
      </c>
      <c r="EN61" s="994" t="e">
        <f>EN19+EN29+EN33+EN37+EN59</f>
        <v>#DIV/0!</v>
      </c>
      <c r="EO61" s="994" t="e">
        <f>EO19+EO29+EO33+EO37+EO59</f>
        <v>#DIV/0!</v>
      </c>
      <c r="EP61" s="994" t="e">
        <f>EP19+EP29+EP33+EP37+EP59</f>
        <v>#DIV/0!</v>
      </c>
      <c r="EQ61" s="946"/>
      <c r="EU61" s="994" t="e">
        <f>EU19+EU29+EU33+EU37+EU59</f>
        <v>#DIV/0!</v>
      </c>
      <c r="EV61" s="994" t="e">
        <f>EV19+EV29+EV33+EV37+EV59</f>
        <v>#DIV/0!</v>
      </c>
      <c r="EW61" s="994" t="e">
        <f>EW19+EW29+EW33+EW37+EW59</f>
        <v>#DIV/0!</v>
      </c>
      <c r="EX61" s="994" t="e">
        <f>EX19+EX29+EX33+EX37+EX59</f>
        <v>#DIV/0!</v>
      </c>
      <c r="EY61" s="946"/>
      <c r="FC61" s="994" t="e">
        <f>FC19+FC29+FC33+FC37+FC59</f>
        <v>#DIV/0!</v>
      </c>
      <c r="FD61" s="994" t="e">
        <f>FD19+FD29+FD33+FD37+FD59</f>
        <v>#DIV/0!</v>
      </c>
      <c r="FE61" s="994" t="e">
        <f>FE19+FE29+FE33+FE37+FE59</f>
        <v>#DIV/0!</v>
      </c>
      <c r="FF61" s="994" t="e">
        <f>FF19+FF29+FF33+FF37+FF59</f>
        <v>#DIV/0!</v>
      </c>
      <c r="FG61" s="946"/>
      <c r="FK61" s="994" t="e">
        <f>FK19+FK29+FK33+FK37+FK59</f>
        <v>#DIV/0!</v>
      </c>
      <c r="FL61" s="994" t="e">
        <f>FL19+FL29+FL33+FL37+FL59</f>
        <v>#DIV/0!</v>
      </c>
      <c r="FM61" s="994" t="e">
        <f>FM19+FM29+FM33+FM37+FM59</f>
        <v>#DIV/0!</v>
      </c>
      <c r="FN61" s="994" t="e">
        <f>FN19+FN29+FN33+FN37+FN59</f>
        <v>#DIV/0!</v>
      </c>
      <c r="FO61" s="946"/>
    </row>
    <row r="62" spans="1:171">
      <c r="A62" s="1181" t="s">
        <v>395</v>
      </c>
      <c r="B62" s="64"/>
      <c r="C62" s="1733"/>
      <c r="D62" s="55"/>
      <c r="J62" s="1237"/>
      <c r="K62" s="777"/>
      <c r="S62" s="990"/>
      <c r="AA62" s="990"/>
      <c r="AI62" s="990"/>
      <c r="AQ62" s="990"/>
      <c r="AY62" s="990"/>
      <c r="BG62" s="990"/>
      <c r="BO62" s="990"/>
      <c r="BW62" s="990"/>
      <c r="CE62" s="990"/>
      <c r="CM62" s="990"/>
      <c r="CU62" s="990"/>
      <c r="DC62" s="990"/>
      <c r="DK62" s="990"/>
      <c r="DS62" s="990"/>
      <c r="EA62" s="990"/>
      <c r="EI62" s="990"/>
      <c r="EQ62" s="990"/>
      <c r="EY62" s="990"/>
      <c r="FG62" s="990"/>
      <c r="FO62" s="990"/>
    </row>
    <row r="63" spans="1:171">
      <c r="A63" s="1166"/>
      <c r="B63" s="220"/>
      <c r="C63" s="1733"/>
      <c r="D63" s="55"/>
      <c r="J63" s="1237"/>
      <c r="K63" s="777"/>
      <c r="S63" s="990"/>
      <c r="AA63" s="990"/>
      <c r="AI63" s="990"/>
      <c r="AQ63" s="990"/>
      <c r="AY63" s="990"/>
      <c r="BG63" s="990"/>
      <c r="BO63" s="990"/>
      <c r="BW63" s="990"/>
      <c r="CE63" s="990"/>
      <c r="CM63" s="990"/>
      <c r="CU63" s="990"/>
      <c r="DC63" s="990"/>
      <c r="DK63" s="990"/>
      <c r="DS63" s="990"/>
      <c r="EA63" s="990"/>
      <c r="EI63" s="990"/>
      <c r="EQ63" s="990"/>
      <c r="EY63" s="990"/>
      <c r="FG63" s="990"/>
      <c r="FO63" s="990"/>
    </row>
    <row r="64" spans="1:171">
      <c r="A64" s="1166" t="s">
        <v>429</v>
      </c>
      <c r="B64" s="220"/>
      <c r="C64" s="1733"/>
      <c r="D64" s="55"/>
      <c r="J64" s="1237"/>
      <c r="K64" s="777"/>
      <c r="S64" s="990"/>
      <c r="AA64" s="990"/>
      <c r="AI64" s="990"/>
      <c r="AQ64" s="990"/>
      <c r="AY64" s="990"/>
      <c r="BG64" s="990"/>
      <c r="BO64" s="990"/>
      <c r="BW64" s="990"/>
      <c r="CE64" s="990"/>
      <c r="CM64" s="990"/>
      <c r="CU64" s="990"/>
      <c r="DC64" s="990"/>
      <c r="DK64" s="990"/>
      <c r="DS64" s="990"/>
      <c r="EA64" s="990"/>
      <c r="EI64" s="990"/>
      <c r="EQ64" s="990"/>
      <c r="EY64" s="990"/>
      <c r="FG64" s="990"/>
      <c r="FO64" s="990"/>
    </row>
    <row r="65" spans="1:171">
      <c r="A65" s="1166" t="s">
        <v>561</v>
      </c>
      <c r="B65" s="220"/>
      <c r="C65" s="1733"/>
      <c r="D65" s="55"/>
      <c r="J65" s="1237"/>
      <c r="K65" s="777"/>
      <c r="S65" s="990"/>
      <c r="AA65" s="990"/>
      <c r="AI65" s="990"/>
      <c r="AQ65" s="990"/>
      <c r="AY65" s="990"/>
      <c r="BG65" s="990"/>
      <c r="BO65" s="990"/>
      <c r="BW65" s="990"/>
      <c r="CE65" s="990"/>
      <c r="CM65" s="990"/>
      <c r="CU65" s="990"/>
      <c r="DC65" s="990"/>
      <c r="DK65" s="990"/>
      <c r="DS65" s="990"/>
      <c r="EA65" s="990"/>
      <c r="EI65" s="990"/>
      <c r="EQ65" s="990"/>
      <c r="EY65" s="990"/>
      <c r="FG65" s="990"/>
      <c r="FO65" s="990"/>
    </row>
    <row r="66" spans="1:171">
      <c r="A66" s="1246"/>
      <c r="B66" s="787" t="s">
        <v>88</v>
      </c>
      <c r="C66" s="1963">
        <v>219</v>
      </c>
      <c r="D66" s="764">
        <v>108</v>
      </c>
      <c r="E66" s="182" t="str">
        <f>'Sch 1- Rate Base '!E66</f>
        <v>PROD</v>
      </c>
      <c r="F66" s="765"/>
      <c r="G66" s="182">
        <f>'Sch 1- Rate Base '!G66</f>
        <v>0</v>
      </c>
      <c r="H66" s="182">
        <f>'Sch 1- Rate Base '!H66</f>
        <v>0</v>
      </c>
      <c r="I66" s="182">
        <f>'Sch 1- Rate Base '!I66</f>
        <v>0</v>
      </c>
      <c r="J66" s="1247">
        <f>'Sch 1- Rate Base '!J66</f>
        <v>0</v>
      </c>
      <c r="K66" s="777">
        <f t="shared" ref="K66:K83" si="43">IF($E66="DIRECT",0,1)</f>
        <v>1</v>
      </c>
      <c r="O66" s="988">
        <f t="shared" ref="O66:O83" si="44">$G66</f>
        <v>0</v>
      </c>
      <c r="P66" s="989">
        <f>VLOOKUP($E66,O$450:R$461,2,FALSE)*O66*($K66)+IF($G66&gt;0,($H66/$G66)*O66,0)*(1-$K66)</f>
        <v>0</v>
      </c>
      <c r="Q66" s="989">
        <f>VLOOKUP($E66,O$450:R$461,3,FALSE)*O66*($K66)+IF($G66&gt;0,($I66/$G66)*O66,0)*(1-$K66)</f>
        <v>0</v>
      </c>
      <c r="R66" s="989">
        <f>VLOOKUP($E66,O$450:R$461,4,FALSE)*O66*($K66)+(O66-P66-Q66)*(1-$K66)</f>
        <v>0</v>
      </c>
      <c r="S66" s="990"/>
      <c r="W66" s="988">
        <f t="shared" ref="W66:W83" si="45">$G66</f>
        <v>0</v>
      </c>
      <c r="X66" s="989">
        <f>VLOOKUP($E66,W$450:Z$461,2,FALSE)*W66*($K66)+IF($G66&gt;0,($H66/$G66)*W66,0)*(1-$K66)</f>
        <v>0</v>
      </c>
      <c r="Y66" s="989">
        <f>VLOOKUP($E66,W$450:Z$461,3,FALSE)*W66*($K66)+IF($G66&gt;0,($I66/$G66)*W66,0)*(1-$K66)</f>
        <v>0</v>
      </c>
      <c r="Z66" s="989">
        <f>VLOOKUP($E66,W$450:Z$461,4,FALSE)*W66*($K66)+(W66-X66-Y66)*(1-$K66)</f>
        <v>0</v>
      </c>
      <c r="AA66" s="990"/>
      <c r="AE66" s="988">
        <f t="shared" ref="AE66:AE83" si="46">$G66</f>
        <v>0</v>
      </c>
      <c r="AF66" s="989">
        <f>VLOOKUP($E66,AE$450:AH$461,2,FALSE)*AE66*($K66)+IF($G66&gt;0,($H66/$G66)*AE66,0)*(1-$K66)</f>
        <v>0</v>
      </c>
      <c r="AG66" s="989">
        <f>VLOOKUP($E66,AE$450:AH$461,3,FALSE)*AE66*($K66)+IF($G66&gt;0,($I66/$G66)*AE66,0)*(1-$K66)</f>
        <v>0</v>
      </c>
      <c r="AH66" s="989">
        <f>VLOOKUP($E66,AE$450:AH$461,4,FALSE)*AE66*($K66)+(AE66-AF66-AG66)*(1-$K66)</f>
        <v>0</v>
      </c>
      <c r="AI66" s="990"/>
      <c r="AM66" s="988">
        <f t="shared" ref="AM66:AM83" si="47">$G66</f>
        <v>0</v>
      </c>
      <c r="AN66" s="989">
        <f>VLOOKUP($E66,AM$450:AP$461,2,FALSE)*AM66*($K66)+IF($G66&gt;0,($H66/$G66)*AM66,0)*(1-$K66)</f>
        <v>0</v>
      </c>
      <c r="AO66" s="989">
        <f>VLOOKUP($E66,AM$450:AP$461,3,FALSE)*AM66*($K66)+IF($G66&gt;0,($I66/$G66)*AM66,0)*(1-$K66)</f>
        <v>0</v>
      </c>
      <c r="AP66" s="989">
        <f>VLOOKUP($E66,AM$450:AP$461,4,FALSE)*AM66*($K66)+(AM66-AN66-AO66)*(1-$K66)</f>
        <v>0</v>
      </c>
      <c r="AQ66" s="990"/>
      <c r="AU66" s="988">
        <f t="shared" ref="AU66:AU83" si="48">$G66</f>
        <v>0</v>
      </c>
      <c r="AV66" s="989">
        <f>VLOOKUP($E66,AU$450:AX$461,2,FALSE)*AU66*($K66)+IF($G66&gt;0,($H66/$G66)*AU66,0)*(1-$K66)</f>
        <v>0</v>
      </c>
      <c r="AW66" s="989">
        <f>VLOOKUP($E66,AU$450:AX$461,3,FALSE)*AU66*($K66)+IF($G66&gt;0,($I66/$G66)*AU66,0)*(1-$K66)</f>
        <v>0</v>
      </c>
      <c r="AX66" s="989">
        <f>VLOOKUP($E66,AU$450:AX$461,4,FALSE)*AU66*($K66)+(AU66-AV66-AW66)*(1-$K66)</f>
        <v>0</v>
      </c>
      <c r="AY66" s="990"/>
      <c r="BC66" s="988">
        <f t="shared" ref="BC66:BC83" si="49">$G66</f>
        <v>0</v>
      </c>
      <c r="BD66" s="989">
        <f>VLOOKUP($E66,BC$450:BF$461,2,FALSE)*BC66*($K66)+IF($G66&gt;0,($H66/$G66)*BC66,0)*(1-$K66)</f>
        <v>0</v>
      </c>
      <c r="BE66" s="989">
        <f>VLOOKUP($E66,BC$450:BF$461,3,FALSE)*BC66*($K66)+IF($G66&gt;0,($I66/$G66)*BC66,0)*(1-$K66)</f>
        <v>0</v>
      </c>
      <c r="BF66" s="989">
        <f>VLOOKUP($E66,BC$450:BF$461,4,FALSE)*BC66*($K66)+(BC66-BD66-BE66)*(1-$K66)</f>
        <v>0</v>
      </c>
      <c r="BG66" s="990"/>
      <c r="BK66" s="988">
        <f t="shared" ref="BK66:BK83" si="50">$G66</f>
        <v>0</v>
      </c>
      <c r="BL66" s="989">
        <f>VLOOKUP($E66,BK$450:BN$461,2,FALSE)*BK66*($K66)+IF($G66&gt;0,($H66/$G66)*BK66,0)*(1-$K66)</f>
        <v>0</v>
      </c>
      <c r="BM66" s="989">
        <f>VLOOKUP($E66,BK$450:BN$461,3,FALSE)*BK66*($K66)+IF($G66&gt;0,($I66/$G66)*BK66,0)*(1-$K66)</f>
        <v>0</v>
      </c>
      <c r="BN66" s="989">
        <f>VLOOKUP($E66,BK$450:BN$461,4,FALSE)*BK66*($K66)+(BK66-BL66-BM66)*(1-$K66)</f>
        <v>0</v>
      </c>
      <c r="BO66" s="990"/>
      <c r="BS66" s="988">
        <f t="shared" ref="BS66:BS83" si="51">$G66</f>
        <v>0</v>
      </c>
      <c r="BT66" s="989">
        <f>VLOOKUP($E66,BS$450:BV$461,2,FALSE)*BS66*($K66)+IF($G66&gt;0,($H66/$G66)*BS66,0)*(1-$K66)</f>
        <v>0</v>
      </c>
      <c r="BU66" s="989">
        <f>VLOOKUP($E66,BS$450:BV$461,3,FALSE)*BS66*($K66)+IF($G66&gt;0,($I66/$G66)*BS66,0)*(1-$K66)</f>
        <v>0</v>
      </c>
      <c r="BV66" s="989">
        <f>VLOOKUP($E66,BS$450:BV$461,4,FALSE)*BS66*($K66)+(BS66-BT66-BU66)*(1-$K66)</f>
        <v>0</v>
      </c>
      <c r="BW66" s="990"/>
      <c r="CA66" s="988">
        <f t="shared" ref="CA66:CA83" si="52">$G66</f>
        <v>0</v>
      </c>
      <c r="CB66" s="989">
        <f>VLOOKUP($E66,CA$450:CD$461,2,FALSE)*CA66*($K66)+IF($G66&gt;0,($H66/$G66)*CA66,0)*(1-$K66)</f>
        <v>0</v>
      </c>
      <c r="CC66" s="989">
        <f>VLOOKUP($E66,CA$450:CD$461,3,FALSE)*CA66*($K66)+IF($G66&gt;0,($I66/$G66)*CA66,0)*(1-$K66)</f>
        <v>0</v>
      </c>
      <c r="CD66" s="989">
        <f>VLOOKUP($E66,CA$450:CD$461,4,FALSE)*CA66*($K66)+(CA66-CB66-CC66)*(1-$K66)</f>
        <v>0</v>
      </c>
      <c r="CE66" s="990"/>
      <c r="CI66" s="988">
        <f t="shared" ref="CI66:CI83" si="53">$G66</f>
        <v>0</v>
      </c>
      <c r="CJ66" s="989">
        <f>VLOOKUP($E66,CI$450:CL$461,2,FALSE)*CI66*($K66)+IF($G66&gt;0,($H66/$G66)*CI66,0)*(1-$K66)</f>
        <v>0</v>
      </c>
      <c r="CK66" s="989">
        <f>VLOOKUP($E66,CI$450:CL$461,3,FALSE)*CI66*($K66)+IF($G66&gt;0,($I66/$G66)*CI66,0)*(1-$K66)</f>
        <v>0</v>
      </c>
      <c r="CL66" s="989">
        <f>VLOOKUP($E66,CI$450:CL$461,4,FALSE)*CI66*($K66)+(CI66-CJ66-CK66)*(1-$K66)</f>
        <v>0</v>
      </c>
      <c r="CM66" s="990"/>
      <c r="CQ66" s="988">
        <f t="shared" ref="CQ66:CQ83" si="54">$G66</f>
        <v>0</v>
      </c>
      <c r="CR66" s="989">
        <f>VLOOKUP($E66,CQ$450:CT$461,2,FALSE)*CQ66*($K66)+IF($G66&gt;0,($H66/$G66)*CQ66,0)*(1-$K66)</f>
        <v>0</v>
      </c>
      <c r="CS66" s="989">
        <f>VLOOKUP($E66,CQ$450:CT$461,3,FALSE)*CQ66*($K66)+IF($G66&gt;0,($I66/$G66)*CQ66,0)*(1-$K66)</f>
        <v>0</v>
      </c>
      <c r="CT66" s="989">
        <f>VLOOKUP($E66,CQ$450:CT$461,4,FALSE)*CQ66*($K66)+(CQ66-CR66-CS66)*(1-$K66)</f>
        <v>0</v>
      </c>
      <c r="CU66" s="990"/>
      <c r="CY66" s="988">
        <f t="shared" ref="CY66:CY83" si="55">$G66</f>
        <v>0</v>
      </c>
      <c r="CZ66" s="989">
        <f>VLOOKUP($E66,CY$450:DB$461,2,FALSE)*CY66*($K66)+IF($G66&gt;0,($H66/$G66)*CY66,0)*(1-$K66)</f>
        <v>0</v>
      </c>
      <c r="DA66" s="989">
        <f>VLOOKUP($E66,CY$450:DB$461,3,FALSE)*CY66*($K66)+IF($G66&gt;0,($I66/$G66)*CY66,0)*(1-$K66)</f>
        <v>0</v>
      </c>
      <c r="DB66" s="989">
        <f>VLOOKUP($E66,CY$450:DB$461,4,FALSE)*CY66*($K66)+(CY66-CZ66-DA66)*(1-$K66)</f>
        <v>0</v>
      </c>
      <c r="DC66" s="990"/>
      <c r="DG66" s="988">
        <f t="shared" ref="DG66:DG83" si="56">$G66</f>
        <v>0</v>
      </c>
      <c r="DH66" s="989">
        <f>VLOOKUP($E66,DG$450:DJ$461,2,FALSE)*DG66*($K66)+IF($G66&gt;0,($H66/$G66)*DG66,0)*(1-$K66)</f>
        <v>0</v>
      </c>
      <c r="DI66" s="989">
        <f>VLOOKUP($E66,DG$450:DJ$461,3,FALSE)*DG66*($K66)+IF($G66&gt;0,($I66/$G66)*DG66,0)*(1-$K66)</f>
        <v>0</v>
      </c>
      <c r="DJ66" s="989">
        <f>VLOOKUP($E66,DG$450:DJ$461,4,FALSE)*DG66*($K66)+(DG66-DH66-DI66)*(1-$K66)</f>
        <v>0</v>
      </c>
      <c r="DK66" s="990"/>
      <c r="DO66" s="988">
        <f t="shared" ref="DO66:DO83" si="57">$G66</f>
        <v>0</v>
      </c>
      <c r="DP66" s="989">
        <f>VLOOKUP($E66,DO$450:DR$461,2,FALSE)*DO66*($K66)+IF($G66&gt;0,($H66/$G66)*DO66,0)*(1-$K66)</f>
        <v>0</v>
      </c>
      <c r="DQ66" s="989">
        <f>VLOOKUP($E66,DO$450:DR$461,3,FALSE)*DO66*($K66)+IF($G66&gt;0,($I66/$G66)*DO66,0)*(1-$K66)</f>
        <v>0</v>
      </c>
      <c r="DR66" s="989">
        <f>VLOOKUP($E66,DO$450:DR$461,4,FALSE)*DO66*($K66)+(DO66-DP66-DQ66)*(1-$K66)</f>
        <v>0</v>
      </c>
      <c r="DS66" s="990"/>
      <c r="DW66" s="988">
        <f t="shared" ref="DW66:DW83" si="58">$G66</f>
        <v>0</v>
      </c>
      <c r="DX66" s="989">
        <f>VLOOKUP($E66,DW$450:DZ$461,2,FALSE)*DW66*($K66)+IF($G66&gt;0,($H66/$G66)*DW66,0)*(1-$K66)</f>
        <v>0</v>
      </c>
      <c r="DY66" s="989">
        <f>VLOOKUP($E66,DW$450:DZ$461,3,FALSE)*DW66*($K66)+IF($G66&gt;0,($I66/$G66)*DW66,0)*(1-$K66)</f>
        <v>0</v>
      </c>
      <c r="DZ66" s="989">
        <f>VLOOKUP($E66,DW$450:DZ$461,4,FALSE)*DW66*($K66)+(DW66-DX66-DY66)*(1-$K66)</f>
        <v>0</v>
      </c>
      <c r="EA66" s="990"/>
      <c r="EE66" s="988">
        <f t="shared" ref="EE66:EE83" si="59">$G66</f>
        <v>0</v>
      </c>
      <c r="EF66" s="989">
        <f>VLOOKUP($E66,EE$450:EH$461,2,FALSE)*EE66*($K66)+IF($G66&gt;0,($H66/$G66)*EE66,0)*(1-$K66)</f>
        <v>0</v>
      </c>
      <c r="EG66" s="989">
        <f>VLOOKUP($E66,EE$450:EH$461,3,FALSE)*EE66*($K66)+IF($G66&gt;0,($I66/$G66)*EE66,0)*(1-$K66)</f>
        <v>0</v>
      </c>
      <c r="EH66" s="989">
        <f>VLOOKUP($E66,EE$450:EH$461,4,FALSE)*EE66*($K66)+(EE66-EF66-EG66)*(1-$K66)</f>
        <v>0</v>
      </c>
      <c r="EI66" s="990"/>
      <c r="EM66" s="988">
        <f t="shared" ref="EM66:EM83" si="60">$G66</f>
        <v>0</v>
      </c>
      <c r="EN66" s="989">
        <f>VLOOKUP($E66,EM$450:EP$461,2,FALSE)*EM66*($K66)+IF($G66&gt;0,($H66/$G66)*EM66,0)*(1-$K66)</f>
        <v>0</v>
      </c>
      <c r="EO66" s="989">
        <f>VLOOKUP($E66,EM$450:EP$461,3,FALSE)*EM66*($K66)+IF($G66&gt;0,($I66/$G66)*EM66,0)*(1-$K66)</f>
        <v>0</v>
      </c>
      <c r="EP66" s="989">
        <f>VLOOKUP($E66,EM$450:EP$461,4,FALSE)*EM66*($K66)+(EM66-EN66-EO66)*(1-$K66)</f>
        <v>0</v>
      </c>
      <c r="EQ66" s="990"/>
      <c r="EU66" s="988">
        <f t="shared" ref="EU66:EU83" si="61">$G66</f>
        <v>0</v>
      </c>
      <c r="EV66" s="989">
        <f>VLOOKUP($E66,EU$450:EX$461,2,FALSE)*EU66*($K66)+IF($G66&gt;0,($H66/$G66)*EU66,0)*(1-$K66)</f>
        <v>0</v>
      </c>
      <c r="EW66" s="989">
        <f>VLOOKUP($E66,EU$450:EX$461,3,FALSE)*EU66*($K66)+IF($G66&gt;0,($I66/$G66)*EU66,0)*(1-$K66)</f>
        <v>0</v>
      </c>
      <c r="EX66" s="989">
        <f>VLOOKUP($E66,EU$450:EX$461,4,FALSE)*EU66*($K66)+(EU66-EV66-EW66)*(1-$K66)</f>
        <v>0</v>
      </c>
      <c r="EY66" s="990"/>
      <c r="FC66" s="988">
        <f t="shared" ref="FC66:FC83" si="62">$G66</f>
        <v>0</v>
      </c>
      <c r="FD66" s="989">
        <f>VLOOKUP($E66,FC$450:FF$461,2,FALSE)*FC66*($K66)+IF($G66&gt;0,($H66/$G66)*FC66,0)*(1-$K66)</f>
        <v>0</v>
      </c>
      <c r="FE66" s="989">
        <f>VLOOKUP($E66,FC$450:FF$461,3,FALSE)*FC66*($K66)+IF($G66&gt;0,($I66/$G66)*FC66,0)*(1-$K66)</f>
        <v>0</v>
      </c>
      <c r="FF66" s="989">
        <f>VLOOKUP($E66,FC$450:FF$461,4,FALSE)*FC66*($K66)+(FC66-FD66-FE66)*(1-$K66)</f>
        <v>0</v>
      </c>
      <c r="FG66" s="990"/>
      <c r="FK66" s="988">
        <f t="shared" ref="FK66:FK83" si="63">$G66</f>
        <v>0</v>
      </c>
      <c r="FL66" s="989">
        <f>VLOOKUP($E66,FK$450:FN$461,2,FALSE)*FK66*($K66)+IF($G66&gt;0,($H66/$G66)*FK66,0)*(1-$K66)</f>
        <v>0</v>
      </c>
      <c r="FM66" s="989">
        <f>VLOOKUP($E66,FK$450:FN$461,3,FALSE)*FK66*($K66)+IF($G66&gt;0,($I66/$G66)*FK66,0)*(1-$K66)</f>
        <v>0</v>
      </c>
      <c r="FN66" s="989">
        <f>VLOOKUP($E66,FK$450:FN$461,4,FALSE)*FK66*($K66)+(FK66-FL66-FM66)*(1-$K66)</f>
        <v>0</v>
      </c>
      <c r="FO66" s="990"/>
    </row>
    <row r="67" spans="1:171">
      <c r="A67" s="1246"/>
      <c r="B67" s="787" t="s">
        <v>89</v>
      </c>
      <c r="C67" s="1963">
        <v>219</v>
      </c>
      <c r="D67" s="764">
        <v>108</v>
      </c>
      <c r="E67" s="182" t="str">
        <f>'Sch 1- Rate Base '!E67</f>
        <v>PROD</v>
      </c>
      <c r="F67" s="765"/>
      <c r="G67" s="182">
        <f>'Sch 1- Rate Base '!G67</f>
        <v>0</v>
      </c>
      <c r="H67" s="182">
        <f>'Sch 1- Rate Base '!H67</f>
        <v>0</v>
      </c>
      <c r="I67" s="182">
        <f>'Sch 1- Rate Base '!I67</f>
        <v>0</v>
      </c>
      <c r="J67" s="1247">
        <f>'Sch 1- Rate Base '!J67</f>
        <v>0</v>
      </c>
      <c r="K67" s="777">
        <f t="shared" si="43"/>
        <v>1</v>
      </c>
      <c r="O67" s="988">
        <f t="shared" si="44"/>
        <v>0</v>
      </c>
      <c r="P67" s="989">
        <f>VLOOKUP($E67,O$450:R$461,2,FALSE)*O67*($K67)+IF($G67&gt;0,($H67/$G67)*O67,0)*(1-$K67)</f>
        <v>0</v>
      </c>
      <c r="Q67" s="989">
        <f>VLOOKUP($E67,O$450:R$461,3,FALSE)*O67*($K67)+IF($G67&gt;0,($I67/$G67)*O67,0)*(1-$K67)</f>
        <v>0</v>
      </c>
      <c r="R67" s="989">
        <f>VLOOKUP($E67,O$450:R$461,4,FALSE)*O67*($K67)+(O67-P67-Q67)*(1-$K67)</f>
        <v>0</v>
      </c>
      <c r="S67" s="990"/>
      <c r="W67" s="988">
        <f t="shared" si="45"/>
        <v>0</v>
      </c>
      <c r="X67" s="989">
        <f>VLOOKUP($E67,W$450:Z$461,2,FALSE)*W67*($K67)+IF($G67&gt;0,($H67/$G67)*W67,0)*(1-$K67)</f>
        <v>0</v>
      </c>
      <c r="Y67" s="989">
        <f>VLOOKUP($E67,W$450:Z$461,3,FALSE)*W67*($K67)+IF($G67&gt;0,($I67/$G67)*W67,0)*(1-$K67)</f>
        <v>0</v>
      </c>
      <c r="Z67" s="989">
        <f>VLOOKUP($E67,W$450:Z$461,4,FALSE)*W67*($K67)+(W67-X67-Y67)*(1-$K67)</f>
        <v>0</v>
      </c>
      <c r="AA67" s="990"/>
      <c r="AE67" s="988">
        <f t="shared" si="46"/>
        <v>0</v>
      </c>
      <c r="AF67" s="989">
        <f>VLOOKUP($E67,AE$450:AH$461,2,FALSE)*AE67*($K67)+IF($G67&gt;0,($H67/$G67)*AE67,0)*(1-$K67)</f>
        <v>0</v>
      </c>
      <c r="AG67" s="989">
        <f>VLOOKUP($E67,AE$450:AH$461,3,FALSE)*AE67*($K67)+IF($G67&gt;0,($I67/$G67)*AE67,0)*(1-$K67)</f>
        <v>0</v>
      </c>
      <c r="AH67" s="989">
        <f>VLOOKUP($E67,AE$450:AH$461,4,FALSE)*AE67*($K67)+(AE67-AF67-AG67)*(1-$K67)</f>
        <v>0</v>
      </c>
      <c r="AI67" s="990"/>
      <c r="AM67" s="988">
        <f t="shared" si="47"/>
        <v>0</v>
      </c>
      <c r="AN67" s="989">
        <f>VLOOKUP($E67,AM$450:AP$461,2,FALSE)*AM67*($K67)+IF($G67&gt;0,($H67/$G67)*AM67,0)*(1-$K67)</f>
        <v>0</v>
      </c>
      <c r="AO67" s="989">
        <f>VLOOKUP($E67,AM$450:AP$461,3,FALSE)*AM67*($K67)+IF($G67&gt;0,($I67/$G67)*AM67,0)*(1-$K67)</f>
        <v>0</v>
      </c>
      <c r="AP67" s="989">
        <f>VLOOKUP($E67,AM$450:AP$461,4,FALSE)*AM67*($K67)+(AM67-AN67-AO67)*(1-$K67)</f>
        <v>0</v>
      </c>
      <c r="AQ67" s="990"/>
      <c r="AU67" s="988">
        <f t="shared" si="48"/>
        <v>0</v>
      </c>
      <c r="AV67" s="989">
        <f>VLOOKUP($E67,AU$450:AX$461,2,FALSE)*AU67*($K67)+IF($G67&gt;0,($H67/$G67)*AU67,0)*(1-$K67)</f>
        <v>0</v>
      </c>
      <c r="AW67" s="989">
        <f>VLOOKUP($E67,AU$450:AX$461,3,FALSE)*AU67*($K67)+IF($G67&gt;0,($I67/$G67)*AU67,0)*(1-$K67)</f>
        <v>0</v>
      </c>
      <c r="AX67" s="989">
        <f>VLOOKUP($E67,AU$450:AX$461,4,FALSE)*AU67*($K67)+(AU67-AV67-AW67)*(1-$K67)</f>
        <v>0</v>
      </c>
      <c r="AY67" s="990"/>
      <c r="BC67" s="988">
        <f t="shared" si="49"/>
        <v>0</v>
      </c>
      <c r="BD67" s="989">
        <f>VLOOKUP($E67,BC$450:BF$461,2,FALSE)*BC67*($K67)+IF($G67&gt;0,($H67/$G67)*BC67,0)*(1-$K67)</f>
        <v>0</v>
      </c>
      <c r="BE67" s="989">
        <f>VLOOKUP($E67,BC$450:BF$461,3,FALSE)*BC67*($K67)+IF($G67&gt;0,($I67/$G67)*BC67,0)*(1-$K67)</f>
        <v>0</v>
      </c>
      <c r="BF67" s="989">
        <f>VLOOKUP($E67,BC$450:BF$461,4,FALSE)*BC67*($K67)+(BC67-BD67-BE67)*(1-$K67)</f>
        <v>0</v>
      </c>
      <c r="BG67" s="990"/>
      <c r="BK67" s="988">
        <f t="shared" si="50"/>
        <v>0</v>
      </c>
      <c r="BL67" s="989">
        <f>VLOOKUP($E67,BK$450:BN$461,2,FALSE)*BK67*($K67)+IF($G67&gt;0,($H67/$G67)*BK67,0)*(1-$K67)</f>
        <v>0</v>
      </c>
      <c r="BM67" s="989">
        <f>VLOOKUP($E67,BK$450:BN$461,3,FALSE)*BK67*($K67)+IF($G67&gt;0,($I67/$G67)*BK67,0)*(1-$K67)</f>
        <v>0</v>
      </c>
      <c r="BN67" s="989">
        <f>VLOOKUP($E67,BK$450:BN$461,4,FALSE)*BK67*($K67)+(BK67-BL67-BM67)*(1-$K67)</f>
        <v>0</v>
      </c>
      <c r="BO67" s="990"/>
      <c r="BS67" s="988">
        <f t="shared" si="51"/>
        <v>0</v>
      </c>
      <c r="BT67" s="989">
        <f>VLOOKUP($E67,BS$450:BV$461,2,FALSE)*BS67*($K67)+IF($G67&gt;0,($H67/$G67)*BS67,0)*(1-$K67)</f>
        <v>0</v>
      </c>
      <c r="BU67" s="989">
        <f>VLOOKUP($E67,BS$450:BV$461,3,FALSE)*BS67*($K67)+IF($G67&gt;0,($I67/$G67)*BS67,0)*(1-$K67)</f>
        <v>0</v>
      </c>
      <c r="BV67" s="989">
        <f>VLOOKUP($E67,BS$450:BV$461,4,FALSE)*BS67*($K67)+(BS67-BT67-BU67)*(1-$K67)</f>
        <v>0</v>
      </c>
      <c r="BW67" s="990"/>
      <c r="CA67" s="988">
        <f t="shared" si="52"/>
        <v>0</v>
      </c>
      <c r="CB67" s="989">
        <f>VLOOKUP($E67,CA$450:CD$461,2,FALSE)*CA67*($K67)+IF($G67&gt;0,($H67/$G67)*CA67,0)*(1-$K67)</f>
        <v>0</v>
      </c>
      <c r="CC67" s="989">
        <f>VLOOKUP($E67,CA$450:CD$461,3,FALSE)*CA67*($K67)+IF($G67&gt;0,($I67/$G67)*CA67,0)*(1-$K67)</f>
        <v>0</v>
      </c>
      <c r="CD67" s="989">
        <f>VLOOKUP($E67,CA$450:CD$461,4,FALSE)*CA67*($K67)+(CA67-CB67-CC67)*(1-$K67)</f>
        <v>0</v>
      </c>
      <c r="CE67" s="990"/>
      <c r="CI67" s="988">
        <f t="shared" si="53"/>
        <v>0</v>
      </c>
      <c r="CJ67" s="989">
        <f>VLOOKUP($E67,CI$450:CL$461,2,FALSE)*CI67*($K67)+IF($G67&gt;0,($H67/$G67)*CI67,0)*(1-$K67)</f>
        <v>0</v>
      </c>
      <c r="CK67" s="989">
        <f>VLOOKUP($E67,CI$450:CL$461,3,FALSE)*CI67*($K67)+IF($G67&gt;0,($I67/$G67)*CI67,0)*(1-$K67)</f>
        <v>0</v>
      </c>
      <c r="CL67" s="989">
        <f>VLOOKUP($E67,CI$450:CL$461,4,FALSE)*CI67*($K67)+(CI67-CJ67-CK67)*(1-$K67)</f>
        <v>0</v>
      </c>
      <c r="CM67" s="990"/>
      <c r="CQ67" s="988">
        <f t="shared" si="54"/>
        <v>0</v>
      </c>
      <c r="CR67" s="989">
        <f>VLOOKUP($E67,CQ$450:CT$461,2,FALSE)*CQ67*($K67)+IF($G67&gt;0,($H67/$G67)*CQ67,0)*(1-$K67)</f>
        <v>0</v>
      </c>
      <c r="CS67" s="989">
        <f>VLOOKUP($E67,CQ$450:CT$461,3,FALSE)*CQ67*($K67)+IF($G67&gt;0,($I67/$G67)*CQ67,0)*(1-$K67)</f>
        <v>0</v>
      </c>
      <c r="CT67" s="989">
        <f>VLOOKUP($E67,CQ$450:CT$461,4,FALSE)*CQ67*($K67)+(CQ67-CR67-CS67)*(1-$K67)</f>
        <v>0</v>
      </c>
      <c r="CU67" s="990"/>
      <c r="CY67" s="988">
        <f t="shared" si="55"/>
        <v>0</v>
      </c>
      <c r="CZ67" s="989">
        <f>VLOOKUP($E67,CY$450:DB$461,2,FALSE)*CY67*($K67)+IF($G67&gt;0,($H67/$G67)*CY67,0)*(1-$K67)</f>
        <v>0</v>
      </c>
      <c r="DA67" s="989">
        <f>VLOOKUP($E67,CY$450:DB$461,3,FALSE)*CY67*($K67)+IF($G67&gt;0,($I67/$G67)*CY67,0)*(1-$K67)</f>
        <v>0</v>
      </c>
      <c r="DB67" s="989">
        <f>VLOOKUP($E67,CY$450:DB$461,4,FALSE)*CY67*($K67)+(CY67-CZ67-DA67)*(1-$K67)</f>
        <v>0</v>
      </c>
      <c r="DC67" s="990"/>
      <c r="DG67" s="988">
        <f t="shared" si="56"/>
        <v>0</v>
      </c>
      <c r="DH67" s="989">
        <f>VLOOKUP($E67,DG$450:DJ$461,2,FALSE)*DG67*($K67)+IF($G67&gt;0,($H67/$G67)*DG67,0)*(1-$K67)</f>
        <v>0</v>
      </c>
      <c r="DI67" s="989">
        <f>VLOOKUP($E67,DG$450:DJ$461,3,FALSE)*DG67*($K67)+IF($G67&gt;0,($I67/$G67)*DG67,0)*(1-$K67)</f>
        <v>0</v>
      </c>
      <c r="DJ67" s="989">
        <f>VLOOKUP($E67,DG$450:DJ$461,4,FALSE)*DG67*($K67)+(DG67-DH67-DI67)*(1-$K67)</f>
        <v>0</v>
      </c>
      <c r="DK67" s="990"/>
      <c r="DO67" s="988">
        <f t="shared" si="57"/>
        <v>0</v>
      </c>
      <c r="DP67" s="989">
        <f>VLOOKUP($E67,DO$450:DR$461,2,FALSE)*DO67*($K67)+IF($G67&gt;0,($H67/$G67)*DO67,0)*(1-$K67)</f>
        <v>0</v>
      </c>
      <c r="DQ67" s="989">
        <f>VLOOKUP($E67,DO$450:DR$461,3,FALSE)*DO67*($K67)+IF($G67&gt;0,($I67/$G67)*DO67,0)*(1-$K67)</f>
        <v>0</v>
      </c>
      <c r="DR67" s="989">
        <f>VLOOKUP($E67,DO$450:DR$461,4,FALSE)*DO67*($K67)+(DO67-DP67-DQ67)*(1-$K67)</f>
        <v>0</v>
      </c>
      <c r="DS67" s="990"/>
      <c r="DW67" s="988">
        <f t="shared" si="58"/>
        <v>0</v>
      </c>
      <c r="DX67" s="989">
        <f>VLOOKUP($E67,DW$450:DZ$461,2,FALSE)*DW67*($K67)+IF($G67&gt;0,($H67/$G67)*DW67,0)*(1-$K67)</f>
        <v>0</v>
      </c>
      <c r="DY67" s="989">
        <f>VLOOKUP($E67,DW$450:DZ$461,3,FALSE)*DW67*($K67)+IF($G67&gt;0,($I67/$G67)*DW67,0)*(1-$K67)</f>
        <v>0</v>
      </c>
      <c r="DZ67" s="989">
        <f>VLOOKUP($E67,DW$450:DZ$461,4,FALSE)*DW67*($K67)+(DW67-DX67-DY67)*(1-$K67)</f>
        <v>0</v>
      </c>
      <c r="EA67" s="990"/>
      <c r="EE67" s="988">
        <f t="shared" si="59"/>
        <v>0</v>
      </c>
      <c r="EF67" s="989">
        <f>VLOOKUP($E67,EE$450:EH$461,2,FALSE)*EE67*($K67)+IF($G67&gt;0,($H67/$G67)*EE67,0)*(1-$K67)</f>
        <v>0</v>
      </c>
      <c r="EG67" s="989">
        <f>VLOOKUP($E67,EE$450:EH$461,3,FALSE)*EE67*($K67)+IF($G67&gt;0,($I67/$G67)*EE67,0)*(1-$K67)</f>
        <v>0</v>
      </c>
      <c r="EH67" s="989">
        <f>VLOOKUP($E67,EE$450:EH$461,4,FALSE)*EE67*($K67)+(EE67-EF67-EG67)*(1-$K67)</f>
        <v>0</v>
      </c>
      <c r="EI67" s="990"/>
      <c r="EM67" s="988">
        <f t="shared" si="60"/>
        <v>0</v>
      </c>
      <c r="EN67" s="989">
        <f>VLOOKUP($E67,EM$450:EP$461,2,FALSE)*EM67*($K67)+IF($G67&gt;0,($H67/$G67)*EM67,0)*(1-$K67)</f>
        <v>0</v>
      </c>
      <c r="EO67" s="989">
        <f>VLOOKUP($E67,EM$450:EP$461,3,FALSE)*EM67*($K67)+IF($G67&gt;0,($I67/$G67)*EM67,0)*(1-$K67)</f>
        <v>0</v>
      </c>
      <c r="EP67" s="989">
        <f>VLOOKUP($E67,EM$450:EP$461,4,FALSE)*EM67*($K67)+(EM67-EN67-EO67)*(1-$K67)</f>
        <v>0</v>
      </c>
      <c r="EQ67" s="990"/>
      <c r="EU67" s="988">
        <f t="shared" si="61"/>
        <v>0</v>
      </c>
      <c r="EV67" s="989">
        <f>VLOOKUP($E67,EU$450:EX$461,2,FALSE)*EU67*($K67)+IF($G67&gt;0,($H67/$G67)*EU67,0)*(1-$K67)</f>
        <v>0</v>
      </c>
      <c r="EW67" s="989">
        <f>VLOOKUP($E67,EU$450:EX$461,3,FALSE)*EU67*($K67)+IF($G67&gt;0,($I67/$G67)*EU67,0)*(1-$K67)</f>
        <v>0</v>
      </c>
      <c r="EX67" s="989">
        <f>VLOOKUP($E67,EU$450:EX$461,4,FALSE)*EU67*($K67)+(EU67-EV67-EW67)*(1-$K67)</f>
        <v>0</v>
      </c>
      <c r="EY67" s="990"/>
      <c r="FC67" s="988">
        <f t="shared" si="62"/>
        <v>0</v>
      </c>
      <c r="FD67" s="989">
        <f>VLOOKUP($E67,FC$450:FF$461,2,FALSE)*FC67*($K67)+IF($G67&gt;0,($H67/$G67)*FC67,0)*(1-$K67)</f>
        <v>0</v>
      </c>
      <c r="FE67" s="989">
        <f>VLOOKUP($E67,FC$450:FF$461,3,FALSE)*FC67*($K67)+IF($G67&gt;0,($I67/$G67)*FC67,0)*(1-$K67)</f>
        <v>0</v>
      </c>
      <c r="FF67" s="989">
        <f>VLOOKUP($E67,FC$450:FF$461,4,FALSE)*FC67*($K67)+(FC67-FD67-FE67)*(1-$K67)</f>
        <v>0</v>
      </c>
      <c r="FG67" s="990"/>
      <c r="FK67" s="988">
        <f t="shared" si="63"/>
        <v>0</v>
      </c>
      <c r="FL67" s="989">
        <f>VLOOKUP($E67,FK$450:FN$461,2,FALSE)*FK67*($K67)+IF($G67&gt;0,($H67/$G67)*FK67,0)*(1-$K67)</f>
        <v>0</v>
      </c>
      <c r="FM67" s="989">
        <f>VLOOKUP($E67,FK$450:FN$461,3,FALSE)*FK67*($K67)+IF($G67&gt;0,($I67/$G67)*FK67,0)*(1-$K67)</f>
        <v>0</v>
      </c>
      <c r="FN67" s="989">
        <f>VLOOKUP($E67,FK$450:FN$461,4,FALSE)*FK67*($K67)+(FK67-FL67-FM67)*(1-$K67)</f>
        <v>0</v>
      </c>
      <c r="FO67" s="990"/>
    </row>
    <row r="68" spans="1:171">
      <c r="A68" s="1246"/>
      <c r="B68" s="787" t="s">
        <v>305</v>
      </c>
      <c r="C68" s="1963">
        <v>219</v>
      </c>
      <c r="D68" s="764">
        <v>108</v>
      </c>
      <c r="E68" s="182" t="str">
        <f>'Sch 1- Rate Base '!E68</f>
        <v>PROD</v>
      </c>
      <c r="F68" s="765"/>
      <c r="G68" s="182">
        <f>'Sch 1- Rate Base '!G68</f>
        <v>0</v>
      </c>
      <c r="H68" s="182">
        <f>'Sch 1- Rate Base '!H68</f>
        <v>0</v>
      </c>
      <c r="I68" s="182">
        <f>'Sch 1- Rate Base '!I68</f>
        <v>0</v>
      </c>
      <c r="J68" s="1247">
        <f>'Sch 1- Rate Base '!J68</f>
        <v>0</v>
      </c>
      <c r="K68" s="777">
        <f t="shared" si="43"/>
        <v>1</v>
      </c>
      <c r="O68" s="988">
        <f t="shared" si="44"/>
        <v>0</v>
      </c>
      <c r="P68" s="989">
        <f>VLOOKUP($E68,O$450:R$461,2,FALSE)*O68*($K68)+IF($G68&gt;0,($H68/$G68)*O68,0)*(1-$K68)</f>
        <v>0</v>
      </c>
      <c r="Q68" s="989">
        <f>VLOOKUP($E68,O$450:R$461,3,FALSE)*O68*($K68)+IF($G68&gt;0,($I68/$G68)*O68,0)*(1-$K68)</f>
        <v>0</v>
      </c>
      <c r="R68" s="989">
        <f>VLOOKUP($E68,O$450:R$461,4,FALSE)*O68*($K68)+(O68-P68-Q68)*(1-$K68)</f>
        <v>0</v>
      </c>
      <c r="S68" s="990"/>
      <c r="W68" s="988">
        <f t="shared" si="45"/>
        <v>0</v>
      </c>
      <c r="X68" s="989">
        <f>VLOOKUP($E68,W$450:Z$461,2,FALSE)*W68*($K68)+IF($G68&gt;0,($H68/$G68)*W68,0)*(1-$K68)</f>
        <v>0</v>
      </c>
      <c r="Y68" s="989">
        <f>VLOOKUP($E68,W$450:Z$461,3,FALSE)*W68*($K68)+IF($G68&gt;0,($I68/$G68)*W68,0)*(1-$K68)</f>
        <v>0</v>
      </c>
      <c r="Z68" s="989">
        <f>VLOOKUP($E68,W$450:Z$461,4,FALSE)*W68*($K68)+(W68-X68-Y68)*(1-$K68)</f>
        <v>0</v>
      </c>
      <c r="AA68" s="990"/>
      <c r="AE68" s="988">
        <f t="shared" si="46"/>
        <v>0</v>
      </c>
      <c r="AF68" s="989">
        <f>VLOOKUP($E68,AE$450:AH$461,2,FALSE)*AE68*($K68)+IF($G68&gt;0,($H68/$G68)*AE68,0)*(1-$K68)</f>
        <v>0</v>
      </c>
      <c r="AG68" s="989">
        <f>VLOOKUP($E68,AE$450:AH$461,3,FALSE)*AE68*($K68)+IF($G68&gt;0,($I68/$G68)*AE68,0)*(1-$K68)</f>
        <v>0</v>
      </c>
      <c r="AH68" s="989">
        <f>VLOOKUP($E68,AE$450:AH$461,4,FALSE)*AE68*($K68)+(AE68-AF68-AG68)*(1-$K68)</f>
        <v>0</v>
      </c>
      <c r="AI68" s="990"/>
      <c r="AM68" s="988">
        <f t="shared" si="47"/>
        <v>0</v>
      </c>
      <c r="AN68" s="989">
        <f>VLOOKUP($E68,AM$450:AP$461,2,FALSE)*AM68*($K68)+IF($G68&gt;0,($H68/$G68)*AM68,0)*(1-$K68)</f>
        <v>0</v>
      </c>
      <c r="AO68" s="989">
        <f>VLOOKUP($E68,AM$450:AP$461,3,FALSE)*AM68*($K68)+IF($G68&gt;0,($I68/$G68)*AM68,0)*(1-$K68)</f>
        <v>0</v>
      </c>
      <c r="AP68" s="989">
        <f>VLOOKUP($E68,AM$450:AP$461,4,FALSE)*AM68*($K68)+(AM68-AN68-AO68)*(1-$K68)</f>
        <v>0</v>
      </c>
      <c r="AQ68" s="990"/>
      <c r="AU68" s="988">
        <f t="shared" si="48"/>
        <v>0</v>
      </c>
      <c r="AV68" s="989">
        <f>VLOOKUP($E68,AU$450:AX$461,2,FALSE)*AU68*($K68)+IF($G68&gt;0,($H68/$G68)*AU68,0)*(1-$K68)</f>
        <v>0</v>
      </c>
      <c r="AW68" s="989">
        <f>VLOOKUP($E68,AU$450:AX$461,3,FALSE)*AU68*($K68)+IF($G68&gt;0,($I68/$G68)*AU68,0)*(1-$K68)</f>
        <v>0</v>
      </c>
      <c r="AX68" s="989">
        <f>VLOOKUP($E68,AU$450:AX$461,4,FALSE)*AU68*($K68)+(AU68-AV68-AW68)*(1-$K68)</f>
        <v>0</v>
      </c>
      <c r="AY68" s="990"/>
      <c r="BC68" s="988">
        <f t="shared" si="49"/>
        <v>0</v>
      </c>
      <c r="BD68" s="989">
        <f>VLOOKUP($E68,BC$450:BF$461,2,FALSE)*BC68*($K68)+IF($G68&gt;0,($H68/$G68)*BC68,0)*(1-$K68)</f>
        <v>0</v>
      </c>
      <c r="BE68" s="989">
        <f>VLOOKUP($E68,BC$450:BF$461,3,FALSE)*BC68*($K68)+IF($G68&gt;0,($I68/$G68)*BC68,0)*(1-$K68)</f>
        <v>0</v>
      </c>
      <c r="BF68" s="989">
        <f>VLOOKUP($E68,BC$450:BF$461,4,FALSE)*BC68*($K68)+(BC68-BD68-BE68)*(1-$K68)</f>
        <v>0</v>
      </c>
      <c r="BG68" s="990"/>
      <c r="BK68" s="988">
        <f t="shared" si="50"/>
        <v>0</v>
      </c>
      <c r="BL68" s="989">
        <f>VLOOKUP($E68,BK$450:BN$461,2,FALSE)*BK68*($K68)+IF($G68&gt;0,($H68/$G68)*BK68,0)*(1-$K68)</f>
        <v>0</v>
      </c>
      <c r="BM68" s="989">
        <f>VLOOKUP($E68,BK$450:BN$461,3,FALSE)*BK68*($K68)+IF($G68&gt;0,($I68/$G68)*BK68,0)*(1-$K68)</f>
        <v>0</v>
      </c>
      <c r="BN68" s="989">
        <f>VLOOKUP($E68,BK$450:BN$461,4,FALSE)*BK68*($K68)+(BK68-BL68-BM68)*(1-$K68)</f>
        <v>0</v>
      </c>
      <c r="BO68" s="990"/>
      <c r="BS68" s="988">
        <f t="shared" si="51"/>
        <v>0</v>
      </c>
      <c r="BT68" s="989">
        <f>VLOOKUP($E68,BS$450:BV$461,2,FALSE)*BS68*($K68)+IF($G68&gt;0,($H68/$G68)*BS68,0)*(1-$K68)</f>
        <v>0</v>
      </c>
      <c r="BU68" s="989">
        <f>VLOOKUP($E68,BS$450:BV$461,3,FALSE)*BS68*($K68)+IF($G68&gt;0,($I68/$G68)*BS68,0)*(1-$K68)</f>
        <v>0</v>
      </c>
      <c r="BV68" s="989">
        <f>VLOOKUP($E68,BS$450:BV$461,4,FALSE)*BS68*($K68)+(BS68-BT68-BU68)*(1-$K68)</f>
        <v>0</v>
      </c>
      <c r="BW68" s="990"/>
      <c r="CA68" s="988">
        <f t="shared" si="52"/>
        <v>0</v>
      </c>
      <c r="CB68" s="989">
        <f>VLOOKUP($E68,CA$450:CD$461,2,FALSE)*CA68*($K68)+IF($G68&gt;0,($H68/$G68)*CA68,0)*(1-$K68)</f>
        <v>0</v>
      </c>
      <c r="CC68" s="989">
        <f>VLOOKUP($E68,CA$450:CD$461,3,FALSE)*CA68*($K68)+IF($G68&gt;0,($I68/$G68)*CA68,0)*(1-$K68)</f>
        <v>0</v>
      </c>
      <c r="CD68" s="989">
        <f>VLOOKUP($E68,CA$450:CD$461,4,FALSE)*CA68*($K68)+(CA68-CB68-CC68)*(1-$K68)</f>
        <v>0</v>
      </c>
      <c r="CE68" s="990"/>
      <c r="CI68" s="988">
        <f t="shared" si="53"/>
        <v>0</v>
      </c>
      <c r="CJ68" s="989">
        <f>VLOOKUP($E68,CI$450:CL$461,2,FALSE)*CI68*($K68)+IF($G68&gt;0,($H68/$G68)*CI68,0)*(1-$K68)</f>
        <v>0</v>
      </c>
      <c r="CK68" s="989">
        <f>VLOOKUP($E68,CI$450:CL$461,3,FALSE)*CI68*($K68)+IF($G68&gt;0,($I68/$G68)*CI68,0)*(1-$K68)</f>
        <v>0</v>
      </c>
      <c r="CL68" s="989">
        <f>VLOOKUP($E68,CI$450:CL$461,4,FALSE)*CI68*($K68)+(CI68-CJ68-CK68)*(1-$K68)</f>
        <v>0</v>
      </c>
      <c r="CM68" s="990"/>
      <c r="CQ68" s="988">
        <f t="shared" si="54"/>
        <v>0</v>
      </c>
      <c r="CR68" s="989">
        <f>VLOOKUP($E68,CQ$450:CT$461,2,FALSE)*CQ68*($K68)+IF($G68&gt;0,($H68/$G68)*CQ68,0)*(1-$K68)</f>
        <v>0</v>
      </c>
      <c r="CS68" s="989">
        <f>VLOOKUP($E68,CQ$450:CT$461,3,FALSE)*CQ68*($K68)+IF($G68&gt;0,($I68/$G68)*CQ68,0)*(1-$K68)</f>
        <v>0</v>
      </c>
      <c r="CT68" s="989">
        <f>VLOOKUP($E68,CQ$450:CT$461,4,FALSE)*CQ68*($K68)+(CQ68-CR68-CS68)*(1-$K68)</f>
        <v>0</v>
      </c>
      <c r="CU68" s="990"/>
      <c r="CY68" s="988">
        <f t="shared" si="55"/>
        <v>0</v>
      </c>
      <c r="CZ68" s="989">
        <f>VLOOKUP($E68,CY$450:DB$461,2,FALSE)*CY68*($K68)+IF($G68&gt;0,($H68/$G68)*CY68,0)*(1-$K68)</f>
        <v>0</v>
      </c>
      <c r="DA68" s="989">
        <f>VLOOKUP($E68,CY$450:DB$461,3,FALSE)*CY68*($K68)+IF($G68&gt;0,($I68/$G68)*CY68,0)*(1-$K68)</f>
        <v>0</v>
      </c>
      <c r="DB68" s="989">
        <f>VLOOKUP($E68,CY$450:DB$461,4,FALSE)*CY68*($K68)+(CY68-CZ68-DA68)*(1-$K68)</f>
        <v>0</v>
      </c>
      <c r="DC68" s="990"/>
      <c r="DG68" s="988">
        <f t="shared" si="56"/>
        <v>0</v>
      </c>
      <c r="DH68" s="989">
        <f>VLOOKUP($E68,DG$450:DJ$461,2,FALSE)*DG68*($K68)+IF($G68&gt;0,($H68/$G68)*DG68,0)*(1-$K68)</f>
        <v>0</v>
      </c>
      <c r="DI68" s="989">
        <f>VLOOKUP($E68,DG$450:DJ$461,3,FALSE)*DG68*($K68)+IF($G68&gt;0,($I68/$G68)*DG68,0)*(1-$K68)</f>
        <v>0</v>
      </c>
      <c r="DJ68" s="989">
        <f>VLOOKUP($E68,DG$450:DJ$461,4,FALSE)*DG68*($K68)+(DG68-DH68-DI68)*(1-$K68)</f>
        <v>0</v>
      </c>
      <c r="DK68" s="990"/>
      <c r="DO68" s="988">
        <f t="shared" si="57"/>
        <v>0</v>
      </c>
      <c r="DP68" s="989">
        <f>VLOOKUP($E68,DO$450:DR$461,2,FALSE)*DO68*($K68)+IF($G68&gt;0,($H68/$G68)*DO68,0)*(1-$K68)</f>
        <v>0</v>
      </c>
      <c r="DQ68" s="989">
        <f>VLOOKUP($E68,DO$450:DR$461,3,FALSE)*DO68*($K68)+IF($G68&gt;0,($I68/$G68)*DO68,0)*(1-$K68)</f>
        <v>0</v>
      </c>
      <c r="DR68" s="989">
        <f>VLOOKUP($E68,DO$450:DR$461,4,FALSE)*DO68*($K68)+(DO68-DP68-DQ68)*(1-$K68)</f>
        <v>0</v>
      </c>
      <c r="DS68" s="990"/>
      <c r="DW68" s="988">
        <f t="shared" si="58"/>
        <v>0</v>
      </c>
      <c r="DX68" s="989">
        <f>VLOOKUP($E68,DW$450:DZ$461,2,FALSE)*DW68*($K68)+IF($G68&gt;0,($H68/$G68)*DW68,0)*(1-$K68)</f>
        <v>0</v>
      </c>
      <c r="DY68" s="989">
        <f>VLOOKUP($E68,DW$450:DZ$461,3,FALSE)*DW68*($K68)+IF($G68&gt;0,($I68/$G68)*DW68,0)*(1-$K68)</f>
        <v>0</v>
      </c>
      <c r="DZ68" s="989">
        <f>VLOOKUP($E68,DW$450:DZ$461,4,FALSE)*DW68*($K68)+(DW68-DX68-DY68)*(1-$K68)</f>
        <v>0</v>
      </c>
      <c r="EA68" s="990"/>
      <c r="EE68" s="988">
        <f t="shared" si="59"/>
        <v>0</v>
      </c>
      <c r="EF68" s="989">
        <f>VLOOKUP($E68,EE$450:EH$461,2,FALSE)*EE68*($K68)+IF($G68&gt;0,($H68/$G68)*EE68,0)*(1-$K68)</f>
        <v>0</v>
      </c>
      <c r="EG68" s="989">
        <f>VLOOKUP($E68,EE$450:EH$461,3,FALSE)*EE68*($K68)+IF($G68&gt;0,($I68/$G68)*EE68,0)*(1-$K68)</f>
        <v>0</v>
      </c>
      <c r="EH68" s="989">
        <f>VLOOKUP($E68,EE$450:EH$461,4,FALSE)*EE68*($K68)+(EE68-EF68-EG68)*(1-$K68)</f>
        <v>0</v>
      </c>
      <c r="EI68" s="990"/>
      <c r="EM68" s="988">
        <f t="shared" si="60"/>
        <v>0</v>
      </c>
      <c r="EN68" s="989">
        <f>VLOOKUP($E68,EM$450:EP$461,2,FALSE)*EM68*($K68)+IF($G68&gt;0,($H68/$G68)*EM68,0)*(1-$K68)</f>
        <v>0</v>
      </c>
      <c r="EO68" s="989">
        <f>VLOOKUP($E68,EM$450:EP$461,3,FALSE)*EM68*($K68)+IF($G68&gt;0,($I68/$G68)*EM68,0)*(1-$K68)</f>
        <v>0</v>
      </c>
      <c r="EP68" s="989">
        <f>VLOOKUP($E68,EM$450:EP$461,4,FALSE)*EM68*($K68)+(EM68-EN68-EO68)*(1-$K68)</f>
        <v>0</v>
      </c>
      <c r="EQ68" s="990"/>
      <c r="EU68" s="988">
        <f t="shared" si="61"/>
        <v>0</v>
      </c>
      <c r="EV68" s="989">
        <f>VLOOKUP($E68,EU$450:EX$461,2,FALSE)*EU68*($K68)+IF($G68&gt;0,($H68/$G68)*EU68,0)*(1-$K68)</f>
        <v>0</v>
      </c>
      <c r="EW68" s="989">
        <f>VLOOKUP($E68,EU$450:EX$461,3,FALSE)*EU68*($K68)+IF($G68&gt;0,($I68/$G68)*EU68,0)*(1-$K68)</f>
        <v>0</v>
      </c>
      <c r="EX68" s="989">
        <f>VLOOKUP($E68,EU$450:EX$461,4,FALSE)*EU68*($K68)+(EU68-EV68-EW68)*(1-$K68)</f>
        <v>0</v>
      </c>
      <c r="EY68" s="990"/>
      <c r="FC68" s="988">
        <f t="shared" si="62"/>
        <v>0</v>
      </c>
      <c r="FD68" s="989">
        <f>VLOOKUP($E68,FC$450:FF$461,2,FALSE)*FC68*($K68)+IF($G68&gt;0,($H68/$G68)*FC68,0)*(1-$K68)</f>
        <v>0</v>
      </c>
      <c r="FE68" s="989">
        <f>VLOOKUP($E68,FC$450:FF$461,3,FALSE)*FC68*($K68)+IF($G68&gt;0,($I68/$G68)*FC68,0)*(1-$K68)</f>
        <v>0</v>
      </c>
      <c r="FF68" s="989">
        <f>VLOOKUP($E68,FC$450:FF$461,4,FALSE)*FC68*($K68)+(FC68-FD68-FE68)*(1-$K68)</f>
        <v>0</v>
      </c>
      <c r="FG68" s="990"/>
      <c r="FK68" s="988">
        <f t="shared" si="63"/>
        <v>0</v>
      </c>
      <c r="FL68" s="989">
        <f>VLOOKUP($E68,FK$450:FN$461,2,FALSE)*FK68*($K68)+IF($G68&gt;0,($H68/$G68)*FK68,0)*(1-$K68)</f>
        <v>0</v>
      </c>
      <c r="FM68" s="989">
        <f>VLOOKUP($E68,FK$450:FN$461,3,FALSE)*FK68*($K68)+IF($G68&gt;0,($I68/$G68)*FK68,0)*(1-$K68)</f>
        <v>0</v>
      </c>
      <c r="FN68" s="989">
        <f>VLOOKUP($E68,FK$450:FN$461,4,FALSE)*FK68*($K68)+(FK68-FL68-FM68)*(1-$K68)</f>
        <v>0</v>
      </c>
      <c r="FO68" s="990"/>
    </row>
    <row r="69" spans="1:171">
      <c r="A69" s="1246"/>
      <c r="B69" s="787" t="s">
        <v>789</v>
      </c>
      <c r="C69" s="1963"/>
      <c r="D69" s="764" t="s">
        <v>792</v>
      </c>
      <c r="E69" s="182" t="s">
        <v>372</v>
      </c>
      <c r="F69" s="765"/>
      <c r="G69" s="182">
        <f>'Sch 1- Rate Base '!G69</f>
        <v>0</v>
      </c>
      <c r="H69" s="182">
        <f>'Sch 1- Rate Base '!H69</f>
        <v>0</v>
      </c>
      <c r="I69" s="182">
        <f>'Sch 1- Rate Base '!I69</f>
        <v>0</v>
      </c>
      <c r="J69" s="1247">
        <f>'Sch 1- Rate Base '!J69</f>
        <v>0</v>
      </c>
      <c r="K69" s="777">
        <f t="shared" si="43"/>
        <v>1</v>
      </c>
      <c r="O69" s="988">
        <f t="shared" si="44"/>
        <v>0</v>
      </c>
      <c r="P69" s="989">
        <f>VLOOKUP($E69,O$450:R$461,2,FALSE)*O69*($K69)+IF($G69&gt;0,($H69/$G69)*O69,0)*(1-$K69)</f>
        <v>0</v>
      </c>
      <c r="Q69" s="989">
        <f>VLOOKUP($E69,O$450:R$461,3,FALSE)*O69*($K69)+IF($G69&gt;0,($I69/$G69)*O69,0)*(1-$K69)</f>
        <v>0</v>
      </c>
      <c r="R69" s="989">
        <f>VLOOKUP($E69,O$450:R$461,4,FALSE)*O69*($K69)+(O69-P69-Q69)*(1-$K69)</f>
        <v>0</v>
      </c>
      <c r="S69" s="990"/>
      <c r="W69" s="988">
        <f t="shared" si="45"/>
        <v>0</v>
      </c>
      <c r="X69" s="989">
        <f>VLOOKUP($E69,W$450:Z$461,2,FALSE)*W69*($K69)+IF($G69&gt;0,($H69/$G69)*W69,0)*(1-$K69)</f>
        <v>0</v>
      </c>
      <c r="Y69" s="989">
        <f>VLOOKUP($E69,W$450:Z$461,3,FALSE)*W69*($K69)+IF($G69&gt;0,($I69/$G69)*W69,0)*(1-$K69)</f>
        <v>0</v>
      </c>
      <c r="Z69" s="989">
        <f>VLOOKUP($E69,W$450:Z$461,4,FALSE)*W69*($K69)+(W69-X69-Y69)*(1-$K69)</f>
        <v>0</v>
      </c>
      <c r="AA69" s="990"/>
      <c r="AE69" s="988">
        <f t="shared" si="46"/>
        <v>0</v>
      </c>
      <c r="AF69" s="989">
        <f>VLOOKUP($E69,AE$450:AH$461,2,FALSE)*AE69*($K69)+IF($G69&gt;0,($H69/$G69)*AE69,0)*(1-$K69)</f>
        <v>0</v>
      </c>
      <c r="AG69" s="989">
        <f>VLOOKUP($E69,AE$450:AH$461,3,FALSE)*AE69*($K69)+IF($G69&gt;0,($I69/$G69)*AE69,0)*(1-$K69)</f>
        <v>0</v>
      </c>
      <c r="AH69" s="989">
        <f>VLOOKUP($E69,AE$450:AH$461,4,FALSE)*AE69*($K69)+(AE69-AF69-AG69)*(1-$K69)</f>
        <v>0</v>
      </c>
      <c r="AI69" s="990"/>
      <c r="AM69" s="988">
        <f t="shared" si="47"/>
        <v>0</v>
      </c>
      <c r="AN69" s="989">
        <f>VLOOKUP($E69,AM$450:AP$461,2,FALSE)*AM69*($K69)+IF($G69&gt;0,($H69/$G69)*AM69,0)*(1-$K69)</f>
        <v>0</v>
      </c>
      <c r="AO69" s="989">
        <f>VLOOKUP($E69,AM$450:AP$461,3,FALSE)*AM69*($K69)+IF($G69&gt;0,($I69/$G69)*AM69,0)*(1-$K69)</f>
        <v>0</v>
      </c>
      <c r="AP69" s="989">
        <f>VLOOKUP($E69,AM$450:AP$461,4,FALSE)*AM69*($K69)+(AM69-AN69-AO69)*(1-$K69)</f>
        <v>0</v>
      </c>
      <c r="AQ69" s="990"/>
      <c r="AU69" s="988">
        <f t="shared" si="48"/>
        <v>0</v>
      </c>
      <c r="AV69" s="989">
        <f>VLOOKUP($E69,AU$450:AX$461,2,FALSE)*AU69*($K69)+IF($G69&gt;0,($H69/$G69)*AU69,0)*(1-$K69)</f>
        <v>0</v>
      </c>
      <c r="AW69" s="989">
        <f>VLOOKUP($E69,AU$450:AX$461,3,FALSE)*AU69*($K69)+IF($G69&gt;0,($I69/$G69)*AU69,0)*(1-$K69)</f>
        <v>0</v>
      </c>
      <c r="AX69" s="989">
        <f>VLOOKUP($E69,AU$450:AX$461,4,FALSE)*AU69*($K69)+(AU69-AV69-AW69)*(1-$K69)</f>
        <v>0</v>
      </c>
      <c r="AY69" s="990"/>
      <c r="BC69" s="988">
        <f t="shared" si="49"/>
        <v>0</v>
      </c>
      <c r="BD69" s="989">
        <f>VLOOKUP($E69,BC$450:BF$461,2,FALSE)*BC69*($K69)+IF($G69&gt;0,($H69/$G69)*BC69,0)*(1-$K69)</f>
        <v>0</v>
      </c>
      <c r="BE69" s="989">
        <f>VLOOKUP($E69,BC$450:BF$461,3,FALSE)*BC69*($K69)+IF($G69&gt;0,($I69/$G69)*BC69,0)*(1-$K69)</f>
        <v>0</v>
      </c>
      <c r="BF69" s="989">
        <f>VLOOKUP($E69,BC$450:BF$461,4,FALSE)*BC69*($K69)+(BC69-BD69-BE69)*(1-$K69)</f>
        <v>0</v>
      </c>
      <c r="BG69" s="990"/>
      <c r="BK69" s="988">
        <f t="shared" si="50"/>
        <v>0</v>
      </c>
      <c r="BL69" s="989">
        <f>VLOOKUP($E69,BK$450:BN$461,2,FALSE)*BK69*($K69)+IF($G69&gt;0,($H69/$G69)*BK69,0)*(1-$K69)</f>
        <v>0</v>
      </c>
      <c r="BM69" s="989">
        <f>VLOOKUP($E69,BK$450:BN$461,3,FALSE)*BK69*($K69)+IF($G69&gt;0,($I69/$G69)*BK69,0)*(1-$K69)</f>
        <v>0</v>
      </c>
      <c r="BN69" s="989">
        <f>VLOOKUP($E69,BK$450:BN$461,4,FALSE)*BK69*($K69)+(BK69-BL69-BM69)*(1-$K69)</f>
        <v>0</v>
      </c>
      <c r="BO69" s="990"/>
      <c r="BS69" s="988">
        <f t="shared" si="51"/>
        <v>0</v>
      </c>
      <c r="BT69" s="989">
        <f>VLOOKUP($E69,BS$450:BV$461,2,FALSE)*BS69*($K69)+IF($G69&gt;0,($H69/$G69)*BS69,0)*(1-$K69)</f>
        <v>0</v>
      </c>
      <c r="BU69" s="989">
        <f>VLOOKUP($E69,BS$450:BV$461,3,FALSE)*BS69*($K69)+IF($G69&gt;0,($I69/$G69)*BS69,0)*(1-$K69)</f>
        <v>0</v>
      </c>
      <c r="BV69" s="989">
        <f>VLOOKUP($E69,BS$450:BV$461,4,FALSE)*BS69*($K69)+(BS69-BT69-BU69)*(1-$K69)</f>
        <v>0</v>
      </c>
      <c r="BW69" s="990"/>
      <c r="CA69" s="988">
        <f t="shared" si="52"/>
        <v>0</v>
      </c>
      <c r="CB69" s="989">
        <f>VLOOKUP($E69,CA$450:CD$461,2,FALSE)*CA69*($K69)+IF($G69&gt;0,($H69/$G69)*CA69,0)*(1-$K69)</f>
        <v>0</v>
      </c>
      <c r="CC69" s="989">
        <f>VLOOKUP($E69,CA$450:CD$461,3,FALSE)*CA69*($K69)+IF($G69&gt;0,($I69/$G69)*CA69,0)*(1-$K69)</f>
        <v>0</v>
      </c>
      <c r="CD69" s="989">
        <f>VLOOKUP($E69,CA$450:CD$461,4,FALSE)*CA69*($K69)+(CA69-CB69-CC69)*(1-$K69)</f>
        <v>0</v>
      </c>
      <c r="CE69" s="990"/>
      <c r="CI69" s="988">
        <f t="shared" si="53"/>
        <v>0</v>
      </c>
      <c r="CJ69" s="989">
        <f>VLOOKUP($E69,CI$450:CL$461,2,FALSE)*CI69*($K69)+IF($G69&gt;0,($H69/$G69)*CI69,0)*(1-$K69)</f>
        <v>0</v>
      </c>
      <c r="CK69" s="989">
        <f>VLOOKUP($E69,CI$450:CL$461,3,FALSE)*CI69*($K69)+IF($G69&gt;0,($I69/$G69)*CI69,0)*(1-$K69)</f>
        <v>0</v>
      </c>
      <c r="CL69" s="989">
        <f>VLOOKUP($E69,CI$450:CL$461,4,FALSE)*CI69*($K69)+(CI69-CJ69-CK69)*(1-$K69)</f>
        <v>0</v>
      </c>
      <c r="CM69" s="990"/>
      <c r="CQ69" s="988">
        <f t="shared" si="54"/>
        <v>0</v>
      </c>
      <c r="CR69" s="989">
        <f>VLOOKUP($E69,CQ$450:CT$461,2,FALSE)*CQ69*($K69)+IF($G69&gt;0,($H69/$G69)*CQ69,0)*(1-$K69)</f>
        <v>0</v>
      </c>
      <c r="CS69" s="989">
        <f>VLOOKUP($E69,CQ$450:CT$461,3,FALSE)*CQ69*($K69)+IF($G69&gt;0,($I69/$G69)*CQ69,0)*(1-$K69)</f>
        <v>0</v>
      </c>
      <c r="CT69" s="989">
        <f>VLOOKUP($E69,CQ$450:CT$461,4,FALSE)*CQ69*($K69)+(CQ69-CR69-CS69)*(1-$K69)</f>
        <v>0</v>
      </c>
      <c r="CU69" s="990"/>
      <c r="CY69" s="988">
        <f t="shared" si="55"/>
        <v>0</v>
      </c>
      <c r="CZ69" s="989">
        <f>VLOOKUP($E69,CY$450:DB$461,2,FALSE)*CY69*($K69)+IF($G69&gt;0,($H69/$G69)*CY69,0)*(1-$K69)</f>
        <v>0</v>
      </c>
      <c r="DA69" s="989">
        <f>VLOOKUP($E69,CY$450:DB$461,3,FALSE)*CY69*($K69)+IF($G69&gt;0,($I69/$G69)*CY69,0)*(1-$K69)</f>
        <v>0</v>
      </c>
      <c r="DB69" s="989">
        <f>VLOOKUP($E69,CY$450:DB$461,4,FALSE)*CY69*($K69)+(CY69-CZ69-DA69)*(1-$K69)</f>
        <v>0</v>
      </c>
      <c r="DC69" s="990"/>
      <c r="DG69" s="988">
        <f t="shared" si="56"/>
        <v>0</v>
      </c>
      <c r="DH69" s="989">
        <f>VLOOKUP($E69,DG$450:DJ$461,2,FALSE)*DG69*($K69)+IF($G69&gt;0,($H69/$G69)*DG69,0)*(1-$K69)</f>
        <v>0</v>
      </c>
      <c r="DI69" s="989">
        <f>VLOOKUP($E69,DG$450:DJ$461,3,FALSE)*DG69*($K69)+IF($G69&gt;0,($I69/$G69)*DG69,0)*(1-$K69)</f>
        <v>0</v>
      </c>
      <c r="DJ69" s="989">
        <f>VLOOKUP($E69,DG$450:DJ$461,4,FALSE)*DG69*($K69)+(DG69-DH69-DI69)*(1-$K69)</f>
        <v>0</v>
      </c>
      <c r="DK69" s="990"/>
      <c r="DO69" s="988">
        <f t="shared" si="57"/>
        <v>0</v>
      </c>
      <c r="DP69" s="989">
        <f>VLOOKUP($E69,DO$450:DR$461,2,FALSE)*DO69*($K69)+IF($G69&gt;0,($H69/$G69)*DO69,0)*(1-$K69)</f>
        <v>0</v>
      </c>
      <c r="DQ69" s="989">
        <f>VLOOKUP($E69,DO$450:DR$461,3,FALSE)*DO69*($K69)+IF($G69&gt;0,($I69/$G69)*DO69,0)*(1-$K69)</f>
        <v>0</v>
      </c>
      <c r="DR69" s="989">
        <f>VLOOKUP($E69,DO$450:DR$461,4,FALSE)*DO69*($K69)+(DO69-DP69-DQ69)*(1-$K69)</f>
        <v>0</v>
      </c>
      <c r="DS69" s="990"/>
      <c r="DW69" s="988">
        <f t="shared" si="58"/>
        <v>0</v>
      </c>
      <c r="DX69" s="989">
        <f>VLOOKUP($E69,DW$450:DZ$461,2,FALSE)*DW69*($K69)+IF($G69&gt;0,($H69/$G69)*DW69,0)*(1-$K69)</f>
        <v>0</v>
      </c>
      <c r="DY69" s="989">
        <f>VLOOKUP($E69,DW$450:DZ$461,3,FALSE)*DW69*($K69)+IF($G69&gt;0,($I69/$G69)*DW69,0)*(1-$K69)</f>
        <v>0</v>
      </c>
      <c r="DZ69" s="989">
        <f>VLOOKUP($E69,DW$450:DZ$461,4,FALSE)*DW69*($K69)+(DW69-DX69-DY69)*(1-$K69)</f>
        <v>0</v>
      </c>
      <c r="EA69" s="990"/>
      <c r="EE69" s="988">
        <f t="shared" si="59"/>
        <v>0</v>
      </c>
      <c r="EF69" s="989">
        <f>VLOOKUP($E69,EE$450:EH$461,2,FALSE)*EE69*($K69)+IF($G69&gt;0,($H69/$G69)*EE69,0)*(1-$K69)</f>
        <v>0</v>
      </c>
      <c r="EG69" s="989">
        <f>VLOOKUP($E69,EE$450:EH$461,3,FALSE)*EE69*($K69)+IF($G69&gt;0,($I69/$G69)*EE69,0)*(1-$K69)</f>
        <v>0</v>
      </c>
      <c r="EH69" s="989">
        <f>VLOOKUP($E69,EE$450:EH$461,4,FALSE)*EE69*($K69)+(EE69-EF69-EG69)*(1-$K69)</f>
        <v>0</v>
      </c>
      <c r="EI69" s="990"/>
      <c r="EM69" s="988">
        <f t="shared" si="60"/>
        <v>0</v>
      </c>
      <c r="EN69" s="989">
        <f>VLOOKUP($E69,EM$450:EP$461,2,FALSE)*EM69*($K69)+IF($G69&gt;0,($H69/$G69)*EM69,0)*(1-$K69)</f>
        <v>0</v>
      </c>
      <c r="EO69" s="989">
        <f>VLOOKUP($E69,EM$450:EP$461,3,FALSE)*EM69*($K69)+IF($G69&gt;0,($I69/$G69)*EM69,0)*(1-$K69)</f>
        <v>0</v>
      </c>
      <c r="EP69" s="989">
        <f>VLOOKUP($E69,EM$450:EP$461,4,FALSE)*EM69*($K69)+(EM69-EN69-EO69)*(1-$K69)</f>
        <v>0</v>
      </c>
      <c r="EQ69" s="990"/>
      <c r="EU69" s="988">
        <f t="shared" si="61"/>
        <v>0</v>
      </c>
      <c r="EV69" s="989">
        <f>VLOOKUP($E69,EU$450:EX$461,2,FALSE)*EU69*($K69)+IF($G69&gt;0,($H69/$G69)*EU69,0)*(1-$K69)</f>
        <v>0</v>
      </c>
      <c r="EW69" s="989">
        <f>VLOOKUP($E69,EU$450:EX$461,3,FALSE)*EU69*($K69)+IF($G69&gt;0,($I69/$G69)*EU69,0)*(1-$K69)</f>
        <v>0</v>
      </c>
      <c r="EX69" s="989">
        <f>VLOOKUP($E69,EU$450:EX$461,4,FALSE)*EU69*($K69)+(EU69-EV69-EW69)*(1-$K69)</f>
        <v>0</v>
      </c>
      <c r="EY69" s="990"/>
      <c r="FC69" s="988">
        <f t="shared" si="62"/>
        <v>0</v>
      </c>
      <c r="FD69" s="989">
        <f>VLOOKUP($E69,FC$450:FF$461,2,FALSE)*FC69*($K69)+IF($G69&gt;0,($H69/$G69)*FC69,0)*(1-$K69)</f>
        <v>0</v>
      </c>
      <c r="FE69" s="989">
        <f>VLOOKUP($E69,FC$450:FF$461,3,FALSE)*FC69*($K69)+IF($G69&gt;0,($I69/$G69)*FC69,0)*(1-$K69)</f>
        <v>0</v>
      </c>
      <c r="FF69" s="989">
        <f>VLOOKUP($E69,FC$450:FF$461,4,FALSE)*FC69*($K69)+(FC69-FD69-FE69)*(1-$K69)</f>
        <v>0</v>
      </c>
      <c r="FG69" s="990"/>
      <c r="FK69" s="988">
        <f t="shared" si="63"/>
        <v>0</v>
      </c>
      <c r="FL69" s="989">
        <f>VLOOKUP($E69,FK$450:FN$461,2,FALSE)*FK69*($K69)+IF($G69&gt;0,($H69/$G69)*FK69,0)*(1-$K69)</f>
        <v>0</v>
      </c>
      <c r="FM69" s="989">
        <f>VLOOKUP($E69,FK$450:FN$461,3,FALSE)*FK69*($K69)+IF($G69&gt;0,($I69/$G69)*FK69,0)*(1-$K69)</f>
        <v>0</v>
      </c>
      <c r="FN69" s="989">
        <f>VLOOKUP($E69,FK$450:FN$461,4,FALSE)*FK69*($K69)+(FK69-FL69-FM69)*(1-$K69)</f>
        <v>0</v>
      </c>
      <c r="FO69" s="990"/>
    </row>
    <row r="70" spans="1:171">
      <c r="A70" s="1246"/>
      <c r="B70" s="787" t="s">
        <v>790</v>
      </c>
      <c r="C70" s="1963"/>
      <c r="D70" s="764" t="s">
        <v>793</v>
      </c>
      <c r="E70" s="182" t="s">
        <v>372</v>
      </c>
      <c r="F70" s="765"/>
      <c r="G70" s="182">
        <f>'Sch 1- Rate Base '!G70</f>
        <v>0</v>
      </c>
      <c r="H70" s="182">
        <f>'Sch 1- Rate Base '!H70</f>
        <v>0</v>
      </c>
      <c r="I70" s="182">
        <f>'Sch 1- Rate Base '!I70</f>
        <v>0</v>
      </c>
      <c r="J70" s="1247">
        <f>'Sch 1- Rate Base '!J70</f>
        <v>0</v>
      </c>
      <c r="K70" s="777">
        <f t="shared" si="43"/>
        <v>1</v>
      </c>
      <c r="O70" s="988">
        <f t="shared" si="44"/>
        <v>0</v>
      </c>
      <c r="P70" s="989">
        <f>VLOOKUP($E70,O$450:R$461,2,FALSE)*O70*($K70)+IF($G70&gt;0,($H70/$G70)*O70,0)*(1-$K70)</f>
        <v>0</v>
      </c>
      <c r="Q70" s="989">
        <f>VLOOKUP($E70,O$450:R$461,3,FALSE)*O70*($K70)+IF($G70&gt;0,($I70/$G70)*O70,0)*(1-$K70)</f>
        <v>0</v>
      </c>
      <c r="R70" s="989">
        <f>VLOOKUP($E70,O$450:R$461,4,FALSE)*O70*($K70)+(O70-P70-Q70)*(1-$K70)</f>
        <v>0</v>
      </c>
      <c r="S70" s="990"/>
      <c r="W70" s="988">
        <f t="shared" si="45"/>
        <v>0</v>
      </c>
      <c r="X70" s="989">
        <f>VLOOKUP($E70,W$450:Z$461,2,FALSE)*W70*($K70)+IF($G70&gt;0,($H70/$G70)*W70,0)*(1-$K70)</f>
        <v>0</v>
      </c>
      <c r="Y70" s="989">
        <f>VLOOKUP($E70,W$450:Z$461,3,FALSE)*W70*($K70)+IF($G70&gt;0,($I70/$G70)*W70,0)*(1-$K70)</f>
        <v>0</v>
      </c>
      <c r="Z70" s="989">
        <f>VLOOKUP($E70,W$450:Z$461,4,FALSE)*W70*($K70)+(W70-X70-Y70)*(1-$K70)</f>
        <v>0</v>
      </c>
      <c r="AA70" s="990"/>
      <c r="AE70" s="988">
        <f t="shared" si="46"/>
        <v>0</v>
      </c>
      <c r="AF70" s="989">
        <f>VLOOKUP($E70,AE$450:AH$461,2,FALSE)*AE70*($K70)+IF($G70&gt;0,($H70/$G70)*AE70,0)*(1-$K70)</f>
        <v>0</v>
      </c>
      <c r="AG70" s="989">
        <f>VLOOKUP($E70,AE$450:AH$461,3,FALSE)*AE70*($K70)+IF($G70&gt;0,($I70/$G70)*AE70,0)*(1-$K70)</f>
        <v>0</v>
      </c>
      <c r="AH70" s="989">
        <f>VLOOKUP($E70,AE$450:AH$461,4,FALSE)*AE70*($K70)+(AE70-AF70-AG70)*(1-$K70)</f>
        <v>0</v>
      </c>
      <c r="AI70" s="990"/>
      <c r="AM70" s="988">
        <f t="shared" si="47"/>
        <v>0</v>
      </c>
      <c r="AN70" s="989">
        <f>VLOOKUP($E70,AM$450:AP$461,2,FALSE)*AM70*($K70)+IF($G70&gt;0,($H70/$G70)*AM70,0)*(1-$K70)</f>
        <v>0</v>
      </c>
      <c r="AO70" s="989">
        <f>VLOOKUP($E70,AM$450:AP$461,3,FALSE)*AM70*($K70)+IF($G70&gt;0,($I70/$G70)*AM70,0)*(1-$K70)</f>
        <v>0</v>
      </c>
      <c r="AP70" s="989">
        <f>VLOOKUP($E70,AM$450:AP$461,4,FALSE)*AM70*($K70)+(AM70-AN70-AO70)*(1-$K70)</f>
        <v>0</v>
      </c>
      <c r="AQ70" s="990"/>
      <c r="AU70" s="988">
        <f t="shared" si="48"/>
        <v>0</v>
      </c>
      <c r="AV70" s="989">
        <f>VLOOKUP($E70,AU$450:AX$461,2,FALSE)*AU70*($K70)+IF($G70&gt;0,($H70/$G70)*AU70,0)*(1-$K70)</f>
        <v>0</v>
      </c>
      <c r="AW70" s="989">
        <f>VLOOKUP($E70,AU$450:AX$461,3,FALSE)*AU70*($K70)+IF($G70&gt;0,($I70/$G70)*AU70,0)*(1-$K70)</f>
        <v>0</v>
      </c>
      <c r="AX70" s="989">
        <f>VLOOKUP($E70,AU$450:AX$461,4,FALSE)*AU70*($K70)+(AU70-AV70-AW70)*(1-$K70)</f>
        <v>0</v>
      </c>
      <c r="AY70" s="990"/>
      <c r="BC70" s="988">
        <f t="shared" si="49"/>
        <v>0</v>
      </c>
      <c r="BD70" s="989">
        <f>VLOOKUP($E70,BC$450:BF$461,2,FALSE)*BC70*($K70)+IF($G70&gt;0,($H70/$G70)*BC70,0)*(1-$K70)</f>
        <v>0</v>
      </c>
      <c r="BE70" s="989">
        <f>VLOOKUP($E70,BC$450:BF$461,3,FALSE)*BC70*($K70)+IF($G70&gt;0,($I70/$G70)*BC70,0)*(1-$K70)</f>
        <v>0</v>
      </c>
      <c r="BF70" s="989">
        <f>VLOOKUP($E70,BC$450:BF$461,4,FALSE)*BC70*($K70)+(BC70-BD70-BE70)*(1-$K70)</f>
        <v>0</v>
      </c>
      <c r="BG70" s="990"/>
      <c r="BK70" s="988">
        <f t="shared" si="50"/>
        <v>0</v>
      </c>
      <c r="BL70" s="989">
        <f>VLOOKUP($E70,BK$450:BN$461,2,FALSE)*BK70*($K70)+IF($G70&gt;0,($H70/$G70)*BK70,0)*(1-$K70)</f>
        <v>0</v>
      </c>
      <c r="BM70" s="989">
        <f>VLOOKUP($E70,BK$450:BN$461,3,FALSE)*BK70*($K70)+IF($G70&gt;0,($I70/$G70)*BK70,0)*(1-$K70)</f>
        <v>0</v>
      </c>
      <c r="BN70" s="989">
        <f>VLOOKUP($E70,BK$450:BN$461,4,FALSE)*BK70*($K70)+(BK70-BL70-BM70)*(1-$K70)</f>
        <v>0</v>
      </c>
      <c r="BO70" s="990"/>
      <c r="BS70" s="988">
        <f t="shared" si="51"/>
        <v>0</v>
      </c>
      <c r="BT70" s="989">
        <f>VLOOKUP($E70,BS$450:BV$461,2,FALSE)*BS70*($K70)+IF($G70&gt;0,($H70/$G70)*BS70,0)*(1-$K70)</f>
        <v>0</v>
      </c>
      <c r="BU70" s="989">
        <f>VLOOKUP($E70,BS$450:BV$461,3,FALSE)*BS70*($K70)+IF($G70&gt;0,($I70/$G70)*BS70,0)*(1-$K70)</f>
        <v>0</v>
      </c>
      <c r="BV70" s="989">
        <f>VLOOKUP($E70,BS$450:BV$461,4,FALSE)*BS70*($K70)+(BS70-BT70-BU70)*(1-$K70)</f>
        <v>0</v>
      </c>
      <c r="BW70" s="990"/>
      <c r="CA70" s="988">
        <f t="shared" si="52"/>
        <v>0</v>
      </c>
      <c r="CB70" s="989">
        <f>VLOOKUP($E70,CA$450:CD$461,2,FALSE)*CA70*($K70)+IF($G70&gt;0,($H70/$G70)*CA70,0)*(1-$K70)</f>
        <v>0</v>
      </c>
      <c r="CC70" s="989">
        <f>VLOOKUP($E70,CA$450:CD$461,3,FALSE)*CA70*($K70)+IF($G70&gt;0,($I70/$G70)*CA70,0)*(1-$K70)</f>
        <v>0</v>
      </c>
      <c r="CD70" s="989">
        <f>VLOOKUP($E70,CA$450:CD$461,4,FALSE)*CA70*($K70)+(CA70-CB70-CC70)*(1-$K70)</f>
        <v>0</v>
      </c>
      <c r="CE70" s="990"/>
      <c r="CI70" s="988">
        <f t="shared" si="53"/>
        <v>0</v>
      </c>
      <c r="CJ70" s="989">
        <f>VLOOKUP($E70,CI$450:CL$461,2,FALSE)*CI70*($K70)+IF($G70&gt;0,($H70/$G70)*CI70,0)*(1-$K70)</f>
        <v>0</v>
      </c>
      <c r="CK70" s="989">
        <f>VLOOKUP($E70,CI$450:CL$461,3,FALSE)*CI70*($K70)+IF($G70&gt;0,($I70/$G70)*CI70,0)*(1-$K70)</f>
        <v>0</v>
      </c>
      <c r="CL70" s="989">
        <f>VLOOKUP($E70,CI$450:CL$461,4,FALSE)*CI70*($K70)+(CI70-CJ70-CK70)*(1-$K70)</f>
        <v>0</v>
      </c>
      <c r="CM70" s="990"/>
      <c r="CQ70" s="988">
        <f t="shared" si="54"/>
        <v>0</v>
      </c>
      <c r="CR70" s="989">
        <f>VLOOKUP($E70,CQ$450:CT$461,2,FALSE)*CQ70*($K70)+IF($G70&gt;0,($H70/$G70)*CQ70,0)*(1-$K70)</f>
        <v>0</v>
      </c>
      <c r="CS70" s="989">
        <f>VLOOKUP($E70,CQ$450:CT$461,3,FALSE)*CQ70*($K70)+IF($G70&gt;0,($I70/$G70)*CQ70,0)*(1-$K70)</f>
        <v>0</v>
      </c>
      <c r="CT70" s="989">
        <f>VLOOKUP($E70,CQ$450:CT$461,4,FALSE)*CQ70*($K70)+(CQ70-CR70-CS70)*(1-$K70)</f>
        <v>0</v>
      </c>
      <c r="CU70" s="990"/>
      <c r="CY70" s="988">
        <f t="shared" si="55"/>
        <v>0</v>
      </c>
      <c r="CZ70" s="989">
        <f>VLOOKUP($E70,CY$450:DB$461,2,FALSE)*CY70*($K70)+IF($G70&gt;0,($H70/$G70)*CY70,0)*(1-$K70)</f>
        <v>0</v>
      </c>
      <c r="DA70" s="989">
        <f>VLOOKUP($E70,CY$450:DB$461,3,FALSE)*CY70*($K70)+IF($G70&gt;0,($I70/$G70)*CY70,0)*(1-$K70)</f>
        <v>0</v>
      </c>
      <c r="DB70" s="989">
        <f>VLOOKUP($E70,CY$450:DB$461,4,FALSE)*CY70*($K70)+(CY70-CZ70-DA70)*(1-$K70)</f>
        <v>0</v>
      </c>
      <c r="DC70" s="990"/>
      <c r="DG70" s="988">
        <f t="shared" si="56"/>
        <v>0</v>
      </c>
      <c r="DH70" s="989">
        <f>VLOOKUP($E70,DG$450:DJ$461,2,FALSE)*DG70*($K70)+IF($G70&gt;0,($H70/$G70)*DG70,0)*(1-$K70)</f>
        <v>0</v>
      </c>
      <c r="DI70" s="989">
        <f>VLOOKUP($E70,DG$450:DJ$461,3,FALSE)*DG70*($K70)+IF($G70&gt;0,($I70/$G70)*DG70,0)*(1-$K70)</f>
        <v>0</v>
      </c>
      <c r="DJ70" s="989">
        <f>VLOOKUP($E70,DG$450:DJ$461,4,FALSE)*DG70*($K70)+(DG70-DH70-DI70)*(1-$K70)</f>
        <v>0</v>
      </c>
      <c r="DK70" s="990"/>
      <c r="DO70" s="988">
        <f t="shared" si="57"/>
        <v>0</v>
      </c>
      <c r="DP70" s="989">
        <f>VLOOKUP($E70,DO$450:DR$461,2,FALSE)*DO70*($K70)+IF($G70&gt;0,($H70/$G70)*DO70,0)*(1-$K70)</f>
        <v>0</v>
      </c>
      <c r="DQ70" s="989">
        <f>VLOOKUP($E70,DO$450:DR$461,3,FALSE)*DO70*($K70)+IF($G70&gt;0,($I70/$G70)*DO70,0)*(1-$K70)</f>
        <v>0</v>
      </c>
      <c r="DR70" s="989">
        <f>VLOOKUP($E70,DO$450:DR$461,4,FALSE)*DO70*($K70)+(DO70-DP70-DQ70)*(1-$K70)</f>
        <v>0</v>
      </c>
      <c r="DS70" s="990"/>
      <c r="DW70" s="988">
        <f t="shared" si="58"/>
        <v>0</v>
      </c>
      <c r="DX70" s="989">
        <f>VLOOKUP($E70,DW$450:DZ$461,2,FALSE)*DW70*($K70)+IF($G70&gt;0,($H70/$G70)*DW70,0)*(1-$K70)</f>
        <v>0</v>
      </c>
      <c r="DY70" s="989">
        <f>VLOOKUP($E70,DW$450:DZ$461,3,FALSE)*DW70*($K70)+IF($G70&gt;0,($I70/$G70)*DW70,0)*(1-$K70)</f>
        <v>0</v>
      </c>
      <c r="DZ70" s="989">
        <f>VLOOKUP($E70,DW$450:DZ$461,4,FALSE)*DW70*($K70)+(DW70-DX70-DY70)*(1-$K70)</f>
        <v>0</v>
      </c>
      <c r="EA70" s="990"/>
      <c r="EE70" s="988">
        <f t="shared" si="59"/>
        <v>0</v>
      </c>
      <c r="EF70" s="989">
        <f>VLOOKUP($E70,EE$450:EH$461,2,FALSE)*EE70*($K70)+IF($G70&gt;0,($H70/$G70)*EE70,0)*(1-$K70)</f>
        <v>0</v>
      </c>
      <c r="EG70" s="989">
        <f>VLOOKUP($E70,EE$450:EH$461,3,FALSE)*EE70*($K70)+IF($G70&gt;0,($I70/$G70)*EE70,0)*(1-$K70)</f>
        <v>0</v>
      </c>
      <c r="EH70" s="989">
        <f>VLOOKUP($E70,EE$450:EH$461,4,FALSE)*EE70*($K70)+(EE70-EF70-EG70)*(1-$K70)</f>
        <v>0</v>
      </c>
      <c r="EI70" s="990"/>
      <c r="EM70" s="988">
        <f t="shared" si="60"/>
        <v>0</v>
      </c>
      <c r="EN70" s="989">
        <f>VLOOKUP($E70,EM$450:EP$461,2,FALSE)*EM70*($K70)+IF($G70&gt;0,($H70/$G70)*EM70,0)*(1-$K70)</f>
        <v>0</v>
      </c>
      <c r="EO70" s="989">
        <f>VLOOKUP($E70,EM$450:EP$461,3,FALSE)*EM70*($K70)+IF($G70&gt;0,($I70/$G70)*EM70,0)*(1-$K70)</f>
        <v>0</v>
      </c>
      <c r="EP70" s="989">
        <f>VLOOKUP($E70,EM$450:EP$461,4,FALSE)*EM70*($K70)+(EM70-EN70-EO70)*(1-$K70)</f>
        <v>0</v>
      </c>
      <c r="EQ70" s="990"/>
      <c r="EU70" s="988">
        <f t="shared" si="61"/>
        <v>0</v>
      </c>
      <c r="EV70" s="989">
        <f>VLOOKUP($E70,EU$450:EX$461,2,FALSE)*EU70*($K70)+IF($G70&gt;0,($H70/$G70)*EU70,0)*(1-$K70)</f>
        <v>0</v>
      </c>
      <c r="EW70" s="989">
        <f>VLOOKUP($E70,EU$450:EX$461,3,FALSE)*EU70*($K70)+IF($G70&gt;0,($I70/$G70)*EU70,0)*(1-$K70)</f>
        <v>0</v>
      </c>
      <c r="EX70" s="989">
        <f>VLOOKUP($E70,EU$450:EX$461,4,FALSE)*EU70*($K70)+(EU70-EV70-EW70)*(1-$K70)</f>
        <v>0</v>
      </c>
      <c r="EY70" s="990"/>
      <c r="FC70" s="988">
        <f t="shared" si="62"/>
        <v>0</v>
      </c>
      <c r="FD70" s="989">
        <f>VLOOKUP($E70,FC$450:FF$461,2,FALSE)*FC70*($K70)+IF($G70&gt;0,($H70/$G70)*FC70,0)*(1-$K70)</f>
        <v>0</v>
      </c>
      <c r="FE70" s="989">
        <f>VLOOKUP($E70,FC$450:FF$461,3,FALSE)*FC70*($K70)+IF($G70&gt;0,($I70/$G70)*FC70,0)*(1-$K70)</f>
        <v>0</v>
      </c>
      <c r="FF70" s="989">
        <f>VLOOKUP($E70,FC$450:FF$461,4,FALSE)*FC70*($K70)+(FC70-FD70-FE70)*(1-$K70)</f>
        <v>0</v>
      </c>
      <c r="FG70" s="990"/>
      <c r="FK70" s="988">
        <f t="shared" si="63"/>
        <v>0</v>
      </c>
      <c r="FL70" s="989">
        <f>VLOOKUP($E70,FK$450:FN$461,2,FALSE)*FK70*($K70)+IF($G70&gt;0,($H70/$G70)*FK70,0)*(1-$K70)</f>
        <v>0</v>
      </c>
      <c r="FM70" s="989">
        <f>VLOOKUP($E70,FK$450:FN$461,3,FALSE)*FK70*($K70)+IF($G70&gt;0,($I70/$G70)*FK70,0)*(1-$K70)</f>
        <v>0</v>
      </c>
      <c r="FN70" s="989">
        <f>VLOOKUP($E70,FK$450:FN$461,4,FALSE)*FK70*($K70)+(FK70-FL70-FM70)*(1-$K70)</f>
        <v>0</v>
      </c>
      <c r="FO70" s="990"/>
    </row>
    <row r="71" spans="1:171">
      <c r="A71" s="1246"/>
      <c r="B71" s="787" t="s">
        <v>791</v>
      </c>
      <c r="C71" s="1963"/>
      <c r="D71" s="764" t="s">
        <v>794</v>
      </c>
      <c r="E71" s="182" t="s">
        <v>372</v>
      </c>
      <c r="F71" s="765"/>
      <c r="G71" s="182">
        <f>'Sch 1- Rate Base '!G71</f>
        <v>0</v>
      </c>
      <c r="H71" s="182">
        <f>'Sch 1- Rate Base '!H71</f>
        <v>0</v>
      </c>
      <c r="I71" s="182">
        <f>'Sch 1- Rate Base '!I71</f>
        <v>0</v>
      </c>
      <c r="J71" s="1247">
        <f>'Sch 1- Rate Base '!J71</f>
        <v>0</v>
      </c>
      <c r="K71" s="777">
        <f t="shared" si="43"/>
        <v>1</v>
      </c>
      <c r="O71" s="988">
        <f t="shared" si="44"/>
        <v>0</v>
      </c>
      <c r="P71" s="989">
        <f>VLOOKUP($E71,O$450:R$461,2,FALSE)*O71*($K71)+IF($G71&gt;0,($H71/$G71)*O71,0)*(1-$K71)</f>
        <v>0</v>
      </c>
      <c r="Q71" s="989">
        <f>VLOOKUP($E71,O$450:R$461,3,FALSE)*O71*($K71)+IF($G71&gt;0,($I71/$G71)*O71,0)*(1-$K71)</f>
        <v>0</v>
      </c>
      <c r="R71" s="989">
        <f>VLOOKUP($E71,O$450:R$461,4,FALSE)*O71*($K71)+(O71-P71-Q71)*(1-$K71)</f>
        <v>0</v>
      </c>
      <c r="S71" s="990"/>
      <c r="W71" s="988">
        <f t="shared" si="45"/>
        <v>0</v>
      </c>
      <c r="X71" s="989">
        <f>VLOOKUP($E71,W$450:Z$461,2,FALSE)*W71*($K71)+IF($G71&gt;0,($H71/$G71)*W71,0)*(1-$K71)</f>
        <v>0</v>
      </c>
      <c r="Y71" s="989">
        <f>VLOOKUP($E71,W$450:Z$461,3,FALSE)*W71*($K71)+IF($G71&gt;0,($I71/$G71)*W71,0)*(1-$K71)</f>
        <v>0</v>
      </c>
      <c r="Z71" s="989">
        <f>VLOOKUP($E71,W$450:Z$461,4,FALSE)*W71*($K71)+(W71-X71-Y71)*(1-$K71)</f>
        <v>0</v>
      </c>
      <c r="AA71" s="990"/>
      <c r="AE71" s="988">
        <f t="shared" si="46"/>
        <v>0</v>
      </c>
      <c r="AF71" s="989">
        <f>VLOOKUP($E71,AE$450:AH$461,2,FALSE)*AE71*($K71)+IF($G71&gt;0,($H71/$G71)*AE71,0)*(1-$K71)</f>
        <v>0</v>
      </c>
      <c r="AG71" s="989">
        <f>VLOOKUP($E71,AE$450:AH$461,3,FALSE)*AE71*($K71)+IF($G71&gt;0,($I71/$G71)*AE71,0)*(1-$K71)</f>
        <v>0</v>
      </c>
      <c r="AH71" s="989">
        <f>VLOOKUP($E71,AE$450:AH$461,4,FALSE)*AE71*($K71)+(AE71-AF71-AG71)*(1-$K71)</f>
        <v>0</v>
      </c>
      <c r="AI71" s="990"/>
      <c r="AM71" s="988">
        <f t="shared" si="47"/>
        <v>0</v>
      </c>
      <c r="AN71" s="989">
        <f>VLOOKUP($E71,AM$450:AP$461,2,FALSE)*AM71*($K71)+IF($G71&gt;0,($H71/$G71)*AM71,0)*(1-$K71)</f>
        <v>0</v>
      </c>
      <c r="AO71" s="989">
        <f>VLOOKUP($E71,AM$450:AP$461,3,FALSE)*AM71*($K71)+IF($G71&gt;0,($I71/$G71)*AM71,0)*(1-$K71)</f>
        <v>0</v>
      </c>
      <c r="AP71" s="989">
        <f>VLOOKUP($E71,AM$450:AP$461,4,FALSE)*AM71*($K71)+(AM71-AN71-AO71)*(1-$K71)</f>
        <v>0</v>
      </c>
      <c r="AQ71" s="990"/>
      <c r="AU71" s="988">
        <f t="shared" si="48"/>
        <v>0</v>
      </c>
      <c r="AV71" s="989">
        <f>VLOOKUP($E71,AU$450:AX$461,2,FALSE)*AU71*($K71)+IF($G71&gt;0,($H71/$G71)*AU71,0)*(1-$K71)</f>
        <v>0</v>
      </c>
      <c r="AW71" s="989">
        <f>VLOOKUP($E71,AU$450:AX$461,3,FALSE)*AU71*($K71)+IF($G71&gt;0,($I71/$G71)*AU71,0)*(1-$K71)</f>
        <v>0</v>
      </c>
      <c r="AX71" s="989">
        <f>VLOOKUP($E71,AU$450:AX$461,4,FALSE)*AU71*($K71)+(AU71-AV71-AW71)*(1-$K71)</f>
        <v>0</v>
      </c>
      <c r="AY71" s="990"/>
      <c r="BC71" s="988">
        <f t="shared" si="49"/>
        <v>0</v>
      </c>
      <c r="BD71" s="989">
        <f>VLOOKUP($E71,BC$450:BF$461,2,FALSE)*BC71*($K71)+IF($G71&gt;0,($H71/$G71)*BC71,0)*(1-$K71)</f>
        <v>0</v>
      </c>
      <c r="BE71" s="989">
        <f>VLOOKUP($E71,BC$450:BF$461,3,FALSE)*BC71*($K71)+IF($G71&gt;0,($I71/$G71)*BC71,0)*(1-$K71)</f>
        <v>0</v>
      </c>
      <c r="BF71" s="989">
        <f>VLOOKUP($E71,BC$450:BF$461,4,FALSE)*BC71*($K71)+(BC71-BD71-BE71)*(1-$K71)</f>
        <v>0</v>
      </c>
      <c r="BG71" s="990"/>
      <c r="BK71" s="988">
        <f t="shared" si="50"/>
        <v>0</v>
      </c>
      <c r="BL71" s="989">
        <f>VLOOKUP($E71,BK$450:BN$461,2,FALSE)*BK71*($K71)+IF($G71&gt;0,($H71/$G71)*BK71,0)*(1-$K71)</f>
        <v>0</v>
      </c>
      <c r="BM71" s="989">
        <f>VLOOKUP($E71,BK$450:BN$461,3,FALSE)*BK71*($K71)+IF($G71&gt;0,($I71/$G71)*BK71,0)*(1-$K71)</f>
        <v>0</v>
      </c>
      <c r="BN71" s="989">
        <f>VLOOKUP($E71,BK$450:BN$461,4,FALSE)*BK71*($K71)+(BK71-BL71-BM71)*(1-$K71)</f>
        <v>0</v>
      </c>
      <c r="BO71" s="990"/>
      <c r="BS71" s="988">
        <f t="shared" si="51"/>
        <v>0</v>
      </c>
      <c r="BT71" s="989">
        <f>VLOOKUP($E71,BS$450:BV$461,2,FALSE)*BS71*($K71)+IF($G71&gt;0,($H71/$G71)*BS71,0)*(1-$K71)</f>
        <v>0</v>
      </c>
      <c r="BU71" s="989">
        <f>VLOOKUP($E71,BS$450:BV$461,3,FALSE)*BS71*($K71)+IF($G71&gt;0,($I71/$G71)*BS71,0)*(1-$K71)</f>
        <v>0</v>
      </c>
      <c r="BV71" s="989">
        <f>VLOOKUP($E71,BS$450:BV$461,4,FALSE)*BS71*($K71)+(BS71-BT71-BU71)*(1-$K71)</f>
        <v>0</v>
      </c>
      <c r="BW71" s="990"/>
      <c r="CA71" s="988">
        <f t="shared" si="52"/>
        <v>0</v>
      </c>
      <c r="CB71" s="989">
        <f>VLOOKUP($E71,CA$450:CD$461,2,FALSE)*CA71*($K71)+IF($G71&gt;0,($H71/$G71)*CA71,0)*(1-$K71)</f>
        <v>0</v>
      </c>
      <c r="CC71" s="989">
        <f>VLOOKUP($E71,CA$450:CD$461,3,FALSE)*CA71*($K71)+IF($G71&gt;0,($I71/$G71)*CA71,0)*(1-$K71)</f>
        <v>0</v>
      </c>
      <c r="CD71" s="989">
        <f>VLOOKUP($E71,CA$450:CD$461,4,FALSE)*CA71*($K71)+(CA71-CB71-CC71)*(1-$K71)</f>
        <v>0</v>
      </c>
      <c r="CE71" s="990"/>
      <c r="CI71" s="988">
        <f t="shared" si="53"/>
        <v>0</v>
      </c>
      <c r="CJ71" s="989">
        <f>VLOOKUP($E71,CI$450:CL$461,2,FALSE)*CI71*($K71)+IF($G71&gt;0,($H71/$G71)*CI71,0)*(1-$K71)</f>
        <v>0</v>
      </c>
      <c r="CK71" s="989">
        <f>VLOOKUP($E71,CI$450:CL$461,3,FALSE)*CI71*($K71)+IF($G71&gt;0,($I71/$G71)*CI71,0)*(1-$K71)</f>
        <v>0</v>
      </c>
      <c r="CL71" s="989">
        <f>VLOOKUP($E71,CI$450:CL$461,4,FALSE)*CI71*($K71)+(CI71-CJ71-CK71)*(1-$K71)</f>
        <v>0</v>
      </c>
      <c r="CM71" s="990"/>
      <c r="CQ71" s="988">
        <f t="shared" si="54"/>
        <v>0</v>
      </c>
      <c r="CR71" s="989">
        <f>VLOOKUP($E71,CQ$450:CT$461,2,FALSE)*CQ71*($K71)+IF($G71&gt;0,($H71/$G71)*CQ71,0)*(1-$K71)</f>
        <v>0</v>
      </c>
      <c r="CS71" s="989">
        <f>VLOOKUP($E71,CQ$450:CT$461,3,FALSE)*CQ71*($K71)+IF($G71&gt;0,($I71/$G71)*CQ71,0)*(1-$K71)</f>
        <v>0</v>
      </c>
      <c r="CT71" s="989">
        <f>VLOOKUP($E71,CQ$450:CT$461,4,FALSE)*CQ71*($K71)+(CQ71-CR71-CS71)*(1-$K71)</f>
        <v>0</v>
      </c>
      <c r="CU71" s="990"/>
      <c r="CY71" s="988">
        <f t="shared" si="55"/>
        <v>0</v>
      </c>
      <c r="CZ71" s="989">
        <f>VLOOKUP($E71,CY$450:DB$461,2,FALSE)*CY71*($K71)+IF($G71&gt;0,($H71/$G71)*CY71,0)*(1-$K71)</f>
        <v>0</v>
      </c>
      <c r="DA71" s="989">
        <f>VLOOKUP($E71,CY$450:DB$461,3,FALSE)*CY71*($K71)+IF($G71&gt;0,($I71/$G71)*CY71,0)*(1-$K71)</f>
        <v>0</v>
      </c>
      <c r="DB71" s="989">
        <f>VLOOKUP($E71,CY$450:DB$461,4,FALSE)*CY71*($K71)+(CY71-CZ71-DA71)*(1-$K71)</f>
        <v>0</v>
      </c>
      <c r="DC71" s="990"/>
      <c r="DG71" s="988">
        <f t="shared" si="56"/>
        <v>0</v>
      </c>
      <c r="DH71" s="989">
        <f>VLOOKUP($E71,DG$450:DJ$461,2,FALSE)*DG71*($K71)+IF($G71&gt;0,($H71/$G71)*DG71,0)*(1-$K71)</f>
        <v>0</v>
      </c>
      <c r="DI71" s="989">
        <f>VLOOKUP($E71,DG$450:DJ$461,3,FALSE)*DG71*($K71)+IF($G71&gt;0,($I71/$G71)*DG71,0)*(1-$K71)</f>
        <v>0</v>
      </c>
      <c r="DJ71" s="989">
        <f>VLOOKUP($E71,DG$450:DJ$461,4,FALSE)*DG71*($K71)+(DG71-DH71-DI71)*(1-$K71)</f>
        <v>0</v>
      </c>
      <c r="DK71" s="990"/>
      <c r="DO71" s="988">
        <f t="shared" si="57"/>
        <v>0</v>
      </c>
      <c r="DP71" s="989">
        <f>VLOOKUP($E71,DO$450:DR$461,2,FALSE)*DO71*($K71)+IF($G71&gt;0,($H71/$G71)*DO71,0)*(1-$K71)</f>
        <v>0</v>
      </c>
      <c r="DQ71" s="989">
        <f>VLOOKUP($E71,DO$450:DR$461,3,FALSE)*DO71*($K71)+IF($G71&gt;0,($I71/$G71)*DO71,0)*(1-$K71)</f>
        <v>0</v>
      </c>
      <c r="DR71" s="989">
        <f>VLOOKUP($E71,DO$450:DR$461,4,FALSE)*DO71*($K71)+(DO71-DP71-DQ71)*(1-$K71)</f>
        <v>0</v>
      </c>
      <c r="DS71" s="990"/>
      <c r="DW71" s="988">
        <f t="shared" si="58"/>
        <v>0</v>
      </c>
      <c r="DX71" s="989">
        <f>VLOOKUP($E71,DW$450:DZ$461,2,FALSE)*DW71*($K71)+IF($G71&gt;0,($H71/$G71)*DW71,0)*(1-$K71)</f>
        <v>0</v>
      </c>
      <c r="DY71" s="989">
        <f>VLOOKUP($E71,DW$450:DZ$461,3,FALSE)*DW71*($K71)+IF($G71&gt;0,($I71/$G71)*DW71,0)*(1-$K71)</f>
        <v>0</v>
      </c>
      <c r="DZ71" s="989">
        <f>VLOOKUP($E71,DW$450:DZ$461,4,FALSE)*DW71*($K71)+(DW71-DX71-DY71)*(1-$K71)</f>
        <v>0</v>
      </c>
      <c r="EA71" s="990"/>
      <c r="EE71" s="988">
        <f t="shared" si="59"/>
        <v>0</v>
      </c>
      <c r="EF71" s="989">
        <f>VLOOKUP($E71,EE$450:EH$461,2,FALSE)*EE71*($K71)+IF($G71&gt;0,($H71/$G71)*EE71,0)*(1-$K71)</f>
        <v>0</v>
      </c>
      <c r="EG71" s="989">
        <f>VLOOKUP($E71,EE$450:EH$461,3,FALSE)*EE71*($K71)+IF($G71&gt;0,($I71/$G71)*EE71,0)*(1-$K71)</f>
        <v>0</v>
      </c>
      <c r="EH71" s="989">
        <f>VLOOKUP($E71,EE$450:EH$461,4,FALSE)*EE71*($K71)+(EE71-EF71-EG71)*(1-$K71)</f>
        <v>0</v>
      </c>
      <c r="EI71" s="990"/>
      <c r="EM71" s="988">
        <f t="shared" si="60"/>
        <v>0</v>
      </c>
      <c r="EN71" s="989">
        <f>VLOOKUP($E71,EM$450:EP$461,2,FALSE)*EM71*($K71)+IF($G71&gt;0,($H71/$G71)*EM71,0)*(1-$K71)</f>
        <v>0</v>
      </c>
      <c r="EO71" s="989">
        <f>VLOOKUP($E71,EM$450:EP$461,3,FALSE)*EM71*($K71)+IF($G71&gt;0,($I71/$G71)*EM71,0)*(1-$K71)</f>
        <v>0</v>
      </c>
      <c r="EP71" s="989">
        <f>VLOOKUP($E71,EM$450:EP$461,4,FALSE)*EM71*($K71)+(EM71-EN71-EO71)*(1-$K71)</f>
        <v>0</v>
      </c>
      <c r="EQ71" s="990"/>
      <c r="EU71" s="988">
        <f t="shared" si="61"/>
        <v>0</v>
      </c>
      <c r="EV71" s="989">
        <f>VLOOKUP($E71,EU$450:EX$461,2,FALSE)*EU71*($K71)+IF($G71&gt;0,($H71/$G71)*EU71,0)*(1-$K71)</f>
        <v>0</v>
      </c>
      <c r="EW71" s="989">
        <f>VLOOKUP($E71,EU$450:EX$461,3,FALSE)*EU71*($K71)+IF($G71&gt;0,($I71/$G71)*EU71,0)*(1-$K71)</f>
        <v>0</v>
      </c>
      <c r="EX71" s="989">
        <f>VLOOKUP($E71,EU$450:EX$461,4,FALSE)*EU71*($K71)+(EU71-EV71-EW71)*(1-$K71)</f>
        <v>0</v>
      </c>
      <c r="EY71" s="990"/>
      <c r="FC71" s="988">
        <f t="shared" si="62"/>
        <v>0</v>
      </c>
      <c r="FD71" s="989">
        <f>VLOOKUP($E71,FC$450:FF$461,2,FALSE)*FC71*($K71)+IF($G71&gt;0,($H71/$G71)*FC71,0)*(1-$K71)</f>
        <v>0</v>
      </c>
      <c r="FE71" s="989">
        <f>VLOOKUP($E71,FC$450:FF$461,3,FALSE)*FC71*($K71)+IF($G71&gt;0,($I71/$G71)*FC71,0)*(1-$K71)</f>
        <v>0</v>
      </c>
      <c r="FF71" s="989">
        <f>VLOOKUP($E71,FC$450:FF$461,4,FALSE)*FC71*($K71)+(FC71-FD71-FE71)*(1-$K71)</f>
        <v>0</v>
      </c>
      <c r="FG71" s="990"/>
      <c r="FK71" s="988">
        <f t="shared" si="63"/>
        <v>0</v>
      </c>
      <c r="FL71" s="989">
        <f>VLOOKUP($E71,FK$450:FN$461,2,FALSE)*FK71*($K71)+IF($G71&gt;0,($H71/$G71)*FK71,0)*(1-$K71)</f>
        <v>0</v>
      </c>
      <c r="FM71" s="989">
        <f>VLOOKUP($E71,FK$450:FN$461,3,FALSE)*FK71*($K71)+IF($G71&gt;0,($I71/$G71)*FK71,0)*(1-$K71)</f>
        <v>0</v>
      </c>
      <c r="FN71" s="989">
        <f>VLOOKUP($E71,FK$450:FN$461,4,FALSE)*FK71*($K71)+(FK71-FL71-FM71)*(1-$K71)</f>
        <v>0</v>
      </c>
      <c r="FO71" s="990"/>
    </row>
    <row r="72" spans="1:171">
      <c r="A72" s="1246"/>
      <c r="B72" s="787" t="s">
        <v>137</v>
      </c>
      <c r="C72" s="1963">
        <v>219</v>
      </c>
      <c r="D72" s="764">
        <v>108</v>
      </c>
      <c r="E72" s="182" t="str">
        <f>'Sch 1- Rate Base '!E72</f>
        <v>PROD</v>
      </c>
      <c r="F72" s="765"/>
      <c r="G72" s="182">
        <f>'Sch 1- Rate Base '!G72</f>
        <v>0</v>
      </c>
      <c r="H72" s="182">
        <f>'Sch 1- Rate Base '!H72</f>
        <v>0</v>
      </c>
      <c r="I72" s="182">
        <f>'Sch 1- Rate Base '!I72</f>
        <v>0</v>
      </c>
      <c r="J72" s="1247">
        <f>'Sch 1- Rate Base '!J72</f>
        <v>0</v>
      </c>
      <c r="K72" s="777">
        <f t="shared" si="43"/>
        <v>1</v>
      </c>
      <c r="O72" s="988">
        <f t="shared" si="44"/>
        <v>0</v>
      </c>
      <c r="P72" s="989">
        <f>VLOOKUP($E72,O$450:R$461,2,FALSE)*O72*($K72)+IF($G72&gt;0,($H72/$G72)*O72,0)*(1-$K72)</f>
        <v>0</v>
      </c>
      <c r="Q72" s="989">
        <f>VLOOKUP($E72,O$450:R$461,3,FALSE)*O72*($K72)+IF($G72&gt;0,($I72/$G72)*O72,0)*(1-$K72)</f>
        <v>0</v>
      </c>
      <c r="R72" s="989">
        <f>VLOOKUP($E72,O$450:R$461,4,FALSE)*O72*($K72)+(O72-P72-Q72)*(1-$K72)</f>
        <v>0</v>
      </c>
      <c r="S72" s="990"/>
      <c r="W72" s="988">
        <f t="shared" si="45"/>
        <v>0</v>
      </c>
      <c r="X72" s="989">
        <f>VLOOKUP($E72,W$450:Z$461,2,FALSE)*W72*($K72)+IF($G72&gt;0,($H72/$G72)*W72,0)*(1-$K72)</f>
        <v>0</v>
      </c>
      <c r="Y72" s="989">
        <f>VLOOKUP($E72,W$450:Z$461,3,FALSE)*W72*($K72)+IF($G72&gt;0,($I72/$G72)*W72,0)*(1-$K72)</f>
        <v>0</v>
      </c>
      <c r="Z72" s="989">
        <f>VLOOKUP($E72,W$450:Z$461,4,FALSE)*W72*($K72)+(W72-X72-Y72)*(1-$K72)</f>
        <v>0</v>
      </c>
      <c r="AA72" s="990"/>
      <c r="AE72" s="988">
        <f t="shared" si="46"/>
        <v>0</v>
      </c>
      <c r="AF72" s="989">
        <f>VLOOKUP($E72,AE$450:AH$461,2,FALSE)*AE72*($K72)+IF($G72&gt;0,($H72/$G72)*AE72,0)*(1-$K72)</f>
        <v>0</v>
      </c>
      <c r="AG72" s="989">
        <f>VLOOKUP($E72,AE$450:AH$461,3,FALSE)*AE72*($K72)+IF($G72&gt;0,($I72/$G72)*AE72,0)*(1-$K72)</f>
        <v>0</v>
      </c>
      <c r="AH72" s="989">
        <f>VLOOKUP($E72,AE$450:AH$461,4,FALSE)*AE72*($K72)+(AE72-AF72-AG72)*(1-$K72)</f>
        <v>0</v>
      </c>
      <c r="AI72" s="990"/>
      <c r="AM72" s="988">
        <f t="shared" si="47"/>
        <v>0</v>
      </c>
      <c r="AN72" s="989">
        <f>VLOOKUP($E72,AM$450:AP$461,2,FALSE)*AM72*($K72)+IF($G72&gt;0,($H72/$G72)*AM72,0)*(1-$K72)</f>
        <v>0</v>
      </c>
      <c r="AO72" s="989">
        <f>VLOOKUP($E72,AM$450:AP$461,3,FALSE)*AM72*($K72)+IF($G72&gt;0,($I72/$G72)*AM72,0)*(1-$K72)</f>
        <v>0</v>
      </c>
      <c r="AP72" s="989">
        <f>VLOOKUP($E72,AM$450:AP$461,4,FALSE)*AM72*($K72)+(AM72-AN72-AO72)*(1-$K72)</f>
        <v>0</v>
      </c>
      <c r="AQ72" s="990"/>
      <c r="AU72" s="988">
        <f t="shared" si="48"/>
        <v>0</v>
      </c>
      <c r="AV72" s="989">
        <f>VLOOKUP($E72,AU$450:AX$461,2,FALSE)*AU72*($K72)+IF($G72&gt;0,($H72/$G72)*AU72,0)*(1-$K72)</f>
        <v>0</v>
      </c>
      <c r="AW72" s="989">
        <f>VLOOKUP($E72,AU$450:AX$461,3,FALSE)*AU72*($K72)+IF($G72&gt;0,($I72/$G72)*AU72,0)*(1-$K72)</f>
        <v>0</v>
      </c>
      <c r="AX72" s="989">
        <f>VLOOKUP($E72,AU$450:AX$461,4,FALSE)*AU72*($K72)+(AU72-AV72-AW72)*(1-$K72)</f>
        <v>0</v>
      </c>
      <c r="AY72" s="990"/>
      <c r="BC72" s="988">
        <f t="shared" si="49"/>
        <v>0</v>
      </c>
      <c r="BD72" s="989">
        <f>VLOOKUP($E72,BC$450:BF$461,2,FALSE)*BC72*($K72)+IF($G72&gt;0,($H72/$G72)*BC72,0)*(1-$K72)</f>
        <v>0</v>
      </c>
      <c r="BE72" s="989">
        <f>VLOOKUP($E72,BC$450:BF$461,3,FALSE)*BC72*($K72)+IF($G72&gt;0,($I72/$G72)*BC72,0)*(1-$K72)</f>
        <v>0</v>
      </c>
      <c r="BF72" s="989">
        <f>VLOOKUP($E72,BC$450:BF$461,4,FALSE)*BC72*($K72)+(BC72-BD72-BE72)*(1-$K72)</f>
        <v>0</v>
      </c>
      <c r="BG72" s="990"/>
      <c r="BK72" s="988">
        <f t="shared" si="50"/>
        <v>0</v>
      </c>
      <c r="BL72" s="989">
        <f>VLOOKUP($E72,BK$450:BN$461,2,FALSE)*BK72*($K72)+IF($G72&gt;0,($H72/$G72)*BK72,0)*(1-$K72)</f>
        <v>0</v>
      </c>
      <c r="BM72" s="989">
        <f>VLOOKUP($E72,BK$450:BN$461,3,FALSE)*BK72*($K72)+IF($G72&gt;0,($I72/$G72)*BK72,0)*(1-$K72)</f>
        <v>0</v>
      </c>
      <c r="BN72" s="989">
        <f>VLOOKUP($E72,BK$450:BN$461,4,FALSE)*BK72*($K72)+(BK72-BL72-BM72)*(1-$K72)</f>
        <v>0</v>
      </c>
      <c r="BO72" s="990"/>
      <c r="BS72" s="988">
        <f t="shared" si="51"/>
        <v>0</v>
      </c>
      <c r="BT72" s="989">
        <f>VLOOKUP($E72,BS$450:BV$461,2,FALSE)*BS72*($K72)+IF($G72&gt;0,($H72/$G72)*BS72,0)*(1-$K72)</f>
        <v>0</v>
      </c>
      <c r="BU72" s="989">
        <f>VLOOKUP($E72,BS$450:BV$461,3,FALSE)*BS72*($K72)+IF($G72&gt;0,($I72/$G72)*BS72,0)*(1-$K72)</f>
        <v>0</v>
      </c>
      <c r="BV72" s="989">
        <f>VLOOKUP($E72,BS$450:BV$461,4,FALSE)*BS72*($K72)+(BS72-BT72-BU72)*(1-$K72)</f>
        <v>0</v>
      </c>
      <c r="BW72" s="990"/>
      <c r="CA72" s="988">
        <f t="shared" si="52"/>
        <v>0</v>
      </c>
      <c r="CB72" s="989">
        <f>VLOOKUP($E72,CA$450:CD$461,2,FALSE)*CA72*($K72)+IF($G72&gt;0,($H72/$G72)*CA72,0)*(1-$K72)</f>
        <v>0</v>
      </c>
      <c r="CC72" s="989">
        <f>VLOOKUP($E72,CA$450:CD$461,3,FALSE)*CA72*($K72)+IF($G72&gt;0,($I72/$G72)*CA72,0)*(1-$K72)</f>
        <v>0</v>
      </c>
      <c r="CD72" s="989">
        <f>VLOOKUP($E72,CA$450:CD$461,4,FALSE)*CA72*($K72)+(CA72-CB72-CC72)*(1-$K72)</f>
        <v>0</v>
      </c>
      <c r="CE72" s="990"/>
      <c r="CI72" s="988">
        <f t="shared" si="53"/>
        <v>0</v>
      </c>
      <c r="CJ72" s="989">
        <f>VLOOKUP($E72,CI$450:CL$461,2,FALSE)*CI72*($K72)+IF($G72&gt;0,($H72/$G72)*CI72,0)*(1-$K72)</f>
        <v>0</v>
      </c>
      <c r="CK72" s="989">
        <f>VLOOKUP($E72,CI$450:CL$461,3,FALSE)*CI72*($K72)+IF($G72&gt;0,($I72/$G72)*CI72,0)*(1-$K72)</f>
        <v>0</v>
      </c>
      <c r="CL72" s="989">
        <f>VLOOKUP($E72,CI$450:CL$461,4,FALSE)*CI72*($K72)+(CI72-CJ72-CK72)*(1-$K72)</f>
        <v>0</v>
      </c>
      <c r="CM72" s="990"/>
      <c r="CQ72" s="988">
        <f t="shared" si="54"/>
        <v>0</v>
      </c>
      <c r="CR72" s="989">
        <f>VLOOKUP($E72,CQ$450:CT$461,2,FALSE)*CQ72*($K72)+IF($G72&gt;0,($H72/$G72)*CQ72,0)*(1-$K72)</f>
        <v>0</v>
      </c>
      <c r="CS72" s="989">
        <f>VLOOKUP($E72,CQ$450:CT$461,3,FALSE)*CQ72*($K72)+IF($G72&gt;0,($I72/$G72)*CQ72,0)*(1-$K72)</f>
        <v>0</v>
      </c>
      <c r="CT72" s="989">
        <f>VLOOKUP($E72,CQ$450:CT$461,4,FALSE)*CQ72*($K72)+(CQ72-CR72-CS72)*(1-$K72)</f>
        <v>0</v>
      </c>
      <c r="CU72" s="990"/>
      <c r="CY72" s="988">
        <f t="shared" si="55"/>
        <v>0</v>
      </c>
      <c r="CZ72" s="989">
        <f>VLOOKUP($E72,CY$450:DB$461,2,FALSE)*CY72*($K72)+IF($G72&gt;0,($H72/$G72)*CY72,0)*(1-$K72)</f>
        <v>0</v>
      </c>
      <c r="DA72" s="989">
        <f>VLOOKUP($E72,CY$450:DB$461,3,FALSE)*CY72*($K72)+IF($G72&gt;0,($I72/$G72)*CY72,0)*(1-$K72)</f>
        <v>0</v>
      </c>
      <c r="DB72" s="989">
        <f>VLOOKUP($E72,CY$450:DB$461,4,FALSE)*CY72*($K72)+(CY72-CZ72-DA72)*(1-$K72)</f>
        <v>0</v>
      </c>
      <c r="DC72" s="990"/>
      <c r="DG72" s="988">
        <f t="shared" si="56"/>
        <v>0</v>
      </c>
      <c r="DH72" s="989">
        <f>VLOOKUP($E72,DG$450:DJ$461,2,FALSE)*DG72*($K72)+IF($G72&gt;0,($H72/$G72)*DG72,0)*(1-$K72)</f>
        <v>0</v>
      </c>
      <c r="DI72" s="989">
        <f>VLOOKUP($E72,DG$450:DJ$461,3,FALSE)*DG72*($K72)+IF($G72&gt;0,($I72/$G72)*DG72,0)*(1-$K72)</f>
        <v>0</v>
      </c>
      <c r="DJ72" s="989">
        <f>VLOOKUP($E72,DG$450:DJ$461,4,FALSE)*DG72*($K72)+(DG72-DH72-DI72)*(1-$K72)</f>
        <v>0</v>
      </c>
      <c r="DK72" s="990"/>
      <c r="DO72" s="988">
        <f t="shared" si="57"/>
        <v>0</v>
      </c>
      <c r="DP72" s="989">
        <f>VLOOKUP($E72,DO$450:DR$461,2,FALSE)*DO72*($K72)+IF($G72&gt;0,($H72/$G72)*DO72,0)*(1-$K72)</f>
        <v>0</v>
      </c>
      <c r="DQ72" s="989">
        <f>VLOOKUP($E72,DO$450:DR$461,3,FALSE)*DO72*($K72)+IF($G72&gt;0,($I72/$G72)*DO72,0)*(1-$K72)</f>
        <v>0</v>
      </c>
      <c r="DR72" s="989">
        <f>VLOOKUP($E72,DO$450:DR$461,4,FALSE)*DO72*($K72)+(DO72-DP72-DQ72)*(1-$K72)</f>
        <v>0</v>
      </c>
      <c r="DS72" s="990"/>
      <c r="DW72" s="988">
        <f t="shared" si="58"/>
        <v>0</v>
      </c>
      <c r="DX72" s="989">
        <f>VLOOKUP($E72,DW$450:DZ$461,2,FALSE)*DW72*($K72)+IF($G72&gt;0,($H72/$G72)*DW72,0)*(1-$K72)</f>
        <v>0</v>
      </c>
      <c r="DY72" s="989">
        <f>VLOOKUP($E72,DW$450:DZ$461,3,FALSE)*DW72*($K72)+IF($G72&gt;0,($I72/$G72)*DW72,0)*(1-$K72)</f>
        <v>0</v>
      </c>
      <c r="DZ72" s="989">
        <f>VLOOKUP($E72,DW$450:DZ$461,4,FALSE)*DW72*($K72)+(DW72-DX72-DY72)*(1-$K72)</f>
        <v>0</v>
      </c>
      <c r="EA72" s="990"/>
      <c r="EE72" s="988">
        <f t="shared" si="59"/>
        <v>0</v>
      </c>
      <c r="EF72" s="989">
        <f>VLOOKUP($E72,EE$450:EH$461,2,FALSE)*EE72*($K72)+IF($G72&gt;0,($H72/$G72)*EE72,0)*(1-$K72)</f>
        <v>0</v>
      </c>
      <c r="EG72" s="989">
        <f>VLOOKUP($E72,EE$450:EH$461,3,FALSE)*EE72*($K72)+IF($G72&gt;0,($I72/$G72)*EE72,0)*(1-$K72)</f>
        <v>0</v>
      </c>
      <c r="EH72" s="989">
        <f>VLOOKUP($E72,EE$450:EH$461,4,FALSE)*EE72*($K72)+(EE72-EF72-EG72)*(1-$K72)</f>
        <v>0</v>
      </c>
      <c r="EI72" s="990"/>
      <c r="EM72" s="988">
        <f t="shared" si="60"/>
        <v>0</v>
      </c>
      <c r="EN72" s="989">
        <f>VLOOKUP($E72,EM$450:EP$461,2,FALSE)*EM72*($K72)+IF($G72&gt;0,($H72/$G72)*EM72,0)*(1-$K72)</f>
        <v>0</v>
      </c>
      <c r="EO72" s="989">
        <f>VLOOKUP($E72,EM$450:EP$461,3,FALSE)*EM72*($K72)+IF($G72&gt;0,($I72/$G72)*EM72,0)*(1-$K72)</f>
        <v>0</v>
      </c>
      <c r="EP72" s="989">
        <f>VLOOKUP($E72,EM$450:EP$461,4,FALSE)*EM72*($K72)+(EM72-EN72-EO72)*(1-$K72)</f>
        <v>0</v>
      </c>
      <c r="EQ72" s="990"/>
      <c r="EU72" s="988">
        <f t="shared" si="61"/>
        <v>0</v>
      </c>
      <c r="EV72" s="989">
        <f>VLOOKUP($E72,EU$450:EX$461,2,FALSE)*EU72*($K72)+IF($G72&gt;0,($H72/$G72)*EU72,0)*(1-$K72)</f>
        <v>0</v>
      </c>
      <c r="EW72" s="989">
        <f>VLOOKUP($E72,EU$450:EX$461,3,FALSE)*EU72*($K72)+IF($G72&gt;0,($I72/$G72)*EU72,0)*(1-$K72)</f>
        <v>0</v>
      </c>
      <c r="EX72" s="989">
        <f>VLOOKUP($E72,EU$450:EX$461,4,FALSE)*EU72*($K72)+(EU72-EV72-EW72)*(1-$K72)</f>
        <v>0</v>
      </c>
      <c r="EY72" s="990"/>
      <c r="FC72" s="988">
        <f t="shared" si="62"/>
        <v>0</v>
      </c>
      <c r="FD72" s="989">
        <f>VLOOKUP($E72,FC$450:FF$461,2,FALSE)*FC72*($K72)+IF($G72&gt;0,($H72/$G72)*FC72,0)*(1-$K72)</f>
        <v>0</v>
      </c>
      <c r="FE72" s="989">
        <f>VLOOKUP($E72,FC$450:FF$461,3,FALSE)*FC72*($K72)+IF($G72&gt;0,($I72/$G72)*FC72,0)*(1-$K72)</f>
        <v>0</v>
      </c>
      <c r="FF72" s="989">
        <f>VLOOKUP($E72,FC$450:FF$461,4,FALSE)*FC72*($K72)+(FC72-FD72-FE72)*(1-$K72)</f>
        <v>0</v>
      </c>
      <c r="FG72" s="990"/>
      <c r="FK72" s="988">
        <f t="shared" si="63"/>
        <v>0</v>
      </c>
      <c r="FL72" s="989">
        <f>VLOOKUP($E72,FK$450:FN$461,2,FALSE)*FK72*($K72)+IF($G72&gt;0,($H72/$G72)*FK72,0)*(1-$K72)</f>
        <v>0</v>
      </c>
      <c r="FM72" s="989">
        <f>VLOOKUP($E72,FK$450:FN$461,3,FALSE)*FK72*($K72)+IF($G72&gt;0,($I72/$G72)*FK72,0)*(1-$K72)</f>
        <v>0</v>
      </c>
      <c r="FN72" s="989">
        <f>VLOOKUP($E72,FK$450:FN$461,4,FALSE)*FK72*($K72)+(FK72-FL72-FM72)*(1-$K72)</f>
        <v>0</v>
      </c>
      <c r="FO72" s="990"/>
    </row>
    <row r="73" spans="1:171">
      <c r="A73" s="1246"/>
      <c r="B73" s="787" t="s">
        <v>853</v>
      </c>
      <c r="C73" s="1963">
        <v>219</v>
      </c>
      <c r="D73" s="764">
        <v>108</v>
      </c>
      <c r="E73" s="182" t="str">
        <f>'Sch 1- Rate Base '!E73</f>
        <v>TRANS</v>
      </c>
      <c r="F73" s="765"/>
      <c r="G73" s="182">
        <f>'Sch 1- Rate Base '!G73</f>
        <v>0</v>
      </c>
      <c r="H73" s="182">
        <f>'Sch 1- Rate Base '!H73</f>
        <v>0</v>
      </c>
      <c r="I73" s="182">
        <f>'Sch 1- Rate Base '!I73</f>
        <v>0</v>
      </c>
      <c r="J73" s="1247">
        <f>'Sch 1- Rate Base '!J73</f>
        <v>0</v>
      </c>
      <c r="K73" s="777">
        <f t="shared" si="43"/>
        <v>1</v>
      </c>
      <c r="O73" s="988">
        <f t="shared" si="44"/>
        <v>0</v>
      </c>
      <c r="P73" s="989">
        <f>VLOOKUP($E73,O$450:R$461,2,FALSE)*O73*($K73)+IF($G73&gt;0,($H73/$G73)*O73,0)*(1-$K73)</f>
        <v>0</v>
      </c>
      <c r="Q73" s="989">
        <f>VLOOKUP($E73,O$450:R$461,3,FALSE)*O73*($K73)+IF($G73&gt;0,($I73/$G73)*O73,0)*(1-$K73)</f>
        <v>0</v>
      </c>
      <c r="R73" s="989">
        <f>VLOOKUP($E73,O$450:R$461,4,FALSE)*O73*($K73)+(O73-P73-Q73)*(1-$K73)</f>
        <v>0</v>
      </c>
      <c r="S73" s="990"/>
      <c r="W73" s="988">
        <f t="shared" si="45"/>
        <v>0</v>
      </c>
      <c r="X73" s="989">
        <f>VLOOKUP($E73,W$450:Z$461,2,FALSE)*W73*($K73)+IF($G73&gt;0,($H73/$G73)*W73,0)*(1-$K73)</f>
        <v>0</v>
      </c>
      <c r="Y73" s="989">
        <f>VLOOKUP($E73,W$450:Z$461,3,FALSE)*W73*($K73)+IF($G73&gt;0,($I73/$G73)*W73,0)*(1-$K73)</f>
        <v>0</v>
      </c>
      <c r="Z73" s="989">
        <f>VLOOKUP($E73,W$450:Z$461,4,FALSE)*W73*($K73)+(W73-X73-Y73)*(1-$K73)</f>
        <v>0</v>
      </c>
      <c r="AA73" s="990"/>
      <c r="AE73" s="988">
        <f t="shared" si="46"/>
        <v>0</v>
      </c>
      <c r="AF73" s="989">
        <f>VLOOKUP($E73,AE$450:AH$461,2,FALSE)*AE73*($K73)+IF($G73&gt;0,($H73/$G73)*AE73,0)*(1-$K73)</f>
        <v>0</v>
      </c>
      <c r="AG73" s="989">
        <f>VLOOKUP($E73,AE$450:AH$461,3,FALSE)*AE73*($K73)+IF($G73&gt;0,($I73/$G73)*AE73,0)*(1-$K73)</f>
        <v>0</v>
      </c>
      <c r="AH73" s="989">
        <f>VLOOKUP($E73,AE$450:AH$461,4,FALSE)*AE73*($K73)+(AE73-AF73-AG73)*(1-$K73)</f>
        <v>0</v>
      </c>
      <c r="AI73" s="990"/>
      <c r="AM73" s="988">
        <f t="shared" si="47"/>
        <v>0</v>
      </c>
      <c r="AN73" s="989">
        <f>VLOOKUP($E73,AM$450:AP$461,2,FALSE)*AM73*($K73)+IF($G73&gt;0,($H73/$G73)*AM73,0)*(1-$K73)</f>
        <v>0</v>
      </c>
      <c r="AO73" s="989">
        <f>VLOOKUP($E73,AM$450:AP$461,3,FALSE)*AM73*($K73)+IF($G73&gt;0,($I73/$G73)*AM73,0)*(1-$K73)</f>
        <v>0</v>
      </c>
      <c r="AP73" s="989">
        <f>VLOOKUP($E73,AM$450:AP$461,4,FALSE)*AM73*($K73)+(AM73-AN73-AO73)*(1-$K73)</f>
        <v>0</v>
      </c>
      <c r="AQ73" s="990"/>
      <c r="AU73" s="988">
        <f t="shared" si="48"/>
        <v>0</v>
      </c>
      <c r="AV73" s="989">
        <f>VLOOKUP($E73,AU$450:AX$461,2,FALSE)*AU73*($K73)+IF($G73&gt;0,($H73/$G73)*AU73,0)*(1-$K73)</f>
        <v>0</v>
      </c>
      <c r="AW73" s="989">
        <f>VLOOKUP($E73,AU$450:AX$461,3,FALSE)*AU73*($K73)+IF($G73&gt;0,($I73/$G73)*AU73,0)*(1-$K73)</f>
        <v>0</v>
      </c>
      <c r="AX73" s="989">
        <f>VLOOKUP($E73,AU$450:AX$461,4,FALSE)*AU73*($K73)+(AU73-AV73-AW73)*(1-$K73)</f>
        <v>0</v>
      </c>
      <c r="AY73" s="990"/>
      <c r="BC73" s="988">
        <f t="shared" si="49"/>
        <v>0</v>
      </c>
      <c r="BD73" s="989">
        <f>VLOOKUP($E73,BC$450:BF$461,2,FALSE)*BC73*($K73)+IF($G73&gt;0,($H73/$G73)*BC73,0)*(1-$K73)</f>
        <v>0</v>
      </c>
      <c r="BE73" s="989">
        <f>VLOOKUP($E73,BC$450:BF$461,3,FALSE)*BC73*($K73)+IF($G73&gt;0,($I73/$G73)*BC73,0)*(1-$K73)</f>
        <v>0</v>
      </c>
      <c r="BF73" s="989">
        <f>VLOOKUP($E73,BC$450:BF$461,4,FALSE)*BC73*($K73)+(BC73-BD73-BE73)*(1-$K73)</f>
        <v>0</v>
      </c>
      <c r="BG73" s="990"/>
      <c r="BK73" s="988">
        <f t="shared" si="50"/>
        <v>0</v>
      </c>
      <c r="BL73" s="989">
        <f>VLOOKUP($E73,BK$450:BN$461,2,FALSE)*BK73*($K73)+IF($G73&gt;0,($H73/$G73)*BK73,0)*(1-$K73)</f>
        <v>0</v>
      </c>
      <c r="BM73" s="989">
        <f>VLOOKUP($E73,BK$450:BN$461,3,FALSE)*BK73*($K73)+IF($G73&gt;0,($I73/$G73)*BK73,0)*(1-$K73)</f>
        <v>0</v>
      </c>
      <c r="BN73" s="989">
        <f>VLOOKUP($E73,BK$450:BN$461,4,FALSE)*BK73*($K73)+(BK73-BL73-BM73)*(1-$K73)</f>
        <v>0</v>
      </c>
      <c r="BO73" s="990"/>
      <c r="BS73" s="988">
        <f t="shared" si="51"/>
        <v>0</v>
      </c>
      <c r="BT73" s="989">
        <f>VLOOKUP($E73,BS$450:BV$461,2,FALSE)*BS73*($K73)+IF($G73&gt;0,($H73/$G73)*BS73,0)*(1-$K73)</f>
        <v>0</v>
      </c>
      <c r="BU73" s="989">
        <f>VLOOKUP($E73,BS$450:BV$461,3,FALSE)*BS73*($K73)+IF($G73&gt;0,($I73/$G73)*BS73,0)*(1-$K73)</f>
        <v>0</v>
      </c>
      <c r="BV73" s="989">
        <f>VLOOKUP($E73,BS$450:BV$461,4,FALSE)*BS73*($K73)+(BS73-BT73-BU73)*(1-$K73)</f>
        <v>0</v>
      </c>
      <c r="BW73" s="990"/>
      <c r="CA73" s="988">
        <f t="shared" si="52"/>
        <v>0</v>
      </c>
      <c r="CB73" s="989">
        <f>VLOOKUP($E73,CA$450:CD$461,2,FALSE)*CA73*($K73)+IF($G73&gt;0,($H73/$G73)*CA73,0)*(1-$K73)</f>
        <v>0</v>
      </c>
      <c r="CC73" s="989">
        <f>VLOOKUP($E73,CA$450:CD$461,3,FALSE)*CA73*($K73)+IF($G73&gt;0,($I73/$G73)*CA73,0)*(1-$K73)</f>
        <v>0</v>
      </c>
      <c r="CD73" s="989">
        <f>VLOOKUP($E73,CA$450:CD$461,4,FALSE)*CA73*($K73)+(CA73-CB73-CC73)*(1-$K73)</f>
        <v>0</v>
      </c>
      <c r="CE73" s="990"/>
      <c r="CI73" s="988">
        <f t="shared" si="53"/>
        <v>0</v>
      </c>
      <c r="CJ73" s="989">
        <f>VLOOKUP($E73,CI$450:CL$461,2,FALSE)*CI73*($K73)+IF($G73&gt;0,($H73/$G73)*CI73,0)*(1-$K73)</f>
        <v>0</v>
      </c>
      <c r="CK73" s="989">
        <f>VLOOKUP($E73,CI$450:CL$461,3,FALSE)*CI73*($K73)+IF($G73&gt;0,($I73/$G73)*CI73,0)*(1-$K73)</f>
        <v>0</v>
      </c>
      <c r="CL73" s="989">
        <f>VLOOKUP($E73,CI$450:CL$461,4,FALSE)*CI73*($K73)+(CI73-CJ73-CK73)*(1-$K73)</f>
        <v>0</v>
      </c>
      <c r="CM73" s="990"/>
      <c r="CQ73" s="988">
        <f t="shared" si="54"/>
        <v>0</v>
      </c>
      <c r="CR73" s="989">
        <f>VLOOKUP($E73,CQ$450:CT$461,2,FALSE)*CQ73*($K73)+IF($G73&gt;0,($H73/$G73)*CQ73,0)*(1-$K73)</f>
        <v>0</v>
      </c>
      <c r="CS73" s="989">
        <f>VLOOKUP($E73,CQ$450:CT$461,3,FALSE)*CQ73*($K73)+IF($G73&gt;0,($I73/$G73)*CQ73,0)*(1-$K73)</f>
        <v>0</v>
      </c>
      <c r="CT73" s="989">
        <f>VLOOKUP($E73,CQ$450:CT$461,4,FALSE)*CQ73*($K73)+(CQ73-CR73-CS73)*(1-$K73)</f>
        <v>0</v>
      </c>
      <c r="CU73" s="990"/>
      <c r="CY73" s="988">
        <f t="shared" si="55"/>
        <v>0</v>
      </c>
      <c r="CZ73" s="989">
        <f>VLOOKUP($E73,CY$450:DB$461,2,FALSE)*CY73*($K73)+IF($G73&gt;0,($H73/$G73)*CY73,0)*(1-$K73)</f>
        <v>0</v>
      </c>
      <c r="DA73" s="989">
        <f>VLOOKUP($E73,CY$450:DB$461,3,FALSE)*CY73*($K73)+IF($G73&gt;0,($I73/$G73)*CY73,0)*(1-$K73)</f>
        <v>0</v>
      </c>
      <c r="DB73" s="989">
        <f>VLOOKUP($E73,CY$450:DB$461,4,FALSE)*CY73*($K73)+(CY73-CZ73-DA73)*(1-$K73)</f>
        <v>0</v>
      </c>
      <c r="DC73" s="990"/>
      <c r="DG73" s="988">
        <f t="shared" si="56"/>
        <v>0</v>
      </c>
      <c r="DH73" s="989">
        <f>VLOOKUP($E73,DG$450:DJ$461,2,FALSE)*DG73*($K73)+IF($G73&gt;0,($H73/$G73)*DG73,0)*(1-$K73)</f>
        <v>0</v>
      </c>
      <c r="DI73" s="989">
        <f>VLOOKUP($E73,DG$450:DJ$461,3,FALSE)*DG73*($K73)+IF($G73&gt;0,($I73/$G73)*DG73,0)*(1-$K73)</f>
        <v>0</v>
      </c>
      <c r="DJ73" s="989">
        <f>VLOOKUP($E73,DG$450:DJ$461,4,FALSE)*DG73*($K73)+(DG73-DH73-DI73)*(1-$K73)</f>
        <v>0</v>
      </c>
      <c r="DK73" s="990"/>
      <c r="DO73" s="988">
        <f t="shared" si="57"/>
        <v>0</v>
      </c>
      <c r="DP73" s="989">
        <f>VLOOKUP($E73,DO$450:DR$461,2,FALSE)*DO73*($K73)+IF($G73&gt;0,($H73/$G73)*DO73,0)*(1-$K73)</f>
        <v>0</v>
      </c>
      <c r="DQ73" s="989">
        <f>VLOOKUP($E73,DO$450:DR$461,3,FALSE)*DO73*($K73)+IF($G73&gt;0,($I73/$G73)*DO73,0)*(1-$K73)</f>
        <v>0</v>
      </c>
      <c r="DR73" s="989">
        <f>VLOOKUP($E73,DO$450:DR$461,4,FALSE)*DO73*($K73)+(DO73-DP73-DQ73)*(1-$K73)</f>
        <v>0</v>
      </c>
      <c r="DS73" s="990"/>
      <c r="DW73" s="988">
        <f t="shared" si="58"/>
        <v>0</v>
      </c>
      <c r="DX73" s="989">
        <f>VLOOKUP($E73,DW$450:DZ$461,2,FALSE)*DW73*($K73)+IF($G73&gt;0,($H73/$G73)*DW73,0)*(1-$K73)</f>
        <v>0</v>
      </c>
      <c r="DY73" s="989">
        <f>VLOOKUP($E73,DW$450:DZ$461,3,FALSE)*DW73*($K73)+IF($G73&gt;0,($I73/$G73)*DW73,0)*(1-$K73)</f>
        <v>0</v>
      </c>
      <c r="DZ73" s="989">
        <f>VLOOKUP($E73,DW$450:DZ$461,4,FALSE)*DW73*($K73)+(DW73-DX73-DY73)*(1-$K73)</f>
        <v>0</v>
      </c>
      <c r="EA73" s="990"/>
      <c r="EE73" s="988">
        <f t="shared" si="59"/>
        <v>0</v>
      </c>
      <c r="EF73" s="989">
        <f>VLOOKUP($E73,EE$450:EH$461,2,FALSE)*EE73*($K73)+IF($G73&gt;0,($H73/$G73)*EE73,0)*(1-$K73)</f>
        <v>0</v>
      </c>
      <c r="EG73" s="989">
        <f>VLOOKUP($E73,EE$450:EH$461,3,FALSE)*EE73*($K73)+IF($G73&gt;0,($I73/$G73)*EE73,0)*(1-$K73)</f>
        <v>0</v>
      </c>
      <c r="EH73" s="989">
        <f>VLOOKUP($E73,EE$450:EH$461,4,FALSE)*EE73*($K73)+(EE73-EF73-EG73)*(1-$K73)</f>
        <v>0</v>
      </c>
      <c r="EI73" s="990"/>
      <c r="EM73" s="988">
        <f t="shared" si="60"/>
        <v>0</v>
      </c>
      <c r="EN73" s="989">
        <f>VLOOKUP($E73,EM$450:EP$461,2,FALSE)*EM73*($K73)+IF($G73&gt;0,($H73/$G73)*EM73,0)*(1-$K73)</f>
        <v>0</v>
      </c>
      <c r="EO73" s="989">
        <f>VLOOKUP($E73,EM$450:EP$461,3,FALSE)*EM73*($K73)+IF($G73&gt;0,($I73/$G73)*EM73,0)*(1-$K73)</f>
        <v>0</v>
      </c>
      <c r="EP73" s="989">
        <f>VLOOKUP($E73,EM$450:EP$461,4,FALSE)*EM73*($K73)+(EM73-EN73-EO73)*(1-$K73)</f>
        <v>0</v>
      </c>
      <c r="EQ73" s="990"/>
      <c r="EU73" s="988">
        <f t="shared" si="61"/>
        <v>0</v>
      </c>
      <c r="EV73" s="989">
        <f>VLOOKUP($E73,EU$450:EX$461,2,FALSE)*EU73*($K73)+IF($G73&gt;0,($H73/$G73)*EU73,0)*(1-$K73)</f>
        <v>0</v>
      </c>
      <c r="EW73" s="989">
        <f>VLOOKUP($E73,EU$450:EX$461,3,FALSE)*EU73*($K73)+IF($G73&gt;0,($I73/$G73)*EU73,0)*(1-$K73)</f>
        <v>0</v>
      </c>
      <c r="EX73" s="989">
        <f>VLOOKUP($E73,EU$450:EX$461,4,FALSE)*EU73*($K73)+(EU73-EV73-EW73)*(1-$K73)</f>
        <v>0</v>
      </c>
      <c r="EY73" s="990"/>
      <c r="FC73" s="988">
        <f t="shared" si="62"/>
        <v>0</v>
      </c>
      <c r="FD73" s="989">
        <f>VLOOKUP($E73,FC$450:FF$461,2,FALSE)*FC73*($K73)+IF($G73&gt;0,($H73/$G73)*FC73,0)*(1-$K73)</f>
        <v>0</v>
      </c>
      <c r="FE73" s="989">
        <f>VLOOKUP($E73,FC$450:FF$461,3,FALSE)*FC73*($K73)+IF($G73&gt;0,($I73/$G73)*FC73,0)*(1-$K73)</f>
        <v>0</v>
      </c>
      <c r="FF73" s="989">
        <f>VLOOKUP($E73,FC$450:FF$461,4,FALSE)*FC73*($K73)+(FC73-FD73-FE73)*(1-$K73)</f>
        <v>0</v>
      </c>
      <c r="FG73" s="990"/>
      <c r="FK73" s="988">
        <f t="shared" si="63"/>
        <v>0</v>
      </c>
      <c r="FL73" s="989">
        <f>VLOOKUP($E73,FK$450:FN$461,2,FALSE)*FK73*($K73)+IF($G73&gt;0,($H73/$G73)*FK73,0)*(1-$K73)</f>
        <v>0</v>
      </c>
      <c r="FM73" s="989">
        <f>VLOOKUP($E73,FK$450:FN$461,3,FALSE)*FK73*($K73)+IF($G73&gt;0,($I73/$G73)*FK73,0)*(1-$K73)</f>
        <v>0</v>
      </c>
      <c r="FN73" s="989">
        <f>VLOOKUP($E73,FK$450:FN$461,4,FALSE)*FK73*($K73)+(FK73-FL73-FM73)*(1-$K73)</f>
        <v>0</v>
      </c>
      <c r="FO73" s="990"/>
    </row>
    <row r="74" spans="1:171">
      <c r="A74" s="1246"/>
      <c r="B74" s="787" t="s">
        <v>425</v>
      </c>
      <c r="C74" s="1963">
        <v>219</v>
      </c>
      <c r="D74" s="764">
        <v>108</v>
      </c>
      <c r="E74" s="182" t="str">
        <f>'Sch 1- Rate Base '!E74</f>
        <v>DIST</v>
      </c>
      <c r="F74" s="765"/>
      <c r="G74" s="182">
        <f>'Sch 1- Rate Base '!G74</f>
        <v>0</v>
      </c>
      <c r="H74" s="182">
        <f>'Sch 1- Rate Base '!H74</f>
        <v>0</v>
      </c>
      <c r="I74" s="182">
        <f>'Sch 1- Rate Base '!I74</f>
        <v>0</v>
      </c>
      <c r="J74" s="1247">
        <f>'Sch 1- Rate Base '!J74</f>
        <v>0</v>
      </c>
      <c r="K74" s="777">
        <f t="shared" si="43"/>
        <v>1</v>
      </c>
      <c r="O74" s="988">
        <f t="shared" si="44"/>
        <v>0</v>
      </c>
      <c r="P74" s="989">
        <f>VLOOKUP($E74,O$450:R$461,2,FALSE)*O74*($K74)+IF($G74&gt;0,($H74/$G74)*O74,0)*(1-$K74)</f>
        <v>0</v>
      </c>
      <c r="Q74" s="989">
        <f>VLOOKUP($E74,O$450:R$461,3,FALSE)*O74*($K74)+IF($G74&gt;0,($I74/$G74)*O74,0)*(1-$K74)</f>
        <v>0</v>
      </c>
      <c r="R74" s="989">
        <f>VLOOKUP($E74,O$450:R$461,4,FALSE)*O74*($K74)+(O74-P74-Q74)*(1-$K74)</f>
        <v>0</v>
      </c>
      <c r="S74" s="990"/>
      <c r="W74" s="988">
        <f t="shared" si="45"/>
        <v>0</v>
      </c>
      <c r="X74" s="989">
        <f>VLOOKUP($E74,W$450:Z$461,2,FALSE)*W74*($K74)+IF($G74&gt;0,($H74/$G74)*W74,0)*(1-$K74)</f>
        <v>0</v>
      </c>
      <c r="Y74" s="989">
        <f>VLOOKUP($E74,W$450:Z$461,3,FALSE)*W74*($K74)+IF($G74&gt;0,($I74/$G74)*W74,0)*(1-$K74)</f>
        <v>0</v>
      </c>
      <c r="Z74" s="989">
        <f>VLOOKUP($E74,W$450:Z$461,4,FALSE)*W74*($K74)+(W74-X74-Y74)*(1-$K74)</f>
        <v>0</v>
      </c>
      <c r="AA74" s="990"/>
      <c r="AE74" s="988">
        <f t="shared" si="46"/>
        <v>0</v>
      </c>
      <c r="AF74" s="989">
        <f>VLOOKUP($E74,AE$450:AH$461,2,FALSE)*AE74*($K74)+IF($G74&gt;0,($H74/$G74)*AE74,0)*(1-$K74)</f>
        <v>0</v>
      </c>
      <c r="AG74" s="989">
        <f>VLOOKUP($E74,AE$450:AH$461,3,FALSE)*AE74*($K74)+IF($G74&gt;0,($I74/$G74)*AE74,0)*(1-$K74)</f>
        <v>0</v>
      </c>
      <c r="AH74" s="989">
        <f>VLOOKUP($E74,AE$450:AH$461,4,FALSE)*AE74*($K74)+(AE74-AF74-AG74)*(1-$K74)</f>
        <v>0</v>
      </c>
      <c r="AI74" s="990"/>
      <c r="AM74" s="988">
        <f t="shared" si="47"/>
        <v>0</v>
      </c>
      <c r="AN74" s="989">
        <f>VLOOKUP($E74,AM$450:AP$461,2,FALSE)*AM74*($K74)+IF($G74&gt;0,($H74/$G74)*AM74,0)*(1-$K74)</f>
        <v>0</v>
      </c>
      <c r="AO74" s="989">
        <f>VLOOKUP($E74,AM$450:AP$461,3,FALSE)*AM74*($K74)+IF($G74&gt;0,($I74/$G74)*AM74,0)*(1-$K74)</f>
        <v>0</v>
      </c>
      <c r="AP74" s="989">
        <f>VLOOKUP($E74,AM$450:AP$461,4,FALSE)*AM74*($K74)+(AM74-AN74-AO74)*(1-$K74)</f>
        <v>0</v>
      </c>
      <c r="AQ74" s="990"/>
      <c r="AU74" s="988">
        <f t="shared" si="48"/>
        <v>0</v>
      </c>
      <c r="AV74" s="989">
        <f>VLOOKUP($E74,AU$450:AX$461,2,FALSE)*AU74*($K74)+IF($G74&gt;0,($H74/$G74)*AU74,0)*(1-$K74)</f>
        <v>0</v>
      </c>
      <c r="AW74" s="989">
        <f>VLOOKUP($E74,AU$450:AX$461,3,FALSE)*AU74*($K74)+IF($G74&gt;0,($I74/$G74)*AU74,0)*(1-$K74)</f>
        <v>0</v>
      </c>
      <c r="AX74" s="989">
        <f>VLOOKUP($E74,AU$450:AX$461,4,FALSE)*AU74*($K74)+(AU74-AV74-AW74)*(1-$K74)</f>
        <v>0</v>
      </c>
      <c r="AY74" s="990"/>
      <c r="BC74" s="988">
        <f t="shared" si="49"/>
        <v>0</v>
      </c>
      <c r="BD74" s="989">
        <f>VLOOKUP($E74,BC$450:BF$461,2,FALSE)*BC74*($K74)+IF($G74&gt;0,($H74/$G74)*BC74,0)*(1-$K74)</f>
        <v>0</v>
      </c>
      <c r="BE74" s="989">
        <f>VLOOKUP($E74,BC$450:BF$461,3,FALSE)*BC74*($K74)+IF($G74&gt;0,($I74/$G74)*BC74,0)*(1-$K74)</f>
        <v>0</v>
      </c>
      <c r="BF74" s="989">
        <f>VLOOKUP($E74,BC$450:BF$461,4,FALSE)*BC74*($K74)+(BC74-BD74-BE74)*(1-$K74)</f>
        <v>0</v>
      </c>
      <c r="BG74" s="990"/>
      <c r="BK74" s="988">
        <f t="shared" si="50"/>
        <v>0</v>
      </c>
      <c r="BL74" s="989">
        <f>VLOOKUP($E74,BK$450:BN$461,2,FALSE)*BK74*($K74)+IF($G74&gt;0,($H74/$G74)*BK74,0)*(1-$K74)</f>
        <v>0</v>
      </c>
      <c r="BM74" s="989">
        <f>VLOOKUP($E74,BK$450:BN$461,3,FALSE)*BK74*($K74)+IF($G74&gt;0,($I74/$G74)*BK74,0)*(1-$K74)</f>
        <v>0</v>
      </c>
      <c r="BN74" s="989">
        <f>VLOOKUP($E74,BK$450:BN$461,4,FALSE)*BK74*($K74)+(BK74-BL74-BM74)*(1-$K74)</f>
        <v>0</v>
      </c>
      <c r="BO74" s="990"/>
      <c r="BS74" s="988">
        <f t="shared" si="51"/>
        <v>0</v>
      </c>
      <c r="BT74" s="989">
        <f>VLOOKUP($E74,BS$450:BV$461,2,FALSE)*BS74*($K74)+IF($G74&gt;0,($H74/$G74)*BS74,0)*(1-$K74)</f>
        <v>0</v>
      </c>
      <c r="BU74" s="989">
        <f>VLOOKUP($E74,BS$450:BV$461,3,FALSE)*BS74*($K74)+IF($G74&gt;0,($I74/$G74)*BS74,0)*(1-$K74)</f>
        <v>0</v>
      </c>
      <c r="BV74" s="989">
        <f>VLOOKUP($E74,BS$450:BV$461,4,FALSE)*BS74*($K74)+(BS74-BT74-BU74)*(1-$K74)</f>
        <v>0</v>
      </c>
      <c r="BW74" s="990"/>
      <c r="CA74" s="988">
        <f t="shared" si="52"/>
        <v>0</v>
      </c>
      <c r="CB74" s="989">
        <f>VLOOKUP($E74,CA$450:CD$461,2,FALSE)*CA74*($K74)+IF($G74&gt;0,($H74/$G74)*CA74,0)*(1-$K74)</f>
        <v>0</v>
      </c>
      <c r="CC74" s="989">
        <f>VLOOKUP($E74,CA$450:CD$461,3,FALSE)*CA74*($K74)+IF($G74&gt;0,($I74/$G74)*CA74,0)*(1-$K74)</f>
        <v>0</v>
      </c>
      <c r="CD74" s="989">
        <f>VLOOKUP($E74,CA$450:CD$461,4,FALSE)*CA74*($K74)+(CA74-CB74-CC74)*(1-$K74)</f>
        <v>0</v>
      </c>
      <c r="CE74" s="990"/>
      <c r="CI74" s="988">
        <f t="shared" si="53"/>
        <v>0</v>
      </c>
      <c r="CJ74" s="989">
        <f>VLOOKUP($E74,CI$450:CL$461,2,FALSE)*CI74*($K74)+IF($G74&gt;0,($H74/$G74)*CI74,0)*(1-$K74)</f>
        <v>0</v>
      </c>
      <c r="CK74" s="989">
        <f>VLOOKUP($E74,CI$450:CL$461,3,FALSE)*CI74*($K74)+IF($G74&gt;0,($I74/$G74)*CI74,0)*(1-$K74)</f>
        <v>0</v>
      </c>
      <c r="CL74" s="989">
        <f>VLOOKUP($E74,CI$450:CL$461,4,FALSE)*CI74*($K74)+(CI74-CJ74-CK74)*(1-$K74)</f>
        <v>0</v>
      </c>
      <c r="CM74" s="990"/>
      <c r="CQ74" s="988">
        <f t="shared" si="54"/>
        <v>0</v>
      </c>
      <c r="CR74" s="989">
        <f>VLOOKUP($E74,CQ$450:CT$461,2,FALSE)*CQ74*($K74)+IF($G74&gt;0,($H74/$G74)*CQ74,0)*(1-$K74)</f>
        <v>0</v>
      </c>
      <c r="CS74" s="989">
        <f>VLOOKUP($E74,CQ$450:CT$461,3,FALSE)*CQ74*($K74)+IF($G74&gt;0,($I74/$G74)*CQ74,0)*(1-$K74)</f>
        <v>0</v>
      </c>
      <c r="CT74" s="989">
        <f>VLOOKUP($E74,CQ$450:CT$461,4,FALSE)*CQ74*($K74)+(CQ74-CR74-CS74)*(1-$K74)</f>
        <v>0</v>
      </c>
      <c r="CU74" s="990"/>
      <c r="CY74" s="988">
        <f t="shared" si="55"/>
        <v>0</v>
      </c>
      <c r="CZ74" s="989">
        <f>VLOOKUP($E74,CY$450:DB$461,2,FALSE)*CY74*($K74)+IF($G74&gt;0,($H74/$G74)*CY74,0)*(1-$K74)</f>
        <v>0</v>
      </c>
      <c r="DA74" s="989">
        <f>VLOOKUP($E74,CY$450:DB$461,3,FALSE)*CY74*($K74)+IF($G74&gt;0,($I74/$G74)*CY74,0)*(1-$K74)</f>
        <v>0</v>
      </c>
      <c r="DB74" s="989">
        <f>VLOOKUP($E74,CY$450:DB$461,4,FALSE)*CY74*($K74)+(CY74-CZ74-DA74)*(1-$K74)</f>
        <v>0</v>
      </c>
      <c r="DC74" s="990"/>
      <c r="DG74" s="988">
        <f t="shared" si="56"/>
        <v>0</v>
      </c>
      <c r="DH74" s="989">
        <f>VLOOKUP($E74,DG$450:DJ$461,2,FALSE)*DG74*($K74)+IF($G74&gt;0,($H74/$G74)*DG74,0)*(1-$K74)</f>
        <v>0</v>
      </c>
      <c r="DI74" s="989">
        <f>VLOOKUP($E74,DG$450:DJ$461,3,FALSE)*DG74*($K74)+IF($G74&gt;0,($I74/$G74)*DG74,0)*(1-$K74)</f>
        <v>0</v>
      </c>
      <c r="DJ74" s="989">
        <f>VLOOKUP($E74,DG$450:DJ$461,4,FALSE)*DG74*($K74)+(DG74-DH74-DI74)*(1-$K74)</f>
        <v>0</v>
      </c>
      <c r="DK74" s="990"/>
      <c r="DO74" s="988">
        <f t="shared" si="57"/>
        <v>0</v>
      </c>
      <c r="DP74" s="989">
        <f>VLOOKUP($E74,DO$450:DR$461,2,FALSE)*DO74*($K74)+IF($G74&gt;0,($H74/$G74)*DO74,0)*(1-$K74)</f>
        <v>0</v>
      </c>
      <c r="DQ74" s="989">
        <f>VLOOKUP($E74,DO$450:DR$461,3,FALSE)*DO74*($K74)+IF($G74&gt;0,($I74/$G74)*DO74,0)*(1-$K74)</f>
        <v>0</v>
      </c>
      <c r="DR74" s="989">
        <f>VLOOKUP($E74,DO$450:DR$461,4,FALSE)*DO74*($K74)+(DO74-DP74-DQ74)*(1-$K74)</f>
        <v>0</v>
      </c>
      <c r="DS74" s="990"/>
      <c r="DW74" s="988">
        <f t="shared" si="58"/>
        <v>0</v>
      </c>
      <c r="DX74" s="989">
        <f>VLOOKUP($E74,DW$450:DZ$461,2,FALSE)*DW74*($K74)+IF($G74&gt;0,($H74/$G74)*DW74,0)*(1-$K74)</f>
        <v>0</v>
      </c>
      <c r="DY74" s="989">
        <f>VLOOKUP($E74,DW$450:DZ$461,3,FALSE)*DW74*($K74)+IF($G74&gt;0,($I74/$G74)*DW74,0)*(1-$K74)</f>
        <v>0</v>
      </c>
      <c r="DZ74" s="989">
        <f>VLOOKUP($E74,DW$450:DZ$461,4,FALSE)*DW74*($K74)+(DW74-DX74-DY74)*(1-$K74)</f>
        <v>0</v>
      </c>
      <c r="EA74" s="990"/>
      <c r="EE74" s="988">
        <f t="shared" si="59"/>
        <v>0</v>
      </c>
      <c r="EF74" s="989">
        <f>VLOOKUP($E74,EE$450:EH$461,2,FALSE)*EE74*($K74)+IF($G74&gt;0,($H74/$G74)*EE74,0)*(1-$K74)</f>
        <v>0</v>
      </c>
      <c r="EG74" s="989">
        <f>VLOOKUP($E74,EE$450:EH$461,3,FALSE)*EE74*($K74)+IF($G74&gt;0,($I74/$G74)*EE74,0)*(1-$K74)</f>
        <v>0</v>
      </c>
      <c r="EH74" s="989">
        <f>VLOOKUP($E74,EE$450:EH$461,4,FALSE)*EE74*($K74)+(EE74-EF74-EG74)*(1-$K74)</f>
        <v>0</v>
      </c>
      <c r="EI74" s="990"/>
      <c r="EM74" s="988">
        <f t="shared" si="60"/>
        <v>0</v>
      </c>
      <c r="EN74" s="989">
        <f>VLOOKUP($E74,EM$450:EP$461,2,FALSE)*EM74*($K74)+IF($G74&gt;0,($H74/$G74)*EM74,0)*(1-$K74)</f>
        <v>0</v>
      </c>
      <c r="EO74" s="989">
        <f>VLOOKUP($E74,EM$450:EP$461,3,FALSE)*EM74*($K74)+IF($G74&gt;0,($I74/$G74)*EM74,0)*(1-$K74)</f>
        <v>0</v>
      </c>
      <c r="EP74" s="989">
        <f>VLOOKUP($E74,EM$450:EP$461,4,FALSE)*EM74*($K74)+(EM74-EN74-EO74)*(1-$K74)</f>
        <v>0</v>
      </c>
      <c r="EQ74" s="990"/>
      <c r="EU74" s="988">
        <f t="shared" si="61"/>
        <v>0</v>
      </c>
      <c r="EV74" s="989">
        <f>VLOOKUP($E74,EU$450:EX$461,2,FALSE)*EU74*($K74)+IF($G74&gt;0,($H74/$G74)*EU74,0)*(1-$K74)</f>
        <v>0</v>
      </c>
      <c r="EW74" s="989">
        <f>VLOOKUP($E74,EU$450:EX$461,3,FALSE)*EU74*($K74)+IF($G74&gt;0,($I74/$G74)*EU74,0)*(1-$K74)</f>
        <v>0</v>
      </c>
      <c r="EX74" s="989">
        <f>VLOOKUP($E74,EU$450:EX$461,4,FALSE)*EU74*($K74)+(EU74-EV74-EW74)*(1-$K74)</f>
        <v>0</v>
      </c>
      <c r="EY74" s="990"/>
      <c r="FC74" s="988">
        <f t="shared" si="62"/>
        <v>0</v>
      </c>
      <c r="FD74" s="989">
        <f>VLOOKUP($E74,FC$450:FF$461,2,FALSE)*FC74*($K74)+IF($G74&gt;0,($H74/$G74)*FC74,0)*(1-$K74)</f>
        <v>0</v>
      </c>
      <c r="FE74" s="989">
        <f>VLOOKUP($E74,FC$450:FF$461,3,FALSE)*FC74*($K74)+IF($G74&gt;0,($I74/$G74)*FC74,0)*(1-$K74)</f>
        <v>0</v>
      </c>
      <c r="FF74" s="989">
        <f>VLOOKUP($E74,FC$450:FF$461,4,FALSE)*FC74*($K74)+(FC74-FD74-FE74)*(1-$K74)</f>
        <v>0</v>
      </c>
      <c r="FG74" s="990"/>
      <c r="FK74" s="988">
        <f t="shared" si="63"/>
        <v>0</v>
      </c>
      <c r="FL74" s="989">
        <f>VLOOKUP($E74,FK$450:FN$461,2,FALSE)*FK74*($K74)+IF($G74&gt;0,($H74/$G74)*FK74,0)*(1-$K74)</f>
        <v>0</v>
      </c>
      <c r="FM74" s="989">
        <f>VLOOKUP($E74,FK$450:FN$461,3,FALSE)*FK74*($K74)+IF($G74&gt;0,($I74/$G74)*FK74,0)*(1-$K74)</f>
        <v>0</v>
      </c>
      <c r="FN74" s="989">
        <f>VLOOKUP($E74,FK$450:FN$461,4,FALSE)*FK74*($K74)+(FK74-FL74-FM74)*(1-$K74)</f>
        <v>0</v>
      </c>
      <c r="FO74" s="990"/>
    </row>
    <row r="75" spans="1:171">
      <c r="A75" s="1246"/>
      <c r="B75" s="787" t="s">
        <v>92</v>
      </c>
      <c r="C75" s="1963">
        <v>219</v>
      </c>
      <c r="D75" s="764">
        <v>108</v>
      </c>
      <c r="E75" s="182" t="str">
        <f>'Sch 1- Rate Base '!E75</f>
        <v>GP</v>
      </c>
      <c r="F75" s="765"/>
      <c r="G75" s="182">
        <f>'Sch 1- Rate Base '!G75</f>
        <v>0</v>
      </c>
      <c r="H75" s="182">
        <f>'Sch 1- Rate Base '!H75</f>
        <v>0</v>
      </c>
      <c r="I75" s="182">
        <f>'Sch 1- Rate Base '!I75</f>
        <v>0</v>
      </c>
      <c r="J75" s="1247">
        <f>'Sch 1- Rate Base '!J75</f>
        <v>0</v>
      </c>
      <c r="K75" s="777">
        <f t="shared" si="43"/>
        <v>1</v>
      </c>
      <c r="O75" s="988">
        <f t="shared" si="44"/>
        <v>0</v>
      </c>
      <c r="P75" s="989" t="e">
        <f>VLOOKUP($E75,O$450:R$461,2,FALSE)*O75*($K75)+IF($G75&gt;0,($H75/$G75)*O75,0)*(1-$K75)</f>
        <v>#DIV/0!</v>
      </c>
      <c r="Q75" s="989" t="e">
        <f>VLOOKUP($E75,O$450:R$461,3,FALSE)*O75*($K75)+IF($G75&gt;0,($I75/$G75)*O75,0)*(1-$K75)</f>
        <v>#DIV/0!</v>
      </c>
      <c r="R75" s="989" t="e">
        <f>VLOOKUP($E75,O$450:R$461,4,FALSE)*O75*($K75)+(O75-P75-Q75)*(1-$K75)</f>
        <v>#DIV/0!</v>
      </c>
      <c r="S75" s="990"/>
      <c r="W75" s="988">
        <f t="shared" si="45"/>
        <v>0</v>
      </c>
      <c r="X75" s="989" t="e">
        <f>VLOOKUP($E75,W$450:Z$461,2,FALSE)*W75*($K75)+IF($G75&gt;0,($H75/$G75)*W75,0)*(1-$K75)</f>
        <v>#DIV/0!</v>
      </c>
      <c r="Y75" s="989" t="e">
        <f>VLOOKUP($E75,W$450:Z$461,3,FALSE)*W75*($K75)+IF($G75&gt;0,($I75/$G75)*W75,0)*(1-$K75)</f>
        <v>#DIV/0!</v>
      </c>
      <c r="Z75" s="989" t="e">
        <f>VLOOKUP($E75,W$450:Z$461,4,FALSE)*W75*($K75)+(W75-X75-Y75)*(1-$K75)</f>
        <v>#DIV/0!</v>
      </c>
      <c r="AA75" s="990"/>
      <c r="AE75" s="988">
        <f t="shared" si="46"/>
        <v>0</v>
      </c>
      <c r="AF75" s="989" t="e">
        <f>VLOOKUP($E75,AE$450:AH$461,2,FALSE)*AE75*($K75)+IF($G75&gt;0,($H75/$G75)*AE75,0)*(1-$K75)</f>
        <v>#DIV/0!</v>
      </c>
      <c r="AG75" s="989" t="e">
        <f>VLOOKUP($E75,AE$450:AH$461,3,FALSE)*AE75*($K75)+IF($G75&gt;0,($I75/$G75)*AE75,0)*(1-$K75)</f>
        <v>#DIV/0!</v>
      </c>
      <c r="AH75" s="989" t="e">
        <f>VLOOKUP($E75,AE$450:AH$461,4,FALSE)*AE75*($K75)+(AE75-AF75-AG75)*(1-$K75)</f>
        <v>#DIV/0!</v>
      </c>
      <c r="AI75" s="990"/>
      <c r="AM75" s="988">
        <f t="shared" si="47"/>
        <v>0</v>
      </c>
      <c r="AN75" s="989" t="e">
        <f>VLOOKUP($E75,AM$450:AP$461,2,FALSE)*AM75*($K75)+IF($G75&gt;0,($H75/$G75)*AM75,0)*(1-$K75)</f>
        <v>#DIV/0!</v>
      </c>
      <c r="AO75" s="989" t="e">
        <f>VLOOKUP($E75,AM$450:AP$461,3,FALSE)*AM75*($K75)+IF($G75&gt;0,($I75/$G75)*AM75,0)*(1-$K75)</f>
        <v>#DIV/0!</v>
      </c>
      <c r="AP75" s="989" t="e">
        <f>VLOOKUP($E75,AM$450:AP$461,4,FALSE)*AM75*($K75)+(AM75-AN75-AO75)*(1-$K75)</f>
        <v>#DIV/0!</v>
      </c>
      <c r="AQ75" s="990"/>
      <c r="AU75" s="988">
        <f t="shared" si="48"/>
        <v>0</v>
      </c>
      <c r="AV75" s="989" t="e">
        <f>VLOOKUP($E75,AU$450:AX$461,2,FALSE)*AU75*($K75)+IF($G75&gt;0,($H75/$G75)*AU75,0)*(1-$K75)</f>
        <v>#DIV/0!</v>
      </c>
      <c r="AW75" s="989" t="e">
        <f>VLOOKUP($E75,AU$450:AX$461,3,FALSE)*AU75*($K75)+IF($G75&gt;0,($I75/$G75)*AU75,0)*(1-$K75)</f>
        <v>#DIV/0!</v>
      </c>
      <c r="AX75" s="989" t="e">
        <f>VLOOKUP($E75,AU$450:AX$461,4,FALSE)*AU75*($K75)+(AU75-AV75-AW75)*(1-$K75)</f>
        <v>#DIV/0!</v>
      </c>
      <c r="AY75" s="990"/>
      <c r="BC75" s="988">
        <f t="shared" si="49"/>
        <v>0</v>
      </c>
      <c r="BD75" s="989" t="e">
        <f>VLOOKUP($E75,BC$450:BF$461,2,FALSE)*BC75*($K75)+IF($G75&gt;0,($H75/$G75)*BC75,0)*(1-$K75)</f>
        <v>#DIV/0!</v>
      </c>
      <c r="BE75" s="989" t="e">
        <f>VLOOKUP($E75,BC$450:BF$461,3,FALSE)*BC75*($K75)+IF($G75&gt;0,($I75/$G75)*BC75,0)*(1-$K75)</f>
        <v>#DIV/0!</v>
      </c>
      <c r="BF75" s="989" t="e">
        <f>VLOOKUP($E75,BC$450:BF$461,4,FALSE)*BC75*($K75)+(BC75-BD75-BE75)*(1-$K75)</f>
        <v>#DIV/0!</v>
      </c>
      <c r="BG75" s="990"/>
      <c r="BK75" s="988">
        <f t="shared" si="50"/>
        <v>0</v>
      </c>
      <c r="BL75" s="989" t="e">
        <f>VLOOKUP($E75,BK$450:BN$461,2,FALSE)*BK75*($K75)+IF($G75&gt;0,($H75/$G75)*BK75,0)*(1-$K75)</f>
        <v>#DIV/0!</v>
      </c>
      <c r="BM75" s="989" t="e">
        <f>VLOOKUP($E75,BK$450:BN$461,3,FALSE)*BK75*($K75)+IF($G75&gt;0,($I75/$G75)*BK75,0)*(1-$K75)</f>
        <v>#DIV/0!</v>
      </c>
      <c r="BN75" s="989" t="e">
        <f>VLOOKUP($E75,BK$450:BN$461,4,FALSE)*BK75*($K75)+(BK75-BL75-BM75)*(1-$K75)</f>
        <v>#DIV/0!</v>
      </c>
      <c r="BO75" s="990"/>
      <c r="BS75" s="988">
        <f t="shared" si="51"/>
        <v>0</v>
      </c>
      <c r="BT75" s="989" t="e">
        <f>VLOOKUP($E75,BS$450:BV$461,2,FALSE)*BS75*($K75)+IF($G75&gt;0,($H75/$G75)*BS75,0)*(1-$K75)</f>
        <v>#DIV/0!</v>
      </c>
      <c r="BU75" s="989" t="e">
        <f>VLOOKUP($E75,BS$450:BV$461,3,FALSE)*BS75*($K75)+IF($G75&gt;0,($I75/$G75)*BS75,0)*(1-$K75)</f>
        <v>#DIV/0!</v>
      </c>
      <c r="BV75" s="989" t="e">
        <f>VLOOKUP($E75,BS$450:BV$461,4,FALSE)*BS75*($K75)+(BS75-BT75-BU75)*(1-$K75)</f>
        <v>#DIV/0!</v>
      </c>
      <c r="BW75" s="990"/>
      <c r="CA75" s="988">
        <f t="shared" si="52"/>
        <v>0</v>
      </c>
      <c r="CB75" s="989" t="e">
        <f>VLOOKUP($E75,CA$450:CD$461,2,FALSE)*CA75*($K75)+IF($G75&gt;0,($H75/$G75)*CA75,0)*(1-$K75)</f>
        <v>#DIV/0!</v>
      </c>
      <c r="CC75" s="989" t="e">
        <f>VLOOKUP($E75,CA$450:CD$461,3,FALSE)*CA75*($K75)+IF($G75&gt;0,($I75/$G75)*CA75,0)*(1-$K75)</f>
        <v>#DIV/0!</v>
      </c>
      <c r="CD75" s="989" t="e">
        <f>VLOOKUP($E75,CA$450:CD$461,4,FALSE)*CA75*($K75)+(CA75-CB75-CC75)*(1-$K75)</f>
        <v>#DIV/0!</v>
      </c>
      <c r="CE75" s="990"/>
      <c r="CI75" s="988">
        <f t="shared" si="53"/>
        <v>0</v>
      </c>
      <c r="CJ75" s="989" t="e">
        <f>VLOOKUP($E75,CI$450:CL$461,2,FALSE)*CI75*($K75)+IF($G75&gt;0,($H75/$G75)*CI75,0)*(1-$K75)</f>
        <v>#DIV/0!</v>
      </c>
      <c r="CK75" s="989" t="e">
        <f>VLOOKUP($E75,CI$450:CL$461,3,FALSE)*CI75*($K75)+IF($G75&gt;0,($I75/$G75)*CI75,0)*(1-$K75)</f>
        <v>#DIV/0!</v>
      </c>
      <c r="CL75" s="989" t="e">
        <f>VLOOKUP($E75,CI$450:CL$461,4,FALSE)*CI75*($K75)+(CI75-CJ75-CK75)*(1-$K75)</f>
        <v>#DIV/0!</v>
      </c>
      <c r="CM75" s="990"/>
      <c r="CQ75" s="988">
        <f t="shared" si="54"/>
        <v>0</v>
      </c>
      <c r="CR75" s="989" t="e">
        <f>VLOOKUP($E75,CQ$450:CT$461,2,FALSE)*CQ75*($K75)+IF($G75&gt;0,($H75/$G75)*CQ75,0)*(1-$K75)</f>
        <v>#DIV/0!</v>
      </c>
      <c r="CS75" s="989" t="e">
        <f>VLOOKUP($E75,CQ$450:CT$461,3,FALSE)*CQ75*($K75)+IF($G75&gt;0,($I75/$G75)*CQ75,0)*(1-$K75)</f>
        <v>#DIV/0!</v>
      </c>
      <c r="CT75" s="989" t="e">
        <f>VLOOKUP($E75,CQ$450:CT$461,4,FALSE)*CQ75*($K75)+(CQ75-CR75-CS75)*(1-$K75)</f>
        <v>#DIV/0!</v>
      </c>
      <c r="CU75" s="990"/>
      <c r="CY75" s="988">
        <f t="shared" si="55"/>
        <v>0</v>
      </c>
      <c r="CZ75" s="989" t="e">
        <f>VLOOKUP($E75,CY$450:DB$461,2,FALSE)*CY75*($K75)+IF($G75&gt;0,($H75/$G75)*CY75,0)*(1-$K75)</f>
        <v>#DIV/0!</v>
      </c>
      <c r="DA75" s="989" t="e">
        <f>VLOOKUP($E75,CY$450:DB$461,3,FALSE)*CY75*($K75)+IF($G75&gt;0,($I75/$G75)*CY75,0)*(1-$K75)</f>
        <v>#DIV/0!</v>
      </c>
      <c r="DB75" s="989" t="e">
        <f>VLOOKUP($E75,CY$450:DB$461,4,FALSE)*CY75*($K75)+(CY75-CZ75-DA75)*(1-$K75)</f>
        <v>#DIV/0!</v>
      </c>
      <c r="DC75" s="990"/>
      <c r="DG75" s="988">
        <f t="shared" si="56"/>
        <v>0</v>
      </c>
      <c r="DH75" s="989" t="e">
        <f>VLOOKUP($E75,DG$450:DJ$461,2,FALSE)*DG75*($K75)+IF($G75&gt;0,($H75/$G75)*DG75,0)*(1-$K75)</f>
        <v>#DIV/0!</v>
      </c>
      <c r="DI75" s="989" t="e">
        <f>VLOOKUP($E75,DG$450:DJ$461,3,FALSE)*DG75*($K75)+IF($G75&gt;0,($I75/$G75)*DG75,0)*(1-$K75)</f>
        <v>#DIV/0!</v>
      </c>
      <c r="DJ75" s="989" t="e">
        <f>VLOOKUP($E75,DG$450:DJ$461,4,FALSE)*DG75*($K75)+(DG75-DH75-DI75)*(1-$K75)</f>
        <v>#DIV/0!</v>
      </c>
      <c r="DK75" s="990"/>
      <c r="DO75" s="988">
        <f t="shared" si="57"/>
        <v>0</v>
      </c>
      <c r="DP75" s="989" t="e">
        <f>VLOOKUP($E75,DO$450:DR$461,2,FALSE)*DO75*($K75)+IF($G75&gt;0,($H75/$G75)*DO75,0)*(1-$K75)</f>
        <v>#DIV/0!</v>
      </c>
      <c r="DQ75" s="989" t="e">
        <f>VLOOKUP($E75,DO$450:DR$461,3,FALSE)*DO75*($K75)+IF($G75&gt;0,($I75/$G75)*DO75,0)*(1-$K75)</f>
        <v>#DIV/0!</v>
      </c>
      <c r="DR75" s="989" t="e">
        <f>VLOOKUP($E75,DO$450:DR$461,4,FALSE)*DO75*($K75)+(DO75-DP75-DQ75)*(1-$K75)</f>
        <v>#DIV/0!</v>
      </c>
      <c r="DS75" s="990"/>
      <c r="DW75" s="988">
        <f t="shared" si="58"/>
        <v>0</v>
      </c>
      <c r="DX75" s="989" t="e">
        <f>VLOOKUP($E75,DW$450:DZ$461,2,FALSE)*DW75*($K75)+IF($G75&gt;0,($H75/$G75)*DW75,0)*(1-$K75)</f>
        <v>#DIV/0!</v>
      </c>
      <c r="DY75" s="989" t="e">
        <f>VLOOKUP($E75,DW$450:DZ$461,3,FALSE)*DW75*($K75)+IF($G75&gt;0,($I75/$G75)*DW75,0)*(1-$K75)</f>
        <v>#DIV/0!</v>
      </c>
      <c r="DZ75" s="989" t="e">
        <f>VLOOKUP($E75,DW$450:DZ$461,4,FALSE)*DW75*($K75)+(DW75-DX75-DY75)*(1-$K75)</f>
        <v>#DIV/0!</v>
      </c>
      <c r="EA75" s="990"/>
      <c r="EE75" s="988">
        <f t="shared" si="59"/>
        <v>0</v>
      </c>
      <c r="EF75" s="989" t="e">
        <f>VLOOKUP($E75,EE$450:EH$461,2,FALSE)*EE75*($K75)+IF($G75&gt;0,($H75/$G75)*EE75,0)*(1-$K75)</f>
        <v>#DIV/0!</v>
      </c>
      <c r="EG75" s="989" t="e">
        <f>VLOOKUP($E75,EE$450:EH$461,3,FALSE)*EE75*($K75)+IF($G75&gt;0,($I75/$G75)*EE75,0)*(1-$K75)</f>
        <v>#DIV/0!</v>
      </c>
      <c r="EH75" s="989" t="e">
        <f>VLOOKUP($E75,EE$450:EH$461,4,FALSE)*EE75*($K75)+(EE75-EF75-EG75)*(1-$K75)</f>
        <v>#DIV/0!</v>
      </c>
      <c r="EI75" s="990"/>
      <c r="EM75" s="988">
        <f t="shared" si="60"/>
        <v>0</v>
      </c>
      <c r="EN75" s="989" t="e">
        <f>VLOOKUP($E75,EM$450:EP$461,2,FALSE)*EM75*($K75)+IF($G75&gt;0,($H75/$G75)*EM75,0)*(1-$K75)</f>
        <v>#DIV/0!</v>
      </c>
      <c r="EO75" s="989" t="e">
        <f>VLOOKUP($E75,EM$450:EP$461,3,FALSE)*EM75*($K75)+IF($G75&gt;0,($I75/$G75)*EM75,0)*(1-$K75)</f>
        <v>#DIV/0!</v>
      </c>
      <c r="EP75" s="989" t="e">
        <f>VLOOKUP($E75,EM$450:EP$461,4,FALSE)*EM75*($K75)+(EM75-EN75-EO75)*(1-$K75)</f>
        <v>#DIV/0!</v>
      </c>
      <c r="EQ75" s="990"/>
      <c r="EU75" s="988">
        <f t="shared" si="61"/>
        <v>0</v>
      </c>
      <c r="EV75" s="989" t="e">
        <f>VLOOKUP($E75,EU$450:EX$461,2,FALSE)*EU75*($K75)+IF($G75&gt;0,($H75/$G75)*EU75,0)*(1-$K75)</f>
        <v>#DIV/0!</v>
      </c>
      <c r="EW75" s="989" t="e">
        <f>VLOOKUP($E75,EU$450:EX$461,3,FALSE)*EU75*($K75)+IF($G75&gt;0,($I75/$G75)*EU75,0)*(1-$K75)</f>
        <v>#DIV/0!</v>
      </c>
      <c r="EX75" s="989" t="e">
        <f>VLOOKUP($E75,EU$450:EX$461,4,FALSE)*EU75*($K75)+(EU75-EV75-EW75)*(1-$K75)</f>
        <v>#DIV/0!</v>
      </c>
      <c r="EY75" s="990"/>
      <c r="FC75" s="988">
        <f t="shared" si="62"/>
        <v>0</v>
      </c>
      <c r="FD75" s="989" t="e">
        <f>VLOOKUP($E75,FC$450:FF$461,2,FALSE)*FC75*($K75)+IF($G75&gt;0,($H75/$G75)*FC75,0)*(1-$K75)</f>
        <v>#DIV/0!</v>
      </c>
      <c r="FE75" s="989" t="e">
        <f>VLOOKUP($E75,FC$450:FF$461,3,FALSE)*FC75*($K75)+IF($G75&gt;0,($I75/$G75)*FC75,0)*(1-$K75)</f>
        <v>#DIV/0!</v>
      </c>
      <c r="FF75" s="989" t="e">
        <f>VLOOKUP($E75,FC$450:FF$461,4,FALSE)*FC75*($K75)+(FC75-FD75-FE75)*(1-$K75)</f>
        <v>#DIV/0!</v>
      </c>
      <c r="FG75" s="990"/>
      <c r="FK75" s="988">
        <f t="shared" si="63"/>
        <v>0</v>
      </c>
      <c r="FL75" s="989" t="e">
        <f>VLOOKUP($E75,FK$450:FN$461,2,FALSE)*FK75*($K75)+IF($G75&gt;0,($H75/$G75)*FK75,0)*(1-$K75)</f>
        <v>#DIV/0!</v>
      </c>
      <c r="FM75" s="989" t="e">
        <f>VLOOKUP($E75,FK$450:FN$461,3,FALSE)*FK75*($K75)+IF($G75&gt;0,($I75/$G75)*FK75,0)*(1-$K75)</f>
        <v>#DIV/0!</v>
      </c>
      <c r="FN75" s="989" t="e">
        <f>VLOOKUP($E75,FK$450:FN$461,4,FALSE)*FK75*($K75)+(FK75-FL75-FM75)*(1-$K75)</f>
        <v>#DIV/0!</v>
      </c>
      <c r="FO75" s="990"/>
    </row>
    <row r="76" spans="1:171">
      <c r="A76" s="1246"/>
      <c r="B76" s="787" t="s">
        <v>349</v>
      </c>
      <c r="C76" s="1963">
        <v>219</v>
      </c>
      <c r="D76" s="764">
        <v>108</v>
      </c>
      <c r="E76" s="182" t="str">
        <f>'Sch 1- Rate Base '!E76</f>
        <v>DIST</v>
      </c>
      <c r="F76" s="765"/>
      <c r="G76" s="182">
        <f>'Sch 1- Rate Base '!G76</f>
        <v>0</v>
      </c>
      <c r="H76" s="182">
        <f>'Sch 1- Rate Base '!H76</f>
        <v>0</v>
      </c>
      <c r="I76" s="182">
        <f>'Sch 1- Rate Base '!I76</f>
        <v>0</v>
      </c>
      <c r="J76" s="1247">
        <f>'Sch 1- Rate Base '!J76</f>
        <v>0</v>
      </c>
      <c r="K76" s="777">
        <f t="shared" si="43"/>
        <v>1</v>
      </c>
      <c r="O76" s="988">
        <f t="shared" si="44"/>
        <v>0</v>
      </c>
      <c r="P76" s="989">
        <f>VLOOKUP($E76,O$450:R$461,2,FALSE)*O76*($K76)+IF($G76&gt;0,($H76/$G76)*O76,0)*(1-$K76)</f>
        <v>0</v>
      </c>
      <c r="Q76" s="989">
        <f>VLOOKUP($E76,O$450:R$461,3,FALSE)*O76*($K76)+IF($G76&gt;0,($I76/$G76)*O76,0)*(1-$K76)</f>
        <v>0</v>
      </c>
      <c r="R76" s="989">
        <f>VLOOKUP($E76,O$450:R$461,4,FALSE)*O76*($K76)+(O76-P76-Q76)*(1-$K76)</f>
        <v>0</v>
      </c>
      <c r="S76" s="990"/>
      <c r="W76" s="988">
        <f t="shared" si="45"/>
        <v>0</v>
      </c>
      <c r="X76" s="989">
        <f>VLOOKUP($E76,W$450:Z$461,2,FALSE)*W76*($K76)+IF($G76&gt;0,($H76/$G76)*W76,0)*(1-$K76)</f>
        <v>0</v>
      </c>
      <c r="Y76" s="989">
        <f>VLOOKUP($E76,W$450:Z$461,3,FALSE)*W76*($K76)+IF($G76&gt;0,($I76/$G76)*W76,0)*(1-$K76)</f>
        <v>0</v>
      </c>
      <c r="Z76" s="989">
        <f>VLOOKUP($E76,W$450:Z$461,4,FALSE)*W76*($K76)+(W76-X76-Y76)*(1-$K76)</f>
        <v>0</v>
      </c>
      <c r="AA76" s="990"/>
      <c r="AE76" s="988">
        <f t="shared" si="46"/>
        <v>0</v>
      </c>
      <c r="AF76" s="989">
        <f>VLOOKUP($E76,AE$450:AH$461,2,FALSE)*AE76*($K76)+IF($G76&gt;0,($H76/$G76)*AE76,0)*(1-$K76)</f>
        <v>0</v>
      </c>
      <c r="AG76" s="989">
        <f>VLOOKUP($E76,AE$450:AH$461,3,FALSE)*AE76*($K76)+IF($G76&gt;0,($I76/$G76)*AE76,0)*(1-$K76)</f>
        <v>0</v>
      </c>
      <c r="AH76" s="989">
        <f>VLOOKUP($E76,AE$450:AH$461,4,FALSE)*AE76*($K76)+(AE76-AF76-AG76)*(1-$K76)</f>
        <v>0</v>
      </c>
      <c r="AI76" s="990"/>
      <c r="AM76" s="988">
        <f t="shared" si="47"/>
        <v>0</v>
      </c>
      <c r="AN76" s="989">
        <f>VLOOKUP($E76,AM$450:AP$461,2,FALSE)*AM76*($K76)+IF($G76&gt;0,($H76/$G76)*AM76,0)*(1-$K76)</f>
        <v>0</v>
      </c>
      <c r="AO76" s="989">
        <f>VLOOKUP($E76,AM$450:AP$461,3,FALSE)*AM76*($K76)+IF($G76&gt;0,($I76/$G76)*AM76,0)*(1-$K76)</f>
        <v>0</v>
      </c>
      <c r="AP76" s="989">
        <f>VLOOKUP($E76,AM$450:AP$461,4,FALSE)*AM76*($K76)+(AM76-AN76-AO76)*(1-$K76)</f>
        <v>0</v>
      </c>
      <c r="AQ76" s="990"/>
      <c r="AU76" s="988">
        <f t="shared" si="48"/>
        <v>0</v>
      </c>
      <c r="AV76" s="989">
        <f>VLOOKUP($E76,AU$450:AX$461,2,FALSE)*AU76*($K76)+IF($G76&gt;0,($H76/$G76)*AU76,0)*(1-$K76)</f>
        <v>0</v>
      </c>
      <c r="AW76" s="989">
        <f>VLOOKUP($E76,AU$450:AX$461,3,FALSE)*AU76*($K76)+IF($G76&gt;0,($I76/$G76)*AU76,0)*(1-$K76)</f>
        <v>0</v>
      </c>
      <c r="AX76" s="989">
        <f>VLOOKUP($E76,AU$450:AX$461,4,FALSE)*AU76*($K76)+(AU76-AV76-AW76)*(1-$K76)</f>
        <v>0</v>
      </c>
      <c r="AY76" s="990"/>
      <c r="BC76" s="988">
        <f t="shared" si="49"/>
        <v>0</v>
      </c>
      <c r="BD76" s="989">
        <f>VLOOKUP($E76,BC$450:BF$461,2,FALSE)*BC76*($K76)+IF($G76&gt;0,($H76/$G76)*BC76,0)*(1-$K76)</f>
        <v>0</v>
      </c>
      <c r="BE76" s="989">
        <f>VLOOKUP($E76,BC$450:BF$461,3,FALSE)*BC76*($K76)+IF($G76&gt;0,($I76/$G76)*BC76,0)*(1-$K76)</f>
        <v>0</v>
      </c>
      <c r="BF76" s="989">
        <f>VLOOKUP($E76,BC$450:BF$461,4,FALSE)*BC76*($K76)+(BC76-BD76-BE76)*(1-$K76)</f>
        <v>0</v>
      </c>
      <c r="BG76" s="990"/>
      <c r="BK76" s="988">
        <f t="shared" si="50"/>
        <v>0</v>
      </c>
      <c r="BL76" s="989">
        <f>VLOOKUP($E76,BK$450:BN$461,2,FALSE)*BK76*($K76)+IF($G76&gt;0,($H76/$G76)*BK76,0)*(1-$K76)</f>
        <v>0</v>
      </c>
      <c r="BM76" s="989">
        <f>VLOOKUP($E76,BK$450:BN$461,3,FALSE)*BK76*($K76)+IF($G76&gt;0,($I76/$G76)*BK76,0)*(1-$K76)</f>
        <v>0</v>
      </c>
      <c r="BN76" s="989">
        <f>VLOOKUP($E76,BK$450:BN$461,4,FALSE)*BK76*($K76)+(BK76-BL76-BM76)*(1-$K76)</f>
        <v>0</v>
      </c>
      <c r="BO76" s="990"/>
      <c r="BS76" s="988">
        <f t="shared" si="51"/>
        <v>0</v>
      </c>
      <c r="BT76" s="989">
        <f>VLOOKUP($E76,BS$450:BV$461,2,FALSE)*BS76*($K76)+IF($G76&gt;0,($H76/$G76)*BS76,0)*(1-$K76)</f>
        <v>0</v>
      </c>
      <c r="BU76" s="989">
        <f>VLOOKUP($E76,BS$450:BV$461,3,FALSE)*BS76*($K76)+IF($G76&gt;0,($I76/$G76)*BS76,0)*(1-$K76)</f>
        <v>0</v>
      </c>
      <c r="BV76" s="989">
        <f>VLOOKUP($E76,BS$450:BV$461,4,FALSE)*BS76*($K76)+(BS76-BT76-BU76)*(1-$K76)</f>
        <v>0</v>
      </c>
      <c r="BW76" s="990"/>
      <c r="CA76" s="988">
        <f t="shared" si="52"/>
        <v>0</v>
      </c>
      <c r="CB76" s="989">
        <f>VLOOKUP($E76,CA$450:CD$461,2,FALSE)*CA76*($K76)+IF($G76&gt;0,($H76/$G76)*CA76,0)*(1-$K76)</f>
        <v>0</v>
      </c>
      <c r="CC76" s="989">
        <f>VLOOKUP($E76,CA$450:CD$461,3,FALSE)*CA76*($K76)+IF($G76&gt;0,($I76/$G76)*CA76,0)*(1-$K76)</f>
        <v>0</v>
      </c>
      <c r="CD76" s="989">
        <f>VLOOKUP($E76,CA$450:CD$461,4,FALSE)*CA76*($K76)+(CA76-CB76-CC76)*(1-$K76)</f>
        <v>0</v>
      </c>
      <c r="CE76" s="990"/>
      <c r="CI76" s="988">
        <f t="shared" si="53"/>
        <v>0</v>
      </c>
      <c r="CJ76" s="989">
        <f>VLOOKUP($E76,CI$450:CL$461,2,FALSE)*CI76*($K76)+IF($G76&gt;0,($H76/$G76)*CI76,0)*(1-$K76)</f>
        <v>0</v>
      </c>
      <c r="CK76" s="989">
        <f>VLOOKUP($E76,CI$450:CL$461,3,FALSE)*CI76*($K76)+IF($G76&gt;0,($I76/$G76)*CI76,0)*(1-$K76)</f>
        <v>0</v>
      </c>
      <c r="CL76" s="989">
        <f>VLOOKUP($E76,CI$450:CL$461,4,FALSE)*CI76*($K76)+(CI76-CJ76-CK76)*(1-$K76)</f>
        <v>0</v>
      </c>
      <c r="CM76" s="990"/>
      <c r="CQ76" s="988">
        <f t="shared" si="54"/>
        <v>0</v>
      </c>
      <c r="CR76" s="989">
        <f>VLOOKUP($E76,CQ$450:CT$461,2,FALSE)*CQ76*($K76)+IF($G76&gt;0,($H76/$G76)*CQ76,0)*(1-$K76)</f>
        <v>0</v>
      </c>
      <c r="CS76" s="989">
        <f>VLOOKUP($E76,CQ$450:CT$461,3,FALSE)*CQ76*($K76)+IF($G76&gt;0,($I76/$G76)*CQ76,0)*(1-$K76)</f>
        <v>0</v>
      </c>
      <c r="CT76" s="989">
        <f>VLOOKUP($E76,CQ$450:CT$461,4,FALSE)*CQ76*($K76)+(CQ76-CR76-CS76)*(1-$K76)</f>
        <v>0</v>
      </c>
      <c r="CU76" s="990"/>
      <c r="CY76" s="988">
        <f t="shared" si="55"/>
        <v>0</v>
      </c>
      <c r="CZ76" s="989">
        <f>VLOOKUP($E76,CY$450:DB$461,2,FALSE)*CY76*($K76)+IF($G76&gt;0,($H76/$G76)*CY76,0)*(1-$K76)</f>
        <v>0</v>
      </c>
      <c r="DA76" s="989">
        <f>VLOOKUP($E76,CY$450:DB$461,3,FALSE)*CY76*($K76)+IF($G76&gt;0,($I76/$G76)*CY76,0)*(1-$K76)</f>
        <v>0</v>
      </c>
      <c r="DB76" s="989">
        <f>VLOOKUP($E76,CY$450:DB$461,4,FALSE)*CY76*($K76)+(CY76-CZ76-DA76)*(1-$K76)</f>
        <v>0</v>
      </c>
      <c r="DC76" s="990"/>
      <c r="DG76" s="988">
        <f t="shared" si="56"/>
        <v>0</v>
      </c>
      <c r="DH76" s="989">
        <f>VLOOKUP($E76,DG$450:DJ$461,2,FALSE)*DG76*($K76)+IF($G76&gt;0,($H76/$G76)*DG76,0)*(1-$K76)</f>
        <v>0</v>
      </c>
      <c r="DI76" s="989">
        <f>VLOOKUP($E76,DG$450:DJ$461,3,FALSE)*DG76*($K76)+IF($G76&gt;0,($I76/$G76)*DG76,0)*(1-$K76)</f>
        <v>0</v>
      </c>
      <c r="DJ76" s="989">
        <f>VLOOKUP($E76,DG$450:DJ$461,4,FALSE)*DG76*($K76)+(DG76-DH76-DI76)*(1-$K76)</f>
        <v>0</v>
      </c>
      <c r="DK76" s="990"/>
      <c r="DO76" s="988">
        <f t="shared" si="57"/>
        <v>0</v>
      </c>
      <c r="DP76" s="989">
        <f>VLOOKUP($E76,DO$450:DR$461,2,FALSE)*DO76*($K76)+IF($G76&gt;0,($H76/$G76)*DO76,0)*(1-$K76)</f>
        <v>0</v>
      </c>
      <c r="DQ76" s="989">
        <f>VLOOKUP($E76,DO$450:DR$461,3,FALSE)*DO76*($K76)+IF($G76&gt;0,($I76/$G76)*DO76,0)*(1-$K76)</f>
        <v>0</v>
      </c>
      <c r="DR76" s="989">
        <f>VLOOKUP($E76,DO$450:DR$461,4,FALSE)*DO76*($K76)+(DO76-DP76-DQ76)*(1-$K76)</f>
        <v>0</v>
      </c>
      <c r="DS76" s="990"/>
      <c r="DW76" s="988">
        <f t="shared" si="58"/>
        <v>0</v>
      </c>
      <c r="DX76" s="989">
        <f>VLOOKUP($E76,DW$450:DZ$461,2,FALSE)*DW76*($K76)+IF($G76&gt;0,($H76/$G76)*DW76,0)*(1-$K76)</f>
        <v>0</v>
      </c>
      <c r="DY76" s="989">
        <f>VLOOKUP($E76,DW$450:DZ$461,3,FALSE)*DW76*($K76)+IF($G76&gt;0,($I76/$G76)*DW76,0)*(1-$K76)</f>
        <v>0</v>
      </c>
      <c r="DZ76" s="989">
        <f>VLOOKUP($E76,DW$450:DZ$461,4,FALSE)*DW76*($K76)+(DW76-DX76-DY76)*(1-$K76)</f>
        <v>0</v>
      </c>
      <c r="EA76" s="990"/>
      <c r="EE76" s="988">
        <f t="shared" si="59"/>
        <v>0</v>
      </c>
      <c r="EF76" s="989">
        <f>VLOOKUP($E76,EE$450:EH$461,2,FALSE)*EE76*($K76)+IF($G76&gt;0,($H76/$G76)*EE76,0)*(1-$K76)</f>
        <v>0</v>
      </c>
      <c r="EG76" s="989">
        <f>VLOOKUP($E76,EE$450:EH$461,3,FALSE)*EE76*($K76)+IF($G76&gt;0,($I76/$G76)*EE76,0)*(1-$K76)</f>
        <v>0</v>
      </c>
      <c r="EH76" s="989">
        <f>VLOOKUP($E76,EE$450:EH$461,4,FALSE)*EE76*($K76)+(EE76-EF76-EG76)*(1-$K76)</f>
        <v>0</v>
      </c>
      <c r="EI76" s="990"/>
      <c r="EM76" s="988">
        <f t="shared" si="60"/>
        <v>0</v>
      </c>
      <c r="EN76" s="989">
        <f>VLOOKUP($E76,EM$450:EP$461,2,FALSE)*EM76*($K76)+IF($G76&gt;0,($H76/$G76)*EM76,0)*(1-$K76)</f>
        <v>0</v>
      </c>
      <c r="EO76" s="989">
        <f>VLOOKUP($E76,EM$450:EP$461,3,FALSE)*EM76*($K76)+IF($G76&gt;0,($I76/$G76)*EM76,0)*(1-$K76)</f>
        <v>0</v>
      </c>
      <c r="EP76" s="989">
        <f>VLOOKUP($E76,EM$450:EP$461,4,FALSE)*EM76*($K76)+(EM76-EN76-EO76)*(1-$K76)</f>
        <v>0</v>
      </c>
      <c r="EQ76" s="990"/>
      <c r="EU76" s="988">
        <f t="shared" si="61"/>
        <v>0</v>
      </c>
      <c r="EV76" s="989">
        <f>VLOOKUP($E76,EU$450:EX$461,2,FALSE)*EU76*($K76)+IF($G76&gt;0,($H76/$G76)*EU76,0)*(1-$K76)</f>
        <v>0</v>
      </c>
      <c r="EW76" s="989">
        <f>VLOOKUP($E76,EU$450:EX$461,3,FALSE)*EU76*($K76)+IF($G76&gt;0,($I76/$G76)*EU76,0)*(1-$K76)</f>
        <v>0</v>
      </c>
      <c r="EX76" s="989">
        <f>VLOOKUP($E76,EU$450:EX$461,4,FALSE)*EU76*($K76)+(EU76-EV76-EW76)*(1-$K76)</f>
        <v>0</v>
      </c>
      <c r="EY76" s="990"/>
      <c r="FC76" s="988">
        <f t="shared" si="62"/>
        <v>0</v>
      </c>
      <c r="FD76" s="989">
        <f>VLOOKUP($E76,FC$450:FF$461,2,FALSE)*FC76*($K76)+IF($G76&gt;0,($H76/$G76)*FC76,0)*(1-$K76)</f>
        <v>0</v>
      </c>
      <c r="FE76" s="989">
        <f>VLOOKUP($E76,FC$450:FF$461,3,FALSE)*FC76*($K76)+IF($G76&gt;0,($I76/$G76)*FC76,0)*(1-$K76)</f>
        <v>0</v>
      </c>
      <c r="FF76" s="989">
        <f>VLOOKUP($E76,FC$450:FF$461,4,FALSE)*FC76*($K76)+(FC76-FD76-FE76)*(1-$K76)</f>
        <v>0</v>
      </c>
      <c r="FG76" s="990"/>
      <c r="FK76" s="988">
        <f t="shared" si="63"/>
        <v>0</v>
      </c>
      <c r="FL76" s="989">
        <f>VLOOKUP($E76,FK$450:FN$461,2,FALSE)*FK76*($K76)+IF($G76&gt;0,($H76/$G76)*FK76,0)*(1-$K76)</f>
        <v>0</v>
      </c>
      <c r="FM76" s="989">
        <f>VLOOKUP($E76,FK$450:FN$461,3,FALSE)*FK76*($K76)+IF($G76&gt;0,($I76/$G76)*FK76,0)*(1-$K76)</f>
        <v>0</v>
      </c>
      <c r="FN76" s="989">
        <f>VLOOKUP($E76,FK$450:FN$461,4,FALSE)*FK76*($K76)+(FK76-FL76-FM76)*(1-$K76)</f>
        <v>0</v>
      </c>
      <c r="FO76" s="990"/>
    </row>
    <row r="77" spans="1:171">
      <c r="A77" s="1246"/>
      <c r="B77" s="787" t="s">
        <v>350</v>
      </c>
      <c r="C77" s="1963">
        <v>219</v>
      </c>
      <c r="D77" s="764">
        <v>108</v>
      </c>
      <c r="E77" s="182" t="str">
        <f>'Sch 1- Rate Base '!E77</f>
        <v>DIRECT</v>
      </c>
      <c r="F77" s="765"/>
      <c r="G77" s="182">
        <f>'Sch 1- Rate Base '!G77</f>
        <v>0</v>
      </c>
      <c r="H77" s="182">
        <f>'Sch 1- Rate Base '!H77</f>
        <v>0</v>
      </c>
      <c r="I77" s="182">
        <f>'Sch 1- Rate Base '!I77</f>
        <v>0</v>
      </c>
      <c r="J77" s="1247">
        <f>'Sch 1- Rate Base '!J77</f>
        <v>0</v>
      </c>
      <c r="K77" s="777">
        <f t="shared" si="43"/>
        <v>0</v>
      </c>
      <c r="O77" s="988">
        <f t="shared" si="44"/>
        <v>0</v>
      </c>
      <c r="P77" s="989">
        <f>VLOOKUP($E77,O$450:R$461,2,FALSE)*O77*($K77)+IF($G77&gt;0,($H77/$G77)*O77,0)*(1-$K77)</f>
        <v>0</v>
      </c>
      <c r="Q77" s="989">
        <f>VLOOKUP($E77,O$450:R$461,3,FALSE)*O77*($K77)+IF($G77&gt;0,($I77/$G77)*O77,0)*(1-$K77)</f>
        <v>0</v>
      </c>
      <c r="R77" s="989">
        <f>VLOOKUP($E77,O$450:R$461,4,FALSE)*O77*($K77)+(O77-P77-Q77)*(1-$K77)</f>
        <v>0</v>
      </c>
      <c r="S77" s="990"/>
      <c r="W77" s="988">
        <f t="shared" si="45"/>
        <v>0</v>
      </c>
      <c r="X77" s="989">
        <f>VLOOKUP($E77,W$450:Z$461,2,FALSE)*W77*($K77)+IF($G77&gt;0,($H77/$G77)*W77,0)*(1-$K77)</f>
        <v>0</v>
      </c>
      <c r="Y77" s="989">
        <f>VLOOKUP($E77,W$450:Z$461,3,FALSE)*W77*($K77)+IF($G77&gt;0,($I77/$G77)*W77,0)*(1-$K77)</f>
        <v>0</v>
      </c>
      <c r="Z77" s="989">
        <f>VLOOKUP($E77,W$450:Z$461,4,FALSE)*W77*($K77)+(W77-X77-Y77)*(1-$K77)</f>
        <v>0</v>
      </c>
      <c r="AA77" s="990"/>
      <c r="AE77" s="988">
        <f t="shared" si="46"/>
        <v>0</v>
      </c>
      <c r="AF77" s="989">
        <f>VLOOKUP($E77,AE$450:AH$461,2,FALSE)*AE77*($K77)+IF($G77&gt;0,($H77/$G77)*AE77,0)*(1-$K77)</f>
        <v>0</v>
      </c>
      <c r="AG77" s="989">
        <f>VLOOKUP($E77,AE$450:AH$461,3,FALSE)*AE77*($K77)+IF($G77&gt;0,($I77/$G77)*AE77,0)*(1-$K77)</f>
        <v>0</v>
      </c>
      <c r="AH77" s="989">
        <f>VLOOKUP($E77,AE$450:AH$461,4,FALSE)*AE77*($K77)+(AE77-AF77-AG77)*(1-$K77)</f>
        <v>0</v>
      </c>
      <c r="AI77" s="990"/>
      <c r="AM77" s="988">
        <f t="shared" si="47"/>
        <v>0</v>
      </c>
      <c r="AN77" s="989">
        <f>VLOOKUP($E77,AM$450:AP$461,2,FALSE)*AM77*($K77)+IF($G77&gt;0,($H77/$G77)*AM77,0)*(1-$K77)</f>
        <v>0</v>
      </c>
      <c r="AO77" s="989">
        <f>VLOOKUP($E77,AM$450:AP$461,3,FALSE)*AM77*($K77)+IF($G77&gt;0,($I77/$G77)*AM77,0)*(1-$K77)</f>
        <v>0</v>
      </c>
      <c r="AP77" s="989">
        <f>VLOOKUP($E77,AM$450:AP$461,4,FALSE)*AM77*($K77)+(AM77-AN77-AO77)*(1-$K77)</f>
        <v>0</v>
      </c>
      <c r="AQ77" s="990"/>
      <c r="AU77" s="988">
        <f t="shared" si="48"/>
        <v>0</v>
      </c>
      <c r="AV77" s="989">
        <f>VLOOKUP($E77,AU$450:AX$461,2,FALSE)*AU77*($K77)+IF($G77&gt;0,($H77/$G77)*AU77,0)*(1-$K77)</f>
        <v>0</v>
      </c>
      <c r="AW77" s="989">
        <f>VLOOKUP($E77,AU$450:AX$461,3,FALSE)*AU77*($K77)+IF($G77&gt;0,($I77/$G77)*AU77,0)*(1-$K77)</f>
        <v>0</v>
      </c>
      <c r="AX77" s="989">
        <f>VLOOKUP($E77,AU$450:AX$461,4,FALSE)*AU77*($K77)+(AU77-AV77-AW77)*(1-$K77)</f>
        <v>0</v>
      </c>
      <c r="AY77" s="990"/>
      <c r="BC77" s="988">
        <f t="shared" si="49"/>
        <v>0</v>
      </c>
      <c r="BD77" s="989">
        <f>VLOOKUP($E77,BC$450:BF$461,2,FALSE)*BC77*($K77)+IF($G77&gt;0,($H77/$G77)*BC77,0)*(1-$K77)</f>
        <v>0</v>
      </c>
      <c r="BE77" s="989">
        <f>VLOOKUP($E77,BC$450:BF$461,3,FALSE)*BC77*($K77)+IF($G77&gt;0,($I77/$G77)*BC77,0)*(1-$K77)</f>
        <v>0</v>
      </c>
      <c r="BF77" s="989">
        <f>VLOOKUP($E77,BC$450:BF$461,4,FALSE)*BC77*($K77)+(BC77-BD77-BE77)*(1-$K77)</f>
        <v>0</v>
      </c>
      <c r="BG77" s="990"/>
      <c r="BK77" s="988">
        <f t="shared" si="50"/>
        <v>0</v>
      </c>
      <c r="BL77" s="989">
        <f>VLOOKUP($E77,BK$450:BN$461,2,FALSE)*BK77*($K77)+IF($G77&gt;0,($H77/$G77)*BK77,0)*(1-$K77)</f>
        <v>0</v>
      </c>
      <c r="BM77" s="989">
        <f>VLOOKUP($E77,BK$450:BN$461,3,FALSE)*BK77*($K77)+IF($G77&gt;0,($I77/$G77)*BK77,0)*(1-$K77)</f>
        <v>0</v>
      </c>
      <c r="BN77" s="989">
        <f>VLOOKUP($E77,BK$450:BN$461,4,FALSE)*BK77*($K77)+(BK77-BL77-BM77)*(1-$K77)</f>
        <v>0</v>
      </c>
      <c r="BO77" s="990"/>
      <c r="BS77" s="988">
        <f t="shared" si="51"/>
        <v>0</v>
      </c>
      <c r="BT77" s="989">
        <f>VLOOKUP($E77,BS$450:BV$461,2,FALSE)*BS77*($K77)+IF($G77&gt;0,($H77/$G77)*BS77,0)*(1-$K77)</f>
        <v>0</v>
      </c>
      <c r="BU77" s="989">
        <f>VLOOKUP($E77,BS$450:BV$461,3,FALSE)*BS77*($K77)+IF($G77&gt;0,($I77/$G77)*BS77,0)*(1-$K77)</f>
        <v>0</v>
      </c>
      <c r="BV77" s="989">
        <f>VLOOKUP($E77,BS$450:BV$461,4,FALSE)*BS77*($K77)+(BS77-BT77-BU77)*(1-$K77)</f>
        <v>0</v>
      </c>
      <c r="BW77" s="990"/>
      <c r="CA77" s="988">
        <f t="shared" si="52"/>
        <v>0</v>
      </c>
      <c r="CB77" s="989">
        <f>VLOOKUP($E77,CA$450:CD$461,2,FALSE)*CA77*($K77)+IF($G77&gt;0,($H77/$G77)*CA77,0)*(1-$K77)</f>
        <v>0</v>
      </c>
      <c r="CC77" s="989">
        <f>VLOOKUP($E77,CA$450:CD$461,3,FALSE)*CA77*($K77)+IF($G77&gt;0,($I77/$G77)*CA77,0)*(1-$K77)</f>
        <v>0</v>
      </c>
      <c r="CD77" s="989">
        <f>VLOOKUP($E77,CA$450:CD$461,4,FALSE)*CA77*($K77)+(CA77-CB77-CC77)*(1-$K77)</f>
        <v>0</v>
      </c>
      <c r="CE77" s="990"/>
      <c r="CI77" s="988">
        <f t="shared" si="53"/>
        <v>0</v>
      </c>
      <c r="CJ77" s="989">
        <f>VLOOKUP($E77,CI$450:CL$461,2,FALSE)*CI77*($K77)+IF($G77&gt;0,($H77/$G77)*CI77,0)*(1-$K77)</f>
        <v>0</v>
      </c>
      <c r="CK77" s="989">
        <f>VLOOKUP($E77,CI$450:CL$461,3,FALSE)*CI77*($K77)+IF($G77&gt;0,($I77/$G77)*CI77,0)*(1-$K77)</f>
        <v>0</v>
      </c>
      <c r="CL77" s="989">
        <f>VLOOKUP($E77,CI$450:CL$461,4,FALSE)*CI77*($K77)+(CI77-CJ77-CK77)*(1-$K77)</f>
        <v>0</v>
      </c>
      <c r="CM77" s="990"/>
      <c r="CQ77" s="988">
        <f t="shared" si="54"/>
        <v>0</v>
      </c>
      <c r="CR77" s="989">
        <f>VLOOKUP($E77,CQ$450:CT$461,2,FALSE)*CQ77*($K77)+IF($G77&gt;0,($H77/$G77)*CQ77,0)*(1-$K77)</f>
        <v>0</v>
      </c>
      <c r="CS77" s="989">
        <f>VLOOKUP($E77,CQ$450:CT$461,3,FALSE)*CQ77*($K77)+IF($G77&gt;0,($I77/$G77)*CQ77,0)*(1-$K77)</f>
        <v>0</v>
      </c>
      <c r="CT77" s="989">
        <f>VLOOKUP($E77,CQ$450:CT$461,4,FALSE)*CQ77*($K77)+(CQ77-CR77-CS77)*(1-$K77)</f>
        <v>0</v>
      </c>
      <c r="CU77" s="990"/>
      <c r="CY77" s="988">
        <f t="shared" si="55"/>
        <v>0</v>
      </c>
      <c r="CZ77" s="989">
        <f>VLOOKUP($E77,CY$450:DB$461,2,FALSE)*CY77*($K77)+IF($G77&gt;0,($H77/$G77)*CY77,0)*(1-$K77)</f>
        <v>0</v>
      </c>
      <c r="DA77" s="989">
        <f>VLOOKUP($E77,CY$450:DB$461,3,FALSE)*CY77*($K77)+IF($G77&gt;0,($I77/$G77)*CY77,0)*(1-$K77)</f>
        <v>0</v>
      </c>
      <c r="DB77" s="989">
        <f>VLOOKUP($E77,CY$450:DB$461,4,FALSE)*CY77*($K77)+(CY77-CZ77-DA77)*(1-$K77)</f>
        <v>0</v>
      </c>
      <c r="DC77" s="990"/>
      <c r="DG77" s="988">
        <f t="shared" si="56"/>
        <v>0</v>
      </c>
      <c r="DH77" s="989">
        <f>VLOOKUP($E77,DG$450:DJ$461,2,FALSE)*DG77*($K77)+IF($G77&gt;0,($H77/$G77)*DG77,0)*(1-$K77)</f>
        <v>0</v>
      </c>
      <c r="DI77" s="989">
        <f>VLOOKUP($E77,DG$450:DJ$461,3,FALSE)*DG77*($K77)+IF($G77&gt;0,($I77/$G77)*DG77,0)*(1-$K77)</f>
        <v>0</v>
      </c>
      <c r="DJ77" s="989">
        <f>VLOOKUP($E77,DG$450:DJ$461,4,FALSE)*DG77*($K77)+(DG77-DH77-DI77)*(1-$K77)</f>
        <v>0</v>
      </c>
      <c r="DK77" s="990"/>
      <c r="DO77" s="988">
        <f t="shared" si="57"/>
        <v>0</v>
      </c>
      <c r="DP77" s="989">
        <f>VLOOKUP($E77,DO$450:DR$461,2,FALSE)*DO77*($K77)+IF($G77&gt;0,($H77/$G77)*DO77,0)*(1-$K77)</f>
        <v>0</v>
      </c>
      <c r="DQ77" s="989">
        <f>VLOOKUP($E77,DO$450:DR$461,3,FALSE)*DO77*($K77)+IF($G77&gt;0,($I77/$G77)*DO77,0)*(1-$K77)</f>
        <v>0</v>
      </c>
      <c r="DR77" s="989">
        <f>VLOOKUP($E77,DO$450:DR$461,4,FALSE)*DO77*($K77)+(DO77-DP77-DQ77)*(1-$K77)</f>
        <v>0</v>
      </c>
      <c r="DS77" s="990"/>
      <c r="DW77" s="988">
        <f t="shared" si="58"/>
        <v>0</v>
      </c>
      <c r="DX77" s="989">
        <f>VLOOKUP($E77,DW$450:DZ$461,2,FALSE)*DW77*($K77)+IF($G77&gt;0,($H77/$G77)*DW77,0)*(1-$K77)</f>
        <v>0</v>
      </c>
      <c r="DY77" s="989">
        <f>VLOOKUP($E77,DW$450:DZ$461,3,FALSE)*DW77*($K77)+IF($G77&gt;0,($I77/$G77)*DW77,0)*(1-$K77)</f>
        <v>0</v>
      </c>
      <c r="DZ77" s="989">
        <f>VLOOKUP($E77,DW$450:DZ$461,4,FALSE)*DW77*($K77)+(DW77-DX77-DY77)*(1-$K77)</f>
        <v>0</v>
      </c>
      <c r="EA77" s="990"/>
      <c r="EE77" s="988">
        <f t="shared" si="59"/>
        <v>0</v>
      </c>
      <c r="EF77" s="989">
        <f>VLOOKUP($E77,EE$450:EH$461,2,FALSE)*EE77*($K77)+IF($G77&gt;0,($H77/$G77)*EE77,0)*(1-$K77)</f>
        <v>0</v>
      </c>
      <c r="EG77" s="989">
        <f>VLOOKUP($E77,EE$450:EH$461,3,FALSE)*EE77*($K77)+IF($G77&gt;0,($I77/$G77)*EE77,0)*(1-$K77)</f>
        <v>0</v>
      </c>
      <c r="EH77" s="989">
        <f>VLOOKUP($E77,EE$450:EH$461,4,FALSE)*EE77*($K77)+(EE77-EF77-EG77)*(1-$K77)</f>
        <v>0</v>
      </c>
      <c r="EI77" s="990"/>
      <c r="EM77" s="988">
        <f t="shared" si="60"/>
        <v>0</v>
      </c>
      <c r="EN77" s="989">
        <f>VLOOKUP($E77,EM$450:EP$461,2,FALSE)*EM77*($K77)+IF($G77&gt;0,($H77/$G77)*EM77,0)*(1-$K77)</f>
        <v>0</v>
      </c>
      <c r="EO77" s="989">
        <f>VLOOKUP($E77,EM$450:EP$461,3,FALSE)*EM77*($K77)+IF($G77&gt;0,($I77/$G77)*EM77,0)*(1-$K77)</f>
        <v>0</v>
      </c>
      <c r="EP77" s="989">
        <f>VLOOKUP($E77,EM$450:EP$461,4,FALSE)*EM77*($K77)+(EM77-EN77-EO77)*(1-$K77)</f>
        <v>0</v>
      </c>
      <c r="EQ77" s="990"/>
      <c r="EU77" s="988">
        <f t="shared" si="61"/>
        <v>0</v>
      </c>
      <c r="EV77" s="989">
        <f>VLOOKUP($E77,EU$450:EX$461,2,FALSE)*EU77*($K77)+IF($G77&gt;0,($H77/$G77)*EU77,0)*(1-$K77)</f>
        <v>0</v>
      </c>
      <c r="EW77" s="989">
        <f>VLOOKUP($E77,EU$450:EX$461,3,FALSE)*EU77*($K77)+IF($G77&gt;0,($I77/$G77)*EU77,0)*(1-$K77)</f>
        <v>0</v>
      </c>
      <c r="EX77" s="989">
        <f>VLOOKUP($E77,EU$450:EX$461,4,FALSE)*EU77*($K77)+(EU77-EV77-EW77)*(1-$K77)</f>
        <v>0</v>
      </c>
      <c r="EY77" s="990"/>
      <c r="FC77" s="988">
        <f t="shared" si="62"/>
        <v>0</v>
      </c>
      <c r="FD77" s="989">
        <f>VLOOKUP($E77,FC$450:FF$461,2,FALSE)*FC77*($K77)+IF($G77&gt;0,($H77/$G77)*FC77,0)*(1-$K77)</f>
        <v>0</v>
      </c>
      <c r="FE77" s="989">
        <f>VLOOKUP($E77,FC$450:FF$461,3,FALSE)*FC77*($K77)+IF($G77&gt;0,($I77/$G77)*FC77,0)*(1-$K77)</f>
        <v>0</v>
      </c>
      <c r="FF77" s="989">
        <f>VLOOKUP($E77,FC$450:FF$461,4,FALSE)*FC77*($K77)+(FC77-FD77-FE77)*(1-$K77)</f>
        <v>0</v>
      </c>
      <c r="FG77" s="990"/>
      <c r="FK77" s="988">
        <f t="shared" si="63"/>
        <v>0</v>
      </c>
      <c r="FL77" s="989">
        <f>VLOOKUP($E77,FK$450:FN$461,2,FALSE)*FK77*($K77)+IF($G77&gt;0,($H77/$G77)*FK77,0)*(1-$K77)</f>
        <v>0</v>
      </c>
      <c r="FM77" s="989">
        <f>VLOOKUP($E77,FK$450:FN$461,3,FALSE)*FK77*($K77)+IF($G77&gt;0,($I77/$G77)*FK77,0)*(1-$K77)</f>
        <v>0</v>
      </c>
      <c r="FN77" s="989">
        <f>VLOOKUP($E77,FK$450:FN$461,4,FALSE)*FK77*($K77)+(FK77-FL77-FM77)*(1-$K77)</f>
        <v>0</v>
      </c>
      <c r="FO77" s="990"/>
    </row>
    <row r="78" spans="1:171">
      <c r="A78" s="1246"/>
      <c r="B78" s="787" t="s">
        <v>378</v>
      </c>
      <c r="C78" s="1963">
        <v>219</v>
      </c>
      <c r="D78" s="764">
        <v>108</v>
      </c>
      <c r="E78" s="182" t="str">
        <f>'Sch 1- Rate Base '!E78</f>
        <v>DIRECT</v>
      </c>
      <c r="F78" s="765"/>
      <c r="G78" s="182">
        <f>'Sch 1- Rate Base '!G78</f>
        <v>0</v>
      </c>
      <c r="H78" s="182">
        <f>'Sch 1- Rate Base '!H78</f>
        <v>0</v>
      </c>
      <c r="I78" s="182">
        <f>'Sch 1- Rate Base '!I78</f>
        <v>0</v>
      </c>
      <c r="J78" s="1247">
        <f>'Sch 1- Rate Base '!J78</f>
        <v>0</v>
      </c>
      <c r="K78" s="777">
        <f t="shared" si="43"/>
        <v>0</v>
      </c>
      <c r="O78" s="988">
        <f t="shared" si="44"/>
        <v>0</v>
      </c>
      <c r="P78" s="989">
        <f>VLOOKUP($E78,O$450:R$461,2,FALSE)*O78*($K78)+IF($G78&gt;0,($H78/$G78)*O78,0)*(1-$K78)</f>
        <v>0</v>
      </c>
      <c r="Q78" s="989">
        <f>VLOOKUP($E78,O$450:R$461,3,FALSE)*O78*($K78)+IF($G78&gt;0,($I78/$G78)*O78,0)*(1-$K78)</f>
        <v>0</v>
      </c>
      <c r="R78" s="989">
        <f>VLOOKUP($E78,O$450:R$461,4,FALSE)*O78*($K78)+(O78-P78-Q78)*(1-$K78)</f>
        <v>0</v>
      </c>
      <c r="S78" s="990"/>
      <c r="W78" s="988">
        <f t="shared" si="45"/>
        <v>0</v>
      </c>
      <c r="X78" s="989">
        <f>VLOOKUP($E78,W$450:Z$461,2,FALSE)*W78*($K78)+IF($G78&gt;0,($H78/$G78)*W78,0)*(1-$K78)</f>
        <v>0</v>
      </c>
      <c r="Y78" s="989">
        <f>VLOOKUP($E78,W$450:Z$461,3,FALSE)*W78*($K78)+IF($G78&gt;0,($I78/$G78)*W78,0)*(1-$K78)</f>
        <v>0</v>
      </c>
      <c r="Z78" s="989">
        <f>VLOOKUP($E78,W$450:Z$461,4,FALSE)*W78*($K78)+(W78-X78-Y78)*(1-$K78)</f>
        <v>0</v>
      </c>
      <c r="AA78" s="990"/>
      <c r="AE78" s="988">
        <f t="shared" si="46"/>
        <v>0</v>
      </c>
      <c r="AF78" s="989">
        <f>VLOOKUP($E78,AE$450:AH$461,2,FALSE)*AE78*($K78)+IF($G78&gt;0,($H78/$G78)*AE78,0)*(1-$K78)</f>
        <v>0</v>
      </c>
      <c r="AG78" s="989">
        <f>VLOOKUP($E78,AE$450:AH$461,3,FALSE)*AE78*($K78)+IF($G78&gt;0,($I78/$G78)*AE78,0)*(1-$K78)</f>
        <v>0</v>
      </c>
      <c r="AH78" s="989">
        <f>VLOOKUP($E78,AE$450:AH$461,4,FALSE)*AE78*($K78)+(AE78-AF78-AG78)*(1-$K78)</f>
        <v>0</v>
      </c>
      <c r="AI78" s="990"/>
      <c r="AM78" s="988">
        <f t="shared" si="47"/>
        <v>0</v>
      </c>
      <c r="AN78" s="989">
        <f>VLOOKUP($E78,AM$450:AP$461,2,FALSE)*AM78*($K78)+IF($G78&gt;0,($H78/$G78)*AM78,0)*(1-$K78)</f>
        <v>0</v>
      </c>
      <c r="AO78" s="989">
        <f>VLOOKUP($E78,AM$450:AP$461,3,FALSE)*AM78*($K78)+IF($G78&gt;0,($I78/$G78)*AM78,0)*(1-$K78)</f>
        <v>0</v>
      </c>
      <c r="AP78" s="989">
        <f>VLOOKUP($E78,AM$450:AP$461,4,FALSE)*AM78*($K78)+(AM78-AN78-AO78)*(1-$K78)</f>
        <v>0</v>
      </c>
      <c r="AQ78" s="990"/>
      <c r="AU78" s="988">
        <f t="shared" si="48"/>
        <v>0</v>
      </c>
      <c r="AV78" s="989">
        <f>VLOOKUP($E78,AU$450:AX$461,2,FALSE)*AU78*($K78)+IF($G78&gt;0,($H78/$G78)*AU78,0)*(1-$K78)</f>
        <v>0</v>
      </c>
      <c r="AW78" s="989">
        <f>VLOOKUP($E78,AU$450:AX$461,3,FALSE)*AU78*($K78)+IF($G78&gt;0,($I78/$G78)*AU78,0)*(1-$K78)</f>
        <v>0</v>
      </c>
      <c r="AX78" s="989">
        <f>VLOOKUP($E78,AU$450:AX$461,4,FALSE)*AU78*($K78)+(AU78-AV78-AW78)*(1-$K78)</f>
        <v>0</v>
      </c>
      <c r="AY78" s="990"/>
      <c r="BC78" s="988">
        <f t="shared" si="49"/>
        <v>0</v>
      </c>
      <c r="BD78" s="989">
        <f>VLOOKUP($E78,BC$450:BF$461,2,FALSE)*BC78*($K78)+IF($G78&gt;0,($H78/$G78)*BC78,0)*(1-$K78)</f>
        <v>0</v>
      </c>
      <c r="BE78" s="989">
        <f>VLOOKUP($E78,BC$450:BF$461,3,FALSE)*BC78*($K78)+IF($G78&gt;0,($I78/$G78)*BC78,0)*(1-$K78)</f>
        <v>0</v>
      </c>
      <c r="BF78" s="989">
        <f>VLOOKUP($E78,BC$450:BF$461,4,FALSE)*BC78*($K78)+(BC78-BD78-BE78)*(1-$K78)</f>
        <v>0</v>
      </c>
      <c r="BG78" s="990"/>
      <c r="BK78" s="988">
        <f t="shared" si="50"/>
        <v>0</v>
      </c>
      <c r="BL78" s="989">
        <f>VLOOKUP($E78,BK$450:BN$461,2,FALSE)*BK78*($K78)+IF($G78&gt;0,($H78/$G78)*BK78,0)*(1-$K78)</f>
        <v>0</v>
      </c>
      <c r="BM78" s="989">
        <f>VLOOKUP($E78,BK$450:BN$461,3,FALSE)*BK78*($K78)+IF($G78&gt;0,($I78/$G78)*BK78,0)*(1-$K78)</f>
        <v>0</v>
      </c>
      <c r="BN78" s="989">
        <f>VLOOKUP($E78,BK$450:BN$461,4,FALSE)*BK78*($K78)+(BK78-BL78-BM78)*(1-$K78)</f>
        <v>0</v>
      </c>
      <c r="BO78" s="990"/>
      <c r="BS78" s="988">
        <f t="shared" si="51"/>
        <v>0</v>
      </c>
      <c r="BT78" s="989">
        <f>VLOOKUP($E78,BS$450:BV$461,2,FALSE)*BS78*($K78)+IF($G78&gt;0,($H78/$G78)*BS78,0)*(1-$K78)</f>
        <v>0</v>
      </c>
      <c r="BU78" s="989">
        <f>VLOOKUP($E78,BS$450:BV$461,3,FALSE)*BS78*($K78)+IF($G78&gt;0,($I78/$G78)*BS78,0)*(1-$K78)</f>
        <v>0</v>
      </c>
      <c r="BV78" s="989">
        <f>VLOOKUP($E78,BS$450:BV$461,4,FALSE)*BS78*($K78)+(BS78-BT78-BU78)*(1-$K78)</f>
        <v>0</v>
      </c>
      <c r="BW78" s="990"/>
      <c r="CA78" s="988">
        <f t="shared" si="52"/>
        <v>0</v>
      </c>
      <c r="CB78" s="989">
        <f>VLOOKUP($E78,CA$450:CD$461,2,FALSE)*CA78*($K78)+IF($G78&gt;0,($H78/$G78)*CA78,0)*(1-$K78)</f>
        <v>0</v>
      </c>
      <c r="CC78" s="989">
        <f>VLOOKUP($E78,CA$450:CD$461,3,FALSE)*CA78*($K78)+IF($G78&gt;0,($I78/$G78)*CA78,0)*(1-$K78)</f>
        <v>0</v>
      </c>
      <c r="CD78" s="989">
        <f>VLOOKUP($E78,CA$450:CD$461,4,FALSE)*CA78*($K78)+(CA78-CB78-CC78)*(1-$K78)</f>
        <v>0</v>
      </c>
      <c r="CE78" s="990"/>
      <c r="CI78" s="988">
        <f t="shared" si="53"/>
        <v>0</v>
      </c>
      <c r="CJ78" s="989">
        <f>VLOOKUP($E78,CI$450:CL$461,2,FALSE)*CI78*($K78)+IF($G78&gt;0,($H78/$G78)*CI78,0)*(1-$K78)</f>
        <v>0</v>
      </c>
      <c r="CK78" s="989">
        <f>VLOOKUP($E78,CI$450:CL$461,3,FALSE)*CI78*($K78)+IF($G78&gt;0,($I78/$G78)*CI78,0)*(1-$K78)</f>
        <v>0</v>
      </c>
      <c r="CL78" s="989">
        <f>VLOOKUP($E78,CI$450:CL$461,4,FALSE)*CI78*($K78)+(CI78-CJ78-CK78)*(1-$K78)</f>
        <v>0</v>
      </c>
      <c r="CM78" s="990"/>
      <c r="CQ78" s="988">
        <f t="shared" si="54"/>
        <v>0</v>
      </c>
      <c r="CR78" s="989">
        <f>VLOOKUP($E78,CQ$450:CT$461,2,FALSE)*CQ78*($K78)+IF($G78&gt;0,($H78/$G78)*CQ78,0)*(1-$K78)</f>
        <v>0</v>
      </c>
      <c r="CS78" s="989">
        <f>VLOOKUP($E78,CQ$450:CT$461,3,FALSE)*CQ78*($K78)+IF($G78&gt;0,($I78/$G78)*CQ78,0)*(1-$K78)</f>
        <v>0</v>
      </c>
      <c r="CT78" s="989">
        <f>VLOOKUP($E78,CQ$450:CT$461,4,FALSE)*CQ78*($K78)+(CQ78-CR78-CS78)*(1-$K78)</f>
        <v>0</v>
      </c>
      <c r="CU78" s="990"/>
      <c r="CY78" s="988">
        <f t="shared" si="55"/>
        <v>0</v>
      </c>
      <c r="CZ78" s="989">
        <f>VLOOKUP($E78,CY$450:DB$461,2,FALSE)*CY78*($K78)+IF($G78&gt;0,($H78/$G78)*CY78,0)*(1-$K78)</f>
        <v>0</v>
      </c>
      <c r="DA78" s="989">
        <f>VLOOKUP($E78,CY$450:DB$461,3,FALSE)*CY78*($K78)+IF($G78&gt;0,($I78/$G78)*CY78,0)*(1-$K78)</f>
        <v>0</v>
      </c>
      <c r="DB78" s="989">
        <f>VLOOKUP($E78,CY$450:DB$461,4,FALSE)*CY78*($K78)+(CY78-CZ78-DA78)*(1-$K78)</f>
        <v>0</v>
      </c>
      <c r="DC78" s="990"/>
      <c r="DG78" s="988">
        <f t="shared" si="56"/>
        <v>0</v>
      </c>
      <c r="DH78" s="989">
        <f>VLOOKUP($E78,DG$450:DJ$461,2,FALSE)*DG78*($K78)+IF($G78&gt;0,($H78/$G78)*DG78,0)*(1-$K78)</f>
        <v>0</v>
      </c>
      <c r="DI78" s="989">
        <f>VLOOKUP($E78,DG$450:DJ$461,3,FALSE)*DG78*($K78)+IF($G78&gt;0,($I78/$G78)*DG78,0)*(1-$K78)</f>
        <v>0</v>
      </c>
      <c r="DJ78" s="989">
        <f>VLOOKUP($E78,DG$450:DJ$461,4,FALSE)*DG78*($K78)+(DG78-DH78-DI78)*(1-$K78)</f>
        <v>0</v>
      </c>
      <c r="DK78" s="990"/>
      <c r="DO78" s="988">
        <f t="shared" si="57"/>
        <v>0</v>
      </c>
      <c r="DP78" s="989">
        <f>VLOOKUP($E78,DO$450:DR$461,2,FALSE)*DO78*($K78)+IF($G78&gt;0,($H78/$G78)*DO78,0)*(1-$K78)</f>
        <v>0</v>
      </c>
      <c r="DQ78" s="989">
        <f>VLOOKUP($E78,DO$450:DR$461,3,FALSE)*DO78*($K78)+IF($G78&gt;0,($I78/$G78)*DO78,0)*(1-$K78)</f>
        <v>0</v>
      </c>
      <c r="DR78" s="989">
        <f>VLOOKUP($E78,DO$450:DR$461,4,FALSE)*DO78*($K78)+(DO78-DP78-DQ78)*(1-$K78)</f>
        <v>0</v>
      </c>
      <c r="DS78" s="990"/>
      <c r="DW78" s="988">
        <f t="shared" si="58"/>
        <v>0</v>
      </c>
      <c r="DX78" s="989">
        <f>VLOOKUP($E78,DW$450:DZ$461,2,FALSE)*DW78*($K78)+IF($G78&gt;0,($H78/$G78)*DW78,0)*(1-$K78)</f>
        <v>0</v>
      </c>
      <c r="DY78" s="989">
        <f>VLOOKUP($E78,DW$450:DZ$461,3,FALSE)*DW78*($K78)+IF($G78&gt;0,($I78/$G78)*DW78,0)*(1-$K78)</f>
        <v>0</v>
      </c>
      <c r="DZ78" s="989">
        <f>VLOOKUP($E78,DW$450:DZ$461,4,FALSE)*DW78*($K78)+(DW78-DX78-DY78)*(1-$K78)</f>
        <v>0</v>
      </c>
      <c r="EA78" s="990"/>
      <c r="EE78" s="988">
        <f t="shared" si="59"/>
        <v>0</v>
      </c>
      <c r="EF78" s="989">
        <f>VLOOKUP($E78,EE$450:EH$461,2,FALSE)*EE78*($K78)+IF($G78&gt;0,($H78/$G78)*EE78,0)*(1-$K78)</f>
        <v>0</v>
      </c>
      <c r="EG78" s="989">
        <f>VLOOKUP($E78,EE$450:EH$461,3,FALSE)*EE78*($K78)+IF($G78&gt;0,($I78/$G78)*EE78,0)*(1-$K78)</f>
        <v>0</v>
      </c>
      <c r="EH78" s="989">
        <f>VLOOKUP($E78,EE$450:EH$461,4,FALSE)*EE78*($K78)+(EE78-EF78-EG78)*(1-$K78)</f>
        <v>0</v>
      </c>
      <c r="EI78" s="990"/>
      <c r="EM78" s="988">
        <f t="shared" si="60"/>
        <v>0</v>
      </c>
      <c r="EN78" s="989">
        <f>VLOOKUP($E78,EM$450:EP$461,2,FALSE)*EM78*($K78)+IF($G78&gt;0,($H78/$G78)*EM78,0)*(1-$K78)</f>
        <v>0</v>
      </c>
      <c r="EO78" s="989">
        <f>VLOOKUP($E78,EM$450:EP$461,3,FALSE)*EM78*($K78)+IF($G78&gt;0,($I78/$G78)*EM78,0)*(1-$K78)</f>
        <v>0</v>
      </c>
      <c r="EP78" s="989">
        <f>VLOOKUP($E78,EM$450:EP$461,4,FALSE)*EM78*($K78)+(EM78-EN78-EO78)*(1-$K78)</f>
        <v>0</v>
      </c>
      <c r="EQ78" s="990"/>
      <c r="EU78" s="988">
        <f t="shared" si="61"/>
        <v>0</v>
      </c>
      <c r="EV78" s="989">
        <f>VLOOKUP($E78,EU$450:EX$461,2,FALSE)*EU78*($K78)+IF($G78&gt;0,($H78/$G78)*EU78,0)*(1-$K78)</f>
        <v>0</v>
      </c>
      <c r="EW78" s="989">
        <f>VLOOKUP($E78,EU$450:EX$461,3,FALSE)*EU78*($K78)+IF($G78&gt;0,($I78/$G78)*EU78,0)*(1-$K78)</f>
        <v>0</v>
      </c>
      <c r="EX78" s="989">
        <f>VLOOKUP($E78,EU$450:EX$461,4,FALSE)*EU78*($K78)+(EU78-EV78-EW78)*(1-$K78)</f>
        <v>0</v>
      </c>
      <c r="EY78" s="990"/>
      <c r="FC78" s="988">
        <f t="shared" si="62"/>
        <v>0</v>
      </c>
      <c r="FD78" s="989">
        <f>VLOOKUP($E78,FC$450:FF$461,2,FALSE)*FC78*($K78)+IF($G78&gt;0,($H78/$G78)*FC78,0)*(1-$K78)</f>
        <v>0</v>
      </c>
      <c r="FE78" s="989">
        <f>VLOOKUP($E78,FC$450:FF$461,3,FALSE)*FC78*($K78)+IF($G78&gt;0,($I78/$G78)*FC78,0)*(1-$K78)</f>
        <v>0</v>
      </c>
      <c r="FF78" s="989">
        <f>VLOOKUP($E78,FC$450:FF$461,4,FALSE)*FC78*($K78)+(FC78-FD78-FE78)*(1-$K78)</f>
        <v>0</v>
      </c>
      <c r="FG78" s="990"/>
      <c r="FK78" s="988">
        <f t="shared" si="63"/>
        <v>0</v>
      </c>
      <c r="FL78" s="989">
        <f>VLOOKUP($E78,FK$450:FN$461,2,FALSE)*FK78*($K78)+IF($G78&gt;0,($H78/$G78)*FK78,0)*(1-$K78)</f>
        <v>0</v>
      </c>
      <c r="FM78" s="989">
        <f>VLOOKUP($E78,FK$450:FN$461,3,FALSE)*FK78*($K78)+IF($G78&gt;0,($I78/$G78)*FK78,0)*(1-$K78)</f>
        <v>0</v>
      </c>
      <c r="FN78" s="989">
        <f>VLOOKUP($E78,FK$450:FN$461,4,FALSE)*FK78*($K78)+(FK78-FL78-FM78)*(1-$K78)</f>
        <v>0</v>
      </c>
      <c r="FO78" s="990"/>
    </row>
    <row r="79" spans="1:171">
      <c r="A79" s="1246"/>
      <c r="B79" s="787" t="s">
        <v>28</v>
      </c>
      <c r="C79" s="1963">
        <v>219</v>
      </c>
      <c r="D79" s="764">
        <v>108</v>
      </c>
      <c r="E79" s="182" t="str">
        <f>'Sch 1- Rate Base '!E79</f>
        <v>DIST</v>
      </c>
      <c r="F79" s="765"/>
      <c r="G79" s="182">
        <f>'Sch 1- Rate Base '!G79</f>
        <v>0</v>
      </c>
      <c r="H79" s="182">
        <f>'Sch 1- Rate Base '!H79</f>
        <v>0</v>
      </c>
      <c r="I79" s="182">
        <f>'Sch 1- Rate Base '!I79</f>
        <v>0</v>
      </c>
      <c r="J79" s="1247">
        <f>'Sch 1- Rate Base '!J79</f>
        <v>0</v>
      </c>
      <c r="K79" s="777">
        <f t="shared" si="43"/>
        <v>1</v>
      </c>
      <c r="O79" s="988">
        <f t="shared" si="44"/>
        <v>0</v>
      </c>
      <c r="P79" s="989">
        <f>VLOOKUP($E79,O$450:R$461,2,FALSE)*O79*($K79)+IF($G79&gt;0,($H79/$G79)*O79,0)*(1-$K79)</f>
        <v>0</v>
      </c>
      <c r="Q79" s="989">
        <f>VLOOKUP($E79,O$450:R$461,3,FALSE)*O79*($K79)+IF($G79&gt;0,($I79/$G79)*O79,0)*(1-$K79)</f>
        <v>0</v>
      </c>
      <c r="R79" s="989">
        <f>VLOOKUP($E79,O$450:R$461,4,FALSE)*O79*($K79)+(O79-P79-Q79)*(1-$K79)</f>
        <v>0</v>
      </c>
      <c r="S79" s="990"/>
      <c r="W79" s="988">
        <f t="shared" si="45"/>
        <v>0</v>
      </c>
      <c r="X79" s="989">
        <f>VLOOKUP($E79,W$450:Z$461,2,FALSE)*W79*($K79)+IF($G79&gt;0,($H79/$G79)*W79,0)*(1-$K79)</f>
        <v>0</v>
      </c>
      <c r="Y79" s="989">
        <f>VLOOKUP($E79,W$450:Z$461,3,FALSE)*W79*($K79)+IF($G79&gt;0,($I79/$G79)*W79,0)*(1-$K79)</f>
        <v>0</v>
      </c>
      <c r="Z79" s="989">
        <f>VLOOKUP($E79,W$450:Z$461,4,FALSE)*W79*($K79)+(W79-X79-Y79)*(1-$K79)</f>
        <v>0</v>
      </c>
      <c r="AA79" s="990"/>
      <c r="AE79" s="988">
        <f t="shared" si="46"/>
        <v>0</v>
      </c>
      <c r="AF79" s="989">
        <f>VLOOKUP($E79,AE$450:AH$461,2,FALSE)*AE79*($K79)+IF($G79&gt;0,($H79/$G79)*AE79,0)*(1-$K79)</f>
        <v>0</v>
      </c>
      <c r="AG79" s="989">
        <f>VLOOKUP($E79,AE$450:AH$461,3,FALSE)*AE79*($K79)+IF($G79&gt;0,($I79/$G79)*AE79,0)*(1-$K79)</f>
        <v>0</v>
      </c>
      <c r="AH79" s="989">
        <f>VLOOKUP($E79,AE$450:AH$461,4,FALSE)*AE79*($K79)+(AE79-AF79-AG79)*(1-$K79)</f>
        <v>0</v>
      </c>
      <c r="AI79" s="990"/>
      <c r="AM79" s="988">
        <f t="shared" si="47"/>
        <v>0</v>
      </c>
      <c r="AN79" s="989">
        <f>VLOOKUP($E79,AM$450:AP$461,2,FALSE)*AM79*($K79)+IF($G79&gt;0,($H79/$G79)*AM79,0)*(1-$K79)</f>
        <v>0</v>
      </c>
      <c r="AO79" s="989">
        <f>VLOOKUP($E79,AM$450:AP$461,3,FALSE)*AM79*($K79)+IF($G79&gt;0,($I79/$G79)*AM79,0)*(1-$K79)</f>
        <v>0</v>
      </c>
      <c r="AP79" s="989">
        <f>VLOOKUP($E79,AM$450:AP$461,4,FALSE)*AM79*($K79)+(AM79-AN79-AO79)*(1-$K79)</f>
        <v>0</v>
      </c>
      <c r="AQ79" s="990"/>
      <c r="AU79" s="988">
        <f t="shared" si="48"/>
        <v>0</v>
      </c>
      <c r="AV79" s="989">
        <f>VLOOKUP($E79,AU$450:AX$461,2,FALSE)*AU79*($K79)+IF($G79&gt;0,($H79/$G79)*AU79,0)*(1-$K79)</f>
        <v>0</v>
      </c>
      <c r="AW79" s="989">
        <f>VLOOKUP($E79,AU$450:AX$461,3,FALSE)*AU79*($K79)+IF($G79&gt;0,($I79/$G79)*AU79,0)*(1-$K79)</f>
        <v>0</v>
      </c>
      <c r="AX79" s="989">
        <f>VLOOKUP($E79,AU$450:AX$461,4,FALSE)*AU79*($K79)+(AU79-AV79-AW79)*(1-$K79)</f>
        <v>0</v>
      </c>
      <c r="AY79" s="990"/>
      <c r="BC79" s="988">
        <f t="shared" si="49"/>
        <v>0</v>
      </c>
      <c r="BD79" s="989">
        <f>VLOOKUP($E79,BC$450:BF$461,2,FALSE)*BC79*($K79)+IF($G79&gt;0,($H79/$G79)*BC79,0)*(1-$K79)</f>
        <v>0</v>
      </c>
      <c r="BE79" s="989">
        <f>VLOOKUP($E79,BC$450:BF$461,3,FALSE)*BC79*($K79)+IF($G79&gt;0,($I79/$G79)*BC79,0)*(1-$K79)</f>
        <v>0</v>
      </c>
      <c r="BF79" s="989">
        <f>VLOOKUP($E79,BC$450:BF$461,4,FALSE)*BC79*($K79)+(BC79-BD79-BE79)*(1-$K79)</f>
        <v>0</v>
      </c>
      <c r="BG79" s="990"/>
      <c r="BK79" s="988">
        <f t="shared" si="50"/>
        <v>0</v>
      </c>
      <c r="BL79" s="989">
        <f>VLOOKUP($E79,BK$450:BN$461,2,FALSE)*BK79*($K79)+IF($G79&gt;0,($H79/$G79)*BK79,0)*(1-$K79)</f>
        <v>0</v>
      </c>
      <c r="BM79" s="989">
        <f>VLOOKUP($E79,BK$450:BN$461,3,FALSE)*BK79*($K79)+IF($G79&gt;0,($I79/$G79)*BK79,0)*(1-$K79)</f>
        <v>0</v>
      </c>
      <c r="BN79" s="989">
        <f>VLOOKUP($E79,BK$450:BN$461,4,FALSE)*BK79*($K79)+(BK79-BL79-BM79)*(1-$K79)</f>
        <v>0</v>
      </c>
      <c r="BO79" s="990"/>
      <c r="BS79" s="988">
        <f t="shared" si="51"/>
        <v>0</v>
      </c>
      <c r="BT79" s="989">
        <f>VLOOKUP($E79,BS$450:BV$461,2,FALSE)*BS79*($K79)+IF($G79&gt;0,($H79/$G79)*BS79,0)*(1-$K79)</f>
        <v>0</v>
      </c>
      <c r="BU79" s="989">
        <f>VLOOKUP($E79,BS$450:BV$461,3,FALSE)*BS79*($K79)+IF($G79&gt;0,($I79/$G79)*BS79,0)*(1-$K79)</f>
        <v>0</v>
      </c>
      <c r="BV79" s="989">
        <f>VLOOKUP($E79,BS$450:BV$461,4,FALSE)*BS79*($K79)+(BS79-BT79-BU79)*(1-$K79)</f>
        <v>0</v>
      </c>
      <c r="BW79" s="990"/>
      <c r="CA79" s="988">
        <f t="shared" si="52"/>
        <v>0</v>
      </c>
      <c r="CB79" s="989">
        <f>VLOOKUP($E79,CA$450:CD$461,2,FALSE)*CA79*($K79)+IF($G79&gt;0,($H79/$G79)*CA79,0)*(1-$K79)</f>
        <v>0</v>
      </c>
      <c r="CC79" s="989">
        <f>VLOOKUP($E79,CA$450:CD$461,3,FALSE)*CA79*($K79)+IF($G79&gt;0,($I79/$G79)*CA79,0)*(1-$K79)</f>
        <v>0</v>
      </c>
      <c r="CD79" s="989">
        <f>VLOOKUP($E79,CA$450:CD$461,4,FALSE)*CA79*($K79)+(CA79-CB79-CC79)*(1-$K79)</f>
        <v>0</v>
      </c>
      <c r="CE79" s="990"/>
      <c r="CI79" s="988">
        <f t="shared" si="53"/>
        <v>0</v>
      </c>
      <c r="CJ79" s="989">
        <f>VLOOKUP($E79,CI$450:CL$461,2,FALSE)*CI79*($K79)+IF($G79&gt;0,($H79/$G79)*CI79,0)*(1-$K79)</f>
        <v>0</v>
      </c>
      <c r="CK79" s="989">
        <f>VLOOKUP($E79,CI$450:CL$461,3,FALSE)*CI79*($K79)+IF($G79&gt;0,($I79/$G79)*CI79,0)*(1-$K79)</f>
        <v>0</v>
      </c>
      <c r="CL79" s="989">
        <f>VLOOKUP($E79,CI$450:CL$461,4,FALSE)*CI79*($K79)+(CI79-CJ79-CK79)*(1-$K79)</f>
        <v>0</v>
      </c>
      <c r="CM79" s="990"/>
      <c r="CQ79" s="988">
        <f t="shared" si="54"/>
        <v>0</v>
      </c>
      <c r="CR79" s="989">
        <f>VLOOKUP($E79,CQ$450:CT$461,2,FALSE)*CQ79*($K79)+IF($G79&gt;0,($H79/$G79)*CQ79,0)*(1-$K79)</f>
        <v>0</v>
      </c>
      <c r="CS79" s="989">
        <f>VLOOKUP($E79,CQ$450:CT$461,3,FALSE)*CQ79*($K79)+IF($G79&gt;0,($I79/$G79)*CQ79,0)*(1-$K79)</f>
        <v>0</v>
      </c>
      <c r="CT79" s="989">
        <f>VLOOKUP($E79,CQ$450:CT$461,4,FALSE)*CQ79*($K79)+(CQ79-CR79-CS79)*(1-$K79)</f>
        <v>0</v>
      </c>
      <c r="CU79" s="990"/>
      <c r="CY79" s="988">
        <f t="shared" si="55"/>
        <v>0</v>
      </c>
      <c r="CZ79" s="989">
        <f>VLOOKUP($E79,CY$450:DB$461,2,FALSE)*CY79*($K79)+IF($G79&gt;0,($H79/$G79)*CY79,0)*(1-$K79)</f>
        <v>0</v>
      </c>
      <c r="DA79" s="989">
        <f>VLOOKUP($E79,CY$450:DB$461,3,FALSE)*CY79*($K79)+IF($G79&gt;0,($I79/$G79)*CY79,0)*(1-$K79)</f>
        <v>0</v>
      </c>
      <c r="DB79" s="989">
        <f>VLOOKUP($E79,CY$450:DB$461,4,FALSE)*CY79*($K79)+(CY79-CZ79-DA79)*(1-$K79)</f>
        <v>0</v>
      </c>
      <c r="DC79" s="990"/>
      <c r="DG79" s="988">
        <f t="shared" si="56"/>
        <v>0</v>
      </c>
      <c r="DH79" s="989">
        <f>VLOOKUP($E79,DG$450:DJ$461,2,FALSE)*DG79*($K79)+IF($G79&gt;0,($H79/$G79)*DG79,0)*(1-$K79)</f>
        <v>0</v>
      </c>
      <c r="DI79" s="989">
        <f>VLOOKUP($E79,DG$450:DJ$461,3,FALSE)*DG79*($K79)+IF($G79&gt;0,($I79/$G79)*DG79,0)*(1-$K79)</f>
        <v>0</v>
      </c>
      <c r="DJ79" s="989">
        <f>VLOOKUP($E79,DG$450:DJ$461,4,FALSE)*DG79*($K79)+(DG79-DH79-DI79)*(1-$K79)</f>
        <v>0</v>
      </c>
      <c r="DK79" s="990"/>
      <c r="DO79" s="988">
        <f t="shared" si="57"/>
        <v>0</v>
      </c>
      <c r="DP79" s="989">
        <f>VLOOKUP($E79,DO$450:DR$461,2,FALSE)*DO79*($K79)+IF($G79&gt;0,($H79/$G79)*DO79,0)*(1-$K79)</f>
        <v>0</v>
      </c>
      <c r="DQ79" s="989">
        <f>VLOOKUP($E79,DO$450:DR$461,3,FALSE)*DO79*($K79)+IF($G79&gt;0,($I79/$G79)*DO79,0)*(1-$K79)</f>
        <v>0</v>
      </c>
      <c r="DR79" s="989">
        <f>VLOOKUP($E79,DO$450:DR$461,4,FALSE)*DO79*($K79)+(DO79-DP79-DQ79)*(1-$K79)</f>
        <v>0</v>
      </c>
      <c r="DS79" s="990"/>
      <c r="DW79" s="988">
        <f t="shared" si="58"/>
        <v>0</v>
      </c>
      <c r="DX79" s="989">
        <f>VLOOKUP($E79,DW$450:DZ$461,2,FALSE)*DW79*($K79)+IF($G79&gt;0,($H79/$G79)*DW79,0)*(1-$K79)</f>
        <v>0</v>
      </c>
      <c r="DY79" s="989">
        <f>VLOOKUP($E79,DW$450:DZ$461,3,FALSE)*DW79*($K79)+IF($G79&gt;0,($I79/$G79)*DW79,0)*(1-$K79)</f>
        <v>0</v>
      </c>
      <c r="DZ79" s="989">
        <f>VLOOKUP($E79,DW$450:DZ$461,4,FALSE)*DW79*($K79)+(DW79-DX79-DY79)*(1-$K79)</f>
        <v>0</v>
      </c>
      <c r="EA79" s="990"/>
      <c r="EE79" s="988">
        <f t="shared" si="59"/>
        <v>0</v>
      </c>
      <c r="EF79" s="989">
        <f>VLOOKUP($E79,EE$450:EH$461,2,FALSE)*EE79*($K79)+IF($G79&gt;0,($H79/$G79)*EE79,0)*(1-$K79)</f>
        <v>0</v>
      </c>
      <c r="EG79" s="989">
        <f>VLOOKUP($E79,EE$450:EH$461,3,FALSE)*EE79*($K79)+IF($G79&gt;0,($I79/$G79)*EE79,0)*(1-$K79)</f>
        <v>0</v>
      </c>
      <c r="EH79" s="989">
        <f>VLOOKUP($E79,EE$450:EH$461,4,FALSE)*EE79*($K79)+(EE79-EF79-EG79)*(1-$K79)</f>
        <v>0</v>
      </c>
      <c r="EI79" s="990"/>
      <c r="EM79" s="988">
        <f t="shared" si="60"/>
        <v>0</v>
      </c>
      <c r="EN79" s="989">
        <f>VLOOKUP($E79,EM$450:EP$461,2,FALSE)*EM79*($K79)+IF($G79&gt;0,($H79/$G79)*EM79,0)*(1-$K79)</f>
        <v>0</v>
      </c>
      <c r="EO79" s="989">
        <f>VLOOKUP($E79,EM$450:EP$461,3,FALSE)*EM79*($K79)+IF($G79&gt;0,($I79/$G79)*EM79,0)*(1-$K79)</f>
        <v>0</v>
      </c>
      <c r="EP79" s="989">
        <f>VLOOKUP($E79,EM$450:EP$461,4,FALSE)*EM79*($K79)+(EM79-EN79-EO79)*(1-$K79)</f>
        <v>0</v>
      </c>
      <c r="EQ79" s="990"/>
      <c r="EU79" s="988">
        <f t="shared" si="61"/>
        <v>0</v>
      </c>
      <c r="EV79" s="989">
        <f>VLOOKUP($E79,EU$450:EX$461,2,FALSE)*EU79*($K79)+IF($G79&gt;0,($H79/$G79)*EU79,0)*(1-$K79)</f>
        <v>0</v>
      </c>
      <c r="EW79" s="989">
        <f>VLOOKUP($E79,EU$450:EX$461,3,FALSE)*EU79*($K79)+IF($G79&gt;0,($I79/$G79)*EU79,0)*(1-$K79)</f>
        <v>0</v>
      </c>
      <c r="EX79" s="989">
        <f>VLOOKUP($E79,EU$450:EX$461,4,FALSE)*EU79*($K79)+(EU79-EV79-EW79)*(1-$K79)</f>
        <v>0</v>
      </c>
      <c r="EY79" s="990"/>
      <c r="FC79" s="988">
        <f t="shared" si="62"/>
        <v>0</v>
      </c>
      <c r="FD79" s="989">
        <f>VLOOKUP($E79,FC$450:FF$461,2,FALSE)*FC79*($K79)+IF($G79&gt;0,($H79/$G79)*FC79,0)*(1-$K79)</f>
        <v>0</v>
      </c>
      <c r="FE79" s="989">
        <f>VLOOKUP($E79,FC$450:FF$461,3,FALSE)*FC79*($K79)+IF($G79&gt;0,($I79/$G79)*FC79,0)*(1-$K79)</f>
        <v>0</v>
      </c>
      <c r="FF79" s="989">
        <f>VLOOKUP($E79,FC$450:FF$461,4,FALSE)*FC79*($K79)+(FC79-FD79-FE79)*(1-$K79)</f>
        <v>0</v>
      </c>
      <c r="FG79" s="990"/>
      <c r="FK79" s="988">
        <f t="shared" si="63"/>
        <v>0</v>
      </c>
      <c r="FL79" s="989">
        <f>VLOOKUP($E79,FK$450:FN$461,2,FALSE)*FK79*($K79)+IF($G79&gt;0,($H79/$G79)*FK79,0)*(1-$K79)</f>
        <v>0</v>
      </c>
      <c r="FM79" s="989">
        <f>VLOOKUP($E79,FK$450:FN$461,3,FALSE)*FK79*($K79)+IF($G79&gt;0,($I79/$G79)*FK79,0)*(1-$K79)</f>
        <v>0</v>
      </c>
      <c r="FN79" s="989">
        <f>VLOOKUP($E79,FK$450:FN$461,4,FALSE)*FK79*($K79)+(FK79-FL79-FM79)*(1-$K79)</f>
        <v>0</v>
      </c>
      <c r="FO79" s="990"/>
    </row>
    <row r="80" spans="1:171">
      <c r="A80" s="1246"/>
      <c r="B80" s="787" t="s">
        <v>29</v>
      </c>
      <c r="C80" s="1963">
        <v>219</v>
      </c>
      <c r="D80" s="764">
        <v>108</v>
      </c>
      <c r="E80" s="182" t="str">
        <f>'Sch 1- Rate Base '!E80</f>
        <v>DIRECT</v>
      </c>
      <c r="F80" s="765"/>
      <c r="G80" s="182">
        <f>'Sch 1- Rate Base '!G80</f>
        <v>0</v>
      </c>
      <c r="H80" s="182">
        <f>'Sch 1- Rate Base '!H80</f>
        <v>0</v>
      </c>
      <c r="I80" s="182">
        <f>'Sch 1- Rate Base '!I80</f>
        <v>0</v>
      </c>
      <c r="J80" s="1247">
        <f>'Sch 1- Rate Base '!J80</f>
        <v>0</v>
      </c>
      <c r="K80" s="777">
        <f t="shared" si="43"/>
        <v>0</v>
      </c>
      <c r="O80" s="988">
        <f t="shared" si="44"/>
        <v>0</v>
      </c>
      <c r="P80" s="989">
        <f>VLOOKUP($E80,O$450:R$461,2,FALSE)*O80*($K80)+IF($G80&gt;0,($H80/$G80)*O80,0)*(1-$K80)</f>
        <v>0</v>
      </c>
      <c r="Q80" s="989">
        <f>VLOOKUP($E80,O$450:R$461,3,FALSE)*O80*($K80)+IF($G80&gt;0,($I80/$G80)*O80,0)*(1-$K80)</f>
        <v>0</v>
      </c>
      <c r="R80" s="989">
        <f>VLOOKUP($E80,O$450:R$461,4,FALSE)*O80*($K80)+(O80-P80-Q80)*(1-$K80)</f>
        <v>0</v>
      </c>
      <c r="S80" s="990"/>
      <c r="W80" s="988">
        <f t="shared" si="45"/>
        <v>0</v>
      </c>
      <c r="X80" s="989">
        <f>VLOOKUP($E80,W$450:Z$461,2,FALSE)*W80*($K80)+IF($G80&gt;0,($H80/$G80)*W80,0)*(1-$K80)</f>
        <v>0</v>
      </c>
      <c r="Y80" s="989">
        <f>VLOOKUP($E80,W$450:Z$461,3,FALSE)*W80*($K80)+IF($G80&gt;0,($I80/$G80)*W80,0)*(1-$K80)</f>
        <v>0</v>
      </c>
      <c r="Z80" s="989">
        <f>VLOOKUP($E80,W$450:Z$461,4,FALSE)*W80*($K80)+(W80-X80-Y80)*(1-$K80)</f>
        <v>0</v>
      </c>
      <c r="AA80" s="990"/>
      <c r="AE80" s="988">
        <f t="shared" si="46"/>
        <v>0</v>
      </c>
      <c r="AF80" s="989">
        <f>VLOOKUP($E80,AE$450:AH$461,2,FALSE)*AE80*($K80)+IF($G80&gt;0,($H80/$G80)*AE80,0)*(1-$K80)</f>
        <v>0</v>
      </c>
      <c r="AG80" s="989">
        <f>VLOOKUP($E80,AE$450:AH$461,3,FALSE)*AE80*($K80)+IF($G80&gt;0,($I80/$G80)*AE80,0)*(1-$K80)</f>
        <v>0</v>
      </c>
      <c r="AH80" s="989">
        <f>VLOOKUP($E80,AE$450:AH$461,4,FALSE)*AE80*($K80)+(AE80-AF80-AG80)*(1-$K80)</f>
        <v>0</v>
      </c>
      <c r="AI80" s="990"/>
      <c r="AM80" s="988">
        <f t="shared" si="47"/>
        <v>0</v>
      </c>
      <c r="AN80" s="989">
        <f>VLOOKUP($E80,AM$450:AP$461,2,FALSE)*AM80*($K80)+IF($G80&gt;0,($H80/$G80)*AM80,0)*(1-$K80)</f>
        <v>0</v>
      </c>
      <c r="AO80" s="989">
        <f>VLOOKUP($E80,AM$450:AP$461,3,FALSE)*AM80*($K80)+IF($G80&gt;0,($I80/$G80)*AM80,0)*(1-$K80)</f>
        <v>0</v>
      </c>
      <c r="AP80" s="989">
        <f>VLOOKUP($E80,AM$450:AP$461,4,FALSE)*AM80*($K80)+(AM80-AN80-AO80)*(1-$K80)</f>
        <v>0</v>
      </c>
      <c r="AQ80" s="990"/>
      <c r="AU80" s="988">
        <f t="shared" si="48"/>
        <v>0</v>
      </c>
      <c r="AV80" s="989">
        <f>VLOOKUP($E80,AU$450:AX$461,2,FALSE)*AU80*($K80)+IF($G80&gt;0,($H80/$G80)*AU80,0)*(1-$K80)</f>
        <v>0</v>
      </c>
      <c r="AW80" s="989">
        <f>VLOOKUP($E80,AU$450:AX$461,3,FALSE)*AU80*($K80)+IF($G80&gt;0,($I80/$G80)*AU80,0)*(1-$K80)</f>
        <v>0</v>
      </c>
      <c r="AX80" s="989">
        <f>VLOOKUP($E80,AU$450:AX$461,4,FALSE)*AU80*($K80)+(AU80-AV80-AW80)*(1-$K80)</f>
        <v>0</v>
      </c>
      <c r="AY80" s="990"/>
      <c r="BC80" s="988">
        <f t="shared" si="49"/>
        <v>0</v>
      </c>
      <c r="BD80" s="989">
        <f>VLOOKUP($E80,BC$450:BF$461,2,FALSE)*BC80*($K80)+IF($G80&gt;0,($H80/$G80)*BC80,0)*(1-$K80)</f>
        <v>0</v>
      </c>
      <c r="BE80" s="989">
        <f>VLOOKUP($E80,BC$450:BF$461,3,FALSE)*BC80*($K80)+IF($G80&gt;0,($I80/$G80)*BC80,0)*(1-$K80)</f>
        <v>0</v>
      </c>
      <c r="BF80" s="989">
        <f>VLOOKUP($E80,BC$450:BF$461,4,FALSE)*BC80*($K80)+(BC80-BD80-BE80)*(1-$K80)</f>
        <v>0</v>
      </c>
      <c r="BG80" s="990"/>
      <c r="BK80" s="988">
        <f t="shared" si="50"/>
        <v>0</v>
      </c>
      <c r="BL80" s="989">
        <f>VLOOKUP($E80,BK$450:BN$461,2,FALSE)*BK80*($K80)+IF($G80&gt;0,($H80/$G80)*BK80,0)*(1-$K80)</f>
        <v>0</v>
      </c>
      <c r="BM80" s="989">
        <f>VLOOKUP($E80,BK$450:BN$461,3,FALSE)*BK80*($K80)+IF($G80&gt;0,($I80/$G80)*BK80,0)*(1-$K80)</f>
        <v>0</v>
      </c>
      <c r="BN80" s="989">
        <f>VLOOKUP($E80,BK$450:BN$461,4,FALSE)*BK80*($K80)+(BK80-BL80-BM80)*(1-$K80)</f>
        <v>0</v>
      </c>
      <c r="BO80" s="990"/>
      <c r="BS80" s="988">
        <f t="shared" si="51"/>
        <v>0</v>
      </c>
      <c r="BT80" s="989">
        <f>VLOOKUP($E80,BS$450:BV$461,2,FALSE)*BS80*($K80)+IF($G80&gt;0,($H80/$G80)*BS80,0)*(1-$K80)</f>
        <v>0</v>
      </c>
      <c r="BU80" s="989">
        <f>VLOOKUP($E80,BS$450:BV$461,3,FALSE)*BS80*($K80)+IF($G80&gt;0,($I80/$G80)*BS80,0)*(1-$K80)</f>
        <v>0</v>
      </c>
      <c r="BV80" s="989">
        <f>VLOOKUP($E80,BS$450:BV$461,4,FALSE)*BS80*($K80)+(BS80-BT80-BU80)*(1-$K80)</f>
        <v>0</v>
      </c>
      <c r="BW80" s="990"/>
      <c r="CA80" s="988">
        <f t="shared" si="52"/>
        <v>0</v>
      </c>
      <c r="CB80" s="989">
        <f>VLOOKUP($E80,CA$450:CD$461,2,FALSE)*CA80*($K80)+IF($G80&gt;0,($H80/$G80)*CA80,0)*(1-$K80)</f>
        <v>0</v>
      </c>
      <c r="CC80" s="989">
        <f>VLOOKUP($E80,CA$450:CD$461,3,FALSE)*CA80*($K80)+IF($G80&gt;0,($I80/$G80)*CA80,0)*(1-$K80)</f>
        <v>0</v>
      </c>
      <c r="CD80" s="989">
        <f>VLOOKUP($E80,CA$450:CD$461,4,FALSE)*CA80*($K80)+(CA80-CB80-CC80)*(1-$K80)</f>
        <v>0</v>
      </c>
      <c r="CE80" s="990"/>
      <c r="CI80" s="988">
        <f t="shared" si="53"/>
        <v>0</v>
      </c>
      <c r="CJ80" s="989">
        <f>VLOOKUP($E80,CI$450:CL$461,2,FALSE)*CI80*($K80)+IF($G80&gt;0,($H80/$G80)*CI80,0)*(1-$K80)</f>
        <v>0</v>
      </c>
      <c r="CK80" s="989">
        <f>VLOOKUP($E80,CI$450:CL$461,3,FALSE)*CI80*($K80)+IF($G80&gt;0,($I80/$G80)*CI80,0)*(1-$K80)</f>
        <v>0</v>
      </c>
      <c r="CL80" s="989">
        <f>VLOOKUP($E80,CI$450:CL$461,4,FALSE)*CI80*($K80)+(CI80-CJ80-CK80)*(1-$K80)</f>
        <v>0</v>
      </c>
      <c r="CM80" s="990"/>
      <c r="CQ80" s="988">
        <f t="shared" si="54"/>
        <v>0</v>
      </c>
      <c r="CR80" s="989">
        <f>VLOOKUP($E80,CQ$450:CT$461,2,FALSE)*CQ80*($K80)+IF($G80&gt;0,($H80/$G80)*CQ80,0)*(1-$K80)</f>
        <v>0</v>
      </c>
      <c r="CS80" s="989">
        <f>VLOOKUP($E80,CQ$450:CT$461,3,FALSE)*CQ80*($K80)+IF($G80&gt;0,($I80/$G80)*CQ80,0)*(1-$K80)</f>
        <v>0</v>
      </c>
      <c r="CT80" s="989">
        <f>VLOOKUP($E80,CQ$450:CT$461,4,FALSE)*CQ80*($K80)+(CQ80-CR80-CS80)*(1-$K80)</f>
        <v>0</v>
      </c>
      <c r="CU80" s="990"/>
      <c r="CY80" s="988">
        <f t="shared" si="55"/>
        <v>0</v>
      </c>
      <c r="CZ80" s="989">
        <f>VLOOKUP($E80,CY$450:DB$461,2,FALSE)*CY80*($K80)+IF($G80&gt;0,($H80/$G80)*CY80,0)*(1-$K80)</f>
        <v>0</v>
      </c>
      <c r="DA80" s="989">
        <f>VLOOKUP($E80,CY$450:DB$461,3,FALSE)*CY80*($K80)+IF($G80&gt;0,($I80/$G80)*CY80,0)*(1-$K80)</f>
        <v>0</v>
      </c>
      <c r="DB80" s="989">
        <f>VLOOKUP($E80,CY$450:DB$461,4,FALSE)*CY80*($K80)+(CY80-CZ80-DA80)*(1-$K80)</f>
        <v>0</v>
      </c>
      <c r="DC80" s="990"/>
      <c r="DG80" s="988">
        <f t="shared" si="56"/>
        <v>0</v>
      </c>
      <c r="DH80" s="989">
        <f>VLOOKUP($E80,DG$450:DJ$461,2,FALSE)*DG80*($K80)+IF($G80&gt;0,($H80/$G80)*DG80,0)*(1-$K80)</f>
        <v>0</v>
      </c>
      <c r="DI80" s="989">
        <f>VLOOKUP($E80,DG$450:DJ$461,3,FALSE)*DG80*($K80)+IF($G80&gt;0,($I80/$G80)*DG80,0)*(1-$K80)</f>
        <v>0</v>
      </c>
      <c r="DJ80" s="989">
        <f>VLOOKUP($E80,DG$450:DJ$461,4,FALSE)*DG80*($K80)+(DG80-DH80-DI80)*(1-$K80)</f>
        <v>0</v>
      </c>
      <c r="DK80" s="990"/>
      <c r="DO80" s="988">
        <f t="shared" si="57"/>
        <v>0</v>
      </c>
      <c r="DP80" s="989">
        <f>VLOOKUP($E80,DO$450:DR$461,2,FALSE)*DO80*($K80)+IF($G80&gt;0,($H80/$G80)*DO80,0)*(1-$K80)</f>
        <v>0</v>
      </c>
      <c r="DQ80" s="989">
        <f>VLOOKUP($E80,DO$450:DR$461,3,FALSE)*DO80*($K80)+IF($G80&gt;0,($I80/$G80)*DO80,0)*(1-$K80)</f>
        <v>0</v>
      </c>
      <c r="DR80" s="989">
        <f>VLOOKUP($E80,DO$450:DR$461,4,FALSE)*DO80*($K80)+(DO80-DP80-DQ80)*(1-$K80)</f>
        <v>0</v>
      </c>
      <c r="DS80" s="990"/>
      <c r="DW80" s="988">
        <f t="shared" si="58"/>
        <v>0</v>
      </c>
      <c r="DX80" s="989">
        <f>VLOOKUP($E80,DW$450:DZ$461,2,FALSE)*DW80*($K80)+IF($G80&gt;0,($H80/$G80)*DW80,0)*(1-$K80)</f>
        <v>0</v>
      </c>
      <c r="DY80" s="989">
        <f>VLOOKUP($E80,DW$450:DZ$461,3,FALSE)*DW80*($K80)+IF($G80&gt;0,($I80/$G80)*DW80,0)*(1-$K80)</f>
        <v>0</v>
      </c>
      <c r="DZ80" s="989">
        <f>VLOOKUP($E80,DW$450:DZ$461,4,FALSE)*DW80*($K80)+(DW80-DX80-DY80)*(1-$K80)</f>
        <v>0</v>
      </c>
      <c r="EA80" s="990"/>
      <c r="EE80" s="988">
        <f t="shared" si="59"/>
        <v>0</v>
      </c>
      <c r="EF80" s="989">
        <f>VLOOKUP($E80,EE$450:EH$461,2,FALSE)*EE80*($K80)+IF($G80&gt;0,($H80/$G80)*EE80,0)*(1-$K80)</f>
        <v>0</v>
      </c>
      <c r="EG80" s="989">
        <f>VLOOKUP($E80,EE$450:EH$461,3,FALSE)*EE80*($K80)+IF($G80&gt;0,($I80/$G80)*EE80,0)*(1-$K80)</f>
        <v>0</v>
      </c>
      <c r="EH80" s="989">
        <f>VLOOKUP($E80,EE$450:EH$461,4,FALSE)*EE80*($K80)+(EE80-EF80-EG80)*(1-$K80)</f>
        <v>0</v>
      </c>
      <c r="EI80" s="990"/>
      <c r="EM80" s="988">
        <f t="shared" si="60"/>
        <v>0</v>
      </c>
      <c r="EN80" s="989">
        <f>VLOOKUP($E80,EM$450:EP$461,2,FALSE)*EM80*($K80)+IF($G80&gt;0,($H80/$G80)*EM80,0)*(1-$K80)</f>
        <v>0</v>
      </c>
      <c r="EO80" s="989">
        <f>VLOOKUP($E80,EM$450:EP$461,3,FALSE)*EM80*($K80)+IF($G80&gt;0,($I80/$G80)*EM80,0)*(1-$K80)</f>
        <v>0</v>
      </c>
      <c r="EP80" s="989">
        <f>VLOOKUP($E80,EM$450:EP$461,4,FALSE)*EM80*($K80)+(EM80-EN80-EO80)*(1-$K80)</f>
        <v>0</v>
      </c>
      <c r="EQ80" s="990"/>
      <c r="EU80" s="988">
        <f t="shared" si="61"/>
        <v>0</v>
      </c>
      <c r="EV80" s="989">
        <f>VLOOKUP($E80,EU$450:EX$461,2,FALSE)*EU80*($K80)+IF($G80&gt;0,($H80/$G80)*EU80,0)*(1-$K80)</f>
        <v>0</v>
      </c>
      <c r="EW80" s="989">
        <f>VLOOKUP($E80,EU$450:EX$461,3,FALSE)*EU80*($K80)+IF($G80&gt;0,($I80/$G80)*EU80,0)*(1-$K80)</f>
        <v>0</v>
      </c>
      <c r="EX80" s="989">
        <f>VLOOKUP($E80,EU$450:EX$461,4,FALSE)*EU80*($K80)+(EU80-EV80-EW80)*(1-$K80)</f>
        <v>0</v>
      </c>
      <c r="EY80" s="990"/>
      <c r="FC80" s="988">
        <f t="shared" si="62"/>
        <v>0</v>
      </c>
      <c r="FD80" s="989">
        <f>VLOOKUP($E80,FC$450:FF$461,2,FALSE)*FC80*($K80)+IF($G80&gt;0,($H80/$G80)*FC80,0)*(1-$K80)</f>
        <v>0</v>
      </c>
      <c r="FE80" s="989">
        <f>VLOOKUP($E80,FC$450:FF$461,3,FALSE)*FC80*($K80)+IF($G80&gt;0,($I80/$G80)*FC80,0)*(1-$K80)</f>
        <v>0</v>
      </c>
      <c r="FF80" s="989">
        <f>VLOOKUP($E80,FC$450:FF$461,4,FALSE)*FC80*($K80)+(FC80-FD80-FE80)*(1-$K80)</f>
        <v>0</v>
      </c>
      <c r="FG80" s="990"/>
      <c r="FK80" s="988">
        <f t="shared" si="63"/>
        <v>0</v>
      </c>
      <c r="FL80" s="989">
        <f>VLOOKUP($E80,FK$450:FN$461,2,FALSE)*FK80*($K80)+IF($G80&gt;0,($H80/$G80)*FK80,0)*(1-$K80)</f>
        <v>0</v>
      </c>
      <c r="FM80" s="989">
        <f>VLOOKUP($E80,FK$450:FN$461,3,FALSE)*FK80*($K80)+IF($G80&gt;0,($I80/$G80)*FK80,0)*(1-$K80)</f>
        <v>0</v>
      </c>
      <c r="FN80" s="989">
        <f>VLOOKUP($E80,FK$450:FN$461,4,FALSE)*FK80*($K80)+(FK80-FL80-FM80)*(1-$K80)</f>
        <v>0</v>
      </c>
      <c r="FO80" s="990"/>
    </row>
    <row r="81" spans="1:171">
      <c r="A81" s="1246"/>
      <c r="B81" s="787" t="s">
        <v>854</v>
      </c>
      <c r="C81" s="1963" t="s">
        <v>69</v>
      </c>
      <c r="D81" s="764">
        <v>108</v>
      </c>
      <c r="E81" s="182" t="str">
        <f>'Sch 1- Rate Base '!E81</f>
        <v>DIRECT</v>
      </c>
      <c r="F81" s="765"/>
      <c r="G81" s="182">
        <f>'Sch 1- Rate Base '!G81</f>
        <v>0</v>
      </c>
      <c r="H81" s="182">
        <f>'Sch 1- Rate Base '!H81</f>
        <v>0</v>
      </c>
      <c r="I81" s="182">
        <f>'Sch 1- Rate Base '!I81</f>
        <v>0</v>
      </c>
      <c r="J81" s="1247">
        <f>'Sch 1- Rate Base '!J81</f>
        <v>0</v>
      </c>
      <c r="K81" s="777">
        <f t="shared" si="43"/>
        <v>0</v>
      </c>
      <c r="O81" s="988">
        <f t="shared" si="44"/>
        <v>0</v>
      </c>
      <c r="P81" s="989">
        <f>VLOOKUP($E81,O$450:R$461,2,FALSE)*O81*($K81)+IF($G81&gt;0,($H81/$G81)*O81,0)*(1-$K81)</f>
        <v>0</v>
      </c>
      <c r="Q81" s="989">
        <f>VLOOKUP($E81,O$450:R$461,3,FALSE)*O81*($K81)+IF($G81&gt;0,($I81/$G81)*O81,0)*(1-$K81)</f>
        <v>0</v>
      </c>
      <c r="R81" s="989">
        <f>VLOOKUP($E81,O$450:R$461,4,FALSE)*O81*($K81)+(O81-P81-Q81)*(1-$K81)</f>
        <v>0</v>
      </c>
      <c r="S81" s="990"/>
      <c r="W81" s="988">
        <f t="shared" si="45"/>
        <v>0</v>
      </c>
      <c r="X81" s="989">
        <f>VLOOKUP($E81,W$450:Z$461,2,FALSE)*W81*($K81)+IF($G81&gt;0,($H81/$G81)*W81,0)*(1-$K81)</f>
        <v>0</v>
      </c>
      <c r="Y81" s="989">
        <f>VLOOKUP($E81,W$450:Z$461,3,FALSE)*W81*($K81)+IF($G81&gt;0,($I81/$G81)*W81,0)*(1-$K81)</f>
        <v>0</v>
      </c>
      <c r="Z81" s="989">
        <f>VLOOKUP($E81,W$450:Z$461,4,FALSE)*W81*($K81)+(W81-X81-Y81)*(1-$K81)</f>
        <v>0</v>
      </c>
      <c r="AA81" s="990"/>
      <c r="AE81" s="988">
        <f t="shared" si="46"/>
        <v>0</v>
      </c>
      <c r="AF81" s="989">
        <f>VLOOKUP($E81,AE$450:AH$461,2,FALSE)*AE81*($K81)+IF($G81&gt;0,($H81/$G81)*AE81,0)*(1-$K81)</f>
        <v>0</v>
      </c>
      <c r="AG81" s="989">
        <f>VLOOKUP($E81,AE$450:AH$461,3,FALSE)*AE81*($K81)+IF($G81&gt;0,($I81/$G81)*AE81,0)*(1-$K81)</f>
        <v>0</v>
      </c>
      <c r="AH81" s="989">
        <f>VLOOKUP($E81,AE$450:AH$461,4,FALSE)*AE81*($K81)+(AE81-AF81-AG81)*(1-$K81)</f>
        <v>0</v>
      </c>
      <c r="AI81" s="990"/>
      <c r="AM81" s="988">
        <f t="shared" si="47"/>
        <v>0</v>
      </c>
      <c r="AN81" s="989">
        <f>VLOOKUP($E81,AM$450:AP$461,2,FALSE)*AM81*($K81)+IF($G81&gt;0,($H81/$G81)*AM81,0)*(1-$K81)</f>
        <v>0</v>
      </c>
      <c r="AO81" s="989">
        <f>VLOOKUP($E81,AM$450:AP$461,3,FALSE)*AM81*($K81)+IF($G81&gt;0,($I81/$G81)*AM81,0)*(1-$K81)</f>
        <v>0</v>
      </c>
      <c r="AP81" s="989">
        <f>VLOOKUP($E81,AM$450:AP$461,4,FALSE)*AM81*($K81)+(AM81-AN81-AO81)*(1-$K81)</f>
        <v>0</v>
      </c>
      <c r="AQ81" s="990"/>
      <c r="AU81" s="988">
        <f t="shared" si="48"/>
        <v>0</v>
      </c>
      <c r="AV81" s="989">
        <f>VLOOKUP($E81,AU$450:AX$461,2,FALSE)*AU81*($K81)+IF($G81&gt;0,($H81/$G81)*AU81,0)*(1-$K81)</f>
        <v>0</v>
      </c>
      <c r="AW81" s="989">
        <f>VLOOKUP($E81,AU$450:AX$461,3,FALSE)*AU81*($K81)+IF($G81&gt;0,($I81/$G81)*AU81,0)*(1-$K81)</f>
        <v>0</v>
      </c>
      <c r="AX81" s="989">
        <f>VLOOKUP($E81,AU$450:AX$461,4,FALSE)*AU81*($K81)+(AU81-AV81-AW81)*(1-$K81)</f>
        <v>0</v>
      </c>
      <c r="AY81" s="990"/>
      <c r="BC81" s="988">
        <f t="shared" si="49"/>
        <v>0</v>
      </c>
      <c r="BD81" s="989">
        <f>VLOOKUP($E81,BC$450:BF$461,2,FALSE)*BC81*($K81)+IF($G81&gt;0,($H81/$G81)*BC81,0)*(1-$K81)</f>
        <v>0</v>
      </c>
      <c r="BE81" s="989">
        <f>VLOOKUP($E81,BC$450:BF$461,3,FALSE)*BC81*($K81)+IF($G81&gt;0,($I81/$G81)*BC81,0)*(1-$K81)</f>
        <v>0</v>
      </c>
      <c r="BF81" s="989">
        <f>VLOOKUP($E81,BC$450:BF$461,4,FALSE)*BC81*($K81)+(BC81-BD81-BE81)*(1-$K81)</f>
        <v>0</v>
      </c>
      <c r="BG81" s="990"/>
      <c r="BK81" s="988">
        <f t="shared" si="50"/>
        <v>0</v>
      </c>
      <c r="BL81" s="989">
        <f>VLOOKUP($E81,BK$450:BN$461,2,FALSE)*BK81*($K81)+IF($G81&gt;0,($H81/$G81)*BK81,0)*(1-$K81)</f>
        <v>0</v>
      </c>
      <c r="BM81" s="989">
        <f>VLOOKUP($E81,BK$450:BN$461,3,FALSE)*BK81*($K81)+IF($G81&gt;0,($I81/$G81)*BK81,0)*(1-$K81)</f>
        <v>0</v>
      </c>
      <c r="BN81" s="989">
        <f>VLOOKUP($E81,BK$450:BN$461,4,FALSE)*BK81*($K81)+(BK81-BL81-BM81)*(1-$K81)</f>
        <v>0</v>
      </c>
      <c r="BO81" s="990"/>
      <c r="BS81" s="988">
        <f t="shared" si="51"/>
        <v>0</v>
      </c>
      <c r="BT81" s="989">
        <f>VLOOKUP($E81,BS$450:BV$461,2,FALSE)*BS81*($K81)+IF($G81&gt;0,($H81/$G81)*BS81,0)*(1-$K81)</f>
        <v>0</v>
      </c>
      <c r="BU81" s="989">
        <f>VLOOKUP($E81,BS$450:BV$461,3,FALSE)*BS81*($K81)+IF($G81&gt;0,($I81/$G81)*BS81,0)*(1-$K81)</f>
        <v>0</v>
      </c>
      <c r="BV81" s="989">
        <f>VLOOKUP($E81,BS$450:BV$461,4,FALSE)*BS81*($K81)+(BS81-BT81-BU81)*(1-$K81)</f>
        <v>0</v>
      </c>
      <c r="BW81" s="990"/>
      <c r="CA81" s="988">
        <f t="shared" si="52"/>
        <v>0</v>
      </c>
      <c r="CB81" s="989">
        <f>VLOOKUP($E81,CA$450:CD$461,2,FALSE)*CA81*($K81)+IF($G81&gt;0,($H81/$G81)*CA81,0)*(1-$K81)</f>
        <v>0</v>
      </c>
      <c r="CC81" s="989">
        <f>VLOOKUP($E81,CA$450:CD$461,3,FALSE)*CA81*($K81)+IF($G81&gt;0,($I81/$G81)*CA81,0)*(1-$K81)</f>
        <v>0</v>
      </c>
      <c r="CD81" s="989">
        <f>VLOOKUP($E81,CA$450:CD$461,4,FALSE)*CA81*($K81)+(CA81-CB81-CC81)*(1-$K81)</f>
        <v>0</v>
      </c>
      <c r="CE81" s="990"/>
      <c r="CI81" s="988">
        <f t="shared" si="53"/>
        <v>0</v>
      </c>
      <c r="CJ81" s="989">
        <f>VLOOKUP($E81,CI$450:CL$461,2,FALSE)*CI81*($K81)+IF($G81&gt;0,($H81/$G81)*CI81,0)*(1-$K81)</f>
        <v>0</v>
      </c>
      <c r="CK81" s="989">
        <f>VLOOKUP($E81,CI$450:CL$461,3,FALSE)*CI81*($K81)+IF($G81&gt;0,($I81/$G81)*CI81,0)*(1-$K81)</f>
        <v>0</v>
      </c>
      <c r="CL81" s="989">
        <f>VLOOKUP($E81,CI$450:CL$461,4,FALSE)*CI81*($K81)+(CI81-CJ81-CK81)*(1-$K81)</f>
        <v>0</v>
      </c>
      <c r="CM81" s="990"/>
      <c r="CQ81" s="988">
        <f t="shared" si="54"/>
        <v>0</v>
      </c>
      <c r="CR81" s="989">
        <f>VLOOKUP($E81,CQ$450:CT$461,2,FALSE)*CQ81*($K81)+IF($G81&gt;0,($H81/$G81)*CQ81,0)*(1-$K81)</f>
        <v>0</v>
      </c>
      <c r="CS81" s="989">
        <f>VLOOKUP($E81,CQ$450:CT$461,3,FALSE)*CQ81*($K81)+IF($G81&gt;0,($I81/$G81)*CQ81,0)*(1-$K81)</f>
        <v>0</v>
      </c>
      <c r="CT81" s="989">
        <f>VLOOKUP($E81,CQ$450:CT$461,4,FALSE)*CQ81*($K81)+(CQ81-CR81-CS81)*(1-$K81)</f>
        <v>0</v>
      </c>
      <c r="CU81" s="990"/>
      <c r="CY81" s="988">
        <f t="shared" si="55"/>
        <v>0</v>
      </c>
      <c r="CZ81" s="989">
        <f>VLOOKUP($E81,CY$450:DB$461,2,FALSE)*CY81*($K81)+IF($G81&gt;0,($H81/$G81)*CY81,0)*(1-$K81)</f>
        <v>0</v>
      </c>
      <c r="DA81" s="989">
        <f>VLOOKUP($E81,CY$450:DB$461,3,FALSE)*CY81*($K81)+IF($G81&gt;0,($I81/$G81)*CY81,0)*(1-$K81)</f>
        <v>0</v>
      </c>
      <c r="DB81" s="989">
        <f>VLOOKUP($E81,CY$450:DB$461,4,FALSE)*CY81*($K81)+(CY81-CZ81-DA81)*(1-$K81)</f>
        <v>0</v>
      </c>
      <c r="DC81" s="990"/>
      <c r="DG81" s="988">
        <f t="shared" si="56"/>
        <v>0</v>
      </c>
      <c r="DH81" s="989">
        <f>VLOOKUP($E81,DG$450:DJ$461,2,FALSE)*DG81*($K81)+IF($G81&gt;0,($H81/$G81)*DG81,0)*(1-$K81)</f>
        <v>0</v>
      </c>
      <c r="DI81" s="989">
        <f>VLOOKUP($E81,DG$450:DJ$461,3,FALSE)*DG81*($K81)+IF($G81&gt;0,($I81/$G81)*DG81,0)*(1-$K81)</f>
        <v>0</v>
      </c>
      <c r="DJ81" s="989">
        <f>VLOOKUP($E81,DG$450:DJ$461,4,FALSE)*DG81*($K81)+(DG81-DH81-DI81)*(1-$K81)</f>
        <v>0</v>
      </c>
      <c r="DK81" s="990"/>
      <c r="DO81" s="988">
        <f t="shared" si="57"/>
        <v>0</v>
      </c>
      <c r="DP81" s="989">
        <f>VLOOKUP($E81,DO$450:DR$461,2,FALSE)*DO81*($K81)+IF($G81&gt;0,($H81/$G81)*DO81,0)*(1-$K81)</f>
        <v>0</v>
      </c>
      <c r="DQ81" s="989">
        <f>VLOOKUP($E81,DO$450:DR$461,3,FALSE)*DO81*($K81)+IF($G81&gt;0,($I81/$G81)*DO81,0)*(1-$K81)</f>
        <v>0</v>
      </c>
      <c r="DR81" s="989">
        <f>VLOOKUP($E81,DO$450:DR$461,4,FALSE)*DO81*($K81)+(DO81-DP81-DQ81)*(1-$K81)</f>
        <v>0</v>
      </c>
      <c r="DS81" s="990"/>
      <c r="DW81" s="988">
        <f t="shared" si="58"/>
        <v>0</v>
      </c>
      <c r="DX81" s="989">
        <f>VLOOKUP($E81,DW$450:DZ$461,2,FALSE)*DW81*($K81)+IF($G81&gt;0,($H81/$G81)*DW81,0)*(1-$K81)</f>
        <v>0</v>
      </c>
      <c r="DY81" s="989">
        <f>VLOOKUP($E81,DW$450:DZ$461,3,FALSE)*DW81*($K81)+IF($G81&gt;0,($I81/$G81)*DW81,0)*(1-$K81)</f>
        <v>0</v>
      </c>
      <c r="DZ81" s="989">
        <f>VLOOKUP($E81,DW$450:DZ$461,4,FALSE)*DW81*($K81)+(DW81-DX81-DY81)*(1-$K81)</f>
        <v>0</v>
      </c>
      <c r="EA81" s="990"/>
      <c r="EE81" s="988">
        <f t="shared" si="59"/>
        <v>0</v>
      </c>
      <c r="EF81" s="989">
        <f>VLOOKUP($E81,EE$450:EH$461,2,FALSE)*EE81*($K81)+IF($G81&gt;0,($H81/$G81)*EE81,0)*(1-$K81)</f>
        <v>0</v>
      </c>
      <c r="EG81" s="989">
        <f>VLOOKUP($E81,EE$450:EH$461,3,FALSE)*EE81*($K81)+IF($G81&gt;0,($I81/$G81)*EE81,0)*(1-$K81)</f>
        <v>0</v>
      </c>
      <c r="EH81" s="989">
        <f>VLOOKUP($E81,EE$450:EH$461,4,FALSE)*EE81*($K81)+(EE81-EF81-EG81)*(1-$K81)</f>
        <v>0</v>
      </c>
      <c r="EI81" s="990"/>
      <c r="EM81" s="988">
        <f t="shared" si="60"/>
        <v>0</v>
      </c>
      <c r="EN81" s="989">
        <f>VLOOKUP($E81,EM$450:EP$461,2,FALSE)*EM81*($K81)+IF($G81&gt;0,($H81/$G81)*EM81,0)*(1-$K81)</f>
        <v>0</v>
      </c>
      <c r="EO81" s="989">
        <f>VLOOKUP($E81,EM$450:EP$461,3,FALSE)*EM81*($K81)+IF($G81&gt;0,($I81/$G81)*EM81,0)*(1-$K81)</f>
        <v>0</v>
      </c>
      <c r="EP81" s="989">
        <f>VLOOKUP($E81,EM$450:EP$461,4,FALSE)*EM81*($K81)+(EM81-EN81-EO81)*(1-$K81)</f>
        <v>0</v>
      </c>
      <c r="EQ81" s="990"/>
      <c r="EU81" s="988">
        <f t="shared" si="61"/>
        <v>0</v>
      </c>
      <c r="EV81" s="989">
        <f>VLOOKUP($E81,EU$450:EX$461,2,FALSE)*EU81*($K81)+IF($G81&gt;0,($H81/$G81)*EU81,0)*(1-$K81)</f>
        <v>0</v>
      </c>
      <c r="EW81" s="989">
        <f>VLOOKUP($E81,EU$450:EX$461,3,FALSE)*EU81*($K81)+IF($G81&gt;0,($I81/$G81)*EU81,0)*(1-$K81)</f>
        <v>0</v>
      </c>
      <c r="EX81" s="989">
        <f>VLOOKUP($E81,EU$450:EX$461,4,FALSE)*EU81*($K81)+(EU81-EV81-EW81)*(1-$K81)</f>
        <v>0</v>
      </c>
      <c r="EY81" s="990"/>
      <c r="FC81" s="988">
        <f t="shared" si="62"/>
        <v>0</v>
      </c>
      <c r="FD81" s="989">
        <f>VLOOKUP($E81,FC$450:FF$461,2,FALSE)*FC81*($K81)+IF($G81&gt;0,($H81/$G81)*FC81,0)*(1-$K81)</f>
        <v>0</v>
      </c>
      <c r="FE81" s="989">
        <f>VLOOKUP($E81,FC$450:FF$461,3,FALSE)*FC81*($K81)+IF($G81&gt;0,($I81/$G81)*FC81,0)*(1-$K81)</f>
        <v>0</v>
      </c>
      <c r="FF81" s="989">
        <f>VLOOKUP($E81,FC$450:FF$461,4,FALSE)*FC81*($K81)+(FC81-FD81-FE81)*(1-$K81)</f>
        <v>0</v>
      </c>
      <c r="FG81" s="990"/>
      <c r="FK81" s="988">
        <f t="shared" si="63"/>
        <v>0</v>
      </c>
      <c r="FL81" s="989">
        <f>VLOOKUP($E81,FK$450:FN$461,2,FALSE)*FK81*($K81)+IF($G81&gt;0,($H81/$G81)*FK81,0)*(1-$K81)</f>
        <v>0</v>
      </c>
      <c r="FM81" s="989">
        <f>VLOOKUP($E81,FK$450:FN$461,3,FALSE)*FK81*($K81)+IF($G81&gt;0,($I81/$G81)*FK81,0)*(1-$K81)</f>
        <v>0</v>
      </c>
      <c r="FN81" s="989">
        <f>VLOOKUP($E81,FK$450:FN$461,4,FALSE)*FK81*($K81)+(FK81-FL81-FM81)*(1-$K81)</f>
        <v>0</v>
      </c>
      <c r="FO81" s="990"/>
    </row>
    <row r="82" spans="1:171">
      <c r="A82" s="1246"/>
      <c r="B82" s="787" t="s">
        <v>855</v>
      </c>
      <c r="C82" s="1963" t="s">
        <v>69</v>
      </c>
      <c r="D82" s="764">
        <v>108</v>
      </c>
      <c r="E82" s="182" t="str">
        <f>'Sch 1- Rate Base '!E82</f>
        <v>DIRECT</v>
      </c>
      <c r="F82" s="765"/>
      <c r="G82" s="182">
        <f>'Sch 1- Rate Base '!G82</f>
        <v>0</v>
      </c>
      <c r="H82" s="182">
        <f>'Sch 1- Rate Base '!H82</f>
        <v>0</v>
      </c>
      <c r="I82" s="182">
        <f>'Sch 1- Rate Base '!I82</f>
        <v>0</v>
      </c>
      <c r="J82" s="1247">
        <f>'Sch 1- Rate Base '!J82</f>
        <v>0</v>
      </c>
      <c r="K82" s="777">
        <f t="shared" si="43"/>
        <v>0</v>
      </c>
      <c r="O82" s="988">
        <f t="shared" si="44"/>
        <v>0</v>
      </c>
      <c r="P82" s="989">
        <f>VLOOKUP($E82,O$450:R$461,2,FALSE)*O82*($K82)+IF($G82&gt;0,($H82/$G82)*O82,0)*(1-$K82)</f>
        <v>0</v>
      </c>
      <c r="Q82" s="989">
        <f>VLOOKUP($E82,O$450:R$461,3,FALSE)*O82*($K82)+IF($G82&gt;0,($I82/$G82)*O82,0)*(1-$K82)</f>
        <v>0</v>
      </c>
      <c r="R82" s="989">
        <f>VLOOKUP($E82,O$450:R$461,4,FALSE)*O82*($K82)+(O82-P82-Q82)*(1-$K82)</f>
        <v>0</v>
      </c>
      <c r="S82" s="990"/>
      <c r="W82" s="988">
        <f t="shared" si="45"/>
        <v>0</v>
      </c>
      <c r="X82" s="989">
        <f>VLOOKUP($E82,W$450:Z$461,2,FALSE)*W82*($K82)+IF($G82&gt;0,($H82/$G82)*W82,0)*(1-$K82)</f>
        <v>0</v>
      </c>
      <c r="Y82" s="989">
        <f>VLOOKUP($E82,W$450:Z$461,3,FALSE)*W82*($K82)+IF($G82&gt;0,($I82/$G82)*W82,0)*(1-$K82)</f>
        <v>0</v>
      </c>
      <c r="Z82" s="989">
        <f>VLOOKUP($E82,W$450:Z$461,4,FALSE)*W82*($K82)+(W82-X82-Y82)*(1-$K82)</f>
        <v>0</v>
      </c>
      <c r="AA82" s="990"/>
      <c r="AE82" s="988">
        <f t="shared" si="46"/>
        <v>0</v>
      </c>
      <c r="AF82" s="989">
        <f>VLOOKUP($E82,AE$450:AH$461,2,FALSE)*AE82*($K82)+IF($G82&gt;0,($H82/$G82)*AE82,0)*(1-$K82)</f>
        <v>0</v>
      </c>
      <c r="AG82" s="989">
        <f>VLOOKUP($E82,AE$450:AH$461,3,FALSE)*AE82*($K82)+IF($G82&gt;0,($I82/$G82)*AE82,0)*(1-$K82)</f>
        <v>0</v>
      </c>
      <c r="AH82" s="989">
        <f>VLOOKUP($E82,AE$450:AH$461,4,FALSE)*AE82*($K82)+(AE82-AF82-AG82)*(1-$K82)</f>
        <v>0</v>
      </c>
      <c r="AI82" s="990"/>
      <c r="AM82" s="988">
        <f t="shared" si="47"/>
        <v>0</v>
      </c>
      <c r="AN82" s="989">
        <f>VLOOKUP($E82,AM$450:AP$461,2,FALSE)*AM82*($K82)+IF($G82&gt;0,($H82/$G82)*AM82,0)*(1-$K82)</f>
        <v>0</v>
      </c>
      <c r="AO82" s="989">
        <f>VLOOKUP($E82,AM$450:AP$461,3,FALSE)*AM82*($K82)+IF($G82&gt;0,($I82/$G82)*AM82,0)*(1-$K82)</f>
        <v>0</v>
      </c>
      <c r="AP82" s="989">
        <f>VLOOKUP($E82,AM$450:AP$461,4,FALSE)*AM82*($K82)+(AM82-AN82-AO82)*(1-$K82)</f>
        <v>0</v>
      </c>
      <c r="AQ82" s="990"/>
      <c r="AU82" s="988">
        <f t="shared" si="48"/>
        <v>0</v>
      </c>
      <c r="AV82" s="989">
        <f>VLOOKUP($E82,AU$450:AX$461,2,FALSE)*AU82*($K82)+IF($G82&gt;0,($H82/$G82)*AU82,0)*(1-$K82)</f>
        <v>0</v>
      </c>
      <c r="AW82" s="989">
        <f>VLOOKUP($E82,AU$450:AX$461,3,FALSE)*AU82*($K82)+IF($G82&gt;0,($I82/$G82)*AU82,0)*(1-$K82)</f>
        <v>0</v>
      </c>
      <c r="AX82" s="989">
        <f>VLOOKUP($E82,AU$450:AX$461,4,FALSE)*AU82*($K82)+(AU82-AV82-AW82)*(1-$K82)</f>
        <v>0</v>
      </c>
      <c r="AY82" s="990"/>
      <c r="BC82" s="988">
        <f t="shared" si="49"/>
        <v>0</v>
      </c>
      <c r="BD82" s="989">
        <f>VLOOKUP($E82,BC$450:BF$461,2,FALSE)*BC82*($K82)+IF($G82&gt;0,($H82/$G82)*BC82,0)*(1-$K82)</f>
        <v>0</v>
      </c>
      <c r="BE82" s="989">
        <f>VLOOKUP($E82,BC$450:BF$461,3,FALSE)*BC82*($K82)+IF($G82&gt;0,($I82/$G82)*BC82,0)*(1-$K82)</f>
        <v>0</v>
      </c>
      <c r="BF82" s="989">
        <f>VLOOKUP($E82,BC$450:BF$461,4,FALSE)*BC82*($K82)+(BC82-BD82-BE82)*(1-$K82)</f>
        <v>0</v>
      </c>
      <c r="BG82" s="990"/>
      <c r="BK82" s="988">
        <f t="shared" si="50"/>
        <v>0</v>
      </c>
      <c r="BL82" s="989">
        <f>VLOOKUP($E82,BK$450:BN$461,2,FALSE)*BK82*($K82)+IF($G82&gt;0,($H82/$G82)*BK82,0)*(1-$K82)</f>
        <v>0</v>
      </c>
      <c r="BM82" s="989">
        <f>VLOOKUP($E82,BK$450:BN$461,3,FALSE)*BK82*($K82)+IF($G82&gt;0,($I82/$G82)*BK82,0)*(1-$K82)</f>
        <v>0</v>
      </c>
      <c r="BN82" s="989">
        <f>VLOOKUP($E82,BK$450:BN$461,4,FALSE)*BK82*($K82)+(BK82-BL82-BM82)*(1-$K82)</f>
        <v>0</v>
      </c>
      <c r="BO82" s="990"/>
      <c r="BS82" s="988">
        <f t="shared" si="51"/>
        <v>0</v>
      </c>
      <c r="BT82" s="989">
        <f>VLOOKUP($E82,BS$450:BV$461,2,FALSE)*BS82*($K82)+IF($G82&gt;0,($H82/$G82)*BS82,0)*(1-$K82)</f>
        <v>0</v>
      </c>
      <c r="BU82" s="989">
        <f>VLOOKUP($E82,BS$450:BV$461,3,FALSE)*BS82*($K82)+IF($G82&gt;0,($I82/$G82)*BS82,0)*(1-$K82)</f>
        <v>0</v>
      </c>
      <c r="BV82" s="989">
        <f>VLOOKUP($E82,BS$450:BV$461,4,FALSE)*BS82*($K82)+(BS82-BT82-BU82)*(1-$K82)</f>
        <v>0</v>
      </c>
      <c r="BW82" s="990"/>
      <c r="CA82" s="988">
        <f t="shared" si="52"/>
        <v>0</v>
      </c>
      <c r="CB82" s="989">
        <f>VLOOKUP($E82,CA$450:CD$461,2,FALSE)*CA82*($K82)+IF($G82&gt;0,($H82/$G82)*CA82,0)*(1-$K82)</f>
        <v>0</v>
      </c>
      <c r="CC82" s="989">
        <f>VLOOKUP($E82,CA$450:CD$461,3,FALSE)*CA82*($K82)+IF($G82&gt;0,($I82/$G82)*CA82,0)*(1-$K82)</f>
        <v>0</v>
      </c>
      <c r="CD82" s="989">
        <f>VLOOKUP($E82,CA$450:CD$461,4,FALSE)*CA82*($K82)+(CA82-CB82-CC82)*(1-$K82)</f>
        <v>0</v>
      </c>
      <c r="CE82" s="990"/>
      <c r="CI82" s="988">
        <f t="shared" si="53"/>
        <v>0</v>
      </c>
      <c r="CJ82" s="989">
        <f>VLOOKUP($E82,CI$450:CL$461,2,FALSE)*CI82*($K82)+IF($G82&gt;0,($H82/$G82)*CI82,0)*(1-$K82)</f>
        <v>0</v>
      </c>
      <c r="CK82" s="989">
        <f>VLOOKUP($E82,CI$450:CL$461,3,FALSE)*CI82*($K82)+IF($G82&gt;0,($I82/$G82)*CI82,0)*(1-$K82)</f>
        <v>0</v>
      </c>
      <c r="CL82" s="989">
        <f>VLOOKUP($E82,CI$450:CL$461,4,FALSE)*CI82*($K82)+(CI82-CJ82-CK82)*(1-$K82)</f>
        <v>0</v>
      </c>
      <c r="CM82" s="990"/>
      <c r="CQ82" s="988">
        <f t="shared" si="54"/>
        <v>0</v>
      </c>
      <c r="CR82" s="989">
        <f>VLOOKUP($E82,CQ$450:CT$461,2,FALSE)*CQ82*($K82)+IF($G82&gt;0,($H82/$G82)*CQ82,0)*(1-$K82)</f>
        <v>0</v>
      </c>
      <c r="CS82" s="989">
        <f>VLOOKUP($E82,CQ$450:CT$461,3,FALSE)*CQ82*($K82)+IF($G82&gt;0,($I82/$G82)*CQ82,0)*(1-$K82)</f>
        <v>0</v>
      </c>
      <c r="CT82" s="989">
        <f>VLOOKUP($E82,CQ$450:CT$461,4,FALSE)*CQ82*($K82)+(CQ82-CR82-CS82)*(1-$K82)</f>
        <v>0</v>
      </c>
      <c r="CU82" s="990"/>
      <c r="CY82" s="988">
        <f t="shared" si="55"/>
        <v>0</v>
      </c>
      <c r="CZ82" s="989">
        <f>VLOOKUP($E82,CY$450:DB$461,2,FALSE)*CY82*($K82)+IF($G82&gt;0,($H82/$G82)*CY82,0)*(1-$K82)</f>
        <v>0</v>
      </c>
      <c r="DA82" s="989">
        <f>VLOOKUP($E82,CY$450:DB$461,3,FALSE)*CY82*($K82)+IF($G82&gt;0,($I82/$G82)*CY82,0)*(1-$K82)</f>
        <v>0</v>
      </c>
      <c r="DB82" s="989">
        <f>VLOOKUP($E82,CY$450:DB$461,4,FALSE)*CY82*($K82)+(CY82-CZ82-DA82)*(1-$K82)</f>
        <v>0</v>
      </c>
      <c r="DC82" s="990"/>
      <c r="DG82" s="988">
        <f t="shared" si="56"/>
        <v>0</v>
      </c>
      <c r="DH82" s="989">
        <f>VLOOKUP($E82,DG$450:DJ$461,2,FALSE)*DG82*($K82)+IF($G82&gt;0,($H82/$G82)*DG82,0)*(1-$K82)</f>
        <v>0</v>
      </c>
      <c r="DI82" s="989">
        <f>VLOOKUP($E82,DG$450:DJ$461,3,FALSE)*DG82*($K82)+IF($G82&gt;0,($I82/$G82)*DG82,0)*(1-$K82)</f>
        <v>0</v>
      </c>
      <c r="DJ82" s="989">
        <f>VLOOKUP($E82,DG$450:DJ$461,4,FALSE)*DG82*($K82)+(DG82-DH82-DI82)*(1-$K82)</f>
        <v>0</v>
      </c>
      <c r="DK82" s="990"/>
      <c r="DO82" s="988">
        <f t="shared" si="57"/>
        <v>0</v>
      </c>
      <c r="DP82" s="989">
        <f>VLOOKUP($E82,DO$450:DR$461,2,FALSE)*DO82*($K82)+IF($G82&gt;0,($H82/$G82)*DO82,0)*(1-$K82)</f>
        <v>0</v>
      </c>
      <c r="DQ82" s="989">
        <f>VLOOKUP($E82,DO$450:DR$461,3,FALSE)*DO82*($K82)+IF($G82&gt;0,($I82/$G82)*DO82,0)*(1-$K82)</f>
        <v>0</v>
      </c>
      <c r="DR82" s="989">
        <f>VLOOKUP($E82,DO$450:DR$461,4,FALSE)*DO82*($K82)+(DO82-DP82-DQ82)*(1-$K82)</f>
        <v>0</v>
      </c>
      <c r="DS82" s="990"/>
      <c r="DW82" s="988">
        <f t="shared" si="58"/>
        <v>0</v>
      </c>
      <c r="DX82" s="989">
        <f>VLOOKUP($E82,DW$450:DZ$461,2,FALSE)*DW82*($K82)+IF($G82&gt;0,($H82/$G82)*DW82,0)*(1-$K82)</f>
        <v>0</v>
      </c>
      <c r="DY82" s="989">
        <f>VLOOKUP($E82,DW$450:DZ$461,3,FALSE)*DW82*($K82)+IF($G82&gt;0,($I82/$G82)*DW82,0)*(1-$K82)</f>
        <v>0</v>
      </c>
      <c r="DZ82" s="989">
        <f>VLOOKUP($E82,DW$450:DZ$461,4,FALSE)*DW82*($K82)+(DW82-DX82-DY82)*(1-$K82)</f>
        <v>0</v>
      </c>
      <c r="EA82" s="990"/>
      <c r="EE82" s="988">
        <f t="shared" si="59"/>
        <v>0</v>
      </c>
      <c r="EF82" s="989">
        <f>VLOOKUP($E82,EE$450:EH$461,2,FALSE)*EE82*($K82)+IF($G82&gt;0,($H82/$G82)*EE82,0)*(1-$K82)</f>
        <v>0</v>
      </c>
      <c r="EG82" s="989">
        <f>VLOOKUP($E82,EE$450:EH$461,3,FALSE)*EE82*($K82)+IF($G82&gt;0,($I82/$G82)*EE82,0)*(1-$K82)</f>
        <v>0</v>
      </c>
      <c r="EH82" s="989">
        <f>VLOOKUP($E82,EE$450:EH$461,4,FALSE)*EE82*($K82)+(EE82-EF82-EG82)*(1-$K82)</f>
        <v>0</v>
      </c>
      <c r="EI82" s="990"/>
      <c r="EM82" s="988">
        <f t="shared" si="60"/>
        <v>0</v>
      </c>
      <c r="EN82" s="989">
        <f>VLOOKUP($E82,EM$450:EP$461,2,FALSE)*EM82*($K82)+IF($G82&gt;0,($H82/$G82)*EM82,0)*(1-$K82)</f>
        <v>0</v>
      </c>
      <c r="EO82" s="989">
        <f>VLOOKUP($E82,EM$450:EP$461,3,FALSE)*EM82*($K82)+IF($G82&gt;0,($I82/$G82)*EM82,0)*(1-$K82)</f>
        <v>0</v>
      </c>
      <c r="EP82" s="989">
        <f>VLOOKUP($E82,EM$450:EP$461,4,FALSE)*EM82*($K82)+(EM82-EN82-EO82)*(1-$K82)</f>
        <v>0</v>
      </c>
      <c r="EQ82" s="990"/>
      <c r="EU82" s="988">
        <f t="shared" si="61"/>
        <v>0</v>
      </c>
      <c r="EV82" s="989">
        <f>VLOOKUP($E82,EU$450:EX$461,2,FALSE)*EU82*($K82)+IF($G82&gt;0,($H82/$G82)*EU82,0)*(1-$K82)</f>
        <v>0</v>
      </c>
      <c r="EW82" s="989">
        <f>VLOOKUP($E82,EU$450:EX$461,3,FALSE)*EU82*($K82)+IF($G82&gt;0,($I82/$G82)*EU82,0)*(1-$K82)</f>
        <v>0</v>
      </c>
      <c r="EX82" s="989">
        <f>VLOOKUP($E82,EU$450:EX$461,4,FALSE)*EU82*($K82)+(EU82-EV82-EW82)*(1-$K82)</f>
        <v>0</v>
      </c>
      <c r="EY82" s="990"/>
      <c r="FC82" s="988">
        <f t="shared" si="62"/>
        <v>0</v>
      </c>
      <c r="FD82" s="989">
        <f>VLOOKUP($E82,FC$450:FF$461,2,FALSE)*FC82*($K82)+IF($G82&gt;0,($H82/$G82)*FC82,0)*(1-$K82)</f>
        <v>0</v>
      </c>
      <c r="FE82" s="989">
        <f>VLOOKUP($E82,FC$450:FF$461,3,FALSE)*FC82*($K82)+IF($G82&gt;0,($I82/$G82)*FC82,0)*(1-$K82)</f>
        <v>0</v>
      </c>
      <c r="FF82" s="989">
        <f>VLOOKUP($E82,FC$450:FF$461,4,FALSE)*FC82*($K82)+(FC82-FD82-FE82)*(1-$K82)</f>
        <v>0</v>
      </c>
      <c r="FG82" s="990"/>
      <c r="FK82" s="988">
        <f t="shared" si="63"/>
        <v>0</v>
      </c>
      <c r="FL82" s="989">
        <f>VLOOKUP($E82,FK$450:FN$461,2,FALSE)*FK82*($K82)+IF($G82&gt;0,($H82/$G82)*FK82,0)*(1-$K82)</f>
        <v>0</v>
      </c>
      <c r="FM82" s="989">
        <f>VLOOKUP($E82,FK$450:FN$461,3,FALSE)*FK82*($K82)+IF($G82&gt;0,($I82/$G82)*FK82,0)*(1-$K82)</f>
        <v>0</v>
      </c>
      <c r="FN82" s="989">
        <f>VLOOKUP($E82,FK$450:FN$461,4,FALSE)*FK82*($K82)+(FK82-FL82-FM82)*(1-$K82)</f>
        <v>0</v>
      </c>
      <c r="FO82" s="990"/>
    </row>
    <row r="83" spans="1:171">
      <c r="A83" s="1246"/>
      <c r="B83" s="787" t="s">
        <v>499</v>
      </c>
      <c r="C83" s="1963" t="s">
        <v>69</v>
      </c>
      <c r="D83" s="764">
        <v>115</v>
      </c>
      <c r="E83" s="182" t="str">
        <f>'Sch 1- Rate Base '!E83</f>
        <v>DIRECT</v>
      </c>
      <c r="F83" s="765"/>
      <c r="G83" s="182">
        <f>'Sch 1- Rate Base '!G83</f>
        <v>0</v>
      </c>
      <c r="H83" s="182">
        <f>'Sch 1- Rate Base '!H83</f>
        <v>0</v>
      </c>
      <c r="I83" s="182">
        <f>'Sch 1- Rate Base '!I83</f>
        <v>0</v>
      </c>
      <c r="J83" s="1247">
        <f>'Sch 1- Rate Base '!J83</f>
        <v>0</v>
      </c>
      <c r="K83" s="777">
        <f t="shared" si="43"/>
        <v>0</v>
      </c>
      <c r="O83" s="988">
        <f t="shared" si="44"/>
        <v>0</v>
      </c>
      <c r="P83" s="989">
        <f>VLOOKUP($E83,O$450:R$461,2,FALSE)*O83*($K83)+IF($G83&gt;0,($H83/$G83)*O83,0)*(1-$K83)</f>
        <v>0</v>
      </c>
      <c r="Q83" s="989">
        <f>VLOOKUP($E83,O$450:R$461,3,FALSE)*O83*($K83)+IF($G83&gt;0,($I83/$G83)*O83,0)*(1-$K83)</f>
        <v>0</v>
      </c>
      <c r="R83" s="989">
        <f>VLOOKUP($E83,O$450:R$461,4,FALSE)*O83*($K83)+(O83-P83-Q83)*(1-$K83)</f>
        <v>0</v>
      </c>
      <c r="S83" s="990"/>
      <c r="W83" s="988">
        <f t="shared" si="45"/>
        <v>0</v>
      </c>
      <c r="X83" s="989">
        <f>VLOOKUP($E83,W$450:Z$461,2,FALSE)*W83*($K83)+IF($G83&gt;0,($H83/$G83)*W83,0)*(1-$K83)</f>
        <v>0</v>
      </c>
      <c r="Y83" s="989">
        <f>VLOOKUP($E83,W$450:Z$461,3,FALSE)*W83*($K83)+IF($G83&gt;0,($I83/$G83)*W83,0)*(1-$K83)</f>
        <v>0</v>
      </c>
      <c r="Z83" s="989">
        <f>VLOOKUP($E83,W$450:Z$461,4,FALSE)*W83*($K83)+(W83-X83-Y83)*(1-$K83)</f>
        <v>0</v>
      </c>
      <c r="AA83" s="990"/>
      <c r="AE83" s="988">
        <f t="shared" si="46"/>
        <v>0</v>
      </c>
      <c r="AF83" s="989">
        <f>VLOOKUP($E83,AE$450:AH$461,2,FALSE)*AE83*($K83)+IF($G83&gt;0,($H83/$G83)*AE83,0)*(1-$K83)</f>
        <v>0</v>
      </c>
      <c r="AG83" s="989">
        <f>VLOOKUP($E83,AE$450:AH$461,3,FALSE)*AE83*($K83)+IF($G83&gt;0,($I83/$G83)*AE83,0)*(1-$K83)</f>
        <v>0</v>
      </c>
      <c r="AH83" s="989">
        <f>VLOOKUP($E83,AE$450:AH$461,4,FALSE)*AE83*($K83)+(AE83-AF83-AG83)*(1-$K83)</f>
        <v>0</v>
      </c>
      <c r="AI83" s="990"/>
      <c r="AM83" s="988">
        <f t="shared" si="47"/>
        <v>0</v>
      </c>
      <c r="AN83" s="989">
        <f>VLOOKUP($E83,AM$450:AP$461,2,FALSE)*AM83*($K83)+IF($G83&gt;0,($H83/$G83)*AM83,0)*(1-$K83)</f>
        <v>0</v>
      </c>
      <c r="AO83" s="989">
        <f>VLOOKUP($E83,AM$450:AP$461,3,FALSE)*AM83*($K83)+IF($G83&gt;0,($I83/$G83)*AM83,0)*(1-$K83)</f>
        <v>0</v>
      </c>
      <c r="AP83" s="989">
        <f>VLOOKUP($E83,AM$450:AP$461,4,FALSE)*AM83*($K83)+(AM83-AN83-AO83)*(1-$K83)</f>
        <v>0</v>
      </c>
      <c r="AQ83" s="990"/>
      <c r="AU83" s="988">
        <f t="shared" si="48"/>
        <v>0</v>
      </c>
      <c r="AV83" s="989">
        <f>VLOOKUP($E83,AU$450:AX$461,2,FALSE)*AU83*($K83)+IF($G83&gt;0,($H83/$G83)*AU83,0)*(1-$K83)</f>
        <v>0</v>
      </c>
      <c r="AW83" s="989">
        <f>VLOOKUP($E83,AU$450:AX$461,3,FALSE)*AU83*($K83)+IF($G83&gt;0,($I83/$G83)*AU83,0)*(1-$K83)</f>
        <v>0</v>
      </c>
      <c r="AX83" s="989">
        <f>VLOOKUP($E83,AU$450:AX$461,4,FALSE)*AU83*($K83)+(AU83-AV83-AW83)*(1-$K83)</f>
        <v>0</v>
      </c>
      <c r="AY83" s="990"/>
      <c r="BC83" s="988">
        <f t="shared" si="49"/>
        <v>0</v>
      </c>
      <c r="BD83" s="989">
        <f>VLOOKUP($E83,BC$450:BF$461,2,FALSE)*BC83*($K83)+IF($G83&gt;0,($H83/$G83)*BC83,0)*(1-$K83)</f>
        <v>0</v>
      </c>
      <c r="BE83" s="989">
        <f>VLOOKUP($E83,BC$450:BF$461,3,FALSE)*BC83*($K83)+IF($G83&gt;0,($I83/$G83)*BC83,0)*(1-$K83)</f>
        <v>0</v>
      </c>
      <c r="BF83" s="989">
        <f>VLOOKUP($E83,BC$450:BF$461,4,FALSE)*BC83*($K83)+(BC83-BD83-BE83)*(1-$K83)</f>
        <v>0</v>
      </c>
      <c r="BG83" s="990"/>
      <c r="BK83" s="988">
        <f t="shared" si="50"/>
        <v>0</v>
      </c>
      <c r="BL83" s="989">
        <f>VLOOKUP($E83,BK$450:BN$461,2,FALSE)*BK83*($K83)+IF($G83&gt;0,($H83/$G83)*BK83,0)*(1-$K83)</f>
        <v>0</v>
      </c>
      <c r="BM83" s="989">
        <f>VLOOKUP($E83,BK$450:BN$461,3,FALSE)*BK83*($K83)+IF($G83&gt;0,($I83/$G83)*BK83,0)*(1-$K83)</f>
        <v>0</v>
      </c>
      <c r="BN83" s="989">
        <f>VLOOKUP($E83,BK$450:BN$461,4,FALSE)*BK83*($K83)+(BK83-BL83-BM83)*(1-$K83)</f>
        <v>0</v>
      </c>
      <c r="BO83" s="990"/>
      <c r="BS83" s="988">
        <f t="shared" si="51"/>
        <v>0</v>
      </c>
      <c r="BT83" s="989">
        <f>VLOOKUP($E83,BS$450:BV$461,2,FALSE)*BS83*($K83)+IF($G83&gt;0,($H83/$G83)*BS83,0)*(1-$K83)</f>
        <v>0</v>
      </c>
      <c r="BU83" s="989">
        <f>VLOOKUP($E83,BS$450:BV$461,3,FALSE)*BS83*($K83)+IF($G83&gt;0,($I83/$G83)*BS83,0)*(1-$K83)</f>
        <v>0</v>
      </c>
      <c r="BV83" s="989">
        <f>VLOOKUP($E83,BS$450:BV$461,4,FALSE)*BS83*($K83)+(BS83-BT83-BU83)*(1-$K83)</f>
        <v>0</v>
      </c>
      <c r="BW83" s="990"/>
      <c r="CA83" s="988">
        <f t="shared" si="52"/>
        <v>0</v>
      </c>
      <c r="CB83" s="989">
        <f>VLOOKUP($E83,CA$450:CD$461,2,FALSE)*CA83*($K83)+IF($G83&gt;0,($H83/$G83)*CA83,0)*(1-$K83)</f>
        <v>0</v>
      </c>
      <c r="CC83" s="989">
        <f>VLOOKUP($E83,CA$450:CD$461,3,FALSE)*CA83*($K83)+IF($G83&gt;0,($I83/$G83)*CA83,0)*(1-$K83)</f>
        <v>0</v>
      </c>
      <c r="CD83" s="989">
        <f>VLOOKUP($E83,CA$450:CD$461,4,FALSE)*CA83*($K83)+(CA83-CB83-CC83)*(1-$K83)</f>
        <v>0</v>
      </c>
      <c r="CE83" s="990"/>
      <c r="CI83" s="988">
        <f t="shared" si="53"/>
        <v>0</v>
      </c>
      <c r="CJ83" s="989">
        <f>VLOOKUP($E83,CI$450:CL$461,2,FALSE)*CI83*($K83)+IF($G83&gt;0,($H83/$G83)*CI83,0)*(1-$K83)</f>
        <v>0</v>
      </c>
      <c r="CK83" s="989">
        <f>VLOOKUP($E83,CI$450:CL$461,3,FALSE)*CI83*($K83)+IF($G83&gt;0,($I83/$G83)*CI83,0)*(1-$K83)</f>
        <v>0</v>
      </c>
      <c r="CL83" s="989">
        <f>VLOOKUP($E83,CI$450:CL$461,4,FALSE)*CI83*($K83)+(CI83-CJ83-CK83)*(1-$K83)</f>
        <v>0</v>
      </c>
      <c r="CM83" s="990"/>
      <c r="CQ83" s="988">
        <f t="shared" si="54"/>
        <v>0</v>
      </c>
      <c r="CR83" s="989">
        <f>VLOOKUP($E83,CQ$450:CT$461,2,FALSE)*CQ83*($K83)+IF($G83&gt;0,($H83/$G83)*CQ83,0)*(1-$K83)</f>
        <v>0</v>
      </c>
      <c r="CS83" s="989">
        <f>VLOOKUP($E83,CQ$450:CT$461,3,FALSE)*CQ83*($K83)+IF($G83&gt;0,($I83/$G83)*CQ83,0)*(1-$K83)</f>
        <v>0</v>
      </c>
      <c r="CT83" s="989">
        <f>VLOOKUP($E83,CQ$450:CT$461,4,FALSE)*CQ83*($K83)+(CQ83-CR83-CS83)*(1-$K83)</f>
        <v>0</v>
      </c>
      <c r="CU83" s="990"/>
      <c r="CY83" s="988">
        <f t="shared" si="55"/>
        <v>0</v>
      </c>
      <c r="CZ83" s="989">
        <f>VLOOKUP($E83,CY$450:DB$461,2,FALSE)*CY83*($K83)+IF($G83&gt;0,($H83/$G83)*CY83,0)*(1-$K83)</f>
        <v>0</v>
      </c>
      <c r="DA83" s="989">
        <f>VLOOKUP($E83,CY$450:DB$461,3,FALSE)*CY83*($K83)+IF($G83&gt;0,($I83/$G83)*CY83,0)*(1-$K83)</f>
        <v>0</v>
      </c>
      <c r="DB83" s="989">
        <f>VLOOKUP($E83,CY$450:DB$461,4,FALSE)*CY83*($K83)+(CY83-CZ83-DA83)*(1-$K83)</f>
        <v>0</v>
      </c>
      <c r="DC83" s="990"/>
      <c r="DG83" s="988">
        <f t="shared" si="56"/>
        <v>0</v>
      </c>
      <c r="DH83" s="989">
        <f>VLOOKUP($E83,DG$450:DJ$461,2,FALSE)*DG83*($K83)+IF($G83&gt;0,($H83/$G83)*DG83,0)*(1-$K83)</f>
        <v>0</v>
      </c>
      <c r="DI83" s="989">
        <f>VLOOKUP($E83,DG$450:DJ$461,3,FALSE)*DG83*($K83)+IF($G83&gt;0,($I83/$G83)*DG83,0)*(1-$K83)</f>
        <v>0</v>
      </c>
      <c r="DJ83" s="989">
        <f>VLOOKUP($E83,DG$450:DJ$461,4,FALSE)*DG83*($K83)+(DG83-DH83-DI83)*(1-$K83)</f>
        <v>0</v>
      </c>
      <c r="DK83" s="990"/>
      <c r="DO83" s="988">
        <f t="shared" si="57"/>
        <v>0</v>
      </c>
      <c r="DP83" s="989">
        <f>VLOOKUP($E83,DO$450:DR$461,2,FALSE)*DO83*($K83)+IF($G83&gt;0,($H83/$G83)*DO83,0)*(1-$K83)</f>
        <v>0</v>
      </c>
      <c r="DQ83" s="989">
        <f>VLOOKUP($E83,DO$450:DR$461,3,FALSE)*DO83*($K83)+IF($G83&gt;0,($I83/$G83)*DO83,0)*(1-$K83)</f>
        <v>0</v>
      </c>
      <c r="DR83" s="989">
        <f>VLOOKUP($E83,DO$450:DR$461,4,FALSE)*DO83*($K83)+(DO83-DP83-DQ83)*(1-$K83)</f>
        <v>0</v>
      </c>
      <c r="DS83" s="990"/>
      <c r="DW83" s="988">
        <f t="shared" si="58"/>
        <v>0</v>
      </c>
      <c r="DX83" s="989">
        <f>VLOOKUP($E83,DW$450:DZ$461,2,FALSE)*DW83*($K83)+IF($G83&gt;0,($H83/$G83)*DW83,0)*(1-$K83)</f>
        <v>0</v>
      </c>
      <c r="DY83" s="989">
        <f>VLOOKUP($E83,DW$450:DZ$461,3,FALSE)*DW83*($K83)+IF($G83&gt;0,($I83/$G83)*DW83,0)*(1-$K83)</f>
        <v>0</v>
      </c>
      <c r="DZ83" s="989">
        <f>VLOOKUP($E83,DW$450:DZ$461,4,FALSE)*DW83*($K83)+(DW83-DX83-DY83)*(1-$K83)</f>
        <v>0</v>
      </c>
      <c r="EA83" s="990"/>
      <c r="EE83" s="988">
        <f t="shared" si="59"/>
        <v>0</v>
      </c>
      <c r="EF83" s="989">
        <f>VLOOKUP($E83,EE$450:EH$461,2,FALSE)*EE83*($K83)+IF($G83&gt;0,($H83/$G83)*EE83,0)*(1-$K83)</f>
        <v>0</v>
      </c>
      <c r="EG83" s="989">
        <f>VLOOKUP($E83,EE$450:EH$461,3,FALSE)*EE83*($K83)+IF($G83&gt;0,($I83/$G83)*EE83,0)*(1-$K83)</f>
        <v>0</v>
      </c>
      <c r="EH83" s="989">
        <f>VLOOKUP($E83,EE$450:EH$461,4,FALSE)*EE83*($K83)+(EE83-EF83-EG83)*(1-$K83)</f>
        <v>0</v>
      </c>
      <c r="EI83" s="990"/>
      <c r="EM83" s="988">
        <f t="shared" si="60"/>
        <v>0</v>
      </c>
      <c r="EN83" s="989">
        <f>VLOOKUP($E83,EM$450:EP$461,2,FALSE)*EM83*($K83)+IF($G83&gt;0,($H83/$G83)*EM83,0)*(1-$K83)</f>
        <v>0</v>
      </c>
      <c r="EO83" s="989">
        <f>VLOOKUP($E83,EM$450:EP$461,3,FALSE)*EM83*($K83)+IF($G83&gt;0,($I83/$G83)*EM83,0)*(1-$K83)</f>
        <v>0</v>
      </c>
      <c r="EP83" s="989">
        <f>VLOOKUP($E83,EM$450:EP$461,4,FALSE)*EM83*($K83)+(EM83-EN83-EO83)*(1-$K83)</f>
        <v>0</v>
      </c>
      <c r="EQ83" s="990"/>
      <c r="EU83" s="988">
        <f t="shared" si="61"/>
        <v>0</v>
      </c>
      <c r="EV83" s="989">
        <f>VLOOKUP($E83,EU$450:EX$461,2,FALSE)*EU83*($K83)+IF($G83&gt;0,($H83/$G83)*EU83,0)*(1-$K83)</f>
        <v>0</v>
      </c>
      <c r="EW83" s="989">
        <f>VLOOKUP($E83,EU$450:EX$461,3,FALSE)*EU83*($K83)+IF($G83&gt;0,($I83/$G83)*EU83,0)*(1-$K83)</f>
        <v>0</v>
      </c>
      <c r="EX83" s="989">
        <f>VLOOKUP($E83,EU$450:EX$461,4,FALSE)*EU83*($K83)+(EU83-EV83-EW83)*(1-$K83)</f>
        <v>0</v>
      </c>
      <c r="EY83" s="990"/>
      <c r="FC83" s="988">
        <f t="shared" si="62"/>
        <v>0</v>
      </c>
      <c r="FD83" s="989">
        <f>VLOOKUP($E83,FC$450:FF$461,2,FALSE)*FC83*($K83)+IF($G83&gt;0,($H83/$G83)*FC83,0)*(1-$K83)</f>
        <v>0</v>
      </c>
      <c r="FE83" s="989">
        <f>VLOOKUP($E83,FC$450:FF$461,3,FALSE)*FC83*($K83)+IF($G83&gt;0,($I83/$G83)*FC83,0)*(1-$K83)</f>
        <v>0</v>
      </c>
      <c r="FF83" s="989">
        <f>VLOOKUP($E83,FC$450:FF$461,4,FALSE)*FC83*($K83)+(FC83-FD83-FE83)*(1-$K83)</f>
        <v>0</v>
      </c>
      <c r="FG83" s="990"/>
      <c r="FK83" s="988">
        <f t="shared" si="63"/>
        <v>0</v>
      </c>
      <c r="FL83" s="989">
        <f>VLOOKUP($E83,FK$450:FN$461,2,FALSE)*FK83*($K83)+IF($G83&gt;0,($H83/$G83)*FK83,0)*(1-$K83)</f>
        <v>0</v>
      </c>
      <c r="FM83" s="989">
        <f>VLOOKUP($E83,FK$450:FN$461,3,FALSE)*FK83*($K83)+IF($G83&gt;0,($I83/$G83)*FK83,0)*(1-$K83)</f>
        <v>0</v>
      </c>
      <c r="FN83" s="989">
        <f>VLOOKUP($E83,FK$450:FN$461,4,FALSE)*FK83*($K83)+(FK83-FL83-FM83)*(1-$K83)</f>
        <v>0</v>
      </c>
      <c r="FO83" s="990"/>
    </row>
    <row r="84" spans="1:171">
      <c r="A84" s="1246"/>
      <c r="B84" s="787"/>
      <c r="C84" s="1733"/>
      <c r="D84" s="196"/>
      <c r="E84" s="196"/>
      <c r="F84" s="196"/>
      <c r="G84" s="798"/>
      <c r="H84" s="198"/>
      <c r="I84" s="198"/>
      <c r="J84" s="1252"/>
      <c r="K84" s="777"/>
      <c r="S84" s="990"/>
      <c r="AA84" s="990"/>
      <c r="AI84" s="990"/>
      <c r="AQ84" s="990"/>
      <c r="AY84" s="990"/>
      <c r="BG84" s="990"/>
      <c r="BO84" s="990"/>
      <c r="BW84" s="990"/>
      <c r="CE84" s="990"/>
      <c r="CM84" s="990"/>
      <c r="CU84" s="990"/>
      <c r="DC84" s="990"/>
      <c r="DK84" s="990"/>
      <c r="DS84" s="990"/>
      <c r="EA84" s="990"/>
      <c r="EI84" s="990"/>
      <c r="EQ84" s="990"/>
      <c r="EY84" s="990"/>
      <c r="FG84" s="990"/>
      <c r="FO84" s="990"/>
    </row>
    <row r="85" spans="1:171">
      <c r="A85" s="1175" t="s">
        <v>220</v>
      </c>
      <c r="B85" s="64"/>
      <c r="C85" s="1961"/>
      <c r="D85" s="789"/>
      <c r="E85" s="789"/>
      <c r="F85" s="790"/>
      <c r="G85" s="797">
        <f>SUM(G66:G84)</f>
        <v>0</v>
      </c>
      <c r="H85" s="797">
        <f>SUM(H66:H84)</f>
        <v>0</v>
      </c>
      <c r="I85" s="797">
        <f>SUM(I66:I84)</f>
        <v>0</v>
      </c>
      <c r="J85" s="1254">
        <f>SUM(J66:J84)</f>
        <v>0</v>
      </c>
      <c r="K85" s="777"/>
      <c r="O85" s="992">
        <f>SUM(O66:O84)</f>
        <v>0</v>
      </c>
      <c r="P85" s="992" t="e">
        <f>SUM(P66:P84)</f>
        <v>#DIV/0!</v>
      </c>
      <c r="Q85" s="992" t="e">
        <f>SUM(Q66:Q84)</f>
        <v>#DIV/0!</v>
      </c>
      <c r="R85" s="992" t="e">
        <f>SUM(R66:R84)</f>
        <v>#DIV/0!</v>
      </c>
      <c r="S85" s="990"/>
      <c r="W85" s="992">
        <f>SUM(W66:W84)</f>
        <v>0</v>
      </c>
      <c r="X85" s="992" t="e">
        <f>SUM(X66:X84)</f>
        <v>#DIV/0!</v>
      </c>
      <c r="Y85" s="992" t="e">
        <f>SUM(Y66:Y84)</f>
        <v>#DIV/0!</v>
      </c>
      <c r="Z85" s="992" t="e">
        <f>SUM(Z66:Z84)</f>
        <v>#DIV/0!</v>
      </c>
      <c r="AA85" s="990"/>
      <c r="AE85" s="992">
        <f>SUM(AE66:AE84)</f>
        <v>0</v>
      </c>
      <c r="AF85" s="992" t="e">
        <f>SUM(AF66:AF84)</f>
        <v>#DIV/0!</v>
      </c>
      <c r="AG85" s="992" t="e">
        <f>SUM(AG66:AG84)</f>
        <v>#DIV/0!</v>
      </c>
      <c r="AH85" s="992" t="e">
        <f>SUM(AH66:AH84)</f>
        <v>#DIV/0!</v>
      </c>
      <c r="AI85" s="990"/>
      <c r="AM85" s="992">
        <f>SUM(AM66:AM84)</f>
        <v>0</v>
      </c>
      <c r="AN85" s="992" t="e">
        <f>SUM(AN66:AN84)</f>
        <v>#DIV/0!</v>
      </c>
      <c r="AO85" s="992" t="e">
        <f>SUM(AO66:AO84)</f>
        <v>#DIV/0!</v>
      </c>
      <c r="AP85" s="992" t="e">
        <f>SUM(AP66:AP84)</f>
        <v>#DIV/0!</v>
      </c>
      <c r="AQ85" s="990"/>
      <c r="AU85" s="992">
        <f>SUM(AU66:AU84)</f>
        <v>0</v>
      </c>
      <c r="AV85" s="992" t="e">
        <f>SUM(AV66:AV84)</f>
        <v>#DIV/0!</v>
      </c>
      <c r="AW85" s="992" t="e">
        <f>SUM(AW66:AW84)</f>
        <v>#DIV/0!</v>
      </c>
      <c r="AX85" s="992" t="e">
        <f>SUM(AX66:AX84)</f>
        <v>#DIV/0!</v>
      </c>
      <c r="AY85" s="990"/>
      <c r="BC85" s="992">
        <f>SUM(BC66:BC84)</f>
        <v>0</v>
      </c>
      <c r="BD85" s="992" t="e">
        <f>SUM(BD66:BD84)</f>
        <v>#DIV/0!</v>
      </c>
      <c r="BE85" s="992" t="e">
        <f>SUM(BE66:BE84)</f>
        <v>#DIV/0!</v>
      </c>
      <c r="BF85" s="992" t="e">
        <f>SUM(BF66:BF84)</f>
        <v>#DIV/0!</v>
      </c>
      <c r="BG85" s="990"/>
      <c r="BK85" s="992">
        <f>SUM(BK66:BK84)</f>
        <v>0</v>
      </c>
      <c r="BL85" s="992" t="e">
        <f>SUM(BL66:BL84)</f>
        <v>#DIV/0!</v>
      </c>
      <c r="BM85" s="992" t="e">
        <f>SUM(BM66:BM84)</f>
        <v>#DIV/0!</v>
      </c>
      <c r="BN85" s="992" t="e">
        <f>SUM(BN66:BN84)</f>
        <v>#DIV/0!</v>
      </c>
      <c r="BO85" s="990"/>
      <c r="BS85" s="992">
        <f>SUM(BS66:BS84)</f>
        <v>0</v>
      </c>
      <c r="BT85" s="992" t="e">
        <f>SUM(BT66:BT84)</f>
        <v>#DIV/0!</v>
      </c>
      <c r="BU85" s="992" t="e">
        <f>SUM(BU66:BU84)</f>
        <v>#DIV/0!</v>
      </c>
      <c r="BV85" s="992" t="e">
        <f>SUM(BV66:BV84)</f>
        <v>#DIV/0!</v>
      </c>
      <c r="BW85" s="990"/>
      <c r="CA85" s="992">
        <f>SUM(CA66:CA84)</f>
        <v>0</v>
      </c>
      <c r="CB85" s="992" t="e">
        <f>SUM(CB66:CB84)</f>
        <v>#DIV/0!</v>
      </c>
      <c r="CC85" s="992" t="e">
        <f>SUM(CC66:CC84)</f>
        <v>#DIV/0!</v>
      </c>
      <c r="CD85" s="992" t="e">
        <f>SUM(CD66:CD84)</f>
        <v>#DIV/0!</v>
      </c>
      <c r="CE85" s="990"/>
      <c r="CI85" s="992">
        <f>SUM(CI66:CI84)</f>
        <v>0</v>
      </c>
      <c r="CJ85" s="992" t="e">
        <f>SUM(CJ66:CJ84)</f>
        <v>#DIV/0!</v>
      </c>
      <c r="CK85" s="992" t="e">
        <f>SUM(CK66:CK84)</f>
        <v>#DIV/0!</v>
      </c>
      <c r="CL85" s="992" t="e">
        <f>SUM(CL66:CL84)</f>
        <v>#DIV/0!</v>
      </c>
      <c r="CM85" s="990"/>
      <c r="CQ85" s="992">
        <f>SUM(CQ66:CQ84)</f>
        <v>0</v>
      </c>
      <c r="CR85" s="992" t="e">
        <f>SUM(CR66:CR84)</f>
        <v>#DIV/0!</v>
      </c>
      <c r="CS85" s="992" t="e">
        <f>SUM(CS66:CS84)</f>
        <v>#DIV/0!</v>
      </c>
      <c r="CT85" s="992" t="e">
        <f>SUM(CT66:CT84)</f>
        <v>#DIV/0!</v>
      </c>
      <c r="CU85" s="990"/>
      <c r="CY85" s="992">
        <f>SUM(CY66:CY84)</f>
        <v>0</v>
      </c>
      <c r="CZ85" s="992" t="e">
        <f>SUM(CZ66:CZ84)</f>
        <v>#DIV/0!</v>
      </c>
      <c r="DA85" s="992" t="e">
        <f>SUM(DA66:DA84)</f>
        <v>#DIV/0!</v>
      </c>
      <c r="DB85" s="992" t="e">
        <f>SUM(DB66:DB84)</f>
        <v>#DIV/0!</v>
      </c>
      <c r="DC85" s="990"/>
      <c r="DG85" s="992">
        <f>SUM(DG66:DG84)</f>
        <v>0</v>
      </c>
      <c r="DH85" s="992" t="e">
        <f>SUM(DH66:DH84)</f>
        <v>#DIV/0!</v>
      </c>
      <c r="DI85" s="992" t="e">
        <f>SUM(DI66:DI84)</f>
        <v>#DIV/0!</v>
      </c>
      <c r="DJ85" s="992" t="e">
        <f>SUM(DJ66:DJ84)</f>
        <v>#DIV/0!</v>
      </c>
      <c r="DK85" s="990"/>
      <c r="DO85" s="992">
        <f>SUM(DO66:DO84)</f>
        <v>0</v>
      </c>
      <c r="DP85" s="992" t="e">
        <f>SUM(DP66:DP84)</f>
        <v>#DIV/0!</v>
      </c>
      <c r="DQ85" s="992" t="e">
        <f>SUM(DQ66:DQ84)</f>
        <v>#DIV/0!</v>
      </c>
      <c r="DR85" s="992" t="e">
        <f>SUM(DR66:DR84)</f>
        <v>#DIV/0!</v>
      </c>
      <c r="DS85" s="990"/>
      <c r="DW85" s="992">
        <f>SUM(DW66:DW84)</f>
        <v>0</v>
      </c>
      <c r="DX85" s="992" t="e">
        <f>SUM(DX66:DX84)</f>
        <v>#DIV/0!</v>
      </c>
      <c r="DY85" s="992" t="e">
        <f>SUM(DY66:DY84)</f>
        <v>#DIV/0!</v>
      </c>
      <c r="DZ85" s="992" t="e">
        <f>SUM(DZ66:DZ84)</f>
        <v>#DIV/0!</v>
      </c>
      <c r="EA85" s="990"/>
      <c r="EE85" s="992">
        <f>SUM(EE66:EE84)</f>
        <v>0</v>
      </c>
      <c r="EF85" s="992" t="e">
        <f>SUM(EF66:EF84)</f>
        <v>#DIV/0!</v>
      </c>
      <c r="EG85" s="992" t="e">
        <f>SUM(EG66:EG84)</f>
        <v>#DIV/0!</v>
      </c>
      <c r="EH85" s="992" t="e">
        <f>SUM(EH66:EH84)</f>
        <v>#DIV/0!</v>
      </c>
      <c r="EI85" s="990"/>
      <c r="EM85" s="992">
        <f>SUM(EM66:EM84)</f>
        <v>0</v>
      </c>
      <c r="EN85" s="992" t="e">
        <f>SUM(EN66:EN84)</f>
        <v>#DIV/0!</v>
      </c>
      <c r="EO85" s="992" t="e">
        <f>SUM(EO66:EO84)</f>
        <v>#DIV/0!</v>
      </c>
      <c r="EP85" s="992" t="e">
        <f>SUM(EP66:EP84)</f>
        <v>#DIV/0!</v>
      </c>
      <c r="EQ85" s="990"/>
      <c r="EU85" s="992">
        <f>SUM(EU66:EU84)</f>
        <v>0</v>
      </c>
      <c r="EV85" s="992" t="e">
        <f>SUM(EV66:EV84)</f>
        <v>#DIV/0!</v>
      </c>
      <c r="EW85" s="992" t="e">
        <f>SUM(EW66:EW84)</f>
        <v>#DIV/0!</v>
      </c>
      <c r="EX85" s="992" t="e">
        <f>SUM(EX66:EX84)</f>
        <v>#DIV/0!</v>
      </c>
      <c r="EY85" s="990"/>
      <c r="FC85" s="992">
        <f>SUM(FC66:FC84)</f>
        <v>0</v>
      </c>
      <c r="FD85" s="992" t="e">
        <f>SUM(FD66:FD84)</f>
        <v>#DIV/0!</v>
      </c>
      <c r="FE85" s="992" t="e">
        <f>SUM(FE66:FE84)</f>
        <v>#DIV/0!</v>
      </c>
      <c r="FF85" s="992" t="e">
        <f>SUM(FF66:FF84)</f>
        <v>#DIV/0!</v>
      </c>
      <c r="FG85" s="990"/>
      <c r="FK85" s="992">
        <f>SUM(FK66:FK84)</f>
        <v>0</v>
      </c>
      <c r="FL85" s="992" t="e">
        <f>SUM(FL66:FL84)</f>
        <v>#DIV/0!</v>
      </c>
      <c r="FM85" s="992" t="e">
        <f>SUM(FM66:FM84)</f>
        <v>#DIV/0!</v>
      </c>
      <c r="FN85" s="992" t="e">
        <f>SUM(FN66:FN84)</f>
        <v>#DIV/0!</v>
      </c>
      <c r="FO85" s="990"/>
    </row>
    <row r="86" spans="1:171">
      <c r="A86" s="1255"/>
      <c r="B86" s="800"/>
      <c r="C86" s="1733"/>
      <c r="D86" s="196"/>
      <c r="E86" s="196"/>
      <c r="F86" s="196"/>
      <c r="G86" s="801"/>
      <c r="H86" s="801"/>
      <c r="I86" s="801"/>
      <c r="J86" s="1256"/>
      <c r="K86" s="777"/>
      <c r="O86" s="952"/>
      <c r="P86" s="952"/>
      <c r="Q86" s="952"/>
      <c r="R86" s="952"/>
      <c r="S86" s="946"/>
      <c r="W86" s="952"/>
      <c r="X86" s="952"/>
      <c r="Y86" s="952"/>
      <c r="Z86" s="952"/>
      <c r="AA86" s="946"/>
      <c r="AE86" s="952"/>
      <c r="AF86" s="952"/>
      <c r="AG86" s="952"/>
      <c r="AH86" s="952"/>
      <c r="AI86" s="946"/>
      <c r="AM86" s="952"/>
      <c r="AN86" s="952"/>
      <c r="AO86" s="952"/>
      <c r="AP86" s="952"/>
      <c r="AQ86" s="946"/>
      <c r="AU86" s="952"/>
      <c r="AV86" s="952"/>
      <c r="AW86" s="952"/>
      <c r="AX86" s="952"/>
      <c r="AY86" s="946"/>
      <c r="BC86" s="952"/>
      <c r="BD86" s="952"/>
      <c r="BE86" s="952"/>
      <c r="BF86" s="952"/>
      <c r="BG86" s="946"/>
      <c r="BK86" s="952"/>
      <c r="BL86" s="952"/>
      <c r="BM86" s="952"/>
      <c r="BN86" s="952"/>
      <c r="BO86" s="946"/>
      <c r="BS86" s="952"/>
      <c r="BT86" s="952"/>
      <c r="BU86" s="952"/>
      <c r="BV86" s="952"/>
      <c r="BW86" s="946"/>
      <c r="CA86" s="952"/>
      <c r="CB86" s="952"/>
      <c r="CC86" s="952"/>
      <c r="CD86" s="952"/>
      <c r="CE86" s="946"/>
      <c r="CI86" s="952"/>
      <c r="CJ86" s="952"/>
      <c r="CK86" s="952"/>
      <c r="CL86" s="952"/>
      <c r="CM86" s="946"/>
      <c r="CQ86" s="952"/>
      <c r="CR86" s="952"/>
      <c r="CS86" s="952"/>
      <c r="CT86" s="952"/>
      <c r="CU86" s="946"/>
      <c r="CY86" s="952"/>
      <c r="CZ86" s="952"/>
      <c r="DA86" s="952"/>
      <c r="DB86" s="952"/>
      <c r="DC86" s="946"/>
      <c r="DG86" s="952"/>
      <c r="DH86" s="952"/>
      <c r="DI86" s="952"/>
      <c r="DJ86" s="952"/>
      <c r="DK86" s="946"/>
      <c r="DO86" s="952"/>
      <c r="DP86" s="952"/>
      <c r="DQ86" s="952"/>
      <c r="DR86" s="952"/>
      <c r="DS86" s="946"/>
      <c r="DW86" s="952"/>
      <c r="DX86" s="952"/>
      <c r="DY86" s="952"/>
      <c r="DZ86" s="952"/>
      <c r="EA86" s="946"/>
      <c r="EE86" s="952"/>
      <c r="EF86" s="952"/>
      <c r="EG86" s="952"/>
      <c r="EH86" s="952"/>
      <c r="EI86" s="946"/>
      <c r="EM86" s="952"/>
      <c r="EN86" s="952"/>
      <c r="EO86" s="952"/>
      <c r="EP86" s="952"/>
      <c r="EQ86" s="946"/>
      <c r="EU86" s="952"/>
      <c r="EV86" s="952"/>
      <c r="EW86" s="952"/>
      <c r="EX86" s="952"/>
      <c r="EY86" s="946"/>
      <c r="FC86" s="952"/>
      <c r="FD86" s="952"/>
      <c r="FE86" s="952"/>
      <c r="FF86" s="952"/>
      <c r="FG86" s="946"/>
      <c r="FK86" s="952"/>
      <c r="FL86" s="952"/>
      <c r="FM86" s="952"/>
      <c r="FN86" s="952"/>
      <c r="FO86" s="946"/>
    </row>
    <row r="87" spans="1:171">
      <c r="A87" s="1175" t="s">
        <v>430</v>
      </c>
      <c r="B87" s="64"/>
      <c r="C87" s="1961"/>
      <c r="D87" s="789"/>
      <c r="E87" s="789"/>
      <c r="F87" s="790"/>
      <c r="G87" s="797">
        <f>G61-G85</f>
        <v>0</v>
      </c>
      <c r="H87" s="797">
        <f>H61-H85</f>
        <v>0</v>
      </c>
      <c r="I87" s="797">
        <f>I61-I85</f>
        <v>0</v>
      </c>
      <c r="J87" s="1254">
        <f>J61-J85</f>
        <v>0</v>
      </c>
      <c r="K87" s="777"/>
      <c r="O87" s="997" t="e">
        <f>O61-O85</f>
        <v>#DIV/0!</v>
      </c>
      <c r="P87" s="997" t="e">
        <f>P61-P85</f>
        <v>#DIV/0!</v>
      </c>
      <c r="Q87" s="997" t="e">
        <f>Q61-Q85</f>
        <v>#DIV/0!</v>
      </c>
      <c r="R87" s="997" t="e">
        <f>R61-R85</f>
        <v>#DIV/0!</v>
      </c>
      <c r="S87" s="946"/>
      <c r="W87" s="997" t="e">
        <f>W61-W85</f>
        <v>#DIV/0!</v>
      </c>
      <c r="X87" s="997" t="e">
        <f>X61-X85</f>
        <v>#DIV/0!</v>
      </c>
      <c r="Y87" s="997" t="e">
        <f>Y61-Y85</f>
        <v>#DIV/0!</v>
      </c>
      <c r="Z87" s="997" t="e">
        <f>Z61-Z85</f>
        <v>#DIV/0!</v>
      </c>
      <c r="AA87" s="946"/>
      <c r="AE87" s="997" t="e">
        <f>AE61-AE85</f>
        <v>#DIV/0!</v>
      </c>
      <c r="AF87" s="997" t="e">
        <f>AF61-AF85</f>
        <v>#DIV/0!</v>
      </c>
      <c r="AG87" s="997" t="e">
        <f>AG61-AG85</f>
        <v>#DIV/0!</v>
      </c>
      <c r="AH87" s="997" t="e">
        <f>AH61-AH85</f>
        <v>#DIV/0!</v>
      </c>
      <c r="AI87" s="946"/>
      <c r="AM87" s="997" t="e">
        <f>AM61-AM85</f>
        <v>#DIV/0!</v>
      </c>
      <c r="AN87" s="997" t="e">
        <f>AN61-AN85</f>
        <v>#DIV/0!</v>
      </c>
      <c r="AO87" s="997" t="e">
        <f>AO61-AO85</f>
        <v>#DIV/0!</v>
      </c>
      <c r="AP87" s="997" t="e">
        <f>AP61-AP85</f>
        <v>#DIV/0!</v>
      </c>
      <c r="AQ87" s="946"/>
      <c r="AU87" s="997" t="e">
        <f>AU61-AU85</f>
        <v>#DIV/0!</v>
      </c>
      <c r="AV87" s="997" t="e">
        <f>AV61-AV85</f>
        <v>#DIV/0!</v>
      </c>
      <c r="AW87" s="997" t="e">
        <f>AW61-AW85</f>
        <v>#DIV/0!</v>
      </c>
      <c r="AX87" s="997" t="e">
        <f>AX61-AX85</f>
        <v>#DIV/0!</v>
      </c>
      <c r="AY87" s="946"/>
      <c r="BC87" s="997" t="e">
        <f>BC61-BC85</f>
        <v>#DIV/0!</v>
      </c>
      <c r="BD87" s="997" t="e">
        <f>BD61-BD85</f>
        <v>#DIV/0!</v>
      </c>
      <c r="BE87" s="997" t="e">
        <f>BE61-BE85</f>
        <v>#DIV/0!</v>
      </c>
      <c r="BF87" s="997" t="e">
        <f>BF61-BF85</f>
        <v>#DIV/0!</v>
      </c>
      <c r="BG87" s="946"/>
      <c r="BK87" s="997" t="e">
        <f>BK61-BK85</f>
        <v>#DIV/0!</v>
      </c>
      <c r="BL87" s="997" t="e">
        <f>BL61-BL85</f>
        <v>#DIV/0!</v>
      </c>
      <c r="BM87" s="997" t="e">
        <f>BM61-BM85</f>
        <v>#DIV/0!</v>
      </c>
      <c r="BN87" s="997" t="e">
        <f>BN61-BN85</f>
        <v>#DIV/0!</v>
      </c>
      <c r="BO87" s="946"/>
      <c r="BS87" s="997" t="e">
        <f>BS61-BS85</f>
        <v>#DIV/0!</v>
      </c>
      <c r="BT87" s="997" t="e">
        <f>BT61-BT85</f>
        <v>#DIV/0!</v>
      </c>
      <c r="BU87" s="997" t="e">
        <f>BU61-BU85</f>
        <v>#DIV/0!</v>
      </c>
      <c r="BV87" s="997" t="e">
        <f>BV61-BV85</f>
        <v>#DIV/0!</v>
      </c>
      <c r="BW87" s="946"/>
      <c r="CA87" s="997" t="e">
        <f>CA61-CA85</f>
        <v>#DIV/0!</v>
      </c>
      <c r="CB87" s="997" t="e">
        <f>CB61-CB85</f>
        <v>#DIV/0!</v>
      </c>
      <c r="CC87" s="997" t="e">
        <f>CC61-CC85</f>
        <v>#DIV/0!</v>
      </c>
      <c r="CD87" s="997" t="e">
        <f>CD61-CD85</f>
        <v>#DIV/0!</v>
      </c>
      <c r="CE87" s="946"/>
      <c r="CI87" s="997" t="e">
        <f>CI61-CI85</f>
        <v>#DIV/0!</v>
      </c>
      <c r="CJ87" s="997" t="e">
        <f>CJ61-CJ85</f>
        <v>#DIV/0!</v>
      </c>
      <c r="CK87" s="997" t="e">
        <f>CK61-CK85</f>
        <v>#DIV/0!</v>
      </c>
      <c r="CL87" s="997" t="e">
        <f>CL61-CL85</f>
        <v>#DIV/0!</v>
      </c>
      <c r="CM87" s="946"/>
      <c r="CQ87" s="997" t="e">
        <f>CQ61-CQ85</f>
        <v>#DIV/0!</v>
      </c>
      <c r="CR87" s="997" t="e">
        <f>CR61-CR85</f>
        <v>#DIV/0!</v>
      </c>
      <c r="CS87" s="997" t="e">
        <f>CS61-CS85</f>
        <v>#DIV/0!</v>
      </c>
      <c r="CT87" s="997" t="e">
        <f>CT61-CT85</f>
        <v>#DIV/0!</v>
      </c>
      <c r="CU87" s="946"/>
      <c r="CY87" s="997" t="e">
        <f>CY61-CY85</f>
        <v>#DIV/0!</v>
      </c>
      <c r="CZ87" s="997" t="e">
        <f>CZ61-CZ85</f>
        <v>#DIV/0!</v>
      </c>
      <c r="DA87" s="997" t="e">
        <f>DA61-DA85</f>
        <v>#DIV/0!</v>
      </c>
      <c r="DB87" s="997" t="e">
        <f>DB61-DB85</f>
        <v>#DIV/0!</v>
      </c>
      <c r="DC87" s="946"/>
      <c r="DG87" s="997" t="e">
        <f>DG61-DG85</f>
        <v>#DIV/0!</v>
      </c>
      <c r="DH87" s="997" t="e">
        <f>DH61-DH85</f>
        <v>#DIV/0!</v>
      </c>
      <c r="DI87" s="997" t="e">
        <f>DI61-DI85</f>
        <v>#DIV/0!</v>
      </c>
      <c r="DJ87" s="997" t="e">
        <f>DJ61-DJ85</f>
        <v>#DIV/0!</v>
      </c>
      <c r="DK87" s="946"/>
      <c r="DO87" s="997" t="e">
        <f>DO61-DO85</f>
        <v>#DIV/0!</v>
      </c>
      <c r="DP87" s="997" t="e">
        <f>DP61-DP85</f>
        <v>#DIV/0!</v>
      </c>
      <c r="DQ87" s="997" t="e">
        <f>DQ61-DQ85</f>
        <v>#DIV/0!</v>
      </c>
      <c r="DR87" s="997" t="e">
        <f>DR61-DR85</f>
        <v>#DIV/0!</v>
      </c>
      <c r="DS87" s="946"/>
      <c r="DW87" s="997" t="e">
        <f>DW61-DW85</f>
        <v>#DIV/0!</v>
      </c>
      <c r="DX87" s="997" t="e">
        <f>DX61-DX85</f>
        <v>#DIV/0!</v>
      </c>
      <c r="DY87" s="997" t="e">
        <f>DY61-DY85</f>
        <v>#DIV/0!</v>
      </c>
      <c r="DZ87" s="997" t="e">
        <f>DZ61-DZ85</f>
        <v>#DIV/0!</v>
      </c>
      <c r="EA87" s="946"/>
      <c r="EE87" s="997" t="e">
        <f>EE61-EE85</f>
        <v>#DIV/0!</v>
      </c>
      <c r="EF87" s="997" t="e">
        <f>EF61-EF85</f>
        <v>#DIV/0!</v>
      </c>
      <c r="EG87" s="997" t="e">
        <f>EG61-EG85</f>
        <v>#DIV/0!</v>
      </c>
      <c r="EH87" s="997" t="e">
        <f>EH61-EH85</f>
        <v>#DIV/0!</v>
      </c>
      <c r="EI87" s="946"/>
      <c r="EM87" s="997" t="e">
        <f>EM61-EM85</f>
        <v>#DIV/0!</v>
      </c>
      <c r="EN87" s="997" t="e">
        <f>EN61-EN85</f>
        <v>#DIV/0!</v>
      </c>
      <c r="EO87" s="997" t="e">
        <f>EO61-EO85</f>
        <v>#DIV/0!</v>
      </c>
      <c r="EP87" s="997" t="e">
        <f>EP61-EP85</f>
        <v>#DIV/0!</v>
      </c>
      <c r="EQ87" s="946"/>
      <c r="EU87" s="997" t="e">
        <f>EU61-EU85</f>
        <v>#DIV/0!</v>
      </c>
      <c r="EV87" s="997" t="e">
        <f>EV61-EV85</f>
        <v>#DIV/0!</v>
      </c>
      <c r="EW87" s="997" t="e">
        <f>EW61-EW85</f>
        <v>#DIV/0!</v>
      </c>
      <c r="EX87" s="997" t="e">
        <f>EX61-EX85</f>
        <v>#DIV/0!</v>
      </c>
      <c r="EY87" s="946"/>
      <c r="FC87" s="997" t="e">
        <f>FC61-FC85</f>
        <v>#DIV/0!</v>
      </c>
      <c r="FD87" s="997" t="e">
        <f>FD61-FD85</f>
        <v>#DIV/0!</v>
      </c>
      <c r="FE87" s="997" t="e">
        <f>FE61-FE85</f>
        <v>#DIV/0!</v>
      </c>
      <c r="FF87" s="997" t="e">
        <f>FF61-FF85</f>
        <v>#DIV/0!</v>
      </c>
      <c r="FG87" s="946"/>
      <c r="FK87" s="997" t="e">
        <f>FK61-FK85</f>
        <v>#DIV/0!</v>
      </c>
      <c r="FL87" s="997" t="e">
        <f>FL61-FL85</f>
        <v>#DIV/0!</v>
      </c>
      <c r="FM87" s="997" t="e">
        <f>FM61-FM85</f>
        <v>#DIV/0!</v>
      </c>
      <c r="FN87" s="997" t="e">
        <f>FN61-FN85</f>
        <v>#DIV/0!</v>
      </c>
      <c r="FO87" s="946"/>
    </row>
    <row r="88" spans="1:171">
      <c r="A88" s="1181" t="s">
        <v>84</v>
      </c>
      <c r="B88" s="64"/>
      <c r="C88" s="1733"/>
      <c r="D88" s="55"/>
      <c r="J88" s="1237"/>
      <c r="K88" s="777"/>
      <c r="O88" s="952"/>
      <c r="P88" s="952"/>
      <c r="Q88" s="952"/>
      <c r="R88" s="952"/>
      <c r="S88" s="946"/>
      <c r="W88" s="952"/>
      <c r="X88" s="952"/>
      <c r="Y88" s="952"/>
      <c r="Z88" s="952"/>
      <c r="AA88" s="946"/>
      <c r="AE88" s="952"/>
      <c r="AF88" s="952"/>
      <c r="AG88" s="952"/>
      <c r="AH88" s="952"/>
      <c r="AI88" s="946"/>
      <c r="AM88" s="952"/>
      <c r="AN88" s="952"/>
      <c r="AO88" s="952"/>
      <c r="AP88" s="952"/>
      <c r="AQ88" s="946"/>
      <c r="AU88" s="952"/>
      <c r="AV88" s="952"/>
      <c r="AW88" s="952"/>
      <c r="AX88" s="952"/>
      <c r="AY88" s="946"/>
      <c r="BC88" s="952"/>
      <c r="BD88" s="952"/>
      <c r="BE88" s="952"/>
      <c r="BF88" s="952"/>
      <c r="BG88" s="946"/>
      <c r="BK88" s="952"/>
      <c r="BL88" s="952"/>
      <c r="BM88" s="952"/>
      <c r="BN88" s="952"/>
      <c r="BO88" s="946"/>
      <c r="BS88" s="952"/>
      <c r="BT88" s="952"/>
      <c r="BU88" s="952"/>
      <c r="BV88" s="952"/>
      <c r="BW88" s="946"/>
      <c r="CA88" s="952"/>
      <c r="CB88" s="952"/>
      <c r="CC88" s="952"/>
      <c r="CD88" s="952"/>
      <c r="CE88" s="946"/>
      <c r="CI88" s="952"/>
      <c r="CJ88" s="952"/>
      <c r="CK88" s="952"/>
      <c r="CL88" s="952"/>
      <c r="CM88" s="946"/>
      <c r="CQ88" s="952"/>
      <c r="CR88" s="952"/>
      <c r="CS88" s="952"/>
      <c r="CT88" s="952"/>
      <c r="CU88" s="946"/>
      <c r="CY88" s="952"/>
      <c r="CZ88" s="952"/>
      <c r="DA88" s="952"/>
      <c r="DB88" s="952"/>
      <c r="DC88" s="946"/>
      <c r="DG88" s="952"/>
      <c r="DH88" s="952"/>
      <c r="DI88" s="952"/>
      <c r="DJ88" s="952"/>
      <c r="DK88" s="946"/>
      <c r="DO88" s="952"/>
      <c r="DP88" s="952"/>
      <c r="DQ88" s="952"/>
      <c r="DR88" s="952"/>
      <c r="DS88" s="946"/>
      <c r="DW88" s="952"/>
      <c r="DX88" s="952"/>
      <c r="DY88" s="952"/>
      <c r="DZ88" s="952"/>
      <c r="EA88" s="946"/>
      <c r="EE88" s="952"/>
      <c r="EF88" s="952"/>
      <c r="EG88" s="952"/>
      <c r="EH88" s="952"/>
      <c r="EI88" s="946"/>
      <c r="EM88" s="952"/>
      <c r="EN88" s="952"/>
      <c r="EO88" s="952"/>
      <c r="EP88" s="952"/>
      <c r="EQ88" s="946"/>
      <c r="EU88" s="952"/>
      <c r="EV88" s="952"/>
      <c r="EW88" s="952"/>
      <c r="EX88" s="952"/>
      <c r="EY88" s="946"/>
      <c r="FC88" s="952"/>
      <c r="FD88" s="952"/>
      <c r="FE88" s="952"/>
      <c r="FF88" s="952"/>
      <c r="FG88" s="946"/>
      <c r="FK88" s="952"/>
      <c r="FL88" s="952"/>
      <c r="FM88" s="952"/>
      <c r="FN88" s="952"/>
      <c r="FO88" s="946"/>
    </row>
    <row r="89" spans="1:171" ht="16.5" thickBot="1">
      <c r="A89" s="1257"/>
      <c r="B89" s="805"/>
      <c r="C89" s="1964"/>
      <c r="D89" s="806"/>
      <c r="E89" s="807"/>
      <c r="F89" s="807"/>
      <c r="G89" s="808"/>
      <c r="H89" s="808"/>
      <c r="I89" s="808"/>
      <c r="J89" s="1258"/>
      <c r="K89" s="777"/>
      <c r="O89" s="952"/>
      <c r="P89" s="952"/>
      <c r="Q89" s="952"/>
      <c r="R89" s="952"/>
      <c r="S89" s="946"/>
      <c r="W89" s="952"/>
      <c r="X89" s="952"/>
      <c r="Y89" s="952"/>
      <c r="Z89" s="952"/>
      <c r="AA89" s="946"/>
      <c r="AE89" s="952"/>
      <c r="AF89" s="952"/>
      <c r="AG89" s="952"/>
      <c r="AH89" s="952"/>
      <c r="AI89" s="946"/>
      <c r="AM89" s="952"/>
      <c r="AN89" s="952"/>
      <c r="AO89" s="952"/>
      <c r="AP89" s="952"/>
      <c r="AQ89" s="946"/>
      <c r="AU89" s="952"/>
      <c r="AV89" s="952"/>
      <c r="AW89" s="952"/>
      <c r="AX89" s="952"/>
      <c r="AY89" s="946"/>
      <c r="BC89" s="952"/>
      <c r="BD89" s="952"/>
      <c r="BE89" s="952"/>
      <c r="BF89" s="952"/>
      <c r="BG89" s="946"/>
      <c r="BK89" s="952"/>
      <c r="BL89" s="952"/>
      <c r="BM89" s="952"/>
      <c r="BN89" s="952"/>
      <c r="BO89" s="946"/>
      <c r="BS89" s="952"/>
      <c r="BT89" s="952"/>
      <c r="BU89" s="952"/>
      <c r="BV89" s="952"/>
      <c r="BW89" s="946"/>
      <c r="CA89" s="952"/>
      <c r="CB89" s="952"/>
      <c r="CC89" s="952"/>
      <c r="CD89" s="952"/>
      <c r="CE89" s="946"/>
      <c r="CI89" s="952"/>
      <c r="CJ89" s="952"/>
      <c r="CK89" s="952"/>
      <c r="CL89" s="952"/>
      <c r="CM89" s="946"/>
      <c r="CQ89" s="952"/>
      <c r="CR89" s="952"/>
      <c r="CS89" s="952"/>
      <c r="CT89" s="952"/>
      <c r="CU89" s="946"/>
      <c r="CY89" s="952"/>
      <c r="CZ89" s="952"/>
      <c r="DA89" s="952"/>
      <c r="DB89" s="952"/>
      <c r="DC89" s="946"/>
      <c r="DG89" s="952"/>
      <c r="DH89" s="952"/>
      <c r="DI89" s="952"/>
      <c r="DJ89" s="952"/>
      <c r="DK89" s="946"/>
      <c r="DO89" s="952"/>
      <c r="DP89" s="952"/>
      <c r="DQ89" s="952"/>
      <c r="DR89" s="952"/>
      <c r="DS89" s="946"/>
      <c r="DW89" s="952"/>
      <c r="DX89" s="952"/>
      <c r="DY89" s="952"/>
      <c r="DZ89" s="952"/>
      <c r="EA89" s="946"/>
      <c r="EE89" s="952"/>
      <c r="EF89" s="952"/>
      <c r="EG89" s="952"/>
      <c r="EH89" s="952"/>
      <c r="EI89" s="946"/>
      <c r="EM89" s="952"/>
      <c r="EN89" s="952"/>
      <c r="EO89" s="952"/>
      <c r="EP89" s="952"/>
      <c r="EQ89" s="946"/>
      <c r="EU89" s="952"/>
      <c r="EV89" s="952"/>
      <c r="EW89" s="952"/>
      <c r="EX89" s="952"/>
      <c r="EY89" s="946"/>
      <c r="FC89" s="952"/>
      <c r="FD89" s="952"/>
      <c r="FE89" s="952"/>
      <c r="FF89" s="952"/>
      <c r="FG89" s="946"/>
      <c r="FK89" s="952"/>
      <c r="FL89" s="952"/>
      <c r="FM89" s="952"/>
      <c r="FN89" s="952"/>
      <c r="FO89" s="946"/>
    </row>
    <row r="90" spans="1:171" ht="16.5" thickTop="1">
      <c r="A90" s="1186" t="s">
        <v>76</v>
      </c>
      <c r="B90" s="64"/>
      <c r="C90" s="1733"/>
      <c r="D90" s="55"/>
      <c r="E90" s="803"/>
      <c r="F90" s="803"/>
      <c r="G90" s="784"/>
      <c r="H90" s="784"/>
      <c r="I90" s="784"/>
      <c r="J90" s="1251"/>
      <c r="K90" s="777"/>
      <c r="O90" s="952"/>
      <c r="P90" s="952"/>
      <c r="Q90" s="952"/>
      <c r="R90" s="952"/>
      <c r="S90" s="946"/>
      <c r="W90" s="952"/>
      <c r="X90" s="952"/>
      <c r="Y90" s="952"/>
      <c r="Z90" s="952"/>
      <c r="AA90" s="946"/>
      <c r="AE90" s="952"/>
      <c r="AF90" s="952"/>
      <c r="AG90" s="952"/>
      <c r="AH90" s="952"/>
      <c r="AI90" s="946"/>
      <c r="AM90" s="952"/>
      <c r="AN90" s="952"/>
      <c r="AO90" s="952"/>
      <c r="AP90" s="952"/>
      <c r="AQ90" s="946"/>
      <c r="AU90" s="952"/>
      <c r="AV90" s="952"/>
      <c r="AW90" s="952"/>
      <c r="AX90" s="952"/>
      <c r="AY90" s="946"/>
      <c r="BC90" s="952"/>
      <c r="BD90" s="952"/>
      <c r="BE90" s="952"/>
      <c r="BF90" s="952"/>
      <c r="BG90" s="946"/>
      <c r="BK90" s="952"/>
      <c r="BL90" s="952"/>
      <c r="BM90" s="952"/>
      <c r="BN90" s="952"/>
      <c r="BO90" s="946"/>
      <c r="BS90" s="952"/>
      <c r="BT90" s="952"/>
      <c r="BU90" s="952"/>
      <c r="BV90" s="952"/>
      <c r="BW90" s="946"/>
      <c r="CA90" s="952"/>
      <c r="CB90" s="952"/>
      <c r="CC90" s="952"/>
      <c r="CD90" s="952"/>
      <c r="CE90" s="946"/>
      <c r="CI90" s="952"/>
      <c r="CJ90" s="952"/>
      <c r="CK90" s="952"/>
      <c r="CL90" s="952"/>
      <c r="CM90" s="946"/>
      <c r="CQ90" s="952"/>
      <c r="CR90" s="952"/>
      <c r="CS90" s="952"/>
      <c r="CT90" s="952"/>
      <c r="CU90" s="946"/>
      <c r="CY90" s="952"/>
      <c r="CZ90" s="952"/>
      <c r="DA90" s="952"/>
      <c r="DB90" s="952"/>
      <c r="DC90" s="946"/>
      <c r="DG90" s="952"/>
      <c r="DH90" s="952"/>
      <c r="DI90" s="952"/>
      <c r="DJ90" s="952"/>
      <c r="DK90" s="946"/>
      <c r="DO90" s="952"/>
      <c r="DP90" s="952"/>
      <c r="DQ90" s="952"/>
      <c r="DR90" s="952"/>
      <c r="DS90" s="946"/>
      <c r="DW90" s="952"/>
      <c r="DX90" s="952"/>
      <c r="DY90" s="952"/>
      <c r="DZ90" s="952"/>
      <c r="EA90" s="946"/>
      <c r="EE90" s="952"/>
      <c r="EF90" s="952"/>
      <c r="EG90" s="952"/>
      <c r="EH90" s="952"/>
      <c r="EI90" s="946"/>
      <c r="EM90" s="952"/>
      <c r="EN90" s="952"/>
      <c r="EO90" s="952"/>
      <c r="EP90" s="952"/>
      <c r="EQ90" s="946"/>
      <c r="EU90" s="952"/>
      <c r="EV90" s="952"/>
      <c r="EW90" s="952"/>
      <c r="EX90" s="952"/>
      <c r="EY90" s="946"/>
      <c r="FC90" s="952"/>
      <c r="FD90" s="952"/>
      <c r="FE90" s="952"/>
      <c r="FF90" s="952"/>
      <c r="FG90" s="946"/>
      <c r="FK90" s="952"/>
      <c r="FL90" s="952"/>
      <c r="FM90" s="952"/>
      <c r="FN90" s="952"/>
      <c r="FO90" s="946"/>
    </row>
    <row r="91" spans="1:171">
      <c r="A91" s="1186"/>
      <c r="B91" s="64"/>
      <c r="C91" s="1733"/>
      <c r="D91" s="55"/>
      <c r="E91" s="803"/>
      <c r="F91" s="803"/>
      <c r="G91" s="762"/>
      <c r="H91" s="762"/>
      <c r="I91" s="762"/>
      <c r="J91" s="1259"/>
      <c r="K91" s="777"/>
      <c r="O91" s="952"/>
      <c r="P91" s="952"/>
      <c r="Q91" s="952"/>
      <c r="R91" s="952"/>
      <c r="S91" s="946"/>
      <c r="W91" s="952"/>
      <c r="X91" s="952"/>
      <c r="Y91" s="952"/>
      <c r="Z91" s="952"/>
      <c r="AA91" s="946"/>
      <c r="AE91" s="952"/>
      <c r="AF91" s="952"/>
      <c r="AG91" s="952"/>
      <c r="AH91" s="952"/>
      <c r="AI91" s="946"/>
      <c r="AM91" s="952"/>
      <c r="AN91" s="952"/>
      <c r="AO91" s="952"/>
      <c r="AP91" s="952"/>
      <c r="AQ91" s="946"/>
      <c r="AU91" s="952"/>
      <c r="AV91" s="952"/>
      <c r="AW91" s="952"/>
      <c r="AX91" s="952"/>
      <c r="AY91" s="946"/>
      <c r="BC91" s="952"/>
      <c r="BD91" s="952"/>
      <c r="BE91" s="952"/>
      <c r="BF91" s="952"/>
      <c r="BG91" s="946"/>
      <c r="BK91" s="952"/>
      <c r="BL91" s="952"/>
      <c r="BM91" s="952"/>
      <c r="BN91" s="952"/>
      <c r="BO91" s="946"/>
      <c r="BS91" s="952"/>
      <c r="BT91" s="952"/>
      <c r="BU91" s="952"/>
      <c r="BV91" s="952"/>
      <c r="BW91" s="946"/>
      <c r="CA91" s="952"/>
      <c r="CB91" s="952"/>
      <c r="CC91" s="952"/>
      <c r="CD91" s="952"/>
      <c r="CE91" s="946"/>
      <c r="CI91" s="952"/>
      <c r="CJ91" s="952"/>
      <c r="CK91" s="952"/>
      <c r="CL91" s="952"/>
      <c r="CM91" s="946"/>
      <c r="CQ91" s="952"/>
      <c r="CR91" s="952"/>
      <c r="CS91" s="952"/>
      <c r="CT91" s="952"/>
      <c r="CU91" s="946"/>
      <c r="CY91" s="952"/>
      <c r="CZ91" s="952"/>
      <c r="DA91" s="952"/>
      <c r="DB91" s="952"/>
      <c r="DC91" s="946"/>
      <c r="DG91" s="952"/>
      <c r="DH91" s="952"/>
      <c r="DI91" s="952"/>
      <c r="DJ91" s="952"/>
      <c r="DK91" s="946"/>
      <c r="DO91" s="952"/>
      <c r="DP91" s="952"/>
      <c r="DQ91" s="952"/>
      <c r="DR91" s="952"/>
      <c r="DS91" s="946"/>
      <c r="DW91" s="952"/>
      <c r="DX91" s="952"/>
      <c r="DY91" s="952"/>
      <c r="DZ91" s="952"/>
      <c r="EA91" s="946"/>
      <c r="EE91" s="952"/>
      <c r="EF91" s="952"/>
      <c r="EG91" s="952"/>
      <c r="EH91" s="952"/>
      <c r="EI91" s="946"/>
      <c r="EM91" s="952"/>
      <c r="EN91" s="952"/>
      <c r="EO91" s="952"/>
      <c r="EP91" s="952"/>
      <c r="EQ91" s="946"/>
      <c r="EU91" s="952"/>
      <c r="EV91" s="952"/>
      <c r="EW91" s="952"/>
      <c r="EX91" s="952"/>
      <c r="EY91" s="946"/>
      <c r="FC91" s="952"/>
      <c r="FD91" s="952"/>
      <c r="FE91" s="952"/>
      <c r="FF91" s="952"/>
      <c r="FG91" s="946"/>
      <c r="FK91" s="952"/>
      <c r="FL91" s="952"/>
      <c r="FM91" s="952"/>
      <c r="FN91" s="952"/>
      <c r="FO91" s="946"/>
    </row>
    <row r="92" spans="1:171">
      <c r="A92" s="1188" t="s">
        <v>856</v>
      </c>
      <c r="B92" s="811"/>
      <c r="C92" s="1963" t="s">
        <v>562</v>
      </c>
      <c r="D92" s="764"/>
      <c r="E92" s="1868"/>
      <c r="F92" s="765"/>
      <c r="G92" s="182">
        <f>'Sch 1- Rate Base '!G92</f>
        <v>0</v>
      </c>
      <c r="H92" s="182">
        <f>'Sch 1- Rate Base '!H92</f>
        <v>0</v>
      </c>
      <c r="I92" s="182">
        <f>'Sch 1- Rate Base '!I92</f>
        <v>0</v>
      </c>
      <c r="J92" s="1247">
        <f>'Sch 1- Rate Base '!J92</f>
        <v>0</v>
      </c>
      <c r="K92" s="777"/>
      <c r="O92" s="998" t="e">
        <f>(O200+O206+O211+O219+O239-(O181+O185+O192+O196+O199+$G$93))/8</f>
        <v>#DIV/0!</v>
      </c>
      <c r="P92" s="998" t="e">
        <f t="shared" ref="P92:R92" si="64">(P200+P206+P211+P219+P239-(P181+P185+P192+P196+P199+$G$93))/8</f>
        <v>#DIV/0!</v>
      </c>
      <c r="Q92" s="998" t="e">
        <f t="shared" si="64"/>
        <v>#DIV/0!</v>
      </c>
      <c r="R92" s="998" t="e">
        <f t="shared" si="64"/>
        <v>#DIV/0!</v>
      </c>
      <c r="S92" s="946"/>
      <c r="W92" s="998" t="e">
        <f>(W200+W206+W211+W219+W239-(W181+W185+W192+W196+W199+$G$93))/8</f>
        <v>#DIV/0!</v>
      </c>
      <c r="X92" s="998" t="e">
        <f t="shared" ref="X92:Z92" si="65">(X200+X206+X211+X219+X239-(X181+X185+X192+X196+X199+$G$93))/8</f>
        <v>#DIV/0!</v>
      </c>
      <c r="Y92" s="998" t="e">
        <f t="shared" si="65"/>
        <v>#DIV/0!</v>
      </c>
      <c r="Z92" s="998" t="e">
        <f t="shared" si="65"/>
        <v>#DIV/0!</v>
      </c>
      <c r="AA92" s="946"/>
      <c r="AE92" s="998" t="e">
        <f>(AE200+AE206+AE211+AE219+AE239-(AE181+AE185+AE192+AE196+AE199+$G$93))/8</f>
        <v>#DIV/0!</v>
      </c>
      <c r="AF92" s="998" t="e">
        <f t="shared" ref="AF92:AH92" si="66">(AF200+AF206+AF211+AF219+AF239-(AF181+AF185+AF192+AF196+AF199+$G$93))/8</f>
        <v>#DIV/0!</v>
      </c>
      <c r="AG92" s="998" t="e">
        <f t="shared" si="66"/>
        <v>#DIV/0!</v>
      </c>
      <c r="AH92" s="998" t="e">
        <f t="shared" si="66"/>
        <v>#DIV/0!</v>
      </c>
      <c r="AI92" s="946"/>
      <c r="AM92" s="998" t="e">
        <f>(AM200+AM206+AM211+AM219+AM239-(AM181+AM185+AM192+AM196+AM199+$G$93))/8</f>
        <v>#DIV/0!</v>
      </c>
      <c r="AN92" s="998" t="e">
        <f t="shared" ref="AN92:AP92" si="67">(AN200+AN206+AN211+AN219+AN239-(AN181+AN185+AN192+AN196+AN199+$G$93))/8</f>
        <v>#DIV/0!</v>
      </c>
      <c r="AO92" s="998" t="e">
        <f t="shared" si="67"/>
        <v>#DIV/0!</v>
      </c>
      <c r="AP92" s="998" t="e">
        <f t="shared" si="67"/>
        <v>#DIV/0!</v>
      </c>
      <c r="AQ92" s="946"/>
      <c r="AU92" s="998" t="e">
        <f>(AU200+AU206+AU211+AU219+AU239-(AU181+AU185+AU192+AU196+AU199+$G$93))/8</f>
        <v>#DIV/0!</v>
      </c>
      <c r="AV92" s="998" t="e">
        <f t="shared" ref="AV92:AX92" si="68">(AV200+AV206+AV211+AV219+AV239-(AV181+AV185+AV192+AV196+AV199+$G$93))/8</f>
        <v>#DIV/0!</v>
      </c>
      <c r="AW92" s="998" t="e">
        <f t="shared" si="68"/>
        <v>#DIV/0!</v>
      </c>
      <c r="AX92" s="998" t="e">
        <f t="shared" si="68"/>
        <v>#DIV/0!</v>
      </c>
      <c r="AY92" s="946"/>
      <c r="BC92" s="998" t="e">
        <f>(BC200+BC206+BC211+BC219+BC239-(BC181+BC185+BC192+BC196+BC199+$G$93))/8</f>
        <v>#DIV/0!</v>
      </c>
      <c r="BD92" s="998" t="e">
        <f t="shared" ref="BD92:BF92" si="69">(BD200+BD206+BD211+BD219+BD239-(BD181+BD185+BD192+BD196+BD199+$G$93))/8</f>
        <v>#DIV/0!</v>
      </c>
      <c r="BE92" s="998" t="e">
        <f t="shared" si="69"/>
        <v>#DIV/0!</v>
      </c>
      <c r="BF92" s="998" t="e">
        <f t="shared" si="69"/>
        <v>#DIV/0!</v>
      </c>
      <c r="BG92" s="946"/>
      <c r="BK92" s="998" t="e">
        <f>(BK200+BK206+BK211+BK219+BK239-(BK181+BK185+BK192+BK196+BK199+$G$93))/8</f>
        <v>#DIV/0!</v>
      </c>
      <c r="BL92" s="998" t="e">
        <f t="shared" ref="BL92:BN92" si="70">(BL200+BL206+BL211+BL219+BL239-(BL181+BL185+BL192+BL196+BL199+$G$93))/8</f>
        <v>#DIV/0!</v>
      </c>
      <c r="BM92" s="998" t="e">
        <f t="shared" si="70"/>
        <v>#DIV/0!</v>
      </c>
      <c r="BN92" s="998" t="e">
        <f t="shared" si="70"/>
        <v>#DIV/0!</v>
      </c>
      <c r="BO92" s="946"/>
      <c r="BS92" s="998" t="e">
        <f>(BS200+BS206+BS211+BS219+BS239-(BS181+BS185+BS192+BS196+BS199+$G$93))/8</f>
        <v>#DIV/0!</v>
      </c>
      <c r="BT92" s="998" t="e">
        <f t="shared" ref="BT92:BV92" si="71">(BT200+BT206+BT211+BT219+BT239-(BT181+BT185+BT192+BT196+BT199+$G$93))/8</f>
        <v>#DIV/0!</v>
      </c>
      <c r="BU92" s="998" t="e">
        <f t="shared" si="71"/>
        <v>#DIV/0!</v>
      </c>
      <c r="BV92" s="998" t="e">
        <f t="shared" si="71"/>
        <v>#DIV/0!</v>
      </c>
      <c r="BW92" s="946"/>
      <c r="CA92" s="998" t="e">
        <f>(CA200+CA206+CA211+CA219+CA239-(CA181+CA185+CA192+CA196+CA199+$G$93))/8</f>
        <v>#DIV/0!</v>
      </c>
      <c r="CB92" s="998" t="e">
        <f t="shared" ref="CB92:CD92" si="72">(CB200+CB206+CB211+CB219+CB239-(CB181+CB185+CB192+CB196+CB199+$G$93))/8</f>
        <v>#DIV/0!</v>
      </c>
      <c r="CC92" s="998" t="e">
        <f t="shared" si="72"/>
        <v>#DIV/0!</v>
      </c>
      <c r="CD92" s="998" t="e">
        <f t="shared" si="72"/>
        <v>#DIV/0!</v>
      </c>
      <c r="CE92" s="946"/>
      <c r="CI92" s="998" t="e">
        <f>(CI200+CI206+CI211+CI219+CI239-(CI181+CI185+CI192+CI196+CI199+$G$93))/8</f>
        <v>#DIV/0!</v>
      </c>
      <c r="CJ92" s="998" t="e">
        <f t="shared" ref="CJ92:CL92" si="73">(CJ200+CJ206+CJ211+CJ219+CJ239-(CJ181+CJ185+CJ192+CJ196+CJ199+$G$93))/8</f>
        <v>#DIV/0!</v>
      </c>
      <c r="CK92" s="998" t="e">
        <f t="shared" si="73"/>
        <v>#DIV/0!</v>
      </c>
      <c r="CL92" s="998" t="e">
        <f t="shared" si="73"/>
        <v>#DIV/0!</v>
      </c>
      <c r="CM92" s="946"/>
      <c r="CQ92" s="998" t="e">
        <f>(CQ200+CQ206+CQ211+CQ219+CQ239-(CQ181+CQ185+CQ192+CQ196+CQ199+$G$93))/8</f>
        <v>#DIV/0!</v>
      </c>
      <c r="CR92" s="998" t="e">
        <f t="shared" ref="CR92:CT92" si="74">(CR200+CR206+CR211+CR219+CR239-(CR181+CR185+CR192+CR196+CR199+$G$93))/8</f>
        <v>#DIV/0!</v>
      </c>
      <c r="CS92" s="998" t="e">
        <f t="shared" si="74"/>
        <v>#DIV/0!</v>
      </c>
      <c r="CT92" s="998" t="e">
        <f t="shared" si="74"/>
        <v>#DIV/0!</v>
      </c>
      <c r="CU92" s="946"/>
      <c r="CY92" s="998" t="e">
        <f>(CY200+CY206+CY211+CY219+CY239-(CY181+CY185+CY192+CY196+CY199+$G$93))/8</f>
        <v>#DIV/0!</v>
      </c>
      <c r="CZ92" s="998" t="e">
        <f t="shared" ref="CZ92:DB92" si="75">(CZ200+CZ206+CZ211+CZ219+CZ239-(CZ181+CZ185+CZ192+CZ196+CZ199+$G$93))/8</f>
        <v>#DIV/0!</v>
      </c>
      <c r="DA92" s="998" t="e">
        <f t="shared" si="75"/>
        <v>#DIV/0!</v>
      </c>
      <c r="DB92" s="998" t="e">
        <f t="shared" si="75"/>
        <v>#DIV/0!</v>
      </c>
      <c r="DC92" s="946"/>
      <c r="DG92" s="998" t="e">
        <f>(DG200+DG206+DG211+DG219+DG239-(DG181+DG185+DG192+DG196+DG199+$G$93))/8</f>
        <v>#DIV/0!</v>
      </c>
      <c r="DH92" s="998" t="e">
        <f t="shared" ref="DH92:DJ92" si="76">(DH200+DH206+DH211+DH219+DH239-(DH181+DH185+DH192+DH196+DH199+$G$93))/8</f>
        <v>#DIV/0!</v>
      </c>
      <c r="DI92" s="998" t="e">
        <f t="shared" si="76"/>
        <v>#DIV/0!</v>
      </c>
      <c r="DJ92" s="998" t="e">
        <f t="shared" si="76"/>
        <v>#DIV/0!</v>
      </c>
      <c r="DK92" s="946"/>
      <c r="DO92" s="998" t="e">
        <f>(DO200+DO206+DO211+DO219+DO239-(DO181+DO185+DO192+DO196+DO199+$G$93))/8</f>
        <v>#DIV/0!</v>
      </c>
      <c r="DP92" s="998" t="e">
        <f t="shared" ref="DP92:DR92" si="77">(DP200+DP206+DP211+DP219+DP239-(DP181+DP185+DP192+DP196+DP199+$G$93))/8</f>
        <v>#DIV/0!</v>
      </c>
      <c r="DQ92" s="998" t="e">
        <f t="shared" si="77"/>
        <v>#DIV/0!</v>
      </c>
      <c r="DR92" s="998" t="e">
        <f t="shared" si="77"/>
        <v>#DIV/0!</v>
      </c>
      <c r="DS92" s="946"/>
      <c r="DW92" s="998" t="e">
        <f>(DW200+DW206+DW211+DW219+DW239-(DW181+DW185+DW192+DW196+DW199+$G$93))/8</f>
        <v>#DIV/0!</v>
      </c>
      <c r="DX92" s="998" t="e">
        <f t="shared" ref="DX92:DZ92" si="78">(DX200+DX206+DX211+DX219+DX239-(DX181+DX185+DX192+DX196+DX199+$G$93))/8</f>
        <v>#DIV/0!</v>
      </c>
      <c r="DY92" s="998" t="e">
        <f t="shared" si="78"/>
        <v>#DIV/0!</v>
      </c>
      <c r="DZ92" s="998" t="e">
        <f t="shared" si="78"/>
        <v>#DIV/0!</v>
      </c>
      <c r="EA92" s="946"/>
      <c r="EE92" s="998" t="e">
        <f>(EE200+EE206+EE211+EE219+EE239-(EE181+EE185+EE192+EE196+EE199+$G$93))/8</f>
        <v>#DIV/0!</v>
      </c>
      <c r="EF92" s="998" t="e">
        <f t="shared" ref="EF92:EH92" si="79">(EF200+EF206+EF211+EF219+EF239-(EF181+EF185+EF192+EF196+EF199+$G$93))/8</f>
        <v>#DIV/0!</v>
      </c>
      <c r="EG92" s="998" t="e">
        <f t="shared" si="79"/>
        <v>#DIV/0!</v>
      </c>
      <c r="EH92" s="998" t="e">
        <f t="shared" si="79"/>
        <v>#DIV/0!</v>
      </c>
      <c r="EI92" s="946"/>
      <c r="EM92" s="998" t="e">
        <f>(EM200+EM206+EM211+EM219+EM239-(EM181+EM185+EM192+EM196+EM199+$G$93))/8</f>
        <v>#DIV/0!</v>
      </c>
      <c r="EN92" s="998" t="e">
        <f t="shared" ref="EN92:EP92" si="80">(EN200+EN206+EN211+EN219+EN239-(EN181+EN185+EN192+EN196+EN199+$G$93))/8</f>
        <v>#DIV/0!</v>
      </c>
      <c r="EO92" s="998" t="e">
        <f t="shared" si="80"/>
        <v>#DIV/0!</v>
      </c>
      <c r="EP92" s="998" t="e">
        <f t="shared" si="80"/>
        <v>#DIV/0!</v>
      </c>
      <c r="EQ92" s="946"/>
      <c r="EU92" s="998" t="e">
        <f>(EU200+EU206+EU211+EU219+EU239-(EU181+EU185+EU192+EU196+EU199+$G$93))/8</f>
        <v>#DIV/0!</v>
      </c>
      <c r="EV92" s="998" t="e">
        <f t="shared" ref="EV92:EX92" si="81">(EV200+EV206+EV211+EV219+EV239-(EV181+EV185+EV192+EV196+EV199+$G$93))/8</f>
        <v>#DIV/0!</v>
      </c>
      <c r="EW92" s="998" t="e">
        <f t="shared" si="81"/>
        <v>#DIV/0!</v>
      </c>
      <c r="EX92" s="998" t="e">
        <f t="shared" si="81"/>
        <v>#DIV/0!</v>
      </c>
      <c r="EY92" s="946"/>
      <c r="FC92" s="998" t="e">
        <f>(FC200+FC206+FC211+FC219+FC239-(FC181+FC185+FC192+FC196+FC199+$G$93))/8</f>
        <v>#DIV/0!</v>
      </c>
      <c r="FD92" s="998" t="e">
        <f t="shared" ref="FD92:FF92" si="82">(FD200+FD206+FD211+FD219+FD239-(FD181+FD185+FD192+FD196+FD199+$G$93))/8</f>
        <v>#DIV/0!</v>
      </c>
      <c r="FE92" s="998" t="e">
        <f t="shared" si="82"/>
        <v>#DIV/0!</v>
      </c>
      <c r="FF92" s="998" t="e">
        <f t="shared" si="82"/>
        <v>#DIV/0!</v>
      </c>
      <c r="FG92" s="946"/>
      <c r="FK92" s="998" t="e">
        <f>(FK200+FK206+FK211+FK219+FK239-(FK181+FK185+FK192+FK196+FK199+$G$93))/8</f>
        <v>#DIV/0!</v>
      </c>
      <c r="FL92" s="998" t="e">
        <f t="shared" ref="FL92:FN92" si="83">(FL200+FL206+FL211+FL219+FL239-(FL181+FL185+FL192+FL196+FL199+$G$93))/8</f>
        <v>#DIV/0!</v>
      </c>
      <c r="FM92" s="998" t="e">
        <f t="shared" si="83"/>
        <v>#DIV/0!</v>
      </c>
      <c r="FN92" s="998" t="e">
        <f t="shared" si="83"/>
        <v>#DIV/0!</v>
      </c>
      <c r="FO92" s="946"/>
    </row>
    <row r="93" spans="1:171">
      <c r="A93" s="1246"/>
      <c r="B93" s="10"/>
      <c r="C93" s="1733"/>
      <c r="D93" s="1371" t="s">
        <v>666</v>
      </c>
      <c r="E93" s="1421"/>
      <c r="F93" s="196"/>
      <c r="G93" s="1422">
        <f>'Sch 1A - Cash Working Capital'!$G$30</f>
        <v>0</v>
      </c>
      <c r="H93" s="1422">
        <f>'Sch 1A - Cash Working Capital'!$H$30</f>
        <v>0</v>
      </c>
      <c r="I93" s="812"/>
      <c r="J93" s="1260"/>
      <c r="K93" s="777"/>
      <c r="S93" s="946"/>
      <c r="AA93" s="946"/>
      <c r="AI93" s="946"/>
      <c r="AQ93" s="946"/>
      <c r="AY93" s="946"/>
      <c r="BG93" s="946"/>
      <c r="BO93" s="946"/>
      <c r="BW93" s="946"/>
      <c r="CE93" s="946"/>
      <c r="CM93" s="946"/>
      <c r="CU93" s="946"/>
      <c r="DC93" s="946"/>
      <c r="DK93" s="946"/>
      <c r="DS93" s="946"/>
      <c r="EA93" s="946"/>
      <c r="EI93" s="946"/>
      <c r="EQ93" s="946"/>
      <c r="EY93" s="946"/>
      <c r="FG93" s="946"/>
      <c r="FO93" s="946"/>
    </row>
    <row r="94" spans="1:171">
      <c r="A94" s="1189" t="s">
        <v>263</v>
      </c>
      <c r="B94" s="79"/>
      <c r="C94" s="1965"/>
      <c r="D94" s="196"/>
      <c r="E94" s="196"/>
      <c r="F94" s="196"/>
      <c r="G94" s="815"/>
      <c r="H94" s="816"/>
      <c r="I94" s="816"/>
      <c r="J94" s="1261"/>
      <c r="K94" s="777"/>
      <c r="S94" s="946"/>
      <c r="AA94" s="946"/>
      <c r="AI94" s="946"/>
      <c r="AQ94" s="946"/>
      <c r="AY94" s="946"/>
      <c r="BG94" s="946"/>
      <c r="BO94" s="946"/>
      <c r="BW94" s="946"/>
      <c r="CE94" s="946"/>
      <c r="CM94" s="946"/>
      <c r="CU94" s="946"/>
      <c r="DC94" s="946"/>
      <c r="DK94" s="946"/>
      <c r="DS94" s="946"/>
      <c r="EA94" s="946"/>
      <c r="EI94" s="946"/>
      <c r="EQ94" s="946"/>
      <c r="EY94" s="946"/>
      <c r="FG94" s="946"/>
      <c r="FO94" s="946"/>
    </row>
    <row r="95" spans="1:171">
      <c r="A95" s="1262"/>
      <c r="B95" s="10" t="s">
        <v>388</v>
      </c>
      <c r="C95" s="1963" t="s">
        <v>69</v>
      </c>
      <c r="D95" s="764">
        <v>105</v>
      </c>
      <c r="E95" s="182" t="str">
        <f>'Sch 1- Rate Base '!E95</f>
        <v>DIST</v>
      </c>
      <c r="F95" s="765"/>
      <c r="G95" s="182">
        <f>'Sch 1- Rate Base '!G95</f>
        <v>0</v>
      </c>
      <c r="H95" s="182">
        <f>'Sch 1- Rate Base '!H95</f>
        <v>0</v>
      </c>
      <c r="I95" s="182">
        <f>'Sch 1- Rate Base '!I95</f>
        <v>0</v>
      </c>
      <c r="J95" s="1247">
        <f>'Sch 1- Rate Base '!J95</f>
        <v>0</v>
      </c>
      <c r="K95" s="777">
        <f t="shared" ref="K95:K100" si="84">IF($E95="DIRECT",0,1)</f>
        <v>1</v>
      </c>
      <c r="O95" s="988">
        <f t="shared" ref="O95:O100" si="85">$G95</f>
        <v>0</v>
      </c>
      <c r="P95" s="989">
        <f>VLOOKUP($E95,O$450:R$461,2,FALSE)*O95*($K95)+IF($G95&gt;0,($H95/$G95)*O95,0)*(1-$K95)</f>
        <v>0</v>
      </c>
      <c r="Q95" s="989">
        <f>VLOOKUP($E95,O$450:R$461,3,FALSE)*O95*($K95)+IF($G95&gt;0,($I95/$G95)*O95,0)*(1-$K95)</f>
        <v>0</v>
      </c>
      <c r="R95" s="989">
        <f>VLOOKUP($E95,O$450:R$461,4,FALSE)*O95*($K95)+(O95-P95-Q95)*(1-$K95)</f>
        <v>0</v>
      </c>
      <c r="S95" s="990"/>
      <c r="W95" s="988">
        <f t="shared" ref="W95:W100" si="86">$G95</f>
        <v>0</v>
      </c>
      <c r="X95" s="989">
        <f>VLOOKUP($E95,W$450:Z$461,2,FALSE)*W95*($K95)+IF($G95&gt;0,($H95/$G95)*W95,0)*(1-$K95)</f>
        <v>0</v>
      </c>
      <c r="Y95" s="989">
        <f>VLOOKUP($E95,W$450:Z$461,3,FALSE)*W95*($K95)+IF($G95&gt;0,($I95/$G95)*W95,0)*(1-$K95)</f>
        <v>0</v>
      </c>
      <c r="Z95" s="989">
        <f>VLOOKUP($E95,W$450:Z$461,4,FALSE)*W95*($K95)+(W95-X95-Y95)*(1-$K95)</f>
        <v>0</v>
      </c>
      <c r="AA95" s="990"/>
      <c r="AE95" s="988">
        <f t="shared" ref="AE95:AE100" si="87">$G95</f>
        <v>0</v>
      </c>
      <c r="AF95" s="989">
        <f>VLOOKUP($E95,AE$450:AH$461,2,FALSE)*AE95*($K95)+IF($G95&gt;0,($H95/$G95)*AE95,0)*(1-$K95)</f>
        <v>0</v>
      </c>
      <c r="AG95" s="989">
        <f>VLOOKUP($E95,AE$450:AH$461,3,FALSE)*AE95*($K95)+IF($G95&gt;0,($I95/$G95)*AE95,0)*(1-$K95)</f>
        <v>0</v>
      </c>
      <c r="AH95" s="989">
        <f>VLOOKUP($E95,AE$450:AH$461,4,FALSE)*AE95*($K95)+(AE95-AF95-AG95)*(1-$K95)</f>
        <v>0</v>
      </c>
      <c r="AI95" s="990"/>
      <c r="AM95" s="988">
        <f t="shared" ref="AM95:AM100" si="88">$G95</f>
        <v>0</v>
      </c>
      <c r="AN95" s="989">
        <f>VLOOKUP($E95,AM$450:AP$461,2,FALSE)*AM95*($K95)+IF($G95&gt;0,($H95/$G95)*AM95,0)*(1-$K95)</f>
        <v>0</v>
      </c>
      <c r="AO95" s="989">
        <f>VLOOKUP($E95,AM$450:AP$461,3,FALSE)*AM95*($K95)+IF($G95&gt;0,($I95/$G95)*AM95,0)*(1-$K95)</f>
        <v>0</v>
      </c>
      <c r="AP95" s="989">
        <f>VLOOKUP($E95,AM$450:AP$461,4,FALSE)*AM95*($K95)+(AM95-AN95-AO95)*(1-$K95)</f>
        <v>0</v>
      </c>
      <c r="AQ95" s="990"/>
      <c r="AU95" s="988">
        <f t="shared" ref="AU95:AU100" si="89">$G95</f>
        <v>0</v>
      </c>
      <c r="AV95" s="989">
        <f>VLOOKUP($E95,AU$450:AX$461,2,FALSE)*AU95*($K95)+IF($G95&gt;0,($H95/$G95)*AU95,0)*(1-$K95)</f>
        <v>0</v>
      </c>
      <c r="AW95" s="989">
        <f>VLOOKUP($E95,AU$450:AX$461,3,FALSE)*AU95*($K95)+IF($G95&gt;0,($I95/$G95)*AU95,0)*(1-$K95)</f>
        <v>0</v>
      </c>
      <c r="AX95" s="989">
        <f>VLOOKUP($E95,AU$450:AX$461,4,FALSE)*AU95*($K95)+(AU95-AV95-AW95)*(1-$K95)</f>
        <v>0</v>
      </c>
      <c r="AY95" s="990"/>
      <c r="BC95" s="988">
        <f t="shared" ref="BC95:BC100" si="90">$G95</f>
        <v>0</v>
      </c>
      <c r="BD95" s="989">
        <f>VLOOKUP($E95,BC$450:BF$461,2,FALSE)*BC95*($K95)+IF($G95&gt;0,($H95/$G95)*BC95,0)*(1-$K95)</f>
        <v>0</v>
      </c>
      <c r="BE95" s="989">
        <f>VLOOKUP($E95,BC$450:BF$461,3,FALSE)*BC95*($K95)+IF($G95&gt;0,($I95/$G95)*BC95,0)*(1-$K95)</f>
        <v>0</v>
      </c>
      <c r="BF95" s="989">
        <f>VLOOKUP($E95,BC$450:BF$461,4,FALSE)*BC95*($K95)+(BC95-BD95-BE95)*(1-$K95)</f>
        <v>0</v>
      </c>
      <c r="BG95" s="990"/>
      <c r="BK95" s="988">
        <f t="shared" ref="BK95:BK100" si="91">$G95</f>
        <v>0</v>
      </c>
      <c r="BL95" s="989">
        <f>VLOOKUP($E95,BK$450:BN$461,2,FALSE)*BK95*($K95)+IF($G95&gt;0,($H95/$G95)*BK95,0)*(1-$K95)</f>
        <v>0</v>
      </c>
      <c r="BM95" s="989">
        <f>VLOOKUP($E95,BK$450:BN$461,3,FALSE)*BK95*($K95)+IF($G95&gt;0,($I95/$G95)*BK95,0)*(1-$K95)</f>
        <v>0</v>
      </c>
      <c r="BN95" s="989">
        <f>VLOOKUP($E95,BK$450:BN$461,4,FALSE)*BK95*($K95)+(BK95-BL95-BM95)*(1-$K95)</f>
        <v>0</v>
      </c>
      <c r="BO95" s="990"/>
      <c r="BS95" s="988">
        <f t="shared" ref="BS95:BS100" si="92">$G95</f>
        <v>0</v>
      </c>
      <c r="BT95" s="989">
        <f>VLOOKUP($E95,BS$450:BV$461,2,FALSE)*BS95*($K95)+IF($G95&gt;0,($H95/$G95)*BS95,0)*(1-$K95)</f>
        <v>0</v>
      </c>
      <c r="BU95" s="989">
        <f>VLOOKUP($E95,BS$450:BV$461,3,FALSE)*BS95*($K95)+IF($G95&gt;0,($I95/$G95)*BS95,0)*(1-$K95)</f>
        <v>0</v>
      </c>
      <c r="BV95" s="989">
        <f>VLOOKUP($E95,BS$450:BV$461,4,FALSE)*BS95*($K95)+(BS95-BT95-BU95)*(1-$K95)</f>
        <v>0</v>
      </c>
      <c r="BW95" s="990"/>
      <c r="CA95" s="988">
        <f t="shared" ref="CA95:CA100" si="93">$G95</f>
        <v>0</v>
      </c>
      <c r="CB95" s="989">
        <f>VLOOKUP($E95,CA$450:CD$461,2,FALSE)*CA95*($K95)+IF($G95&gt;0,($H95/$G95)*CA95,0)*(1-$K95)</f>
        <v>0</v>
      </c>
      <c r="CC95" s="989">
        <f>VLOOKUP($E95,CA$450:CD$461,3,FALSE)*CA95*($K95)+IF($G95&gt;0,($I95/$G95)*CA95,0)*(1-$K95)</f>
        <v>0</v>
      </c>
      <c r="CD95" s="989">
        <f>VLOOKUP($E95,CA$450:CD$461,4,FALSE)*CA95*($K95)+(CA95-CB95-CC95)*(1-$K95)</f>
        <v>0</v>
      </c>
      <c r="CE95" s="990"/>
      <c r="CI95" s="988">
        <f t="shared" ref="CI95:CI100" si="94">$G95</f>
        <v>0</v>
      </c>
      <c r="CJ95" s="989">
        <f>VLOOKUP($E95,CI$450:CL$461,2,FALSE)*CI95*($K95)+IF($G95&gt;0,($H95/$G95)*CI95,0)*(1-$K95)</f>
        <v>0</v>
      </c>
      <c r="CK95" s="989">
        <f>VLOOKUP($E95,CI$450:CL$461,3,FALSE)*CI95*($K95)+IF($G95&gt;0,($I95/$G95)*CI95,0)*(1-$K95)</f>
        <v>0</v>
      </c>
      <c r="CL95" s="989">
        <f>VLOOKUP($E95,CI$450:CL$461,4,FALSE)*CI95*($K95)+(CI95-CJ95-CK95)*(1-$K95)</f>
        <v>0</v>
      </c>
      <c r="CM95" s="990"/>
      <c r="CQ95" s="988">
        <f t="shared" ref="CQ95:CQ100" si="95">$G95</f>
        <v>0</v>
      </c>
      <c r="CR95" s="989">
        <f>VLOOKUP($E95,CQ$450:CT$461,2,FALSE)*CQ95*($K95)+IF($G95&gt;0,($H95/$G95)*CQ95,0)*(1-$K95)</f>
        <v>0</v>
      </c>
      <c r="CS95" s="989">
        <f>VLOOKUP($E95,CQ$450:CT$461,3,FALSE)*CQ95*($K95)+IF($G95&gt;0,($I95/$G95)*CQ95,0)*(1-$K95)</f>
        <v>0</v>
      </c>
      <c r="CT95" s="989">
        <f>VLOOKUP($E95,CQ$450:CT$461,4,FALSE)*CQ95*($K95)+(CQ95-CR95-CS95)*(1-$K95)</f>
        <v>0</v>
      </c>
      <c r="CU95" s="990"/>
      <c r="CY95" s="988">
        <f t="shared" ref="CY95:CY100" si="96">$G95</f>
        <v>0</v>
      </c>
      <c r="CZ95" s="989">
        <f>VLOOKUP($E95,CY$450:DB$461,2,FALSE)*CY95*($K95)+IF($G95&gt;0,($H95/$G95)*CY95,0)*(1-$K95)</f>
        <v>0</v>
      </c>
      <c r="DA95" s="989">
        <f>VLOOKUP($E95,CY$450:DB$461,3,FALSE)*CY95*($K95)+IF($G95&gt;0,($I95/$G95)*CY95,0)*(1-$K95)</f>
        <v>0</v>
      </c>
      <c r="DB95" s="989">
        <f>VLOOKUP($E95,CY$450:DB$461,4,FALSE)*CY95*($K95)+(CY95-CZ95-DA95)*(1-$K95)</f>
        <v>0</v>
      </c>
      <c r="DC95" s="990"/>
      <c r="DG95" s="988">
        <f t="shared" ref="DG95:DG100" si="97">$G95</f>
        <v>0</v>
      </c>
      <c r="DH95" s="989">
        <f>VLOOKUP($E95,DG$450:DJ$461,2,FALSE)*DG95*($K95)+IF($G95&gt;0,($H95/$G95)*DG95,0)*(1-$K95)</f>
        <v>0</v>
      </c>
      <c r="DI95" s="989">
        <f>VLOOKUP($E95,DG$450:DJ$461,3,FALSE)*DG95*($K95)+IF($G95&gt;0,($I95/$G95)*DG95,0)*(1-$K95)</f>
        <v>0</v>
      </c>
      <c r="DJ95" s="989">
        <f>VLOOKUP($E95,DG$450:DJ$461,4,FALSE)*DG95*($K95)+(DG95-DH95-DI95)*(1-$K95)</f>
        <v>0</v>
      </c>
      <c r="DK95" s="990"/>
      <c r="DO95" s="988">
        <f t="shared" ref="DO95:DO100" si="98">$G95</f>
        <v>0</v>
      </c>
      <c r="DP95" s="989">
        <f>VLOOKUP($E95,DO$450:DR$461,2,FALSE)*DO95*($K95)+IF($G95&gt;0,($H95/$G95)*DO95,0)*(1-$K95)</f>
        <v>0</v>
      </c>
      <c r="DQ95" s="989">
        <f>VLOOKUP($E95,DO$450:DR$461,3,FALSE)*DO95*($K95)+IF($G95&gt;0,($I95/$G95)*DO95,0)*(1-$K95)</f>
        <v>0</v>
      </c>
      <c r="DR95" s="989">
        <f>VLOOKUP($E95,DO$450:DR$461,4,FALSE)*DO95*($K95)+(DO95-DP95-DQ95)*(1-$K95)</f>
        <v>0</v>
      </c>
      <c r="DS95" s="990"/>
      <c r="DW95" s="988">
        <f t="shared" ref="DW95:DW100" si="99">$G95</f>
        <v>0</v>
      </c>
      <c r="DX95" s="989">
        <f>VLOOKUP($E95,DW$450:DZ$461,2,FALSE)*DW95*($K95)+IF($G95&gt;0,($H95/$G95)*DW95,0)*(1-$K95)</f>
        <v>0</v>
      </c>
      <c r="DY95" s="989">
        <f>VLOOKUP($E95,DW$450:DZ$461,3,FALSE)*DW95*($K95)+IF($G95&gt;0,($I95/$G95)*DW95,0)*(1-$K95)</f>
        <v>0</v>
      </c>
      <c r="DZ95" s="989">
        <f>VLOOKUP($E95,DW$450:DZ$461,4,FALSE)*DW95*($K95)+(DW95-DX95-DY95)*(1-$K95)</f>
        <v>0</v>
      </c>
      <c r="EA95" s="990"/>
      <c r="EE95" s="988">
        <f t="shared" ref="EE95:EE100" si="100">$G95</f>
        <v>0</v>
      </c>
      <c r="EF95" s="989">
        <f>VLOOKUP($E95,EE$450:EH$461,2,FALSE)*EE95*($K95)+IF($G95&gt;0,($H95/$G95)*EE95,0)*(1-$K95)</f>
        <v>0</v>
      </c>
      <c r="EG95" s="989">
        <f>VLOOKUP($E95,EE$450:EH$461,3,FALSE)*EE95*($K95)+IF($G95&gt;0,($I95/$G95)*EE95,0)*(1-$K95)</f>
        <v>0</v>
      </c>
      <c r="EH95" s="989">
        <f>VLOOKUP($E95,EE$450:EH$461,4,FALSE)*EE95*($K95)+(EE95-EF95-EG95)*(1-$K95)</f>
        <v>0</v>
      </c>
      <c r="EI95" s="990"/>
      <c r="EM95" s="988">
        <f t="shared" ref="EM95:EM100" si="101">$G95</f>
        <v>0</v>
      </c>
      <c r="EN95" s="989">
        <f>VLOOKUP($E95,EM$450:EP$461,2,FALSE)*EM95*($K95)+IF($G95&gt;0,($H95/$G95)*EM95,0)*(1-$K95)</f>
        <v>0</v>
      </c>
      <c r="EO95" s="989">
        <f>VLOOKUP($E95,EM$450:EP$461,3,FALSE)*EM95*($K95)+IF($G95&gt;0,($I95/$G95)*EM95,0)*(1-$K95)</f>
        <v>0</v>
      </c>
      <c r="EP95" s="989">
        <f>VLOOKUP($E95,EM$450:EP$461,4,FALSE)*EM95*($K95)+(EM95-EN95-EO95)*(1-$K95)</f>
        <v>0</v>
      </c>
      <c r="EQ95" s="990"/>
      <c r="EU95" s="988">
        <f t="shared" ref="EU95:EU100" si="102">$G95</f>
        <v>0</v>
      </c>
      <c r="EV95" s="989">
        <f>VLOOKUP($E95,EU$450:EX$461,2,FALSE)*EU95*($K95)+IF($G95&gt;0,($H95/$G95)*EU95,0)*(1-$K95)</f>
        <v>0</v>
      </c>
      <c r="EW95" s="989">
        <f>VLOOKUP($E95,EU$450:EX$461,3,FALSE)*EU95*($K95)+IF($G95&gt;0,($I95/$G95)*EU95,0)*(1-$K95)</f>
        <v>0</v>
      </c>
      <c r="EX95" s="989">
        <f>VLOOKUP($E95,EU$450:EX$461,4,FALSE)*EU95*($K95)+(EU95-EV95-EW95)*(1-$K95)</f>
        <v>0</v>
      </c>
      <c r="EY95" s="990"/>
      <c r="FC95" s="988">
        <f t="shared" ref="FC95:FC100" si="103">$G95</f>
        <v>0</v>
      </c>
      <c r="FD95" s="989">
        <f>VLOOKUP($E95,FC$450:FF$461,2,FALSE)*FC95*($K95)+IF($G95&gt;0,($H95/$G95)*FC95,0)*(1-$K95)</f>
        <v>0</v>
      </c>
      <c r="FE95" s="989">
        <f>VLOOKUP($E95,FC$450:FF$461,3,FALSE)*FC95*($K95)+IF($G95&gt;0,($I95/$G95)*FC95,0)*(1-$K95)</f>
        <v>0</v>
      </c>
      <c r="FF95" s="989">
        <f>VLOOKUP($E95,FC$450:FF$461,4,FALSE)*FC95*($K95)+(FC95-FD95-FE95)*(1-$K95)</f>
        <v>0</v>
      </c>
      <c r="FG95" s="990"/>
      <c r="FK95" s="988">
        <f t="shared" ref="FK95:FK100" si="104">$G95</f>
        <v>0</v>
      </c>
      <c r="FL95" s="989">
        <f>VLOOKUP($E95,FK$450:FN$461,2,FALSE)*FK95*($K95)+IF($G95&gt;0,($H95/$G95)*FK95,0)*(1-$K95)</f>
        <v>0</v>
      </c>
      <c r="FM95" s="989">
        <f>VLOOKUP($E95,FK$450:FN$461,3,FALSE)*FK95*($K95)+IF($G95&gt;0,($I95/$G95)*FK95,0)*(1-$K95)</f>
        <v>0</v>
      </c>
      <c r="FN95" s="989">
        <f>VLOOKUP($E95,FK$450:FN$461,4,FALSE)*FK95*($K95)+(FK95-FL95-FM95)*(1-$K95)</f>
        <v>0</v>
      </c>
      <c r="FO95" s="990"/>
    </row>
    <row r="96" spans="1:171">
      <c r="A96" s="1262"/>
      <c r="B96" s="10" t="s">
        <v>77</v>
      </c>
      <c r="C96" s="1963" t="s">
        <v>69</v>
      </c>
      <c r="D96" s="764">
        <v>106</v>
      </c>
      <c r="E96" s="182" t="str">
        <f>'Sch 1- Rate Base '!E96</f>
        <v>PTD</v>
      </c>
      <c r="F96" s="765"/>
      <c r="G96" s="182">
        <f>'Sch 1- Rate Base '!G96</f>
        <v>0</v>
      </c>
      <c r="H96" s="182">
        <f>'Sch 1- Rate Base '!H96</f>
        <v>0</v>
      </c>
      <c r="I96" s="182">
        <f>'Sch 1- Rate Base '!I96</f>
        <v>0</v>
      </c>
      <c r="J96" s="1247">
        <f>'Sch 1- Rate Base '!J96</f>
        <v>0</v>
      </c>
      <c r="K96" s="777">
        <f t="shared" si="84"/>
        <v>1</v>
      </c>
      <c r="O96" s="988">
        <f t="shared" si="85"/>
        <v>0</v>
      </c>
      <c r="P96" s="989">
        <f>VLOOKUP($E96,O$450:R$461,2,FALSE)*O96*($K96)+IF($G96&gt;0,($H96/$G96)*O96,0)*(1-$K96)</f>
        <v>0</v>
      </c>
      <c r="Q96" s="989">
        <f>VLOOKUP($E96,O$450:R$461,3,FALSE)*O96*($K96)+IF($G96&gt;0,($I96/$G96)*O96,0)*(1-$K96)</f>
        <v>0</v>
      </c>
      <c r="R96" s="989">
        <f>VLOOKUP($E96,O$450:R$461,4,FALSE)*O96*($K96)+(O96-P96-Q96)*(1-$K96)</f>
        <v>0</v>
      </c>
      <c r="S96" s="990"/>
      <c r="W96" s="988">
        <f t="shared" si="86"/>
        <v>0</v>
      </c>
      <c r="X96" s="989">
        <f>VLOOKUP($E96,W$450:Z$461,2,FALSE)*W96*($K96)+IF($G96&gt;0,($H96/$G96)*W96,0)*(1-$K96)</f>
        <v>0</v>
      </c>
      <c r="Y96" s="989">
        <f>VLOOKUP($E96,W$450:Z$461,3,FALSE)*W96*($K96)+IF($G96&gt;0,($I96/$G96)*W96,0)*(1-$K96)</f>
        <v>0</v>
      </c>
      <c r="Z96" s="989">
        <f>VLOOKUP($E96,W$450:Z$461,4,FALSE)*W96*($K96)+(W96-X96-Y96)*(1-$K96)</f>
        <v>0</v>
      </c>
      <c r="AA96" s="990"/>
      <c r="AE96" s="988">
        <f t="shared" si="87"/>
        <v>0</v>
      </c>
      <c r="AF96" s="989">
        <f>VLOOKUP($E96,AE$450:AH$461,2,FALSE)*AE96*($K96)+IF($G96&gt;0,($H96/$G96)*AE96,0)*(1-$K96)</f>
        <v>0</v>
      </c>
      <c r="AG96" s="989">
        <f>VLOOKUP($E96,AE$450:AH$461,3,FALSE)*AE96*($K96)+IF($G96&gt;0,($I96/$G96)*AE96,0)*(1-$K96)</f>
        <v>0</v>
      </c>
      <c r="AH96" s="989">
        <f>VLOOKUP($E96,AE$450:AH$461,4,FALSE)*AE96*($K96)+(AE96-AF96-AG96)*(1-$K96)</f>
        <v>0</v>
      </c>
      <c r="AI96" s="990"/>
      <c r="AM96" s="988">
        <f t="shared" si="88"/>
        <v>0</v>
      </c>
      <c r="AN96" s="989">
        <f>VLOOKUP($E96,AM$450:AP$461,2,FALSE)*AM96*($K96)+IF($G96&gt;0,($H96/$G96)*AM96,0)*(1-$K96)</f>
        <v>0</v>
      </c>
      <c r="AO96" s="989">
        <f>VLOOKUP($E96,AM$450:AP$461,3,FALSE)*AM96*($K96)+IF($G96&gt;0,($I96/$G96)*AM96,0)*(1-$K96)</f>
        <v>0</v>
      </c>
      <c r="AP96" s="989">
        <f>VLOOKUP($E96,AM$450:AP$461,4,FALSE)*AM96*($K96)+(AM96-AN96-AO96)*(1-$K96)</f>
        <v>0</v>
      </c>
      <c r="AQ96" s="990"/>
      <c r="AU96" s="988">
        <f t="shared" si="89"/>
        <v>0</v>
      </c>
      <c r="AV96" s="989">
        <f>VLOOKUP($E96,AU$450:AX$461,2,FALSE)*AU96*($K96)+IF($G96&gt;0,($H96/$G96)*AU96,0)*(1-$K96)</f>
        <v>0</v>
      </c>
      <c r="AW96" s="989">
        <f>VLOOKUP($E96,AU$450:AX$461,3,FALSE)*AU96*($K96)+IF($G96&gt;0,($I96/$G96)*AU96,0)*(1-$K96)</f>
        <v>0</v>
      </c>
      <c r="AX96" s="989">
        <f>VLOOKUP($E96,AU$450:AX$461,4,FALSE)*AU96*($K96)+(AU96-AV96-AW96)*(1-$K96)</f>
        <v>0</v>
      </c>
      <c r="AY96" s="990"/>
      <c r="BC96" s="988">
        <f t="shared" si="90"/>
        <v>0</v>
      </c>
      <c r="BD96" s="989">
        <f>VLOOKUP($E96,BC$450:BF$461,2,FALSE)*BC96*($K96)+IF($G96&gt;0,($H96/$G96)*BC96,0)*(1-$K96)</f>
        <v>0</v>
      </c>
      <c r="BE96" s="989">
        <f>VLOOKUP($E96,BC$450:BF$461,3,FALSE)*BC96*($K96)+IF($G96&gt;0,($I96/$G96)*BC96,0)*(1-$K96)</f>
        <v>0</v>
      </c>
      <c r="BF96" s="989">
        <f>VLOOKUP($E96,BC$450:BF$461,4,FALSE)*BC96*($K96)+(BC96-BD96-BE96)*(1-$K96)</f>
        <v>0</v>
      </c>
      <c r="BG96" s="990"/>
      <c r="BK96" s="988">
        <f t="shared" si="91"/>
        <v>0</v>
      </c>
      <c r="BL96" s="989">
        <f>VLOOKUP($E96,BK$450:BN$461,2,FALSE)*BK96*($K96)+IF($G96&gt;0,($H96/$G96)*BK96,0)*(1-$K96)</f>
        <v>0</v>
      </c>
      <c r="BM96" s="989">
        <f>VLOOKUP($E96,BK$450:BN$461,3,FALSE)*BK96*($K96)+IF($G96&gt;0,($I96/$G96)*BK96,0)*(1-$K96)</f>
        <v>0</v>
      </c>
      <c r="BN96" s="989">
        <f>VLOOKUP($E96,BK$450:BN$461,4,FALSE)*BK96*($K96)+(BK96-BL96-BM96)*(1-$K96)</f>
        <v>0</v>
      </c>
      <c r="BO96" s="990"/>
      <c r="BS96" s="988">
        <f t="shared" si="92"/>
        <v>0</v>
      </c>
      <c r="BT96" s="989">
        <f>VLOOKUP($E96,BS$450:BV$461,2,FALSE)*BS96*($K96)+IF($G96&gt;0,($H96/$G96)*BS96,0)*(1-$K96)</f>
        <v>0</v>
      </c>
      <c r="BU96" s="989">
        <f>VLOOKUP($E96,BS$450:BV$461,3,FALSE)*BS96*($K96)+IF($G96&gt;0,($I96/$G96)*BS96,0)*(1-$K96)</f>
        <v>0</v>
      </c>
      <c r="BV96" s="989">
        <f>VLOOKUP($E96,BS$450:BV$461,4,FALSE)*BS96*($K96)+(BS96-BT96-BU96)*(1-$K96)</f>
        <v>0</v>
      </c>
      <c r="BW96" s="990"/>
      <c r="CA96" s="988">
        <f t="shared" si="93"/>
        <v>0</v>
      </c>
      <c r="CB96" s="989">
        <f>VLOOKUP($E96,CA$450:CD$461,2,FALSE)*CA96*($K96)+IF($G96&gt;0,($H96/$G96)*CA96,0)*(1-$K96)</f>
        <v>0</v>
      </c>
      <c r="CC96" s="989">
        <f>VLOOKUP($E96,CA$450:CD$461,3,FALSE)*CA96*($K96)+IF($G96&gt;0,($I96/$G96)*CA96,0)*(1-$K96)</f>
        <v>0</v>
      </c>
      <c r="CD96" s="989">
        <f>VLOOKUP($E96,CA$450:CD$461,4,FALSE)*CA96*($K96)+(CA96-CB96-CC96)*(1-$K96)</f>
        <v>0</v>
      </c>
      <c r="CE96" s="990"/>
      <c r="CI96" s="988">
        <f t="shared" si="94"/>
        <v>0</v>
      </c>
      <c r="CJ96" s="989">
        <f>VLOOKUP($E96,CI$450:CL$461,2,FALSE)*CI96*($K96)+IF($G96&gt;0,($H96/$G96)*CI96,0)*(1-$K96)</f>
        <v>0</v>
      </c>
      <c r="CK96" s="989">
        <f>VLOOKUP($E96,CI$450:CL$461,3,FALSE)*CI96*($K96)+IF($G96&gt;0,($I96/$G96)*CI96,0)*(1-$K96)</f>
        <v>0</v>
      </c>
      <c r="CL96" s="989">
        <f>VLOOKUP($E96,CI$450:CL$461,4,FALSE)*CI96*($K96)+(CI96-CJ96-CK96)*(1-$K96)</f>
        <v>0</v>
      </c>
      <c r="CM96" s="990"/>
      <c r="CQ96" s="988">
        <f t="shared" si="95"/>
        <v>0</v>
      </c>
      <c r="CR96" s="989">
        <f>VLOOKUP($E96,CQ$450:CT$461,2,FALSE)*CQ96*($K96)+IF($G96&gt;0,($H96/$G96)*CQ96,0)*(1-$K96)</f>
        <v>0</v>
      </c>
      <c r="CS96" s="989">
        <f>VLOOKUP($E96,CQ$450:CT$461,3,FALSE)*CQ96*($K96)+IF($G96&gt;0,($I96/$G96)*CQ96,0)*(1-$K96)</f>
        <v>0</v>
      </c>
      <c r="CT96" s="989">
        <f>VLOOKUP($E96,CQ$450:CT$461,4,FALSE)*CQ96*($K96)+(CQ96-CR96-CS96)*(1-$K96)</f>
        <v>0</v>
      </c>
      <c r="CU96" s="990"/>
      <c r="CY96" s="988">
        <f t="shared" si="96"/>
        <v>0</v>
      </c>
      <c r="CZ96" s="989">
        <f>VLOOKUP($E96,CY$450:DB$461,2,FALSE)*CY96*($K96)+IF($G96&gt;0,($H96/$G96)*CY96,0)*(1-$K96)</f>
        <v>0</v>
      </c>
      <c r="DA96" s="989">
        <f>VLOOKUP($E96,CY$450:DB$461,3,FALSE)*CY96*($K96)+IF($G96&gt;0,($I96/$G96)*CY96,0)*(1-$K96)</f>
        <v>0</v>
      </c>
      <c r="DB96" s="989">
        <f>VLOOKUP($E96,CY$450:DB$461,4,FALSE)*CY96*($K96)+(CY96-CZ96-DA96)*(1-$K96)</f>
        <v>0</v>
      </c>
      <c r="DC96" s="990"/>
      <c r="DG96" s="988">
        <f t="shared" si="97"/>
        <v>0</v>
      </c>
      <c r="DH96" s="989">
        <f>VLOOKUP($E96,DG$450:DJ$461,2,FALSE)*DG96*($K96)+IF($G96&gt;0,($H96/$G96)*DG96,0)*(1-$K96)</f>
        <v>0</v>
      </c>
      <c r="DI96" s="989">
        <f>VLOOKUP($E96,DG$450:DJ$461,3,FALSE)*DG96*($K96)+IF($G96&gt;0,($I96/$G96)*DG96,0)*(1-$K96)</f>
        <v>0</v>
      </c>
      <c r="DJ96" s="989">
        <f>VLOOKUP($E96,DG$450:DJ$461,4,FALSE)*DG96*($K96)+(DG96-DH96-DI96)*(1-$K96)</f>
        <v>0</v>
      </c>
      <c r="DK96" s="990"/>
      <c r="DO96" s="988">
        <f t="shared" si="98"/>
        <v>0</v>
      </c>
      <c r="DP96" s="989">
        <f>VLOOKUP($E96,DO$450:DR$461,2,FALSE)*DO96*($K96)+IF($G96&gt;0,($H96/$G96)*DO96,0)*(1-$K96)</f>
        <v>0</v>
      </c>
      <c r="DQ96" s="989">
        <f>VLOOKUP($E96,DO$450:DR$461,3,FALSE)*DO96*($K96)+IF($G96&gt;0,($I96/$G96)*DO96,0)*(1-$K96)</f>
        <v>0</v>
      </c>
      <c r="DR96" s="989">
        <f>VLOOKUP($E96,DO$450:DR$461,4,FALSE)*DO96*($K96)+(DO96-DP96-DQ96)*(1-$K96)</f>
        <v>0</v>
      </c>
      <c r="DS96" s="990"/>
      <c r="DW96" s="988">
        <f t="shared" si="99"/>
        <v>0</v>
      </c>
      <c r="DX96" s="989">
        <f>VLOOKUP($E96,DW$450:DZ$461,2,FALSE)*DW96*($K96)+IF($G96&gt;0,($H96/$G96)*DW96,0)*(1-$K96)</f>
        <v>0</v>
      </c>
      <c r="DY96" s="989">
        <f>VLOOKUP($E96,DW$450:DZ$461,3,FALSE)*DW96*($K96)+IF($G96&gt;0,($I96/$G96)*DW96,0)*(1-$K96)</f>
        <v>0</v>
      </c>
      <c r="DZ96" s="989">
        <f>VLOOKUP($E96,DW$450:DZ$461,4,FALSE)*DW96*($K96)+(DW96-DX96-DY96)*(1-$K96)</f>
        <v>0</v>
      </c>
      <c r="EA96" s="990"/>
      <c r="EE96" s="988">
        <f t="shared" si="100"/>
        <v>0</v>
      </c>
      <c r="EF96" s="989">
        <f>VLOOKUP($E96,EE$450:EH$461,2,FALSE)*EE96*($K96)+IF($G96&gt;0,($H96/$G96)*EE96,0)*(1-$K96)</f>
        <v>0</v>
      </c>
      <c r="EG96" s="989">
        <f>VLOOKUP($E96,EE$450:EH$461,3,FALSE)*EE96*($K96)+IF($G96&gt;0,($I96/$G96)*EE96,0)*(1-$K96)</f>
        <v>0</v>
      </c>
      <c r="EH96" s="989">
        <f>VLOOKUP($E96,EE$450:EH$461,4,FALSE)*EE96*($K96)+(EE96-EF96-EG96)*(1-$K96)</f>
        <v>0</v>
      </c>
      <c r="EI96" s="990"/>
      <c r="EM96" s="988">
        <f t="shared" si="101"/>
        <v>0</v>
      </c>
      <c r="EN96" s="989">
        <f>VLOOKUP($E96,EM$450:EP$461,2,FALSE)*EM96*($K96)+IF($G96&gt;0,($H96/$G96)*EM96,0)*(1-$K96)</f>
        <v>0</v>
      </c>
      <c r="EO96" s="989">
        <f>VLOOKUP($E96,EM$450:EP$461,3,FALSE)*EM96*($K96)+IF($G96&gt;0,($I96/$G96)*EM96,0)*(1-$K96)</f>
        <v>0</v>
      </c>
      <c r="EP96" s="989">
        <f>VLOOKUP($E96,EM$450:EP$461,4,FALSE)*EM96*($K96)+(EM96-EN96-EO96)*(1-$K96)</f>
        <v>0</v>
      </c>
      <c r="EQ96" s="990"/>
      <c r="EU96" s="988">
        <f t="shared" si="102"/>
        <v>0</v>
      </c>
      <c r="EV96" s="989">
        <f>VLOOKUP($E96,EU$450:EX$461,2,FALSE)*EU96*($K96)+IF($G96&gt;0,($H96/$G96)*EU96,0)*(1-$K96)</f>
        <v>0</v>
      </c>
      <c r="EW96" s="989">
        <f>VLOOKUP($E96,EU$450:EX$461,3,FALSE)*EU96*($K96)+IF($G96&gt;0,($I96/$G96)*EU96,0)*(1-$K96)</f>
        <v>0</v>
      </c>
      <c r="EX96" s="989">
        <f>VLOOKUP($E96,EU$450:EX$461,4,FALSE)*EU96*($K96)+(EU96-EV96-EW96)*(1-$K96)</f>
        <v>0</v>
      </c>
      <c r="EY96" s="990"/>
      <c r="FC96" s="988">
        <f t="shared" si="103"/>
        <v>0</v>
      </c>
      <c r="FD96" s="989">
        <f>VLOOKUP($E96,FC$450:FF$461,2,FALSE)*FC96*($K96)+IF($G96&gt;0,($H96/$G96)*FC96,0)*(1-$K96)</f>
        <v>0</v>
      </c>
      <c r="FE96" s="989">
        <f>VLOOKUP($E96,FC$450:FF$461,3,FALSE)*FC96*($K96)+IF($G96&gt;0,($I96/$G96)*FC96,0)*(1-$K96)</f>
        <v>0</v>
      </c>
      <c r="FF96" s="989">
        <f>VLOOKUP($E96,FC$450:FF$461,4,FALSE)*FC96*($K96)+(FC96-FD96-FE96)*(1-$K96)</f>
        <v>0</v>
      </c>
      <c r="FG96" s="990"/>
      <c r="FK96" s="988">
        <f t="shared" si="104"/>
        <v>0</v>
      </c>
      <c r="FL96" s="989">
        <f>VLOOKUP($E96,FK$450:FN$461,2,FALSE)*FK96*($K96)+IF($G96&gt;0,($H96/$G96)*FK96,0)*(1-$K96)</f>
        <v>0</v>
      </c>
      <c r="FM96" s="989">
        <f>VLOOKUP($E96,FK$450:FN$461,3,FALSE)*FK96*($K96)+IF($G96&gt;0,($I96/$G96)*FK96,0)*(1-$K96)</f>
        <v>0</v>
      </c>
      <c r="FN96" s="989">
        <f>VLOOKUP($E96,FK$450:FN$461,4,FALSE)*FK96*($K96)+(FK96-FL96-FM96)*(1-$K96)</f>
        <v>0</v>
      </c>
      <c r="FO96" s="990"/>
    </row>
    <row r="97" spans="1:171">
      <c r="A97" s="1262"/>
      <c r="B97" s="64" t="s">
        <v>431</v>
      </c>
      <c r="C97" s="1963" t="s">
        <v>766</v>
      </c>
      <c r="D97" s="764" t="s">
        <v>248</v>
      </c>
      <c r="E97" s="182" t="str">
        <f>'Sch 1- Rate Base '!E97</f>
        <v>PROD</v>
      </c>
      <c r="F97" s="765"/>
      <c r="G97" s="182">
        <f>'Sch 1- Rate Base '!G97</f>
        <v>0</v>
      </c>
      <c r="H97" s="182">
        <f>'Sch 1- Rate Base '!H97</f>
        <v>0</v>
      </c>
      <c r="I97" s="182">
        <f>'Sch 1- Rate Base '!I97</f>
        <v>0</v>
      </c>
      <c r="J97" s="1247">
        <f>'Sch 1- Rate Base '!J97</f>
        <v>0</v>
      </c>
      <c r="K97" s="777">
        <f t="shared" si="84"/>
        <v>1</v>
      </c>
      <c r="O97" s="988">
        <f t="shared" si="85"/>
        <v>0</v>
      </c>
      <c r="P97" s="989">
        <f>VLOOKUP($E97,O$450:R$461,2,FALSE)*O97*($K97)+IF($G97&gt;0,($H97/$G97)*O97,0)*(1-$K97)</f>
        <v>0</v>
      </c>
      <c r="Q97" s="989">
        <f>VLOOKUP($E97,O$450:R$461,3,FALSE)*O97*($K97)+IF($G97&gt;0,($I97/$G97)*O97,0)*(1-$K97)</f>
        <v>0</v>
      </c>
      <c r="R97" s="989">
        <f>VLOOKUP($E97,O$450:R$461,4,FALSE)*O97*($K97)+(O97-P97-Q97)*(1-$K97)</f>
        <v>0</v>
      </c>
      <c r="S97" s="990"/>
      <c r="W97" s="988">
        <f t="shared" si="86"/>
        <v>0</v>
      </c>
      <c r="X97" s="989">
        <f>VLOOKUP($E97,W$450:Z$461,2,FALSE)*W97*($K97)+IF($G97&gt;0,($H97/$G97)*W97,0)*(1-$K97)</f>
        <v>0</v>
      </c>
      <c r="Y97" s="989">
        <f>VLOOKUP($E97,W$450:Z$461,3,FALSE)*W97*($K97)+IF($G97&gt;0,($I97/$G97)*W97,0)*(1-$K97)</f>
        <v>0</v>
      </c>
      <c r="Z97" s="989">
        <f>VLOOKUP($E97,W$450:Z$461,4,FALSE)*W97*($K97)+(W97-X97-Y97)*(1-$K97)</f>
        <v>0</v>
      </c>
      <c r="AA97" s="990"/>
      <c r="AE97" s="988">
        <f t="shared" si="87"/>
        <v>0</v>
      </c>
      <c r="AF97" s="989">
        <f>VLOOKUP($E97,AE$450:AH$461,2,FALSE)*AE97*($K97)+IF($G97&gt;0,($H97/$G97)*AE97,0)*(1-$K97)</f>
        <v>0</v>
      </c>
      <c r="AG97" s="989">
        <f>VLOOKUP($E97,AE$450:AH$461,3,FALSE)*AE97*($K97)+IF($G97&gt;0,($I97/$G97)*AE97,0)*(1-$K97)</f>
        <v>0</v>
      </c>
      <c r="AH97" s="989">
        <f>VLOOKUP($E97,AE$450:AH$461,4,FALSE)*AE97*($K97)+(AE97-AF97-AG97)*(1-$K97)</f>
        <v>0</v>
      </c>
      <c r="AI97" s="990"/>
      <c r="AM97" s="988">
        <f t="shared" si="88"/>
        <v>0</v>
      </c>
      <c r="AN97" s="989">
        <f>VLOOKUP($E97,AM$450:AP$461,2,FALSE)*AM97*($K97)+IF($G97&gt;0,($H97/$G97)*AM97,0)*(1-$K97)</f>
        <v>0</v>
      </c>
      <c r="AO97" s="989">
        <f>VLOOKUP($E97,AM$450:AP$461,3,FALSE)*AM97*($K97)+IF($G97&gt;0,($I97/$G97)*AM97,0)*(1-$K97)</f>
        <v>0</v>
      </c>
      <c r="AP97" s="989">
        <f>VLOOKUP($E97,AM$450:AP$461,4,FALSE)*AM97*($K97)+(AM97-AN97-AO97)*(1-$K97)</f>
        <v>0</v>
      </c>
      <c r="AQ97" s="990"/>
      <c r="AU97" s="988">
        <f t="shared" si="89"/>
        <v>0</v>
      </c>
      <c r="AV97" s="989">
        <f>VLOOKUP($E97,AU$450:AX$461,2,FALSE)*AU97*($K97)+IF($G97&gt;0,($H97/$G97)*AU97,0)*(1-$K97)</f>
        <v>0</v>
      </c>
      <c r="AW97" s="989">
        <f>VLOOKUP($E97,AU$450:AX$461,3,FALSE)*AU97*($K97)+IF($G97&gt;0,($I97/$G97)*AU97,0)*(1-$K97)</f>
        <v>0</v>
      </c>
      <c r="AX97" s="989">
        <f>VLOOKUP($E97,AU$450:AX$461,4,FALSE)*AU97*($K97)+(AU97-AV97-AW97)*(1-$K97)</f>
        <v>0</v>
      </c>
      <c r="AY97" s="990"/>
      <c r="BC97" s="988">
        <f t="shared" si="90"/>
        <v>0</v>
      </c>
      <c r="BD97" s="989">
        <f>VLOOKUP($E97,BC$450:BF$461,2,FALSE)*BC97*($K97)+IF($G97&gt;0,($H97/$G97)*BC97,0)*(1-$K97)</f>
        <v>0</v>
      </c>
      <c r="BE97" s="989">
        <f>VLOOKUP($E97,BC$450:BF$461,3,FALSE)*BC97*($K97)+IF($G97&gt;0,($I97/$G97)*BC97,0)*(1-$K97)</f>
        <v>0</v>
      </c>
      <c r="BF97" s="989">
        <f>VLOOKUP($E97,BC$450:BF$461,4,FALSE)*BC97*($K97)+(BC97-BD97-BE97)*(1-$K97)</f>
        <v>0</v>
      </c>
      <c r="BG97" s="990"/>
      <c r="BK97" s="988">
        <f t="shared" si="91"/>
        <v>0</v>
      </c>
      <c r="BL97" s="989">
        <f>VLOOKUP($E97,BK$450:BN$461,2,FALSE)*BK97*($K97)+IF($G97&gt;0,($H97/$G97)*BK97,0)*(1-$K97)</f>
        <v>0</v>
      </c>
      <c r="BM97" s="989">
        <f>VLOOKUP($E97,BK$450:BN$461,3,FALSE)*BK97*($K97)+IF($G97&gt;0,($I97/$G97)*BK97,0)*(1-$K97)</f>
        <v>0</v>
      </c>
      <c r="BN97" s="989">
        <f>VLOOKUP($E97,BK$450:BN$461,4,FALSE)*BK97*($K97)+(BK97-BL97-BM97)*(1-$K97)</f>
        <v>0</v>
      </c>
      <c r="BO97" s="990"/>
      <c r="BS97" s="988">
        <f t="shared" si="92"/>
        <v>0</v>
      </c>
      <c r="BT97" s="989">
        <f>VLOOKUP($E97,BS$450:BV$461,2,FALSE)*BS97*($K97)+IF($G97&gt;0,($H97/$G97)*BS97,0)*(1-$K97)</f>
        <v>0</v>
      </c>
      <c r="BU97" s="989">
        <f>VLOOKUP($E97,BS$450:BV$461,3,FALSE)*BS97*($K97)+IF($G97&gt;0,($I97/$G97)*BS97,0)*(1-$K97)</f>
        <v>0</v>
      </c>
      <c r="BV97" s="989">
        <f>VLOOKUP($E97,BS$450:BV$461,4,FALSE)*BS97*($K97)+(BS97-BT97-BU97)*(1-$K97)</f>
        <v>0</v>
      </c>
      <c r="BW97" s="990"/>
      <c r="CA97" s="988">
        <f t="shared" si="93"/>
        <v>0</v>
      </c>
      <c r="CB97" s="989">
        <f>VLOOKUP($E97,CA$450:CD$461,2,FALSE)*CA97*($K97)+IF($G97&gt;0,($H97/$G97)*CA97,0)*(1-$K97)</f>
        <v>0</v>
      </c>
      <c r="CC97" s="989">
        <f>VLOOKUP($E97,CA$450:CD$461,3,FALSE)*CA97*($K97)+IF($G97&gt;0,($I97/$G97)*CA97,0)*(1-$K97)</f>
        <v>0</v>
      </c>
      <c r="CD97" s="989">
        <f>VLOOKUP($E97,CA$450:CD$461,4,FALSE)*CA97*($K97)+(CA97-CB97-CC97)*(1-$K97)</f>
        <v>0</v>
      </c>
      <c r="CE97" s="990"/>
      <c r="CI97" s="988">
        <f t="shared" si="94"/>
        <v>0</v>
      </c>
      <c r="CJ97" s="989">
        <f>VLOOKUP($E97,CI$450:CL$461,2,FALSE)*CI97*($K97)+IF($G97&gt;0,($H97/$G97)*CI97,0)*(1-$K97)</f>
        <v>0</v>
      </c>
      <c r="CK97" s="989">
        <f>VLOOKUP($E97,CI$450:CL$461,3,FALSE)*CI97*($K97)+IF($G97&gt;0,($I97/$G97)*CI97,0)*(1-$K97)</f>
        <v>0</v>
      </c>
      <c r="CL97" s="989">
        <f>VLOOKUP($E97,CI$450:CL$461,4,FALSE)*CI97*($K97)+(CI97-CJ97-CK97)*(1-$K97)</f>
        <v>0</v>
      </c>
      <c r="CM97" s="990"/>
      <c r="CQ97" s="988">
        <f t="shared" si="95"/>
        <v>0</v>
      </c>
      <c r="CR97" s="989">
        <f>VLOOKUP($E97,CQ$450:CT$461,2,FALSE)*CQ97*($K97)+IF($G97&gt;0,($H97/$G97)*CQ97,0)*(1-$K97)</f>
        <v>0</v>
      </c>
      <c r="CS97" s="989">
        <f>VLOOKUP($E97,CQ$450:CT$461,3,FALSE)*CQ97*($K97)+IF($G97&gt;0,($I97/$G97)*CQ97,0)*(1-$K97)</f>
        <v>0</v>
      </c>
      <c r="CT97" s="989">
        <f>VLOOKUP($E97,CQ$450:CT$461,4,FALSE)*CQ97*($K97)+(CQ97-CR97-CS97)*(1-$K97)</f>
        <v>0</v>
      </c>
      <c r="CU97" s="990"/>
      <c r="CY97" s="988">
        <f t="shared" si="96"/>
        <v>0</v>
      </c>
      <c r="CZ97" s="989">
        <f>VLOOKUP($E97,CY$450:DB$461,2,FALSE)*CY97*($K97)+IF($G97&gt;0,($H97/$G97)*CY97,0)*(1-$K97)</f>
        <v>0</v>
      </c>
      <c r="DA97" s="989">
        <f>VLOOKUP($E97,CY$450:DB$461,3,FALSE)*CY97*($K97)+IF($G97&gt;0,($I97/$G97)*CY97,0)*(1-$K97)</f>
        <v>0</v>
      </c>
      <c r="DB97" s="989">
        <f>VLOOKUP($E97,CY$450:DB$461,4,FALSE)*CY97*($K97)+(CY97-CZ97-DA97)*(1-$K97)</f>
        <v>0</v>
      </c>
      <c r="DC97" s="990"/>
      <c r="DG97" s="988">
        <f t="shared" si="97"/>
        <v>0</v>
      </c>
      <c r="DH97" s="989">
        <f>VLOOKUP($E97,DG$450:DJ$461,2,FALSE)*DG97*($K97)+IF($G97&gt;0,($H97/$G97)*DG97,0)*(1-$K97)</f>
        <v>0</v>
      </c>
      <c r="DI97" s="989">
        <f>VLOOKUP($E97,DG$450:DJ$461,3,FALSE)*DG97*($K97)+IF($G97&gt;0,($I97/$G97)*DG97,0)*(1-$K97)</f>
        <v>0</v>
      </c>
      <c r="DJ97" s="989">
        <f>VLOOKUP($E97,DG$450:DJ$461,4,FALSE)*DG97*($K97)+(DG97-DH97-DI97)*(1-$K97)</f>
        <v>0</v>
      </c>
      <c r="DK97" s="990"/>
      <c r="DO97" s="988">
        <f t="shared" si="98"/>
        <v>0</v>
      </c>
      <c r="DP97" s="989">
        <f>VLOOKUP($E97,DO$450:DR$461,2,FALSE)*DO97*($K97)+IF($G97&gt;0,($H97/$G97)*DO97,0)*(1-$K97)</f>
        <v>0</v>
      </c>
      <c r="DQ97" s="989">
        <f>VLOOKUP($E97,DO$450:DR$461,3,FALSE)*DO97*($K97)+IF($G97&gt;0,($I97/$G97)*DO97,0)*(1-$K97)</f>
        <v>0</v>
      </c>
      <c r="DR97" s="989">
        <f>VLOOKUP($E97,DO$450:DR$461,4,FALSE)*DO97*($K97)+(DO97-DP97-DQ97)*(1-$K97)</f>
        <v>0</v>
      </c>
      <c r="DS97" s="990"/>
      <c r="DW97" s="988">
        <f t="shared" si="99"/>
        <v>0</v>
      </c>
      <c r="DX97" s="989">
        <f>VLOOKUP($E97,DW$450:DZ$461,2,FALSE)*DW97*($K97)+IF($G97&gt;0,($H97/$G97)*DW97,0)*(1-$K97)</f>
        <v>0</v>
      </c>
      <c r="DY97" s="989">
        <f>VLOOKUP($E97,DW$450:DZ$461,3,FALSE)*DW97*($K97)+IF($G97&gt;0,($I97/$G97)*DW97,0)*(1-$K97)</f>
        <v>0</v>
      </c>
      <c r="DZ97" s="989">
        <f>VLOOKUP($E97,DW$450:DZ$461,4,FALSE)*DW97*($K97)+(DW97-DX97-DY97)*(1-$K97)</f>
        <v>0</v>
      </c>
      <c r="EA97" s="990"/>
      <c r="EE97" s="988">
        <f t="shared" si="100"/>
        <v>0</v>
      </c>
      <c r="EF97" s="989">
        <f>VLOOKUP($E97,EE$450:EH$461,2,FALSE)*EE97*($K97)+IF($G97&gt;0,($H97/$G97)*EE97,0)*(1-$K97)</f>
        <v>0</v>
      </c>
      <c r="EG97" s="989">
        <f>VLOOKUP($E97,EE$450:EH$461,3,FALSE)*EE97*($K97)+IF($G97&gt;0,($I97/$G97)*EE97,0)*(1-$K97)</f>
        <v>0</v>
      </c>
      <c r="EH97" s="989">
        <f>VLOOKUP($E97,EE$450:EH$461,4,FALSE)*EE97*($K97)+(EE97-EF97-EG97)*(1-$K97)</f>
        <v>0</v>
      </c>
      <c r="EI97" s="990"/>
      <c r="EM97" s="988">
        <f t="shared" si="101"/>
        <v>0</v>
      </c>
      <c r="EN97" s="989">
        <f>VLOOKUP($E97,EM$450:EP$461,2,FALSE)*EM97*($K97)+IF($G97&gt;0,($H97/$G97)*EM97,0)*(1-$K97)</f>
        <v>0</v>
      </c>
      <c r="EO97" s="989">
        <f>VLOOKUP($E97,EM$450:EP$461,3,FALSE)*EM97*($K97)+IF($G97&gt;0,($I97/$G97)*EM97,0)*(1-$K97)</f>
        <v>0</v>
      </c>
      <c r="EP97" s="989">
        <f>VLOOKUP($E97,EM$450:EP$461,4,FALSE)*EM97*($K97)+(EM97-EN97-EO97)*(1-$K97)</f>
        <v>0</v>
      </c>
      <c r="EQ97" s="990"/>
      <c r="EU97" s="988">
        <f t="shared" si="102"/>
        <v>0</v>
      </c>
      <c r="EV97" s="989">
        <f>VLOOKUP($E97,EU$450:EX$461,2,FALSE)*EU97*($K97)+IF($G97&gt;0,($H97/$G97)*EU97,0)*(1-$K97)</f>
        <v>0</v>
      </c>
      <c r="EW97" s="989">
        <f>VLOOKUP($E97,EU$450:EX$461,3,FALSE)*EU97*($K97)+IF($G97&gt;0,($I97/$G97)*EU97,0)*(1-$K97)</f>
        <v>0</v>
      </c>
      <c r="EX97" s="989">
        <f>VLOOKUP($E97,EU$450:EX$461,4,FALSE)*EU97*($K97)+(EU97-EV97-EW97)*(1-$K97)</f>
        <v>0</v>
      </c>
      <c r="EY97" s="990"/>
      <c r="FC97" s="988">
        <f t="shared" si="103"/>
        <v>0</v>
      </c>
      <c r="FD97" s="989">
        <f>VLOOKUP($E97,FC$450:FF$461,2,FALSE)*FC97*($K97)+IF($G97&gt;0,($H97/$G97)*FC97,0)*(1-$K97)</f>
        <v>0</v>
      </c>
      <c r="FE97" s="989">
        <f>VLOOKUP($E97,FC$450:FF$461,3,FALSE)*FC97*($K97)+IF($G97&gt;0,($I97/$G97)*FC97,0)*(1-$K97)</f>
        <v>0</v>
      </c>
      <c r="FF97" s="989">
        <f>VLOOKUP($E97,FC$450:FF$461,4,FALSE)*FC97*($K97)+(FC97-FD97-FE97)*(1-$K97)</f>
        <v>0</v>
      </c>
      <c r="FG97" s="990"/>
      <c r="FK97" s="988">
        <f t="shared" si="104"/>
        <v>0</v>
      </c>
      <c r="FL97" s="989">
        <f>VLOOKUP($E97,FK$450:FN$461,2,FALSE)*FK97*($K97)+IF($G97&gt;0,($H97/$G97)*FK97,0)*(1-$K97)</f>
        <v>0</v>
      </c>
      <c r="FM97" s="989">
        <f>VLOOKUP($E97,FK$450:FN$461,3,FALSE)*FK97*($K97)+IF($G97&gt;0,($I97/$G97)*FK97,0)*(1-$K97)</f>
        <v>0</v>
      </c>
      <c r="FN97" s="989">
        <f>VLOOKUP($E97,FK$450:FN$461,4,FALSE)*FK97*($K97)+(FK97-FL97-FM97)*(1-$K97)</f>
        <v>0</v>
      </c>
      <c r="FO97" s="990"/>
    </row>
    <row r="98" spans="1:171">
      <c r="A98" s="1262"/>
      <c r="B98" s="10" t="s">
        <v>80</v>
      </c>
      <c r="C98" s="1963" t="s">
        <v>69</v>
      </c>
      <c r="D98" s="764" t="s">
        <v>249</v>
      </c>
      <c r="E98" s="182" t="str">
        <f>'Sch 1- Rate Base '!E98</f>
        <v>DIST</v>
      </c>
      <c r="F98" s="765"/>
      <c r="G98" s="182">
        <f>'Sch 1- Rate Base '!G98</f>
        <v>0</v>
      </c>
      <c r="H98" s="182">
        <f>'Sch 1- Rate Base '!H98</f>
        <v>0</v>
      </c>
      <c r="I98" s="182">
        <f>'Sch 1- Rate Base '!I98</f>
        <v>0</v>
      </c>
      <c r="J98" s="1247">
        <f>'Sch 1- Rate Base '!J98</f>
        <v>0</v>
      </c>
      <c r="K98" s="777">
        <f t="shared" si="84"/>
        <v>1</v>
      </c>
      <c r="O98" s="988">
        <f t="shared" si="85"/>
        <v>0</v>
      </c>
      <c r="P98" s="989">
        <f>VLOOKUP($E98,O$450:R$461,2,FALSE)*O98*($K98)+IF($G98&gt;0,($H98/$G98)*O98,0)*(1-$K98)</f>
        <v>0</v>
      </c>
      <c r="Q98" s="989">
        <f>VLOOKUP($E98,O$450:R$461,3,FALSE)*O98*($K98)+IF($G98&gt;0,($I98/$G98)*O98,0)*(1-$K98)</f>
        <v>0</v>
      </c>
      <c r="R98" s="989">
        <f>VLOOKUP($E98,O$450:R$461,4,FALSE)*O98*($K98)+(O98-P98-Q98)*(1-$K98)</f>
        <v>0</v>
      </c>
      <c r="S98" s="990"/>
      <c r="W98" s="988">
        <f t="shared" si="86"/>
        <v>0</v>
      </c>
      <c r="X98" s="989">
        <f>VLOOKUP($E98,W$450:Z$461,2,FALSE)*W98*($K98)+IF($G98&gt;0,($H98/$G98)*W98,0)*(1-$K98)</f>
        <v>0</v>
      </c>
      <c r="Y98" s="989">
        <f>VLOOKUP($E98,W$450:Z$461,3,FALSE)*W98*($K98)+IF($G98&gt;0,($I98/$G98)*W98,0)*(1-$K98)</f>
        <v>0</v>
      </c>
      <c r="Z98" s="989">
        <f>VLOOKUP($E98,W$450:Z$461,4,FALSE)*W98*($K98)+(W98-X98-Y98)*(1-$K98)</f>
        <v>0</v>
      </c>
      <c r="AA98" s="990"/>
      <c r="AE98" s="988">
        <f t="shared" si="87"/>
        <v>0</v>
      </c>
      <c r="AF98" s="989">
        <f>VLOOKUP($E98,AE$450:AH$461,2,FALSE)*AE98*($K98)+IF($G98&gt;0,($H98/$G98)*AE98,0)*(1-$K98)</f>
        <v>0</v>
      </c>
      <c r="AG98" s="989">
        <f>VLOOKUP($E98,AE$450:AH$461,3,FALSE)*AE98*($K98)+IF($G98&gt;0,($I98/$G98)*AE98,0)*(1-$K98)</f>
        <v>0</v>
      </c>
      <c r="AH98" s="989">
        <f>VLOOKUP($E98,AE$450:AH$461,4,FALSE)*AE98*($K98)+(AE98-AF98-AG98)*(1-$K98)</f>
        <v>0</v>
      </c>
      <c r="AI98" s="990"/>
      <c r="AM98" s="988">
        <f t="shared" si="88"/>
        <v>0</v>
      </c>
      <c r="AN98" s="989">
        <f>VLOOKUP($E98,AM$450:AP$461,2,FALSE)*AM98*($K98)+IF($G98&gt;0,($H98/$G98)*AM98,0)*(1-$K98)</f>
        <v>0</v>
      </c>
      <c r="AO98" s="989">
        <f>VLOOKUP($E98,AM$450:AP$461,3,FALSE)*AM98*($K98)+IF($G98&gt;0,($I98/$G98)*AM98,0)*(1-$K98)</f>
        <v>0</v>
      </c>
      <c r="AP98" s="989">
        <f>VLOOKUP($E98,AM$450:AP$461,4,FALSE)*AM98*($K98)+(AM98-AN98-AO98)*(1-$K98)</f>
        <v>0</v>
      </c>
      <c r="AQ98" s="990"/>
      <c r="AU98" s="988">
        <f t="shared" si="89"/>
        <v>0</v>
      </c>
      <c r="AV98" s="989">
        <f>VLOOKUP($E98,AU$450:AX$461,2,FALSE)*AU98*($K98)+IF($G98&gt;0,($H98/$G98)*AU98,0)*(1-$K98)</f>
        <v>0</v>
      </c>
      <c r="AW98" s="989">
        <f>VLOOKUP($E98,AU$450:AX$461,3,FALSE)*AU98*($K98)+IF($G98&gt;0,($I98/$G98)*AU98,0)*(1-$K98)</f>
        <v>0</v>
      </c>
      <c r="AX98" s="989">
        <f>VLOOKUP($E98,AU$450:AX$461,4,FALSE)*AU98*($K98)+(AU98-AV98-AW98)*(1-$K98)</f>
        <v>0</v>
      </c>
      <c r="AY98" s="990"/>
      <c r="BC98" s="988">
        <f t="shared" si="90"/>
        <v>0</v>
      </c>
      <c r="BD98" s="989">
        <f>VLOOKUP($E98,BC$450:BF$461,2,FALSE)*BC98*($K98)+IF($G98&gt;0,($H98/$G98)*BC98,0)*(1-$K98)</f>
        <v>0</v>
      </c>
      <c r="BE98" s="989">
        <f>VLOOKUP($E98,BC$450:BF$461,3,FALSE)*BC98*($K98)+IF($G98&gt;0,($I98/$G98)*BC98,0)*(1-$K98)</f>
        <v>0</v>
      </c>
      <c r="BF98" s="989">
        <f>VLOOKUP($E98,BC$450:BF$461,4,FALSE)*BC98*($K98)+(BC98-BD98-BE98)*(1-$K98)</f>
        <v>0</v>
      </c>
      <c r="BG98" s="990"/>
      <c r="BK98" s="988">
        <f t="shared" si="91"/>
        <v>0</v>
      </c>
      <c r="BL98" s="989">
        <f>VLOOKUP($E98,BK$450:BN$461,2,FALSE)*BK98*($K98)+IF($G98&gt;0,($H98/$G98)*BK98,0)*(1-$K98)</f>
        <v>0</v>
      </c>
      <c r="BM98" s="989">
        <f>VLOOKUP($E98,BK$450:BN$461,3,FALSE)*BK98*($K98)+IF($G98&gt;0,($I98/$G98)*BK98,0)*(1-$K98)</f>
        <v>0</v>
      </c>
      <c r="BN98" s="989">
        <f>VLOOKUP($E98,BK$450:BN$461,4,FALSE)*BK98*($K98)+(BK98-BL98-BM98)*(1-$K98)</f>
        <v>0</v>
      </c>
      <c r="BO98" s="990"/>
      <c r="BS98" s="988">
        <f t="shared" si="92"/>
        <v>0</v>
      </c>
      <c r="BT98" s="989">
        <f>VLOOKUP($E98,BS$450:BV$461,2,FALSE)*BS98*($K98)+IF($G98&gt;0,($H98/$G98)*BS98,0)*(1-$K98)</f>
        <v>0</v>
      </c>
      <c r="BU98" s="989">
        <f>VLOOKUP($E98,BS$450:BV$461,3,FALSE)*BS98*($K98)+IF($G98&gt;0,($I98/$G98)*BS98,0)*(1-$K98)</f>
        <v>0</v>
      </c>
      <c r="BV98" s="989">
        <f>VLOOKUP($E98,BS$450:BV$461,4,FALSE)*BS98*($K98)+(BS98-BT98-BU98)*(1-$K98)</f>
        <v>0</v>
      </c>
      <c r="BW98" s="990"/>
      <c r="CA98" s="988">
        <f t="shared" si="93"/>
        <v>0</v>
      </c>
      <c r="CB98" s="989">
        <f>VLOOKUP($E98,CA$450:CD$461,2,FALSE)*CA98*($K98)+IF($G98&gt;0,($H98/$G98)*CA98,0)*(1-$K98)</f>
        <v>0</v>
      </c>
      <c r="CC98" s="989">
        <f>VLOOKUP($E98,CA$450:CD$461,3,FALSE)*CA98*($K98)+IF($G98&gt;0,($I98/$G98)*CA98,0)*(1-$K98)</f>
        <v>0</v>
      </c>
      <c r="CD98" s="989">
        <f>VLOOKUP($E98,CA$450:CD$461,4,FALSE)*CA98*($K98)+(CA98-CB98-CC98)*(1-$K98)</f>
        <v>0</v>
      </c>
      <c r="CE98" s="990"/>
      <c r="CI98" s="988">
        <f t="shared" si="94"/>
        <v>0</v>
      </c>
      <c r="CJ98" s="989">
        <f>VLOOKUP($E98,CI$450:CL$461,2,FALSE)*CI98*($K98)+IF($G98&gt;0,($H98/$G98)*CI98,0)*(1-$K98)</f>
        <v>0</v>
      </c>
      <c r="CK98" s="989">
        <f>VLOOKUP($E98,CI$450:CL$461,3,FALSE)*CI98*($K98)+IF($G98&gt;0,($I98/$G98)*CI98,0)*(1-$K98)</f>
        <v>0</v>
      </c>
      <c r="CL98" s="989">
        <f>VLOOKUP($E98,CI$450:CL$461,4,FALSE)*CI98*($K98)+(CI98-CJ98-CK98)*(1-$K98)</f>
        <v>0</v>
      </c>
      <c r="CM98" s="990"/>
      <c r="CQ98" s="988">
        <f t="shared" si="95"/>
        <v>0</v>
      </c>
      <c r="CR98" s="989">
        <f>VLOOKUP($E98,CQ$450:CT$461,2,FALSE)*CQ98*($K98)+IF($G98&gt;0,($H98/$G98)*CQ98,0)*(1-$K98)</f>
        <v>0</v>
      </c>
      <c r="CS98" s="989">
        <f>VLOOKUP($E98,CQ$450:CT$461,3,FALSE)*CQ98*($K98)+IF($G98&gt;0,($I98/$G98)*CQ98,0)*(1-$K98)</f>
        <v>0</v>
      </c>
      <c r="CT98" s="989">
        <f>VLOOKUP($E98,CQ$450:CT$461,4,FALSE)*CQ98*($K98)+(CQ98-CR98-CS98)*(1-$K98)</f>
        <v>0</v>
      </c>
      <c r="CU98" s="990"/>
      <c r="CY98" s="988">
        <f t="shared" si="96"/>
        <v>0</v>
      </c>
      <c r="CZ98" s="989">
        <f>VLOOKUP($E98,CY$450:DB$461,2,FALSE)*CY98*($K98)+IF($G98&gt;0,($H98/$G98)*CY98,0)*(1-$K98)</f>
        <v>0</v>
      </c>
      <c r="DA98" s="989">
        <f>VLOOKUP($E98,CY$450:DB$461,3,FALSE)*CY98*($K98)+IF($G98&gt;0,($I98/$G98)*CY98,0)*(1-$K98)</f>
        <v>0</v>
      </c>
      <c r="DB98" s="989">
        <f>VLOOKUP($E98,CY$450:DB$461,4,FALSE)*CY98*($K98)+(CY98-CZ98-DA98)*(1-$K98)</f>
        <v>0</v>
      </c>
      <c r="DC98" s="990"/>
      <c r="DG98" s="988">
        <f t="shared" si="97"/>
        <v>0</v>
      </c>
      <c r="DH98" s="989">
        <f>VLOOKUP($E98,DG$450:DJ$461,2,FALSE)*DG98*($K98)+IF($G98&gt;0,($H98/$G98)*DG98,0)*(1-$K98)</f>
        <v>0</v>
      </c>
      <c r="DI98" s="989">
        <f>VLOOKUP($E98,DG$450:DJ$461,3,FALSE)*DG98*($K98)+IF($G98&gt;0,($I98/$G98)*DG98,0)*(1-$K98)</f>
        <v>0</v>
      </c>
      <c r="DJ98" s="989">
        <f>VLOOKUP($E98,DG$450:DJ$461,4,FALSE)*DG98*($K98)+(DG98-DH98-DI98)*(1-$K98)</f>
        <v>0</v>
      </c>
      <c r="DK98" s="990"/>
      <c r="DO98" s="988">
        <f t="shared" si="98"/>
        <v>0</v>
      </c>
      <c r="DP98" s="989">
        <f>VLOOKUP($E98,DO$450:DR$461,2,FALSE)*DO98*($K98)+IF($G98&gt;0,($H98/$G98)*DO98,0)*(1-$K98)</f>
        <v>0</v>
      </c>
      <c r="DQ98" s="989">
        <f>VLOOKUP($E98,DO$450:DR$461,3,FALSE)*DO98*($K98)+IF($G98&gt;0,($I98/$G98)*DO98,0)*(1-$K98)</f>
        <v>0</v>
      </c>
      <c r="DR98" s="989">
        <f>VLOOKUP($E98,DO$450:DR$461,4,FALSE)*DO98*($K98)+(DO98-DP98-DQ98)*(1-$K98)</f>
        <v>0</v>
      </c>
      <c r="DS98" s="990"/>
      <c r="DW98" s="988">
        <f t="shared" si="99"/>
        <v>0</v>
      </c>
      <c r="DX98" s="989">
        <f>VLOOKUP($E98,DW$450:DZ$461,2,FALSE)*DW98*($K98)+IF($G98&gt;0,($H98/$G98)*DW98,0)*(1-$K98)</f>
        <v>0</v>
      </c>
      <c r="DY98" s="989">
        <f>VLOOKUP($E98,DW$450:DZ$461,3,FALSE)*DW98*($K98)+IF($G98&gt;0,($I98/$G98)*DW98,0)*(1-$K98)</f>
        <v>0</v>
      </c>
      <c r="DZ98" s="989">
        <f>VLOOKUP($E98,DW$450:DZ$461,4,FALSE)*DW98*($K98)+(DW98-DX98-DY98)*(1-$K98)</f>
        <v>0</v>
      </c>
      <c r="EA98" s="990"/>
      <c r="EE98" s="988">
        <f t="shared" si="100"/>
        <v>0</v>
      </c>
      <c r="EF98" s="989">
        <f>VLOOKUP($E98,EE$450:EH$461,2,FALSE)*EE98*($K98)+IF($G98&gt;0,($H98/$G98)*EE98,0)*(1-$K98)</f>
        <v>0</v>
      </c>
      <c r="EG98" s="989">
        <f>VLOOKUP($E98,EE$450:EH$461,3,FALSE)*EE98*($K98)+IF($G98&gt;0,($I98/$G98)*EE98,0)*(1-$K98)</f>
        <v>0</v>
      </c>
      <c r="EH98" s="989">
        <f>VLOOKUP($E98,EE$450:EH$461,4,FALSE)*EE98*($K98)+(EE98-EF98-EG98)*(1-$K98)</f>
        <v>0</v>
      </c>
      <c r="EI98" s="990"/>
      <c r="EM98" s="988">
        <f t="shared" si="101"/>
        <v>0</v>
      </c>
      <c r="EN98" s="989">
        <f>VLOOKUP($E98,EM$450:EP$461,2,FALSE)*EM98*($K98)+IF($G98&gt;0,($H98/$G98)*EM98,0)*(1-$K98)</f>
        <v>0</v>
      </c>
      <c r="EO98" s="989">
        <f>VLOOKUP($E98,EM$450:EP$461,3,FALSE)*EM98*($K98)+IF($G98&gt;0,($I98/$G98)*EM98,0)*(1-$K98)</f>
        <v>0</v>
      </c>
      <c r="EP98" s="989">
        <f>VLOOKUP($E98,EM$450:EP$461,4,FALSE)*EM98*($K98)+(EM98-EN98-EO98)*(1-$K98)</f>
        <v>0</v>
      </c>
      <c r="EQ98" s="990"/>
      <c r="EU98" s="988">
        <f t="shared" si="102"/>
        <v>0</v>
      </c>
      <c r="EV98" s="989">
        <f>VLOOKUP($E98,EU$450:EX$461,2,FALSE)*EU98*($K98)+IF($G98&gt;0,($H98/$G98)*EU98,0)*(1-$K98)</f>
        <v>0</v>
      </c>
      <c r="EW98" s="989">
        <f>VLOOKUP($E98,EU$450:EX$461,3,FALSE)*EU98*($K98)+IF($G98&gt;0,($I98/$G98)*EU98,0)*(1-$K98)</f>
        <v>0</v>
      </c>
      <c r="EX98" s="989">
        <f>VLOOKUP($E98,EU$450:EX$461,4,FALSE)*EU98*($K98)+(EU98-EV98-EW98)*(1-$K98)</f>
        <v>0</v>
      </c>
      <c r="EY98" s="990"/>
      <c r="FC98" s="988">
        <f t="shared" si="103"/>
        <v>0</v>
      </c>
      <c r="FD98" s="989">
        <f>VLOOKUP($E98,FC$450:FF$461,2,FALSE)*FC98*($K98)+IF($G98&gt;0,($H98/$G98)*FC98,0)*(1-$K98)</f>
        <v>0</v>
      </c>
      <c r="FE98" s="989">
        <f>VLOOKUP($E98,FC$450:FF$461,3,FALSE)*FC98*($K98)+IF($G98&gt;0,($I98/$G98)*FC98,0)*(1-$K98)</f>
        <v>0</v>
      </c>
      <c r="FF98" s="989">
        <f>VLOOKUP($E98,FC$450:FF$461,4,FALSE)*FC98*($K98)+(FC98-FD98-FE98)*(1-$K98)</f>
        <v>0</v>
      </c>
      <c r="FG98" s="990"/>
      <c r="FK98" s="988">
        <f t="shared" si="104"/>
        <v>0</v>
      </c>
      <c r="FL98" s="989">
        <f>VLOOKUP($E98,FK$450:FN$461,2,FALSE)*FK98*($K98)+IF($G98&gt;0,($H98/$G98)*FK98,0)*(1-$K98)</f>
        <v>0</v>
      </c>
      <c r="FM98" s="989">
        <f>VLOOKUP($E98,FK$450:FN$461,3,FALSE)*FK98*($K98)+IF($G98&gt;0,($I98/$G98)*FK98,0)*(1-$K98)</f>
        <v>0</v>
      </c>
      <c r="FN98" s="989">
        <f>VLOOKUP($E98,FK$450:FN$461,4,FALSE)*FK98*($K98)+(FK98-FL98-FM98)*(1-$K98)</f>
        <v>0</v>
      </c>
      <c r="FO98" s="990"/>
    </row>
    <row r="99" spans="1:171">
      <c r="A99" s="1262"/>
      <c r="B99" s="10" t="s">
        <v>221</v>
      </c>
      <c r="C99" s="1963" t="s">
        <v>222</v>
      </c>
      <c r="D99" s="764"/>
      <c r="E99" s="182" t="str">
        <f>'Sch 1- Rate Base '!E99</f>
        <v>DIRECT</v>
      </c>
      <c r="F99" s="765"/>
      <c r="G99" s="182">
        <f>'Sch 1- Rate Base '!G99</f>
        <v>0</v>
      </c>
      <c r="H99" s="182">
        <f>'Sch 1- Rate Base '!H99</f>
        <v>0</v>
      </c>
      <c r="I99" s="182">
        <f>'Sch 1- Rate Base '!I99</f>
        <v>0</v>
      </c>
      <c r="J99" s="1247">
        <f>'Sch 1- Rate Base '!J99</f>
        <v>0</v>
      </c>
      <c r="K99" s="777">
        <f t="shared" si="84"/>
        <v>0</v>
      </c>
      <c r="O99" s="988">
        <f t="shared" si="85"/>
        <v>0</v>
      </c>
      <c r="P99" s="989">
        <f>VLOOKUP($E99,O$450:R$461,2,FALSE)*O99*($K99)+IF($G99&gt;0,($H99/$G99)*O99,0)*(1-$K99)</f>
        <v>0</v>
      </c>
      <c r="Q99" s="989">
        <f>VLOOKUP($E99,O$450:R$461,3,FALSE)*O99*($K99)+IF($G99&gt;0,($I99/$G99)*O99,0)*(1-$K99)</f>
        <v>0</v>
      </c>
      <c r="R99" s="989">
        <f>VLOOKUP($E99,O$450:R$461,4,FALSE)*O99*($K99)+(O99-P99-Q99)*(1-$K99)</f>
        <v>0</v>
      </c>
      <c r="S99" s="990"/>
      <c r="W99" s="988">
        <f t="shared" si="86"/>
        <v>0</v>
      </c>
      <c r="X99" s="989">
        <f>VLOOKUP($E99,W$450:Z$461,2,FALSE)*W99*($K99)+IF($G99&gt;0,($H99/$G99)*W99,0)*(1-$K99)</f>
        <v>0</v>
      </c>
      <c r="Y99" s="989">
        <f>VLOOKUP($E99,W$450:Z$461,3,FALSE)*W99*($K99)+IF($G99&gt;0,($I99/$G99)*W99,0)*(1-$K99)</f>
        <v>0</v>
      </c>
      <c r="Z99" s="989">
        <f>VLOOKUP($E99,W$450:Z$461,4,FALSE)*W99*($K99)+(W99-X99-Y99)*(1-$K99)</f>
        <v>0</v>
      </c>
      <c r="AA99" s="990"/>
      <c r="AE99" s="988">
        <f t="shared" si="87"/>
        <v>0</v>
      </c>
      <c r="AF99" s="989">
        <f>VLOOKUP($E99,AE$450:AH$461,2,FALSE)*AE99*($K99)+IF($G99&gt;0,($H99/$G99)*AE99,0)*(1-$K99)</f>
        <v>0</v>
      </c>
      <c r="AG99" s="989">
        <f>VLOOKUP($E99,AE$450:AH$461,3,FALSE)*AE99*($K99)+IF($G99&gt;0,($I99/$G99)*AE99,0)*(1-$K99)</f>
        <v>0</v>
      </c>
      <c r="AH99" s="989">
        <f>VLOOKUP($E99,AE$450:AH$461,4,FALSE)*AE99*($K99)+(AE99-AF99-AG99)*(1-$K99)</f>
        <v>0</v>
      </c>
      <c r="AI99" s="990"/>
      <c r="AM99" s="988">
        <f t="shared" si="88"/>
        <v>0</v>
      </c>
      <c r="AN99" s="989">
        <f>VLOOKUP($E99,AM$450:AP$461,2,FALSE)*AM99*($K99)+IF($G99&gt;0,($H99/$G99)*AM99,0)*(1-$K99)</f>
        <v>0</v>
      </c>
      <c r="AO99" s="989">
        <f>VLOOKUP($E99,AM$450:AP$461,3,FALSE)*AM99*($K99)+IF($G99&gt;0,($I99/$G99)*AM99,0)*(1-$K99)</f>
        <v>0</v>
      </c>
      <c r="AP99" s="989">
        <f>VLOOKUP($E99,AM$450:AP$461,4,FALSE)*AM99*($K99)+(AM99-AN99-AO99)*(1-$K99)</f>
        <v>0</v>
      </c>
      <c r="AQ99" s="990"/>
      <c r="AU99" s="988">
        <f t="shared" si="89"/>
        <v>0</v>
      </c>
      <c r="AV99" s="989">
        <f>VLOOKUP($E99,AU$450:AX$461,2,FALSE)*AU99*($K99)+IF($G99&gt;0,($H99/$G99)*AU99,0)*(1-$K99)</f>
        <v>0</v>
      </c>
      <c r="AW99" s="989">
        <f>VLOOKUP($E99,AU$450:AX$461,3,FALSE)*AU99*($K99)+IF($G99&gt;0,($I99/$G99)*AU99,0)*(1-$K99)</f>
        <v>0</v>
      </c>
      <c r="AX99" s="989">
        <f>VLOOKUP($E99,AU$450:AX$461,4,FALSE)*AU99*($K99)+(AU99-AV99-AW99)*(1-$K99)</f>
        <v>0</v>
      </c>
      <c r="AY99" s="990"/>
      <c r="BC99" s="988">
        <f t="shared" si="90"/>
        <v>0</v>
      </c>
      <c r="BD99" s="989">
        <f>VLOOKUP($E99,BC$450:BF$461,2,FALSE)*BC99*($K99)+IF($G99&gt;0,($H99/$G99)*BC99,0)*(1-$K99)</f>
        <v>0</v>
      </c>
      <c r="BE99" s="989">
        <f>VLOOKUP($E99,BC$450:BF$461,3,FALSE)*BC99*($K99)+IF($G99&gt;0,($I99/$G99)*BC99,0)*(1-$K99)</f>
        <v>0</v>
      </c>
      <c r="BF99" s="989">
        <f>VLOOKUP($E99,BC$450:BF$461,4,FALSE)*BC99*($K99)+(BC99-BD99-BE99)*(1-$K99)</f>
        <v>0</v>
      </c>
      <c r="BG99" s="990"/>
      <c r="BK99" s="988">
        <f t="shared" si="91"/>
        <v>0</v>
      </c>
      <c r="BL99" s="989">
        <f>VLOOKUP($E99,BK$450:BN$461,2,FALSE)*BK99*($K99)+IF($G99&gt;0,($H99/$G99)*BK99,0)*(1-$K99)</f>
        <v>0</v>
      </c>
      <c r="BM99" s="989">
        <f>VLOOKUP($E99,BK$450:BN$461,3,FALSE)*BK99*($K99)+IF($G99&gt;0,($I99/$G99)*BK99,0)*(1-$K99)</f>
        <v>0</v>
      </c>
      <c r="BN99" s="989">
        <f>VLOOKUP($E99,BK$450:BN$461,4,FALSE)*BK99*($K99)+(BK99-BL99-BM99)*(1-$K99)</f>
        <v>0</v>
      </c>
      <c r="BO99" s="990"/>
      <c r="BS99" s="988">
        <f t="shared" si="92"/>
        <v>0</v>
      </c>
      <c r="BT99" s="989">
        <f>VLOOKUP($E99,BS$450:BV$461,2,FALSE)*BS99*($K99)+IF($G99&gt;0,($H99/$G99)*BS99,0)*(1-$K99)</f>
        <v>0</v>
      </c>
      <c r="BU99" s="989">
        <f>VLOOKUP($E99,BS$450:BV$461,3,FALSE)*BS99*($K99)+IF($G99&gt;0,($I99/$G99)*BS99,0)*(1-$K99)</f>
        <v>0</v>
      </c>
      <c r="BV99" s="989">
        <f>VLOOKUP($E99,BS$450:BV$461,4,FALSE)*BS99*($K99)+(BS99-BT99-BU99)*(1-$K99)</f>
        <v>0</v>
      </c>
      <c r="BW99" s="990"/>
      <c r="CA99" s="988">
        <f t="shared" si="93"/>
        <v>0</v>
      </c>
      <c r="CB99" s="989">
        <f>VLOOKUP($E99,CA$450:CD$461,2,FALSE)*CA99*($K99)+IF($G99&gt;0,($H99/$G99)*CA99,0)*(1-$K99)</f>
        <v>0</v>
      </c>
      <c r="CC99" s="989">
        <f>VLOOKUP($E99,CA$450:CD$461,3,FALSE)*CA99*($K99)+IF($G99&gt;0,($I99/$G99)*CA99,0)*(1-$K99)</f>
        <v>0</v>
      </c>
      <c r="CD99" s="989">
        <f>VLOOKUP($E99,CA$450:CD$461,4,FALSE)*CA99*($K99)+(CA99-CB99-CC99)*(1-$K99)</f>
        <v>0</v>
      </c>
      <c r="CE99" s="990"/>
      <c r="CI99" s="988">
        <f t="shared" si="94"/>
        <v>0</v>
      </c>
      <c r="CJ99" s="989">
        <f>VLOOKUP($E99,CI$450:CL$461,2,FALSE)*CI99*($K99)+IF($G99&gt;0,($H99/$G99)*CI99,0)*(1-$K99)</f>
        <v>0</v>
      </c>
      <c r="CK99" s="989">
        <f>VLOOKUP($E99,CI$450:CL$461,3,FALSE)*CI99*($K99)+IF($G99&gt;0,($I99/$G99)*CI99,0)*(1-$K99)</f>
        <v>0</v>
      </c>
      <c r="CL99" s="989">
        <f>VLOOKUP($E99,CI$450:CL$461,4,FALSE)*CI99*($K99)+(CI99-CJ99-CK99)*(1-$K99)</f>
        <v>0</v>
      </c>
      <c r="CM99" s="990"/>
      <c r="CQ99" s="988">
        <f t="shared" si="95"/>
        <v>0</v>
      </c>
      <c r="CR99" s="989">
        <f>VLOOKUP($E99,CQ$450:CT$461,2,FALSE)*CQ99*($K99)+IF($G99&gt;0,($H99/$G99)*CQ99,0)*(1-$K99)</f>
        <v>0</v>
      </c>
      <c r="CS99" s="989">
        <f>VLOOKUP($E99,CQ$450:CT$461,3,FALSE)*CQ99*($K99)+IF($G99&gt;0,($I99/$G99)*CQ99,0)*(1-$K99)</f>
        <v>0</v>
      </c>
      <c r="CT99" s="989">
        <f>VLOOKUP($E99,CQ$450:CT$461,4,FALSE)*CQ99*($K99)+(CQ99-CR99-CS99)*(1-$K99)</f>
        <v>0</v>
      </c>
      <c r="CU99" s="990"/>
      <c r="CY99" s="988">
        <f t="shared" si="96"/>
        <v>0</v>
      </c>
      <c r="CZ99" s="989">
        <f>VLOOKUP($E99,CY$450:DB$461,2,FALSE)*CY99*($K99)+IF($G99&gt;0,($H99/$G99)*CY99,0)*(1-$K99)</f>
        <v>0</v>
      </c>
      <c r="DA99" s="989">
        <f>VLOOKUP($E99,CY$450:DB$461,3,FALSE)*CY99*($K99)+IF($G99&gt;0,($I99/$G99)*CY99,0)*(1-$K99)</f>
        <v>0</v>
      </c>
      <c r="DB99" s="989">
        <f>VLOOKUP($E99,CY$450:DB$461,4,FALSE)*CY99*($K99)+(CY99-CZ99-DA99)*(1-$K99)</f>
        <v>0</v>
      </c>
      <c r="DC99" s="990"/>
      <c r="DG99" s="988">
        <f t="shared" si="97"/>
        <v>0</v>
      </c>
      <c r="DH99" s="989">
        <f>VLOOKUP($E99,DG$450:DJ$461,2,FALSE)*DG99*($K99)+IF($G99&gt;0,($H99/$G99)*DG99,0)*(1-$K99)</f>
        <v>0</v>
      </c>
      <c r="DI99" s="989">
        <f>VLOOKUP($E99,DG$450:DJ$461,3,FALSE)*DG99*($K99)+IF($G99&gt;0,($I99/$G99)*DG99,0)*(1-$K99)</f>
        <v>0</v>
      </c>
      <c r="DJ99" s="989">
        <f>VLOOKUP($E99,DG$450:DJ$461,4,FALSE)*DG99*($K99)+(DG99-DH99-DI99)*(1-$K99)</f>
        <v>0</v>
      </c>
      <c r="DK99" s="990"/>
      <c r="DO99" s="988">
        <f t="shared" si="98"/>
        <v>0</v>
      </c>
      <c r="DP99" s="989">
        <f>VLOOKUP($E99,DO$450:DR$461,2,FALSE)*DO99*($K99)+IF($G99&gt;0,($H99/$G99)*DO99,0)*(1-$K99)</f>
        <v>0</v>
      </c>
      <c r="DQ99" s="989">
        <f>VLOOKUP($E99,DO$450:DR$461,3,FALSE)*DO99*($K99)+IF($G99&gt;0,($I99/$G99)*DO99,0)*(1-$K99)</f>
        <v>0</v>
      </c>
      <c r="DR99" s="989">
        <f>VLOOKUP($E99,DO$450:DR$461,4,FALSE)*DO99*($K99)+(DO99-DP99-DQ99)*(1-$K99)</f>
        <v>0</v>
      </c>
      <c r="DS99" s="990"/>
      <c r="DW99" s="988">
        <f t="shared" si="99"/>
        <v>0</v>
      </c>
      <c r="DX99" s="989">
        <f>VLOOKUP($E99,DW$450:DZ$461,2,FALSE)*DW99*($K99)+IF($G99&gt;0,($H99/$G99)*DW99,0)*(1-$K99)</f>
        <v>0</v>
      </c>
      <c r="DY99" s="989">
        <f>VLOOKUP($E99,DW$450:DZ$461,3,FALSE)*DW99*($K99)+IF($G99&gt;0,($I99/$G99)*DW99,0)*(1-$K99)</f>
        <v>0</v>
      </c>
      <c r="DZ99" s="989">
        <f>VLOOKUP($E99,DW$450:DZ$461,4,FALSE)*DW99*($K99)+(DW99-DX99-DY99)*(1-$K99)</f>
        <v>0</v>
      </c>
      <c r="EA99" s="990"/>
      <c r="EE99" s="988">
        <f t="shared" si="100"/>
        <v>0</v>
      </c>
      <c r="EF99" s="989">
        <f>VLOOKUP($E99,EE$450:EH$461,2,FALSE)*EE99*($K99)+IF($G99&gt;0,($H99/$G99)*EE99,0)*(1-$K99)</f>
        <v>0</v>
      </c>
      <c r="EG99" s="989">
        <f>VLOOKUP($E99,EE$450:EH$461,3,FALSE)*EE99*($K99)+IF($G99&gt;0,($I99/$G99)*EE99,0)*(1-$K99)</f>
        <v>0</v>
      </c>
      <c r="EH99" s="989">
        <f>VLOOKUP($E99,EE$450:EH$461,4,FALSE)*EE99*($K99)+(EE99-EF99-EG99)*(1-$K99)</f>
        <v>0</v>
      </c>
      <c r="EI99" s="990"/>
      <c r="EM99" s="988">
        <f t="shared" si="101"/>
        <v>0</v>
      </c>
      <c r="EN99" s="989">
        <f>VLOOKUP($E99,EM$450:EP$461,2,FALSE)*EM99*($K99)+IF($G99&gt;0,($H99/$G99)*EM99,0)*(1-$K99)</f>
        <v>0</v>
      </c>
      <c r="EO99" s="989">
        <f>VLOOKUP($E99,EM$450:EP$461,3,FALSE)*EM99*($K99)+IF($G99&gt;0,($I99/$G99)*EM99,0)*(1-$K99)</f>
        <v>0</v>
      </c>
      <c r="EP99" s="989">
        <f>VLOOKUP($E99,EM$450:EP$461,4,FALSE)*EM99*($K99)+(EM99-EN99-EO99)*(1-$K99)</f>
        <v>0</v>
      </c>
      <c r="EQ99" s="990"/>
      <c r="EU99" s="988">
        <f t="shared" si="102"/>
        <v>0</v>
      </c>
      <c r="EV99" s="989">
        <f>VLOOKUP($E99,EU$450:EX$461,2,FALSE)*EU99*($K99)+IF($G99&gt;0,($H99/$G99)*EU99,0)*(1-$K99)</f>
        <v>0</v>
      </c>
      <c r="EW99" s="989">
        <f>VLOOKUP($E99,EU$450:EX$461,3,FALSE)*EU99*($K99)+IF($G99&gt;0,($I99/$G99)*EU99,0)*(1-$K99)</f>
        <v>0</v>
      </c>
      <c r="EX99" s="989">
        <f>VLOOKUP($E99,EU$450:EX$461,4,FALSE)*EU99*($K99)+(EU99-EV99-EW99)*(1-$K99)</f>
        <v>0</v>
      </c>
      <c r="EY99" s="990"/>
      <c r="FC99" s="988">
        <f t="shared" si="103"/>
        <v>0</v>
      </c>
      <c r="FD99" s="989">
        <f>VLOOKUP($E99,FC$450:FF$461,2,FALSE)*FC99*($K99)+IF($G99&gt;0,($H99/$G99)*FC99,0)*(1-$K99)</f>
        <v>0</v>
      </c>
      <c r="FE99" s="989">
        <f>VLOOKUP($E99,FC$450:FF$461,3,FALSE)*FC99*($K99)+IF($G99&gt;0,($I99/$G99)*FC99,0)*(1-$K99)</f>
        <v>0</v>
      </c>
      <c r="FF99" s="989">
        <f>VLOOKUP($E99,FC$450:FF$461,4,FALSE)*FC99*($K99)+(FC99-FD99-FE99)*(1-$K99)</f>
        <v>0</v>
      </c>
      <c r="FG99" s="990"/>
      <c r="FK99" s="988">
        <f t="shared" si="104"/>
        <v>0</v>
      </c>
      <c r="FL99" s="989">
        <f>VLOOKUP($E99,FK$450:FN$461,2,FALSE)*FK99*($K99)+IF($G99&gt;0,($H99/$G99)*FK99,0)*(1-$K99)</f>
        <v>0</v>
      </c>
      <c r="FM99" s="989">
        <f>VLOOKUP($E99,FK$450:FN$461,3,FALSE)*FK99*($K99)+IF($G99&gt;0,($I99/$G99)*FK99,0)*(1-$K99)</f>
        <v>0</v>
      </c>
      <c r="FN99" s="989">
        <f>VLOOKUP($E99,FK$450:FN$461,4,FALSE)*FK99*($K99)+(FK99-FL99-FM99)*(1-$K99)</f>
        <v>0</v>
      </c>
      <c r="FO99" s="990"/>
    </row>
    <row r="100" spans="1:171">
      <c r="A100" s="1262"/>
      <c r="B100" s="10" t="s">
        <v>71</v>
      </c>
      <c r="C100" s="1963" t="s">
        <v>69</v>
      </c>
      <c r="D100" s="764">
        <v>114</v>
      </c>
      <c r="E100" s="182" t="str">
        <f>'Sch 1- Rate Base '!E100</f>
        <v>DIRECT</v>
      </c>
      <c r="F100" s="765"/>
      <c r="G100" s="182">
        <f>'Sch 1- Rate Base '!G100</f>
        <v>0</v>
      </c>
      <c r="H100" s="182">
        <f>'Sch 1- Rate Base '!H100</f>
        <v>0</v>
      </c>
      <c r="I100" s="182">
        <f>'Sch 1- Rate Base '!I100</f>
        <v>0</v>
      </c>
      <c r="J100" s="1247">
        <f>'Sch 1- Rate Base '!J100</f>
        <v>0</v>
      </c>
      <c r="K100" s="777">
        <f t="shared" si="84"/>
        <v>0</v>
      </c>
      <c r="O100" s="988">
        <f t="shared" si="85"/>
        <v>0</v>
      </c>
      <c r="P100" s="989">
        <f>VLOOKUP($E100,O$450:R$461,2,FALSE)*O100*($K100)+IF($G100&gt;0,($H100/$G100)*O100,0)*(1-$K100)</f>
        <v>0</v>
      </c>
      <c r="Q100" s="989">
        <f>VLOOKUP($E100,O$450:R$461,3,FALSE)*O100*($K100)+IF($G100&gt;0,($I100/$G100)*O100,0)*(1-$K100)</f>
        <v>0</v>
      </c>
      <c r="R100" s="989">
        <f>VLOOKUP($E100,O$450:R$461,4,FALSE)*O100*($K100)+(O100-P100-Q100)*(1-$K100)</f>
        <v>0</v>
      </c>
      <c r="S100" s="990"/>
      <c r="W100" s="988">
        <f t="shared" si="86"/>
        <v>0</v>
      </c>
      <c r="X100" s="989">
        <f>VLOOKUP($E100,W$450:Z$461,2,FALSE)*W100*($K100)+IF($G100&gt;0,($H100/$G100)*W100,0)*(1-$K100)</f>
        <v>0</v>
      </c>
      <c r="Y100" s="989">
        <f>VLOOKUP($E100,W$450:Z$461,3,FALSE)*W100*($K100)+IF($G100&gt;0,($I100/$G100)*W100,0)*(1-$K100)</f>
        <v>0</v>
      </c>
      <c r="Z100" s="989">
        <f>VLOOKUP($E100,W$450:Z$461,4,FALSE)*W100*($K100)+(W100-X100-Y100)*(1-$K100)</f>
        <v>0</v>
      </c>
      <c r="AA100" s="990"/>
      <c r="AE100" s="988">
        <f t="shared" si="87"/>
        <v>0</v>
      </c>
      <c r="AF100" s="989">
        <f>VLOOKUP($E100,AE$450:AH$461,2,FALSE)*AE100*($K100)+IF($G100&gt;0,($H100/$G100)*AE100,0)*(1-$K100)</f>
        <v>0</v>
      </c>
      <c r="AG100" s="989">
        <f>VLOOKUP($E100,AE$450:AH$461,3,FALSE)*AE100*($K100)+IF($G100&gt;0,($I100/$G100)*AE100,0)*(1-$K100)</f>
        <v>0</v>
      </c>
      <c r="AH100" s="989">
        <f>VLOOKUP($E100,AE$450:AH$461,4,FALSE)*AE100*($K100)+(AE100-AF100-AG100)*(1-$K100)</f>
        <v>0</v>
      </c>
      <c r="AI100" s="990"/>
      <c r="AM100" s="988">
        <f t="shared" si="88"/>
        <v>0</v>
      </c>
      <c r="AN100" s="989">
        <f>VLOOKUP($E100,AM$450:AP$461,2,FALSE)*AM100*($K100)+IF($G100&gt;0,($H100/$G100)*AM100,0)*(1-$K100)</f>
        <v>0</v>
      </c>
      <c r="AO100" s="989">
        <f>VLOOKUP($E100,AM$450:AP$461,3,FALSE)*AM100*($K100)+IF($G100&gt;0,($I100/$G100)*AM100,0)*(1-$K100)</f>
        <v>0</v>
      </c>
      <c r="AP100" s="989">
        <f>VLOOKUP($E100,AM$450:AP$461,4,FALSE)*AM100*($K100)+(AM100-AN100-AO100)*(1-$K100)</f>
        <v>0</v>
      </c>
      <c r="AQ100" s="990"/>
      <c r="AU100" s="988">
        <f t="shared" si="89"/>
        <v>0</v>
      </c>
      <c r="AV100" s="989">
        <f>VLOOKUP($E100,AU$450:AX$461,2,FALSE)*AU100*($K100)+IF($G100&gt;0,($H100/$G100)*AU100,0)*(1-$K100)</f>
        <v>0</v>
      </c>
      <c r="AW100" s="989">
        <f>VLOOKUP($E100,AU$450:AX$461,3,FALSE)*AU100*($K100)+IF($G100&gt;0,($I100/$G100)*AU100,0)*(1-$K100)</f>
        <v>0</v>
      </c>
      <c r="AX100" s="989">
        <f>VLOOKUP($E100,AU$450:AX$461,4,FALSE)*AU100*($K100)+(AU100-AV100-AW100)*(1-$K100)</f>
        <v>0</v>
      </c>
      <c r="AY100" s="990"/>
      <c r="BC100" s="988">
        <f t="shared" si="90"/>
        <v>0</v>
      </c>
      <c r="BD100" s="989">
        <f>VLOOKUP($E100,BC$450:BF$461,2,FALSE)*BC100*($K100)+IF($G100&gt;0,($H100/$G100)*BC100,0)*(1-$K100)</f>
        <v>0</v>
      </c>
      <c r="BE100" s="989">
        <f>VLOOKUP($E100,BC$450:BF$461,3,FALSE)*BC100*($K100)+IF($G100&gt;0,($I100/$G100)*BC100,0)*(1-$K100)</f>
        <v>0</v>
      </c>
      <c r="BF100" s="989">
        <f>VLOOKUP($E100,BC$450:BF$461,4,FALSE)*BC100*($K100)+(BC100-BD100-BE100)*(1-$K100)</f>
        <v>0</v>
      </c>
      <c r="BG100" s="990"/>
      <c r="BK100" s="988">
        <f t="shared" si="91"/>
        <v>0</v>
      </c>
      <c r="BL100" s="989">
        <f>VLOOKUP($E100,BK$450:BN$461,2,FALSE)*BK100*($K100)+IF($G100&gt;0,($H100/$G100)*BK100,0)*(1-$K100)</f>
        <v>0</v>
      </c>
      <c r="BM100" s="989">
        <f>VLOOKUP($E100,BK$450:BN$461,3,FALSE)*BK100*($K100)+IF($G100&gt;0,($I100/$G100)*BK100,0)*(1-$K100)</f>
        <v>0</v>
      </c>
      <c r="BN100" s="989">
        <f>VLOOKUP($E100,BK$450:BN$461,4,FALSE)*BK100*($K100)+(BK100-BL100-BM100)*(1-$K100)</f>
        <v>0</v>
      </c>
      <c r="BO100" s="990"/>
      <c r="BS100" s="988">
        <f t="shared" si="92"/>
        <v>0</v>
      </c>
      <c r="BT100" s="989">
        <f>VLOOKUP($E100,BS$450:BV$461,2,FALSE)*BS100*($K100)+IF($G100&gt;0,($H100/$G100)*BS100,0)*(1-$K100)</f>
        <v>0</v>
      </c>
      <c r="BU100" s="989">
        <f>VLOOKUP($E100,BS$450:BV$461,3,FALSE)*BS100*($K100)+IF($G100&gt;0,($I100/$G100)*BS100,0)*(1-$K100)</f>
        <v>0</v>
      </c>
      <c r="BV100" s="989">
        <f>VLOOKUP($E100,BS$450:BV$461,4,FALSE)*BS100*($K100)+(BS100-BT100-BU100)*(1-$K100)</f>
        <v>0</v>
      </c>
      <c r="BW100" s="990"/>
      <c r="CA100" s="988">
        <f t="shared" si="93"/>
        <v>0</v>
      </c>
      <c r="CB100" s="989">
        <f>VLOOKUP($E100,CA$450:CD$461,2,FALSE)*CA100*($K100)+IF($G100&gt;0,($H100/$G100)*CA100,0)*(1-$K100)</f>
        <v>0</v>
      </c>
      <c r="CC100" s="989">
        <f>VLOOKUP($E100,CA$450:CD$461,3,FALSE)*CA100*($K100)+IF($G100&gt;0,($I100/$G100)*CA100,0)*(1-$K100)</f>
        <v>0</v>
      </c>
      <c r="CD100" s="989">
        <f>VLOOKUP($E100,CA$450:CD$461,4,FALSE)*CA100*($K100)+(CA100-CB100-CC100)*(1-$K100)</f>
        <v>0</v>
      </c>
      <c r="CE100" s="990"/>
      <c r="CI100" s="988">
        <f t="shared" si="94"/>
        <v>0</v>
      </c>
      <c r="CJ100" s="989">
        <f>VLOOKUP($E100,CI$450:CL$461,2,FALSE)*CI100*($K100)+IF($G100&gt;0,($H100/$G100)*CI100,0)*(1-$K100)</f>
        <v>0</v>
      </c>
      <c r="CK100" s="989">
        <f>VLOOKUP($E100,CI$450:CL$461,3,FALSE)*CI100*($K100)+IF($G100&gt;0,($I100/$G100)*CI100,0)*(1-$K100)</f>
        <v>0</v>
      </c>
      <c r="CL100" s="989">
        <f>VLOOKUP($E100,CI$450:CL$461,4,FALSE)*CI100*($K100)+(CI100-CJ100-CK100)*(1-$K100)</f>
        <v>0</v>
      </c>
      <c r="CM100" s="990"/>
      <c r="CQ100" s="988">
        <f t="shared" si="95"/>
        <v>0</v>
      </c>
      <c r="CR100" s="989">
        <f>VLOOKUP($E100,CQ$450:CT$461,2,FALSE)*CQ100*($K100)+IF($G100&gt;0,($H100/$G100)*CQ100,0)*(1-$K100)</f>
        <v>0</v>
      </c>
      <c r="CS100" s="989">
        <f>VLOOKUP($E100,CQ$450:CT$461,3,FALSE)*CQ100*($K100)+IF($G100&gt;0,($I100/$G100)*CQ100,0)*(1-$K100)</f>
        <v>0</v>
      </c>
      <c r="CT100" s="989">
        <f>VLOOKUP($E100,CQ$450:CT$461,4,FALSE)*CQ100*($K100)+(CQ100-CR100-CS100)*(1-$K100)</f>
        <v>0</v>
      </c>
      <c r="CU100" s="990"/>
      <c r="CY100" s="988">
        <f t="shared" si="96"/>
        <v>0</v>
      </c>
      <c r="CZ100" s="989">
        <f>VLOOKUP($E100,CY$450:DB$461,2,FALSE)*CY100*($K100)+IF($G100&gt;0,($H100/$G100)*CY100,0)*(1-$K100)</f>
        <v>0</v>
      </c>
      <c r="DA100" s="989">
        <f>VLOOKUP($E100,CY$450:DB$461,3,FALSE)*CY100*($K100)+IF($G100&gt;0,($I100/$G100)*CY100,0)*(1-$K100)</f>
        <v>0</v>
      </c>
      <c r="DB100" s="989">
        <f>VLOOKUP($E100,CY$450:DB$461,4,FALSE)*CY100*($K100)+(CY100-CZ100-DA100)*(1-$K100)</f>
        <v>0</v>
      </c>
      <c r="DC100" s="990"/>
      <c r="DG100" s="988">
        <f t="shared" si="97"/>
        <v>0</v>
      </c>
      <c r="DH100" s="989">
        <f>VLOOKUP($E100,DG$450:DJ$461,2,FALSE)*DG100*($K100)+IF($G100&gt;0,($H100/$G100)*DG100,0)*(1-$K100)</f>
        <v>0</v>
      </c>
      <c r="DI100" s="989">
        <f>VLOOKUP($E100,DG$450:DJ$461,3,FALSE)*DG100*($K100)+IF($G100&gt;0,($I100/$G100)*DG100,0)*(1-$K100)</f>
        <v>0</v>
      </c>
      <c r="DJ100" s="989">
        <f>VLOOKUP($E100,DG$450:DJ$461,4,FALSE)*DG100*($K100)+(DG100-DH100-DI100)*(1-$K100)</f>
        <v>0</v>
      </c>
      <c r="DK100" s="990"/>
      <c r="DO100" s="988">
        <f t="shared" si="98"/>
        <v>0</v>
      </c>
      <c r="DP100" s="989">
        <f>VLOOKUP($E100,DO$450:DR$461,2,FALSE)*DO100*($K100)+IF($G100&gt;0,($H100/$G100)*DO100,0)*(1-$K100)</f>
        <v>0</v>
      </c>
      <c r="DQ100" s="989">
        <f>VLOOKUP($E100,DO$450:DR$461,3,FALSE)*DO100*($K100)+IF($G100&gt;0,($I100/$G100)*DO100,0)*(1-$K100)</f>
        <v>0</v>
      </c>
      <c r="DR100" s="989">
        <f>VLOOKUP($E100,DO$450:DR$461,4,FALSE)*DO100*($K100)+(DO100-DP100-DQ100)*(1-$K100)</f>
        <v>0</v>
      </c>
      <c r="DS100" s="990"/>
      <c r="DW100" s="988">
        <f t="shared" si="99"/>
        <v>0</v>
      </c>
      <c r="DX100" s="989">
        <f>VLOOKUP($E100,DW$450:DZ$461,2,FALSE)*DW100*($K100)+IF($G100&gt;0,($H100/$G100)*DW100,0)*(1-$K100)</f>
        <v>0</v>
      </c>
      <c r="DY100" s="989">
        <f>VLOOKUP($E100,DW$450:DZ$461,3,FALSE)*DW100*($K100)+IF($G100&gt;0,($I100/$G100)*DW100,0)*(1-$K100)</f>
        <v>0</v>
      </c>
      <c r="DZ100" s="989">
        <f>VLOOKUP($E100,DW$450:DZ$461,4,FALSE)*DW100*($K100)+(DW100-DX100-DY100)*(1-$K100)</f>
        <v>0</v>
      </c>
      <c r="EA100" s="990"/>
      <c r="EE100" s="988">
        <f t="shared" si="100"/>
        <v>0</v>
      </c>
      <c r="EF100" s="989">
        <f>VLOOKUP($E100,EE$450:EH$461,2,FALSE)*EE100*($K100)+IF($G100&gt;0,($H100/$G100)*EE100,0)*(1-$K100)</f>
        <v>0</v>
      </c>
      <c r="EG100" s="989">
        <f>VLOOKUP($E100,EE$450:EH$461,3,FALSE)*EE100*($K100)+IF($G100&gt;0,($I100/$G100)*EE100,0)*(1-$K100)</f>
        <v>0</v>
      </c>
      <c r="EH100" s="989">
        <f>VLOOKUP($E100,EE$450:EH$461,4,FALSE)*EE100*($K100)+(EE100-EF100-EG100)*(1-$K100)</f>
        <v>0</v>
      </c>
      <c r="EI100" s="990"/>
      <c r="EM100" s="988">
        <f t="shared" si="101"/>
        <v>0</v>
      </c>
      <c r="EN100" s="989">
        <f>VLOOKUP($E100,EM$450:EP$461,2,FALSE)*EM100*($K100)+IF($G100&gt;0,($H100/$G100)*EM100,0)*(1-$K100)</f>
        <v>0</v>
      </c>
      <c r="EO100" s="989">
        <f>VLOOKUP($E100,EM$450:EP$461,3,FALSE)*EM100*($K100)+IF($G100&gt;0,($I100/$G100)*EM100,0)*(1-$K100)</f>
        <v>0</v>
      </c>
      <c r="EP100" s="989">
        <f>VLOOKUP($E100,EM$450:EP$461,4,FALSE)*EM100*($K100)+(EM100-EN100-EO100)*(1-$K100)</f>
        <v>0</v>
      </c>
      <c r="EQ100" s="990"/>
      <c r="EU100" s="988">
        <f t="shared" si="102"/>
        <v>0</v>
      </c>
      <c r="EV100" s="989">
        <f>VLOOKUP($E100,EU$450:EX$461,2,FALSE)*EU100*($K100)+IF($G100&gt;0,($H100/$G100)*EU100,0)*(1-$K100)</f>
        <v>0</v>
      </c>
      <c r="EW100" s="989">
        <f>VLOOKUP($E100,EU$450:EX$461,3,FALSE)*EU100*($K100)+IF($G100&gt;0,($I100/$G100)*EU100,0)*(1-$K100)</f>
        <v>0</v>
      </c>
      <c r="EX100" s="989">
        <f>VLOOKUP($E100,EU$450:EX$461,4,FALSE)*EU100*($K100)+(EU100-EV100-EW100)*(1-$K100)</f>
        <v>0</v>
      </c>
      <c r="EY100" s="990"/>
      <c r="FC100" s="988">
        <f t="shared" si="103"/>
        <v>0</v>
      </c>
      <c r="FD100" s="989">
        <f>VLOOKUP($E100,FC$450:FF$461,2,FALSE)*FC100*($K100)+IF($G100&gt;0,($H100/$G100)*FC100,0)*(1-$K100)</f>
        <v>0</v>
      </c>
      <c r="FE100" s="989">
        <f>VLOOKUP($E100,FC$450:FF$461,3,FALSE)*FC100*($K100)+IF($G100&gt;0,($I100/$G100)*FC100,0)*(1-$K100)</f>
        <v>0</v>
      </c>
      <c r="FF100" s="989">
        <f>VLOOKUP($E100,FC$450:FF$461,4,FALSE)*FC100*($K100)+(FC100-FD100-FE100)*(1-$K100)</f>
        <v>0</v>
      </c>
      <c r="FG100" s="990"/>
      <c r="FK100" s="988">
        <f t="shared" si="104"/>
        <v>0</v>
      </c>
      <c r="FL100" s="989">
        <f>VLOOKUP($E100,FK$450:FN$461,2,FALSE)*FK100*($K100)+IF($G100&gt;0,($H100/$G100)*FK100,0)*(1-$K100)</f>
        <v>0</v>
      </c>
      <c r="FM100" s="989">
        <f>VLOOKUP($E100,FK$450:FN$461,3,FALSE)*FK100*($K100)+IF($G100&gt;0,($I100/$G100)*FK100,0)*(1-$K100)</f>
        <v>0</v>
      </c>
      <c r="FN100" s="989">
        <f>VLOOKUP($E100,FK$450:FN$461,4,FALSE)*FK100*($K100)+(FK100-FL100-FM100)*(1-$K100)</f>
        <v>0</v>
      </c>
      <c r="FO100" s="990"/>
    </row>
    <row r="101" spans="1:171">
      <c r="A101" s="1262"/>
      <c r="B101" s="738" t="s">
        <v>104</v>
      </c>
      <c r="C101" s="1961"/>
      <c r="D101" s="789"/>
      <c r="E101" s="789"/>
      <c r="F101" s="790"/>
      <c r="G101" s="797">
        <f>SUM(G95:G100)</f>
        <v>0</v>
      </c>
      <c r="H101" s="797">
        <f>SUM(H95:H100)</f>
        <v>0</v>
      </c>
      <c r="I101" s="797">
        <f>SUM(I95:I100)</f>
        <v>0</v>
      </c>
      <c r="J101" s="1254">
        <f>SUM(J95:J100)</f>
        <v>0</v>
      </c>
      <c r="K101" s="777"/>
      <c r="O101" s="998">
        <f>SUM(O95:O100)</f>
        <v>0</v>
      </c>
      <c r="P101" s="998">
        <f>SUM(P95:P100)</f>
        <v>0</v>
      </c>
      <c r="Q101" s="998">
        <f>SUM(Q95:Q100)</f>
        <v>0</v>
      </c>
      <c r="R101" s="998">
        <f>SUM(R95:R100)</f>
        <v>0</v>
      </c>
      <c r="S101" s="990"/>
      <c r="W101" s="998">
        <f>SUM(W95:W100)</f>
        <v>0</v>
      </c>
      <c r="X101" s="998">
        <f>SUM(X95:X100)</f>
        <v>0</v>
      </c>
      <c r="Y101" s="998">
        <f>SUM(Y95:Y100)</f>
        <v>0</v>
      </c>
      <c r="Z101" s="998">
        <f>SUM(Z95:Z100)</f>
        <v>0</v>
      </c>
      <c r="AA101" s="990"/>
      <c r="AE101" s="998">
        <f>SUM(AE95:AE100)</f>
        <v>0</v>
      </c>
      <c r="AF101" s="998">
        <f>SUM(AF95:AF100)</f>
        <v>0</v>
      </c>
      <c r="AG101" s="998">
        <f>SUM(AG95:AG100)</f>
        <v>0</v>
      </c>
      <c r="AH101" s="998">
        <f>SUM(AH95:AH100)</f>
        <v>0</v>
      </c>
      <c r="AI101" s="990"/>
      <c r="AM101" s="998">
        <f>SUM(AM95:AM100)</f>
        <v>0</v>
      </c>
      <c r="AN101" s="998">
        <f>SUM(AN95:AN100)</f>
        <v>0</v>
      </c>
      <c r="AO101" s="998">
        <f>SUM(AO95:AO100)</f>
        <v>0</v>
      </c>
      <c r="AP101" s="998">
        <f>SUM(AP95:AP100)</f>
        <v>0</v>
      </c>
      <c r="AQ101" s="990"/>
      <c r="AU101" s="998">
        <f>SUM(AU95:AU100)</f>
        <v>0</v>
      </c>
      <c r="AV101" s="998">
        <f>SUM(AV95:AV100)</f>
        <v>0</v>
      </c>
      <c r="AW101" s="998">
        <f>SUM(AW95:AW100)</f>
        <v>0</v>
      </c>
      <c r="AX101" s="998">
        <f>SUM(AX95:AX100)</f>
        <v>0</v>
      </c>
      <c r="AY101" s="990"/>
      <c r="BC101" s="998">
        <f>SUM(BC95:BC100)</f>
        <v>0</v>
      </c>
      <c r="BD101" s="998">
        <f>SUM(BD95:BD100)</f>
        <v>0</v>
      </c>
      <c r="BE101" s="998">
        <f>SUM(BE95:BE100)</f>
        <v>0</v>
      </c>
      <c r="BF101" s="998">
        <f>SUM(BF95:BF100)</f>
        <v>0</v>
      </c>
      <c r="BG101" s="990"/>
      <c r="BK101" s="998">
        <f>SUM(BK95:BK100)</f>
        <v>0</v>
      </c>
      <c r="BL101" s="998">
        <f>SUM(BL95:BL100)</f>
        <v>0</v>
      </c>
      <c r="BM101" s="998">
        <f>SUM(BM95:BM100)</f>
        <v>0</v>
      </c>
      <c r="BN101" s="998">
        <f>SUM(BN95:BN100)</f>
        <v>0</v>
      </c>
      <c r="BO101" s="990"/>
      <c r="BS101" s="998">
        <f>SUM(BS95:BS100)</f>
        <v>0</v>
      </c>
      <c r="BT101" s="998">
        <f>SUM(BT95:BT100)</f>
        <v>0</v>
      </c>
      <c r="BU101" s="998">
        <f>SUM(BU95:BU100)</f>
        <v>0</v>
      </c>
      <c r="BV101" s="998">
        <f>SUM(BV95:BV100)</f>
        <v>0</v>
      </c>
      <c r="BW101" s="990"/>
      <c r="CA101" s="998">
        <f>SUM(CA95:CA100)</f>
        <v>0</v>
      </c>
      <c r="CB101" s="998">
        <f>SUM(CB95:CB100)</f>
        <v>0</v>
      </c>
      <c r="CC101" s="998">
        <f>SUM(CC95:CC100)</f>
        <v>0</v>
      </c>
      <c r="CD101" s="998">
        <f>SUM(CD95:CD100)</f>
        <v>0</v>
      </c>
      <c r="CE101" s="990"/>
      <c r="CI101" s="998">
        <f>SUM(CI95:CI100)</f>
        <v>0</v>
      </c>
      <c r="CJ101" s="998">
        <f>SUM(CJ95:CJ100)</f>
        <v>0</v>
      </c>
      <c r="CK101" s="998">
        <f>SUM(CK95:CK100)</f>
        <v>0</v>
      </c>
      <c r="CL101" s="998">
        <f>SUM(CL95:CL100)</f>
        <v>0</v>
      </c>
      <c r="CM101" s="990"/>
      <c r="CQ101" s="998">
        <f>SUM(CQ95:CQ100)</f>
        <v>0</v>
      </c>
      <c r="CR101" s="998">
        <f>SUM(CR95:CR100)</f>
        <v>0</v>
      </c>
      <c r="CS101" s="998">
        <f>SUM(CS95:CS100)</f>
        <v>0</v>
      </c>
      <c r="CT101" s="998">
        <f>SUM(CT95:CT100)</f>
        <v>0</v>
      </c>
      <c r="CU101" s="990"/>
      <c r="CY101" s="998">
        <f>SUM(CY95:CY100)</f>
        <v>0</v>
      </c>
      <c r="CZ101" s="998">
        <f>SUM(CZ95:CZ100)</f>
        <v>0</v>
      </c>
      <c r="DA101" s="998">
        <f>SUM(DA95:DA100)</f>
        <v>0</v>
      </c>
      <c r="DB101" s="998">
        <f>SUM(DB95:DB100)</f>
        <v>0</v>
      </c>
      <c r="DC101" s="990"/>
      <c r="DG101" s="998">
        <f>SUM(DG95:DG100)</f>
        <v>0</v>
      </c>
      <c r="DH101" s="998">
        <f>SUM(DH95:DH100)</f>
        <v>0</v>
      </c>
      <c r="DI101" s="998">
        <f>SUM(DI95:DI100)</f>
        <v>0</v>
      </c>
      <c r="DJ101" s="998">
        <f>SUM(DJ95:DJ100)</f>
        <v>0</v>
      </c>
      <c r="DK101" s="990"/>
      <c r="DO101" s="998">
        <f>SUM(DO95:DO100)</f>
        <v>0</v>
      </c>
      <c r="DP101" s="998">
        <f>SUM(DP95:DP100)</f>
        <v>0</v>
      </c>
      <c r="DQ101" s="998">
        <f>SUM(DQ95:DQ100)</f>
        <v>0</v>
      </c>
      <c r="DR101" s="998">
        <f>SUM(DR95:DR100)</f>
        <v>0</v>
      </c>
      <c r="DS101" s="990"/>
      <c r="DW101" s="998">
        <f>SUM(DW95:DW100)</f>
        <v>0</v>
      </c>
      <c r="DX101" s="998">
        <f>SUM(DX95:DX100)</f>
        <v>0</v>
      </c>
      <c r="DY101" s="998">
        <f>SUM(DY95:DY100)</f>
        <v>0</v>
      </c>
      <c r="DZ101" s="998">
        <f>SUM(DZ95:DZ100)</f>
        <v>0</v>
      </c>
      <c r="EA101" s="990"/>
      <c r="EE101" s="998">
        <f>SUM(EE95:EE100)</f>
        <v>0</v>
      </c>
      <c r="EF101" s="998">
        <f>SUM(EF95:EF100)</f>
        <v>0</v>
      </c>
      <c r="EG101" s="998">
        <f>SUM(EG95:EG100)</f>
        <v>0</v>
      </c>
      <c r="EH101" s="998">
        <f>SUM(EH95:EH100)</f>
        <v>0</v>
      </c>
      <c r="EI101" s="990"/>
      <c r="EM101" s="998">
        <f>SUM(EM95:EM100)</f>
        <v>0</v>
      </c>
      <c r="EN101" s="998">
        <f>SUM(EN95:EN100)</f>
        <v>0</v>
      </c>
      <c r="EO101" s="998">
        <f>SUM(EO95:EO100)</f>
        <v>0</v>
      </c>
      <c r="EP101" s="998">
        <f>SUM(EP95:EP100)</f>
        <v>0</v>
      </c>
      <c r="EQ101" s="990"/>
      <c r="EU101" s="998">
        <f>SUM(EU95:EU100)</f>
        <v>0</v>
      </c>
      <c r="EV101" s="998">
        <f>SUM(EV95:EV100)</f>
        <v>0</v>
      </c>
      <c r="EW101" s="998">
        <f>SUM(EW95:EW100)</f>
        <v>0</v>
      </c>
      <c r="EX101" s="998">
        <f>SUM(EX95:EX100)</f>
        <v>0</v>
      </c>
      <c r="EY101" s="990"/>
      <c r="FC101" s="998">
        <f>SUM(FC95:FC100)</f>
        <v>0</v>
      </c>
      <c r="FD101" s="998">
        <f>SUM(FD95:FD100)</f>
        <v>0</v>
      </c>
      <c r="FE101" s="998">
        <f>SUM(FE95:FE100)</f>
        <v>0</v>
      </c>
      <c r="FF101" s="998">
        <f>SUM(FF95:FF100)</f>
        <v>0</v>
      </c>
      <c r="FG101" s="990"/>
      <c r="FK101" s="998">
        <f>SUM(FK95:FK100)</f>
        <v>0</v>
      </c>
      <c r="FL101" s="998">
        <f>SUM(FL95:FL100)</f>
        <v>0</v>
      </c>
      <c r="FM101" s="998">
        <f>SUM(FM95:FM100)</f>
        <v>0</v>
      </c>
      <c r="FN101" s="998">
        <f>SUM(FN95:FN100)</f>
        <v>0</v>
      </c>
      <c r="FO101" s="990"/>
    </row>
    <row r="102" spans="1:171">
      <c r="A102" s="1262"/>
      <c r="B102" s="738"/>
      <c r="C102" s="1965"/>
      <c r="D102" s="819"/>
      <c r="E102" s="196"/>
      <c r="F102" s="196"/>
      <c r="G102" s="820"/>
      <c r="H102" s="820"/>
      <c r="I102" s="820"/>
      <c r="J102" s="1263"/>
      <c r="K102" s="777"/>
      <c r="O102" s="820"/>
      <c r="S102" s="990"/>
      <c r="W102" s="820"/>
      <c r="AA102" s="990"/>
      <c r="AE102" s="820"/>
      <c r="AI102" s="990"/>
      <c r="AM102" s="820"/>
      <c r="AQ102" s="990"/>
      <c r="AU102" s="820"/>
      <c r="AY102" s="990"/>
      <c r="BC102" s="820"/>
      <c r="BG102" s="990"/>
      <c r="BK102" s="820"/>
      <c r="BO102" s="990"/>
      <c r="BS102" s="820"/>
      <c r="BW102" s="990"/>
      <c r="CA102" s="820"/>
      <c r="CE102" s="990"/>
      <c r="CI102" s="820"/>
      <c r="CM102" s="990"/>
      <c r="CQ102" s="820"/>
      <c r="CU102" s="990"/>
      <c r="CY102" s="820"/>
      <c r="DC102" s="990"/>
      <c r="DG102" s="820"/>
      <c r="DK102" s="990"/>
      <c r="DO102" s="820"/>
      <c r="DS102" s="990"/>
      <c r="DW102" s="820"/>
      <c r="EA102" s="990"/>
      <c r="EE102" s="820"/>
      <c r="EI102" s="990"/>
      <c r="EM102" s="820"/>
      <c r="EQ102" s="990"/>
      <c r="EU102" s="820"/>
      <c r="EY102" s="990"/>
      <c r="FC102" s="820"/>
      <c r="FG102" s="990"/>
      <c r="FK102" s="820"/>
      <c r="FO102" s="990"/>
    </row>
    <row r="103" spans="1:171">
      <c r="A103" s="1192" t="s">
        <v>264</v>
      </c>
      <c r="B103" s="79"/>
      <c r="C103" s="1965"/>
      <c r="D103" s="196"/>
      <c r="E103" s="196"/>
      <c r="F103" s="196"/>
      <c r="G103" s="822"/>
      <c r="H103" s="822"/>
      <c r="I103" s="822"/>
      <c r="J103" s="1264"/>
      <c r="K103" s="777"/>
      <c r="O103" s="952"/>
      <c r="S103" s="990"/>
      <c r="W103" s="952"/>
      <c r="AA103" s="990"/>
      <c r="AE103" s="952"/>
      <c r="AI103" s="990"/>
      <c r="AM103" s="952"/>
      <c r="AQ103" s="990"/>
      <c r="AU103" s="952"/>
      <c r="AY103" s="990"/>
      <c r="BC103" s="952"/>
      <c r="BG103" s="990"/>
      <c r="BK103" s="952"/>
      <c r="BO103" s="990"/>
      <c r="BS103" s="952"/>
      <c r="BW103" s="990"/>
      <c r="CA103" s="952"/>
      <c r="CE103" s="990"/>
      <c r="CI103" s="952"/>
      <c r="CM103" s="990"/>
      <c r="CQ103" s="952"/>
      <c r="CU103" s="990"/>
      <c r="CY103" s="952"/>
      <c r="DC103" s="990"/>
      <c r="DG103" s="952"/>
      <c r="DK103" s="990"/>
      <c r="DO103" s="952"/>
      <c r="DS103" s="990"/>
      <c r="DW103" s="952"/>
      <c r="EA103" s="990"/>
      <c r="EE103" s="952"/>
      <c r="EI103" s="990"/>
      <c r="EM103" s="952"/>
      <c r="EQ103" s="990"/>
      <c r="EU103" s="952"/>
      <c r="EY103" s="990"/>
      <c r="FC103" s="952"/>
      <c r="FG103" s="990"/>
      <c r="FK103" s="952"/>
      <c r="FO103" s="990"/>
    </row>
    <row r="104" spans="1:171">
      <c r="A104" s="1246"/>
      <c r="B104" s="787" t="s">
        <v>399</v>
      </c>
      <c r="C104" s="1963" t="s">
        <v>78</v>
      </c>
      <c r="D104" s="764">
        <v>123</v>
      </c>
      <c r="E104" s="182" t="str">
        <f>'Sch 1- Rate Base '!E104</f>
        <v>DIRECT</v>
      </c>
      <c r="F104" s="765"/>
      <c r="G104" s="182">
        <f>'Sch 1- Rate Base '!G104</f>
        <v>0</v>
      </c>
      <c r="H104" s="182">
        <f>'Sch 1- Rate Base '!H104</f>
        <v>0</v>
      </c>
      <c r="I104" s="182">
        <f>'Sch 1- Rate Base '!I104</f>
        <v>0</v>
      </c>
      <c r="J104" s="1247">
        <f>'Sch 1- Rate Base '!J104</f>
        <v>0</v>
      </c>
      <c r="K104" s="777">
        <f>IF($E104="DIRECT",0,1)</f>
        <v>0</v>
      </c>
      <c r="O104" s="988">
        <f>$G104</f>
        <v>0</v>
      </c>
      <c r="P104" s="989">
        <f>VLOOKUP($E104,O$450:R$461,2,FALSE)*O104*($K104)+IF($G104&gt;0,($H104/$G104)*O104,0)*(1-$K104)</f>
        <v>0</v>
      </c>
      <c r="Q104" s="989">
        <f>VLOOKUP($E104,O$450:R$461,3,FALSE)*O104*($K104)+IF($G104&gt;0,($I104/$G104)*O104,0)*(1-$K104)</f>
        <v>0</v>
      </c>
      <c r="R104" s="989">
        <f>VLOOKUP($E104,O$450:R$461,4,FALSE)*O104*($K104)+(O104-P104-Q104)*(1-$K104)</f>
        <v>0</v>
      </c>
      <c r="S104" s="990"/>
      <c r="W104" s="988">
        <f>$G104</f>
        <v>0</v>
      </c>
      <c r="X104" s="989">
        <f>VLOOKUP($E104,W$450:Z$461,2,FALSE)*W104*($K104)+IF($G104&gt;0,($H104/$G104)*W104,0)*(1-$K104)</f>
        <v>0</v>
      </c>
      <c r="Y104" s="989">
        <f>VLOOKUP($E104,W$450:Z$461,3,FALSE)*W104*($K104)+IF($G104&gt;0,($I104/$G104)*W104,0)*(1-$K104)</f>
        <v>0</v>
      </c>
      <c r="Z104" s="989">
        <f>VLOOKUP($E104,W$450:Z$461,4,FALSE)*W104*($K104)+(W104-X104-Y104)*(1-$K104)</f>
        <v>0</v>
      </c>
      <c r="AA104" s="990"/>
      <c r="AE104" s="988">
        <f>$G104</f>
        <v>0</v>
      </c>
      <c r="AF104" s="989">
        <f>VLOOKUP($E104,AE$450:AH$461,2,FALSE)*AE104*($K104)+IF($G104&gt;0,($H104/$G104)*AE104,0)*(1-$K104)</f>
        <v>0</v>
      </c>
      <c r="AG104" s="989">
        <f>VLOOKUP($E104,AE$450:AH$461,3,FALSE)*AE104*($K104)+IF($G104&gt;0,($I104/$G104)*AE104,0)*(1-$K104)</f>
        <v>0</v>
      </c>
      <c r="AH104" s="989">
        <f>VLOOKUP($E104,AE$450:AH$461,4,FALSE)*AE104*($K104)+(AE104-AF104-AG104)*(1-$K104)</f>
        <v>0</v>
      </c>
      <c r="AI104" s="990"/>
      <c r="AM104" s="988">
        <f>$G104</f>
        <v>0</v>
      </c>
      <c r="AN104" s="989">
        <f>VLOOKUP($E104,AM$450:AP$461,2,FALSE)*AM104*($K104)+IF($G104&gt;0,($H104/$G104)*AM104,0)*(1-$K104)</f>
        <v>0</v>
      </c>
      <c r="AO104" s="989">
        <f>VLOOKUP($E104,AM$450:AP$461,3,FALSE)*AM104*($K104)+IF($G104&gt;0,($I104/$G104)*AM104,0)*(1-$K104)</f>
        <v>0</v>
      </c>
      <c r="AP104" s="989">
        <f>VLOOKUP($E104,AM$450:AP$461,4,FALSE)*AM104*($K104)+(AM104-AN104-AO104)*(1-$K104)</f>
        <v>0</v>
      </c>
      <c r="AQ104" s="990"/>
      <c r="AU104" s="988">
        <f>$G104</f>
        <v>0</v>
      </c>
      <c r="AV104" s="989">
        <f>VLOOKUP($E104,AU$450:AX$461,2,FALSE)*AU104*($K104)+IF($G104&gt;0,($H104/$G104)*AU104,0)*(1-$K104)</f>
        <v>0</v>
      </c>
      <c r="AW104" s="989">
        <f>VLOOKUP($E104,AU$450:AX$461,3,FALSE)*AU104*($K104)+IF($G104&gt;0,($I104/$G104)*AU104,0)*(1-$K104)</f>
        <v>0</v>
      </c>
      <c r="AX104" s="989">
        <f>VLOOKUP($E104,AU$450:AX$461,4,FALSE)*AU104*($K104)+(AU104-AV104-AW104)*(1-$K104)</f>
        <v>0</v>
      </c>
      <c r="AY104" s="990"/>
      <c r="BC104" s="988">
        <f>$G104</f>
        <v>0</v>
      </c>
      <c r="BD104" s="989">
        <f>VLOOKUP($E104,BC$450:BF$461,2,FALSE)*BC104*($K104)+IF($G104&gt;0,($H104/$G104)*BC104,0)*(1-$K104)</f>
        <v>0</v>
      </c>
      <c r="BE104" s="989">
        <f>VLOOKUP($E104,BC$450:BF$461,3,FALSE)*BC104*($K104)+IF($G104&gt;0,($I104/$G104)*BC104,0)*(1-$K104)</f>
        <v>0</v>
      </c>
      <c r="BF104" s="989">
        <f>VLOOKUP($E104,BC$450:BF$461,4,FALSE)*BC104*($K104)+(BC104-BD104-BE104)*(1-$K104)</f>
        <v>0</v>
      </c>
      <c r="BG104" s="990"/>
      <c r="BK104" s="988">
        <f>$G104</f>
        <v>0</v>
      </c>
      <c r="BL104" s="989">
        <f>VLOOKUP($E104,BK$450:BN$461,2,FALSE)*BK104*($K104)+IF($G104&gt;0,($H104/$G104)*BK104,0)*(1-$K104)</f>
        <v>0</v>
      </c>
      <c r="BM104" s="989">
        <f>VLOOKUP($E104,BK$450:BN$461,3,FALSE)*BK104*($K104)+IF($G104&gt;0,($I104/$G104)*BK104,0)*(1-$K104)</f>
        <v>0</v>
      </c>
      <c r="BN104" s="989">
        <f>VLOOKUP($E104,BK$450:BN$461,4,FALSE)*BK104*($K104)+(BK104-BL104-BM104)*(1-$K104)</f>
        <v>0</v>
      </c>
      <c r="BO104" s="990"/>
      <c r="BS104" s="988">
        <f>$G104</f>
        <v>0</v>
      </c>
      <c r="BT104" s="989">
        <f>VLOOKUP($E104,BS$450:BV$461,2,FALSE)*BS104*($K104)+IF($G104&gt;0,($H104/$G104)*BS104,0)*(1-$K104)</f>
        <v>0</v>
      </c>
      <c r="BU104" s="989">
        <f>VLOOKUP($E104,BS$450:BV$461,3,FALSE)*BS104*($K104)+IF($G104&gt;0,($I104/$G104)*BS104,0)*(1-$K104)</f>
        <v>0</v>
      </c>
      <c r="BV104" s="989">
        <f>VLOOKUP($E104,BS$450:BV$461,4,FALSE)*BS104*($K104)+(BS104-BT104-BU104)*(1-$K104)</f>
        <v>0</v>
      </c>
      <c r="BW104" s="990"/>
      <c r="CA104" s="988">
        <f>$G104</f>
        <v>0</v>
      </c>
      <c r="CB104" s="989">
        <f>VLOOKUP($E104,CA$450:CD$461,2,FALSE)*CA104*($K104)+IF($G104&gt;0,($H104/$G104)*CA104,0)*(1-$K104)</f>
        <v>0</v>
      </c>
      <c r="CC104" s="989">
        <f>VLOOKUP($E104,CA$450:CD$461,3,FALSE)*CA104*($K104)+IF($G104&gt;0,($I104/$G104)*CA104,0)*(1-$K104)</f>
        <v>0</v>
      </c>
      <c r="CD104" s="989">
        <f>VLOOKUP($E104,CA$450:CD$461,4,FALSE)*CA104*($K104)+(CA104-CB104-CC104)*(1-$K104)</f>
        <v>0</v>
      </c>
      <c r="CE104" s="990"/>
      <c r="CI104" s="988">
        <f>$G104</f>
        <v>0</v>
      </c>
      <c r="CJ104" s="989">
        <f>VLOOKUP($E104,CI$450:CL$461,2,FALSE)*CI104*($K104)+IF($G104&gt;0,($H104/$G104)*CI104,0)*(1-$K104)</f>
        <v>0</v>
      </c>
      <c r="CK104" s="989">
        <f>VLOOKUP($E104,CI$450:CL$461,3,FALSE)*CI104*($K104)+IF($G104&gt;0,($I104/$G104)*CI104,0)*(1-$K104)</f>
        <v>0</v>
      </c>
      <c r="CL104" s="989">
        <f>VLOOKUP($E104,CI$450:CL$461,4,FALSE)*CI104*($K104)+(CI104-CJ104-CK104)*(1-$K104)</f>
        <v>0</v>
      </c>
      <c r="CM104" s="990"/>
      <c r="CQ104" s="988">
        <f>$G104</f>
        <v>0</v>
      </c>
      <c r="CR104" s="989">
        <f>VLOOKUP($E104,CQ$450:CT$461,2,FALSE)*CQ104*($K104)+IF($G104&gt;0,($H104/$G104)*CQ104,0)*(1-$K104)</f>
        <v>0</v>
      </c>
      <c r="CS104" s="989">
        <f>VLOOKUP($E104,CQ$450:CT$461,3,FALSE)*CQ104*($K104)+IF($G104&gt;0,($I104/$G104)*CQ104,0)*(1-$K104)</f>
        <v>0</v>
      </c>
      <c r="CT104" s="989">
        <f>VLOOKUP($E104,CQ$450:CT$461,4,FALSE)*CQ104*($K104)+(CQ104-CR104-CS104)*(1-$K104)</f>
        <v>0</v>
      </c>
      <c r="CU104" s="990"/>
      <c r="CY104" s="988">
        <f>$G104</f>
        <v>0</v>
      </c>
      <c r="CZ104" s="989">
        <f>VLOOKUP($E104,CY$450:DB$461,2,FALSE)*CY104*($K104)+IF($G104&gt;0,($H104/$G104)*CY104,0)*(1-$K104)</f>
        <v>0</v>
      </c>
      <c r="DA104" s="989">
        <f>VLOOKUP($E104,CY$450:DB$461,3,FALSE)*CY104*($K104)+IF($G104&gt;0,($I104/$G104)*CY104,0)*(1-$K104)</f>
        <v>0</v>
      </c>
      <c r="DB104" s="989">
        <f>VLOOKUP($E104,CY$450:DB$461,4,FALSE)*CY104*($K104)+(CY104-CZ104-DA104)*(1-$K104)</f>
        <v>0</v>
      </c>
      <c r="DC104" s="990"/>
      <c r="DG104" s="988">
        <f>$G104</f>
        <v>0</v>
      </c>
      <c r="DH104" s="989">
        <f>VLOOKUP($E104,DG$450:DJ$461,2,FALSE)*DG104*($K104)+IF($G104&gt;0,($H104/$G104)*DG104,0)*(1-$K104)</f>
        <v>0</v>
      </c>
      <c r="DI104" s="989">
        <f>VLOOKUP($E104,DG$450:DJ$461,3,FALSE)*DG104*($K104)+IF($G104&gt;0,($I104/$G104)*DG104,0)*(1-$K104)</f>
        <v>0</v>
      </c>
      <c r="DJ104" s="989">
        <f>VLOOKUP($E104,DG$450:DJ$461,4,FALSE)*DG104*($K104)+(DG104-DH104-DI104)*(1-$K104)</f>
        <v>0</v>
      </c>
      <c r="DK104" s="990"/>
      <c r="DO104" s="988">
        <f>$G104</f>
        <v>0</v>
      </c>
      <c r="DP104" s="989">
        <f>VLOOKUP($E104,DO$450:DR$461,2,FALSE)*DO104*($K104)+IF($G104&gt;0,($H104/$G104)*DO104,0)*(1-$K104)</f>
        <v>0</v>
      </c>
      <c r="DQ104" s="989">
        <f>VLOOKUP($E104,DO$450:DR$461,3,FALSE)*DO104*($K104)+IF($G104&gt;0,($I104/$G104)*DO104,0)*(1-$K104)</f>
        <v>0</v>
      </c>
      <c r="DR104" s="989">
        <f>VLOOKUP($E104,DO$450:DR$461,4,FALSE)*DO104*($K104)+(DO104-DP104-DQ104)*(1-$K104)</f>
        <v>0</v>
      </c>
      <c r="DS104" s="990"/>
      <c r="DW104" s="988">
        <f>$G104</f>
        <v>0</v>
      </c>
      <c r="DX104" s="989">
        <f>VLOOKUP($E104,DW$450:DZ$461,2,FALSE)*DW104*($K104)+IF($G104&gt;0,($H104/$G104)*DW104,0)*(1-$K104)</f>
        <v>0</v>
      </c>
      <c r="DY104" s="989">
        <f>VLOOKUP($E104,DW$450:DZ$461,3,FALSE)*DW104*($K104)+IF($G104&gt;0,($I104/$G104)*DW104,0)*(1-$K104)</f>
        <v>0</v>
      </c>
      <c r="DZ104" s="989">
        <f>VLOOKUP($E104,DW$450:DZ$461,4,FALSE)*DW104*($K104)+(DW104-DX104-DY104)*(1-$K104)</f>
        <v>0</v>
      </c>
      <c r="EA104" s="990"/>
      <c r="EE104" s="988">
        <f>$G104</f>
        <v>0</v>
      </c>
      <c r="EF104" s="989">
        <f>VLOOKUP($E104,EE$450:EH$461,2,FALSE)*EE104*($K104)+IF($G104&gt;0,($H104/$G104)*EE104,0)*(1-$K104)</f>
        <v>0</v>
      </c>
      <c r="EG104" s="989">
        <f>VLOOKUP($E104,EE$450:EH$461,3,FALSE)*EE104*($K104)+IF($G104&gt;0,($I104/$G104)*EE104,0)*(1-$K104)</f>
        <v>0</v>
      </c>
      <c r="EH104" s="989">
        <f>VLOOKUP($E104,EE$450:EH$461,4,FALSE)*EE104*($K104)+(EE104-EF104-EG104)*(1-$K104)</f>
        <v>0</v>
      </c>
      <c r="EI104" s="990"/>
      <c r="EM104" s="988">
        <f>$G104</f>
        <v>0</v>
      </c>
      <c r="EN104" s="989">
        <f>VLOOKUP($E104,EM$450:EP$461,2,FALSE)*EM104*($K104)+IF($G104&gt;0,($H104/$G104)*EM104,0)*(1-$K104)</f>
        <v>0</v>
      </c>
      <c r="EO104" s="989">
        <f>VLOOKUP($E104,EM$450:EP$461,3,FALSE)*EM104*($K104)+IF($G104&gt;0,($I104/$G104)*EM104,0)*(1-$K104)</f>
        <v>0</v>
      </c>
      <c r="EP104" s="989">
        <f>VLOOKUP($E104,EM$450:EP$461,4,FALSE)*EM104*($K104)+(EM104-EN104-EO104)*(1-$K104)</f>
        <v>0</v>
      </c>
      <c r="EQ104" s="990"/>
      <c r="EU104" s="988">
        <f>$G104</f>
        <v>0</v>
      </c>
      <c r="EV104" s="989">
        <f>VLOOKUP($E104,EU$450:EX$461,2,FALSE)*EU104*($K104)+IF($G104&gt;0,($H104/$G104)*EU104,0)*(1-$K104)</f>
        <v>0</v>
      </c>
      <c r="EW104" s="989">
        <f>VLOOKUP($E104,EU$450:EX$461,3,FALSE)*EU104*($K104)+IF($G104&gt;0,($I104/$G104)*EU104,0)*(1-$K104)</f>
        <v>0</v>
      </c>
      <c r="EX104" s="989">
        <f>VLOOKUP($E104,EU$450:EX$461,4,FALSE)*EU104*($K104)+(EU104-EV104-EW104)*(1-$K104)</f>
        <v>0</v>
      </c>
      <c r="EY104" s="990"/>
      <c r="FC104" s="988">
        <f>$G104</f>
        <v>0</v>
      </c>
      <c r="FD104" s="989">
        <f>VLOOKUP($E104,FC$450:FF$461,2,FALSE)*FC104*($K104)+IF($G104&gt;0,($H104/$G104)*FC104,0)*(1-$K104)</f>
        <v>0</v>
      </c>
      <c r="FE104" s="989">
        <f>VLOOKUP($E104,FC$450:FF$461,3,FALSE)*FC104*($K104)+IF($G104&gt;0,($I104/$G104)*FC104,0)*(1-$K104)</f>
        <v>0</v>
      </c>
      <c r="FF104" s="989">
        <f>VLOOKUP($E104,FC$450:FF$461,4,FALSE)*FC104*($K104)+(FC104-FD104-FE104)*(1-$K104)</f>
        <v>0</v>
      </c>
      <c r="FG104" s="990"/>
      <c r="FK104" s="988">
        <f>$G104</f>
        <v>0</v>
      </c>
      <c r="FL104" s="989">
        <f>VLOOKUP($E104,FK$450:FN$461,2,FALSE)*FK104*($K104)+IF($G104&gt;0,($H104/$G104)*FK104,0)*(1-$K104)</f>
        <v>0</v>
      </c>
      <c r="FM104" s="989">
        <f>VLOOKUP($E104,FK$450:FN$461,3,FALSE)*FK104*($K104)+IF($G104&gt;0,($I104/$G104)*FK104,0)*(1-$K104)</f>
        <v>0</v>
      </c>
      <c r="FN104" s="989">
        <f>VLOOKUP($E104,FK$450:FN$461,4,FALSE)*FK104*($K104)+(FK104-FL104-FM104)*(1-$K104)</f>
        <v>0</v>
      </c>
      <c r="FO104" s="990"/>
    </row>
    <row r="105" spans="1:171">
      <c r="A105" s="1246"/>
      <c r="B105" s="787" t="s">
        <v>840</v>
      </c>
      <c r="C105" s="1963" t="s">
        <v>78</v>
      </c>
      <c r="D105" s="764">
        <v>123.1</v>
      </c>
      <c r="E105" s="182" t="str">
        <f>'Sch 1- Rate Base '!E105</f>
        <v>DIRECT</v>
      </c>
      <c r="F105" s="765"/>
      <c r="G105" s="182">
        <f>'Sch 1- Rate Base '!G105</f>
        <v>0</v>
      </c>
      <c r="H105" s="182">
        <f>'Sch 1- Rate Base '!H105</f>
        <v>0</v>
      </c>
      <c r="I105" s="182">
        <f>'Sch 1- Rate Base '!I105</f>
        <v>0</v>
      </c>
      <c r="J105" s="1247">
        <f>'Sch 1- Rate Base '!J105</f>
        <v>0</v>
      </c>
      <c r="K105" s="777">
        <f>IF($E105="DIRECT",0,1)</f>
        <v>0</v>
      </c>
      <c r="O105" s="988">
        <f>$G105</f>
        <v>0</v>
      </c>
      <c r="P105" s="989">
        <f>VLOOKUP($E105,O$450:R$461,2,FALSE)*O105*($K105)+IF($G105&gt;0,($H105/$G105)*O105,0)*(1-$K105)</f>
        <v>0</v>
      </c>
      <c r="Q105" s="989">
        <f>VLOOKUP($E105,O$450:R$461,3,FALSE)*O105*($K105)+IF($G105&gt;0,($I105/$G105)*O105,0)*(1-$K105)</f>
        <v>0</v>
      </c>
      <c r="R105" s="989">
        <f>VLOOKUP($E105,O$450:R$461,4,FALSE)*O105*($K105)+(O105-P105-Q105)*(1-$K105)</f>
        <v>0</v>
      </c>
      <c r="S105" s="990"/>
      <c r="W105" s="988">
        <f>$G105</f>
        <v>0</v>
      </c>
      <c r="X105" s="989">
        <f>VLOOKUP($E105,W$450:Z$461,2,FALSE)*W105*($K105)+IF($G105&gt;0,($H105/$G105)*W105,0)*(1-$K105)</f>
        <v>0</v>
      </c>
      <c r="Y105" s="989">
        <f>VLOOKUP($E105,W$450:Z$461,3,FALSE)*W105*($K105)+IF($G105&gt;0,($I105/$G105)*W105,0)*(1-$K105)</f>
        <v>0</v>
      </c>
      <c r="Z105" s="989">
        <f>VLOOKUP($E105,W$450:Z$461,4,FALSE)*W105*($K105)+(W105-X105-Y105)*(1-$K105)</f>
        <v>0</v>
      </c>
      <c r="AA105" s="990"/>
      <c r="AE105" s="988">
        <f>$G105</f>
        <v>0</v>
      </c>
      <c r="AF105" s="989">
        <f>VLOOKUP($E105,AE$450:AH$461,2,FALSE)*AE105*($K105)+IF($G105&gt;0,($H105/$G105)*AE105,0)*(1-$K105)</f>
        <v>0</v>
      </c>
      <c r="AG105" s="989">
        <f>VLOOKUP($E105,AE$450:AH$461,3,FALSE)*AE105*($K105)+IF($G105&gt;0,($I105/$G105)*AE105,0)*(1-$K105)</f>
        <v>0</v>
      </c>
      <c r="AH105" s="989">
        <f>VLOOKUP($E105,AE$450:AH$461,4,FALSE)*AE105*($K105)+(AE105-AF105-AG105)*(1-$K105)</f>
        <v>0</v>
      </c>
      <c r="AI105" s="990"/>
      <c r="AM105" s="988">
        <f>$G105</f>
        <v>0</v>
      </c>
      <c r="AN105" s="989">
        <f>VLOOKUP($E105,AM$450:AP$461,2,FALSE)*AM105*($K105)+IF($G105&gt;0,($H105/$G105)*AM105,0)*(1-$K105)</f>
        <v>0</v>
      </c>
      <c r="AO105" s="989">
        <f>VLOOKUP($E105,AM$450:AP$461,3,FALSE)*AM105*($K105)+IF($G105&gt;0,($I105/$G105)*AM105,0)*(1-$K105)</f>
        <v>0</v>
      </c>
      <c r="AP105" s="989">
        <f>VLOOKUP($E105,AM$450:AP$461,4,FALSE)*AM105*($K105)+(AM105-AN105-AO105)*(1-$K105)</f>
        <v>0</v>
      </c>
      <c r="AQ105" s="990"/>
      <c r="AU105" s="988">
        <f>$G105</f>
        <v>0</v>
      </c>
      <c r="AV105" s="989">
        <f>VLOOKUP($E105,AU$450:AX$461,2,FALSE)*AU105*($K105)+IF($G105&gt;0,($H105/$G105)*AU105,0)*(1-$K105)</f>
        <v>0</v>
      </c>
      <c r="AW105" s="989">
        <f>VLOOKUP($E105,AU$450:AX$461,3,FALSE)*AU105*($K105)+IF($G105&gt;0,($I105/$G105)*AU105,0)*(1-$K105)</f>
        <v>0</v>
      </c>
      <c r="AX105" s="989">
        <f>VLOOKUP($E105,AU$450:AX$461,4,FALSE)*AU105*($K105)+(AU105-AV105-AW105)*(1-$K105)</f>
        <v>0</v>
      </c>
      <c r="AY105" s="990"/>
      <c r="BC105" s="988">
        <f>$G105</f>
        <v>0</v>
      </c>
      <c r="BD105" s="989">
        <f>VLOOKUP($E105,BC$450:BF$461,2,FALSE)*BC105*($K105)+IF($G105&gt;0,($H105/$G105)*BC105,0)*(1-$K105)</f>
        <v>0</v>
      </c>
      <c r="BE105" s="989">
        <f>VLOOKUP($E105,BC$450:BF$461,3,FALSE)*BC105*($K105)+IF($G105&gt;0,($I105/$G105)*BC105,0)*(1-$K105)</f>
        <v>0</v>
      </c>
      <c r="BF105" s="989">
        <f>VLOOKUP($E105,BC$450:BF$461,4,FALSE)*BC105*($K105)+(BC105-BD105-BE105)*(1-$K105)</f>
        <v>0</v>
      </c>
      <c r="BG105" s="990"/>
      <c r="BK105" s="988">
        <f>$G105</f>
        <v>0</v>
      </c>
      <c r="BL105" s="989">
        <f>VLOOKUP($E105,BK$450:BN$461,2,FALSE)*BK105*($K105)+IF($G105&gt;0,($H105/$G105)*BK105,0)*(1-$K105)</f>
        <v>0</v>
      </c>
      <c r="BM105" s="989">
        <f>VLOOKUP($E105,BK$450:BN$461,3,FALSE)*BK105*($K105)+IF($G105&gt;0,($I105/$G105)*BK105,0)*(1-$K105)</f>
        <v>0</v>
      </c>
      <c r="BN105" s="989">
        <f>VLOOKUP($E105,BK$450:BN$461,4,FALSE)*BK105*($K105)+(BK105-BL105-BM105)*(1-$K105)</f>
        <v>0</v>
      </c>
      <c r="BO105" s="990"/>
      <c r="BS105" s="988">
        <f>$G105</f>
        <v>0</v>
      </c>
      <c r="BT105" s="989">
        <f>VLOOKUP($E105,BS$450:BV$461,2,FALSE)*BS105*($K105)+IF($G105&gt;0,($H105/$G105)*BS105,0)*(1-$K105)</f>
        <v>0</v>
      </c>
      <c r="BU105" s="989">
        <f>VLOOKUP($E105,BS$450:BV$461,3,FALSE)*BS105*($K105)+IF($G105&gt;0,($I105/$G105)*BS105,0)*(1-$K105)</f>
        <v>0</v>
      </c>
      <c r="BV105" s="989">
        <f>VLOOKUP($E105,BS$450:BV$461,4,FALSE)*BS105*($K105)+(BS105-BT105-BU105)*(1-$K105)</f>
        <v>0</v>
      </c>
      <c r="BW105" s="990"/>
      <c r="CA105" s="988">
        <f>$G105</f>
        <v>0</v>
      </c>
      <c r="CB105" s="989">
        <f>VLOOKUP($E105,CA$450:CD$461,2,FALSE)*CA105*($K105)+IF($G105&gt;0,($H105/$G105)*CA105,0)*(1-$K105)</f>
        <v>0</v>
      </c>
      <c r="CC105" s="989">
        <f>VLOOKUP($E105,CA$450:CD$461,3,FALSE)*CA105*($K105)+IF($G105&gt;0,($I105/$G105)*CA105,0)*(1-$K105)</f>
        <v>0</v>
      </c>
      <c r="CD105" s="989">
        <f>VLOOKUP($E105,CA$450:CD$461,4,FALSE)*CA105*($K105)+(CA105-CB105-CC105)*(1-$K105)</f>
        <v>0</v>
      </c>
      <c r="CE105" s="990"/>
      <c r="CI105" s="988">
        <f>$G105</f>
        <v>0</v>
      </c>
      <c r="CJ105" s="989">
        <f>VLOOKUP($E105,CI$450:CL$461,2,FALSE)*CI105*($K105)+IF($G105&gt;0,($H105/$G105)*CI105,0)*(1-$K105)</f>
        <v>0</v>
      </c>
      <c r="CK105" s="989">
        <f>VLOOKUP($E105,CI$450:CL$461,3,FALSE)*CI105*($K105)+IF($G105&gt;0,($I105/$G105)*CI105,0)*(1-$K105)</f>
        <v>0</v>
      </c>
      <c r="CL105" s="989">
        <f>VLOOKUP($E105,CI$450:CL$461,4,FALSE)*CI105*($K105)+(CI105-CJ105-CK105)*(1-$K105)</f>
        <v>0</v>
      </c>
      <c r="CM105" s="990"/>
      <c r="CQ105" s="988">
        <f>$G105</f>
        <v>0</v>
      </c>
      <c r="CR105" s="989">
        <f>VLOOKUP($E105,CQ$450:CT$461,2,FALSE)*CQ105*($K105)+IF($G105&gt;0,($H105/$G105)*CQ105,0)*(1-$K105)</f>
        <v>0</v>
      </c>
      <c r="CS105" s="989">
        <f>VLOOKUP($E105,CQ$450:CT$461,3,FALSE)*CQ105*($K105)+IF($G105&gt;0,($I105/$G105)*CQ105,0)*(1-$K105)</f>
        <v>0</v>
      </c>
      <c r="CT105" s="989">
        <f>VLOOKUP($E105,CQ$450:CT$461,4,FALSE)*CQ105*($K105)+(CQ105-CR105-CS105)*(1-$K105)</f>
        <v>0</v>
      </c>
      <c r="CU105" s="990"/>
      <c r="CY105" s="988">
        <f>$G105</f>
        <v>0</v>
      </c>
      <c r="CZ105" s="989">
        <f>VLOOKUP($E105,CY$450:DB$461,2,FALSE)*CY105*($K105)+IF($G105&gt;0,($H105/$G105)*CY105,0)*(1-$K105)</f>
        <v>0</v>
      </c>
      <c r="DA105" s="989">
        <f>VLOOKUP($E105,CY$450:DB$461,3,FALSE)*CY105*($K105)+IF($G105&gt;0,($I105/$G105)*CY105,0)*(1-$K105)</f>
        <v>0</v>
      </c>
      <c r="DB105" s="989">
        <f>VLOOKUP($E105,CY$450:DB$461,4,FALSE)*CY105*($K105)+(CY105-CZ105-DA105)*(1-$K105)</f>
        <v>0</v>
      </c>
      <c r="DC105" s="990"/>
      <c r="DG105" s="988">
        <f>$G105</f>
        <v>0</v>
      </c>
      <c r="DH105" s="989">
        <f>VLOOKUP($E105,DG$450:DJ$461,2,FALSE)*DG105*($K105)+IF($G105&gt;0,($H105/$G105)*DG105,0)*(1-$K105)</f>
        <v>0</v>
      </c>
      <c r="DI105" s="989">
        <f>VLOOKUP($E105,DG$450:DJ$461,3,FALSE)*DG105*($K105)+IF($G105&gt;0,($I105/$G105)*DG105,0)*(1-$K105)</f>
        <v>0</v>
      </c>
      <c r="DJ105" s="989">
        <f>VLOOKUP($E105,DG$450:DJ$461,4,FALSE)*DG105*($K105)+(DG105-DH105-DI105)*(1-$K105)</f>
        <v>0</v>
      </c>
      <c r="DK105" s="990"/>
      <c r="DO105" s="988">
        <f>$G105</f>
        <v>0</v>
      </c>
      <c r="DP105" s="989">
        <f>VLOOKUP($E105,DO$450:DR$461,2,FALSE)*DO105*($K105)+IF($G105&gt;0,($H105/$G105)*DO105,0)*(1-$K105)</f>
        <v>0</v>
      </c>
      <c r="DQ105" s="989">
        <f>VLOOKUP($E105,DO$450:DR$461,3,FALSE)*DO105*($K105)+IF($G105&gt;0,($I105/$G105)*DO105,0)*(1-$K105)</f>
        <v>0</v>
      </c>
      <c r="DR105" s="989">
        <f>VLOOKUP($E105,DO$450:DR$461,4,FALSE)*DO105*($K105)+(DO105-DP105-DQ105)*(1-$K105)</f>
        <v>0</v>
      </c>
      <c r="DS105" s="990"/>
      <c r="DW105" s="988">
        <f>$G105</f>
        <v>0</v>
      </c>
      <c r="DX105" s="989">
        <f>VLOOKUP($E105,DW$450:DZ$461,2,FALSE)*DW105*($K105)+IF($G105&gt;0,($H105/$G105)*DW105,0)*(1-$K105)</f>
        <v>0</v>
      </c>
      <c r="DY105" s="989">
        <f>VLOOKUP($E105,DW$450:DZ$461,3,FALSE)*DW105*($K105)+IF($G105&gt;0,($I105/$G105)*DW105,0)*(1-$K105)</f>
        <v>0</v>
      </c>
      <c r="DZ105" s="989">
        <f>VLOOKUP($E105,DW$450:DZ$461,4,FALSE)*DW105*($K105)+(DW105-DX105-DY105)*(1-$K105)</f>
        <v>0</v>
      </c>
      <c r="EA105" s="990"/>
      <c r="EE105" s="988">
        <f>$G105</f>
        <v>0</v>
      </c>
      <c r="EF105" s="989">
        <f>VLOOKUP($E105,EE$450:EH$461,2,FALSE)*EE105*($K105)+IF($G105&gt;0,($H105/$G105)*EE105,0)*(1-$K105)</f>
        <v>0</v>
      </c>
      <c r="EG105" s="989">
        <f>VLOOKUP($E105,EE$450:EH$461,3,FALSE)*EE105*($K105)+IF($G105&gt;0,($I105/$G105)*EE105,0)*(1-$K105)</f>
        <v>0</v>
      </c>
      <c r="EH105" s="989">
        <f>VLOOKUP($E105,EE$450:EH$461,4,FALSE)*EE105*($K105)+(EE105-EF105-EG105)*(1-$K105)</f>
        <v>0</v>
      </c>
      <c r="EI105" s="990"/>
      <c r="EM105" s="988">
        <f>$G105</f>
        <v>0</v>
      </c>
      <c r="EN105" s="989">
        <f>VLOOKUP($E105,EM$450:EP$461,2,FALSE)*EM105*($K105)+IF($G105&gt;0,($H105/$G105)*EM105,0)*(1-$K105)</f>
        <v>0</v>
      </c>
      <c r="EO105" s="989">
        <f>VLOOKUP($E105,EM$450:EP$461,3,FALSE)*EM105*($K105)+IF($G105&gt;0,($I105/$G105)*EM105,0)*(1-$K105)</f>
        <v>0</v>
      </c>
      <c r="EP105" s="989">
        <f>VLOOKUP($E105,EM$450:EP$461,4,FALSE)*EM105*($K105)+(EM105-EN105-EO105)*(1-$K105)</f>
        <v>0</v>
      </c>
      <c r="EQ105" s="990"/>
      <c r="EU105" s="988">
        <f>$G105</f>
        <v>0</v>
      </c>
      <c r="EV105" s="989">
        <f>VLOOKUP($E105,EU$450:EX$461,2,FALSE)*EU105*($K105)+IF($G105&gt;0,($H105/$G105)*EU105,0)*(1-$K105)</f>
        <v>0</v>
      </c>
      <c r="EW105" s="989">
        <f>VLOOKUP($E105,EU$450:EX$461,3,FALSE)*EU105*($K105)+IF($G105&gt;0,($I105/$G105)*EU105,0)*(1-$K105)</f>
        <v>0</v>
      </c>
      <c r="EX105" s="989">
        <f>VLOOKUP($E105,EU$450:EX$461,4,FALSE)*EU105*($K105)+(EU105-EV105-EW105)*(1-$K105)</f>
        <v>0</v>
      </c>
      <c r="EY105" s="990"/>
      <c r="FC105" s="988">
        <f>$G105</f>
        <v>0</v>
      </c>
      <c r="FD105" s="989">
        <f>VLOOKUP($E105,FC$450:FF$461,2,FALSE)*FC105*($K105)+IF($G105&gt;0,($H105/$G105)*FC105,0)*(1-$K105)</f>
        <v>0</v>
      </c>
      <c r="FE105" s="989">
        <f>VLOOKUP($E105,FC$450:FF$461,3,FALSE)*FC105*($K105)+IF($G105&gt;0,($I105/$G105)*FC105,0)*(1-$K105)</f>
        <v>0</v>
      </c>
      <c r="FF105" s="989">
        <f>VLOOKUP($E105,FC$450:FF$461,4,FALSE)*FC105*($K105)+(FC105-FD105-FE105)*(1-$K105)</f>
        <v>0</v>
      </c>
      <c r="FG105" s="990"/>
      <c r="FK105" s="988">
        <f>$G105</f>
        <v>0</v>
      </c>
      <c r="FL105" s="989">
        <f>VLOOKUP($E105,FK$450:FN$461,2,FALSE)*FK105*($K105)+IF($G105&gt;0,($H105/$G105)*FK105,0)*(1-$K105)</f>
        <v>0</v>
      </c>
      <c r="FM105" s="989">
        <f>VLOOKUP($E105,FK$450:FN$461,3,FALSE)*FK105*($K105)+IF($G105&gt;0,($I105/$G105)*FK105,0)*(1-$K105)</f>
        <v>0</v>
      </c>
      <c r="FN105" s="989">
        <f>VLOOKUP($E105,FK$450:FN$461,4,FALSE)*FK105*($K105)+(FK105-FL105-FM105)*(1-$K105)</f>
        <v>0</v>
      </c>
      <c r="FO105" s="990"/>
    </row>
    <row r="106" spans="1:171">
      <c r="A106" s="1246"/>
      <c r="B106" s="10" t="s">
        <v>432</v>
      </c>
      <c r="C106" s="1963" t="s">
        <v>78</v>
      </c>
      <c r="D106" s="764">
        <v>124</v>
      </c>
      <c r="E106" s="182" t="str">
        <f>'Sch 1- Rate Base '!E106</f>
        <v>DIST</v>
      </c>
      <c r="F106" s="765"/>
      <c r="G106" s="182">
        <f>'Sch 1- Rate Base '!G106</f>
        <v>0</v>
      </c>
      <c r="H106" s="182">
        <f>'Sch 1- Rate Base '!H106</f>
        <v>0</v>
      </c>
      <c r="I106" s="182">
        <f>'Sch 1- Rate Base '!I106</f>
        <v>0</v>
      </c>
      <c r="J106" s="1247">
        <f>'Sch 1- Rate Base '!J106</f>
        <v>0</v>
      </c>
      <c r="K106" s="777">
        <f>IF($E106="DIRECT",0,1)</f>
        <v>1</v>
      </c>
      <c r="O106" s="988">
        <f>$G106</f>
        <v>0</v>
      </c>
      <c r="P106" s="989">
        <f>VLOOKUP($E106,O$450:R$461,2,FALSE)*O106*($K106)+IF($G106&gt;0,($H106/$G106)*O106,0)*(1-$K106)</f>
        <v>0</v>
      </c>
      <c r="Q106" s="989">
        <f>VLOOKUP($E106,O$450:R$461,3,FALSE)*O106*($K106)+IF($G106&gt;0,($I106/$G106)*O106,0)*(1-$K106)</f>
        <v>0</v>
      </c>
      <c r="R106" s="989">
        <f>VLOOKUP($E106,O$450:R$461,4,FALSE)*O106*($K106)+(O106-P106-Q106)*(1-$K106)</f>
        <v>0</v>
      </c>
      <c r="S106" s="990"/>
      <c r="W106" s="988">
        <f>$G106</f>
        <v>0</v>
      </c>
      <c r="X106" s="989">
        <f>VLOOKUP($E106,W$450:Z$461,2,FALSE)*W106*($K106)+IF($G106&gt;0,($H106/$G106)*W106,0)*(1-$K106)</f>
        <v>0</v>
      </c>
      <c r="Y106" s="989">
        <f>VLOOKUP($E106,W$450:Z$461,3,FALSE)*W106*($K106)+IF($G106&gt;0,($I106/$G106)*W106,0)*(1-$K106)</f>
        <v>0</v>
      </c>
      <c r="Z106" s="989">
        <f>VLOOKUP($E106,W$450:Z$461,4,FALSE)*W106*($K106)+(W106-X106-Y106)*(1-$K106)</f>
        <v>0</v>
      </c>
      <c r="AA106" s="990"/>
      <c r="AE106" s="988">
        <f>$G106</f>
        <v>0</v>
      </c>
      <c r="AF106" s="989">
        <f>VLOOKUP($E106,AE$450:AH$461,2,FALSE)*AE106*($K106)+IF($G106&gt;0,($H106/$G106)*AE106,0)*(1-$K106)</f>
        <v>0</v>
      </c>
      <c r="AG106" s="989">
        <f>VLOOKUP($E106,AE$450:AH$461,3,FALSE)*AE106*($K106)+IF($G106&gt;0,($I106/$G106)*AE106,0)*(1-$K106)</f>
        <v>0</v>
      </c>
      <c r="AH106" s="989">
        <f>VLOOKUP($E106,AE$450:AH$461,4,FALSE)*AE106*($K106)+(AE106-AF106-AG106)*(1-$K106)</f>
        <v>0</v>
      </c>
      <c r="AI106" s="990"/>
      <c r="AM106" s="988">
        <f>$G106</f>
        <v>0</v>
      </c>
      <c r="AN106" s="989">
        <f>VLOOKUP($E106,AM$450:AP$461,2,FALSE)*AM106*($K106)+IF($G106&gt;0,($H106/$G106)*AM106,0)*(1-$K106)</f>
        <v>0</v>
      </c>
      <c r="AO106" s="989">
        <f>VLOOKUP($E106,AM$450:AP$461,3,FALSE)*AM106*($K106)+IF($G106&gt;0,($I106/$G106)*AM106,0)*(1-$K106)</f>
        <v>0</v>
      </c>
      <c r="AP106" s="989">
        <f>VLOOKUP($E106,AM$450:AP$461,4,FALSE)*AM106*($K106)+(AM106-AN106-AO106)*(1-$K106)</f>
        <v>0</v>
      </c>
      <c r="AQ106" s="990"/>
      <c r="AU106" s="988">
        <f>$G106</f>
        <v>0</v>
      </c>
      <c r="AV106" s="989">
        <f>VLOOKUP($E106,AU$450:AX$461,2,FALSE)*AU106*($K106)+IF($G106&gt;0,($H106/$G106)*AU106,0)*(1-$K106)</f>
        <v>0</v>
      </c>
      <c r="AW106" s="989">
        <f>VLOOKUP($E106,AU$450:AX$461,3,FALSE)*AU106*($K106)+IF($G106&gt;0,($I106/$G106)*AU106,0)*(1-$K106)</f>
        <v>0</v>
      </c>
      <c r="AX106" s="989">
        <f>VLOOKUP($E106,AU$450:AX$461,4,FALSE)*AU106*($K106)+(AU106-AV106-AW106)*(1-$K106)</f>
        <v>0</v>
      </c>
      <c r="AY106" s="990"/>
      <c r="BC106" s="988">
        <f>$G106</f>
        <v>0</v>
      </c>
      <c r="BD106" s="989">
        <f>VLOOKUP($E106,BC$450:BF$461,2,FALSE)*BC106*($K106)+IF($G106&gt;0,($H106/$G106)*BC106,0)*(1-$K106)</f>
        <v>0</v>
      </c>
      <c r="BE106" s="989">
        <f>VLOOKUP($E106,BC$450:BF$461,3,FALSE)*BC106*($K106)+IF($G106&gt;0,($I106/$G106)*BC106,0)*(1-$K106)</f>
        <v>0</v>
      </c>
      <c r="BF106" s="989">
        <f>VLOOKUP($E106,BC$450:BF$461,4,FALSE)*BC106*($K106)+(BC106-BD106-BE106)*(1-$K106)</f>
        <v>0</v>
      </c>
      <c r="BG106" s="990"/>
      <c r="BK106" s="988">
        <f>$G106</f>
        <v>0</v>
      </c>
      <c r="BL106" s="989">
        <f>VLOOKUP($E106,BK$450:BN$461,2,FALSE)*BK106*($K106)+IF($G106&gt;0,($H106/$G106)*BK106,0)*(1-$K106)</f>
        <v>0</v>
      </c>
      <c r="BM106" s="989">
        <f>VLOOKUP($E106,BK$450:BN$461,3,FALSE)*BK106*($K106)+IF($G106&gt;0,($I106/$G106)*BK106,0)*(1-$K106)</f>
        <v>0</v>
      </c>
      <c r="BN106" s="989">
        <f>VLOOKUP($E106,BK$450:BN$461,4,FALSE)*BK106*($K106)+(BK106-BL106-BM106)*(1-$K106)</f>
        <v>0</v>
      </c>
      <c r="BO106" s="990"/>
      <c r="BS106" s="988">
        <f>$G106</f>
        <v>0</v>
      </c>
      <c r="BT106" s="989">
        <f>VLOOKUP($E106,BS$450:BV$461,2,FALSE)*BS106*($K106)+IF($G106&gt;0,($H106/$G106)*BS106,0)*(1-$K106)</f>
        <v>0</v>
      </c>
      <c r="BU106" s="989">
        <f>VLOOKUP($E106,BS$450:BV$461,3,FALSE)*BS106*($K106)+IF($G106&gt;0,($I106/$G106)*BS106,0)*(1-$K106)</f>
        <v>0</v>
      </c>
      <c r="BV106" s="989">
        <f>VLOOKUP($E106,BS$450:BV$461,4,FALSE)*BS106*($K106)+(BS106-BT106-BU106)*(1-$K106)</f>
        <v>0</v>
      </c>
      <c r="BW106" s="990"/>
      <c r="CA106" s="988">
        <f>$G106</f>
        <v>0</v>
      </c>
      <c r="CB106" s="989">
        <f>VLOOKUP($E106,CA$450:CD$461,2,FALSE)*CA106*($K106)+IF($G106&gt;0,($H106/$G106)*CA106,0)*(1-$K106)</f>
        <v>0</v>
      </c>
      <c r="CC106" s="989">
        <f>VLOOKUP($E106,CA$450:CD$461,3,FALSE)*CA106*($K106)+IF($G106&gt;0,($I106/$G106)*CA106,0)*(1-$K106)</f>
        <v>0</v>
      </c>
      <c r="CD106" s="989">
        <f>VLOOKUP($E106,CA$450:CD$461,4,FALSE)*CA106*($K106)+(CA106-CB106-CC106)*(1-$K106)</f>
        <v>0</v>
      </c>
      <c r="CE106" s="990"/>
      <c r="CI106" s="988">
        <f>$G106</f>
        <v>0</v>
      </c>
      <c r="CJ106" s="989">
        <f>VLOOKUP($E106,CI$450:CL$461,2,FALSE)*CI106*($K106)+IF($G106&gt;0,($H106/$G106)*CI106,0)*(1-$K106)</f>
        <v>0</v>
      </c>
      <c r="CK106" s="989">
        <f>VLOOKUP($E106,CI$450:CL$461,3,FALSE)*CI106*($K106)+IF($G106&gt;0,($I106/$G106)*CI106,0)*(1-$K106)</f>
        <v>0</v>
      </c>
      <c r="CL106" s="989">
        <f>VLOOKUP($E106,CI$450:CL$461,4,FALSE)*CI106*($K106)+(CI106-CJ106-CK106)*(1-$K106)</f>
        <v>0</v>
      </c>
      <c r="CM106" s="990"/>
      <c r="CQ106" s="988">
        <f>$G106</f>
        <v>0</v>
      </c>
      <c r="CR106" s="989">
        <f>VLOOKUP($E106,CQ$450:CT$461,2,FALSE)*CQ106*($K106)+IF($G106&gt;0,($H106/$G106)*CQ106,0)*(1-$K106)</f>
        <v>0</v>
      </c>
      <c r="CS106" s="989">
        <f>VLOOKUP($E106,CQ$450:CT$461,3,FALSE)*CQ106*($K106)+IF($G106&gt;0,($I106/$G106)*CQ106,0)*(1-$K106)</f>
        <v>0</v>
      </c>
      <c r="CT106" s="989">
        <f>VLOOKUP($E106,CQ$450:CT$461,4,FALSE)*CQ106*($K106)+(CQ106-CR106-CS106)*(1-$K106)</f>
        <v>0</v>
      </c>
      <c r="CU106" s="990"/>
      <c r="CY106" s="988">
        <f>$G106</f>
        <v>0</v>
      </c>
      <c r="CZ106" s="989">
        <f>VLOOKUP($E106,CY$450:DB$461,2,FALSE)*CY106*($K106)+IF($G106&gt;0,($H106/$G106)*CY106,0)*(1-$K106)</f>
        <v>0</v>
      </c>
      <c r="DA106" s="989">
        <f>VLOOKUP($E106,CY$450:DB$461,3,FALSE)*CY106*($K106)+IF($G106&gt;0,($I106/$G106)*CY106,0)*(1-$K106)</f>
        <v>0</v>
      </c>
      <c r="DB106" s="989">
        <f>VLOOKUP($E106,CY$450:DB$461,4,FALSE)*CY106*($K106)+(CY106-CZ106-DA106)*(1-$K106)</f>
        <v>0</v>
      </c>
      <c r="DC106" s="990"/>
      <c r="DG106" s="988">
        <f>$G106</f>
        <v>0</v>
      </c>
      <c r="DH106" s="989">
        <f>VLOOKUP($E106,DG$450:DJ$461,2,FALSE)*DG106*($K106)+IF($G106&gt;0,($H106/$G106)*DG106,0)*(1-$K106)</f>
        <v>0</v>
      </c>
      <c r="DI106" s="989">
        <f>VLOOKUP($E106,DG$450:DJ$461,3,FALSE)*DG106*($K106)+IF($G106&gt;0,($I106/$G106)*DG106,0)*(1-$K106)</f>
        <v>0</v>
      </c>
      <c r="DJ106" s="989">
        <f>VLOOKUP($E106,DG$450:DJ$461,4,FALSE)*DG106*($K106)+(DG106-DH106-DI106)*(1-$K106)</f>
        <v>0</v>
      </c>
      <c r="DK106" s="990"/>
      <c r="DO106" s="988">
        <f>$G106</f>
        <v>0</v>
      </c>
      <c r="DP106" s="989">
        <f>VLOOKUP($E106,DO$450:DR$461,2,FALSE)*DO106*($K106)+IF($G106&gt;0,($H106/$G106)*DO106,0)*(1-$K106)</f>
        <v>0</v>
      </c>
      <c r="DQ106" s="989">
        <f>VLOOKUP($E106,DO$450:DR$461,3,FALSE)*DO106*($K106)+IF($G106&gt;0,($I106/$G106)*DO106,0)*(1-$K106)</f>
        <v>0</v>
      </c>
      <c r="DR106" s="989">
        <f>VLOOKUP($E106,DO$450:DR$461,4,FALSE)*DO106*($K106)+(DO106-DP106-DQ106)*(1-$K106)</f>
        <v>0</v>
      </c>
      <c r="DS106" s="990"/>
      <c r="DW106" s="988">
        <f>$G106</f>
        <v>0</v>
      </c>
      <c r="DX106" s="989">
        <f>VLOOKUP($E106,DW$450:DZ$461,2,FALSE)*DW106*($K106)+IF($G106&gt;0,($H106/$G106)*DW106,0)*(1-$K106)</f>
        <v>0</v>
      </c>
      <c r="DY106" s="989">
        <f>VLOOKUP($E106,DW$450:DZ$461,3,FALSE)*DW106*($K106)+IF($G106&gt;0,($I106/$G106)*DW106,0)*(1-$K106)</f>
        <v>0</v>
      </c>
      <c r="DZ106" s="989">
        <f>VLOOKUP($E106,DW$450:DZ$461,4,FALSE)*DW106*($K106)+(DW106-DX106-DY106)*(1-$K106)</f>
        <v>0</v>
      </c>
      <c r="EA106" s="990"/>
      <c r="EE106" s="988">
        <f>$G106</f>
        <v>0</v>
      </c>
      <c r="EF106" s="989">
        <f>VLOOKUP($E106,EE$450:EH$461,2,FALSE)*EE106*($K106)+IF($G106&gt;0,($H106/$G106)*EE106,0)*(1-$K106)</f>
        <v>0</v>
      </c>
      <c r="EG106" s="989">
        <f>VLOOKUP($E106,EE$450:EH$461,3,FALSE)*EE106*($K106)+IF($G106&gt;0,($I106/$G106)*EE106,0)*(1-$K106)</f>
        <v>0</v>
      </c>
      <c r="EH106" s="989">
        <f>VLOOKUP($E106,EE$450:EH$461,4,FALSE)*EE106*($K106)+(EE106-EF106-EG106)*(1-$K106)</f>
        <v>0</v>
      </c>
      <c r="EI106" s="990"/>
      <c r="EM106" s="988">
        <f>$G106</f>
        <v>0</v>
      </c>
      <c r="EN106" s="989">
        <f>VLOOKUP($E106,EM$450:EP$461,2,FALSE)*EM106*($K106)+IF($G106&gt;0,($H106/$G106)*EM106,0)*(1-$K106)</f>
        <v>0</v>
      </c>
      <c r="EO106" s="989">
        <f>VLOOKUP($E106,EM$450:EP$461,3,FALSE)*EM106*($K106)+IF($G106&gt;0,($I106/$G106)*EM106,0)*(1-$K106)</f>
        <v>0</v>
      </c>
      <c r="EP106" s="989">
        <f>VLOOKUP($E106,EM$450:EP$461,4,FALSE)*EM106*($K106)+(EM106-EN106-EO106)*(1-$K106)</f>
        <v>0</v>
      </c>
      <c r="EQ106" s="990"/>
      <c r="EU106" s="988">
        <f>$G106</f>
        <v>0</v>
      </c>
      <c r="EV106" s="989">
        <f>VLOOKUP($E106,EU$450:EX$461,2,FALSE)*EU106*($K106)+IF($G106&gt;0,($H106/$G106)*EU106,0)*(1-$K106)</f>
        <v>0</v>
      </c>
      <c r="EW106" s="989">
        <f>VLOOKUP($E106,EU$450:EX$461,3,FALSE)*EU106*($K106)+IF($G106&gt;0,($I106/$G106)*EU106,0)*(1-$K106)</f>
        <v>0</v>
      </c>
      <c r="EX106" s="989">
        <f>VLOOKUP($E106,EU$450:EX$461,4,FALSE)*EU106*($K106)+(EU106-EV106-EW106)*(1-$K106)</f>
        <v>0</v>
      </c>
      <c r="EY106" s="990"/>
      <c r="FC106" s="988">
        <f>$G106</f>
        <v>0</v>
      </c>
      <c r="FD106" s="989">
        <f>VLOOKUP($E106,FC$450:FF$461,2,FALSE)*FC106*($K106)+IF($G106&gt;0,($H106/$G106)*FC106,0)*(1-$K106)</f>
        <v>0</v>
      </c>
      <c r="FE106" s="989">
        <f>VLOOKUP($E106,FC$450:FF$461,3,FALSE)*FC106*($K106)+IF($G106&gt;0,($I106/$G106)*FC106,0)*(1-$K106)</f>
        <v>0</v>
      </c>
      <c r="FF106" s="989">
        <f>VLOOKUP($E106,FC$450:FF$461,4,FALSE)*FC106*($K106)+(FC106-FD106-FE106)*(1-$K106)</f>
        <v>0</v>
      </c>
      <c r="FG106" s="990"/>
      <c r="FK106" s="988">
        <f>$G106</f>
        <v>0</v>
      </c>
      <c r="FL106" s="989">
        <f>VLOOKUP($E106,FK$450:FN$461,2,FALSE)*FK106*($K106)+IF($G106&gt;0,($H106/$G106)*FK106,0)*(1-$K106)</f>
        <v>0</v>
      </c>
      <c r="FM106" s="989">
        <f>VLOOKUP($E106,FK$450:FN$461,3,FALSE)*FK106*($K106)+IF($G106&gt;0,($I106/$G106)*FK106,0)*(1-$K106)</f>
        <v>0</v>
      </c>
      <c r="FN106" s="989">
        <f>VLOOKUP($E106,FK$450:FN$461,4,FALSE)*FK106*($K106)+(FK106-FL106-FM106)*(1-$K106)</f>
        <v>0</v>
      </c>
      <c r="FO106" s="990"/>
    </row>
    <row r="107" spans="1:171">
      <c r="A107" s="1246"/>
      <c r="B107" s="79" t="s">
        <v>6</v>
      </c>
      <c r="C107" s="1963" t="s">
        <v>78</v>
      </c>
      <c r="D107" s="764">
        <v>175</v>
      </c>
      <c r="E107" s="182" t="str">
        <f>'Sch 1- Rate Base '!E107</f>
        <v>DIST</v>
      </c>
      <c r="F107" s="765"/>
      <c r="G107" s="182">
        <f>'Sch 1- Rate Base '!G107</f>
        <v>0</v>
      </c>
      <c r="H107" s="182">
        <f>'Sch 1- Rate Base '!H107</f>
        <v>0</v>
      </c>
      <c r="I107" s="182">
        <f>'Sch 1- Rate Base '!I107</f>
        <v>0</v>
      </c>
      <c r="J107" s="1247">
        <f>'Sch 1- Rate Base '!J107</f>
        <v>0</v>
      </c>
      <c r="K107" s="777">
        <f>IF($E107="DIRECT",0,1)</f>
        <v>1</v>
      </c>
      <c r="O107" s="988">
        <f>$G107</f>
        <v>0</v>
      </c>
      <c r="P107" s="989">
        <f>VLOOKUP($E107,O$450:R$461,2,FALSE)*O107*($K107)+IF($G107&gt;0,($H107/$G107)*O107,0)*(1-$K107)</f>
        <v>0</v>
      </c>
      <c r="Q107" s="989">
        <f>VLOOKUP($E107,O$450:R$461,3,FALSE)*O107*($K107)+IF($G107&gt;0,($I107/$G107)*O107,0)*(1-$K107)</f>
        <v>0</v>
      </c>
      <c r="R107" s="989">
        <f>VLOOKUP($E107,O$450:R$461,4,FALSE)*O107*($K107)+(O107-P107-Q107)*(1-$K107)</f>
        <v>0</v>
      </c>
      <c r="S107" s="990"/>
      <c r="W107" s="988">
        <f>$G107</f>
        <v>0</v>
      </c>
      <c r="X107" s="989">
        <f>VLOOKUP($E107,W$450:Z$461,2,FALSE)*W107*($K107)+IF($G107&gt;0,($H107/$G107)*W107,0)*(1-$K107)</f>
        <v>0</v>
      </c>
      <c r="Y107" s="989">
        <f>VLOOKUP($E107,W$450:Z$461,3,FALSE)*W107*($K107)+IF($G107&gt;0,($I107/$G107)*W107,0)*(1-$K107)</f>
        <v>0</v>
      </c>
      <c r="Z107" s="989">
        <f>VLOOKUP($E107,W$450:Z$461,4,FALSE)*W107*($K107)+(W107-X107-Y107)*(1-$K107)</f>
        <v>0</v>
      </c>
      <c r="AA107" s="990"/>
      <c r="AE107" s="988">
        <f>$G107</f>
        <v>0</v>
      </c>
      <c r="AF107" s="989">
        <f>VLOOKUP($E107,AE$450:AH$461,2,FALSE)*AE107*($K107)+IF($G107&gt;0,($H107/$G107)*AE107,0)*(1-$K107)</f>
        <v>0</v>
      </c>
      <c r="AG107" s="989">
        <f>VLOOKUP($E107,AE$450:AH$461,3,FALSE)*AE107*($K107)+IF($G107&gt;0,($I107/$G107)*AE107,0)*(1-$K107)</f>
        <v>0</v>
      </c>
      <c r="AH107" s="989">
        <f>VLOOKUP($E107,AE$450:AH$461,4,FALSE)*AE107*($K107)+(AE107-AF107-AG107)*(1-$K107)</f>
        <v>0</v>
      </c>
      <c r="AI107" s="990"/>
      <c r="AM107" s="988">
        <f>$G107</f>
        <v>0</v>
      </c>
      <c r="AN107" s="989">
        <f>VLOOKUP($E107,AM$450:AP$461,2,FALSE)*AM107*($K107)+IF($G107&gt;0,($H107/$G107)*AM107,0)*(1-$K107)</f>
        <v>0</v>
      </c>
      <c r="AO107" s="989">
        <f>VLOOKUP($E107,AM$450:AP$461,3,FALSE)*AM107*($K107)+IF($G107&gt;0,($I107/$G107)*AM107,0)*(1-$K107)</f>
        <v>0</v>
      </c>
      <c r="AP107" s="989">
        <f>VLOOKUP($E107,AM$450:AP$461,4,FALSE)*AM107*($K107)+(AM107-AN107-AO107)*(1-$K107)</f>
        <v>0</v>
      </c>
      <c r="AQ107" s="990"/>
      <c r="AU107" s="988">
        <f>$G107</f>
        <v>0</v>
      </c>
      <c r="AV107" s="989">
        <f>VLOOKUP($E107,AU$450:AX$461,2,FALSE)*AU107*($K107)+IF($G107&gt;0,($H107/$G107)*AU107,0)*(1-$K107)</f>
        <v>0</v>
      </c>
      <c r="AW107" s="989">
        <f>VLOOKUP($E107,AU$450:AX$461,3,FALSE)*AU107*($K107)+IF($G107&gt;0,($I107/$G107)*AU107,0)*(1-$K107)</f>
        <v>0</v>
      </c>
      <c r="AX107" s="989">
        <f>VLOOKUP($E107,AU$450:AX$461,4,FALSE)*AU107*($K107)+(AU107-AV107-AW107)*(1-$K107)</f>
        <v>0</v>
      </c>
      <c r="AY107" s="990"/>
      <c r="BC107" s="988">
        <f>$G107</f>
        <v>0</v>
      </c>
      <c r="BD107" s="989">
        <f>VLOOKUP($E107,BC$450:BF$461,2,FALSE)*BC107*($K107)+IF($G107&gt;0,($H107/$G107)*BC107,0)*(1-$K107)</f>
        <v>0</v>
      </c>
      <c r="BE107" s="989">
        <f>VLOOKUP($E107,BC$450:BF$461,3,FALSE)*BC107*($K107)+IF($G107&gt;0,($I107/$G107)*BC107,0)*(1-$K107)</f>
        <v>0</v>
      </c>
      <c r="BF107" s="989">
        <f>VLOOKUP($E107,BC$450:BF$461,4,FALSE)*BC107*($K107)+(BC107-BD107-BE107)*(1-$K107)</f>
        <v>0</v>
      </c>
      <c r="BG107" s="990"/>
      <c r="BK107" s="988">
        <f>$G107</f>
        <v>0</v>
      </c>
      <c r="BL107" s="989">
        <f>VLOOKUP($E107,BK$450:BN$461,2,FALSE)*BK107*($K107)+IF($G107&gt;0,($H107/$G107)*BK107,0)*(1-$K107)</f>
        <v>0</v>
      </c>
      <c r="BM107" s="989">
        <f>VLOOKUP($E107,BK$450:BN$461,3,FALSE)*BK107*($K107)+IF($G107&gt;0,($I107/$G107)*BK107,0)*(1-$K107)</f>
        <v>0</v>
      </c>
      <c r="BN107" s="989">
        <f>VLOOKUP($E107,BK$450:BN$461,4,FALSE)*BK107*($K107)+(BK107-BL107-BM107)*(1-$K107)</f>
        <v>0</v>
      </c>
      <c r="BO107" s="990"/>
      <c r="BS107" s="988">
        <f>$G107</f>
        <v>0</v>
      </c>
      <c r="BT107" s="989">
        <f>VLOOKUP($E107,BS$450:BV$461,2,FALSE)*BS107*($K107)+IF($G107&gt;0,($H107/$G107)*BS107,0)*(1-$K107)</f>
        <v>0</v>
      </c>
      <c r="BU107" s="989">
        <f>VLOOKUP($E107,BS$450:BV$461,3,FALSE)*BS107*($K107)+IF($G107&gt;0,($I107/$G107)*BS107,0)*(1-$K107)</f>
        <v>0</v>
      </c>
      <c r="BV107" s="989">
        <f>VLOOKUP($E107,BS$450:BV$461,4,FALSE)*BS107*($K107)+(BS107-BT107-BU107)*(1-$K107)</f>
        <v>0</v>
      </c>
      <c r="BW107" s="990"/>
      <c r="CA107" s="988">
        <f>$G107</f>
        <v>0</v>
      </c>
      <c r="CB107" s="989">
        <f>VLOOKUP($E107,CA$450:CD$461,2,FALSE)*CA107*($K107)+IF($G107&gt;0,($H107/$G107)*CA107,0)*(1-$K107)</f>
        <v>0</v>
      </c>
      <c r="CC107" s="989">
        <f>VLOOKUP($E107,CA$450:CD$461,3,FALSE)*CA107*($K107)+IF($G107&gt;0,($I107/$G107)*CA107,0)*(1-$K107)</f>
        <v>0</v>
      </c>
      <c r="CD107" s="989">
        <f>VLOOKUP($E107,CA$450:CD$461,4,FALSE)*CA107*($K107)+(CA107-CB107-CC107)*(1-$K107)</f>
        <v>0</v>
      </c>
      <c r="CE107" s="990"/>
      <c r="CI107" s="988">
        <f>$G107</f>
        <v>0</v>
      </c>
      <c r="CJ107" s="989">
        <f>VLOOKUP($E107,CI$450:CL$461,2,FALSE)*CI107*($K107)+IF($G107&gt;0,($H107/$G107)*CI107,0)*(1-$K107)</f>
        <v>0</v>
      </c>
      <c r="CK107" s="989">
        <f>VLOOKUP($E107,CI$450:CL$461,3,FALSE)*CI107*($K107)+IF($G107&gt;0,($I107/$G107)*CI107,0)*(1-$K107)</f>
        <v>0</v>
      </c>
      <c r="CL107" s="989">
        <f>VLOOKUP($E107,CI$450:CL$461,4,FALSE)*CI107*($K107)+(CI107-CJ107-CK107)*(1-$K107)</f>
        <v>0</v>
      </c>
      <c r="CM107" s="990"/>
      <c r="CQ107" s="988">
        <f>$G107</f>
        <v>0</v>
      </c>
      <c r="CR107" s="989">
        <f>VLOOKUP($E107,CQ$450:CT$461,2,FALSE)*CQ107*($K107)+IF($G107&gt;0,($H107/$G107)*CQ107,0)*(1-$K107)</f>
        <v>0</v>
      </c>
      <c r="CS107" s="989">
        <f>VLOOKUP($E107,CQ$450:CT$461,3,FALSE)*CQ107*($K107)+IF($G107&gt;0,($I107/$G107)*CQ107,0)*(1-$K107)</f>
        <v>0</v>
      </c>
      <c r="CT107" s="989">
        <f>VLOOKUP($E107,CQ$450:CT$461,4,FALSE)*CQ107*($K107)+(CQ107-CR107-CS107)*(1-$K107)</f>
        <v>0</v>
      </c>
      <c r="CU107" s="990"/>
      <c r="CY107" s="988">
        <f>$G107</f>
        <v>0</v>
      </c>
      <c r="CZ107" s="989">
        <f>VLOOKUP($E107,CY$450:DB$461,2,FALSE)*CY107*($K107)+IF($G107&gt;0,($H107/$G107)*CY107,0)*(1-$K107)</f>
        <v>0</v>
      </c>
      <c r="DA107" s="989">
        <f>VLOOKUP($E107,CY$450:DB$461,3,FALSE)*CY107*($K107)+IF($G107&gt;0,($I107/$G107)*CY107,0)*(1-$K107)</f>
        <v>0</v>
      </c>
      <c r="DB107" s="989">
        <f>VLOOKUP($E107,CY$450:DB$461,4,FALSE)*CY107*($K107)+(CY107-CZ107-DA107)*(1-$K107)</f>
        <v>0</v>
      </c>
      <c r="DC107" s="990"/>
      <c r="DG107" s="988">
        <f>$G107</f>
        <v>0</v>
      </c>
      <c r="DH107" s="989">
        <f>VLOOKUP($E107,DG$450:DJ$461,2,FALSE)*DG107*($K107)+IF($G107&gt;0,($H107/$G107)*DG107,0)*(1-$K107)</f>
        <v>0</v>
      </c>
      <c r="DI107" s="989">
        <f>VLOOKUP($E107,DG$450:DJ$461,3,FALSE)*DG107*($K107)+IF($G107&gt;0,($I107/$G107)*DG107,0)*(1-$K107)</f>
        <v>0</v>
      </c>
      <c r="DJ107" s="989">
        <f>VLOOKUP($E107,DG$450:DJ$461,4,FALSE)*DG107*($K107)+(DG107-DH107-DI107)*(1-$K107)</f>
        <v>0</v>
      </c>
      <c r="DK107" s="990"/>
      <c r="DO107" s="988">
        <f>$G107</f>
        <v>0</v>
      </c>
      <c r="DP107" s="989">
        <f>VLOOKUP($E107,DO$450:DR$461,2,FALSE)*DO107*($K107)+IF($G107&gt;0,($H107/$G107)*DO107,0)*(1-$K107)</f>
        <v>0</v>
      </c>
      <c r="DQ107" s="989">
        <f>VLOOKUP($E107,DO$450:DR$461,3,FALSE)*DO107*($K107)+IF($G107&gt;0,($I107/$G107)*DO107,0)*(1-$K107)</f>
        <v>0</v>
      </c>
      <c r="DR107" s="989">
        <f>VLOOKUP($E107,DO$450:DR$461,4,FALSE)*DO107*($K107)+(DO107-DP107-DQ107)*(1-$K107)</f>
        <v>0</v>
      </c>
      <c r="DS107" s="990"/>
      <c r="DW107" s="988">
        <f>$G107</f>
        <v>0</v>
      </c>
      <c r="DX107" s="989">
        <f>VLOOKUP($E107,DW$450:DZ$461,2,FALSE)*DW107*($K107)+IF($G107&gt;0,($H107/$G107)*DW107,0)*(1-$K107)</f>
        <v>0</v>
      </c>
      <c r="DY107" s="989">
        <f>VLOOKUP($E107,DW$450:DZ$461,3,FALSE)*DW107*($K107)+IF($G107&gt;0,($I107/$G107)*DW107,0)*(1-$K107)</f>
        <v>0</v>
      </c>
      <c r="DZ107" s="989">
        <f>VLOOKUP($E107,DW$450:DZ$461,4,FALSE)*DW107*($K107)+(DW107-DX107-DY107)*(1-$K107)</f>
        <v>0</v>
      </c>
      <c r="EA107" s="990"/>
      <c r="EE107" s="988">
        <f>$G107</f>
        <v>0</v>
      </c>
      <c r="EF107" s="989">
        <f>VLOOKUP($E107,EE$450:EH$461,2,FALSE)*EE107*($K107)+IF($G107&gt;0,($H107/$G107)*EE107,0)*(1-$K107)</f>
        <v>0</v>
      </c>
      <c r="EG107" s="989">
        <f>VLOOKUP($E107,EE$450:EH$461,3,FALSE)*EE107*($K107)+IF($G107&gt;0,($I107/$G107)*EE107,0)*(1-$K107)</f>
        <v>0</v>
      </c>
      <c r="EH107" s="989">
        <f>VLOOKUP($E107,EE$450:EH$461,4,FALSE)*EE107*($K107)+(EE107-EF107-EG107)*(1-$K107)</f>
        <v>0</v>
      </c>
      <c r="EI107" s="990"/>
      <c r="EM107" s="988">
        <f>$G107</f>
        <v>0</v>
      </c>
      <c r="EN107" s="989">
        <f>VLOOKUP($E107,EM$450:EP$461,2,FALSE)*EM107*($K107)+IF($G107&gt;0,($H107/$G107)*EM107,0)*(1-$K107)</f>
        <v>0</v>
      </c>
      <c r="EO107" s="989">
        <f>VLOOKUP($E107,EM$450:EP$461,3,FALSE)*EM107*($K107)+IF($G107&gt;0,($I107/$G107)*EM107,0)*(1-$K107)</f>
        <v>0</v>
      </c>
      <c r="EP107" s="989">
        <f>VLOOKUP($E107,EM$450:EP$461,4,FALSE)*EM107*($K107)+(EM107-EN107-EO107)*(1-$K107)</f>
        <v>0</v>
      </c>
      <c r="EQ107" s="990"/>
      <c r="EU107" s="988">
        <f>$G107</f>
        <v>0</v>
      </c>
      <c r="EV107" s="989">
        <f>VLOOKUP($E107,EU$450:EX$461,2,FALSE)*EU107*($K107)+IF($G107&gt;0,($H107/$G107)*EU107,0)*(1-$K107)</f>
        <v>0</v>
      </c>
      <c r="EW107" s="989">
        <f>VLOOKUP($E107,EU$450:EX$461,3,FALSE)*EU107*($K107)+IF($G107&gt;0,($I107/$G107)*EU107,0)*(1-$K107)</f>
        <v>0</v>
      </c>
      <c r="EX107" s="989">
        <f>VLOOKUP($E107,EU$450:EX$461,4,FALSE)*EU107*($K107)+(EU107-EV107-EW107)*(1-$K107)</f>
        <v>0</v>
      </c>
      <c r="EY107" s="990"/>
      <c r="FC107" s="988">
        <f>$G107</f>
        <v>0</v>
      </c>
      <c r="FD107" s="989">
        <f>VLOOKUP($E107,FC$450:FF$461,2,FALSE)*FC107*($K107)+IF($G107&gt;0,($H107/$G107)*FC107,0)*(1-$K107)</f>
        <v>0</v>
      </c>
      <c r="FE107" s="989">
        <f>VLOOKUP($E107,FC$450:FF$461,3,FALSE)*FC107*($K107)+IF($G107&gt;0,($I107/$G107)*FC107,0)*(1-$K107)</f>
        <v>0</v>
      </c>
      <c r="FF107" s="989">
        <f>VLOOKUP($E107,FC$450:FF$461,4,FALSE)*FC107*($K107)+(FC107-FD107-FE107)*(1-$K107)</f>
        <v>0</v>
      </c>
      <c r="FG107" s="990"/>
      <c r="FK107" s="988">
        <f>$G107</f>
        <v>0</v>
      </c>
      <c r="FL107" s="989">
        <f>VLOOKUP($E107,FK$450:FN$461,2,FALSE)*FK107*($K107)+IF($G107&gt;0,($H107/$G107)*FK107,0)*(1-$K107)</f>
        <v>0</v>
      </c>
      <c r="FM107" s="989">
        <f>VLOOKUP($E107,FK$450:FN$461,3,FALSE)*FK107*($K107)+IF($G107&gt;0,($I107/$G107)*FK107,0)*(1-$K107)</f>
        <v>0</v>
      </c>
      <c r="FN107" s="989">
        <f>VLOOKUP($E107,FK$450:FN$461,4,FALSE)*FK107*($K107)+(FK107-FL107-FM107)*(1-$K107)</f>
        <v>0</v>
      </c>
      <c r="FO107" s="990"/>
    </row>
    <row r="108" spans="1:171">
      <c r="A108" s="1246"/>
      <c r="B108" s="79" t="s">
        <v>351</v>
      </c>
      <c r="C108" s="1963" t="s">
        <v>78</v>
      </c>
      <c r="D108" s="764">
        <v>176</v>
      </c>
      <c r="E108" s="182" t="str">
        <f>'Sch 1- Rate Base '!E108</f>
        <v>DIST</v>
      </c>
      <c r="F108" s="765"/>
      <c r="G108" s="182">
        <f>'Sch 1- Rate Base '!G108</f>
        <v>0</v>
      </c>
      <c r="H108" s="182">
        <f>'Sch 1- Rate Base '!H108</f>
        <v>0</v>
      </c>
      <c r="I108" s="182">
        <f>'Sch 1- Rate Base '!I108</f>
        <v>0</v>
      </c>
      <c r="J108" s="1247">
        <f>'Sch 1- Rate Base '!J108</f>
        <v>0</v>
      </c>
      <c r="K108" s="777">
        <f>IF($E108="DIRECT",0,1)</f>
        <v>1</v>
      </c>
      <c r="O108" s="988">
        <f>$G108</f>
        <v>0</v>
      </c>
      <c r="P108" s="989">
        <f>VLOOKUP($E108,O$450:R$461,2,FALSE)*O108*($K108)+IF($G108&gt;0,($H108/$G108)*O108,0)*(1-$K108)</f>
        <v>0</v>
      </c>
      <c r="Q108" s="989">
        <f>VLOOKUP($E108,O$450:R$461,3,FALSE)*O108*($K108)+IF($G108&gt;0,($I108/$G108)*O108,0)*(1-$K108)</f>
        <v>0</v>
      </c>
      <c r="R108" s="989">
        <f>VLOOKUP($E108,O$450:R$461,4,FALSE)*O108*($K108)+(O108-P108-Q108)*(1-$K108)</f>
        <v>0</v>
      </c>
      <c r="S108" s="990"/>
      <c r="W108" s="988">
        <f>$G108</f>
        <v>0</v>
      </c>
      <c r="X108" s="989">
        <f>VLOOKUP($E108,W$450:Z$461,2,FALSE)*W108*($K108)+IF($G108&gt;0,($H108/$G108)*W108,0)*(1-$K108)</f>
        <v>0</v>
      </c>
      <c r="Y108" s="989">
        <f>VLOOKUP($E108,W$450:Z$461,3,FALSE)*W108*($K108)+IF($G108&gt;0,($I108/$G108)*W108,0)*(1-$K108)</f>
        <v>0</v>
      </c>
      <c r="Z108" s="989">
        <f>VLOOKUP($E108,W$450:Z$461,4,FALSE)*W108*($K108)+(W108-X108-Y108)*(1-$K108)</f>
        <v>0</v>
      </c>
      <c r="AA108" s="990"/>
      <c r="AE108" s="988">
        <f>$G108</f>
        <v>0</v>
      </c>
      <c r="AF108" s="989">
        <f>VLOOKUP($E108,AE$450:AH$461,2,FALSE)*AE108*($K108)+IF($G108&gt;0,($H108/$G108)*AE108,0)*(1-$K108)</f>
        <v>0</v>
      </c>
      <c r="AG108" s="989">
        <f>VLOOKUP($E108,AE$450:AH$461,3,FALSE)*AE108*($K108)+IF($G108&gt;0,($I108/$G108)*AE108,0)*(1-$K108)</f>
        <v>0</v>
      </c>
      <c r="AH108" s="989">
        <f>VLOOKUP($E108,AE$450:AH$461,4,FALSE)*AE108*($K108)+(AE108-AF108-AG108)*(1-$K108)</f>
        <v>0</v>
      </c>
      <c r="AI108" s="990"/>
      <c r="AM108" s="988">
        <f>$G108</f>
        <v>0</v>
      </c>
      <c r="AN108" s="989">
        <f>VLOOKUP($E108,AM$450:AP$461,2,FALSE)*AM108*($K108)+IF($G108&gt;0,($H108/$G108)*AM108,0)*(1-$K108)</f>
        <v>0</v>
      </c>
      <c r="AO108" s="989">
        <f>VLOOKUP($E108,AM$450:AP$461,3,FALSE)*AM108*($K108)+IF($G108&gt;0,($I108/$G108)*AM108,0)*(1-$K108)</f>
        <v>0</v>
      </c>
      <c r="AP108" s="989">
        <f>VLOOKUP($E108,AM$450:AP$461,4,FALSE)*AM108*($K108)+(AM108-AN108-AO108)*(1-$K108)</f>
        <v>0</v>
      </c>
      <c r="AQ108" s="990"/>
      <c r="AU108" s="988">
        <f>$G108</f>
        <v>0</v>
      </c>
      <c r="AV108" s="989">
        <f>VLOOKUP($E108,AU$450:AX$461,2,FALSE)*AU108*($K108)+IF($G108&gt;0,($H108/$G108)*AU108,0)*(1-$K108)</f>
        <v>0</v>
      </c>
      <c r="AW108" s="989">
        <f>VLOOKUP($E108,AU$450:AX$461,3,FALSE)*AU108*($K108)+IF($G108&gt;0,($I108/$G108)*AU108,0)*(1-$K108)</f>
        <v>0</v>
      </c>
      <c r="AX108" s="989">
        <f>VLOOKUP($E108,AU$450:AX$461,4,FALSE)*AU108*($K108)+(AU108-AV108-AW108)*(1-$K108)</f>
        <v>0</v>
      </c>
      <c r="AY108" s="990"/>
      <c r="BC108" s="988">
        <f>$G108</f>
        <v>0</v>
      </c>
      <c r="BD108" s="989">
        <f>VLOOKUP($E108,BC$450:BF$461,2,FALSE)*BC108*($K108)+IF($G108&gt;0,($H108/$G108)*BC108,0)*(1-$K108)</f>
        <v>0</v>
      </c>
      <c r="BE108" s="989">
        <f>VLOOKUP($E108,BC$450:BF$461,3,FALSE)*BC108*($K108)+IF($G108&gt;0,($I108/$G108)*BC108,0)*(1-$K108)</f>
        <v>0</v>
      </c>
      <c r="BF108" s="989">
        <f>VLOOKUP($E108,BC$450:BF$461,4,FALSE)*BC108*($K108)+(BC108-BD108-BE108)*(1-$K108)</f>
        <v>0</v>
      </c>
      <c r="BG108" s="990"/>
      <c r="BK108" s="988">
        <f>$G108</f>
        <v>0</v>
      </c>
      <c r="BL108" s="989">
        <f>VLOOKUP($E108,BK$450:BN$461,2,FALSE)*BK108*($K108)+IF($G108&gt;0,($H108/$G108)*BK108,0)*(1-$K108)</f>
        <v>0</v>
      </c>
      <c r="BM108" s="989">
        <f>VLOOKUP($E108,BK$450:BN$461,3,FALSE)*BK108*($K108)+IF($G108&gt;0,($I108/$G108)*BK108,0)*(1-$K108)</f>
        <v>0</v>
      </c>
      <c r="BN108" s="989">
        <f>VLOOKUP($E108,BK$450:BN$461,4,FALSE)*BK108*($K108)+(BK108-BL108-BM108)*(1-$K108)</f>
        <v>0</v>
      </c>
      <c r="BO108" s="990"/>
      <c r="BS108" s="988">
        <f>$G108</f>
        <v>0</v>
      </c>
      <c r="BT108" s="989">
        <f>VLOOKUP($E108,BS$450:BV$461,2,FALSE)*BS108*($K108)+IF($G108&gt;0,($H108/$G108)*BS108,0)*(1-$K108)</f>
        <v>0</v>
      </c>
      <c r="BU108" s="989">
        <f>VLOOKUP($E108,BS$450:BV$461,3,FALSE)*BS108*($K108)+IF($G108&gt;0,($I108/$G108)*BS108,0)*(1-$K108)</f>
        <v>0</v>
      </c>
      <c r="BV108" s="989">
        <f>VLOOKUP($E108,BS$450:BV$461,4,FALSE)*BS108*($K108)+(BS108-BT108-BU108)*(1-$K108)</f>
        <v>0</v>
      </c>
      <c r="BW108" s="990"/>
      <c r="CA108" s="988">
        <f>$G108</f>
        <v>0</v>
      </c>
      <c r="CB108" s="989">
        <f>VLOOKUP($E108,CA$450:CD$461,2,FALSE)*CA108*($K108)+IF($G108&gt;0,($H108/$G108)*CA108,0)*(1-$K108)</f>
        <v>0</v>
      </c>
      <c r="CC108" s="989">
        <f>VLOOKUP($E108,CA$450:CD$461,3,FALSE)*CA108*($K108)+IF($G108&gt;0,($I108/$G108)*CA108,0)*(1-$K108)</f>
        <v>0</v>
      </c>
      <c r="CD108" s="989">
        <f>VLOOKUP($E108,CA$450:CD$461,4,FALSE)*CA108*($K108)+(CA108-CB108-CC108)*(1-$K108)</f>
        <v>0</v>
      </c>
      <c r="CE108" s="990"/>
      <c r="CI108" s="988">
        <f>$G108</f>
        <v>0</v>
      </c>
      <c r="CJ108" s="989">
        <f>VLOOKUP($E108,CI$450:CL$461,2,FALSE)*CI108*($K108)+IF($G108&gt;0,($H108/$G108)*CI108,0)*(1-$K108)</f>
        <v>0</v>
      </c>
      <c r="CK108" s="989">
        <f>VLOOKUP($E108,CI$450:CL$461,3,FALSE)*CI108*($K108)+IF($G108&gt;0,($I108/$G108)*CI108,0)*(1-$K108)</f>
        <v>0</v>
      </c>
      <c r="CL108" s="989">
        <f>VLOOKUP($E108,CI$450:CL$461,4,FALSE)*CI108*($K108)+(CI108-CJ108-CK108)*(1-$K108)</f>
        <v>0</v>
      </c>
      <c r="CM108" s="990"/>
      <c r="CQ108" s="988">
        <f>$G108</f>
        <v>0</v>
      </c>
      <c r="CR108" s="989">
        <f>VLOOKUP($E108,CQ$450:CT$461,2,FALSE)*CQ108*($K108)+IF($G108&gt;0,($H108/$G108)*CQ108,0)*(1-$K108)</f>
        <v>0</v>
      </c>
      <c r="CS108" s="989">
        <f>VLOOKUP($E108,CQ$450:CT$461,3,FALSE)*CQ108*($K108)+IF($G108&gt;0,($I108/$G108)*CQ108,0)*(1-$K108)</f>
        <v>0</v>
      </c>
      <c r="CT108" s="989">
        <f>VLOOKUP($E108,CQ$450:CT$461,4,FALSE)*CQ108*($K108)+(CQ108-CR108-CS108)*(1-$K108)</f>
        <v>0</v>
      </c>
      <c r="CU108" s="990"/>
      <c r="CY108" s="988">
        <f>$G108</f>
        <v>0</v>
      </c>
      <c r="CZ108" s="989">
        <f>VLOOKUP($E108,CY$450:DB$461,2,FALSE)*CY108*($K108)+IF($G108&gt;0,($H108/$G108)*CY108,0)*(1-$K108)</f>
        <v>0</v>
      </c>
      <c r="DA108" s="989">
        <f>VLOOKUP($E108,CY$450:DB$461,3,FALSE)*CY108*($K108)+IF($G108&gt;0,($I108/$G108)*CY108,0)*(1-$K108)</f>
        <v>0</v>
      </c>
      <c r="DB108" s="989">
        <f>VLOOKUP($E108,CY$450:DB$461,4,FALSE)*CY108*($K108)+(CY108-CZ108-DA108)*(1-$K108)</f>
        <v>0</v>
      </c>
      <c r="DC108" s="990"/>
      <c r="DG108" s="988">
        <f>$G108</f>
        <v>0</v>
      </c>
      <c r="DH108" s="989">
        <f>VLOOKUP($E108,DG$450:DJ$461,2,FALSE)*DG108*($K108)+IF($G108&gt;0,($H108/$G108)*DG108,0)*(1-$K108)</f>
        <v>0</v>
      </c>
      <c r="DI108" s="989">
        <f>VLOOKUP($E108,DG$450:DJ$461,3,FALSE)*DG108*($K108)+IF($G108&gt;0,($I108/$G108)*DG108,0)*(1-$K108)</f>
        <v>0</v>
      </c>
      <c r="DJ108" s="989">
        <f>VLOOKUP($E108,DG$450:DJ$461,4,FALSE)*DG108*($K108)+(DG108-DH108-DI108)*(1-$K108)</f>
        <v>0</v>
      </c>
      <c r="DK108" s="990"/>
      <c r="DO108" s="988">
        <f>$G108</f>
        <v>0</v>
      </c>
      <c r="DP108" s="989">
        <f>VLOOKUP($E108,DO$450:DR$461,2,FALSE)*DO108*($K108)+IF($G108&gt;0,($H108/$G108)*DO108,0)*(1-$K108)</f>
        <v>0</v>
      </c>
      <c r="DQ108" s="989">
        <f>VLOOKUP($E108,DO$450:DR$461,3,FALSE)*DO108*($K108)+IF($G108&gt;0,($I108/$G108)*DO108,0)*(1-$K108)</f>
        <v>0</v>
      </c>
      <c r="DR108" s="989">
        <f>VLOOKUP($E108,DO$450:DR$461,4,FALSE)*DO108*($K108)+(DO108-DP108-DQ108)*(1-$K108)</f>
        <v>0</v>
      </c>
      <c r="DS108" s="990"/>
      <c r="DW108" s="988">
        <f>$G108</f>
        <v>0</v>
      </c>
      <c r="DX108" s="989">
        <f>VLOOKUP($E108,DW$450:DZ$461,2,FALSE)*DW108*($K108)+IF($G108&gt;0,($H108/$G108)*DW108,0)*(1-$K108)</f>
        <v>0</v>
      </c>
      <c r="DY108" s="989">
        <f>VLOOKUP($E108,DW$450:DZ$461,3,FALSE)*DW108*($K108)+IF($G108&gt;0,($I108/$G108)*DW108,0)*(1-$K108)</f>
        <v>0</v>
      </c>
      <c r="DZ108" s="989">
        <f>VLOOKUP($E108,DW$450:DZ$461,4,FALSE)*DW108*($K108)+(DW108-DX108-DY108)*(1-$K108)</f>
        <v>0</v>
      </c>
      <c r="EA108" s="990"/>
      <c r="EE108" s="988">
        <f>$G108</f>
        <v>0</v>
      </c>
      <c r="EF108" s="989">
        <f>VLOOKUP($E108,EE$450:EH$461,2,FALSE)*EE108*($K108)+IF($G108&gt;0,($H108/$G108)*EE108,0)*(1-$K108)</f>
        <v>0</v>
      </c>
      <c r="EG108" s="989">
        <f>VLOOKUP($E108,EE$450:EH$461,3,FALSE)*EE108*($K108)+IF($G108&gt;0,($I108/$G108)*EE108,0)*(1-$K108)</f>
        <v>0</v>
      </c>
      <c r="EH108" s="989">
        <f>VLOOKUP($E108,EE$450:EH$461,4,FALSE)*EE108*($K108)+(EE108-EF108-EG108)*(1-$K108)</f>
        <v>0</v>
      </c>
      <c r="EI108" s="990"/>
      <c r="EM108" s="988">
        <f>$G108</f>
        <v>0</v>
      </c>
      <c r="EN108" s="989">
        <f>VLOOKUP($E108,EM$450:EP$461,2,FALSE)*EM108*($K108)+IF($G108&gt;0,($H108/$G108)*EM108,0)*(1-$K108)</f>
        <v>0</v>
      </c>
      <c r="EO108" s="989">
        <f>VLOOKUP($E108,EM$450:EP$461,3,FALSE)*EM108*($K108)+IF($G108&gt;0,($I108/$G108)*EM108,0)*(1-$K108)</f>
        <v>0</v>
      </c>
      <c r="EP108" s="989">
        <f>VLOOKUP($E108,EM$450:EP$461,4,FALSE)*EM108*($K108)+(EM108-EN108-EO108)*(1-$K108)</f>
        <v>0</v>
      </c>
      <c r="EQ108" s="990"/>
      <c r="EU108" s="988">
        <f>$G108</f>
        <v>0</v>
      </c>
      <c r="EV108" s="989">
        <f>VLOOKUP($E108,EU$450:EX$461,2,FALSE)*EU108*($K108)+IF($G108&gt;0,($H108/$G108)*EU108,0)*(1-$K108)</f>
        <v>0</v>
      </c>
      <c r="EW108" s="989">
        <f>VLOOKUP($E108,EU$450:EX$461,3,FALSE)*EU108*($K108)+IF($G108&gt;0,($I108/$G108)*EU108,0)*(1-$K108)</f>
        <v>0</v>
      </c>
      <c r="EX108" s="989">
        <f>VLOOKUP($E108,EU$450:EX$461,4,FALSE)*EU108*($K108)+(EU108-EV108-EW108)*(1-$K108)</f>
        <v>0</v>
      </c>
      <c r="EY108" s="990"/>
      <c r="FC108" s="988">
        <f>$G108</f>
        <v>0</v>
      </c>
      <c r="FD108" s="989">
        <f>VLOOKUP($E108,FC$450:FF$461,2,FALSE)*FC108*($K108)+IF($G108&gt;0,($H108/$G108)*FC108,0)*(1-$K108)</f>
        <v>0</v>
      </c>
      <c r="FE108" s="989">
        <f>VLOOKUP($E108,FC$450:FF$461,3,FALSE)*FC108*($K108)+IF($G108&gt;0,($I108/$G108)*FC108,0)*(1-$K108)</f>
        <v>0</v>
      </c>
      <c r="FF108" s="989">
        <f>VLOOKUP($E108,FC$450:FF$461,4,FALSE)*FC108*($K108)+(FC108-FD108-FE108)*(1-$K108)</f>
        <v>0</v>
      </c>
      <c r="FG108" s="990"/>
      <c r="FK108" s="988">
        <f>$G108</f>
        <v>0</v>
      </c>
      <c r="FL108" s="989">
        <f>VLOOKUP($E108,FK$450:FN$461,2,FALSE)*FK108*($K108)+IF($G108&gt;0,($H108/$G108)*FK108,0)*(1-$K108)</f>
        <v>0</v>
      </c>
      <c r="FM108" s="989">
        <f>VLOOKUP($E108,FK$450:FN$461,3,FALSE)*FK108*($K108)+IF($G108&gt;0,($I108/$G108)*FK108,0)*(1-$K108)</f>
        <v>0</v>
      </c>
      <c r="FN108" s="989">
        <f>VLOOKUP($E108,FK$450:FN$461,4,FALSE)*FK108*($K108)+(FK108-FL108-FM108)*(1-$K108)</f>
        <v>0</v>
      </c>
      <c r="FO108" s="990"/>
    </row>
    <row r="109" spans="1:171">
      <c r="A109" s="1246"/>
      <c r="B109" s="738" t="s">
        <v>104</v>
      </c>
      <c r="C109" s="1961"/>
      <c r="D109" s="789"/>
      <c r="E109" s="789"/>
      <c r="F109" s="790"/>
      <c r="G109" s="797">
        <f>SUM(G104:G108)</f>
        <v>0</v>
      </c>
      <c r="H109" s="797">
        <f>SUM(H104:H108)</f>
        <v>0</v>
      </c>
      <c r="I109" s="797">
        <f>SUM(I104:I108)</f>
        <v>0</v>
      </c>
      <c r="J109" s="1254">
        <f>SUM(J104:J108)</f>
        <v>0</v>
      </c>
      <c r="K109" s="777"/>
      <c r="O109" s="999">
        <f>SUM(O104:O108)</f>
        <v>0</v>
      </c>
      <c r="P109" s="999">
        <f>SUM(P104:P108)</f>
        <v>0</v>
      </c>
      <c r="Q109" s="999">
        <f>SUM(Q104:Q108)</f>
        <v>0</v>
      </c>
      <c r="R109" s="999">
        <f>SUM(R104:R108)</f>
        <v>0</v>
      </c>
      <c r="S109" s="990"/>
      <c r="W109" s="999">
        <f>SUM(W104:W108)</f>
        <v>0</v>
      </c>
      <c r="X109" s="999">
        <f>SUM(X104:X108)</f>
        <v>0</v>
      </c>
      <c r="Y109" s="999">
        <f>SUM(Y104:Y108)</f>
        <v>0</v>
      </c>
      <c r="Z109" s="999">
        <f>SUM(Z104:Z108)</f>
        <v>0</v>
      </c>
      <c r="AA109" s="990"/>
      <c r="AE109" s="999">
        <f>SUM(AE104:AE108)</f>
        <v>0</v>
      </c>
      <c r="AF109" s="999">
        <f>SUM(AF104:AF108)</f>
        <v>0</v>
      </c>
      <c r="AG109" s="999">
        <f>SUM(AG104:AG108)</f>
        <v>0</v>
      </c>
      <c r="AH109" s="999">
        <f>SUM(AH104:AH108)</f>
        <v>0</v>
      </c>
      <c r="AI109" s="990"/>
      <c r="AM109" s="999">
        <f>SUM(AM104:AM108)</f>
        <v>0</v>
      </c>
      <c r="AN109" s="999">
        <f>SUM(AN104:AN108)</f>
        <v>0</v>
      </c>
      <c r="AO109" s="999">
        <f>SUM(AO104:AO108)</f>
        <v>0</v>
      </c>
      <c r="AP109" s="999">
        <f>SUM(AP104:AP108)</f>
        <v>0</v>
      </c>
      <c r="AQ109" s="990"/>
      <c r="AU109" s="999">
        <f>SUM(AU104:AU108)</f>
        <v>0</v>
      </c>
      <c r="AV109" s="999">
        <f>SUM(AV104:AV108)</f>
        <v>0</v>
      </c>
      <c r="AW109" s="999">
        <f>SUM(AW104:AW108)</f>
        <v>0</v>
      </c>
      <c r="AX109" s="999">
        <f>SUM(AX104:AX108)</f>
        <v>0</v>
      </c>
      <c r="AY109" s="990"/>
      <c r="BC109" s="999">
        <f>SUM(BC104:BC108)</f>
        <v>0</v>
      </c>
      <c r="BD109" s="999">
        <f>SUM(BD104:BD108)</f>
        <v>0</v>
      </c>
      <c r="BE109" s="999">
        <f>SUM(BE104:BE108)</f>
        <v>0</v>
      </c>
      <c r="BF109" s="999">
        <f>SUM(BF104:BF108)</f>
        <v>0</v>
      </c>
      <c r="BG109" s="990"/>
      <c r="BK109" s="999">
        <f>SUM(BK104:BK108)</f>
        <v>0</v>
      </c>
      <c r="BL109" s="999">
        <f>SUM(BL104:BL108)</f>
        <v>0</v>
      </c>
      <c r="BM109" s="999">
        <f>SUM(BM104:BM108)</f>
        <v>0</v>
      </c>
      <c r="BN109" s="999">
        <f>SUM(BN104:BN108)</f>
        <v>0</v>
      </c>
      <c r="BO109" s="990"/>
      <c r="BS109" s="999">
        <f>SUM(BS104:BS108)</f>
        <v>0</v>
      </c>
      <c r="BT109" s="999">
        <f>SUM(BT104:BT108)</f>
        <v>0</v>
      </c>
      <c r="BU109" s="999">
        <f>SUM(BU104:BU108)</f>
        <v>0</v>
      </c>
      <c r="BV109" s="999">
        <f>SUM(BV104:BV108)</f>
        <v>0</v>
      </c>
      <c r="BW109" s="990"/>
      <c r="CA109" s="999">
        <f>SUM(CA104:CA108)</f>
        <v>0</v>
      </c>
      <c r="CB109" s="999">
        <f>SUM(CB104:CB108)</f>
        <v>0</v>
      </c>
      <c r="CC109" s="999">
        <f>SUM(CC104:CC108)</f>
        <v>0</v>
      </c>
      <c r="CD109" s="999">
        <f>SUM(CD104:CD108)</f>
        <v>0</v>
      </c>
      <c r="CE109" s="990"/>
      <c r="CI109" s="999">
        <f>SUM(CI104:CI108)</f>
        <v>0</v>
      </c>
      <c r="CJ109" s="999">
        <f>SUM(CJ104:CJ108)</f>
        <v>0</v>
      </c>
      <c r="CK109" s="999">
        <f>SUM(CK104:CK108)</f>
        <v>0</v>
      </c>
      <c r="CL109" s="999">
        <f>SUM(CL104:CL108)</f>
        <v>0</v>
      </c>
      <c r="CM109" s="990"/>
      <c r="CQ109" s="999">
        <f>SUM(CQ104:CQ108)</f>
        <v>0</v>
      </c>
      <c r="CR109" s="999">
        <f>SUM(CR104:CR108)</f>
        <v>0</v>
      </c>
      <c r="CS109" s="999">
        <f>SUM(CS104:CS108)</f>
        <v>0</v>
      </c>
      <c r="CT109" s="999">
        <f>SUM(CT104:CT108)</f>
        <v>0</v>
      </c>
      <c r="CU109" s="990"/>
      <c r="CY109" s="999">
        <f>SUM(CY104:CY108)</f>
        <v>0</v>
      </c>
      <c r="CZ109" s="999">
        <f>SUM(CZ104:CZ108)</f>
        <v>0</v>
      </c>
      <c r="DA109" s="999">
        <f>SUM(DA104:DA108)</f>
        <v>0</v>
      </c>
      <c r="DB109" s="999">
        <f>SUM(DB104:DB108)</f>
        <v>0</v>
      </c>
      <c r="DC109" s="990"/>
      <c r="DG109" s="999">
        <f>SUM(DG104:DG108)</f>
        <v>0</v>
      </c>
      <c r="DH109" s="999">
        <f>SUM(DH104:DH108)</f>
        <v>0</v>
      </c>
      <c r="DI109" s="999">
        <f>SUM(DI104:DI108)</f>
        <v>0</v>
      </c>
      <c r="DJ109" s="999">
        <f>SUM(DJ104:DJ108)</f>
        <v>0</v>
      </c>
      <c r="DK109" s="990"/>
      <c r="DO109" s="999">
        <f>SUM(DO104:DO108)</f>
        <v>0</v>
      </c>
      <c r="DP109" s="999">
        <f>SUM(DP104:DP108)</f>
        <v>0</v>
      </c>
      <c r="DQ109" s="999">
        <f>SUM(DQ104:DQ108)</f>
        <v>0</v>
      </c>
      <c r="DR109" s="999">
        <f>SUM(DR104:DR108)</f>
        <v>0</v>
      </c>
      <c r="DS109" s="990"/>
      <c r="DW109" s="999">
        <f>SUM(DW104:DW108)</f>
        <v>0</v>
      </c>
      <c r="DX109" s="999">
        <f>SUM(DX104:DX108)</f>
        <v>0</v>
      </c>
      <c r="DY109" s="999">
        <f>SUM(DY104:DY108)</f>
        <v>0</v>
      </c>
      <c r="DZ109" s="999">
        <f>SUM(DZ104:DZ108)</f>
        <v>0</v>
      </c>
      <c r="EA109" s="990"/>
      <c r="EE109" s="999">
        <f>SUM(EE104:EE108)</f>
        <v>0</v>
      </c>
      <c r="EF109" s="999">
        <f>SUM(EF104:EF108)</f>
        <v>0</v>
      </c>
      <c r="EG109" s="999">
        <f>SUM(EG104:EG108)</f>
        <v>0</v>
      </c>
      <c r="EH109" s="999">
        <f>SUM(EH104:EH108)</f>
        <v>0</v>
      </c>
      <c r="EI109" s="990"/>
      <c r="EM109" s="999">
        <f>SUM(EM104:EM108)</f>
        <v>0</v>
      </c>
      <c r="EN109" s="999">
        <f>SUM(EN104:EN108)</f>
        <v>0</v>
      </c>
      <c r="EO109" s="999">
        <f>SUM(EO104:EO108)</f>
        <v>0</v>
      </c>
      <c r="EP109" s="999">
        <f>SUM(EP104:EP108)</f>
        <v>0</v>
      </c>
      <c r="EQ109" s="990"/>
      <c r="EU109" s="999">
        <f>SUM(EU104:EU108)</f>
        <v>0</v>
      </c>
      <c r="EV109" s="999">
        <f>SUM(EV104:EV108)</f>
        <v>0</v>
      </c>
      <c r="EW109" s="999">
        <f>SUM(EW104:EW108)</f>
        <v>0</v>
      </c>
      <c r="EX109" s="999">
        <f>SUM(EX104:EX108)</f>
        <v>0</v>
      </c>
      <c r="EY109" s="990"/>
      <c r="FC109" s="999">
        <f>SUM(FC104:FC108)</f>
        <v>0</v>
      </c>
      <c r="FD109" s="999">
        <f>SUM(FD104:FD108)</f>
        <v>0</v>
      </c>
      <c r="FE109" s="999">
        <f>SUM(FE104:FE108)</f>
        <v>0</v>
      </c>
      <c r="FF109" s="999">
        <f>SUM(FF104:FF108)</f>
        <v>0</v>
      </c>
      <c r="FG109" s="990"/>
      <c r="FK109" s="999">
        <f>SUM(FK104:FK108)</f>
        <v>0</v>
      </c>
      <c r="FL109" s="999">
        <f>SUM(FL104:FL108)</f>
        <v>0</v>
      </c>
      <c r="FM109" s="999">
        <f>SUM(FM104:FM108)</f>
        <v>0</v>
      </c>
      <c r="FN109" s="999">
        <f>SUM(FN104:FN108)</f>
        <v>0</v>
      </c>
      <c r="FO109" s="990"/>
    </row>
    <row r="110" spans="1:171">
      <c r="A110" s="1265"/>
      <c r="B110" s="820"/>
      <c r="C110" s="1966"/>
      <c r="D110" s="820"/>
      <c r="E110" s="820"/>
      <c r="F110" s="820"/>
      <c r="G110" s="820"/>
      <c r="H110" s="820"/>
      <c r="I110" s="820"/>
      <c r="J110" s="1263"/>
      <c r="K110" s="777"/>
      <c r="S110" s="990"/>
      <c r="AA110" s="990"/>
      <c r="AI110" s="990"/>
      <c r="AQ110" s="990"/>
      <c r="AY110" s="990"/>
      <c r="BG110" s="990"/>
      <c r="BO110" s="990"/>
      <c r="BW110" s="990"/>
      <c r="CE110" s="990"/>
      <c r="CM110" s="990"/>
      <c r="CU110" s="990"/>
      <c r="DC110" s="990"/>
      <c r="DK110" s="990"/>
      <c r="DS110" s="990"/>
      <c r="EA110" s="990"/>
      <c r="EI110" s="990"/>
      <c r="EQ110" s="990"/>
      <c r="EY110" s="990"/>
      <c r="FG110" s="990"/>
      <c r="FO110" s="990"/>
    </row>
    <row r="111" spans="1:171">
      <c r="A111" s="1189" t="s">
        <v>177</v>
      </c>
      <c r="B111" s="79"/>
      <c r="C111" s="1965"/>
      <c r="D111" s="196"/>
      <c r="E111" s="196"/>
      <c r="F111" s="196"/>
      <c r="G111" s="825"/>
      <c r="H111" s="825"/>
      <c r="I111" s="825"/>
      <c r="J111" s="1266"/>
      <c r="K111" s="777"/>
      <c r="S111" s="990"/>
      <c r="AA111" s="990"/>
      <c r="AI111" s="990"/>
      <c r="AQ111" s="990"/>
      <c r="AY111" s="990"/>
      <c r="BG111" s="990"/>
      <c r="BO111" s="990"/>
      <c r="BW111" s="990"/>
      <c r="CE111" s="990"/>
      <c r="CM111" s="990"/>
      <c r="CU111" s="990"/>
      <c r="DC111" s="990"/>
      <c r="DK111" s="990"/>
      <c r="DS111" s="990"/>
      <c r="EA111" s="990"/>
      <c r="EI111" s="990"/>
      <c r="EQ111" s="990"/>
      <c r="EY111" s="990"/>
      <c r="FG111" s="990"/>
      <c r="FO111" s="990"/>
    </row>
    <row r="112" spans="1:171">
      <c r="A112" s="1267">
        <v>91000</v>
      </c>
      <c r="B112" s="10" t="s">
        <v>391</v>
      </c>
      <c r="C112" s="1963" t="s">
        <v>78</v>
      </c>
      <c r="D112" s="764">
        <v>151</v>
      </c>
      <c r="E112" s="182" t="str">
        <f>'Sch 1- Rate Base '!E112</f>
        <v>PROD</v>
      </c>
      <c r="F112" s="765"/>
      <c r="G112" s="182">
        <f>'Sch 1- Rate Base '!G112</f>
        <v>0</v>
      </c>
      <c r="H112" s="182">
        <f>'Sch 1- Rate Base '!H112</f>
        <v>0</v>
      </c>
      <c r="I112" s="182">
        <f>'Sch 1- Rate Base '!I112</f>
        <v>0</v>
      </c>
      <c r="J112" s="1247">
        <f>'Sch 1- Rate Base '!J112</f>
        <v>0</v>
      </c>
      <c r="K112" s="777">
        <f t="shared" ref="K112:K124" si="105">IF($E112="DIRECT",0,1)</f>
        <v>1</v>
      </c>
      <c r="N112" s="1019">
        <f>VLOOKUP($A112,'New Resources - Group'!$A$4:$Y$133,N$2,FALSE)*N$1</f>
        <v>0</v>
      </c>
      <c r="O112" s="988">
        <f t="shared" ref="O112:O117" si="106">$G112+N112</f>
        <v>0</v>
      </c>
      <c r="P112" s="989">
        <f>VLOOKUP($E112,O$450:R$461,2,FALSE)*O112*($K112)+IF($G112&gt;0,($H112/$G112)*O112,0)*(1-$K112)</f>
        <v>0</v>
      </c>
      <c r="Q112" s="989">
        <f>VLOOKUP($E112,O$450:R$461,3,FALSE)*O112*($K112)+IF($G112&gt;0,($I112/$G112)*O112,0)*(1-$K112)</f>
        <v>0</v>
      </c>
      <c r="R112" s="989">
        <f>VLOOKUP($E112,O$450:R$461,4,FALSE)*O112*($K112)+(O112-P112-Q112)*(1-$K112)</f>
        <v>0</v>
      </c>
      <c r="S112" s="990"/>
      <c r="V112" s="1019">
        <f>VLOOKUP($A112,'New Resources - Group'!$A$4:$Y$133,V$2,FALSE)*V$1</f>
        <v>0</v>
      </c>
      <c r="W112" s="988">
        <f t="shared" ref="W112:W117" si="107">$G112+V112</f>
        <v>0</v>
      </c>
      <c r="X112" s="989">
        <f>VLOOKUP($E112,W$450:Z$461,2,FALSE)*W112*($K112)+IF($G112&gt;0,($H112/$G112)*W112,0)*(1-$K112)</f>
        <v>0</v>
      </c>
      <c r="Y112" s="989">
        <f>VLOOKUP($E112,W$450:Z$461,3,FALSE)*W112*($K112)+IF($G112&gt;0,($I112/$G112)*W112,0)*(1-$K112)</f>
        <v>0</v>
      </c>
      <c r="Z112" s="989">
        <f>VLOOKUP($E112,W$450:Z$461,4,FALSE)*W112*($K112)+(W112-X112-Y112)*(1-$K112)</f>
        <v>0</v>
      </c>
      <c r="AA112" s="990"/>
      <c r="AD112" s="1019">
        <f>VLOOKUP($A112,'New Resources - Group'!$A$4:$Y$133,AD$2,FALSE)*AD$1</f>
        <v>0</v>
      </c>
      <c r="AE112" s="988">
        <f t="shared" ref="AE112:AE117" si="108">$G112+AD112</f>
        <v>0</v>
      </c>
      <c r="AF112" s="989">
        <f>VLOOKUP($E112,AE$450:AH$461,2,FALSE)*AE112*($K112)+IF($G112&gt;0,($H112/$G112)*AE112,0)*(1-$K112)</f>
        <v>0</v>
      </c>
      <c r="AG112" s="989">
        <f>VLOOKUP($E112,AE$450:AH$461,3,FALSE)*AE112*($K112)+IF($G112&gt;0,($I112/$G112)*AE112,0)*(1-$K112)</f>
        <v>0</v>
      </c>
      <c r="AH112" s="989">
        <f>VLOOKUP($E112,AE$450:AH$461,4,FALSE)*AE112*($K112)+(AE112-AF112-AG112)*(1-$K112)</f>
        <v>0</v>
      </c>
      <c r="AI112" s="990"/>
      <c r="AL112" s="1019">
        <f>VLOOKUP($A112,'New Resources - Group'!$A$4:$Y$133,AL$2,FALSE)*AL$1</f>
        <v>0</v>
      </c>
      <c r="AM112" s="988">
        <f t="shared" ref="AM112:AM117" si="109">$G112+AL112</f>
        <v>0</v>
      </c>
      <c r="AN112" s="989">
        <f>VLOOKUP($E112,AM$450:AP$461,2,FALSE)*AM112*($K112)+IF($G112&gt;0,($H112/$G112)*AM112,0)*(1-$K112)</f>
        <v>0</v>
      </c>
      <c r="AO112" s="989">
        <f>VLOOKUP($E112,AM$450:AP$461,3,FALSE)*AM112*($K112)+IF($G112&gt;0,($I112/$G112)*AM112,0)*(1-$K112)</f>
        <v>0</v>
      </c>
      <c r="AP112" s="989">
        <f>VLOOKUP($E112,AM$450:AP$461,4,FALSE)*AM112*($K112)+(AM112-AN112-AO112)*(1-$K112)</f>
        <v>0</v>
      </c>
      <c r="AQ112" s="990"/>
      <c r="AT112" s="1019">
        <f>VLOOKUP($A112,'New Resources - Group'!$A$4:$Y$133,AT$2,FALSE)*AT$1</f>
        <v>0</v>
      </c>
      <c r="AU112" s="988">
        <f t="shared" ref="AU112:AU117" si="110">$G112+AT112</f>
        <v>0</v>
      </c>
      <c r="AV112" s="989">
        <f>VLOOKUP($E112,AU$450:AX$461,2,FALSE)*AU112*($K112)+IF($G112&gt;0,($H112/$G112)*AU112,0)*(1-$K112)</f>
        <v>0</v>
      </c>
      <c r="AW112" s="989">
        <f>VLOOKUP($E112,AU$450:AX$461,3,FALSE)*AU112*($K112)+IF($G112&gt;0,($I112/$G112)*AU112,0)*(1-$K112)</f>
        <v>0</v>
      </c>
      <c r="AX112" s="989">
        <f>VLOOKUP($E112,AU$450:AX$461,4,FALSE)*AU112*($K112)+(AU112-AV112-AW112)*(1-$K112)</f>
        <v>0</v>
      </c>
      <c r="AY112" s="990"/>
      <c r="BB112" s="1019">
        <f>VLOOKUP($A112,'New Resources - Group'!$A$4:$Y$133,BB$2,FALSE)*BB$1</f>
        <v>0</v>
      </c>
      <c r="BC112" s="988">
        <f t="shared" ref="BC112:BC117" si="111">$G112+BB112</f>
        <v>0</v>
      </c>
      <c r="BD112" s="989">
        <f>VLOOKUP($E112,BC$450:BF$461,2,FALSE)*BC112*($K112)+IF($G112&gt;0,($H112/$G112)*BC112,0)*(1-$K112)</f>
        <v>0</v>
      </c>
      <c r="BE112" s="989">
        <f>VLOOKUP($E112,BC$450:BF$461,3,FALSE)*BC112*($K112)+IF($G112&gt;0,($I112/$G112)*BC112,0)*(1-$K112)</f>
        <v>0</v>
      </c>
      <c r="BF112" s="989">
        <f>VLOOKUP($E112,BC$450:BF$461,4,FALSE)*BC112*($K112)+(BC112-BD112-BE112)*(1-$K112)</f>
        <v>0</v>
      </c>
      <c r="BG112" s="990"/>
      <c r="BJ112" s="1019">
        <f>VLOOKUP($A112,'New Resources - Group'!$A$4:$Y$133,BJ$2,FALSE)*BJ$1</f>
        <v>0</v>
      </c>
      <c r="BK112" s="988">
        <f t="shared" ref="BK112:BK117" si="112">$G112+BJ112</f>
        <v>0</v>
      </c>
      <c r="BL112" s="989">
        <f>VLOOKUP($E112,BK$450:BN$461,2,FALSE)*BK112*($K112)+IF($G112&gt;0,($H112/$G112)*BK112,0)*(1-$K112)</f>
        <v>0</v>
      </c>
      <c r="BM112" s="989">
        <f>VLOOKUP($E112,BK$450:BN$461,3,FALSE)*BK112*($K112)+IF($G112&gt;0,($I112/$G112)*BK112,0)*(1-$K112)</f>
        <v>0</v>
      </c>
      <c r="BN112" s="989">
        <f>VLOOKUP($E112,BK$450:BN$461,4,FALSE)*BK112*($K112)+(BK112-BL112-BM112)*(1-$K112)</f>
        <v>0</v>
      </c>
      <c r="BO112" s="990"/>
      <c r="BR112" s="1019">
        <f>VLOOKUP($A112,'New Resources - Group'!$A$4:$Y$133,BR$2,FALSE)*BR$1</f>
        <v>0</v>
      </c>
      <c r="BS112" s="988">
        <f t="shared" ref="BS112:BS117" si="113">$G112+BR112</f>
        <v>0</v>
      </c>
      <c r="BT112" s="989">
        <f>VLOOKUP($E112,BS$450:BV$461,2,FALSE)*BS112*($K112)+IF($G112&gt;0,($H112/$G112)*BS112,0)*(1-$K112)</f>
        <v>0</v>
      </c>
      <c r="BU112" s="989">
        <f>VLOOKUP($E112,BS$450:BV$461,3,FALSE)*BS112*($K112)+IF($G112&gt;0,($I112/$G112)*BS112,0)*(1-$K112)</f>
        <v>0</v>
      </c>
      <c r="BV112" s="989">
        <f>VLOOKUP($E112,BS$450:BV$461,4,FALSE)*BS112*($K112)+(BS112-BT112-BU112)*(1-$K112)</f>
        <v>0</v>
      </c>
      <c r="BW112" s="990"/>
      <c r="BZ112" s="1019">
        <f>VLOOKUP($A112,'New Resources - Group'!$A$4:$Y$133,BZ$2,FALSE)*BZ$1</f>
        <v>0</v>
      </c>
      <c r="CA112" s="988">
        <f t="shared" ref="CA112:CA117" si="114">$G112+BZ112</f>
        <v>0</v>
      </c>
      <c r="CB112" s="989">
        <f>VLOOKUP($E112,CA$450:CD$461,2,FALSE)*CA112*($K112)+IF($G112&gt;0,($H112/$G112)*CA112,0)*(1-$K112)</f>
        <v>0</v>
      </c>
      <c r="CC112" s="989">
        <f>VLOOKUP($E112,CA$450:CD$461,3,FALSE)*CA112*($K112)+IF($G112&gt;0,($I112/$G112)*CA112,0)*(1-$K112)</f>
        <v>0</v>
      </c>
      <c r="CD112" s="989">
        <f>VLOOKUP($E112,CA$450:CD$461,4,FALSE)*CA112*($K112)+(CA112-CB112-CC112)*(1-$K112)</f>
        <v>0</v>
      </c>
      <c r="CE112" s="990"/>
      <c r="CH112" s="1019">
        <f>VLOOKUP($A112,'New Resources - Group'!$A$4:$Y$133,CH$2,FALSE)*CH$1</f>
        <v>0</v>
      </c>
      <c r="CI112" s="988">
        <f t="shared" ref="CI112:CI117" si="115">$G112+CH112</f>
        <v>0</v>
      </c>
      <c r="CJ112" s="989">
        <f>VLOOKUP($E112,CI$450:CL$461,2,FALSE)*CI112*($K112)+IF($G112&gt;0,($H112/$G112)*CI112,0)*(1-$K112)</f>
        <v>0</v>
      </c>
      <c r="CK112" s="989">
        <f>VLOOKUP($E112,CI$450:CL$461,3,FALSE)*CI112*($K112)+IF($G112&gt;0,($I112/$G112)*CI112,0)*(1-$K112)</f>
        <v>0</v>
      </c>
      <c r="CL112" s="989">
        <f>VLOOKUP($E112,CI$450:CL$461,4,FALSE)*CI112*($K112)+(CI112-CJ112-CK112)*(1-$K112)</f>
        <v>0</v>
      </c>
      <c r="CM112" s="990"/>
      <c r="CP112" s="1019">
        <f>VLOOKUP($A112,'New Resources - Group'!$A$4:$Y$133,CP$2,FALSE)*CP$1</f>
        <v>0</v>
      </c>
      <c r="CQ112" s="988">
        <f t="shared" ref="CQ112:CQ117" si="116">$G112+CP112</f>
        <v>0</v>
      </c>
      <c r="CR112" s="989">
        <f>VLOOKUP($E112,CQ$450:CT$461,2,FALSE)*CQ112*($K112)+IF($G112&gt;0,($H112/$G112)*CQ112,0)*(1-$K112)</f>
        <v>0</v>
      </c>
      <c r="CS112" s="989">
        <f>VLOOKUP($E112,CQ$450:CT$461,3,FALSE)*CQ112*($K112)+IF($G112&gt;0,($I112/$G112)*CQ112,0)*(1-$K112)</f>
        <v>0</v>
      </c>
      <c r="CT112" s="989">
        <f>VLOOKUP($E112,CQ$450:CT$461,4,FALSE)*CQ112*($K112)+(CQ112-CR112-CS112)*(1-$K112)</f>
        <v>0</v>
      </c>
      <c r="CU112" s="990"/>
      <c r="CX112" s="1019">
        <f>VLOOKUP($A112,'New Resources - Group'!$A$4:$Y$133,CX$2,FALSE)*CX$1</f>
        <v>0</v>
      </c>
      <c r="CY112" s="988">
        <f t="shared" ref="CY112:CY117" si="117">$G112+CX112</f>
        <v>0</v>
      </c>
      <c r="CZ112" s="989">
        <f>VLOOKUP($E112,CY$450:DB$461,2,FALSE)*CY112*($K112)+IF($G112&gt;0,($H112/$G112)*CY112,0)*(1-$K112)</f>
        <v>0</v>
      </c>
      <c r="DA112" s="989">
        <f>VLOOKUP($E112,CY$450:DB$461,3,FALSE)*CY112*($K112)+IF($G112&gt;0,($I112/$G112)*CY112,0)*(1-$K112)</f>
        <v>0</v>
      </c>
      <c r="DB112" s="989">
        <f>VLOOKUP($E112,CY$450:DB$461,4,FALSE)*CY112*($K112)+(CY112-CZ112-DA112)*(1-$K112)</f>
        <v>0</v>
      </c>
      <c r="DC112" s="990"/>
      <c r="DF112" s="1019">
        <f>VLOOKUP($A112,'New Resources - Group'!$A$4:$Y$133,DF$2,FALSE)*DF$1</f>
        <v>0</v>
      </c>
      <c r="DG112" s="988">
        <f t="shared" ref="DG112:DG117" si="118">$G112+DF112</f>
        <v>0</v>
      </c>
      <c r="DH112" s="989">
        <f>VLOOKUP($E112,DG$450:DJ$461,2,FALSE)*DG112*($K112)+IF($G112&gt;0,($H112/$G112)*DG112,0)*(1-$K112)</f>
        <v>0</v>
      </c>
      <c r="DI112" s="989">
        <f>VLOOKUP($E112,DG$450:DJ$461,3,FALSE)*DG112*($K112)+IF($G112&gt;0,($I112/$G112)*DG112,0)*(1-$K112)</f>
        <v>0</v>
      </c>
      <c r="DJ112" s="989">
        <f>VLOOKUP($E112,DG$450:DJ$461,4,FALSE)*DG112*($K112)+(DG112-DH112-DI112)*(1-$K112)</f>
        <v>0</v>
      </c>
      <c r="DK112" s="990"/>
      <c r="DN112" s="1019">
        <f>VLOOKUP($A112,'New Resources - Group'!$A$4:$Y$133,DN$2,FALSE)*DN$1</f>
        <v>0</v>
      </c>
      <c r="DO112" s="988">
        <f t="shared" ref="DO112:DO117" si="119">$G112+DN112</f>
        <v>0</v>
      </c>
      <c r="DP112" s="989">
        <f>VLOOKUP($E112,DO$450:DR$461,2,FALSE)*DO112*($K112)+IF($G112&gt;0,($H112/$G112)*DO112,0)*(1-$K112)</f>
        <v>0</v>
      </c>
      <c r="DQ112" s="989">
        <f>VLOOKUP($E112,DO$450:DR$461,3,FALSE)*DO112*($K112)+IF($G112&gt;0,($I112/$G112)*DO112,0)*(1-$K112)</f>
        <v>0</v>
      </c>
      <c r="DR112" s="989">
        <f>VLOOKUP($E112,DO$450:DR$461,4,FALSE)*DO112*($K112)+(DO112-DP112-DQ112)*(1-$K112)</f>
        <v>0</v>
      </c>
      <c r="DS112" s="990"/>
      <c r="DV112" s="1019">
        <f>VLOOKUP($A112,'New Resources - Group'!$A$4:$Y$133,DV$2,FALSE)*DV$1</f>
        <v>0</v>
      </c>
      <c r="DW112" s="988">
        <f t="shared" ref="DW112:DW117" si="120">$G112+DV112</f>
        <v>0</v>
      </c>
      <c r="DX112" s="989">
        <f>VLOOKUP($E112,DW$450:DZ$461,2,FALSE)*DW112*($K112)+IF($G112&gt;0,($H112/$G112)*DW112,0)*(1-$K112)</f>
        <v>0</v>
      </c>
      <c r="DY112" s="989">
        <f>VLOOKUP($E112,DW$450:DZ$461,3,FALSE)*DW112*($K112)+IF($G112&gt;0,($I112/$G112)*DW112,0)*(1-$K112)</f>
        <v>0</v>
      </c>
      <c r="DZ112" s="989">
        <f>VLOOKUP($E112,DW$450:DZ$461,4,FALSE)*DW112*($K112)+(DW112-DX112-DY112)*(1-$K112)</f>
        <v>0</v>
      </c>
      <c r="EA112" s="990"/>
      <c r="ED112" s="1019">
        <f>VLOOKUP($A112,'New Resources - Group'!$A$4:$Y$133,ED$2,FALSE)*ED$1</f>
        <v>0</v>
      </c>
      <c r="EE112" s="988">
        <f t="shared" ref="EE112:EE117" si="121">$G112+ED112</f>
        <v>0</v>
      </c>
      <c r="EF112" s="989">
        <f>VLOOKUP($E112,EE$450:EH$461,2,FALSE)*EE112*($K112)+IF($G112&gt;0,($H112/$G112)*EE112,0)*(1-$K112)</f>
        <v>0</v>
      </c>
      <c r="EG112" s="989">
        <f>VLOOKUP($E112,EE$450:EH$461,3,FALSE)*EE112*($K112)+IF($G112&gt;0,($I112/$G112)*EE112,0)*(1-$K112)</f>
        <v>0</v>
      </c>
      <c r="EH112" s="989">
        <f>VLOOKUP($E112,EE$450:EH$461,4,FALSE)*EE112*($K112)+(EE112-EF112-EG112)*(1-$K112)</f>
        <v>0</v>
      </c>
      <c r="EI112" s="990"/>
      <c r="EL112" s="1019">
        <f>VLOOKUP($A112,'New Resources - Group'!$A$4:$Y$133,EL$2,FALSE)*EL$1</f>
        <v>0</v>
      </c>
      <c r="EM112" s="988">
        <f t="shared" ref="EM112:EM117" si="122">$G112+EL112</f>
        <v>0</v>
      </c>
      <c r="EN112" s="989">
        <f>VLOOKUP($E112,EM$450:EP$461,2,FALSE)*EM112*($K112)+IF($G112&gt;0,($H112/$G112)*EM112,0)*(1-$K112)</f>
        <v>0</v>
      </c>
      <c r="EO112" s="989">
        <f>VLOOKUP($E112,EM$450:EP$461,3,FALSE)*EM112*($K112)+IF($G112&gt;0,($I112/$G112)*EM112,0)*(1-$K112)</f>
        <v>0</v>
      </c>
      <c r="EP112" s="989">
        <f>VLOOKUP($E112,EM$450:EP$461,4,FALSE)*EM112*($K112)+(EM112-EN112-EO112)*(1-$K112)</f>
        <v>0</v>
      </c>
      <c r="EQ112" s="990"/>
      <c r="ET112" s="1019">
        <f>VLOOKUP($A112,'New Resources - Group'!$A$4:$Y$133,ET$2,FALSE)*ET$1</f>
        <v>0</v>
      </c>
      <c r="EU112" s="988">
        <f t="shared" ref="EU112:EU117" si="123">$G112+ET112</f>
        <v>0</v>
      </c>
      <c r="EV112" s="989">
        <f>VLOOKUP($E112,EU$450:EX$461,2,FALSE)*EU112*($K112)+IF($G112&gt;0,($H112/$G112)*EU112,0)*(1-$K112)</f>
        <v>0</v>
      </c>
      <c r="EW112" s="989">
        <f>VLOOKUP($E112,EU$450:EX$461,3,FALSE)*EU112*($K112)+IF($G112&gt;0,($I112/$G112)*EU112,0)*(1-$K112)</f>
        <v>0</v>
      </c>
      <c r="EX112" s="989">
        <f>VLOOKUP($E112,EU$450:EX$461,4,FALSE)*EU112*($K112)+(EU112-EV112-EW112)*(1-$K112)</f>
        <v>0</v>
      </c>
      <c r="EY112" s="990"/>
      <c r="FB112" s="1019">
        <f>VLOOKUP($A112,'New Resources - Group'!$A$4:$Y$133,FB$2,FALSE)*FB$1</f>
        <v>0</v>
      </c>
      <c r="FC112" s="988">
        <f t="shared" ref="FC112:FC117" si="124">$G112+FB112</f>
        <v>0</v>
      </c>
      <c r="FD112" s="989">
        <f>VLOOKUP($E112,FC$450:FF$461,2,FALSE)*FC112*($K112)+IF($G112&gt;0,($H112/$G112)*FC112,0)*(1-$K112)</f>
        <v>0</v>
      </c>
      <c r="FE112" s="989">
        <f>VLOOKUP($E112,FC$450:FF$461,3,FALSE)*FC112*($K112)+IF($G112&gt;0,($I112/$G112)*FC112,0)*(1-$K112)</f>
        <v>0</v>
      </c>
      <c r="FF112" s="989">
        <f>VLOOKUP($E112,FC$450:FF$461,4,FALSE)*FC112*($K112)+(FC112-FD112-FE112)*(1-$K112)</f>
        <v>0</v>
      </c>
      <c r="FG112" s="990"/>
      <c r="FJ112" s="1019">
        <f>VLOOKUP($A112,'New Resources - Group'!$A$4:$Y$133,FJ$2,FALSE)*FJ$1</f>
        <v>0</v>
      </c>
      <c r="FK112" s="988">
        <f t="shared" ref="FK112:FK117" si="125">$G112+FJ112</f>
        <v>0</v>
      </c>
      <c r="FL112" s="989">
        <f>VLOOKUP($E112,FK$450:FN$461,2,FALSE)*FK112*($K112)+IF($G112&gt;0,($H112/$G112)*FK112,0)*(1-$K112)</f>
        <v>0</v>
      </c>
      <c r="FM112" s="989">
        <f>VLOOKUP($E112,FK$450:FN$461,3,FALSE)*FK112*($K112)+IF($G112&gt;0,($I112/$G112)*FK112,0)*(1-$K112)</f>
        <v>0</v>
      </c>
      <c r="FN112" s="989">
        <f>VLOOKUP($E112,FK$450:FN$461,4,FALSE)*FK112*($K112)+(FK112-FL112-FM112)*(1-$K112)</f>
        <v>0</v>
      </c>
      <c r="FO112" s="990"/>
    </row>
    <row r="113" spans="1:171">
      <c r="A113" s="1268"/>
      <c r="B113" s="79" t="s">
        <v>7</v>
      </c>
      <c r="C113" s="1963" t="s">
        <v>78</v>
      </c>
      <c r="D113" s="764">
        <v>152</v>
      </c>
      <c r="E113" s="182" t="str">
        <f>'Sch 1- Rate Base '!E113</f>
        <v>PROD</v>
      </c>
      <c r="F113" s="765"/>
      <c r="G113" s="182">
        <f>'Sch 1- Rate Base '!G113</f>
        <v>0</v>
      </c>
      <c r="H113" s="182">
        <f>'Sch 1- Rate Base '!H113</f>
        <v>0</v>
      </c>
      <c r="I113" s="182">
        <f>'Sch 1- Rate Base '!I113</f>
        <v>0</v>
      </c>
      <c r="J113" s="1247">
        <f>'Sch 1- Rate Base '!J113</f>
        <v>0</v>
      </c>
      <c r="K113" s="777">
        <f t="shared" si="105"/>
        <v>1</v>
      </c>
      <c r="N113" s="988"/>
      <c r="O113" s="988">
        <f t="shared" si="106"/>
        <v>0</v>
      </c>
      <c r="P113" s="989">
        <f>VLOOKUP($E113,O$450:R$461,2,FALSE)*O113*($K113)+IF($G113&gt;0,($H113/$G113)*O113,0)*(1-$K113)</f>
        <v>0</v>
      </c>
      <c r="Q113" s="989">
        <f>VLOOKUP($E113,O$450:R$461,3,FALSE)*O113*($K113)+IF($G113&gt;0,($I113/$G113)*O113,0)*(1-$K113)</f>
        <v>0</v>
      </c>
      <c r="R113" s="989">
        <f>VLOOKUP($E113,O$450:R$461,4,FALSE)*O113*($K113)+(O113-P113-Q113)*(1-$K113)</f>
        <v>0</v>
      </c>
      <c r="S113" s="990"/>
      <c r="V113" s="988"/>
      <c r="W113" s="988">
        <f t="shared" si="107"/>
        <v>0</v>
      </c>
      <c r="X113" s="989">
        <f>VLOOKUP($E113,W$450:Z$461,2,FALSE)*W113*($K113)+IF($G113&gt;0,($H113/$G113)*W113,0)*(1-$K113)</f>
        <v>0</v>
      </c>
      <c r="Y113" s="989">
        <f>VLOOKUP($E113,W$450:Z$461,3,FALSE)*W113*($K113)+IF($G113&gt;0,($I113/$G113)*W113,0)*(1-$K113)</f>
        <v>0</v>
      </c>
      <c r="Z113" s="989">
        <f>VLOOKUP($E113,W$450:Z$461,4,FALSE)*W113*($K113)+(W113-X113-Y113)*(1-$K113)</f>
        <v>0</v>
      </c>
      <c r="AA113" s="990"/>
      <c r="AD113" s="988"/>
      <c r="AE113" s="988">
        <f t="shared" si="108"/>
        <v>0</v>
      </c>
      <c r="AF113" s="989">
        <f>VLOOKUP($E113,AE$450:AH$461,2,FALSE)*AE113*($K113)+IF($G113&gt;0,($H113/$G113)*AE113,0)*(1-$K113)</f>
        <v>0</v>
      </c>
      <c r="AG113" s="989">
        <f>VLOOKUP($E113,AE$450:AH$461,3,FALSE)*AE113*($K113)+IF($G113&gt;0,($I113/$G113)*AE113,0)*(1-$K113)</f>
        <v>0</v>
      </c>
      <c r="AH113" s="989">
        <f>VLOOKUP($E113,AE$450:AH$461,4,FALSE)*AE113*($K113)+(AE113-AF113-AG113)*(1-$K113)</f>
        <v>0</v>
      </c>
      <c r="AI113" s="990"/>
      <c r="AL113" s="988"/>
      <c r="AM113" s="988">
        <f t="shared" si="109"/>
        <v>0</v>
      </c>
      <c r="AN113" s="989">
        <f>VLOOKUP($E113,AM$450:AP$461,2,FALSE)*AM113*($K113)+IF($G113&gt;0,($H113/$G113)*AM113,0)*(1-$K113)</f>
        <v>0</v>
      </c>
      <c r="AO113" s="989">
        <f>VLOOKUP($E113,AM$450:AP$461,3,FALSE)*AM113*($K113)+IF($G113&gt;0,($I113/$G113)*AM113,0)*(1-$K113)</f>
        <v>0</v>
      </c>
      <c r="AP113" s="989">
        <f>VLOOKUP($E113,AM$450:AP$461,4,FALSE)*AM113*($K113)+(AM113-AN113-AO113)*(1-$K113)</f>
        <v>0</v>
      </c>
      <c r="AQ113" s="990"/>
      <c r="AT113" s="988"/>
      <c r="AU113" s="988">
        <f t="shared" si="110"/>
        <v>0</v>
      </c>
      <c r="AV113" s="989">
        <f>VLOOKUP($E113,AU$450:AX$461,2,FALSE)*AU113*($K113)+IF($G113&gt;0,($H113/$G113)*AU113,0)*(1-$K113)</f>
        <v>0</v>
      </c>
      <c r="AW113" s="989">
        <f>VLOOKUP($E113,AU$450:AX$461,3,FALSE)*AU113*($K113)+IF($G113&gt;0,($I113/$G113)*AU113,0)*(1-$K113)</f>
        <v>0</v>
      </c>
      <c r="AX113" s="989">
        <f>VLOOKUP($E113,AU$450:AX$461,4,FALSE)*AU113*($K113)+(AU113-AV113-AW113)*(1-$K113)</f>
        <v>0</v>
      </c>
      <c r="AY113" s="990"/>
      <c r="BB113" s="988"/>
      <c r="BC113" s="988">
        <f t="shared" si="111"/>
        <v>0</v>
      </c>
      <c r="BD113" s="989">
        <f>VLOOKUP($E113,BC$450:BF$461,2,FALSE)*BC113*($K113)+IF($G113&gt;0,($H113/$G113)*BC113,0)*(1-$K113)</f>
        <v>0</v>
      </c>
      <c r="BE113" s="989">
        <f>VLOOKUP($E113,BC$450:BF$461,3,FALSE)*BC113*($K113)+IF($G113&gt;0,($I113/$G113)*BC113,0)*(1-$K113)</f>
        <v>0</v>
      </c>
      <c r="BF113" s="989">
        <f>VLOOKUP($E113,BC$450:BF$461,4,FALSE)*BC113*($K113)+(BC113-BD113-BE113)*(1-$K113)</f>
        <v>0</v>
      </c>
      <c r="BG113" s="990"/>
      <c r="BJ113" s="988"/>
      <c r="BK113" s="988">
        <f t="shared" si="112"/>
        <v>0</v>
      </c>
      <c r="BL113" s="989">
        <f>VLOOKUP($E113,BK$450:BN$461,2,FALSE)*BK113*($K113)+IF($G113&gt;0,($H113/$G113)*BK113,0)*(1-$K113)</f>
        <v>0</v>
      </c>
      <c r="BM113" s="989">
        <f>VLOOKUP($E113,BK$450:BN$461,3,FALSE)*BK113*($K113)+IF($G113&gt;0,($I113/$G113)*BK113,0)*(1-$K113)</f>
        <v>0</v>
      </c>
      <c r="BN113" s="989">
        <f>VLOOKUP($E113,BK$450:BN$461,4,FALSE)*BK113*($K113)+(BK113-BL113-BM113)*(1-$K113)</f>
        <v>0</v>
      </c>
      <c r="BO113" s="990"/>
      <c r="BR113" s="988"/>
      <c r="BS113" s="988">
        <f t="shared" si="113"/>
        <v>0</v>
      </c>
      <c r="BT113" s="989">
        <f>VLOOKUP($E113,BS$450:BV$461,2,FALSE)*BS113*($K113)+IF($G113&gt;0,($H113/$G113)*BS113,0)*(1-$K113)</f>
        <v>0</v>
      </c>
      <c r="BU113" s="989">
        <f>VLOOKUP($E113,BS$450:BV$461,3,FALSE)*BS113*($K113)+IF($G113&gt;0,($I113/$G113)*BS113,0)*(1-$K113)</f>
        <v>0</v>
      </c>
      <c r="BV113" s="989">
        <f>VLOOKUP($E113,BS$450:BV$461,4,FALSE)*BS113*($K113)+(BS113-BT113-BU113)*(1-$K113)</f>
        <v>0</v>
      </c>
      <c r="BW113" s="990"/>
      <c r="BZ113" s="988"/>
      <c r="CA113" s="988">
        <f t="shared" si="114"/>
        <v>0</v>
      </c>
      <c r="CB113" s="989">
        <f>VLOOKUP($E113,CA$450:CD$461,2,FALSE)*CA113*($K113)+IF($G113&gt;0,($H113/$G113)*CA113,0)*(1-$K113)</f>
        <v>0</v>
      </c>
      <c r="CC113" s="989">
        <f>VLOOKUP($E113,CA$450:CD$461,3,FALSE)*CA113*($K113)+IF($G113&gt;0,($I113/$G113)*CA113,0)*(1-$K113)</f>
        <v>0</v>
      </c>
      <c r="CD113" s="989">
        <f>VLOOKUP($E113,CA$450:CD$461,4,FALSE)*CA113*($K113)+(CA113-CB113-CC113)*(1-$K113)</f>
        <v>0</v>
      </c>
      <c r="CE113" s="990"/>
      <c r="CH113" s="988"/>
      <c r="CI113" s="988">
        <f t="shared" si="115"/>
        <v>0</v>
      </c>
      <c r="CJ113" s="989">
        <f>VLOOKUP($E113,CI$450:CL$461,2,FALSE)*CI113*($K113)+IF($G113&gt;0,($H113/$G113)*CI113,0)*(1-$K113)</f>
        <v>0</v>
      </c>
      <c r="CK113" s="989">
        <f>VLOOKUP($E113,CI$450:CL$461,3,FALSE)*CI113*($K113)+IF($G113&gt;0,($I113/$G113)*CI113,0)*(1-$K113)</f>
        <v>0</v>
      </c>
      <c r="CL113" s="989">
        <f>VLOOKUP($E113,CI$450:CL$461,4,FALSE)*CI113*($K113)+(CI113-CJ113-CK113)*(1-$K113)</f>
        <v>0</v>
      </c>
      <c r="CM113" s="990"/>
      <c r="CP113" s="988"/>
      <c r="CQ113" s="988">
        <f t="shared" si="116"/>
        <v>0</v>
      </c>
      <c r="CR113" s="989">
        <f>VLOOKUP($E113,CQ$450:CT$461,2,FALSE)*CQ113*($K113)+IF($G113&gt;0,($H113/$G113)*CQ113,0)*(1-$K113)</f>
        <v>0</v>
      </c>
      <c r="CS113" s="989">
        <f>VLOOKUP($E113,CQ$450:CT$461,3,FALSE)*CQ113*($K113)+IF($G113&gt;0,($I113/$G113)*CQ113,0)*(1-$K113)</f>
        <v>0</v>
      </c>
      <c r="CT113" s="989">
        <f>VLOOKUP($E113,CQ$450:CT$461,4,FALSE)*CQ113*($K113)+(CQ113-CR113-CS113)*(1-$K113)</f>
        <v>0</v>
      </c>
      <c r="CU113" s="990"/>
      <c r="CX113" s="988"/>
      <c r="CY113" s="988">
        <f t="shared" si="117"/>
        <v>0</v>
      </c>
      <c r="CZ113" s="989">
        <f>VLOOKUP($E113,CY$450:DB$461,2,FALSE)*CY113*($K113)+IF($G113&gt;0,($H113/$G113)*CY113,0)*(1-$K113)</f>
        <v>0</v>
      </c>
      <c r="DA113" s="989">
        <f>VLOOKUP($E113,CY$450:DB$461,3,FALSE)*CY113*($K113)+IF($G113&gt;0,($I113/$G113)*CY113,0)*(1-$K113)</f>
        <v>0</v>
      </c>
      <c r="DB113" s="989">
        <f>VLOOKUP($E113,CY$450:DB$461,4,FALSE)*CY113*($K113)+(CY113-CZ113-DA113)*(1-$K113)</f>
        <v>0</v>
      </c>
      <c r="DC113" s="990"/>
      <c r="DF113" s="988"/>
      <c r="DG113" s="988">
        <f t="shared" si="118"/>
        <v>0</v>
      </c>
      <c r="DH113" s="989">
        <f>VLOOKUP($E113,DG$450:DJ$461,2,FALSE)*DG113*($K113)+IF($G113&gt;0,($H113/$G113)*DG113,0)*(1-$K113)</f>
        <v>0</v>
      </c>
      <c r="DI113" s="989">
        <f>VLOOKUP($E113,DG$450:DJ$461,3,FALSE)*DG113*($K113)+IF($G113&gt;0,($I113/$G113)*DG113,0)*(1-$K113)</f>
        <v>0</v>
      </c>
      <c r="DJ113" s="989">
        <f>VLOOKUP($E113,DG$450:DJ$461,4,FALSE)*DG113*($K113)+(DG113-DH113-DI113)*(1-$K113)</f>
        <v>0</v>
      </c>
      <c r="DK113" s="990"/>
      <c r="DN113" s="988"/>
      <c r="DO113" s="988">
        <f t="shared" si="119"/>
        <v>0</v>
      </c>
      <c r="DP113" s="989">
        <f>VLOOKUP($E113,DO$450:DR$461,2,FALSE)*DO113*($K113)+IF($G113&gt;0,($H113/$G113)*DO113,0)*(1-$K113)</f>
        <v>0</v>
      </c>
      <c r="DQ113" s="989">
        <f>VLOOKUP($E113,DO$450:DR$461,3,FALSE)*DO113*($K113)+IF($G113&gt;0,($I113/$G113)*DO113,0)*(1-$K113)</f>
        <v>0</v>
      </c>
      <c r="DR113" s="989">
        <f>VLOOKUP($E113,DO$450:DR$461,4,FALSE)*DO113*($K113)+(DO113-DP113-DQ113)*(1-$K113)</f>
        <v>0</v>
      </c>
      <c r="DS113" s="990"/>
      <c r="DV113" s="988"/>
      <c r="DW113" s="988">
        <f t="shared" si="120"/>
        <v>0</v>
      </c>
      <c r="DX113" s="989">
        <f>VLOOKUP($E113,DW$450:DZ$461,2,FALSE)*DW113*($K113)+IF($G113&gt;0,($H113/$G113)*DW113,0)*(1-$K113)</f>
        <v>0</v>
      </c>
      <c r="DY113" s="989">
        <f>VLOOKUP($E113,DW$450:DZ$461,3,FALSE)*DW113*($K113)+IF($G113&gt;0,($I113/$G113)*DW113,0)*(1-$K113)</f>
        <v>0</v>
      </c>
      <c r="DZ113" s="989">
        <f>VLOOKUP($E113,DW$450:DZ$461,4,FALSE)*DW113*($K113)+(DW113-DX113-DY113)*(1-$K113)</f>
        <v>0</v>
      </c>
      <c r="EA113" s="990"/>
      <c r="ED113" s="988"/>
      <c r="EE113" s="988">
        <f t="shared" si="121"/>
        <v>0</v>
      </c>
      <c r="EF113" s="989">
        <f>VLOOKUP($E113,EE$450:EH$461,2,FALSE)*EE113*($K113)+IF($G113&gt;0,($H113/$G113)*EE113,0)*(1-$K113)</f>
        <v>0</v>
      </c>
      <c r="EG113" s="989">
        <f>VLOOKUP($E113,EE$450:EH$461,3,FALSE)*EE113*($K113)+IF($G113&gt;0,($I113/$G113)*EE113,0)*(1-$K113)</f>
        <v>0</v>
      </c>
      <c r="EH113" s="989">
        <f>VLOOKUP($E113,EE$450:EH$461,4,FALSE)*EE113*($K113)+(EE113-EF113-EG113)*(1-$K113)</f>
        <v>0</v>
      </c>
      <c r="EI113" s="990"/>
      <c r="EL113" s="988"/>
      <c r="EM113" s="988">
        <f t="shared" si="122"/>
        <v>0</v>
      </c>
      <c r="EN113" s="989">
        <f>VLOOKUP($E113,EM$450:EP$461,2,FALSE)*EM113*($K113)+IF($G113&gt;0,($H113/$G113)*EM113,0)*(1-$K113)</f>
        <v>0</v>
      </c>
      <c r="EO113" s="989">
        <f>VLOOKUP($E113,EM$450:EP$461,3,FALSE)*EM113*($K113)+IF($G113&gt;0,($I113/$G113)*EM113,0)*(1-$K113)</f>
        <v>0</v>
      </c>
      <c r="EP113" s="989">
        <f>VLOOKUP($E113,EM$450:EP$461,4,FALSE)*EM113*($K113)+(EM113-EN113-EO113)*(1-$K113)</f>
        <v>0</v>
      </c>
      <c r="EQ113" s="990"/>
      <c r="ET113" s="988"/>
      <c r="EU113" s="988">
        <f t="shared" si="123"/>
        <v>0</v>
      </c>
      <c r="EV113" s="989">
        <f>VLOOKUP($E113,EU$450:EX$461,2,FALSE)*EU113*($K113)+IF($G113&gt;0,($H113/$G113)*EU113,0)*(1-$K113)</f>
        <v>0</v>
      </c>
      <c r="EW113" s="989">
        <f>VLOOKUP($E113,EU$450:EX$461,3,FALSE)*EU113*($K113)+IF($G113&gt;0,($I113/$G113)*EU113,0)*(1-$K113)</f>
        <v>0</v>
      </c>
      <c r="EX113" s="989">
        <f>VLOOKUP($E113,EU$450:EX$461,4,FALSE)*EU113*($K113)+(EU113-EV113-EW113)*(1-$K113)</f>
        <v>0</v>
      </c>
      <c r="EY113" s="990"/>
      <c r="FB113" s="988"/>
      <c r="FC113" s="988">
        <f t="shared" si="124"/>
        <v>0</v>
      </c>
      <c r="FD113" s="989">
        <f>VLOOKUP($E113,FC$450:FF$461,2,FALSE)*FC113*($K113)+IF($G113&gt;0,($H113/$G113)*FC113,0)*(1-$K113)</f>
        <v>0</v>
      </c>
      <c r="FE113" s="989">
        <f>VLOOKUP($E113,FC$450:FF$461,3,FALSE)*FC113*($K113)+IF($G113&gt;0,($I113/$G113)*FC113,0)*(1-$K113)</f>
        <v>0</v>
      </c>
      <c r="FF113" s="989">
        <f>VLOOKUP($E113,FC$450:FF$461,4,FALSE)*FC113*($K113)+(FC113-FD113-FE113)*(1-$K113)</f>
        <v>0</v>
      </c>
      <c r="FG113" s="990"/>
      <c r="FJ113" s="988"/>
      <c r="FK113" s="988">
        <f t="shared" si="125"/>
        <v>0</v>
      </c>
      <c r="FL113" s="989">
        <f>VLOOKUP($E113,FK$450:FN$461,2,FALSE)*FK113*($K113)+IF($G113&gt;0,($H113/$G113)*FK113,0)*(1-$K113)</f>
        <v>0</v>
      </c>
      <c r="FM113" s="989">
        <f>VLOOKUP($E113,FK$450:FN$461,3,FALSE)*FK113*($K113)+IF($G113&gt;0,($I113/$G113)*FK113,0)*(1-$K113)</f>
        <v>0</v>
      </c>
      <c r="FN113" s="989">
        <f>VLOOKUP($E113,FK$450:FN$461,4,FALSE)*FK113*($K113)+(FK113-FL113-FM113)*(1-$K113)</f>
        <v>0</v>
      </c>
      <c r="FO113" s="990"/>
    </row>
    <row r="114" spans="1:171">
      <c r="A114" s="1267">
        <v>92000</v>
      </c>
      <c r="B114" s="10" t="s">
        <v>79</v>
      </c>
      <c r="C114" s="1963" t="s">
        <v>78</v>
      </c>
      <c r="D114" s="764">
        <v>154</v>
      </c>
      <c r="E114" s="182" t="str">
        <f>'Sch 1- Rate Base '!E114</f>
        <v>PTD</v>
      </c>
      <c r="F114" s="765"/>
      <c r="G114" s="182">
        <f>'Sch 1- Rate Base '!G114</f>
        <v>0</v>
      </c>
      <c r="H114" s="182">
        <f>'Sch 1- Rate Base '!H114</f>
        <v>0</v>
      </c>
      <c r="I114" s="182">
        <f>'Sch 1- Rate Base '!I114</f>
        <v>0</v>
      </c>
      <c r="J114" s="1247">
        <f>'Sch 1- Rate Base '!J114</f>
        <v>0</v>
      </c>
      <c r="K114" s="777">
        <f t="shared" si="105"/>
        <v>1</v>
      </c>
      <c r="N114" s="1019">
        <f>VLOOKUP($A114,'New Resources - Group'!$A$4:$Y$133,N$2,FALSE)*N$1</f>
        <v>0</v>
      </c>
      <c r="O114" s="988">
        <f t="shared" si="106"/>
        <v>0</v>
      </c>
      <c r="P114" s="989">
        <f>VLOOKUP($E114,O$450:R$461,2,FALSE)*O114*($K114)+IF($G114&gt;0,($H114/$G114)*O114,0)*(1-$K114)</f>
        <v>0</v>
      </c>
      <c r="Q114" s="989">
        <f>VLOOKUP($E114,O$450:R$461,3,FALSE)*O114*($K114)+IF($G114&gt;0,($I114/$G114)*O114,0)*(1-$K114)</f>
        <v>0</v>
      </c>
      <c r="R114" s="989">
        <f>VLOOKUP($E114,O$450:R$461,4,FALSE)*O114*($K114)+(O114-P114-Q114)*(1-$K114)</f>
        <v>0</v>
      </c>
      <c r="S114" s="990"/>
      <c r="V114" s="1019">
        <f>VLOOKUP($A114,'New Resources - Group'!$A$4:$Y$133,V$2,FALSE)*V$1</f>
        <v>0</v>
      </c>
      <c r="W114" s="988">
        <f t="shared" si="107"/>
        <v>0</v>
      </c>
      <c r="X114" s="989">
        <f>VLOOKUP($E114,W$450:Z$461,2,FALSE)*W114*($K114)+IF($G114&gt;0,($H114/$G114)*W114,0)*(1-$K114)</f>
        <v>0</v>
      </c>
      <c r="Y114" s="989">
        <f>VLOOKUP($E114,W$450:Z$461,3,FALSE)*W114*($K114)+IF($G114&gt;0,($I114/$G114)*W114,0)*(1-$K114)</f>
        <v>0</v>
      </c>
      <c r="Z114" s="989">
        <f>VLOOKUP($E114,W$450:Z$461,4,FALSE)*W114*($K114)+(W114-X114-Y114)*(1-$K114)</f>
        <v>0</v>
      </c>
      <c r="AA114" s="990"/>
      <c r="AD114" s="1019">
        <f>VLOOKUP($A114,'New Resources - Group'!$A$4:$Y$133,AD$2,FALSE)*AD$1</f>
        <v>0</v>
      </c>
      <c r="AE114" s="988">
        <f t="shared" si="108"/>
        <v>0</v>
      </c>
      <c r="AF114" s="989">
        <f>VLOOKUP($E114,AE$450:AH$461,2,FALSE)*AE114*($K114)+IF($G114&gt;0,($H114/$G114)*AE114,0)*(1-$K114)</f>
        <v>0</v>
      </c>
      <c r="AG114" s="989">
        <f>VLOOKUP($E114,AE$450:AH$461,3,FALSE)*AE114*($K114)+IF($G114&gt;0,($I114/$G114)*AE114,0)*(1-$K114)</f>
        <v>0</v>
      </c>
      <c r="AH114" s="989">
        <f>VLOOKUP($E114,AE$450:AH$461,4,FALSE)*AE114*($K114)+(AE114-AF114-AG114)*(1-$K114)</f>
        <v>0</v>
      </c>
      <c r="AI114" s="990"/>
      <c r="AL114" s="1019">
        <f>VLOOKUP($A114,'New Resources - Group'!$A$4:$Y$133,AL$2,FALSE)*AL$1</f>
        <v>0</v>
      </c>
      <c r="AM114" s="988">
        <f t="shared" si="109"/>
        <v>0</v>
      </c>
      <c r="AN114" s="989">
        <f>VLOOKUP($E114,AM$450:AP$461,2,FALSE)*AM114*($K114)+IF($G114&gt;0,($H114/$G114)*AM114,0)*(1-$K114)</f>
        <v>0</v>
      </c>
      <c r="AO114" s="989">
        <f>VLOOKUP($E114,AM$450:AP$461,3,FALSE)*AM114*($K114)+IF($G114&gt;0,($I114/$G114)*AM114,0)*(1-$K114)</f>
        <v>0</v>
      </c>
      <c r="AP114" s="989">
        <f>VLOOKUP($E114,AM$450:AP$461,4,FALSE)*AM114*($K114)+(AM114-AN114-AO114)*(1-$K114)</f>
        <v>0</v>
      </c>
      <c r="AQ114" s="990"/>
      <c r="AT114" s="1019">
        <f>VLOOKUP($A114,'New Resources - Group'!$A$4:$Y$133,AT$2,FALSE)*AT$1</f>
        <v>0</v>
      </c>
      <c r="AU114" s="988">
        <f t="shared" si="110"/>
        <v>0</v>
      </c>
      <c r="AV114" s="989">
        <f>VLOOKUP($E114,AU$450:AX$461,2,FALSE)*AU114*($K114)+IF($G114&gt;0,($H114/$G114)*AU114,0)*(1-$K114)</f>
        <v>0</v>
      </c>
      <c r="AW114" s="989">
        <f>VLOOKUP($E114,AU$450:AX$461,3,FALSE)*AU114*($K114)+IF($G114&gt;0,($I114/$G114)*AU114,0)*(1-$K114)</f>
        <v>0</v>
      </c>
      <c r="AX114" s="989">
        <f>VLOOKUP($E114,AU$450:AX$461,4,FALSE)*AU114*($K114)+(AU114-AV114-AW114)*(1-$K114)</f>
        <v>0</v>
      </c>
      <c r="AY114" s="990"/>
      <c r="BB114" s="1019">
        <f>VLOOKUP($A114,'New Resources - Group'!$A$4:$Y$133,BB$2,FALSE)*BB$1</f>
        <v>0</v>
      </c>
      <c r="BC114" s="988">
        <f t="shared" si="111"/>
        <v>0</v>
      </c>
      <c r="BD114" s="989">
        <f>VLOOKUP($E114,BC$450:BF$461,2,FALSE)*BC114*($K114)+IF($G114&gt;0,($H114/$G114)*BC114,0)*(1-$K114)</f>
        <v>0</v>
      </c>
      <c r="BE114" s="989">
        <f>VLOOKUP($E114,BC$450:BF$461,3,FALSE)*BC114*($K114)+IF($G114&gt;0,($I114/$G114)*BC114,0)*(1-$K114)</f>
        <v>0</v>
      </c>
      <c r="BF114" s="989">
        <f>VLOOKUP($E114,BC$450:BF$461,4,FALSE)*BC114*($K114)+(BC114-BD114-BE114)*(1-$K114)</f>
        <v>0</v>
      </c>
      <c r="BG114" s="990"/>
      <c r="BJ114" s="1019">
        <f>VLOOKUP($A114,'New Resources - Group'!$A$4:$Y$133,BJ$2,FALSE)*BJ$1</f>
        <v>0</v>
      </c>
      <c r="BK114" s="988">
        <f t="shared" si="112"/>
        <v>0</v>
      </c>
      <c r="BL114" s="989">
        <f>VLOOKUP($E114,BK$450:BN$461,2,FALSE)*BK114*($K114)+IF($G114&gt;0,($H114/$G114)*BK114,0)*(1-$K114)</f>
        <v>0</v>
      </c>
      <c r="BM114" s="989">
        <f>VLOOKUP($E114,BK$450:BN$461,3,FALSE)*BK114*($K114)+IF($G114&gt;0,($I114/$G114)*BK114,0)*(1-$K114)</f>
        <v>0</v>
      </c>
      <c r="BN114" s="989">
        <f>VLOOKUP($E114,BK$450:BN$461,4,FALSE)*BK114*($K114)+(BK114-BL114-BM114)*(1-$K114)</f>
        <v>0</v>
      </c>
      <c r="BO114" s="990"/>
      <c r="BR114" s="1019">
        <f>VLOOKUP($A114,'New Resources - Group'!$A$4:$Y$133,BR$2,FALSE)*BR$1</f>
        <v>0</v>
      </c>
      <c r="BS114" s="988">
        <f t="shared" si="113"/>
        <v>0</v>
      </c>
      <c r="BT114" s="989">
        <f>VLOOKUP($E114,BS$450:BV$461,2,FALSE)*BS114*($K114)+IF($G114&gt;0,($H114/$G114)*BS114,0)*(1-$K114)</f>
        <v>0</v>
      </c>
      <c r="BU114" s="989">
        <f>VLOOKUP($E114,BS$450:BV$461,3,FALSE)*BS114*($K114)+IF($G114&gt;0,($I114/$G114)*BS114,0)*(1-$K114)</f>
        <v>0</v>
      </c>
      <c r="BV114" s="989">
        <f>VLOOKUP($E114,BS$450:BV$461,4,FALSE)*BS114*($K114)+(BS114-BT114-BU114)*(1-$K114)</f>
        <v>0</v>
      </c>
      <c r="BW114" s="990"/>
      <c r="BZ114" s="1019">
        <f>VLOOKUP($A114,'New Resources - Group'!$A$4:$Y$133,BZ$2,FALSE)*BZ$1</f>
        <v>0</v>
      </c>
      <c r="CA114" s="988">
        <f t="shared" si="114"/>
        <v>0</v>
      </c>
      <c r="CB114" s="989">
        <f>VLOOKUP($E114,CA$450:CD$461,2,FALSE)*CA114*($K114)+IF($G114&gt;0,($H114/$G114)*CA114,0)*(1-$K114)</f>
        <v>0</v>
      </c>
      <c r="CC114" s="989">
        <f>VLOOKUP($E114,CA$450:CD$461,3,FALSE)*CA114*($K114)+IF($G114&gt;0,($I114/$G114)*CA114,0)*(1-$K114)</f>
        <v>0</v>
      </c>
      <c r="CD114" s="989">
        <f>VLOOKUP($E114,CA$450:CD$461,4,FALSE)*CA114*($K114)+(CA114-CB114-CC114)*(1-$K114)</f>
        <v>0</v>
      </c>
      <c r="CE114" s="990"/>
      <c r="CH114" s="1019">
        <f>VLOOKUP($A114,'New Resources - Group'!$A$4:$Y$133,CH$2,FALSE)*CH$1</f>
        <v>0</v>
      </c>
      <c r="CI114" s="988">
        <f t="shared" si="115"/>
        <v>0</v>
      </c>
      <c r="CJ114" s="989">
        <f>VLOOKUP($E114,CI$450:CL$461,2,FALSE)*CI114*($K114)+IF($G114&gt;0,($H114/$G114)*CI114,0)*(1-$K114)</f>
        <v>0</v>
      </c>
      <c r="CK114" s="989">
        <f>VLOOKUP($E114,CI$450:CL$461,3,FALSE)*CI114*($K114)+IF($G114&gt;0,($I114/$G114)*CI114,0)*(1-$K114)</f>
        <v>0</v>
      </c>
      <c r="CL114" s="989">
        <f>VLOOKUP($E114,CI$450:CL$461,4,FALSE)*CI114*($K114)+(CI114-CJ114-CK114)*(1-$K114)</f>
        <v>0</v>
      </c>
      <c r="CM114" s="990"/>
      <c r="CP114" s="1019">
        <f>VLOOKUP($A114,'New Resources - Group'!$A$4:$Y$133,CP$2,FALSE)*CP$1</f>
        <v>0</v>
      </c>
      <c r="CQ114" s="988">
        <f t="shared" si="116"/>
        <v>0</v>
      </c>
      <c r="CR114" s="989">
        <f>VLOOKUP($E114,CQ$450:CT$461,2,FALSE)*CQ114*($K114)+IF($G114&gt;0,($H114/$G114)*CQ114,0)*(1-$K114)</f>
        <v>0</v>
      </c>
      <c r="CS114" s="989">
        <f>VLOOKUP($E114,CQ$450:CT$461,3,FALSE)*CQ114*($K114)+IF($G114&gt;0,($I114/$G114)*CQ114,0)*(1-$K114)</f>
        <v>0</v>
      </c>
      <c r="CT114" s="989">
        <f>VLOOKUP($E114,CQ$450:CT$461,4,FALSE)*CQ114*($K114)+(CQ114-CR114-CS114)*(1-$K114)</f>
        <v>0</v>
      </c>
      <c r="CU114" s="990"/>
      <c r="CX114" s="1019">
        <f>VLOOKUP($A114,'New Resources - Group'!$A$4:$Y$133,CX$2,FALSE)*CX$1</f>
        <v>0</v>
      </c>
      <c r="CY114" s="988">
        <f t="shared" si="117"/>
        <v>0</v>
      </c>
      <c r="CZ114" s="989">
        <f>VLOOKUP($E114,CY$450:DB$461,2,FALSE)*CY114*($K114)+IF($G114&gt;0,($H114/$G114)*CY114,0)*(1-$K114)</f>
        <v>0</v>
      </c>
      <c r="DA114" s="989">
        <f>VLOOKUP($E114,CY$450:DB$461,3,FALSE)*CY114*($K114)+IF($G114&gt;0,($I114/$G114)*CY114,0)*(1-$K114)</f>
        <v>0</v>
      </c>
      <c r="DB114" s="989">
        <f>VLOOKUP($E114,CY$450:DB$461,4,FALSE)*CY114*($K114)+(CY114-CZ114-DA114)*(1-$K114)</f>
        <v>0</v>
      </c>
      <c r="DC114" s="990"/>
      <c r="DF114" s="1019">
        <f>VLOOKUP($A114,'New Resources - Group'!$A$4:$Y$133,DF$2,FALSE)*DF$1</f>
        <v>0</v>
      </c>
      <c r="DG114" s="988">
        <f t="shared" si="118"/>
        <v>0</v>
      </c>
      <c r="DH114" s="989">
        <f>VLOOKUP($E114,DG$450:DJ$461,2,FALSE)*DG114*($K114)+IF($G114&gt;0,($H114/$G114)*DG114,0)*(1-$K114)</f>
        <v>0</v>
      </c>
      <c r="DI114" s="989">
        <f>VLOOKUP($E114,DG$450:DJ$461,3,FALSE)*DG114*($K114)+IF($G114&gt;0,($I114/$G114)*DG114,0)*(1-$K114)</f>
        <v>0</v>
      </c>
      <c r="DJ114" s="989">
        <f>VLOOKUP($E114,DG$450:DJ$461,4,FALSE)*DG114*($K114)+(DG114-DH114-DI114)*(1-$K114)</f>
        <v>0</v>
      </c>
      <c r="DK114" s="990"/>
      <c r="DN114" s="1019">
        <f>VLOOKUP($A114,'New Resources - Group'!$A$4:$Y$133,DN$2,FALSE)*DN$1</f>
        <v>0</v>
      </c>
      <c r="DO114" s="988">
        <f t="shared" si="119"/>
        <v>0</v>
      </c>
      <c r="DP114" s="989">
        <f>VLOOKUP($E114,DO$450:DR$461,2,FALSE)*DO114*($K114)+IF($G114&gt;0,($H114/$G114)*DO114,0)*(1-$K114)</f>
        <v>0</v>
      </c>
      <c r="DQ114" s="989">
        <f>VLOOKUP($E114,DO$450:DR$461,3,FALSE)*DO114*($K114)+IF($G114&gt;0,($I114/$G114)*DO114,0)*(1-$K114)</f>
        <v>0</v>
      </c>
      <c r="DR114" s="989">
        <f>VLOOKUP($E114,DO$450:DR$461,4,FALSE)*DO114*($K114)+(DO114-DP114-DQ114)*(1-$K114)</f>
        <v>0</v>
      </c>
      <c r="DS114" s="990"/>
      <c r="DV114" s="1019">
        <f>VLOOKUP($A114,'New Resources - Group'!$A$4:$Y$133,DV$2,FALSE)*DV$1</f>
        <v>0</v>
      </c>
      <c r="DW114" s="988">
        <f t="shared" si="120"/>
        <v>0</v>
      </c>
      <c r="DX114" s="989">
        <f>VLOOKUP($E114,DW$450:DZ$461,2,FALSE)*DW114*($K114)+IF($G114&gt;0,($H114/$G114)*DW114,0)*(1-$K114)</f>
        <v>0</v>
      </c>
      <c r="DY114" s="989">
        <f>VLOOKUP($E114,DW$450:DZ$461,3,FALSE)*DW114*($K114)+IF($G114&gt;0,($I114/$G114)*DW114,0)*(1-$K114)</f>
        <v>0</v>
      </c>
      <c r="DZ114" s="989">
        <f>VLOOKUP($E114,DW$450:DZ$461,4,FALSE)*DW114*($K114)+(DW114-DX114-DY114)*(1-$K114)</f>
        <v>0</v>
      </c>
      <c r="EA114" s="990"/>
      <c r="ED114" s="1019">
        <f>VLOOKUP($A114,'New Resources - Group'!$A$4:$Y$133,ED$2,FALSE)*ED$1</f>
        <v>0</v>
      </c>
      <c r="EE114" s="988">
        <f t="shared" si="121"/>
        <v>0</v>
      </c>
      <c r="EF114" s="989">
        <f>VLOOKUP($E114,EE$450:EH$461,2,FALSE)*EE114*($K114)+IF($G114&gt;0,($H114/$G114)*EE114,0)*(1-$K114)</f>
        <v>0</v>
      </c>
      <c r="EG114" s="989">
        <f>VLOOKUP($E114,EE$450:EH$461,3,FALSE)*EE114*($K114)+IF($G114&gt;0,($I114/$G114)*EE114,0)*(1-$K114)</f>
        <v>0</v>
      </c>
      <c r="EH114" s="989">
        <f>VLOOKUP($E114,EE$450:EH$461,4,FALSE)*EE114*($K114)+(EE114-EF114-EG114)*(1-$K114)</f>
        <v>0</v>
      </c>
      <c r="EI114" s="990"/>
      <c r="EL114" s="1019">
        <f>VLOOKUP($A114,'New Resources - Group'!$A$4:$Y$133,EL$2,FALSE)*EL$1</f>
        <v>0</v>
      </c>
      <c r="EM114" s="988">
        <f t="shared" si="122"/>
        <v>0</v>
      </c>
      <c r="EN114" s="989">
        <f>VLOOKUP($E114,EM$450:EP$461,2,FALSE)*EM114*($K114)+IF($G114&gt;0,($H114/$G114)*EM114,0)*(1-$K114)</f>
        <v>0</v>
      </c>
      <c r="EO114" s="989">
        <f>VLOOKUP($E114,EM$450:EP$461,3,FALSE)*EM114*($K114)+IF($G114&gt;0,($I114/$G114)*EM114,0)*(1-$K114)</f>
        <v>0</v>
      </c>
      <c r="EP114" s="989">
        <f>VLOOKUP($E114,EM$450:EP$461,4,FALSE)*EM114*($K114)+(EM114-EN114-EO114)*(1-$K114)</f>
        <v>0</v>
      </c>
      <c r="EQ114" s="990"/>
      <c r="ET114" s="1019">
        <f>VLOOKUP($A114,'New Resources - Group'!$A$4:$Y$133,ET$2,FALSE)*ET$1</f>
        <v>0</v>
      </c>
      <c r="EU114" s="988">
        <f t="shared" si="123"/>
        <v>0</v>
      </c>
      <c r="EV114" s="989">
        <f>VLOOKUP($E114,EU$450:EX$461,2,FALSE)*EU114*($K114)+IF($G114&gt;0,($H114/$G114)*EU114,0)*(1-$K114)</f>
        <v>0</v>
      </c>
      <c r="EW114" s="989">
        <f>VLOOKUP($E114,EU$450:EX$461,3,FALSE)*EU114*($K114)+IF($G114&gt;0,($I114/$G114)*EU114,0)*(1-$K114)</f>
        <v>0</v>
      </c>
      <c r="EX114" s="989">
        <f>VLOOKUP($E114,EU$450:EX$461,4,FALSE)*EU114*($K114)+(EU114-EV114-EW114)*(1-$K114)</f>
        <v>0</v>
      </c>
      <c r="EY114" s="990"/>
      <c r="FB114" s="1019">
        <f>VLOOKUP($A114,'New Resources - Group'!$A$4:$Y$133,FB$2,FALSE)*FB$1</f>
        <v>0</v>
      </c>
      <c r="FC114" s="988">
        <f t="shared" si="124"/>
        <v>0</v>
      </c>
      <c r="FD114" s="989">
        <f>VLOOKUP($E114,FC$450:FF$461,2,FALSE)*FC114*($K114)+IF($G114&gt;0,($H114/$G114)*FC114,0)*(1-$K114)</f>
        <v>0</v>
      </c>
      <c r="FE114" s="989">
        <f>VLOOKUP($E114,FC$450:FF$461,3,FALSE)*FC114*($K114)+IF($G114&gt;0,($I114/$G114)*FC114,0)*(1-$K114)</f>
        <v>0</v>
      </c>
      <c r="FF114" s="989">
        <f>VLOOKUP($E114,FC$450:FF$461,4,FALSE)*FC114*($K114)+(FC114-FD114-FE114)*(1-$K114)</f>
        <v>0</v>
      </c>
      <c r="FG114" s="990"/>
      <c r="FJ114" s="1019">
        <f>VLOOKUP($A114,'New Resources - Group'!$A$4:$Y$133,FJ$2,FALSE)*FJ$1</f>
        <v>0</v>
      </c>
      <c r="FK114" s="988">
        <f t="shared" si="125"/>
        <v>0</v>
      </c>
      <c r="FL114" s="989">
        <f>VLOOKUP($E114,FK$450:FN$461,2,FALSE)*FK114*($K114)+IF($G114&gt;0,($H114/$G114)*FK114,0)*(1-$K114)</f>
        <v>0</v>
      </c>
      <c r="FM114" s="989">
        <f>VLOOKUP($E114,FK$450:FN$461,3,FALSE)*FK114*($K114)+IF($G114&gt;0,($I114/$G114)*FK114,0)*(1-$K114)</f>
        <v>0</v>
      </c>
      <c r="FN114" s="989">
        <f>VLOOKUP($E114,FK$450:FN$461,4,FALSE)*FK114*($K114)+(FK114-FL114-FM114)*(1-$K114)</f>
        <v>0</v>
      </c>
      <c r="FO114" s="990"/>
    </row>
    <row r="115" spans="1:171">
      <c r="A115" s="1268"/>
      <c r="B115" s="10" t="s">
        <v>331</v>
      </c>
      <c r="C115" s="1963" t="s">
        <v>78</v>
      </c>
      <c r="D115" s="764">
        <v>155</v>
      </c>
      <c r="E115" s="182" t="str">
        <f>'Sch 1- Rate Base '!E115</f>
        <v>DIST</v>
      </c>
      <c r="F115" s="765"/>
      <c r="G115" s="182">
        <f>'Sch 1- Rate Base '!G115</f>
        <v>0</v>
      </c>
      <c r="H115" s="182">
        <f>'Sch 1- Rate Base '!H115</f>
        <v>0</v>
      </c>
      <c r="I115" s="182">
        <f>'Sch 1- Rate Base '!I115</f>
        <v>0</v>
      </c>
      <c r="J115" s="1247">
        <f>'Sch 1- Rate Base '!J115</f>
        <v>0</v>
      </c>
      <c r="K115" s="777">
        <f t="shared" si="105"/>
        <v>1</v>
      </c>
      <c r="N115" s="988"/>
      <c r="O115" s="988">
        <f t="shared" si="106"/>
        <v>0</v>
      </c>
      <c r="P115" s="989">
        <f>VLOOKUP($E115,O$450:R$461,2,FALSE)*O115*($K115)+IF($G115&gt;0,($H115/$G115)*O115,0)*(1-$K115)</f>
        <v>0</v>
      </c>
      <c r="Q115" s="989">
        <f>VLOOKUP($E115,O$450:R$461,3,FALSE)*O115*($K115)+IF($G115&gt;0,($I115/$G115)*O115,0)*(1-$K115)</f>
        <v>0</v>
      </c>
      <c r="R115" s="989">
        <f>VLOOKUP($E115,O$450:R$461,4,FALSE)*O115*($K115)+(O115-P115-Q115)*(1-$K115)</f>
        <v>0</v>
      </c>
      <c r="S115" s="990"/>
      <c r="V115" s="988"/>
      <c r="W115" s="988">
        <f t="shared" si="107"/>
        <v>0</v>
      </c>
      <c r="X115" s="989">
        <f>VLOOKUP($E115,W$450:Z$461,2,FALSE)*W115*($K115)+IF($G115&gt;0,($H115/$G115)*W115,0)*(1-$K115)</f>
        <v>0</v>
      </c>
      <c r="Y115" s="989">
        <f>VLOOKUP($E115,W$450:Z$461,3,FALSE)*W115*($K115)+IF($G115&gt;0,($I115/$G115)*W115,0)*(1-$K115)</f>
        <v>0</v>
      </c>
      <c r="Z115" s="989">
        <f>VLOOKUP($E115,W$450:Z$461,4,FALSE)*W115*($K115)+(W115-X115-Y115)*(1-$K115)</f>
        <v>0</v>
      </c>
      <c r="AA115" s="990"/>
      <c r="AD115" s="988"/>
      <c r="AE115" s="988">
        <f t="shared" si="108"/>
        <v>0</v>
      </c>
      <c r="AF115" s="989">
        <f>VLOOKUP($E115,AE$450:AH$461,2,FALSE)*AE115*($K115)+IF($G115&gt;0,($H115/$G115)*AE115,0)*(1-$K115)</f>
        <v>0</v>
      </c>
      <c r="AG115" s="989">
        <f>VLOOKUP($E115,AE$450:AH$461,3,FALSE)*AE115*($K115)+IF($G115&gt;0,($I115/$G115)*AE115,0)*(1-$K115)</f>
        <v>0</v>
      </c>
      <c r="AH115" s="989">
        <f>VLOOKUP($E115,AE$450:AH$461,4,FALSE)*AE115*($K115)+(AE115-AF115-AG115)*(1-$K115)</f>
        <v>0</v>
      </c>
      <c r="AI115" s="990"/>
      <c r="AL115" s="988"/>
      <c r="AM115" s="988">
        <f t="shared" si="109"/>
        <v>0</v>
      </c>
      <c r="AN115" s="989">
        <f>VLOOKUP($E115,AM$450:AP$461,2,FALSE)*AM115*($K115)+IF($G115&gt;0,($H115/$G115)*AM115,0)*(1-$K115)</f>
        <v>0</v>
      </c>
      <c r="AO115" s="989">
        <f>VLOOKUP($E115,AM$450:AP$461,3,FALSE)*AM115*($K115)+IF($G115&gt;0,($I115/$G115)*AM115,0)*(1-$K115)</f>
        <v>0</v>
      </c>
      <c r="AP115" s="989">
        <f>VLOOKUP($E115,AM$450:AP$461,4,FALSE)*AM115*($K115)+(AM115-AN115-AO115)*(1-$K115)</f>
        <v>0</v>
      </c>
      <c r="AQ115" s="990"/>
      <c r="AT115" s="988"/>
      <c r="AU115" s="988">
        <f t="shared" si="110"/>
        <v>0</v>
      </c>
      <c r="AV115" s="989">
        <f>VLOOKUP($E115,AU$450:AX$461,2,FALSE)*AU115*($K115)+IF($G115&gt;0,($H115/$G115)*AU115,0)*(1-$K115)</f>
        <v>0</v>
      </c>
      <c r="AW115" s="989">
        <f>VLOOKUP($E115,AU$450:AX$461,3,FALSE)*AU115*($K115)+IF($G115&gt;0,($I115/$G115)*AU115,0)*(1-$K115)</f>
        <v>0</v>
      </c>
      <c r="AX115" s="989">
        <f>VLOOKUP($E115,AU$450:AX$461,4,FALSE)*AU115*($K115)+(AU115-AV115-AW115)*(1-$K115)</f>
        <v>0</v>
      </c>
      <c r="AY115" s="990"/>
      <c r="BB115" s="988"/>
      <c r="BC115" s="988">
        <f t="shared" si="111"/>
        <v>0</v>
      </c>
      <c r="BD115" s="989">
        <f>VLOOKUP($E115,BC$450:BF$461,2,FALSE)*BC115*($K115)+IF($G115&gt;0,($H115/$G115)*BC115,0)*(1-$K115)</f>
        <v>0</v>
      </c>
      <c r="BE115" s="989">
        <f>VLOOKUP($E115,BC$450:BF$461,3,FALSE)*BC115*($K115)+IF($G115&gt;0,($I115/$G115)*BC115,0)*(1-$K115)</f>
        <v>0</v>
      </c>
      <c r="BF115" s="989">
        <f>VLOOKUP($E115,BC$450:BF$461,4,FALSE)*BC115*($K115)+(BC115-BD115-BE115)*(1-$K115)</f>
        <v>0</v>
      </c>
      <c r="BG115" s="990"/>
      <c r="BJ115" s="988"/>
      <c r="BK115" s="988">
        <f t="shared" si="112"/>
        <v>0</v>
      </c>
      <c r="BL115" s="989">
        <f>VLOOKUP($E115,BK$450:BN$461,2,FALSE)*BK115*($K115)+IF($G115&gt;0,($H115/$G115)*BK115,0)*(1-$K115)</f>
        <v>0</v>
      </c>
      <c r="BM115" s="989">
        <f>VLOOKUP($E115,BK$450:BN$461,3,FALSE)*BK115*($K115)+IF($G115&gt;0,($I115/$G115)*BK115,0)*(1-$K115)</f>
        <v>0</v>
      </c>
      <c r="BN115" s="989">
        <f>VLOOKUP($E115,BK$450:BN$461,4,FALSE)*BK115*($K115)+(BK115-BL115-BM115)*(1-$K115)</f>
        <v>0</v>
      </c>
      <c r="BO115" s="990"/>
      <c r="BR115" s="988"/>
      <c r="BS115" s="988">
        <f t="shared" si="113"/>
        <v>0</v>
      </c>
      <c r="BT115" s="989">
        <f>VLOOKUP($E115,BS$450:BV$461,2,FALSE)*BS115*($K115)+IF($G115&gt;0,($H115/$G115)*BS115,0)*(1-$K115)</f>
        <v>0</v>
      </c>
      <c r="BU115" s="989">
        <f>VLOOKUP($E115,BS$450:BV$461,3,FALSE)*BS115*($K115)+IF($G115&gt;0,($I115/$G115)*BS115,0)*(1-$K115)</f>
        <v>0</v>
      </c>
      <c r="BV115" s="989">
        <f>VLOOKUP($E115,BS$450:BV$461,4,FALSE)*BS115*($K115)+(BS115-BT115-BU115)*(1-$K115)</f>
        <v>0</v>
      </c>
      <c r="BW115" s="990"/>
      <c r="BZ115" s="988"/>
      <c r="CA115" s="988">
        <f t="shared" si="114"/>
        <v>0</v>
      </c>
      <c r="CB115" s="989">
        <f>VLOOKUP($E115,CA$450:CD$461,2,FALSE)*CA115*($K115)+IF($G115&gt;0,($H115/$G115)*CA115,0)*(1-$K115)</f>
        <v>0</v>
      </c>
      <c r="CC115" s="989">
        <f>VLOOKUP($E115,CA$450:CD$461,3,FALSE)*CA115*($K115)+IF($G115&gt;0,($I115/$G115)*CA115,0)*(1-$K115)</f>
        <v>0</v>
      </c>
      <c r="CD115" s="989">
        <f>VLOOKUP($E115,CA$450:CD$461,4,FALSE)*CA115*($K115)+(CA115-CB115-CC115)*(1-$K115)</f>
        <v>0</v>
      </c>
      <c r="CE115" s="990"/>
      <c r="CH115" s="988"/>
      <c r="CI115" s="988">
        <f t="shared" si="115"/>
        <v>0</v>
      </c>
      <c r="CJ115" s="989">
        <f>VLOOKUP($E115,CI$450:CL$461,2,FALSE)*CI115*($K115)+IF($G115&gt;0,($H115/$G115)*CI115,0)*(1-$K115)</f>
        <v>0</v>
      </c>
      <c r="CK115" s="989">
        <f>VLOOKUP($E115,CI$450:CL$461,3,FALSE)*CI115*($K115)+IF($G115&gt;0,($I115/$G115)*CI115,0)*(1-$K115)</f>
        <v>0</v>
      </c>
      <c r="CL115" s="989">
        <f>VLOOKUP($E115,CI$450:CL$461,4,FALSE)*CI115*($K115)+(CI115-CJ115-CK115)*(1-$K115)</f>
        <v>0</v>
      </c>
      <c r="CM115" s="990"/>
      <c r="CP115" s="988"/>
      <c r="CQ115" s="988">
        <f t="shared" si="116"/>
        <v>0</v>
      </c>
      <c r="CR115" s="989">
        <f>VLOOKUP($E115,CQ$450:CT$461,2,FALSE)*CQ115*($K115)+IF($G115&gt;0,($H115/$G115)*CQ115,0)*(1-$K115)</f>
        <v>0</v>
      </c>
      <c r="CS115" s="989">
        <f>VLOOKUP($E115,CQ$450:CT$461,3,FALSE)*CQ115*($K115)+IF($G115&gt;0,($I115/$G115)*CQ115,0)*(1-$K115)</f>
        <v>0</v>
      </c>
      <c r="CT115" s="989">
        <f>VLOOKUP($E115,CQ$450:CT$461,4,FALSE)*CQ115*($K115)+(CQ115-CR115-CS115)*(1-$K115)</f>
        <v>0</v>
      </c>
      <c r="CU115" s="990"/>
      <c r="CX115" s="988"/>
      <c r="CY115" s="988">
        <f t="shared" si="117"/>
        <v>0</v>
      </c>
      <c r="CZ115" s="989">
        <f>VLOOKUP($E115,CY$450:DB$461,2,FALSE)*CY115*($K115)+IF($G115&gt;0,($H115/$G115)*CY115,0)*(1-$K115)</f>
        <v>0</v>
      </c>
      <c r="DA115" s="989">
        <f>VLOOKUP($E115,CY$450:DB$461,3,FALSE)*CY115*($K115)+IF($G115&gt;0,($I115/$G115)*CY115,0)*(1-$K115)</f>
        <v>0</v>
      </c>
      <c r="DB115" s="989">
        <f>VLOOKUP($E115,CY$450:DB$461,4,FALSE)*CY115*($K115)+(CY115-CZ115-DA115)*(1-$K115)</f>
        <v>0</v>
      </c>
      <c r="DC115" s="990"/>
      <c r="DF115" s="988"/>
      <c r="DG115" s="988">
        <f t="shared" si="118"/>
        <v>0</v>
      </c>
      <c r="DH115" s="989">
        <f>VLOOKUP($E115,DG$450:DJ$461,2,FALSE)*DG115*($K115)+IF($G115&gt;0,($H115/$G115)*DG115,0)*(1-$K115)</f>
        <v>0</v>
      </c>
      <c r="DI115" s="989">
        <f>VLOOKUP($E115,DG$450:DJ$461,3,FALSE)*DG115*($K115)+IF($G115&gt;0,($I115/$G115)*DG115,0)*(1-$K115)</f>
        <v>0</v>
      </c>
      <c r="DJ115" s="989">
        <f>VLOOKUP($E115,DG$450:DJ$461,4,FALSE)*DG115*($K115)+(DG115-DH115-DI115)*(1-$K115)</f>
        <v>0</v>
      </c>
      <c r="DK115" s="990"/>
      <c r="DN115" s="988"/>
      <c r="DO115" s="988">
        <f t="shared" si="119"/>
        <v>0</v>
      </c>
      <c r="DP115" s="989">
        <f>VLOOKUP($E115,DO$450:DR$461,2,FALSE)*DO115*($K115)+IF($G115&gt;0,($H115/$G115)*DO115,0)*(1-$K115)</f>
        <v>0</v>
      </c>
      <c r="DQ115" s="989">
        <f>VLOOKUP($E115,DO$450:DR$461,3,FALSE)*DO115*($K115)+IF($G115&gt;0,($I115/$G115)*DO115,0)*(1-$K115)</f>
        <v>0</v>
      </c>
      <c r="DR115" s="989">
        <f>VLOOKUP($E115,DO$450:DR$461,4,FALSE)*DO115*($K115)+(DO115-DP115-DQ115)*(1-$K115)</f>
        <v>0</v>
      </c>
      <c r="DS115" s="990"/>
      <c r="DV115" s="988"/>
      <c r="DW115" s="988">
        <f t="shared" si="120"/>
        <v>0</v>
      </c>
      <c r="DX115" s="989">
        <f>VLOOKUP($E115,DW$450:DZ$461,2,FALSE)*DW115*($K115)+IF($G115&gt;0,($H115/$G115)*DW115,0)*(1-$K115)</f>
        <v>0</v>
      </c>
      <c r="DY115" s="989">
        <f>VLOOKUP($E115,DW$450:DZ$461,3,FALSE)*DW115*($K115)+IF($G115&gt;0,($I115/$G115)*DW115,0)*(1-$K115)</f>
        <v>0</v>
      </c>
      <c r="DZ115" s="989">
        <f>VLOOKUP($E115,DW$450:DZ$461,4,FALSE)*DW115*($K115)+(DW115-DX115-DY115)*(1-$K115)</f>
        <v>0</v>
      </c>
      <c r="EA115" s="990"/>
      <c r="ED115" s="988"/>
      <c r="EE115" s="988">
        <f t="shared" si="121"/>
        <v>0</v>
      </c>
      <c r="EF115" s="989">
        <f>VLOOKUP($E115,EE$450:EH$461,2,FALSE)*EE115*($K115)+IF($G115&gt;0,($H115/$G115)*EE115,0)*(1-$K115)</f>
        <v>0</v>
      </c>
      <c r="EG115" s="989">
        <f>VLOOKUP($E115,EE$450:EH$461,3,FALSE)*EE115*($K115)+IF($G115&gt;0,($I115/$G115)*EE115,0)*(1-$K115)</f>
        <v>0</v>
      </c>
      <c r="EH115" s="989">
        <f>VLOOKUP($E115,EE$450:EH$461,4,FALSE)*EE115*($K115)+(EE115-EF115-EG115)*(1-$K115)</f>
        <v>0</v>
      </c>
      <c r="EI115" s="990"/>
      <c r="EL115" s="988"/>
      <c r="EM115" s="988">
        <f t="shared" si="122"/>
        <v>0</v>
      </c>
      <c r="EN115" s="989">
        <f>VLOOKUP($E115,EM$450:EP$461,2,FALSE)*EM115*($K115)+IF($G115&gt;0,($H115/$G115)*EM115,0)*(1-$K115)</f>
        <v>0</v>
      </c>
      <c r="EO115" s="989">
        <f>VLOOKUP($E115,EM$450:EP$461,3,FALSE)*EM115*($K115)+IF($G115&gt;0,($I115/$G115)*EM115,0)*(1-$K115)</f>
        <v>0</v>
      </c>
      <c r="EP115" s="989">
        <f>VLOOKUP($E115,EM$450:EP$461,4,FALSE)*EM115*($K115)+(EM115-EN115-EO115)*(1-$K115)</f>
        <v>0</v>
      </c>
      <c r="EQ115" s="990"/>
      <c r="ET115" s="988"/>
      <c r="EU115" s="988">
        <f t="shared" si="123"/>
        <v>0</v>
      </c>
      <c r="EV115" s="989">
        <f>VLOOKUP($E115,EU$450:EX$461,2,FALSE)*EU115*($K115)+IF($G115&gt;0,($H115/$G115)*EU115,0)*(1-$K115)</f>
        <v>0</v>
      </c>
      <c r="EW115" s="989">
        <f>VLOOKUP($E115,EU$450:EX$461,3,FALSE)*EU115*($K115)+IF($G115&gt;0,($I115/$G115)*EU115,0)*(1-$K115)</f>
        <v>0</v>
      </c>
      <c r="EX115" s="989">
        <f>VLOOKUP($E115,EU$450:EX$461,4,FALSE)*EU115*($K115)+(EU115-EV115-EW115)*(1-$K115)</f>
        <v>0</v>
      </c>
      <c r="EY115" s="990"/>
      <c r="FB115" s="988"/>
      <c r="FC115" s="988">
        <f t="shared" si="124"/>
        <v>0</v>
      </c>
      <c r="FD115" s="989">
        <f>VLOOKUP($E115,FC$450:FF$461,2,FALSE)*FC115*($K115)+IF($G115&gt;0,($H115/$G115)*FC115,0)*(1-$K115)</f>
        <v>0</v>
      </c>
      <c r="FE115" s="989">
        <f>VLOOKUP($E115,FC$450:FF$461,3,FALSE)*FC115*($K115)+IF($G115&gt;0,($I115/$G115)*FC115,0)*(1-$K115)</f>
        <v>0</v>
      </c>
      <c r="FF115" s="989">
        <f>VLOOKUP($E115,FC$450:FF$461,4,FALSE)*FC115*($K115)+(FC115-FD115-FE115)*(1-$K115)</f>
        <v>0</v>
      </c>
      <c r="FG115" s="990"/>
      <c r="FJ115" s="988"/>
      <c r="FK115" s="988">
        <f t="shared" si="125"/>
        <v>0</v>
      </c>
      <c r="FL115" s="989">
        <f>VLOOKUP($E115,FK$450:FN$461,2,FALSE)*FK115*($K115)+IF($G115&gt;0,($H115/$G115)*FK115,0)*(1-$K115)</f>
        <v>0</v>
      </c>
      <c r="FM115" s="989">
        <f>VLOOKUP($E115,FK$450:FN$461,3,FALSE)*FK115*($K115)+IF($G115&gt;0,($I115/$G115)*FK115,0)*(1-$K115)</f>
        <v>0</v>
      </c>
      <c r="FN115" s="989">
        <f>VLOOKUP($E115,FK$450:FN$461,4,FALSE)*FK115*($K115)+(FK115-FL115-FM115)*(1-$K115)</f>
        <v>0</v>
      </c>
      <c r="FO115" s="990"/>
    </row>
    <row r="116" spans="1:171">
      <c r="A116" s="1268"/>
      <c r="B116" s="10" t="s">
        <v>332</v>
      </c>
      <c r="C116" s="1963" t="s">
        <v>78</v>
      </c>
      <c r="D116" s="764">
        <v>156</v>
      </c>
      <c r="E116" s="182" t="str">
        <f>'Sch 1- Rate Base '!E116</f>
        <v>DIST</v>
      </c>
      <c r="F116" s="765"/>
      <c r="G116" s="182">
        <f>'Sch 1- Rate Base '!G116</f>
        <v>0</v>
      </c>
      <c r="H116" s="182">
        <f>'Sch 1- Rate Base '!H116</f>
        <v>0</v>
      </c>
      <c r="I116" s="182">
        <f>'Sch 1- Rate Base '!I116</f>
        <v>0</v>
      </c>
      <c r="J116" s="1247">
        <f>'Sch 1- Rate Base '!J116</f>
        <v>0</v>
      </c>
      <c r="K116" s="777">
        <f t="shared" si="105"/>
        <v>1</v>
      </c>
      <c r="N116" s="988"/>
      <c r="O116" s="988">
        <f t="shared" si="106"/>
        <v>0</v>
      </c>
      <c r="P116" s="989">
        <f>VLOOKUP($E116,O$450:R$461,2,FALSE)*O116*($K116)+IF($G116&gt;0,($H116/$G116)*O116,0)*(1-$K116)</f>
        <v>0</v>
      </c>
      <c r="Q116" s="989">
        <f>VLOOKUP($E116,O$450:R$461,3,FALSE)*O116*($K116)+IF($G116&gt;0,($I116/$G116)*O116,0)*(1-$K116)</f>
        <v>0</v>
      </c>
      <c r="R116" s="989">
        <f>VLOOKUP($E116,O$450:R$461,4,FALSE)*O116*($K116)+(O116-P116-Q116)*(1-$K116)</f>
        <v>0</v>
      </c>
      <c r="S116" s="990"/>
      <c r="V116" s="988"/>
      <c r="W116" s="988">
        <f t="shared" si="107"/>
        <v>0</v>
      </c>
      <c r="X116" s="989">
        <f>VLOOKUP($E116,W$450:Z$461,2,FALSE)*W116*($K116)+IF($G116&gt;0,($H116/$G116)*W116,0)*(1-$K116)</f>
        <v>0</v>
      </c>
      <c r="Y116" s="989">
        <f>VLOOKUP($E116,W$450:Z$461,3,FALSE)*W116*($K116)+IF($G116&gt;0,($I116/$G116)*W116,0)*(1-$K116)</f>
        <v>0</v>
      </c>
      <c r="Z116" s="989">
        <f>VLOOKUP($E116,W$450:Z$461,4,FALSE)*W116*($K116)+(W116-X116-Y116)*(1-$K116)</f>
        <v>0</v>
      </c>
      <c r="AA116" s="990"/>
      <c r="AD116" s="988"/>
      <c r="AE116" s="988">
        <f t="shared" si="108"/>
        <v>0</v>
      </c>
      <c r="AF116" s="989">
        <f>VLOOKUP($E116,AE$450:AH$461,2,FALSE)*AE116*($K116)+IF($G116&gt;0,($H116/$G116)*AE116,0)*(1-$K116)</f>
        <v>0</v>
      </c>
      <c r="AG116" s="989">
        <f>VLOOKUP($E116,AE$450:AH$461,3,FALSE)*AE116*($K116)+IF($G116&gt;0,($I116/$G116)*AE116,0)*(1-$K116)</f>
        <v>0</v>
      </c>
      <c r="AH116" s="989">
        <f>VLOOKUP($E116,AE$450:AH$461,4,FALSE)*AE116*($K116)+(AE116-AF116-AG116)*(1-$K116)</f>
        <v>0</v>
      </c>
      <c r="AI116" s="990"/>
      <c r="AL116" s="988"/>
      <c r="AM116" s="988">
        <f t="shared" si="109"/>
        <v>0</v>
      </c>
      <c r="AN116" s="989">
        <f>VLOOKUP($E116,AM$450:AP$461,2,FALSE)*AM116*($K116)+IF($G116&gt;0,($H116/$G116)*AM116,0)*(1-$K116)</f>
        <v>0</v>
      </c>
      <c r="AO116" s="989">
        <f>VLOOKUP($E116,AM$450:AP$461,3,FALSE)*AM116*($K116)+IF($G116&gt;0,($I116/$G116)*AM116,0)*(1-$K116)</f>
        <v>0</v>
      </c>
      <c r="AP116" s="989">
        <f>VLOOKUP($E116,AM$450:AP$461,4,FALSE)*AM116*($K116)+(AM116-AN116-AO116)*(1-$K116)</f>
        <v>0</v>
      </c>
      <c r="AQ116" s="990"/>
      <c r="AT116" s="988"/>
      <c r="AU116" s="988">
        <f t="shared" si="110"/>
        <v>0</v>
      </c>
      <c r="AV116" s="989">
        <f>VLOOKUP($E116,AU$450:AX$461,2,FALSE)*AU116*($K116)+IF($G116&gt;0,($H116/$G116)*AU116,0)*(1-$K116)</f>
        <v>0</v>
      </c>
      <c r="AW116" s="989">
        <f>VLOOKUP($E116,AU$450:AX$461,3,FALSE)*AU116*($K116)+IF($G116&gt;0,($I116/$G116)*AU116,0)*(1-$K116)</f>
        <v>0</v>
      </c>
      <c r="AX116" s="989">
        <f>VLOOKUP($E116,AU$450:AX$461,4,FALSE)*AU116*($K116)+(AU116-AV116-AW116)*(1-$K116)</f>
        <v>0</v>
      </c>
      <c r="AY116" s="990"/>
      <c r="BB116" s="988"/>
      <c r="BC116" s="988">
        <f t="shared" si="111"/>
        <v>0</v>
      </c>
      <c r="BD116" s="989">
        <f>VLOOKUP($E116,BC$450:BF$461,2,FALSE)*BC116*($K116)+IF($G116&gt;0,($H116/$G116)*BC116,0)*(1-$K116)</f>
        <v>0</v>
      </c>
      <c r="BE116" s="989">
        <f>VLOOKUP($E116,BC$450:BF$461,3,FALSE)*BC116*($K116)+IF($G116&gt;0,($I116/$G116)*BC116,0)*(1-$K116)</f>
        <v>0</v>
      </c>
      <c r="BF116" s="989">
        <f>VLOOKUP($E116,BC$450:BF$461,4,FALSE)*BC116*($K116)+(BC116-BD116-BE116)*(1-$K116)</f>
        <v>0</v>
      </c>
      <c r="BG116" s="990"/>
      <c r="BJ116" s="988"/>
      <c r="BK116" s="988">
        <f t="shared" si="112"/>
        <v>0</v>
      </c>
      <c r="BL116" s="989">
        <f>VLOOKUP($E116,BK$450:BN$461,2,FALSE)*BK116*($K116)+IF($G116&gt;0,($H116/$G116)*BK116,0)*(1-$K116)</f>
        <v>0</v>
      </c>
      <c r="BM116" s="989">
        <f>VLOOKUP($E116,BK$450:BN$461,3,FALSE)*BK116*($K116)+IF($G116&gt;0,($I116/$G116)*BK116,0)*(1-$K116)</f>
        <v>0</v>
      </c>
      <c r="BN116" s="989">
        <f>VLOOKUP($E116,BK$450:BN$461,4,FALSE)*BK116*($K116)+(BK116-BL116-BM116)*(1-$K116)</f>
        <v>0</v>
      </c>
      <c r="BO116" s="990"/>
      <c r="BR116" s="988"/>
      <c r="BS116" s="988">
        <f t="shared" si="113"/>
        <v>0</v>
      </c>
      <c r="BT116" s="989">
        <f>VLOOKUP($E116,BS$450:BV$461,2,FALSE)*BS116*($K116)+IF($G116&gt;0,($H116/$G116)*BS116,0)*(1-$K116)</f>
        <v>0</v>
      </c>
      <c r="BU116" s="989">
        <f>VLOOKUP($E116,BS$450:BV$461,3,FALSE)*BS116*($K116)+IF($G116&gt;0,($I116/$G116)*BS116,0)*(1-$K116)</f>
        <v>0</v>
      </c>
      <c r="BV116" s="989">
        <f>VLOOKUP($E116,BS$450:BV$461,4,FALSE)*BS116*($K116)+(BS116-BT116-BU116)*(1-$K116)</f>
        <v>0</v>
      </c>
      <c r="BW116" s="990"/>
      <c r="BZ116" s="988"/>
      <c r="CA116" s="988">
        <f t="shared" si="114"/>
        <v>0</v>
      </c>
      <c r="CB116" s="989">
        <f>VLOOKUP($E116,CA$450:CD$461,2,FALSE)*CA116*($K116)+IF($G116&gt;0,($H116/$G116)*CA116,0)*(1-$K116)</f>
        <v>0</v>
      </c>
      <c r="CC116" s="989">
        <f>VLOOKUP($E116,CA$450:CD$461,3,FALSE)*CA116*($K116)+IF($G116&gt;0,($I116/$G116)*CA116,0)*(1-$K116)</f>
        <v>0</v>
      </c>
      <c r="CD116" s="989">
        <f>VLOOKUP($E116,CA$450:CD$461,4,FALSE)*CA116*($K116)+(CA116-CB116-CC116)*(1-$K116)</f>
        <v>0</v>
      </c>
      <c r="CE116" s="990"/>
      <c r="CH116" s="988"/>
      <c r="CI116" s="988">
        <f t="shared" si="115"/>
        <v>0</v>
      </c>
      <c r="CJ116" s="989">
        <f>VLOOKUP($E116,CI$450:CL$461,2,FALSE)*CI116*($K116)+IF($G116&gt;0,($H116/$G116)*CI116,0)*(1-$K116)</f>
        <v>0</v>
      </c>
      <c r="CK116" s="989">
        <f>VLOOKUP($E116,CI$450:CL$461,3,FALSE)*CI116*($K116)+IF($G116&gt;0,($I116/$G116)*CI116,0)*(1-$K116)</f>
        <v>0</v>
      </c>
      <c r="CL116" s="989">
        <f>VLOOKUP($E116,CI$450:CL$461,4,FALSE)*CI116*($K116)+(CI116-CJ116-CK116)*(1-$K116)</f>
        <v>0</v>
      </c>
      <c r="CM116" s="990"/>
      <c r="CP116" s="988"/>
      <c r="CQ116" s="988">
        <f t="shared" si="116"/>
        <v>0</v>
      </c>
      <c r="CR116" s="989">
        <f>VLOOKUP($E116,CQ$450:CT$461,2,FALSE)*CQ116*($K116)+IF($G116&gt;0,($H116/$G116)*CQ116,0)*(1-$K116)</f>
        <v>0</v>
      </c>
      <c r="CS116" s="989">
        <f>VLOOKUP($E116,CQ$450:CT$461,3,FALSE)*CQ116*($K116)+IF($G116&gt;0,($I116/$G116)*CQ116,0)*(1-$K116)</f>
        <v>0</v>
      </c>
      <c r="CT116" s="989">
        <f>VLOOKUP($E116,CQ$450:CT$461,4,FALSE)*CQ116*($K116)+(CQ116-CR116-CS116)*(1-$K116)</f>
        <v>0</v>
      </c>
      <c r="CU116" s="990"/>
      <c r="CX116" s="988"/>
      <c r="CY116" s="988">
        <f t="shared" si="117"/>
        <v>0</v>
      </c>
      <c r="CZ116" s="989">
        <f>VLOOKUP($E116,CY$450:DB$461,2,FALSE)*CY116*($K116)+IF($G116&gt;0,($H116/$G116)*CY116,0)*(1-$K116)</f>
        <v>0</v>
      </c>
      <c r="DA116" s="989">
        <f>VLOOKUP($E116,CY$450:DB$461,3,FALSE)*CY116*($K116)+IF($G116&gt;0,($I116/$G116)*CY116,0)*(1-$K116)</f>
        <v>0</v>
      </c>
      <c r="DB116" s="989">
        <f>VLOOKUP($E116,CY$450:DB$461,4,FALSE)*CY116*($K116)+(CY116-CZ116-DA116)*(1-$K116)</f>
        <v>0</v>
      </c>
      <c r="DC116" s="990"/>
      <c r="DF116" s="988"/>
      <c r="DG116" s="988">
        <f t="shared" si="118"/>
        <v>0</v>
      </c>
      <c r="DH116" s="989">
        <f>VLOOKUP($E116,DG$450:DJ$461,2,FALSE)*DG116*($K116)+IF($G116&gt;0,($H116/$G116)*DG116,0)*(1-$K116)</f>
        <v>0</v>
      </c>
      <c r="DI116" s="989">
        <f>VLOOKUP($E116,DG$450:DJ$461,3,FALSE)*DG116*($K116)+IF($G116&gt;0,($I116/$G116)*DG116,0)*(1-$K116)</f>
        <v>0</v>
      </c>
      <c r="DJ116" s="989">
        <f>VLOOKUP($E116,DG$450:DJ$461,4,FALSE)*DG116*($K116)+(DG116-DH116-DI116)*(1-$K116)</f>
        <v>0</v>
      </c>
      <c r="DK116" s="990"/>
      <c r="DN116" s="988"/>
      <c r="DO116" s="988">
        <f t="shared" si="119"/>
        <v>0</v>
      </c>
      <c r="DP116" s="989">
        <f>VLOOKUP($E116,DO$450:DR$461,2,FALSE)*DO116*($K116)+IF($G116&gt;0,($H116/$G116)*DO116,0)*(1-$K116)</f>
        <v>0</v>
      </c>
      <c r="DQ116" s="989">
        <f>VLOOKUP($E116,DO$450:DR$461,3,FALSE)*DO116*($K116)+IF($G116&gt;0,($I116/$G116)*DO116,0)*(1-$K116)</f>
        <v>0</v>
      </c>
      <c r="DR116" s="989">
        <f>VLOOKUP($E116,DO$450:DR$461,4,FALSE)*DO116*($K116)+(DO116-DP116-DQ116)*(1-$K116)</f>
        <v>0</v>
      </c>
      <c r="DS116" s="990"/>
      <c r="DV116" s="988"/>
      <c r="DW116" s="988">
        <f t="shared" si="120"/>
        <v>0</v>
      </c>
      <c r="DX116" s="989">
        <f>VLOOKUP($E116,DW$450:DZ$461,2,FALSE)*DW116*($K116)+IF($G116&gt;0,($H116/$G116)*DW116,0)*(1-$K116)</f>
        <v>0</v>
      </c>
      <c r="DY116" s="989">
        <f>VLOOKUP($E116,DW$450:DZ$461,3,FALSE)*DW116*($K116)+IF($G116&gt;0,($I116/$G116)*DW116,0)*(1-$K116)</f>
        <v>0</v>
      </c>
      <c r="DZ116" s="989">
        <f>VLOOKUP($E116,DW$450:DZ$461,4,FALSE)*DW116*($K116)+(DW116-DX116-DY116)*(1-$K116)</f>
        <v>0</v>
      </c>
      <c r="EA116" s="990"/>
      <c r="ED116" s="988"/>
      <c r="EE116" s="988">
        <f t="shared" si="121"/>
        <v>0</v>
      </c>
      <c r="EF116" s="989">
        <f>VLOOKUP($E116,EE$450:EH$461,2,FALSE)*EE116*($K116)+IF($G116&gt;0,($H116/$G116)*EE116,0)*(1-$K116)</f>
        <v>0</v>
      </c>
      <c r="EG116" s="989">
        <f>VLOOKUP($E116,EE$450:EH$461,3,FALSE)*EE116*($K116)+IF($G116&gt;0,($I116/$G116)*EE116,0)*(1-$K116)</f>
        <v>0</v>
      </c>
      <c r="EH116" s="989">
        <f>VLOOKUP($E116,EE$450:EH$461,4,FALSE)*EE116*($K116)+(EE116-EF116-EG116)*(1-$K116)</f>
        <v>0</v>
      </c>
      <c r="EI116" s="990"/>
      <c r="EL116" s="988"/>
      <c r="EM116" s="988">
        <f t="shared" si="122"/>
        <v>0</v>
      </c>
      <c r="EN116" s="989">
        <f>VLOOKUP($E116,EM$450:EP$461,2,FALSE)*EM116*($K116)+IF($G116&gt;0,($H116/$G116)*EM116,0)*(1-$K116)</f>
        <v>0</v>
      </c>
      <c r="EO116" s="989">
        <f>VLOOKUP($E116,EM$450:EP$461,3,FALSE)*EM116*($K116)+IF($G116&gt;0,($I116/$G116)*EM116,0)*(1-$K116)</f>
        <v>0</v>
      </c>
      <c r="EP116" s="989">
        <f>VLOOKUP($E116,EM$450:EP$461,4,FALSE)*EM116*($K116)+(EM116-EN116-EO116)*(1-$K116)</f>
        <v>0</v>
      </c>
      <c r="EQ116" s="990"/>
      <c r="ET116" s="988"/>
      <c r="EU116" s="988">
        <f t="shared" si="123"/>
        <v>0</v>
      </c>
      <c r="EV116" s="989">
        <f>VLOOKUP($E116,EU$450:EX$461,2,FALSE)*EU116*($K116)+IF($G116&gt;0,($H116/$G116)*EU116,0)*(1-$K116)</f>
        <v>0</v>
      </c>
      <c r="EW116" s="989">
        <f>VLOOKUP($E116,EU$450:EX$461,3,FALSE)*EU116*($K116)+IF($G116&gt;0,($I116/$G116)*EU116,0)*(1-$K116)</f>
        <v>0</v>
      </c>
      <c r="EX116" s="989">
        <f>VLOOKUP($E116,EU$450:EX$461,4,FALSE)*EU116*($K116)+(EU116-EV116-EW116)*(1-$K116)</f>
        <v>0</v>
      </c>
      <c r="EY116" s="990"/>
      <c r="FB116" s="988"/>
      <c r="FC116" s="988">
        <f t="shared" si="124"/>
        <v>0</v>
      </c>
      <c r="FD116" s="989">
        <f>VLOOKUP($E116,FC$450:FF$461,2,FALSE)*FC116*($K116)+IF($G116&gt;0,($H116/$G116)*FC116,0)*(1-$K116)</f>
        <v>0</v>
      </c>
      <c r="FE116" s="989">
        <f>VLOOKUP($E116,FC$450:FF$461,3,FALSE)*FC116*($K116)+IF($G116&gt;0,($I116/$G116)*FC116,0)*(1-$K116)</f>
        <v>0</v>
      </c>
      <c r="FF116" s="989">
        <f>VLOOKUP($E116,FC$450:FF$461,4,FALSE)*FC116*($K116)+(FC116-FD116-FE116)*(1-$K116)</f>
        <v>0</v>
      </c>
      <c r="FG116" s="990"/>
      <c r="FJ116" s="988"/>
      <c r="FK116" s="988">
        <f t="shared" si="125"/>
        <v>0</v>
      </c>
      <c r="FL116" s="989">
        <f>VLOOKUP($E116,FK$450:FN$461,2,FALSE)*FK116*($K116)+IF($G116&gt;0,($H116/$G116)*FK116,0)*(1-$K116)</f>
        <v>0</v>
      </c>
      <c r="FM116" s="989">
        <f>VLOOKUP($E116,FK$450:FN$461,3,FALSE)*FK116*($K116)+IF($G116&gt;0,($I116/$G116)*FK116,0)*(1-$K116)</f>
        <v>0</v>
      </c>
      <c r="FN116" s="989">
        <f>VLOOKUP($E116,FK$450:FN$461,4,FALSE)*FK116*($K116)+(FK116-FL116-FM116)*(1-$K116)</f>
        <v>0</v>
      </c>
      <c r="FO116" s="990"/>
    </row>
    <row r="117" spans="1:171">
      <c r="A117" s="1267">
        <v>93000</v>
      </c>
      <c r="B117" s="10" t="s">
        <v>333</v>
      </c>
      <c r="C117" s="1963" t="s">
        <v>78</v>
      </c>
      <c r="D117" s="764">
        <v>158.1</v>
      </c>
      <c r="E117" s="182" t="str">
        <f>'Sch 1- Rate Base '!E117</f>
        <v>PROD</v>
      </c>
      <c r="F117" s="765"/>
      <c r="G117" s="182">
        <f>'Sch 1- Rate Base '!G117</f>
        <v>0</v>
      </c>
      <c r="H117" s="182">
        <f>'Sch 1- Rate Base '!H117</f>
        <v>0</v>
      </c>
      <c r="I117" s="182">
        <f>'Sch 1- Rate Base '!I117</f>
        <v>0</v>
      </c>
      <c r="J117" s="1247">
        <f>'Sch 1- Rate Base '!J117</f>
        <v>0</v>
      </c>
      <c r="K117" s="777">
        <f t="shared" si="105"/>
        <v>1</v>
      </c>
      <c r="N117" s="1019">
        <f>VLOOKUP($A117,'New Resources - Group'!$A$4:$Y$133,N$2,FALSE)*N$1</f>
        <v>0</v>
      </c>
      <c r="O117" s="988">
        <f t="shared" si="106"/>
        <v>0</v>
      </c>
      <c r="P117" s="989">
        <f>VLOOKUP($E117,O$450:R$461,2,FALSE)*O117*($K117)+IF($G117&gt;0,($H117/$G117)*O117,0)*(1-$K117)</f>
        <v>0</v>
      </c>
      <c r="Q117" s="989">
        <f>VLOOKUP($E117,O$450:R$461,3,FALSE)*O117*($K117)+IF($G117&gt;0,($I117/$G117)*O117,0)*(1-$K117)</f>
        <v>0</v>
      </c>
      <c r="R117" s="989">
        <f>VLOOKUP($E117,O$450:R$461,4,FALSE)*O117*($K117)+(O117-P117-Q117)*(1-$K117)</f>
        <v>0</v>
      </c>
      <c r="S117" s="990"/>
      <c r="V117" s="1019">
        <f>VLOOKUP($A117,'New Resources - Group'!$A$4:$Y$133,V$2,FALSE)*V$1</f>
        <v>0</v>
      </c>
      <c r="W117" s="988">
        <f t="shared" si="107"/>
        <v>0</v>
      </c>
      <c r="X117" s="989">
        <f>VLOOKUP($E117,W$450:Z$461,2,FALSE)*W117*($K117)+IF($G117&gt;0,($H117/$G117)*W117,0)*(1-$K117)</f>
        <v>0</v>
      </c>
      <c r="Y117" s="989">
        <f>VLOOKUP($E117,W$450:Z$461,3,FALSE)*W117*($K117)+IF($G117&gt;0,($I117/$G117)*W117,0)*(1-$K117)</f>
        <v>0</v>
      </c>
      <c r="Z117" s="989">
        <f>VLOOKUP($E117,W$450:Z$461,4,FALSE)*W117*($K117)+(W117-X117-Y117)*(1-$K117)</f>
        <v>0</v>
      </c>
      <c r="AA117" s="990"/>
      <c r="AD117" s="1019">
        <f>VLOOKUP($A117,'New Resources - Group'!$A$4:$Y$133,AD$2,FALSE)*AD$1</f>
        <v>0</v>
      </c>
      <c r="AE117" s="988">
        <f t="shared" si="108"/>
        <v>0</v>
      </c>
      <c r="AF117" s="989">
        <f>VLOOKUP($E117,AE$450:AH$461,2,FALSE)*AE117*($K117)+IF($G117&gt;0,($H117/$G117)*AE117,0)*(1-$K117)</f>
        <v>0</v>
      </c>
      <c r="AG117" s="989">
        <f>VLOOKUP($E117,AE$450:AH$461,3,FALSE)*AE117*($K117)+IF($G117&gt;0,($I117/$G117)*AE117,0)*(1-$K117)</f>
        <v>0</v>
      </c>
      <c r="AH117" s="989">
        <f>VLOOKUP($E117,AE$450:AH$461,4,FALSE)*AE117*($K117)+(AE117-AF117-AG117)*(1-$K117)</f>
        <v>0</v>
      </c>
      <c r="AI117" s="990"/>
      <c r="AL117" s="1019">
        <f>VLOOKUP($A117,'New Resources - Group'!$A$4:$Y$133,AL$2,FALSE)*AL$1</f>
        <v>0</v>
      </c>
      <c r="AM117" s="988">
        <f t="shared" si="109"/>
        <v>0</v>
      </c>
      <c r="AN117" s="989">
        <f>VLOOKUP($E117,AM$450:AP$461,2,FALSE)*AM117*($K117)+IF($G117&gt;0,($H117/$G117)*AM117,0)*(1-$K117)</f>
        <v>0</v>
      </c>
      <c r="AO117" s="989">
        <f>VLOOKUP($E117,AM$450:AP$461,3,FALSE)*AM117*($K117)+IF($G117&gt;0,($I117/$G117)*AM117,0)*(1-$K117)</f>
        <v>0</v>
      </c>
      <c r="AP117" s="989">
        <f>VLOOKUP($E117,AM$450:AP$461,4,FALSE)*AM117*($K117)+(AM117-AN117-AO117)*(1-$K117)</f>
        <v>0</v>
      </c>
      <c r="AQ117" s="990"/>
      <c r="AT117" s="1019">
        <f>VLOOKUP($A117,'New Resources - Group'!$A$4:$Y$133,AT$2,FALSE)*AT$1</f>
        <v>0</v>
      </c>
      <c r="AU117" s="988">
        <f t="shared" si="110"/>
        <v>0</v>
      </c>
      <c r="AV117" s="989">
        <f>VLOOKUP($E117,AU$450:AX$461,2,FALSE)*AU117*($K117)+IF($G117&gt;0,($H117/$G117)*AU117,0)*(1-$K117)</f>
        <v>0</v>
      </c>
      <c r="AW117" s="989">
        <f>VLOOKUP($E117,AU$450:AX$461,3,FALSE)*AU117*($K117)+IF($G117&gt;0,($I117/$G117)*AU117,0)*(1-$K117)</f>
        <v>0</v>
      </c>
      <c r="AX117" s="989">
        <f>VLOOKUP($E117,AU$450:AX$461,4,FALSE)*AU117*($K117)+(AU117-AV117-AW117)*(1-$K117)</f>
        <v>0</v>
      </c>
      <c r="AY117" s="990"/>
      <c r="BB117" s="1019">
        <f>VLOOKUP($A117,'New Resources - Group'!$A$4:$Y$133,BB$2,FALSE)*BB$1</f>
        <v>0</v>
      </c>
      <c r="BC117" s="988">
        <f t="shared" si="111"/>
        <v>0</v>
      </c>
      <c r="BD117" s="989">
        <f>VLOOKUP($E117,BC$450:BF$461,2,FALSE)*BC117*($K117)+IF($G117&gt;0,($H117/$G117)*BC117,0)*(1-$K117)</f>
        <v>0</v>
      </c>
      <c r="BE117" s="989">
        <f>VLOOKUP($E117,BC$450:BF$461,3,FALSE)*BC117*($K117)+IF($G117&gt;0,($I117/$G117)*BC117,0)*(1-$K117)</f>
        <v>0</v>
      </c>
      <c r="BF117" s="989">
        <f>VLOOKUP($E117,BC$450:BF$461,4,FALSE)*BC117*($K117)+(BC117-BD117-BE117)*(1-$K117)</f>
        <v>0</v>
      </c>
      <c r="BG117" s="990"/>
      <c r="BJ117" s="1019">
        <f>VLOOKUP($A117,'New Resources - Group'!$A$4:$Y$133,BJ$2,FALSE)*BJ$1</f>
        <v>0</v>
      </c>
      <c r="BK117" s="988">
        <f t="shared" si="112"/>
        <v>0</v>
      </c>
      <c r="BL117" s="989">
        <f>VLOOKUP($E117,BK$450:BN$461,2,FALSE)*BK117*($K117)+IF($G117&gt;0,($H117/$G117)*BK117,0)*(1-$K117)</f>
        <v>0</v>
      </c>
      <c r="BM117" s="989">
        <f>VLOOKUP($E117,BK$450:BN$461,3,FALSE)*BK117*($K117)+IF($G117&gt;0,($I117/$G117)*BK117,0)*(1-$K117)</f>
        <v>0</v>
      </c>
      <c r="BN117" s="989">
        <f>VLOOKUP($E117,BK$450:BN$461,4,FALSE)*BK117*($K117)+(BK117-BL117-BM117)*(1-$K117)</f>
        <v>0</v>
      </c>
      <c r="BO117" s="990"/>
      <c r="BR117" s="1019">
        <f>VLOOKUP($A117,'New Resources - Group'!$A$4:$Y$133,BR$2,FALSE)*BR$1</f>
        <v>0</v>
      </c>
      <c r="BS117" s="988">
        <f t="shared" si="113"/>
        <v>0</v>
      </c>
      <c r="BT117" s="989">
        <f>VLOOKUP($E117,BS$450:BV$461,2,FALSE)*BS117*($K117)+IF($G117&gt;0,($H117/$G117)*BS117,0)*(1-$K117)</f>
        <v>0</v>
      </c>
      <c r="BU117" s="989">
        <f>VLOOKUP($E117,BS$450:BV$461,3,FALSE)*BS117*($K117)+IF($G117&gt;0,($I117/$G117)*BS117,0)*(1-$K117)</f>
        <v>0</v>
      </c>
      <c r="BV117" s="989">
        <f>VLOOKUP($E117,BS$450:BV$461,4,FALSE)*BS117*($K117)+(BS117-BT117-BU117)*(1-$K117)</f>
        <v>0</v>
      </c>
      <c r="BW117" s="990"/>
      <c r="BZ117" s="1019">
        <f>VLOOKUP($A117,'New Resources - Group'!$A$4:$Y$133,BZ$2,FALSE)*BZ$1</f>
        <v>0</v>
      </c>
      <c r="CA117" s="988">
        <f t="shared" si="114"/>
        <v>0</v>
      </c>
      <c r="CB117" s="989">
        <f>VLOOKUP($E117,CA$450:CD$461,2,FALSE)*CA117*($K117)+IF($G117&gt;0,($H117/$G117)*CA117,0)*(1-$K117)</f>
        <v>0</v>
      </c>
      <c r="CC117" s="989">
        <f>VLOOKUP($E117,CA$450:CD$461,3,FALSE)*CA117*($K117)+IF($G117&gt;0,($I117/$G117)*CA117,0)*(1-$K117)</f>
        <v>0</v>
      </c>
      <c r="CD117" s="989">
        <f>VLOOKUP($E117,CA$450:CD$461,4,FALSE)*CA117*($K117)+(CA117-CB117-CC117)*(1-$K117)</f>
        <v>0</v>
      </c>
      <c r="CE117" s="990"/>
      <c r="CH117" s="1019">
        <f>VLOOKUP($A117,'New Resources - Group'!$A$4:$Y$133,CH$2,FALSE)*CH$1</f>
        <v>0</v>
      </c>
      <c r="CI117" s="988">
        <f t="shared" si="115"/>
        <v>0</v>
      </c>
      <c r="CJ117" s="989">
        <f>VLOOKUP($E117,CI$450:CL$461,2,FALSE)*CI117*($K117)+IF($G117&gt;0,($H117/$G117)*CI117,0)*(1-$K117)</f>
        <v>0</v>
      </c>
      <c r="CK117" s="989">
        <f>VLOOKUP($E117,CI$450:CL$461,3,FALSE)*CI117*($K117)+IF($G117&gt;0,($I117/$G117)*CI117,0)*(1-$K117)</f>
        <v>0</v>
      </c>
      <c r="CL117" s="989">
        <f>VLOOKUP($E117,CI$450:CL$461,4,FALSE)*CI117*($K117)+(CI117-CJ117-CK117)*(1-$K117)</f>
        <v>0</v>
      </c>
      <c r="CM117" s="990"/>
      <c r="CP117" s="1019">
        <f>VLOOKUP($A117,'New Resources - Group'!$A$4:$Y$133,CP$2,FALSE)*CP$1</f>
        <v>0</v>
      </c>
      <c r="CQ117" s="988">
        <f t="shared" si="116"/>
        <v>0</v>
      </c>
      <c r="CR117" s="989">
        <f>VLOOKUP($E117,CQ$450:CT$461,2,FALSE)*CQ117*($K117)+IF($G117&gt;0,($H117/$G117)*CQ117,0)*(1-$K117)</f>
        <v>0</v>
      </c>
      <c r="CS117" s="989">
        <f>VLOOKUP($E117,CQ$450:CT$461,3,FALSE)*CQ117*($K117)+IF($G117&gt;0,($I117/$G117)*CQ117,0)*(1-$K117)</f>
        <v>0</v>
      </c>
      <c r="CT117" s="989">
        <f>VLOOKUP($E117,CQ$450:CT$461,4,FALSE)*CQ117*($K117)+(CQ117-CR117-CS117)*(1-$K117)</f>
        <v>0</v>
      </c>
      <c r="CU117" s="990"/>
      <c r="CX117" s="1019">
        <f>VLOOKUP($A117,'New Resources - Group'!$A$4:$Y$133,CX$2,FALSE)*CX$1</f>
        <v>0</v>
      </c>
      <c r="CY117" s="988">
        <f t="shared" si="117"/>
        <v>0</v>
      </c>
      <c r="CZ117" s="989">
        <f>VLOOKUP($E117,CY$450:DB$461,2,FALSE)*CY117*($K117)+IF($G117&gt;0,($H117/$G117)*CY117,0)*(1-$K117)</f>
        <v>0</v>
      </c>
      <c r="DA117" s="989">
        <f>VLOOKUP($E117,CY$450:DB$461,3,FALSE)*CY117*($K117)+IF($G117&gt;0,($I117/$G117)*CY117,0)*(1-$K117)</f>
        <v>0</v>
      </c>
      <c r="DB117" s="989">
        <f>VLOOKUP($E117,CY$450:DB$461,4,FALSE)*CY117*($K117)+(CY117-CZ117-DA117)*(1-$K117)</f>
        <v>0</v>
      </c>
      <c r="DC117" s="990"/>
      <c r="DF117" s="1019">
        <f>VLOOKUP($A117,'New Resources - Group'!$A$4:$Y$133,DF$2,FALSE)*DF$1</f>
        <v>0</v>
      </c>
      <c r="DG117" s="988">
        <f t="shared" si="118"/>
        <v>0</v>
      </c>
      <c r="DH117" s="989">
        <f>VLOOKUP($E117,DG$450:DJ$461,2,FALSE)*DG117*($K117)+IF($G117&gt;0,($H117/$G117)*DG117,0)*(1-$K117)</f>
        <v>0</v>
      </c>
      <c r="DI117" s="989">
        <f>VLOOKUP($E117,DG$450:DJ$461,3,FALSE)*DG117*($K117)+IF($G117&gt;0,($I117/$G117)*DG117,0)*(1-$K117)</f>
        <v>0</v>
      </c>
      <c r="DJ117" s="989">
        <f>VLOOKUP($E117,DG$450:DJ$461,4,FALSE)*DG117*($K117)+(DG117-DH117-DI117)*(1-$K117)</f>
        <v>0</v>
      </c>
      <c r="DK117" s="990"/>
      <c r="DN117" s="1019">
        <f>VLOOKUP($A117,'New Resources - Group'!$A$4:$Y$133,DN$2,FALSE)*DN$1</f>
        <v>0</v>
      </c>
      <c r="DO117" s="988">
        <f t="shared" si="119"/>
        <v>0</v>
      </c>
      <c r="DP117" s="989">
        <f>VLOOKUP($E117,DO$450:DR$461,2,FALSE)*DO117*($K117)+IF($G117&gt;0,($H117/$G117)*DO117,0)*(1-$K117)</f>
        <v>0</v>
      </c>
      <c r="DQ117" s="989">
        <f>VLOOKUP($E117,DO$450:DR$461,3,FALSE)*DO117*($K117)+IF($G117&gt;0,($I117/$G117)*DO117,0)*(1-$K117)</f>
        <v>0</v>
      </c>
      <c r="DR117" s="989">
        <f>VLOOKUP($E117,DO$450:DR$461,4,FALSE)*DO117*($K117)+(DO117-DP117-DQ117)*(1-$K117)</f>
        <v>0</v>
      </c>
      <c r="DS117" s="990"/>
      <c r="DV117" s="1019">
        <f>VLOOKUP($A117,'New Resources - Group'!$A$4:$Y$133,DV$2,FALSE)*DV$1</f>
        <v>0</v>
      </c>
      <c r="DW117" s="988">
        <f t="shared" si="120"/>
        <v>0</v>
      </c>
      <c r="DX117" s="989">
        <f>VLOOKUP($E117,DW$450:DZ$461,2,FALSE)*DW117*($K117)+IF($G117&gt;0,($H117/$G117)*DW117,0)*(1-$K117)</f>
        <v>0</v>
      </c>
      <c r="DY117" s="989">
        <f>VLOOKUP($E117,DW$450:DZ$461,3,FALSE)*DW117*($K117)+IF($G117&gt;0,($I117/$G117)*DW117,0)*(1-$K117)</f>
        <v>0</v>
      </c>
      <c r="DZ117" s="989">
        <f>VLOOKUP($E117,DW$450:DZ$461,4,FALSE)*DW117*($K117)+(DW117-DX117-DY117)*(1-$K117)</f>
        <v>0</v>
      </c>
      <c r="EA117" s="990"/>
      <c r="ED117" s="1019">
        <f>VLOOKUP($A117,'New Resources - Group'!$A$4:$Y$133,ED$2,FALSE)*ED$1</f>
        <v>0</v>
      </c>
      <c r="EE117" s="988">
        <f t="shared" si="121"/>
        <v>0</v>
      </c>
      <c r="EF117" s="989">
        <f>VLOOKUP($E117,EE$450:EH$461,2,FALSE)*EE117*($K117)+IF($G117&gt;0,($H117/$G117)*EE117,0)*(1-$K117)</f>
        <v>0</v>
      </c>
      <c r="EG117" s="989">
        <f>VLOOKUP($E117,EE$450:EH$461,3,FALSE)*EE117*($K117)+IF($G117&gt;0,($I117/$G117)*EE117,0)*(1-$K117)</f>
        <v>0</v>
      </c>
      <c r="EH117" s="989">
        <f>VLOOKUP($E117,EE$450:EH$461,4,FALSE)*EE117*($K117)+(EE117-EF117-EG117)*(1-$K117)</f>
        <v>0</v>
      </c>
      <c r="EI117" s="990"/>
      <c r="EL117" s="1019">
        <f>VLOOKUP($A117,'New Resources - Group'!$A$4:$Y$133,EL$2,FALSE)*EL$1</f>
        <v>0</v>
      </c>
      <c r="EM117" s="988">
        <f t="shared" si="122"/>
        <v>0</v>
      </c>
      <c r="EN117" s="989">
        <f>VLOOKUP($E117,EM$450:EP$461,2,FALSE)*EM117*($K117)+IF($G117&gt;0,($H117/$G117)*EM117,0)*(1-$K117)</f>
        <v>0</v>
      </c>
      <c r="EO117" s="989">
        <f>VLOOKUP($E117,EM$450:EP$461,3,FALSE)*EM117*($K117)+IF($G117&gt;0,($I117/$G117)*EM117,0)*(1-$K117)</f>
        <v>0</v>
      </c>
      <c r="EP117" s="989">
        <f>VLOOKUP($E117,EM$450:EP$461,4,FALSE)*EM117*($K117)+(EM117-EN117-EO117)*(1-$K117)</f>
        <v>0</v>
      </c>
      <c r="EQ117" s="990"/>
      <c r="ET117" s="1019">
        <f>VLOOKUP($A117,'New Resources - Group'!$A$4:$Y$133,ET$2,FALSE)*ET$1</f>
        <v>0</v>
      </c>
      <c r="EU117" s="988">
        <f t="shared" si="123"/>
        <v>0</v>
      </c>
      <c r="EV117" s="989">
        <f>VLOOKUP($E117,EU$450:EX$461,2,FALSE)*EU117*($K117)+IF($G117&gt;0,($H117/$G117)*EU117,0)*(1-$K117)</f>
        <v>0</v>
      </c>
      <c r="EW117" s="989">
        <f>VLOOKUP($E117,EU$450:EX$461,3,FALSE)*EU117*($K117)+IF($G117&gt;0,($I117/$G117)*EU117,0)*(1-$K117)</f>
        <v>0</v>
      </c>
      <c r="EX117" s="989">
        <f>VLOOKUP($E117,EU$450:EX$461,4,FALSE)*EU117*($K117)+(EU117-EV117-EW117)*(1-$K117)</f>
        <v>0</v>
      </c>
      <c r="EY117" s="990"/>
      <c r="FB117" s="1019">
        <f>VLOOKUP($A117,'New Resources - Group'!$A$4:$Y$133,FB$2,FALSE)*FB$1</f>
        <v>0</v>
      </c>
      <c r="FC117" s="988">
        <f t="shared" si="124"/>
        <v>0</v>
      </c>
      <c r="FD117" s="989">
        <f>VLOOKUP($E117,FC$450:FF$461,2,FALSE)*FC117*($K117)+IF($G117&gt;0,($H117/$G117)*FC117,0)*(1-$K117)</f>
        <v>0</v>
      </c>
      <c r="FE117" s="989">
        <f>VLOOKUP($E117,FC$450:FF$461,3,FALSE)*FC117*($K117)+IF($G117&gt;0,($I117/$G117)*FC117,0)*(1-$K117)</f>
        <v>0</v>
      </c>
      <c r="FF117" s="989">
        <f>VLOOKUP($E117,FC$450:FF$461,4,FALSE)*FC117*($K117)+(FC117-FD117-FE117)*(1-$K117)</f>
        <v>0</v>
      </c>
      <c r="FG117" s="990"/>
      <c r="FJ117" s="1019">
        <f>VLOOKUP($A117,'New Resources - Group'!$A$4:$Y$133,FJ$2,FALSE)*FJ$1</f>
        <v>0</v>
      </c>
      <c r="FK117" s="988">
        <f t="shared" si="125"/>
        <v>0</v>
      </c>
      <c r="FL117" s="989">
        <f>VLOOKUP($E117,FK$450:FN$461,2,FALSE)*FK117*($K117)+IF($G117&gt;0,($H117/$G117)*FK117,0)*(1-$K117)</f>
        <v>0</v>
      </c>
      <c r="FM117" s="989">
        <f>VLOOKUP($E117,FK$450:FN$461,3,FALSE)*FK117*($K117)+IF($G117&gt;0,($I117/$G117)*FK117,0)*(1-$K117)</f>
        <v>0</v>
      </c>
      <c r="FN117" s="989">
        <f>VLOOKUP($E117,FK$450:FN$461,4,FALSE)*FK117*($K117)+(FK117-FL117-FM117)*(1-$K117)</f>
        <v>0</v>
      </c>
      <c r="FO117" s="990"/>
    </row>
    <row r="118" spans="1:171">
      <c r="A118" s="1246"/>
      <c r="B118" s="10" t="s">
        <v>178</v>
      </c>
      <c r="C118" s="1963" t="s">
        <v>78</v>
      </c>
      <c r="D118" s="764">
        <v>158.19999999999999</v>
      </c>
      <c r="E118" s="182" t="str">
        <f>'Sch 1- Rate Base '!E118</f>
        <v>PROD</v>
      </c>
      <c r="F118" s="765"/>
      <c r="G118" s="182">
        <f>'Sch 1- Rate Base '!G118</f>
        <v>0</v>
      </c>
      <c r="H118" s="182">
        <f>'Sch 1- Rate Base '!H118</f>
        <v>0</v>
      </c>
      <c r="I118" s="182">
        <f>'Sch 1- Rate Base '!I118</f>
        <v>0</v>
      </c>
      <c r="J118" s="1247">
        <f>'Sch 1- Rate Base '!J118</f>
        <v>0</v>
      </c>
      <c r="K118" s="777">
        <f t="shared" si="105"/>
        <v>1</v>
      </c>
      <c r="O118" s="988">
        <f t="shared" ref="O118:O124" si="126">$G118</f>
        <v>0</v>
      </c>
      <c r="P118" s="989">
        <f>VLOOKUP($E118,O$450:R$461,2,FALSE)*O118*($K118)+IF($G118&gt;0,($H118/$G118)*O118,0)*(1-$K118)</f>
        <v>0</v>
      </c>
      <c r="Q118" s="989">
        <f>VLOOKUP($E118,O$450:R$461,3,FALSE)*O118*($K118)+IF($G118&gt;0,($I118/$G118)*O118,0)*(1-$K118)</f>
        <v>0</v>
      </c>
      <c r="R118" s="989">
        <f>VLOOKUP($E118,O$450:R$461,4,FALSE)*O118*($K118)+(O118-P118-Q118)*(1-$K118)</f>
        <v>0</v>
      </c>
      <c r="S118" s="990"/>
      <c r="W118" s="988">
        <f t="shared" ref="W118:W124" si="127">$G118</f>
        <v>0</v>
      </c>
      <c r="X118" s="989">
        <f>VLOOKUP($E118,W$450:Z$461,2,FALSE)*W118*($K118)+IF($G118&gt;0,($H118/$G118)*W118,0)*(1-$K118)</f>
        <v>0</v>
      </c>
      <c r="Y118" s="989">
        <f>VLOOKUP($E118,W$450:Z$461,3,FALSE)*W118*($K118)+IF($G118&gt;0,($I118/$G118)*W118,0)*(1-$K118)</f>
        <v>0</v>
      </c>
      <c r="Z118" s="989">
        <f>VLOOKUP($E118,W$450:Z$461,4,FALSE)*W118*($K118)+(W118-X118-Y118)*(1-$K118)</f>
        <v>0</v>
      </c>
      <c r="AA118" s="990"/>
      <c r="AE118" s="988">
        <f t="shared" ref="AE118:AE124" si="128">$G118</f>
        <v>0</v>
      </c>
      <c r="AF118" s="989">
        <f>VLOOKUP($E118,AE$450:AH$461,2,FALSE)*AE118*($K118)+IF($G118&gt;0,($H118/$G118)*AE118,0)*(1-$K118)</f>
        <v>0</v>
      </c>
      <c r="AG118" s="989">
        <f>VLOOKUP($E118,AE$450:AH$461,3,FALSE)*AE118*($K118)+IF($G118&gt;0,($I118/$G118)*AE118,0)*(1-$K118)</f>
        <v>0</v>
      </c>
      <c r="AH118" s="989">
        <f>VLOOKUP($E118,AE$450:AH$461,4,FALSE)*AE118*($K118)+(AE118-AF118-AG118)*(1-$K118)</f>
        <v>0</v>
      </c>
      <c r="AI118" s="990"/>
      <c r="AM118" s="988">
        <f t="shared" ref="AM118:AM124" si="129">$G118</f>
        <v>0</v>
      </c>
      <c r="AN118" s="989">
        <f>VLOOKUP($E118,AM$450:AP$461,2,FALSE)*AM118*($K118)+IF($G118&gt;0,($H118/$G118)*AM118,0)*(1-$K118)</f>
        <v>0</v>
      </c>
      <c r="AO118" s="989">
        <f>VLOOKUP($E118,AM$450:AP$461,3,FALSE)*AM118*($K118)+IF($G118&gt;0,($I118/$G118)*AM118,0)*(1-$K118)</f>
        <v>0</v>
      </c>
      <c r="AP118" s="989">
        <f>VLOOKUP($E118,AM$450:AP$461,4,FALSE)*AM118*($K118)+(AM118-AN118-AO118)*(1-$K118)</f>
        <v>0</v>
      </c>
      <c r="AQ118" s="990"/>
      <c r="AU118" s="988">
        <f t="shared" ref="AU118:AU124" si="130">$G118</f>
        <v>0</v>
      </c>
      <c r="AV118" s="989">
        <f>VLOOKUP($E118,AU$450:AX$461,2,FALSE)*AU118*($K118)+IF($G118&gt;0,($H118/$G118)*AU118,0)*(1-$K118)</f>
        <v>0</v>
      </c>
      <c r="AW118" s="989">
        <f>VLOOKUP($E118,AU$450:AX$461,3,FALSE)*AU118*($K118)+IF($G118&gt;0,($I118/$G118)*AU118,0)*(1-$K118)</f>
        <v>0</v>
      </c>
      <c r="AX118" s="989">
        <f>VLOOKUP($E118,AU$450:AX$461,4,FALSE)*AU118*($K118)+(AU118-AV118-AW118)*(1-$K118)</f>
        <v>0</v>
      </c>
      <c r="AY118" s="990"/>
      <c r="BC118" s="988">
        <f t="shared" ref="BC118:BC124" si="131">$G118</f>
        <v>0</v>
      </c>
      <c r="BD118" s="989">
        <f>VLOOKUP($E118,BC$450:BF$461,2,FALSE)*BC118*($K118)+IF($G118&gt;0,($H118/$G118)*BC118,0)*(1-$K118)</f>
        <v>0</v>
      </c>
      <c r="BE118" s="989">
        <f>VLOOKUP($E118,BC$450:BF$461,3,FALSE)*BC118*($K118)+IF($G118&gt;0,($I118/$G118)*BC118,0)*(1-$K118)</f>
        <v>0</v>
      </c>
      <c r="BF118" s="989">
        <f>VLOOKUP($E118,BC$450:BF$461,4,FALSE)*BC118*($K118)+(BC118-BD118-BE118)*(1-$K118)</f>
        <v>0</v>
      </c>
      <c r="BG118" s="990"/>
      <c r="BK118" s="988">
        <f t="shared" ref="BK118:BK124" si="132">$G118</f>
        <v>0</v>
      </c>
      <c r="BL118" s="989">
        <f>VLOOKUP($E118,BK$450:BN$461,2,FALSE)*BK118*($K118)+IF($G118&gt;0,($H118/$G118)*BK118,0)*(1-$K118)</f>
        <v>0</v>
      </c>
      <c r="BM118" s="989">
        <f>VLOOKUP($E118,BK$450:BN$461,3,FALSE)*BK118*($K118)+IF($G118&gt;0,($I118/$G118)*BK118,0)*(1-$K118)</f>
        <v>0</v>
      </c>
      <c r="BN118" s="989">
        <f>VLOOKUP($E118,BK$450:BN$461,4,FALSE)*BK118*($K118)+(BK118-BL118-BM118)*(1-$K118)</f>
        <v>0</v>
      </c>
      <c r="BO118" s="990"/>
      <c r="BS118" s="988">
        <f t="shared" ref="BS118:BS124" si="133">$G118</f>
        <v>0</v>
      </c>
      <c r="BT118" s="989">
        <f>VLOOKUP($E118,BS$450:BV$461,2,FALSE)*BS118*($K118)+IF($G118&gt;0,($H118/$G118)*BS118,0)*(1-$K118)</f>
        <v>0</v>
      </c>
      <c r="BU118" s="989">
        <f>VLOOKUP($E118,BS$450:BV$461,3,FALSE)*BS118*($K118)+IF($G118&gt;0,($I118/$G118)*BS118,0)*(1-$K118)</f>
        <v>0</v>
      </c>
      <c r="BV118" s="989">
        <f>VLOOKUP($E118,BS$450:BV$461,4,FALSE)*BS118*($K118)+(BS118-BT118-BU118)*(1-$K118)</f>
        <v>0</v>
      </c>
      <c r="BW118" s="990"/>
      <c r="CA118" s="988">
        <f t="shared" ref="CA118:CA124" si="134">$G118</f>
        <v>0</v>
      </c>
      <c r="CB118" s="989">
        <f>VLOOKUP($E118,CA$450:CD$461,2,FALSE)*CA118*($K118)+IF($G118&gt;0,($H118/$G118)*CA118,0)*(1-$K118)</f>
        <v>0</v>
      </c>
      <c r="CC118" s="989">
        <f>VLOOKUP($E118,CA$450:CD$461,3,FALSE)*CA118*($K118)+IF($G118&gt;0,($I118/$G118)*CA118,0)*(1-$K118)</f>
        <v>0</v>
      </c>
      <c r="CD118" s="989">
        <f>VLOOKUP($E118,CA$450:CD$461,4,FALSE)*CA118*($K118)+(CA118-CB118-CC118)*(1-$K118)</f>
        <v>0</v>
      </c>
      <c r="CE118" s="990"/>
      <c r="CI118" s="988">
        <f t="shared" ref="CI118:CI124" si="135">$G118</f>
        <v>0</v>
      </c>
      <c r="CJ118" s="989">
        <f>VLOOKUP($E118,CI$450:CL$461,2,FALSE)*CI118*($K118)+IF($G118&gt;0,($H118/$G118)*CI118,0)*(1-$K118)</f>
        <v>0</v>
      </c>
      <c r="CK118" s="989">
        <f>VLOOKUP($E118,CI$450:CL$461,3,FALSE)*CI118*($K118)+IF($G118&gt;0,($I118/$G118)*CI118,0)*(1-$K118)</f>
        <v>0</v>
      </c>
      <c r="CL118" s="989">
        <f>VLOOKUP($E118,CI$450:CL$461,4,FALSE)*CI118*($K118)+(CI118-CJ118-CK118)*(1-$K118)</f>
        <v>0</v>
      </c>
      <c r="CM118" s="990"/>
      <c r="CQ118" s="988">
        <f t="shared" ref="CQ118:CQ124" si="136">$G118</f>
        <v>0</v>
      </c>
      <c r="CR118" s="989">
        <f>VLOOKUP($E118,CQ$450:CT$461,2,FALSE)*CQ118*($K118)+IF($G118&gt;0,($H118/$G118)*CQ118,0)*(1-$K118)</f>
        <v>0</v>
      </c>
      <c r="CS118" s="989">
        <f>VLOOKUP($E118,CQ$450:CT$461,3,FALSE)*CQ118*($K118)+IF($G118&gt;0,($I118/$G118)*CQ118,0)*(1-$K118)</f>
        <v>0</v>
      </c>
      <c r="CT118" s="989">
        <f>VLOOKUP($E118,CQ$450:CT$461,4,FALSE)*CQ118*($K118)+(CQ118-CR118-CS118)*(1-$K118)</f>
        <v>0</v>
      </c>
      <c r="CU118" s="990"/>
      <c r="CY118" s="988">
        <f t="shared" ref="CY118:CY124" si="137">$G118</f>
        <v>0</v>
      </c>
      <c r="CZ118" s="989">
        <f>VLOOKUP($E118,CY$450:DB$461,2,FALSE)*CY118*($K118)+IF($G118&gt;0,($H118/$G118)*CY118,0)*(1-$K118)</f>
        <v>0</v>
      </c>
      <c r="DA118" s="989">
        <f>VLOOKUP($E118,CY$450:DB$461,3,FALSE)*CY118*($K118)+IF($G118&gt;0,($I118/$G118)*CY118,0)*(1-$K118)</f>
        <v>0</v>
      </c>
      <c r="DB118" s="989">
        <f>VLOOKUP($E118,CY$450:DB$461,4,FALSE)*CY118*($K118)+(CY118-CZ118-DA118)*(1-$K118)</f>
        <v>0</v>
      </c>
      <c r="DC118" s="990"/>
      <c r="DG118" s="988">
        <f t="shared" ref="DG118:DG124" si="138">$G118</f>
        <v>0</v>
      </c>
      <c r="DH118" s="989">
        <f>VLOOKUP($E118,DG$450:DJ$461,2,FALSE)*DG118*($K118)+IF($G118&gt;0,($H118/$G118)*DG118,0)*(1-$K118)</f>
        <v>0</v>
      </c>
      <c r="DI118" s="989">
        <f>VLOOKUP($E118,DG$450:DJ$461,3,FALSE)*DG118*($K118)+IF($G118&gt;0,($I118/$G118)*DG118,0)*(1-$K118)</f>
        <v>0</v>
      </c>
      <c r="DJ118" s="989">
        <f>VLOOKUP($E118,DG$450:DJ$461,4,FALSE)*DG118*($K118)+(DG118-DH118-DI118)*(1-$K118)</f>
        <v>0</v>
      </c>
      <c r="DK118" s="990"/>
      <c r="DO118" s="988">
        <f t="shared" ref="DO118:DO124" si="139">$G118</f>
        <v>0</v>
      </c>
      <c r="DP118" s="989">
        <f>VLOOKUP($E118,DO$450:DR$461,2,FALSE)*DO118*($K118)+IF($G118&gt;0,($H118/$G118)*DO118,0)*(1-$K118)</f>
        <v>0</v>
      </c>
      <c r="DQ118" s="989">
        <f>VLOOKUP($E118,DO$450:DR$461,3,FALSE)*DO118*($K118)+IF($G118&gt;0,($I118/$G118)*DO118,0)*(1-$K118)</f>
        <v>0</v>
      </c>
      <c r="DR118" s="989">
        <f>VLOOKUP($E118,DO$450:DR$461,4,FALSE)*DO118*($K118)+(DO118-DP118-DQ118)*(1-$K118)</f>
        <v>0</v>
      </c>
      <c r="DS118" s="990"/>
      <c r="DW118" s="988">
        <f t="shared" ref="DW118:DW124" si="140">$G118</f>
        <v>0</v>
      </c>
      <c r="DX118" s="989">
        <f>VLOOKUP($E118,DW$450:DZ$461,2,FALSE)*DW118*($K118)+IF($G118&gt;0,($H118/$G118)*DW118,0)*(1-$K118)</f>
        <v>0</v>
      </c>
      <c r="DY118" s="989">
        <f>VLOOKUP($E118,DW$450:DZ$461,3,FALSE)*DW118*($K118)+IF($G118&gt;0,($I118/$G118)*DW118,0)*(1-$K118)</f>
        <v>0</v>
      </c>
      <c r="DZ118" s="989">
        <f>VLOOKUP($E118,DW$450:DZ$461,4,FALSE)*DW118*($K118)+(DW118-DX118-DY118)*(1-$K118)</f>
        <v>0</v>
      </c>
      <c r="EA118" s="990"/>
      <c r="EE118" s="988">
        <f t="shared" ref="EE118:EE124" si="141">$G118</f>
        <v>0</v>
      </c>
      <c r="EF118" s="989">
        <f>VLOOKUP($E118,EE$450:EH$461,2,FALSE)*EE118*($K118)+IF($G118&gt;0,($H118/$G118)*EE118,0)*(1-$K118)</f>
        <v>0</v>
      </c>
      <c r="EG118" s="989">
        <f>VLOOKUP($E118,EE$450:EH$461,3,FALSE)*EE118*($K118)+IF($G118&gt;0,($I118/$G118)*EE118,0)*(1-$K118)</f>
        <v>0</v>
      </c>
      <c r="EH118" s="989">
        <f>VLOOKUP($E118,EE$450:EH$461,4,FALSE)*EE118*($K118)+(EE118-EF118-EG118)*(1-$K118)</f>
        <v>0</v>
      </c>
      <c r="EI118" s="990"/>
      <c r="EM118" s="988">
        <f t="shared" ref="EM118:EM124" si="142">$G118</f>
        <v>0</v>
      </c>
      <c r="EN118" s="989">
        <f>VLOOKUP($E118,EM$450:EP$461,2,FALSE)*EM118*($K118)+IF($G118&gt;0,($H118/$G118)*EM118,0)*(1-$K118)</f>
        <v>0</v>
      </c>
      <c r="EO118" s="989">
        <f>VLOOKUP($E118,EM$450:EP$461,3,FALSE)*EM118*($K118)+IF($G118&gt;0,($I118/$G118)*EM118,0)*(1-$K118)</f>
        <v>0</v>
      </c>
      <c r="EP118" s="989">
        <f>VLOOKUP($E118,EM$450:EP$461,4,FALSE)*EM118*($K118)+(EM118-EN118-EO118)*(1-$K118)</f>
        <v>0</v>
      </c>
      <c r="EQ118" s="990"/>
      <c r="EU118" s="988">
        <f t="shared" ref="EU118:EU124" si="143">$G118</f>
        <v>0</v>
      </c>
      <c r="EV118" s="989">
        <f>VLOOKUP($E118,EU$450:EX$461,2,FALSE)*EU118*($K118)+IF($G118&gt;0,($H118/$G118)*EU118,0)*(1-$K118)</f>
        <v>0</v>
      </c>
      <c r="EW118" s="989">
        <f>VLOOKUP($E118,EU$450:EX$461,3,FALSE)*EU118*($K118)+IF($G118&gt;0,($I118/$G118)*EU118,0)*(1-$K118)</f>
        <v>0</v>
      </c>
      <c r="EX118" s="989">
        <f>VLOOKUP($E118,EU$450:EX$461,4,FALSE)*EU118*($K118)+(EU118-EV118-EW118)*(1-$K118)</f>
        <v>0</v>
      </c>
      <c r="EY118" s="990"/>
      <c r="FC118" s="988">
        <f t="shared" ref="FC118:FC124" si="144">$G118</f>
        <v>0</v>
      </c>
      <c r="FD118" s="989">
        <f>VLOOKUP($E118,FC$450:FF$461,2,FALSE)*FC118*($K118)+IF($G118&gt;0,($H118/$G118)*FC118,0)*(1-$K118)</f>
        <v>0</v>
      </c>
      <c r="FE118" s="989">
        <f>VLOOKUP($E118,FC$450:FF$461,3,FALSE)*FC118*($K118)+IF($G118&gt;0,($I118/$G118)*FC118,0)*(1-$K118)</f>
        <v>0</v>
      </c>
      <c r="FF118" s="989">
        <f>VLOOKUP($E118,FC$450:FF$461,4,FALSE)*FC118*($K118)+(FC118-FD118-FE118)*(1-$K118)</f>
        <v>0</v>
      </c>
      <c r="FG118" s="990"/>
      <c r="FK118" s="988">
        <f t="shared" ref="FK118:FK124" si="145">$G118</f>
        <v>0</v>
      </c>
      <c r="FL118" s="989">
        <f>VLOOKUP($E118,FK$450:FN$461,2,FALSE)*FK118*($K118)+IF($G118&gt;0,($H118/$G118)*FK118,0)*(1-$K118)</f>
        <v>0</v>
      </c>
      <c r="FM118" s="989">
        <f>VLOOKUP($E118,FK$450:FN$461,3,FALSE)*FK118*($K118)+IF($G118&gt;0,($I118/$G118)*FK118,0)*(1-$K118)</f>
        <v>0</v>
      </c>
      <c r="FN118" s="989">
        <f>VLOOKUP($E118,FK$450:FN$461,4,FALSE)*FK118*($K118)+(FK118-FL118-FM118)*(1-$K118)</f>
        <v>0</v>
      </c>
      <c r="FO118" s="990"/>
    </row>
    <row r="119" spans="1:171">
      <c r="A119" s="1246"/>
      <c r="B119" s="10" t="s">
        <v>55</v>
      </c>
      <c r="C119" s="1963" t="s">
        <v>78</v>
      </c>
      <c r="D119" s="764">
        <v>163</v>
      </c>
      <c r="E119" s="182" t="str">
        <f>'Sch 1- Rate Base '!E119</f>
        <v>PTD</v>
      </c>
      <c r="F119" s="765"/>
      <c r="G119" s="182">
        <f>'Sch 1- Rate Base '!G119</f>
        <v>0</v>
      </c>
      <c r="H119" s="182">
        <f>'Sch 1- Rate Base '!H119</f>
        <v>0</v>
      </c>
      <c r="I119" s="182">
        <f>'Sch 1- Rate Base '!I119</f>
        <v>0</v>
      </c>
      <c r="J119" s="1247">
        <f>'Sch 1- Rate Base '!J119</f>
        <v>0</v>
      </c>
      <c r="K119" s="777">
        <f t="shared" si="105"/>
        <v>1</v>
      </c>
      <c r="O119" s="988">
        <f t="shared" si="126"/>
        <v>0</v>
      </c>
      <c r="P119" s="989">
        <f>VLOOKUP($E119,O$450:R$461,2,FALSE)*O119*($K119)+IF($G119&lt;&gt;0,($H119/$G119)*O119,0)*(1-$K119)</f>
        <v>0</v>
      </c>
      <c r="Q119" s="989">
        <f>VLOOKUP($E119,O$450:R$461,3,FALSE)*O119*($K119)+IF($G119&lt;&gt;0,($I119/$G119)*O119,0)*(1-$K119)</f>
        <v>0</v>
      </c>
      <c r="R119" s="989">
        <f>VLOOKUP($E119,O$450:R$461,4,FALSE)*O119*($K119)+(O119-P119-Q119)*(1-$K119)</f>
        <v>0</v>
      </c>
      <c r="S119" s="990"/>
      <c r="W119" s="988">
        <f t="shared" si="127"/>
        <v>0</v>
      </c>
      <c r="X119" s="989">
        <f>VLOOKUP($E119,W$450:Z$461,2,FALSE)*W119*($K119)+IF($G119&lt;&gt;0,($H119/$G119)*W119,0)*(1-$K119)</f>
        <v>0</v>
      </c>
      <c r="Y119" s="989">
        <f>VLOOKUP($E119,W$450:Z$461,3,FALSE)*W119*($K119)+IF($G119&lt;&gt;0,($I119/$G119)*W119,0)*(1-$K119)</f>
        <v>0</v>
      </c>
      <c r="Z119" s="989">
        <f>VLOOKUP($E119,W$450:Z$461,4,FALSE)*W119*($K119)+(W119-X119-Y119)*(1-$K119)</f>
        <v>0</v>
      </c>
      <c r="AA119" s="990"/>
      <c r="AE119" s="988">
        <f t="shared" si="128"/>
        <v>0</v>
      </c>
      <c r="AF119" s="989">
        <f>VLOOKUP($E119,AE$450:AH$461,2,FALSE)*AE119*($K119)+IF($G119&lt;&gt;0,($H119/$G119)*AE119,0)*(1-$K119)</f>
        <v>0</v>
      </c>
      <c r="AG119" s="989">
        <f>VLOOKUP($E119,AE$450:AH$461,3,FALSE)*AE119*($K119)+IF($G119&lt;&gt;0,($I119/$G119)*AE119,0)*(1-$K119)</f>
        <v>0</v>
      </c>
      <c r="AH119" s="989">
        <f>VLOOKUP($E119,AE$450:AH$461,4,FALSE)*AE119*($K119)+(AE119-AF119-AG119)*(1-$K119)</f>
        <v>0</v>
      </c>
      <c r="AI119" s="990"/>
      <c r="AM119" s="988">
        <f t="shared" si="129"/>
        <v>0</v>
      </c>
      <c r="AN119" s="989">
        <f>VLOOKUP($E119,AM$450:AP$461,2,FALSE)*AM119*($K119)+IF($G119&lt;&gt;0,($H119/$G119)*AM119,0)*(1-$K119)</f>
        <v>0</v>
      </c>
      <c r="AO119" s="989">
        <f>VLOOKUP($E119,AM$450:AP$461,3,FALSE)*AM119*($K119)+IF($G119&lt;&gt;0,($I119/$G119)*AM119,0)*(1-$K119)</f>
        <v>0</v>
      </c>
      <c r="AP119" s="989">
        <f>VLOOKUP($E119,AM$450:AP$461,4,FALSE)*AM119*($K119)+(AM119-AN119-AO119)*(1-$K119)</f>
        <v>0</v>
      </c>
      <c r="AQ119" s="990"/>
      <c r="AU119" s="988">
        <f t="shared" si="130"/>
        <v>0</v>
      </c>
      <c r="AV119" s="989">
        <f>VLOOKUP($E119,AU$450:AX$461,2,FALSE)*AU119*($K119)+IF($G119&lt;&gt;0,($H119/$G119)*AU119,0)*(1-$K119)</f>
        <v>0</v>
      </c>
      <c r="AW119" s="989">
        <f>VLOOKUP($E119,AU$450:AX$461,3,FALSE)*AU119*($K119)+IF($G119&lt;&gt;0,($I119/$G119)*AU119,0)*(1-$K119)</f>
        <v>0</v>
      </c>
      <c r="AX119" s="989">
        <f>VLOOKUP($E119,AU$450:AX$461,4,FALSE)*AU119*($K119)+(AU119-AV119-AW119)*(1-$K119)</f>
        <v>0</v>
      </c>
      <c r="AY119" s="990"/>
      <c r="BC119" s="988">
        <f t="shared" si="131"/>
        <v>0</v>
      </c>
      <c r="BD119" s="989">
        <f>VLOOKUP($E119,BC$450:BF$461,2,FALSE)*BC119*($K119)+IF($G119&lt;&gt;0,($H119/$G119)*BC119,0)*(1-$K119)</f>
        <v>0</v>
      </c>
      <c r="BE119" s="989">
        <f>VLOOKUP($E119,BC$450:BF$461,3,FALSE)*BC119*($K119)+IF($G119&lt;&gt;0,($I119/$G119)*BC119,0)*(1-$K119)</f>
        <v>0</v>
      </c>
      <c r="BF119" s="989">
        <f>VLOOKUP($E119,BC$450:BF$461,4,FALSE)*BC119*($K119)+(BC119-BD119-BE119)*(1-$K119)</f>
        <v>0</v>
      </c>
      <c r="BG119" s="990"/>
      <c r="BK119" s="988">
        <f t="shared" si="132"/>
        <v>0</v>
      </c>
      <c r="BL119" s="989">
        <f>VLOOKUP($E119,BK$450:BN$461,2,FALSE)*BK119*($K119)+IF($G119&lt;&gt;0,($H119/$G119)*BK119,0)*(1-$K119)</f>
        <v>0</v>
      </c>
      <c r="BM119" s="989">
        <f>VLOOKUP($E119,BK$450:BN$461,3,FALSE)*BK119*($K119)+IF($G119&lt;&gt;0,($I119/$G119)*BK119,0)*(1-$K119)</f>
        <v>0</v>
      </c>
      <c r="BN119" s="989">
        <f>VLOOKUP($E119,BK$450:BN$461,4,FALSE)*BK119*($K119)+(BK119-BL119-BM119)*(1-$K119)</f>
        <v>0</v>
      </c>
      <c r="BO119" s="990"/>
      <c r="BS119" s="988">
        <f t="shared" si="133"/>
        <v>0</v>
      </c>
      <c r="BT119" s="989">
        <f>VLOOKUP($E119,BS$450:BV$461,2,FALSE)*BS119*($K119)+IF($G119&lt;&gt;0,($H119/$G119)*BS119,0)*(1-$K119)</f>
        <v>0</v>
      </c>
      <c r="BU119" s="989">
        <f>VLOOKUP($E119,BS$450:BV$461,3,FALSE)*BS119*($K119)+IF($G119&lt;&gt;0,($I119/$G119)*BS119,0)*(1-$K119)</f>
        <v>0</v>
      </c>
      <c r="BV119" s="989">
        <f>VLOOKUP($E119,BS$450:BV$461,4,FALSE)*BS119*($K119)+(BS119-BT119-BU119)*(1-$K119)</f>
        <v>0</v>
      </c>
      <c r="BW119" s="990"/>
      <c r="CA119" s="988">
        <f t="shared" si="134"/>
        <v>0</v>
      </c>
      <c r="CB119" s="989">
        <f>VLOOKUP($E119,CA$450:CD$461,2,FALSE)*CA119*($K119)+IF($G119&lt;&gt;0,($H119/$G119)*CA119,0)*(1-$K119)</f>
        <v>0</v>
      </c>
      <c r="CC119" s="989">
        <f>VLOOKUP($E119,CA$450:CD$461,3,FALSE)*CA119*($K119)+IF($G119&lt;&gt;0,($I119/$G119)*CA119,0)*(1-$K119)</f>
        <v>0</v>
      </c>
      <c r="CD119" s="989">
        <f>VLOOKUP($E119,CA$450:CD$461,4,FALSE)*CA119*($K119)+(CA119-CB119-CC119)*(1-$K119)</f>
        <v>0</v>
      </c>
      <c r="CE119" s="990"/>
      <c r="CI119" s="988">
        <f t="shared" si="135"/>
        <v>0</v>
      </c>
      <c r="CJ119" s="989">
        <f>VLOOKUP($E119,CI$450:CL$461,2,FALSE)*CI119*($K119)+IF($G119&lt;&gt;0,($H119/$G119)*CI119,0)*(1-$K119)</f>
        <v>0</v>
      </c>
      <c r="CK119" s="989">
        <f>VLOOKUP($E119,CI$450:CL$461,3,FALSE)*CI119*($K119)+IF($G119&lt;&gt;0,($I119/$G119)*CI119,0)*(1-$K119)</f>
        <v>0</v>
      </c>
      <c r="CL119" s="989">
        <f>VLOOKUP($E119,CI$450:CL$461,4,FALSE)*CI119*($K119)+(CI119-CJ119-CK119)*(1-$K119)</f>
        <v>0</v>
      </c>
      <c r="CM119" s="990"/>
      <c r="CQ119" s="988">
        <f t="shared" si="136"/>
        <v>0</v>
      </c>
      <c r="CR119" s="989">
        <f>VLOOKUP($E119,CQ$450:CT$461,2,FALSE)*CQ119*($K119)+IF($G119&lt;&gt;0,($H119/$G119)*CQ119,0)*(1-$K119)</f>
        <v>0</v>
      </c>
      <c r="CS119" s="989">
        <f>VLOOKUP($E119,CQ$450:CT$461,3,FALSE)*CQ119*($K119)+IF($G119&lt;&gt;0,($I119/$G119)*CQ119,0)*(1-$K119)</f>
        <v>0</v>
      </c>
      <c r="CT119" s="989">
        <f>VLOOKUP($E119,CQ$450:CT$461,4,FALSE)*CQ119*($K119)+(CQ119-CR119-CS119)*(1-$K119)</f>
        <v>0</v>
      </c>
      <c r="CU119" s="990"/>
      <c r="CY119" s="988">
        <f t="shared" si="137"/>
        <v>0</v>
      </c>
      <c r="CZ119" s="989">
        <f>VLOOKUP($E119,CY$450:DB$461,2,FALSE)*CY119*($K119)+IF($G119&lt;&gt;0,($H119/$G119)*CY119,0)*(1-$K119)</f>
        <v>0</v>
      </c>
      <c r="DA119" s="989">
        <f>VLOOKUP($E119,CY$450:DB$461,3,FALSE)*CY119*($K119)+IF($G119&lt;&gt;0,($I119/$G119)*CY119,0)*(1-$K119)</f>
        <v>0</v>
      </c>
      <c r="DB119" s="989">
        <f>VLOOKUP($E119,CY$450:DB$461,4,FALSE)*CY119*($K119)+(CY119-CZ119-DA119)*(1-$K119)</f>
        <v>0</v>
      </c>
      <c r="DC119" s="990"/>
      <c r="DG119" s="988">
        <f t="shared" si="138"/>
        <v>0</v>
      </c>
      <c r="DH119" s="989">
        <f>VLOOKUP($E119,DG$450:DJ$461,2,FALSE)*DG119*($K119)+IF($G119&lt;&gt;0,($H119/$G119)*DG119,0)*(1-$K119)</f>
        <v>0</v>
      </c>
      <c r="DI119" s="989">
        <f>VLOOKUP($E119,DG$450:DJ$461,3,FALSE)*DG119*($K119)+IF($G119&lt;&gt;0,($I119/$G119)*DG119,0)*(1-$K119)</f>
        <v>0</v>
      </c>
      <c r="DJ119" s="989">
        <f>VLOOKUP($E119,DG$450:DJ$461,4,FALSE)*DG119*($K119)+(DG119-DH119-DI119)*(1-$K119)</f>
        <v>0</v>
      </c>
      <c r="DK119" s="990"/>
      <c r="DO119" s="988">
        <f t="shared" si="139"/>
        <v>0</v>
      </c>
      <c r="DP119" s="989">
        <f>VLOOKUP($E119,DO$450:DR$461,2,FALSE)*DO119*($K119)+IF($G119&lt;&gt;0,($H119/$G119)*DO119,0)*(1-$K119)</f>
        <v>0</v>
      </c>
      <c r="DQ119" s="989">
        <f>VLOOKUP($E119,DO$450:DR$461,3,FALSE)*DO119*($K119)+IF($G119&lt;&gt;0,($I119/$G119)*DO119,0)*(1-$K119)</f>
        <v>0</v>
      </c>
      <c r="DR119" s="989">
        <f>VLOOKUP($E119,DO$450:DR$461,4,FALSE)*DO119*($K119)+(DO119-DP119-DQ119)*(1-$K119)</f>
        <v>0</v>
      </c>
      <c r="DS119" s="990"/>
      <c r="DW119" s="988">
        <f t="shared" si="140"/>
        <v>0</v>
      </c>
      <c r="DX119" s="989">
        <f>VLOOKUP($E119,DW$450:DZ$461,2,FALSE)*DW119*($K119)+IF($G119&lt;&gt;0,($H119/$G119)*DW119,0)*(1-$K119)</f>
        <v>0</v>
      </c>
      <c r="DY119" s="989">
        <f>VLOOKUP($E119,DW$450:DZ$461,3,FALSE)*DW119*($K119)+IF($G119&lt;&gt;0,($I119/$G119)*DW119,0)*(1-$K119)</f>
        <v>0</v>
      </c>
      <c r="DZ119" s="989">
        <f>VLOOKUP($E119,DW$450:DZ$461,4,FALSE)*DW119*($K119)+(DW119-DX119-DY119)*(1-$K119)</f>
        <v>0</v>
      </c>
      <c r="EA119" s="990"/>
      <c r="EE119" s="988">
        <f t="shared" si="141"/>
        <v>0</v>
      </c>
      <c r="EF119" s="989">
        <f>VLOOKUP($E119,EE$450:EH$461,2,FALSE)*EE119*($K119)+IF($G119&lt;&gt;0,($H119/$G119)*EE119,0)*(1-$K119)</f>
        <v>0</v>
      </c>
      <c r="EG119" s="989">
        <f>VLOOKUP($E119,EE$450:EH$461,3,FALSE)*EE119*($K119)+IF($G119&lt;&gt;0,($I119/$G119)*EE119,0)*(1-$K119)</f>
        <v>0</v>
      </c>
      <c r="EH119" s="989">
        <f>VLOOKUP($E119,EE$450:EH$461,4,FALSE)*EE119*($K119)+(EE119-EF119-EG119)*(1-$K119)</f>
        <v>0</v>
      </c>
      <c r="EI119" s="990"/>
      <c r="EM119" s="988">
        <f t="shared" si="142"/>
        <v>0</v>
      </c>
      <c r="EN119" s="989">
        <f>VLOOKUP($E119,EM$450:EP$461,2,FALSE)*EM119*($K119)+IF($G119&lt;&gt;0,($H119/$G119)*EM119,0)*(1-$K119)</f>
        <v>0</v>
      </c>
      <c r="EO119" s="989">
        <f>VLOOKUP($E119,EM$450:EP$461,3,FALSE)*EM119*($K119)+IF($G119&lt;&gt;0,($I119/$G119)*EM119,0)*(1-$K119)</f>
        <v>0</v>
      </c>
      <c r="EP119" s="989">
        <f>VLOOKUP($E119,EM$450:EP$461,4,FALSE)*EM119*($K119)+(EM119-EN119-EO119)*(1-$K119)</f>
        <v>0</v>
      </c>
      <c r="EQ119" s="990"/>
      <c r="EU119" s="988">
        <f t="shared" si="143"/>
        <v>0</v>
      </c>
      <c r="EV119" s="989">
        <f>VLOOKUP($E119,EU$450:EX$461,2,FALSE)*EU119*($K119)+IF($G119&lt;&gt;0,($H119/$G119)*EU119,0)*(1-$K119)</f>
        <v>0</v>
      </c>
      <c r="EW119" s="989">
        <f>VLOOKUP($E119,EU$450:EX$461,3,FALSE)*EU119*($K119)+IF($G119&lt;&gt;0,($I119/$G119)*EU119,0)*(1-$K119)</f>
        <v>0</v>
      </c>
      <c r="EX119" s="989">
        <f>VLOOKUP($E119,EU$450:EX$461,4,FALSE)*EU119*($K119)+(EU119-EV119-EW119)*(1-$K119)</f>
        <v>0</v>
      </c>
      <c r="EY119" s="990"/>
      <c r="FC119" s="988">
        <f t="shared" si="144"/>
        <v>0</v>
      </c>
      <c r="FD119" s="989">
        <f>VLOOKUP($E119,FC$450:FF$461,2,FALSE)*FC119*($K119)+IF($G119&lt;&gt;0,($H119/$G119)*FC119,0)*(1-$K119)</f>
        <v>0</v>
      </c>
      <c r="FE119" s="989">
        <f>VLOOKUP($E119,FC$450:FF$461,3,FALSE)*FC119*($K119)+IF($G119&lt;&gt;0,($I119/$G119)*FC119,0)*(1-$K119)</f>
        <v>0</v>
      </c>
      <c r="FF119" s="989">
        <f>VLOOKUP($E119,FC$450:FF$461,4,FALSE)*FC119*($K119)+(FC119-FD119-FE119)*(1-$K119)</f>
        <v>0</v>
      </c>
      <c r="FG119" s="990"/>
      <c r="FK119" s="988">
        <f t="shared" si="145"/>
        <v>0</v>
      </c>
      <c r="FL119" s="989">
        <f>VLOOKUP($E119,FK$450:FN$461,2,FALSE)*FK119*($K119)+IF($G119&lt;&gt;0,($H119/$G119)*FK119,0)*(1-$K119)</f>
        <v>0</v>
      </c>
      <c r="FM119" s="989">
        <f>VLOOKUP($E119,FK$450:FN$461,3,FALSE)*FK119*($K119)+IF($G119&lt;&gt;0,($I119/$G119)*FK119,0)*(1-$K119)</f>
        <v>0</v>
      </c>
      <c r="FN119" s="989">
        <f>VLOOKUP($E119,FK$450:FN$461,4,FALSE)*FK119*($K119)+(FK119-FL119-FM119)*(1-$K119)</f>
        <v>0</v>
      </c>
      <c r="FO119" s="990"/>
    </row>
    <row r="120" spans="1:171">
      <c r="A120" s="1246"/>
      <c r="B120" s="10" t="s">
        <v>8</v>
      </c>
      <c r="C120" s="1963" t="s">
        <v>78</v>
      </c>
      <c r="D120" s="764">
        <v>165</v>
      </c>
      <c r="E120" s="182" t="str">
        <f>'Sch 1- Rate Base '!E120</f>
        <v>PTD</v>
      </c>
      <c r="F120" s="765"/>
      <c r="G120" s="182">
        <f>'Sch 1- Rate Base '!G120</f>
        <v>0</v>
      </c>
      <c r="H120" s="182">
        <f>'Sch 1- Rate Base '!H120</f>
        <v>0</v>
      </c>
      <c r="I120" s="182">
        <f>'Sch 1- Rate Base '!I120</f>
        <v>0</v>
      </c>
      <c r="J120" s="1247">
        <f>'Sch 1- Rate Base '!J120</f>
        <v>0</v>
      </c>
      <c r="K120" s="777">
        <f t="shared" si="105"/>
        <v>1</v>
      </c>
      <c r="O120" s="988">
        <f t="shared" si="126"/>
        <v>0</v>
      </c>
      <c r="P120" s="989">
        <f>VLOOKUP($E120,O$450:R$461,2,FALSE)*O120*($K120)+IF($G120&lt;&gt;0,($H120/$G120)*O120,0)*(1-$K120)</f>
        <v>0</v>
      </c>
      <c r="Q120" s="989">
        <f>VLOOKUP($E120,O$450:R$461,3,FALSE)*O120*($K120)+IF($G120&lt;&gt;0,($I120/$G120)*O120,0)*(1-$K120)</f>
        <v>0</v>
      </c>
      <c r="R120" s="989">
        <f>VLOOKUP($E120,O$450:R$461,4,FALSE)*O120*($K120)+(O120-P120-Q120)*(1-$K120)</f>
        <v>0</v>
      </c>
      <c r="S120" s="990"/>
      <c r="W120" s="988">
        <f t="shared" si="127"/>
        <v>0</v>
      </c>
      <c r="X120" s="989">
        <f>VLOOKUP($E120,W$450:Z$461,2,FALSE)*W120*($K120)+IF($G120&lt;&gt;0,($H120/$G120)*W120,0)*(1-$K120)</f>
        <v>0</v>
      </c>
      <c r="Y120" s="989">
        <f>VLOOKUP($E120,W$450:Z$461,3,FALSE)*W120*($K120)+IF($G120&lt;&gt;0,($I120/$G120)*W120,0)*(1-$K120)</f>
        <v>0</v>
      </c>
      <c r="Z120" s="989">
        <f>VLOOKUP($E120,W$450:Z$461,4,FALSE)*W120*($K120)+(W120-X120-Y120)*(1-$K120)</f>
        <v>0</v>
      </c>
      <c r="AA120" s="990"/>
      <c r="AE120" s="988">
        <f t="shared" si="128"/>
        <v>0</v>
      </c>
      <c r="AF120" s="989">
        <f>VLOOKUP($E120,AE$450:AH$461,2,FALSE)*AE120*($K120)+IF($G120&lt;&gt;0,($H120/$G120)*AE120,0)*(1-$K120)</f>
        <v>0</v>
      </c>
      <c r="AG120" s="989">
        <f>VLOOKUP($E120,AE$450:AH$461,3,FALSE)*AE120*($K120)+IF($G120&lt;&gt;0,($I120/$G120)*AE120,0)*(1-$K120)</f>
        <v>0</v>
      </c>
      <c r="AH120" s="989">
        <f>VLOOKUP($E120,AE$450:AH$461,4,FALSE)*AE120*($K120)+(AE120-AF120-AG120)*(1-$K120)</f>
        <v>0</v>
      </c>
      <c r="AI120" s="990"/>
      <c r="AM120" s="988">
        <f t="shared" si="129"/>
        <v>0</v>
      </c>
      <c r="AN120" s="989">
        <f>VLOOKUP($E120,AM$450:AP$461,2,FALSE)*AM120*($K120)+IF($G120&lt;&gt;0,($H120/$G120)*AM120,0)*(1-$K120)</f>
        <v>0</v>
      </c>
      <c r="AO120" s="989">
        <f>VLOOKUP($E120,AM$450:AP$461,3,FALSE)*AM120*($K120)+IF($G120&lt;&gt;0,($I120/$G120)*AM120,0)*(1-$K120)</f>
        <v>0</v>
      </c>
      <c r="AP120" s="989">
        <f>VLOOKUP($E120,AM$450:AP$461,4,FALSE)*AM120*($K120)+(AM120-AN120-AO120)*(1-$K120)</f>
        <v>0</v>
      </c>
      <c r="AQ120" s="990"/>
      <c r="AU120" s="988">
        <f t="shared" si="130"/>
        <v>0</v>
      </c>
      <c r="AV120" s="989">
        <f>VLOOKUP($E120,AU$450:AX$461,2,FALSE)*AU120*($K120)+IF($G120&lt;&gt;0,($H120/$G120)*AU120,0)*(1-$K120)</f>
        <v>0</v>
      </c>
      <c r="AW120" s="989">
        <f>VLOOKUP($E120,AU$450:AX$461,3,FALSE)*AU120*($K120)+IF($G120&lt;&gt;0,($I120/$G120)*AU120,0)*(1-$K120)</f>
        <v>0</v>
      </c>
      <c r="AX120" s="989">
        <f>VLOOKUP($E120,AU$450:AX$461,4,FALSE)*AU120*($K120)+(AU120-AV120-AW120)*(1-$K120)</f>
        <v>0</v>
      </c>
      <c r="AY120" s="990"/>
      <c r="BC120" s="988">
        <f t="shared" si="131"/>
        <v>0</v>
      </c>
      <c r="BD120" s="989">
        <f>VLOOKUP($E120,BC$450:BF$461,2,FALSE)*BC120*($K120)+IF($G120&lt;&gt;0,($H120/$G120)*BC120,0)*(1-$K120)</f>
        <v>0</v>
      </c>
      <c r="BE120" s="989">
        <f>VLOOKUP($E120,BC$450:BF$461,3,FALSE)*BC120*($K120)+IF($G120&lt;&gt;0,($I120/$G120)*BC120,0)*(1-$K120)</f>
        <v>0</v>
      </c>
      <c r="BF120" s="989">
        <f>VLOOKUP($E120,BC$450:BF$461,4,FALSE)*BC120*($K120)+(BC120-BD120-BE120)*(1-$K120)</f>
        <v>0</v>
      </c>
      <c r="BG120" s="990"/>
      <c r="BK120" s="988">
        <f t="shared" si="132"/>
        <v>0</v>
      </c>
      <c r="BL120" s="989">
        <f>VLOOKUP($E120,BK$450:BN$461,2,FALSE)*BK120*($K120)+IF($G120&lt;&gt;0,($H120/$G120)*BK120,0)*(1-$K120)</f>
        <v>0</v>
      </c>
      <c r="BM120" s="989">
        <f>VLOOKUP($E120,BK$450:BN$461,3,FALSE)*BK120*($K120)+IF($G120&lt;&gt;0,($I120/$G120)*BK120,0)*(1-$K120)</f>
        <v>0</v>
      </c>
      <c r="BN120" s="989">
        <f>VLOOKUP($E120,BK$450:BN$461,4,FALSE)*BK120*($K120)+(BK120-BL120-BM120)*(1-$K120)</f>
        <v>0</v>
      </c>
      <c r="BO120" s="990"/>
      <c r="BS120" s="988">
        <f t="shared" si="133"/>
        <v>0</v>
      </c>
      <c r="BT120" s="989">
        <f>VLOOKUP($E120,BS$450:BV$461,2,FALSE)*BS120*($K120)+IF($G120&lt;&gt;0,($H120/$G120)*BS120,0)*(1-$K120)</f>
        <v>0</v>
      </c>
      <c r="BU120" s="989">
        <f>VLOOKUP($E120,BS$450:BV$461,3,FALSE)*BS120*($K120)+IF($G120&lt;&gt;0,($I120/$G120)*BS120,0)*(1-$K120)</f>
        <v>0</v>
      </c>
      <c r="BV120" s="989">
        <f>VLOOKUP($E120,BS$450:BV$461,4,FALSE)*BS120*($K120)+(BS120-BT120-BU120)*(1-$K120)</f>
        <v>0</v>
      </c>
      <c r="BW120" s="990"/>
      <c r="CA120" s="988">
        <f t="shared" si="134"/>
        <v>0</v>
      </c>
      <c r="CB120" s="989">
        <f>VLOOKUP($E120,CA$450:CD$461,2,FALSE)*CA120*($K120)+IF($G120&lt;&gt;0,($H120/$G120)*CA120,0)*(1-$K120)</f>
        <v>0</v>
      </c>
      <c r="CC120" s="989">
        <f>VLOOKUP($E120,CA$450:CD$461,3,FALSE)*CA120*($K120)+IF($G120&lt;&gt;0,($I120/$G120)*CA120,0)*(1-$K120)</f>
        <v>0</v>
      </c>
      <c r="CD120" s="989">
        <f>VLOOKUP($E120,CA$450:CD$461,4,FALSE)*CA120*($K120)+(CA120-CB120-CC120)*(1-$K120)</f>
        <v>0</v>
      </c>
      <c r="CE120" s="990"/>
      <c r="CI120" s="988">
        <f t="shared" si="135"/>
        <v>0</v>
      </c>
      <c r="CJ120" s="989">
        <f>VLOOKUP($E120,CI$450:CL$461,2,FALSE)*CI120*($K120)+IF($G120&lt;&gt;0,($H120/$G120)*CI120,0)*(1-$K120)</f>
        <v>0</v>
      </c>
      <c r="CK120" s="989">
        <f>VLOOKUP($E120,CI$450:CL$461,3,FALSE)*CI120*($K120)+IF($G120&lt;&gt;0,($I120/$G120)*CI120,0)*(1-$K120)</f>
        <v>0</v>
      </c>
      <c r="CL120" s="989">
        <f>VLOOKUP($E120,CI$450:CL$461,4,FALSE)*CI120*($K120)+(CI120-CJ120-CK120)*(1-$K120)</f>
        <v>0</v>
      </c>
      <c r="CM120" s="990"/>
      <c r="CQ120" s="988">
        <f t="shared" si="136"/>
        <v>0</v>
      </c>
      <c r="CR120" s="989">
        <f>VLOOKUP($E120,CQ$450:CT$461,2,FALSE)*CQ120*($K120)+IF($G120&lt;&gt;0,($H120/$G120)*CQ120,0)*(1-$K120)</f>
        <v>0</v>
      </c>
      <c r="CS120" s="989">
        <f>VLOOKUP($E120,CQ$450:CT$461,3,FALSE)*CQ120*($K120)+IF($G120&lt;&gt;0,($I120/$G120)*CQ120,0)*(1-$K120)</f>
        <v>0</v>
      </c>
      <c r="CT120" s="989">
        <f>VLOOKUP($E120,CQ$450:CT$461,4,FALSE)*CQ120*($K120)+(CQ120-CR120-CS120)*(1-$K120)</f>
        <v>0</v>
      </c>
      <c r="CU120" s="990"/>
      <c r="CY120" s="988">
        <f t="shared" si="137"/>
        <v>0</v>
      </c>
      <c r="CZ120" s="989">
        <f>VLOOKUP($E120,CY$450:DB$461,2,FALSE)*CY120*($K120)+IF($G120&lt;&gt;0,($H120/$G120)*CY120,0)*(1-$K120)</f>
        <v>0</v>
      </c>
      <c r="DA120" s="989">
        <f>VLOOKUP($E120,CY$450:DB$461,3,FALSE)*CY120*($K120)+IF($G120&lt;&gt;0,($I120/$G120)*CY120,0)*(1-$K120)</f>
        <v>0</v>
      </c>
      <c r="DB120" s="989">
        <f>VLOOKUP($E120,CY$450:DB$461,4,FALSE)*CY120*($K120)+(CY120-CZ120-DA120)*(1-$K120)</f>
        <v>0</v>
      </c>
      <c r="DC120" s="990"/>
      <c r="DG120" s="988">
        <f t="shared" si="138"/>
        <v>0</v>
      </c>
      <c r="DH120" s="989">
        <f>VLOOKUP($E120,DG$450:DJ$461,2,FALSE)*DG120*($K120)+IF($G120&lt;&gt;0,($H120/$G120)*DG120,0)*(1-$K120)</f>
        <v>0</v>
      </c>
      <c r="DI120" s="989">
        <f>VLOOKUP($E120,DG$450:DJ$461,3,FALSE)*DG120*($K120)+IF($G120&lt;&gt;0,($I120/$G120)*DG120,0)*(1-$K120)</f>
        <v>0</v>
      </c>
      <c r="DJ120" s="989">
        <f>VLOOKUP($E120,DG$450:DJ$461,4,FALSE)*DG120*($K120)+(DG120-DH120-DI120)*(1-$K120)</f>
        <v>0</v>
      </c>
      <c r="DK120" s="990"/>
      <c r="DO120" s="988">
        <f t="shared" si="139"/>
        <v>0</v>
      </c>
      <c r="DP120" s="989">
        <f>VLOOKUP($E120,DO$450:DR$461,2,FALSE)*DO120*($K120)+IF($G120&lt;&gt;0,($H120/$G120)*DO120,0)*(1-$K120)</f>
        <v>0</v>
      </c>
      <c r="DQ120" s="989">
        <f>VLOOKUP($E120,DO$450:DR$461,3,FALSE)*DO120*($K120)+IF($G120&lt;&gt;0,($I120/$G120)*DO120,0)*(1-$K120)</f>
        <v>0</v>
      </c>
      <c r="DR120" s="989">
        <f>VLOOKUP($E120,DO$450:DR$461,4,FALSE)*DO120*($K120)+(DO120-DP120-DQ120)*(1-$K120)</f>
        <v>0</v>
      </c>
      <c r="DS120" s="990"/>
      <c r="DW120" s="988">
        <f t="shared" si="140"/>
        <v>0</v>
      </c>
      <c r="DX120" s="989">
        <f>VLOOKUP($E120,DW$450:DZ$461,2,FALSE)*DW120*($K120)+IF($G120&lt;&gt;0,($H120/$G120)*DW120,0)*(1-$K120)</f>
        <v>0</v>
      </c>
      <c r="DY120" s="989">
        <f>VLOOKUP($E120,DW$450:DZ$461,3,FALSE)*DW120*($K120)+IF($G120&lt;&gt;0,($I120/$G120)*DW120,0)*(1-$K120)</f>
        <v>0</v>
      </c>
      <c r="DZ120" s="989">
        <f>VLOOKUP($E120,DW$450:DZ$461,4,FALSE)*DW120*($K120)+(DW120-DX120-DY120)*(1-$K120)</f>
        <v>0</v>
      </c>
      <c r="EA120" s="990"/>
      <c r="EE120" s="988">
        <f t="shared" si="141"/>
        <v>0</v>
      </c>
      <c r="EF120" s="989">
        <f>VLOOKUP($E120,EE$450:EH$461,2,FALSE)*EE120*($K120)+IF($G120&lt;&gt;0,($H120/$G120)*EE120,0)*(1-$K120)</f>
        <v>0</v>
      </c>
      <c r="EG120" s="989">
        <f>VLOOKUP($E120,EE$450:EH$461,3,FALSE)*EE120*($K120)+IF($G120&lt;&gt;0,($I120/$G120)*EE120,0)*(1-$K120)</f>
        <v>0</v>
      </c>
      <c r="EH120" s="989">
        <f>VLOOKUP($E120,EE$450:EH$461,4,FALSE)*EE120*($K120)+(EE120-EF120-EG120)*(1-$K120)</f>
        <v>0</v>
      </c>
      <c r="EI120" s="990"/>
      <c r="EM120" s="988">
        <f t="shared" si="142"/>
        <v>0</v>
      </c>
      <c r="EN120" s="989">
        <f>VLOOKUP($E120,EM$450:EP$461,2,FALSE)*EM120*($K120)+IF($G120&lt;&gt;0,($H120/$G120)*EM120,0)*(1-$K120)</f>
        <v>0</v>
      </c>
      <c r="EO120" s="989">
        <f>VLOOKUP($E120,EM$450:EP$461,3,FALSE)*EM120*($K120)+IF($G120&lt;&gt;0,($I120/$G120)*EM120,0)*(1-$K120)</f>
        <v>0</v>
      </c>
      <c r="EP120" s="989">
        <f>VLOOKUP($E120,EM$450:EP$461,4,FALSE)*EM120*($K120)+(EM120-EN120-EO120)*(1-$K120)</f>
        <v>0</v>
      </c>
      <c r="EQ120" s="990"/>
      <c r="EU120" s="988">
        <f t="shared" si="143"/>
        <v>0</v>
      </c>
      <c r="EV120" s="989">
        <f>VLOOKUP($E120,EU$450:EX$461,2,FALSE)*EU120*($K120)+IF($G120&lt;&gt;0,($H120/$G120)*EU120,0)*(1-$K120)</f>
        <v>0</v>
      </c>
      <c r="EW120" s="989">
        <f>VLOOKUP($E120,EU$450:EX$461,3,FALSE)*EU120*($K120)+IF($G120&lt;&gt;0,($I120/$G120)*EU120,0)*(1-$K120)</f>
        <v>0</v>
      </c>
      <c r="EX120" s="989">
        <f>VLOOKUP($E120,EU$450:EX$461,4,FALSE)*EU120*($K120)+(EU120-EV120-EW120)*(1-$K120)</f>
        <v>0</v>
      </c>
      <c r="EY120" s="990"/>
      <c r="FC120" s="988">
        <f t="shared" si="144"/>
        <v>0</v>
      </c>
      <c r="FD120" s="989">
        <f>VLOOKUP($E120,FC$450:FF$461,2,FALSE)*FC120*($K120)+IF($G120&lt;&gt;0,($H120/$G120)*FC120,0)*(1-$K120)</f>
        <v>0</v>
      </c>
      <c r="FE120" s="989">
        <f>VLOOKUP($E120,FC$450:FF$461,3,FALSE)*FC120*($K120)+IF($G120&lt;&gt;0,($I120/$G120)*FC120,0)*(1-$K120)</f>
        <v>0</v>
      </c>
      <c r="FF120" s="989">
        <f>VLOOKUP($E120,FC$450:FF$461,4,FALSE)*FC120*($K120)+(FC120-FD120-FE120)*(1-$K120)</f>
        <v>0</v>
      </c>
      <c r="FG120" s="990"/>
      <c r="FK120" s="988">
        <f t="shared" si="145"/>
        <v>0</v>
      </c>
      <c r="FL120" s="989">
        <f>VLOOKUP($E120,FK$450:FN$461,2,FALSE)*FK120*($K120)+IF($G120&lt;&gt;0,($H120/$G120)*FK120,0)*(1-$K120)</f>
        <v>0</v>
      </c>
      <c r="FM120" s="989">
        <f>VLOOKUP($E120,FK$450:FN$461,3,FALSE)*FK120*($K120)+IF($G120&lt;&gt;0,($I120/$G120)*FK120,0)*(1-$K120)</f>
        <v>0</v>
      </c>
      <c r="FN120" s="989">
        <f>VLOOKUP($E120,FK$450:FN$461,4,FALSE)*FK120*($K120)+(FK120-FL120-FM120)*(1-$K120)</f>
        <v>0</v>
      </c>
      <c r="FO120" s="990"/>
    </row>
    <row r="121" spans="1:171">
      <c r="A121" s="1246"/>
      <c r="B121" s="79" t="s">
        <v>9</v>
      </c>
      <c r="C121" s="1963" t="s">
        <v>78</v>
      </c>
      <c r="D121" s="764">
        <v>175</v>
      </c>
      <c r="E121" s="182" t="str">
        <f>'Sch 1- Rate Base '!E121</f>
        <v>DIST</v>
      </c>
      <c r="F121" s="765"/>
      <c r="G121" s="182">
        <f>'Sch 1- Rate Base '!G121</f>
        <v>0</v>
      </c>
      <c r="H121" s="182">
        <f>'Sch 1- Rate Base '!H121</f>
        <v>0</v>
      </c>
      <c r="I121" s="182">
        <f>'Sch 1- Rate Base '!I121</f>
        <v>0</v>
      </c>
      <c r="J121" s="1247">
        <f>'Sch 1- Rate Base '!J121</f>
        <v>0</v>
      </c>
      <c r="K121" s="777">
        <f t="shared" si="105"/>
        <v>1</v>
      </c>
      <c r="O121" s="988">
        <f t="shared" si="126"/>
        <v>0</v>
      </c>
      <c r="P121" s="989">
        <f>VLOOKUP($E121,O$450:R$461,2,FALSE)*O121*($K121)+IF($G121&lt;&gt;0,($H121/$G121)*O121,0)*(1-$K121)</f>
        <v>0</v>
      </c>
      <c r="Q121" s="989">
        <f>VLOOKUP($E121,O$450:R$461,3,FALSE)*O121*($K121)+IF($G121&lt;&gt;0,($I121/$G121)*O121,0)*(1-$K121)</f>
        <v>0</v>
      </c>
      <c r="R121" s="989">
        <f>VLOOKUP($E121,O$450:R$461,4,FALSE)*O121*($K121)+(O121-P121-Q121)*(1-$K121)</f>
        <v>0</v>
      </c>
      <c r="S121" s="990"/>
      <c r="W121" s="988">
        <f t="shared" si="127"/>
        <v>0</v>
      </c>
      <c r="X121" s="989">
        <f>VLOOKUP($E121,W$450:Z$461,2,FALSE)*W121*($K121)+IF($G121&lt;&gt;0,($H121/$G121)*W121,0)*(1-$K121)</f>
        <v>0</v>
      </c>
      <c r="Y121" s="989">
        <f>VLOOKUP($E121,W$450:Z$461,3,FALSE)*W121*($K121)+IF($G121&lt;&gt;0,($I121/$G121)*W121,0)*(1-$K121)</f>
        <v>0</v>
      </c>
      <c r="Z121" s="989">
        <f>VLOOKUP($E121,W$450:Z$461,4,FALSE)*W121*($K121)+(W121-X121-Y121)*(1-$K121)</f>
        <v>0</v>
      </c>
      <c r="AA121" s="990"/>
      <c r="AE121" s="988">
        <f t="shared" si="128"/>
        <v>0</v>
      </c>
      <c r="AF121" s="989">
        <f>VLOOKUP($E121,AE$450:AH$461,2,FALSE)*AE121*($K121)+IF($G121&lt;&gt;0,($H121/$G121)*AE121,0)*(1-$K121)</f>
        <v>0</v>
      </c>
      <c r="AG121" s="989">
        <f>VLOOKUP($E121,AE$450:AH$461,3,FALSE)*AE121*($K121)+IF($G121&lt;&gt;0,($I121/$G121)*AE121,0)*(1-$K121)</f>
        <v>0</v>
      </c>
      <c r="AH121" s="989">
        <f>VLOOKUP($E121,AE$450:AH$461,4,FALSE)*AE121*($K121)+(AE121-AF121-AG121)*(1-$K121)</f>
        <v>0</v>
      </c>
      <c r="AI121" s="990"/>
      <c r="AM121" s="988">
        <f t="shared" si="129"/>
        <v>0</v>
      </c>
      <c r="AN121" s="989">
        <f>VLOOKUP($E121,AM$450:AP$461,2,FALSE)*AM121*($K121)+IF($G121&lt;&gt;0,($H121/$G121)*AM121,0)*(1-$K121)</f>
        <v>0</v>
      </c>
      <c r="AO121" s="989">
        <f>VLOOKUP($E121,AM$450:AP$461,3,FALSE)*AM121*($K121)+IF($G121&lt;&gt;0,($I121/$G121)*AM121,0)*(1-$K121)</f>
        <v>0</v>
      </c>
      <c r="AP121" s="989">
        <f>VLOOKUP($E121,AM$450:AP$461,4,FALSE)*AM121*($K121)+(AM121-AN121-AO121)*(1-$K121)</f>
        <v>0</v>
      </c>
      <c r="AQ121" s="990"/>
      <c r="AU121" s="988">
        <f t="shared" si="130"/>
        <v>0</v>
      </c>
      <c r="AV121" s="989">
        <f>VLOOKUP($E121,AU$450:AX$461,2,FALSE)*AU121*($K121)+IF($G121&lt;&gt;0,($H121/$G121)*AU121,0)*(1-$K121)</f>
        <v>0</v>
      </c>
      <c r="AW121" s="989">
        <f>VLOOKUP($E121,AU$450:AX$461,3,FALSE)*AU121*($K121)+IF($G121&lt;&gt;0,($I121/$G121)*AU121,0)*(1-$K121)</f>
        <v>0</v>
      </c>
      <c r="AX121" s="989">
        <f>VLOOKUP($E121,AU$450:AX$461,4,FALSE)*AU121*($K121)+(AU121-AV121-AW121)*(1-$K121)</f>
        <v>0</v>
      </c>
      <c r="AY121" s="990"/>
      <c r="BC121" s="988">
        <f t="shared" si="131"/>
        <v>0</v>
      </c>
      <c r="BD121" s="989">
        <f>VLOOKUP($E121,BC$450:BF$461,2,FALSE)*BC121*($K121)+IF($G121&lt;&gt;0,($H121/$G121)*BC121,0)*(1-$K121)</f>
        <v>0</v>
      </c>
      <c r="BE121" s="989">
        <f>VLOOKUP($E121,BC$450:BF$461,3,FALSE)*BC121*($K121)+IF($G121&lt;&gt;0,($I121/$G121)*BC121,0)*(1-$K121)</f>
        <v>0</v>
      </c>
      <c r="BF121" s="989">
        <f>VLOOKUP($E121,BC$450:BF$461,4,FALSE)*BC121*($K121)+(BC121-BD121-BE121)*(1-$K121)</f>
        <v>0</v>
      </c>
      <c r="BG121" s="990"/>
      <c r="BK121" s="988">
        <f t="shared" si="132"/>
        <v>0</v>
      </c>
      <c r="BL121" s="989">
        <f>VLOOKUP($E121,BK$450:BN$461,2,FALSE)*BK121*($K121)+IF($G121&lt;&gt;0,($H121/$G121)*BK121,0)*(1-$K121)</f>
        <v>0</v>
      </c>
      <c r="BM121" s="989">
        <f>VLOOKUP($E121,BK$450:BN$461,3,FALSE)*BK121*($K121)+IF($G121&lt;&gt;0,($I121/$G121)*BK121,0)*(1-$K121)</f>
        <v>0</v>
      </c>
      <c r="BN121" s="989">
        <f>VLOOKUP($E121,BK$450:BN$461,4,FALSE)*BK121*($K121)+(BK121-BL121-BM121)*(1-$K121)</f>
        <v>0</v>
      </c>
      <c r="BO121" s="990"/>
      <c r="BS121" s="988">
        <f t="shared" si="133"/>
        <v>0</v>
      </c>
      <c r="BT121" s="989">
        <f>VLOOKUP($E121,BS$450:BV$461,2,FALSE)*BS121*($K121)+IF($G121&lt;&gt;0,($H121/$G121)*BS121,0)*(1-$K121)</f>
        <v>0</v>
      </c>
      <c r="BU121" s="989">
        <f>VLOOKUP($E121,BS$450:BV$461,3,FALSE)*BS121*($K121)+IF($G121&lt;&gt;0,($I121/$G121)*BS121,0)*(1-$K121)</f>
        <v>0</v>
      </c>
      <c r="BV121" s="989">
        <f>VLOOKUP($E121,BS$450:BV$461,4,FALSE)*BS121*($K121)+(BS121-BT121-BU121)*(1-$K121)</f>
        <v>0</v>
      </c>
      <c r="BW121" s="990"/>
      <c r="CA121" s="988">
        <f t="shared" si="134"/>
        <v>0</v>
      </c>
      <c r="CB121" s="989">
        <f>VLOOKUP($E121,CA$450:CD$461,2,FALSE)*CA121*($K121)+IF($G121&lt;&gt;0,($H121/$G121)*CA121,0)*(1-$K121)</f>
        <v>0</v>
      </c>
      <c r="CC121" s="989">
        <f>VLOOKUP($E121,CA$450:CD$461,3,FALSE)*CA121*($K121)+IF($G121&lt;&gt;0,($I121/$G121)*CA121,0)*(1-$K121)</f>
        <v>0</v>
      </c>
      <c r="CD121" s="989">
        <f>VLOOKUP($E121,CA$450:CD$461,4,FALSE)*CA121*($K121)+(CA121-CB121-CC121)*(1-$K121)</f>
        <v>0</v>
      </c>
      <c r="CE121" s="990"/>
      <c r="CI121" s="988">
        <f t="shared" si="135"/>
        <v>0</v>
      </c>
      <c r="CJ121" s="989">
        <f>VLOOKUP($E121,CI$450:CL$461,2,FALSE)*CI121*($K121)+IF($G121&lt;&gt;0,($H121/$G121)*CI121,0)*(1-$K121)</f>
        <v>0</v>
      </c>
      <c r="CK121" s="989">
        <f>VLOOKUP($E121,CI$450:CL$461,3,FALSE)*CI121*($K121)+IF($G121&lt;&gt;0,($I121/$G121)*CI121,0)*(1-$K121)</f>
        <v>0</v>
      </c>
      <c r="CL121" s="989">
        <f>VLOOKUP($E121,CI$450:CL$461,4,FALSE)*CI121*($K121)+(CI121-CJ121-CK121)*(1-$K121)</f>
        <v>0</v>
      </c>
      <c r="CM121" s="990"/>
      <c r="CQ121" s="988">
        <f t="shared" si="136"/>
        <v>0</v>
      </c>
      <c r="CR121" s="989">
        <f>VLOOKUP($E121,CQ$450:CT$461,2,FALSE)*CQ121*($K121)+IF($G121&lt;&gt;0,($H121/$G121)*CQ121,0)*(1-$K121)</f>
        <v>0</v>
      </c>
      <c r="CS121" s="989">
        <f>VLOOKUP($E121,CQ$450:CT$461,3,FALSE)*CQ121*($K121)+IF($G121&lt;&gt;0,($I121/$G121)*CQ121,0)*(1-$K121)</f>
        <v>0</v>
      </c>
      <c r="CT121" s="989">
        <f>VLOOKUP($E121,CQ$450:CT$461,4,FALSE)*CQ121*($K121)+(CQ121-CR121-CS121)*(1-$K121)</f>
        <v>0</v>
      </c>
      <c r="CU121" s="990"/>
      <c r="CY121" s="988">
        <f t="shared" si="137"/>
        <v>0</v>
      </c>
      <c r="CZ121" s="989">
        <f>VLOOKUP($E121,CY$450:DB$461,2,FALSE)*CY121*($K121)+IF($G121&lt;&gt;0,($H121/$G121)*CY121,0)*(1-$K121)</f>
        <v>0</v>
      </c>
      <c r="DA121" s="989">
        <f>VLOOKUP($E121,CY$450:DB$461,3,FALSE)*CY121*($K121)+IF($G121&lt;&gt;0,($I121/$G121)*CY121,0)*(1-$K121)</f>
        <v>0</v>
      </c>
      <c r="DB121" s="989">
        <f>VLOOKUP($E121,CY$450:DB$461,4,FALSE)*CY121*($K121)+(CY121-CZ121-DA121)*(1-$K121)</f>
        <v>0</v>
      </c>
      <c r="DC121" s="990"/>
      <c r="DG121" s="988">
        <f t="shared" si="138"/>
        <v>0</v>
      </c>
      <c r="DH121" s="989">
        <f>VLOOKUP($E121,DG$450:DJ$461,2,FALSE)*DG121*($K121)+IF($G121&lt;&gt;0,($H121/$G121)*DG121,0)*(1-$K121)</f>
        <v>0</v>
      </c>
      <c r="DI121" s="989">
        <f>VLOOKUP($E121,DG$450:DJ$461,3,FALSE)*DG121*($K121)+IF($G121&lt;&gt;0,($I121/$G121)*DG121,0)*(1-$K121)</f>
        <v>0</v>
      </c>
      <c r="DJ121" s="989">
        <f>VLOOKUP($E121,DG$450:DJ$461,4,FALSE)*DG121*($K121)+(DG121-DH121-DI121)*(1-$K121)</f>
        <v>0</v>
      </c>
      <c r="DK121" s="990"/>
      <c r="DO121" s="988">
        <f t="shared" si="139"/>
        <v>0</v>
      </c>
      <c r="DP121" s="989">
        <f>VLOOKUP($E121,DO$450:DR$461,2,FALSE)*DO121*($K121)+IF($G121&lt;&gt;0,($H121/$G121)*DO121,0)*(1-$K121)</f>
        <v>0</v>
      </c>
      <c r="DQ121" s="989">
        <f>VLOOKUP($E121,DO$450:DR$461,3,FALSE)*DO121*($K121)+IF($G121&lt;&gt;0,($I121/$G121)*DO121,0)*(1-$K121)</f>
        <v>0</v>
      </c>
      <c r="DR121" s="989">
        <f>VLOOKUP($E121,DO$450:DR$461,4,FALSE)*DO121*($K121)+(DO121-DP121-DQ121)*(1-$K121)</f>
        <v>0</v>
      </c>
      <c r="DS121" s="990"/>
      <c r="DW121" s="988">
        <f t="shared" si="140"/>
        <v>0</v>
      </c>
      <c r="DX121" s="989">
        <f>VLOOKUP($E121,DW$450:DZ$461,2,FALSE)*DW121*($K121)+IF($G121&lt;&gt;0,($H121/$G121)*DW121,0)*(1-$K121)</f>
        <v>0</v>
      </c>
      <c r="DY121" s="989">
        <f>VLOOKUP($E121,DW$450:DZ$461,3,FALSE)*DW121*($K121)+IF($G121&lt;&gt;0,($I121/$G121)*DW121,0)*(1-$K121)</f>
        <v>0</v>
      </c>
      <c r="DZ121" s="989">
        <f>VLOOKUP($E121,DW$450:DZ$461,4,FALSE)*DW121*($K121)+(DW121-DX121-DY121)*(1-$K121)</f>
        <v>0</v>
      </c>
      <c r="EA121" s="990"/>
      <c r="EE121" s="988">
        <f t="shared" si="141"/>
        <v>0</v>
      </c>
      <c r="EF121" s="989">
        <f>VLOOKUP($E121,EE$450:EH$461,2,FALSE)*EE121*($K121)+IF($G121&lt;&gt;0,($H121/$G121)*EE121,0)*(1-$K121)</f>
        <v>0</v>
      </c>
      <c r="EG121" s="989">
        <f>VLOOKUP($E121,EE$450:EH$461,3,FALSE)*EE121*($K121)+IF($G121&lt;&gt;0,($I121/$G121)*EE121,0)*(1-$K121)</f>
        <v>0</v>
      </c>
      <c r="EH121" s="989">
        <f>VLOOKUP($E121,EE$450:EH$461,4,FALSE)*EE121*($K121)+(EE121-EF121-EG121)*(1-$K121)</f>
        <v>0</v>
      </c>
      <c r="EI121" s="990"/>
      <c r="EM121" s="988">
        <f t="shared" si="142"/>
        <v>0</v>
      </c>
      <c r="EN121" s="989">
        <f>VLOOKUP($E121,EM$450:EP$461,2,FALSE)*EM121*($K121)+IF($G121&lt;&gt;0,($H121/$G121)*EM121,0)*(1-$K121)</f>
        <v>0</v>
      </c>
      <c r="EO121" s="989">
        <f>VLOOKUP($E121,EM$450:EP$461,3,FALSE)*EM121*($K121)+IF($G121&lt;&gt;0,($I121/$G121)*EM121,0)*(1-$K121)</f>
        <v>0</v>
      </c>
      <c r="EP121" s="989">
        <f>VLOOKUP($E121,EM$450:EP$461,4,FALSE)*EM121*($K121)+(EM121-EN121-EO121)*(1-$K121)</f>
        <v>0</v>
      </c>
      <c r="EQ121" s="990"/>
      <c r="EU121" s="988">
        <f t="shared" si="143"/>
        <v>0</v>
      </c>
      <c r="EV121" s="989">
        <f>VLOOKUP($E121,EU$450:EX$461,2,FALSE)*EU121*($K121)+IF($G121&lt;&gt;0,($H121/$G121)*EU121,0)*(1-$K121)</f>
        <v>0</v>
      </c>
      <c r="EW121" s="989">
        <f>VLOOKUP($E121,EU$450:EX$461,3,FALSE)*EU121*($K121)+IF($G121&lt;&gt;0,($I121/$G121)*EU121,0)*(1-$K121)</f>
        <v>0</v>
      </c>
      <c r="EX121" s="989">
        <f>VLOOKUP($E121,EU$450:EX$461,4,FALSE)*EU121*($K121)+(EU121-EV121-EW121)*(1-$K121)</f>
        <v>0</v>
      </c>
      <c r="EY121" s="990"/>
      <c r="FC121" s="988">
        <f t="shared" si="144"/>
        <v>0</v>
      </c>
      <c r="FD121" s="989">
        <f>VLOOKUP($E121,FC$450:FF$461,2,FALSE)*FC121*($K121)+IF($G121&lt;&gt;0,($H121/$G121)*FC121,0)*(1-$K121)</f>
        <v>0</v>
      </c>
      <c r="FE121" s="989">
        <f>VLOOKUP($E121,FC$450:FF$461,3,FALSE)*FC121*($K121)+IF($G121&lt;&gt;0,($I121/$G121)*FC121,0)*(1-$K121)</f>
        <v>0</v>
      </c>
      <c r="FF121" s="989">
        <f>VLOOKUP($E121,FC$450:FF$461,4,FALSE)*FC121*($K121)+(FC121-FD121-FE121)*(1-$K121)</f>
        <v>0</v>
      </c>
      <c r="FG121" s="990"/>
      <c r="FK121" s="988">
        <f t="shared" si="145"/>
        <v>0</v>
      </c>
      <c r="FL121" s="989">
        <f>VLOOKUP($E121,FK$450:FN$461,2,FALSE)*FK121*($K121)+IF($G121&lt;&gt;0,($H121/$G121)*FK121,0)*(1-$K121)</f>
        <v>0</v>
      </c>
      <c r="FM121" s="989">
        <f>VLOOKUP($E121,FK$450:FN$461,3,FALSE)*FK121*($K121)+IF($G121&lt;&gt;0,($I121/$G121)*FK121,0)*(1-$K121)</f>
        <v>0</v>
      </c>
      <c r="FN121" s="989">
        <f>VLOOKUP($E121,FK$450:FN$461,4,FALSE)*FK121*($K121)+(FK121-FL121-FM121)*(1-$K121)</f>
        <v>0</v>
      </c>
      <c r="FO121" s="990"/>
    </row>
    <row r="122" spans="1:171">
      <c r="A122" s="1246"/>
      <c r="B122" s="79" t="s">
        <v>563</v>
      </c>
      <c r="C122" s="1963" t="s">
        <v>78</v>
      </c>
      <c r="D122" s="764">
        <v>175</v>
      </c>
      <c r="E122" s="182" t="str">
        <f>'Sch 1- Rate Base '!E122</f>
        <v>DIST</v>
      </c>
      <c r="F122" s="765"/>
      <c r="G122" s="182">
        <f>'Sch 1- Rate Base '!G122</f>
        <v>0</v>
      </c>
      <c r="H122" s="182">
        <f>'Sch 1- Rate Base '!H122</f>
        <v>0</v>
      </c>
      <c r="I122" s="182">
        <f>'Sch 1- Rate Base '!I122</f>
        <v>0</v>
      </c>
      <c r="J122" s="1247">
        <f>'Sch 1- Rate Base '!J122</f>
        <v>0</v>
      </c>
      <c r="K122" s="777">
        <f t="shared" si="105"/>
        <v>1</v>
      </c>
      <c r="O122" s="988">
        <f t="shared" si="126"/>
        <v>0</v>
      </c>
      <c r="P122" s="989">
        <f>VLOOKUP($E122,O$450:R$461,2,FALSE)*O122*($K122)+IF($G122&lt;&gt;0,($H122/$G122)*O122,0)*(1-$K122)</f>
        <v>0</v>
      </c>
      <c r="Q122" s="989">
        <f>VLOOKUP($E122,O$450:R$461,3,FALSE)*O122*($K122)+IF($G122&lt;&gt;0,($I122/$G122)*O122,0)*(1-$K122)</f>
        <v>0</v>
      </c>
      <c r="R122" s="989">
        <f>VLOOKUP($E122,O$450:R$461,4,FALSE)*O122*($K122)+(O122-P122-Q122)*(1-$K122)</f>
        <v>0</v>
      </c>
      <c r="S122" s="990"/>
      <c r="W122" s="988">
        <f t="shared" si="127"/>
        <v>0</v>
      </c>
      <c r="X122" s="989">
        <f>VLOOKUP($E122,W$450:Z$461,2,FALSE)*W122*($K122)+IF($G122&lt;&gt;0,($H122/$G122)*W122,0)*(1-$K122)</f>
        <v>0</v>
      </c>
      <c r="Y122" s="989">
        <f>VLOOKUP($E122,W$450:Z$461,3,FALSE)*W122*($K122)+IF($G122&lt;&gt;0,($I122/$G122)*W122,0)*(1-$K122)</f>
        <v>0</v>
      </c>
      <c r="Z122" s="989">
        <f>VLOOKUP($E122,W$450:Z$461,4,FALSE)*W122*($K122)+(W122-X122-Y122)*(1-$K122)</f>
        <v>0</v>
      </c>
      <c r="AA122" s="990"/>
      <c r="AE122" s="988">
        <f t="shared" si="128"/>
        <v>0</v>
      </c>
      <c r="AF122" s="989">
        <f>VLOOKUP($E122,AE$450:AH$461,2,FALSE)*AE122*($K122)+IF($G122&lt;&gt;0,($H122/$G122)*AE122,0)*(1-$K122)</f>
        <v>0</v>
      </c>
      <c r="AG122" s="989">
        <f>VLOOKUP($E122,AE$450:AH$461,3,FALSE)*AE122*($K122)+IF($G122&lt;&gt;0,($I122/$G122)*AE122,0)*(1-$K122)</f>
        <v>0</v>
      </c>
      <c r="AH122" s="989">
        <f>VLOOKUP($E122,AE$450:AH$461,4,FALSE)*AE122*($K122)+(AE122-AF122-AG122)*(1-$K122)</f>
        <v>0</v>
      </c>
      <c r="AI122" s="990"/>
      <c r="AM122" s="988">
        <f t="shared" si="129"/>
        <v>0</v>
      </c>
      <c r="AN122" s="989">
        <f>VLOOKUP($E122,AM$450:AP$461,2,FALSE)*AM122*($K122)+IF($G122&lt;&gt;0,($H122/$G122)*AM122,0)*(1-$K122)</f>
        <v>0</v>
      </c>
      <c r="AO122" s="989">
        <f>VLOOKUP($E122,AM$450:AP$461,3,FALSE)*AM122*($K122)+IF($G122&lt;&gt;0,($I122/$G122)*AM122,0)*(1-$K122)</f>
        <v>0</v>
      </c>
      <c r="AP122" s="989">
        <f>VLOOKUP($E122,AM$450:AP$461,4,FALSE)*AM122*($K122)+(AM122-AN122-AO122)*(1-$K122)</f>
        <v>0</v>
      </c>
      <c r="AQ122" s="990"/>
      <c r="AU122" s="988">
        <f t="shared" si="130"/>
        <v>0</v>
      </c>
      <c r="AV122" s="989">
        <f>VLOOKUP($E122,AU$450:AX$461,2,FALSE)*AU122*($K122)+IF($G122&lt;&gt;0,($H122/$G122)*AU122,0)*(1-$K122)</f>
        <v>0</v>
      </c>
      <c r="AW122" s="989">
        <f>VLOOKUP($E122,AU$450:AX$461,3,FALSE)*AU122*($K122)+IF($G122&lt;&gt;0,($I122/$G122)*AU122,0)*(1-$K122)</f>
        <v>0</v>
      </c>
      <c r="AX122" s="989">
        <f>VLOOKUP($E122,AU$450:AX$461,4,FALSE)*AU122*($K122)+(AU122-AV122-AW122)*(1-$K122)</f>
        <v>0</v>
      </c>
      <c r="AY122" s="990"/>
      <c r="BC122" s="988">
        <f t="shared" si="131"/>
        <v>0</v>
      </c>
      <c r="BD122" s="989">
        <f>VLOOKUP($E122,BC$450:BF$461,2,FALSE)*BC122*($K122)+IF($G122&lt;&gt;0,($H122/$G122)*BC122,0)*(1-$K122)</f>
        <v>0</v>
      </c>
      <c r="BE122" s="989">
        <f>VLOOKUP($E122,BC$450:BF$461,3,FALSE)*BC122*($K122)+IF($G122&lt;&gt;0,($I122/$G122)*BC122,0)*(1-$K122)</f>
        <v>0</v>
      </c>
      <c r="BF122" s="989">
        <f>VLOOKUP($E122,BC$450:BF$461,4,FALSE)*BC122*($K122)+(BC122-BD122-BE122)*(1-$K122)</f>
        <v>0</v>
      </c>
      <c r="BG122" s="990"/>
      <c r="BK122" s="988">
        <f t="shared" si="132"/>
        <v>0</v>
      </c>
      <c r="BL122" s="989">
        <f>VLOOKUP($E122,BK$450:BN$461,2,FALSE)*BK122*($K122)+IF($G122&lt;&gt;0,($H122/$G122)*BK122,0)*(1-$K122)</f>
        <v>0</v>
      </c>
      <c r="BM122" s="989">
        <f>VLOOKUP($E122,BK$450:BN$461,3,FALSE)*BK122*($K122)+IF($G122&lt;&gt;0,($I122/$G122)*BK122,0)*(1-$K122)</f>
        <v>0</v>
      </c>
      <c r="BN122" s="989">
        <f>VLOOKUP($E122,BK$450:BN$461,4,FALSE)*BK122*($K122)+(BK122-BL122-BM122)*(1-$K122)</f>
        <v>0</v>
      </c>
      <c r="BO122" s="990"/>
      <c r="BS122" s="988">
        <f t="shared" si="133"/>
        <v>0</v>
      </c>
      <c r="BT122" s="989">
        <f>VLOOKUP($E122,BS$450:BV$461,2,FALSE)*BS122*($K122)+IF($G122&lt;&gt;0,($H122/$G122)*BS122,0)*(1-$K122)</f>
        <v>0</v>
      </c>
      <c r="BU122" s="989">
        <f>VLOOKUP($E122,BS$450:BV$461,3,FALSE)*BS122*($K122)+IF($G122&lt;&gt;0,($I122/$G122)*BS122,0)*(1-$K122)</f>
        <v>0</v>
      </c>
      <c r="BV122" s="989">
        <f>VLOOKUP($E122,BS$450:BV$461,4,FALSE)*BS122*($K122)+(BS122-BT122-BU122)*(1-$K122)</f>
        <v>0</v>
      </c>
      <c r="BW122" s="990"/>
      <c r="CA122" s="988">
        <f t="shared" si="134"/>
        <v>0</v>
      </c>
      <c r="CB122" s="989">
        <f>VLOOKUP($E122,CA$450:CD$461,2,FALSE)*CA122*($K122)+IF($G122&lt;&gt;0,($H122/$G122)*CA122,0)*(1-$K122)</f>
        <v>0</v>
      </c>
      <c r="CC122" s="989">
        <f>VLOOKUP($E122,CA$450:CD$461,3,FALSE)*CA122*($K122)+IF($G122&lt;&gt;0,($I122/$G122)*CA122,0)*(1-$K122)</f>
        <v>0</v>
      </c>
      <c r="CD122" s="989">
        <f>VLOOKUP($E122,CA$450:CD$461,4,FALSE)*CA122*($K122)+(CA122-CB122-CC122)*(1-$K122)</f>
        <v>0</v>
      </c>
      <c r="CE122" s="990"/>
      <c r="CI122" s="988">
        <f t="shared" si="135"/>
        <v>0</v>
      </c>
      <c r="CJ122" s="989">
        <f>VLOOKUP($E122,CI$450:CL$461,2,FALSE)*CI122*($K122)+IF($G122&lt;&gt;0,($H122/$G122)*CI122,0)*(1-$K122)</f>
        <v>0</v>
      </c>
      <c r="CK122" s="989">
        <f>VLOOKUP($E122,CI$450:CL$461,3,FALSE)*CI122*($K122)+IF($G122&lt;&gt;0,($I122/$G122)*CI122,0)*(1-$K122)</f>
        <v>0</v>
      </c>
      <c r="CL122" s="989">
        <f>VLOOKUP($E122,CI$450:CL$461,4,FALSE)*CI122*($K122)+(CI122-CJ122-CK122)*(1-$K122)</f>
        <v>0</v>
      </c>
      <c r="CM122" s="990"/>
      <c r="CQ122" s="988">
        <f t="shared" si="136"/>
        <v>0</v>
      </c>
      <c r="CR122" s="989">
        <f>VLOOKUP($E122,CQ$450:CT$461,2,FALSE)*CQ122*($K122)+IF($G122&lt;&gt;0,($H122/$G122)*CQ122,0)*(1-$K122)</f>
        <v>0</v>
      </c>
      <c r="CS122" s="989">
        <f>VLOOKUP($E122,CQ$450:CT$461,3,FALSE)*CQ122*($K122)+IF($G122&lt;&gt;0,($I122/$G122)*CQ122,0)*(1-$K122)</f>
        <v>0</v>
      </c>
      <c r="CT122" s="989">
        <f>VLOOKUP($E122,CQ$450:CT$461,4,FALSE)*CQ122*($K122)+(CQ122-CR122-CS122)*(1-$K122)</f>
        <v>0</v>
      </c>
      <c r="CU122" s="990"/>
      <c r="CY122" s="988">
        <f t="shared" si="137"/>
        <v>0</v>
      </c>
      <c r="CZ122" s="989">
        <f>VLOOKUP($E122,CY$450:DB$461,2,FALSE)*CY122*($K122)+IF($G122&lt;&gt;0,($H122/$G122)*CY122,0)*(1-$K122)</f>
        <v>0</v>
      </c>
      <c r="DA122" s="989">
        <f>VLOOKUP($E122,CY$450:DB$461,3,FALSE)*CY122*($K122)+IF($G122&lt;&gt;0,($I122/$G122)*CY122,0)*(1-$K122)</f>
        <v>0</v>
      </c>
      <c r="DB122" s="989">
        <f>VLOOKUP($E122,CY$450:DB$461,4,FALSE)*CY122*($K122)+(CY122-CZ122-DA122)*(1-$K122)</f>
        <v>0</v>
      </c>
      <c r="DC122" s="990"/>
      <c r="DG122" s="988">
        <f t="shared" si="138"/>
        <v>0</v>
      </c>
      <c r="DH122" s="989">
        <f>VLOOKUP($E122,DG$450:DJ$461,2,FALSE)*DG122*($K122)+IF($G122&lt;&gt;0,($H122/$G122)*DG122,0)*(1-$K122)</f>
        <v>0</v>
      </c>
      <c r="DI122" s="989">
        <f>VLOOKUP($E122,DG$450:DJ$461,3,FALSE)*DG122*($K122)+IF($G122&lt;&gt;0,($I122/$G122)*DG122,0)*(1-$K122)</f>
        <v>0</v>
      </c>
      <c r="DJ122" s="989">
        <f>VLOOKUP($E122,DG$450:DJ$461,4,FALSE)*DG122*($K122)+(DG122-DH122-DI122)*(1-$K122)</f>
        <v>0</v>
      </c>
      <c r="DK122" s="990"/>
      <c r="DO122" s="988">
        <f t="shared" si="139"/>
        <v>0</v>
      </c>
      <c r="DP122" s="989">
        <f>VLOOKUP($E122,DO$450:DR$461,2,FALSE)*DO122*($K122)+IF($G122&lt;&gt;0,($H122/$G122)*DO122,0)*(1-$K122)</f>
        <v>0</v>
      </c>
      <c r="DQ122" s="989">
        <f>VLOOKUP($E122,DO$450:DR$461,3,FALSE)*DO122*($K122)+IF($G122&lt;&gt;0,($I122/$G122)*DO122,0)*(1-$K122)</f>
        <v>0</v>
      </c>
      <c r="DR122" s="989">
        <f>VLOOKUP($E122,DO$450:DR$461,4,FALSE)*DO122*($K122)+(DO122-DP122-DQ122)*(1-$K122)</f>
        <v>0</v>
      </c>
      <c r="DS122" s="990"/>
      <c r="DW122" s="988">
        <f t="shared" si="140"/>
        <v>0</v>
      </c>
      <c r="DX122" s="989">
        <f>VLOOKUP($E122,DW$450:DZ$461,2,FALSE)*DW122*($K122)+IF($G122&lt;&gt;0,($H122/$G122)*DW122,0)*(1-$K122)</f>
        <v>0</v>
      </c>
      <c r="DY122" s="989">
        <f>VLOOKUP($E122,DW$450:DZ$461,3,FALSE)*DW122*($K122)+IF($G122&lt;&gt;0,($I122/$G122)*DW122,0)*(1-$K122)</f>
        <v>0</v>
      </c>
      <c r="DZ122" s="989">
        <f>VLOOKUP($E122,DW$450:DZ$461,4,FALSE)*DW122*($K122)+(DW122-DX122-DY122)*(1-$K122)</f>
        <v>0</v>
      </c>
      <c r="EA122" s="990"/>
      <c r="EE122" s="988">
        <f t="shared" si="141"/>
        <v>0</v>
      </c>
      <c r="EF122" s="989">
        <f>VLOOKUP($E122,EE$450:EH$461,2,FALSE)*EE122*($K122)+IF($G122&lt;&gt;0,($H122/$G122)*EE122,0)*(1-$K122)</f>
        <v>0</v>
      </c>
      <c r="EG122" s="989">
        <f>VLOOKUP($E122,EE$450:EH$461,3,FALSE)*EE122*($K122)+IF($G122&lt;&gt;0,($I122/$G122)*EE122,0)*(1-$K122)</f>
        <v>0</v>
      </c>
      <c r="EH122" s="989">
        <f>VLOOKUP($E122,EE$450:EH$461,4,FALSE)*EE122*($K122)+(EE122-EF122-EG122)*(1-$K122)</f>
        <v>0</v>
      </c>
      <c r="EI122" s="990"/>
      <c r="EM122" s="988">
        <f t="shared" si="142"/>
        <v>0</v>
      </c>
      <c r="EN122" s="989">
        <f>VLOOKUP($E122,EM$450:EP$461,2,FALSE)*EM122*($K122)+IF($G122&lt;&gt;0,($H122/$G122)*EM122,0)*(1-$K122)</f>
        <v>0</v>
      </c>
      <c r="EO122" s="989">
        <f>VLOOKUP($E122,EM$450:EP$461,3,FALSE)*EM122*($K122)+IF($G122&lt;&gt;0,($I122/$G122)*EM122,0)*(1-$K122)</f>
        <v>0</v>
      </c>
      <c r="EP122" s="989">
        <f>VLOOKUP($E122,EM$450:EP$461,4,FALSE)*EM122*($K122)+(EM122-EN122-EO122)*(1-$K122)</f>
        <v>0</v>
      </c>
      <c r="EQ122" s="990"/>
      <c r="EU122" s="988">
        <f t="shared" si="143"/>
        <v>0</v>
      </c>
      <c r="EV122" s="989">
        <f>VLOOKUP($E122,EU$450:EX$461,2,FALSE)*EU122*($K122)+IF($G122&lt;&gt;0,($H122/$G122)*EU122,0)*(1-$K122)</f>
        <v>0</v>
      </c>
      <c r="EW122" s="989">
        <f>VLOOKUP($E122,EU$450:EX$461,3,FALSE)*EU122*($K122)+IF($G122&lt;&gt;0,($I122/$G122)*EU122,0)*(1-$K122)</f>
        <v>0</v>
      </c>
      <c r="EX122" s="989">
        <f>VLOOKUP($E122,EU$450:EX$461,4,FALSE)*EU122*($K122)+(EU122-EV122-EW122)*(1-$K122)</f>
        <v>0</v>
      </c>
      <c r="EY122" s="990"/>
      <c r="FC122" s="988">
        <f t="shared" si="144"/>
        <v>0</v>
      </c>
      <c r="FD122" s="989">
        <f>VLOOKUP($E122,FC$450:FF$461,2,FALSE)*FC122*($K122)+IF($G122&lt;&gt;0,($H122/$G122)*FC122,0)*(1-$K122)</f>
        <v>0</v>
      </c>
      <c r="FE122" s="989">
        <f>VLOOKUP($E122,FC$450:FF$461,3,FALSE)*FC122*($K122)+IF($G122&lt;&gt;0,($I122/$G122)*FC122,0)*(1-$K122)</f>
        <v>0</v>
      </c>
      <c r="FF122" s="989">
        <f>VLOOKUP($E122,FC$450:FF$461,4,FALSE)*FC122*($K122)+(FC122-FD122-FE122)*(1-$K122)</f>
        <v>0</v>
      </c>
      <c r="FG122" s="990"/>
      <c r="FK122" s="988">
        <f t="shared" si="145"/>
        <v>0</v>
      </c>
      <c r="FL122" s="989">
        <f>VLOOKUP($E122,FK$450:FN$461,2,FALSE)*FK122*($K122)+IF($G122&lt;&gt;0,($H122/$G122)*FK122,0)*(1-$K122)</f>
        <v>0</v>
      </c>
      <c r="FM122" s="989">
        <f>VLOOKUP($E122,FK$450:FN$461,3,FALSE)*FK122*($K122)+IF($G122&lt;&gt;0,($I122/$G122)*FK122,0)*(1-$K122)</f>
        <v>0</v>
      </c>
      <c r="FN122" s="989">
        <f>VLOOKUP($E122,FK$450:FN$461,4,FALSE)*FK122*($K122)+(FK122-FL122-FM122)*(1-$K122)</f>
        <v>0</v>
      </c>
      <c r="FO122" s="990"/>
    </row>
    <row r="123" spans="1:171">
      <c r="A123" s="1246"/>
      <c r="B123" s="79" t="s">
        <v>313</v>
      </c>
      <c r="C123" s="1963" t="s">
        <v>78</v>
      </c>
      <c r="D123" s="827">
        <v>176</v>
      </c>
      <c r="E123" s="182" t="str">
        <f>'Sch 1- Rate Base '!E123</f>
        <v>DIST</v>
      </c>
      <c r="F123" s="765"/>
      <c r="G123" s="182">
        <f>'Sch 1- Rate Base '!G123</f>
        <v>0</v>
      </c>
      <c r="H123" s="182">
        <f>'Sch 1- Rate Base '!H123</f>
        <v>0</v>
      </c>
      <c r="I123" s="182">
        <f>'Sch 1- Rate Base '!I123</f>
        <v>0</v>
      </c>
      <c r="J123" s="1247">
        <f>'Sch 1- Rate Base '!J123</f>
        <v>0</v>
      </c>
      <c r="K123" s="777">
        <f t="shared" si="105"/>
        <v>1</v>
      </c>
      <c r="O123" s="988">
        <f t="shared" si="126"/>
        <v>0</v>
      </c>
      <c r="P123" s="989">
        <f>VLOOKUP($E123,O$450:R$461,2,FALSE)*O123*($K123)+IF($G123&lt;&gt;0,($H123/$G123)*O123,0)*(1-$K123)</f>
        <v>0</v>
      </c>
      <c r="Q123" s="989">
        <f>VLOOKUP($E123,O$450:R$461,3,FALSE)*O123*($K123)+IF($G123&lt;&gt;0,($I123/$G123)*O123,0)*(1-$K123)</f>
        <v>0</v>
      </c>
      <c r="R123" s="989">
        <f>VLOOKUP($E123,O$450:R$461,4,FALSE)*O123*($K123)+(O123-P123-Q123)*(1-$K123)</f>
        <v>0</v>
      </c>
      <c r="S123" s="990"/>
      <c r="W123" s="988">
        <f t="shared" si="127"/>
        <v>0</v>
      </c>
      <c r="X123" s="989">
        <f>VLOOKUP($E123,W$450:Z$461,2,FALSE)*W123*($K123)+IF($G123&lt;&gt;0,($H123/$G123)*W123,0)*(1-$K123)</f>
        <v>0</v>
      </c>
      <c r="Y123" s="989">
        <f>VLOOKUP($E123,W$450:Z$461,3,FALSE)*W123*($K123)+IF($G123&lt;&gt;0,($I123/$G123)*W123,0)*(1-$K123)</f>
        <v>0</v>
      </c>
      <c r="Z123" s="989">
        <f>VLOOKUP($E123,W$450:Z$461,4,FALSE)*W123*($K123)+(W123-X123-Y123)*(1-$K123)</f>
        <v>0</v>
      </c>
      <c r="AA123" s="990"/>
      <c r="AE123" s="988">
        <f t="shared" si="128"/>
        <v>0</v>
      </c>
      <c r="AF123" s="989">
        <f>VLOOKUP($E123,AE$450:AH$461,2,FALSE)*AE123*($K123)+IF($G123&lt;&gt;0,($H123/$G123)*AE123,0)*(1-$K123)</f>
        <v>0</v>
      </c>
      <c r="AG123" s="989">
        <f>VLOOKUP($E123,AE$450:AH$461,3,FALSE)*AE123*($K123)+IF($G123&lt;&gt;0,($I123/$G123)*AE123,0)*(1-$K123)</f>
        <v>0</v>
      </c>
      <c r="AH123" s="989">
        <f>VLOOKUP($E123,AE$450:AH$461,4,FALSE)*AE123*($K123)+(AE123-AF123-AG123)*(1-$K123)</f>
        <v>0</v>
      </c>
      <c r="AI123" s="990"/>
      <c r="AM123" s="988">
        <f t="shared" si="129"/>
        <v>0</v>
      </c>
      <c r="AN123" s="989">
        <f>VLOOKUP($E123,AM$450:AP$461,2,FALSE)*AM123*($K123)+IF($G123&lt;&gt;0,($H123/$G123)*AM123,0)*(1-$K123)</f>
        <v>0</v>
      </c>
      <c r="AO123" s="989">
        <f>VLOOKUP($E123,AM$450:AP$461,3,FALSE)*AM123*($K123)+IF($G123&lt;&gt;0,($I123/$G123)*AM123,0)*(1-$K123)</f>
        <v>0</v>
      </c>
      <c r="AP123" s="989">
        <f>VLOOKUP($E123,AM$450:AP$461,4,FALSE)*AM123*($K123)+(AM123-AN123-AO123)*(1-$K123)</f>
        <v>0</v>
      </c>
      <c r="AQ123" s="990"/>
      <c r="AU123" s="988">
        <f t="shared" si="130"/>
        <v>0</v>
      </c>
      <c r="AV123" s="989">
        <f>VLOOKUP($E123,AU$450:AX$461,2,FALSE)*AU123*($K123)+IF($G123&lt;&gt;0,($H123/$G123)*AU123,0)*(1-$K123)</f>
        <v>0</v>
      </c>
      <c r="AW123" s="989">
        <f>VLOOKUP($E123,AU$450:AX$461,3,FALSE)*AU123*($K123)+IF($G123&lt;&gt;0,($I123/$G123)*AU123,0)*(1-$K123)</f>
        <v>0</v>
      </c>
      <c r="AX123" s="989">
        <f>VLOOKUP($E123,AU$450:AX$461,4,FALSE)*AU123*($K123)+(AU123-AV123-AW123)*(1-$K123)</f>
        <v>0</v>
      </c>
      <c r="AY123" s="990"/>
      <c r="BC123" s="988">
        <f t="shared" si="131"/>
        <v>0</v>
      </c>
      <c r="BD123" s="989">
        <f>VLOOKUP($E123,BC$450:BF$461,2,FALSE)*BC123*($K123)+IF($G123&lt;&gt;0,($H123/$G123)*BC123,0)*(1-$K123)</f>
        <v>0</v>
      </c>
      <c r="BE123" s="989">
        <f>VLOOKUP($E123,BC$450:BF$461,3,FALSE)*BC123*($K123)+IF($G123&lt;&gt;0,($I123/$G123)*BC123,0)*(1-$K123)</f>
        <v>0</v>
      </c>
      <c r="BF123" s="989">
        <f>VLOOKUP($E123,BC$450:BF$461,4,FALSE)*BC123*($K123)+(BC123-BD123-BE123)*(1-$K123)</f>
        <v>0</v>
      </c>
      <c r="BG123" s="990"/>
      <c r="BK123" s="988">
        <f t="shared" si="132"/>
        <v>0</v>
      </c>
      <c r="BL123" s="989">
        <f>VLOOKUP($E123,BK$450:BN$461,2,FALSE)*BK123*($K123)+IF($G123&lt;&gt;0,($H123/$G123)*BK123,0)*(1-$K123)</f>
        <v>0</v>
      </c>
      <c r="BM123" s="989">
        <f>VLOOKUP($E123,BK$450:BN$461,3,FALSE)*BK123*($K123)+IF($G123&lt;&gt;0,($I123/$G123)*BK123,0)*(1-$K123)</f>
        <v>0</v>
      </c>
      <c r="BN123" s="989">
        <f>VLOOKUP($E123,BK$450:BN$461,4,FALSE)*BK123*($K123)+(BK123-BL123-BM123)*(1-$K123)</f>
        <v>0</v>
      </c>
      <c r="BO123" s="990"/>
      <c r="BS123" s="988">
        <f t="shared" si="133"/>
        <v>0</v>
      </c>
      <c r="BT123" s="989">
        <f>VLOOKUP($E123,BS$450:BV$461,2,FALSE)*BS123*($K123)+IF($G123&lt;&gt;0,($H123/$G123)*BS123,0)*(1-$K123)</f>
        <v>0</v>
      </c>
      <c r="BU123" s="989">
        <f>VLOOKUP($E123,BS$450:BV$461,3,FALSE)*BS123*($K123)+IF($G123&lt;&gt;0,($I123/$G123)*BS123,0)*(1-$K123)</f>
        <v>0</v>
      </c>
      <c r="BV123" s="989">
        <f>VLOOKUP($E123,BS$450:BV$461,4,FALSE)*BS123*($K123)+(BS123-BT123-BU123)*(1-$K123)</f>
        <v>0</v>
      </c>
      <c r="BW123" s="990"/>
      <c r="CA123" s="988">
        <f t="shared" si="134"/>
        <v>0</v>
      </c>
      <c r="CB123" s="989">
        <f>VLOOKUP($E123,CA$450:CD$461,2,FALSE)*CA123*($K123)+IF($G123&lt;&gt;0,($H123/$G123)*CA123,0)*(1-$K123)</f>
        <v>0</v>
      </c>
      <c r="CC123" s="989">
        <f>VLOOKUP($E123,CA$450:CD$461,3,FALSE)*CA123*($K123)+IF($G123&lt;&gt;0,($I123/$G123)*CA123,0)*(1-$K123)</f>
        <v>0</v>
      </c>
      <c r="CD123" s="989">
        <f>VLOOKUP($E123,CA$450:CD$461,4,FALSE)*CA123*($K123)+(CA123-CB123-CC123)*(1-$K123)</f>
        <v>0</v>
      </c>
      <c r="CE123" s="990"/>
      <c r="CI123" s="988">
        <f t="shared" si="135"/>
        <v>0</v>
      </c>
      <c r="CJ123" s="989">
        <f>VLOOKUP($E123,CI$450:CL$461,2,FALSE)*CI123*($K123)+IF($G123&lt;&gt;0,($H123/$G123)*CI123,0)*(1-$K123)</f>
        <v>0</v>
      </c>
      <c r="CK123" s="989">
        <f>VLOOKUP($E123,CI$450:CL$461,3,FALSE)*CI123*($K123)+IF($G123&lt;&gt;0,($I123/$G123)*CI123,0)*(1-$K123)</f>
        <v>0</v>
      </c>
      <c r="CL123" s="989">
        <f>VLOOKUP($E123,CI$450:CL$461,4,FALSE)*CI123*($K123)+(CI123-CJ123-CK123)*(1-$K123)</f>
        <v>0</v>
      </c>
      <c r="CM123" s="990"/>
      <c r="CQ123" s="988">
        <f t="shared" si="136"/>
        <v>0</v>
      </c>
      <c r="CR123" s="989">
        <f>VLOOKUP($E123,CQ$450:CT$461,2,FALSE)*CQ123*($K123)+IF($G123&lt;&gt;0,($H123/$G123)*CQ123,0)*(1-$K123)</f>
        <v>0</v>
      </c>
      <c r="CS123" s="989">
        <f>VLOOKUP($E123,CQ$450:CT$461,3,FALSE)*CQ123*($K123)+IF($G123&lt;&gt;0,($I123/$G123)*CQ123,0)*(1-$K123)</f>
        <v>0</v>
      </c>
      <c r="CT123" s="989">
        <f>VLOOKUP($E123,CQ$450:CT$461,4,FALSE)*CQ123*($K123)+(CQ123-CR123-CS123)*(1-$K123)</f>
        <v>0</v>
      </c>
      <c r="CU123" s="990"/>
      <c r="CY123" s="988">
        <f t="shared" si="137"/>
        <v>0</v>
      </c>
      <c r="CZ123" s="989">
        <f>VLOOKUP($E123,CY$450:DB$461,2,FALSE)*CY123*($K123)+IF($G123&lt;&gt;0,($H123/$G123)*CY123,0)*(1-$K123)</f>
        <v>0</v>
      </c>
      <c r="DA123" s="989">
        <f>VLOOKUP($E123,CY$450:DB$461,3,FALSE)*CY123*($K123)+IF($G123&lt;&gt;0,($I123/$G123)*CY123,0)*(1-$K123)</f>
        <v>0</v>
      </c>
      <c r="DB123" s="989">
        <f>VLOOKUP($E123,CY$450:DB$461,4,FALSE)*CY123*($K123)+(CY123-CZ123-DA123)*(1-$K123)</f>
        <v>0</v>
      </c>
      <c r="DC123" s="990"/>
      <c r="DG123" s="988">
        <f t="shared" si="138"/>
        <v>0</v>
      </c>
      <c r="DH123" s="989">
        <f>VLOOKUP($E123,DG$450:DJ$461,2,FALSE)*DG123*($K123)+IF($G123&lt;&gt;0,($H123/$G123)*DG123,0)*(1-$K123)</f>
        <v>0</v>
      </c>
      <c r="DI123" s="989">
        <f>VLOOKUP($E123,DG$450:DJ$461,3,FALSE)*DG123*($K123)+IF($G123&lt;&gt;0,($I123/$G123)*DG123,0)*(1-$K123)</f>
        <v>0</v>
      </c>
      <c r="DJ123" s="989">
        <f>VLOOKUP($E123,DG$450:DJ$461,4,FALSE)*DG123*($K123)+(DG123-DH123-DI123)*(1-$K123)</f>
        <v>0</v>
      </c>
      <c r="DK123" s="990"/>
      <c r="DO123" s="988">
        <f t="shared" si="139"/>
        <v>0</v>
      </c>
      <c r="DP123" s="989">
        <f>VLOOKUP($E123,DO$450:DR$461,2,FALSE)*DO123*($K123)+IF($G123&lt;&gt;0,($H123/$G123)*DO123,0)*(1-$K123)</f>
        <v>0</v>
      </c>
      <c r="DQ123" s="989">
        <f>VLOOKUP($E123,DO$450:DR$461,3,FALSE)*DO123*($K123)+IF($G123&lt;&gt;0,($I123/$G123)*DO123,0)*(1-$K123)</f>
        <v>0</v>
      </c>
      <c r="DR123" s="989">
        <f>VLOOKUP($E123,DO$450:DR$461,4,FALSE)*DO123*($K123)+(DO123-DP123-DQ123)*(1-$K123)</f>
        <v>0</v>
      </c>
      <c r="DS123" s="990"/>
      <c r="DW123" s="988">
        <f t="shared" si="140"/>
        <v>0</v>
      </c>
      <c r="DX123" s="989">
        <f>VLOOKUP($E123,DW$450:DZ$461,2,FALSE)*DW123*($K123)+IF($G123&lt;&gt;0,($H123/$G123)*DW123,0)*(1-$K123)</f>
        <v>0</v>
      </c>
      <c r="DY123" s="989">
        <f>VLOOKUP($E123,DW$450:DZ$461,3,FALSE)*DW123*($K123)+IF($G123&lt;&gt;0,($I123/$G123)*DW123,0)*(1-$K123)</f>
        <v>0</v>
      </c>
      <c r="DZ123" s="989">
        <f>VLOOKUP($E123,DW$450:DZ$461,4,FALSE)*DW123*($K123)+(DW123-DX123-DY123)*(1-$K123)</f>
        <v>0</v>
      </c>
      <c r="EA123" s="990"/>
      <c r="EE123" s="988">
        <f t="shared" si="141"/>
        <v>0</v>
      </c>
      <c r="EF123" s="989">
        <f>VLOOKUP($E123,EE$450:EH$461,2,FALSE)*EE123*($K123)+IF($G123&lt;&gt;0,($H123/$G123)*EE123,0)*(1-$K123)</f>
        <v>0</v>
      </c>
      <c r="EG123" s="989">
        <f>VLOOKUP($E123,EE$450:EH$461,3,FALSE)*EE123*($K123)+IF($G123&lt;&gt;0,($I123/$G123)*EE123,0)*(1-$K123)</f>
        <v>0</v>
      </c>
      <c r="EH123" s="989">
        <f>VLOOKUP($E123,EE$450:EH$461,4,FALSE)*EE123*($K123)+(EE123-EF123-EG123)*(1-$K123)</f>
        <v>0</v>
      </c>
      <c r="EI123" s="990"/>
      <c r="EM123" s="988">
        <f t="shared" si="142"/>
        <v>0</v>
      </c>
      <c r="EN123" s="989">
        <f>VLOOKUP($E123,EM$450:EP$461,2,FALSE)*EM123*($K123)+IF($G123&lt;&gt;0,($H123/$G123)*EM123,0)*(1-$K123)</f>
        <v>0</v>
      </c>
      <c r="EO123" s="989">
        <f>VLOOKUP($E123,EM$450:EP$461,3,FALSE)*EM123*($K123)+IF($G123&lt;&gt;0,($I123/$G123)*EM123,0)*(1-$K123)</f>
        <v>0</v>
      </c>
      <c r="EP123" s="989">
        <f>VLOOKUP($E123,EM$450:EP$461,4,FALSE)*EM123*($K123)+(EM123-EN123-EO123)*(1-$K123)</f>
        <v>0</v>
      </c>
      <c r="EQ123" s="990"/>
      <c r="EU123" s="988">
        <f t="shared" si="143"/>
        <v>0</v>
      </c>
      <c r="EV123" s="989">
        <f>VLOOKUP($E123,EU$450:EX$461,2,FALSE)*EU123*($K123)+IF($G123&lt;&gt;0,($H123/$G123)*EU123,0)*(1-$K123)</f>
        <v>0</v>
      </c>
      <c r="EW123" s="989">
        <f>VLOOKUP($E123,EU$450:EX$461,3,FALSE)*EU123*($K123)+IF($G123&lt;&gt;0,($I123/$G123)*EU123,0)*(1-$K123)</f>
        <v>0</v>
      </c>
      <c r="EX123" s="989">
        <f>VLOOKUP($E123,EU$450:EX$461,4,FALSE)*EU123*($K123)+(EU123-EV123-EW123)*(1-$K123)</f>
        <v>0</v>
      </c>
      <c r="EY123" s="990"/>
      <c r="FC123" s="988">
        <f t="shared" si="144"/>
        <v>0</v>
      </c>
      <c r="FD123" s="989">
        <f>VLOOKUP($E123,FC$450:FF$461,2,FALSE)*FC123*($K123)+IF($G123&lt;&gt;0,($H123/$G123)*FC123,0)*(1-$K123)</f>
        <v>0</v>
      </c>
      <c r="FE123" s="989">
        <f>VLOOKUP($E123,FC$450:FF$461,3,FALSE)*FC123*($K123)+IF($G123&lt;&gt;0,($I123/$G123)*FC123,0)*(1-$K123)</f>
        <v>0</v>
      </c>
      <c r="FF123" s="989">
        <f>VLOOKUP($E123,FC$450:FF$461,4,FALSE)*FC123*($K123)+(FC123-FD123-FE123)*(1-$K123)</f>
        <v>0</v>
      </c>
      <c r="FG123" s="990"/>
      <c r="FK123" s="988">
        <f t="shared" si="145"/>
        <v>0</v>
      </c>
      <c r="FL123" s="989">
        <f>VLOOKUP($E123,FK$450:FN$461,2,FALSE)*FK123*($K123)+IF($G123&lt;&gt;0,($H123/$G123)*FK123,0)*(1-$K123)</f>
        <v>0</v>
      </c>
      <c r="FM123" s="989">
        <f>VLOOKUP($E123,FK$450:FN$461,3,FALSE)*FK123*($K123)+IF($G123&lt;&gt;0,($I123/$G123)*FK123,0)*(1-$K123)</f>
        <v>0</v>
      </c>
      <c r="FN123" s="989">
        <f>VLOOKUP($E123,FK$450:FN$461,4,FALSE)*FK123*($K123)+(FK123-FL123-FM123)*(1-$K123)</f>
        <v>0</v>
      </c>
      <c r="FO123" s="990"/>
    </row>
    <row r="124" spans="1:171">
      <c r="A124" s="1246"/>
      <c r="B124" s="79" t="s">
        <v>564</v>
      </c>
      <c r="C124" s="1963" t="s">
        <v>78</v>
      </c>
      <c r="D124" s="827">
        <v>176</v>
      </c>
      <c r="E124" s="182" t="str">
        <f>'Sch 1- Rate Base '!E124</f>
        <v>DIST</v>
      </c>
      <c r="F124" s="765"/>
      <c r="G124" s="182">
        <f>'Sch 1- Rate Base '!G124</f>
        <v>0</v>
      </c>
      <c r="H124" s="182">
        <f>'Sch 1- Rate Base '!H124</f>
        <v>0</v>
      </c>
      <c r="I124" s="182">
        <f>'Sch 1- Rate Base '!I124</f>
        <v>0</v>
      </c>
      <c r="J124" s="1247">
        <f>'Sch 1- Rate Base '!J124</f>
        <v>0</v>
      </c>
      <c r="K124" s="777">
        <f t="shared" si="105"/>
        <v>1</v>
      </c>
      <c r="O124" s="988">
        <f t="shared" si="126"/>
        <v>0</v>
      </c>
      <c r="P124" s="989">
        <f>VLOOKUP($E124,O$450:R$461,2,FALSE)*O124*($K124)+IF($G124&lt;&gt;0,($H124/$G124)*O124,0)*(1-$K124)</f>
        <v>0</v>
      </c>
      <c r="Q124" s="989">
        <f>VLOOKUP($E124,O$450:R$461,3,FALSE)*O124*($K124)+IF($G124&lt;&gt;0,($I124/$G124)*O124,0)*(1-$K124)</f>
        <v>0</v>
      </c>
      <c r="R124" s="989">
        <f>VLOOKUP($E124,O$450:R$461,4,FALSE)*O124*($K124)+(O124-P124-Q124)*(1-$K124)</f>
        <v>0</v>
      </c>
      <c r="S124" s="990"/>
      <c r="W124" s="988">
        <f t="shared" si="127"/>
        <v>0</v>
      </c>
      <c r="X124" s="989">
        <f>VLOOKUP($E124,W$450:Z$461,2,FALSE)*W124*($K124)+IF($G124&lt;&gt;0,($H124/$G124)*W124,0)*(1-$K124)</f>
        <v>0</v>
      </c>
      <c r="Y124" s="989">
        <f>VLOOKUP($E124,W$450:Z$461,3,FALSE)*W124*($K124)+IF($G124&lt;&gt;0,($I124/$G124)*W124,0)*(1-$K124)</f>
        <v>0</v>
      </c>
      <c r="Z124" s="989">
        <f>VLOOKUP($E124,W$450:Z$461,4,FALSE)*W124*($K124)+(W124-X124-Y124)*(1-$K124)</f>
        <v>0</v>
      </c>
      <c r="AA124" s="990"/>
      <c r="AE124" s="988">
        <f t="shared" si="128"/>
        <v>0</v>
      </c>
      <c r="AF124" s="989">
        <f>VLOOKUP($E124,AE$450:AH$461,2,FALSE)*AE124*($K124)+IF($G124&lt;&gt;0,($H124/$G124)*AE124,0)*(1-$K124)</f>
        <v>0</v>
      </c>
      <c r="AG124" s="989">
        <f>VLOOKUP($E124,AE$450:AH$461,3,FALSE)*AE124*($K124)+IF($G124&lt;&gt;0,($I124/$G124)*AE124,0)*(1-$K124)</f>
        <v>0</v>
      </c>
      <c r="AH124" s="989">
        <f>VLOOKUP($E124,AE$450:AH$461,4,FALSE)*AE124*($K124)+(AE124-AF124-AG124)*(1-$K124)</f>
        <v>0</v>
      </c>
      <c r="AI124" s="990"/>
      <c r="AM124" s="988">
        <f t="shared" si="129"/>
        <v>0</v>
      </c>
      <c r="AN124" s="989">
        <f>VLOOKUP($E124,AM$450:AP$461,2,FALSE)*AM124*($K124)+IF($G124&lt;&gt;0,($H124/$G124)*AM124,0)*(1-$K124)</f>
        <v>0</v>
      </c>
      <c r="AO124" s="989">
        <f>VLOOKUP($E124,AM$450:AP$461,3,FALSE)*AM124*($K124)+IF($G124&lt;&gt;0,($I124/$G124)*AM124,0)*(1-$K124)</f>
        <v>0</v>
      </c>
      <c r="AP124" s="989">
        <f>VLOOKUP($E124,AM$450:AP$461,4,FALSE)*AM124*($K124)+(AM124-AN124-AO124)*(1-$K124)</f>
        <v>0</v>
      </c>
      <c r="AQ124" s="990"/>
      <c r="AU124" s="988">
        <f t="shared" si="130"/>
        <v>0</v>
      </c>
      <c r="AV124" s="989">
        <f>VLOOKUP($E124,AU$450:AX$461,2,FALSE)*AU124*($K124)+IF($G124&lt;&gt;0,($H124/$G124)*AU124,0)*(1-$K124)</f>
        <v>0</v>
      </c>
      <c r="AW124" s="989">
        <f>VLOOKUP($E124,AU$450:AX$461,3,FALSE)*AU124*($K124)+IF($G124&lt;&gt;0,($I124/$G124)*AU124,0)*(1-$K124)</f>
        <v>0</v>
      </c>
      <c r="AX124" s="989">
        <f>VLOOKUP($E124,AU$450:AX$461,4,FALSE)*AU124*($K124)+(AU124-AV124-AW124)*(1-$K124)</f>
        <v>0</v>
      </c>
      <c r="AY124" s="990"/>
      <c r="BC124" s="988">
        <f t="shared" si="131"/>
        <v>0</v>
      </c>
      <c r="BD124" s="989">
        <f>VLOOKUP($E124,BC$450:BF$461,2,FALSE)*BC124*($K124)+IF($G124&lt;&gt;0,($H124/$G124)*BC124,0)*(1-$K124)</f>
        <v>0</v>
      </c>
      <c r="BE124" s="989">
        <f>VLOOKUP($E124,BC$450:BF$461,3,FALSE)*BC124*($K124)+IF($G124&lt;&gt;0,($I124/$G124)*BC124,0)*(1-$K124)</f>
        <v>0</v>
      </c>
      <c r="BF124" s="989">
        <f>VLOOKUP($E124,BC$450:BF$461,4,FALSE)*BC124*($K124)+(BC124-BD124-BE124)*(1-$K124)</f>
        <v>0</v>
      </c>
      <c r="BG124" s="990"/>
      <c r="BK124" s="988">
        <f t="shared" si="132"/>
        <v>0</v>
      </c>
      <c r="BL124" s="989">
        <f>VLOOKUP($E124,BK$450:BN$461,2,FALSE)*BK124*($K124)+IF($G124&lt;&gt;0,($H124/$G124)*BK124,0)*(1-$K124)</f>
        <v>0</v>
      </c>
      <c r="BM124" s="989">
        <f>VLOOKUP($E124,BK$450:BN$461,3,FALSE)*BK124*($K124)+IF($G124&lt;&gt;0,($I124/$G124)*BK124,0)*(1-$K124)</f>
        <v>0</v>
      </c>
      <c r="BN124" s="989">
        <f>VLOOKUP($E124,BK$450:BN$461,4,FALSE)*BK124*($K124)+(BK124-BL124-BM124)*(1-$K124)</f>
        <v>0</v>
      </c>
      <c r="BO124" s="990"/>
      <c r="BS124" s="988">
        <f t="shared" si="133"/>
        <v>0</v>
      </c>
      <c r="BT124" s="989">
        <f>VLOOKUP($E124,BS$450:BV$461,2,FALSE)*BS124*($K124)+IF($G124&lt;&gt;0,($H124/$G124)*BS124,0)*(1-$K124)</f>
        <v>0</v>
      </c>
      <c r="BU124" s="989">
        <f>VLOOKUP($E124,BS$450:BV$461,3,FALSE)*BS124*($K124)+IF($G124&lt;&gt;0,($I124/$G124)*BS124,0)*(1-$K124)</f>
        <v>0</v>
      </c>
      <c r="BV124" s="989">
        <f>VLOOKUP($E124,BS$450:BV$461,4,FALSE)*BS124*($K124)+(BS124-BT124-BU124)*(1-$K124)</f>
        <v>0</v>
      </c>
      <c r="BW124" s="990"/>
      <c r="CA124" s="988">
        <f t="shared" si="134"/>
        <v>0</v>
      </c>
      <c r="CB124" s="989">
        <f>VLOOKUP($E124,CA$450:CD$461,2,FALSE)*CA124*($K124)+IF($G124&lt;&gt;0,($H124/$G124)*CA124,0)*(1-$K124)</f>
        <v>0</v>
      </c>
      <c r="CC124" s="989">
        <f>VLOOKUP($E124,CA$450:CD$461,3,FALSE)*CA124*($K124)+IF($G124&lt;&gt;0,($I124/$G124)*CA124,0)*(1-$K124)</f>
        <v>0</v>
      </c>
      <c r="CD124" s="989">
        <f>VLOOKUP($E124,CA$450:CD$461,4,FALSE)*CA124*($K124)+(CA124-CB124-CC124)*(1-$K124)</f>
        <v>0</v>
      </c>
      <c r="CE124" s="990"/>
      <c r="CI124" s="988">
        <f t="shared" si="135"/>
        <v>0</v>
      </c>
      <c r="CJ124" s="989">
        <f>VLOOKUP($E124,CI$450:CL$461,2,FALSE)*CI124*($K124)+IF($G124&lt;&gt;0,($H124/$G124)*CI124,0)*(1-$K124)</f>
        <v>0</v>
      </c>
      <c r="CK124" s="989">
        <f>VLOOKUP($E124,CI$450:CL$461,3,FALSE)*CI124*($K124)+IF($G124&lt;&gt;0,($I124/$G124)*CI124,0)*(1-$K124)</f>
        <v>0</v>
      </c>
      <c r="CL124" s="989">
        <f>VLOOKUP($E124,CI$450:CL$461,4,FALSE)*CI124*($K124)+(CI124-CJ124-CK124)*(1-$K124)</f>
        <v>0</v>
      </c>
      <c r="CM124" s="990"/>
      <c r="CQ124" s="988">
        <f t="shared" si="136"/>
        <v>0</v>
      </c>
      <c r="CR124" s="989">
        <f>VLOOKUP($E124,CQ$450:CT$461,2,FALSE)*CQ124*($K124)+IF($G124&lt;&gt;0,($H124/$G124)*CQ124,0)*(1-$K124)</f>
        <v>0</v>
      </c>
      <c r="CS124" s="989">
        <f>VLOOKUP($E124,CQ$450:CT$461,3,FALSE)*CQ124*($K124)+IF($G124&lt;&gt;0,($I124/$G124)*CQ124,0)*(1-$K124)</f>
        <v>0</v>
      </c>
      <c r="CT124" s="989">
        <f>VLOOKUP($E124,CQ$450:CT$461,4,FALSE)*CQ124*($K124)+(CQ124-CR124-CS124)*(1-$K124)</f>
        <v>0</v>
      </c>
      <c r="CU124" s="990"/>
      <c r="CY124" s="988">
        <f t="shared" si="137"/>
        <v>0</v>
      </c>
      <c r="CZ124" s="989">
        <f>VLOOKUP($E124,CY$450:DB$461,2,FALSE)*CY124*($K124)+IF($G124&lt;&gt;0,($H124/$G124)*CY124,0)*(1-$K124)</f>
        <v>0</v>
      </c>
      <c r="DA124" s="989">
        <f>VLOOKUP($E124,CY$450:DB$461,3,FALSE)*CY124*($K124)+IF($G124&lt;&gt;0,($I124/$G124)*CY124,0)*(1-$K124)</f>
        <v>0</v>
      </c>
      <c r="DB124" s="989">
        <f>VLOOKUP($E124,CY$450:DB$461,4,FALSE)*CY124*($K124)+(CY124-CZ124-DA124)*(1-$K124)</f>
        <v>0</v>
      </c>
      <c r="DC124" s="990"/>
      <c r="DG124" s="988">
        <f t="shared" si="138"/>
        <v>0</v>
      </c>
      <c r="DH124" s="989">
        <f>VLOOKUP($E124,DG$450:DJ$461,2,FALSE)*DG124*($K124)+IF($G124&lt;&gt;0,($H124/$G124)*DG124,0)*(1-$K124)</f>
        <v>0</v>
      </c>
      <c r="DI124" s="989">
        <f>VLOOKUP($E124,DG$450:DJ$461,3,FALSE)*DG124*($K124)+IF($G124&lt;&gt;0,($I124/$G124)*DG124,0)*(1-$K124)</f>
        <v>0</v>
      </c>
      <c r="DJ124" s="989">
        <f>VLOOKUP($E124,DG$450:DJ$461,4,FALSE)*DG124*($K124)+(DG124-DH124-DI124)*(1-$K124)</f>
        <v>0</v>
      </c>
      <c r="DK124" s="990"/>
      <c r="DO124" s="988">
        <f t="shared" si="139"/>
        <v>0</v>
      </c>
      <c r="DP124" s="989">
        <f>VLOOKUP($E124,DO$450:DR$461,2,FALSE)*DO124*($K124)+IF($G124&lt;&gt;0,($H124/$G124)*DO124,0)*(1-$K124)</f>
        <v>0</v>
      </c>
      <c r="DQ124" s="989">
        <f>VLOOKUP($E124,DO$450:DR$461,3,FALSE)*DO124*($K124)+IF($G124&lt;&gt;0,($I124/$G124)*DO124,0)*(1-$K124)</f>
        <v>0</v>
      </c>
      <c r="DR124" s="989">
        <f>VLOOKUP($E124,DO$450:DR$461,4,FALSE)*DO124*($K124)+(DO124-DP124-DQ124)*(1-$K124)</f>
        <v>0</v>
      </c>
      <c r="DS124" s="990"/>
      <c r="DW124" s="988">
        <f t="shared" si="140"/>
        <v>0</v>
      </c>
      <c r="DX124" s="989">
        <f>VLOOKUP($E124,DW$450:DZ$461,2,FALSE)*DW124*($K124)+IF($G124&lt;&gt;0,($H124/$G124)*DW124,0)*(1-$K124)</f>
        <v>0</v>
      </c>
      <c r="DY124" s="989">
        <f>VLOOKUP($E124,DW$450:DZ$461,3,FALSE)*DW124*($K124)+IF($G124&lt;&gt;0,($I124/$G124)*DW124,0)*(1-$K124)</f>
        <v>0</v>
      </c>
      <c r="DZ124" s="989">
        <f>VLOOKUP($E124,DW$450:DZ$461,4,FALSE)*DW124*($K124)+(DW124-DX124-DY124)*(1-$K124)</f>
        <v>0</v>
      </c>
      <c r="EA124" s="990"/>
      <c r="EE124" s="988">
        <f t="shared" si="141"/>
        <v>0</v>
      </c>
      <c r="EF124" s="989">
        <f>VLOOKUP($E124,EE$450:EH$461,2,FALSE)*EE124*($K124)+IF($G124&lt;&gt;0,($H124/$G124)*EE124,0)*(1-$K124)</f>
        <v>0</v>
      </c>
      <c r="EG124" s="989">
        <f>VLOOKUP($E124,EE$450:EH$461,3,FALSE)*EE124*($K124)+IF($G124&lt;&gt;0,($I124/$G124)*EE124,0)*(1-$K124)</f>
        <v>0</v>
      </c>
      <c r="EH124" s="989">
        <f>VLOOKUP($E124,EE$450:EH$461,4,FALSE)*EE124*($K124)+(EE124-EF124-EG124)*(1-$K124)</f>
        <v>0</v>
      </c>
      <c r="EI124" s="990"/>
      <c r="EM124" s="988">
        <f t="shared" si="142"/>
        <v>0</v>
      </c>
      <c r="EN124" s="989">
        <f>VLOOKUP($E124,EM$450:EP$461,2,FALSE)*EM124*($K124)+IF($G124&lt;&gt;0,($H124/$G124)*EM124,0)*(1-$K124)</f>
        <v>0</v>
      </c>
      <c r="EO124" s="989">
        <f>VLOOKUP($E124,EM$450:EP$461,3,FALSE)*EM124*($K124)+IF($G124&lt;&gt;0,($I124/$G124)*EM124,0)*(1-$K124)</f>
        <v>0</v>
      </c>
      <c r="EP124" s="989">
        <f>VLOOKUP($E124,EM$450:EP$461,4,FALSE)*EM124*($K124)+(EM124-EN124-EO124)*(1-$K124)</f>
        <v>0</v>
      </c>
      <c r="EQ124" s="990"/>
      <c r="EU124" s="988">
        <f t="shared" si="143"/>
        <v>0</v>
      </c>
      <c r="EV124" s="989">
        <f>VLOOKUP($E124,EU$450:EX$461,2,FALSE)*EU124*($K124)+IF($G124&lt;&gt;0,($H124/$G124)*EU124,0)*(1-$K124)</f>
        <v>0</v>
      </c>
      <c r="EW124" s="989">
        <f>VLOOKUP($E124,EU$450:EX$461,3,FALSE)*EU124*($K124)+IF($G124&lt;&gt;0,($I124/$G124)*EU124,0)*(1-$K124)</f>
        <v>0</v>
      </c>
      <c r="EX124" s="989">
        <f>VLOOKUP($E124,EU$450:EX$461,4,FALSE)*EU124*($K124)+(EU124-EV124-EW124)*(1-$K124)</f>
        <v>0</v>
      </c>
      <c r="EY124" s="990"/>
      <c r="FC124" s="988">
        <f t="shared" si="144"/>
        <v>0</v>
      </c>
      <c r="FD124" s="989">
        <f>VLOOKUP($E124,FC$450:FF$461,2,FALSE)*FC124*($K124)+IF($G124&lt;&gt;0,($H124/$G124)*FC124,0)*(1-$K124)</f>
        <v>0</v>
      </c>
      <c r="FE124" s="989">
        <f>VLOOKUP($E124,FC$450:FF$461,3,FALSE)*FC124*($K124)+IF($G124&lt;&gt;0,($I124/$G124)*FC124,0)*(1-$K124)</f>
        <v>0</v>
      </c>
      <c r="FF124" s="989">
        <f>VLOOKUP($E124,FC$450:FF$461,4,FALSE)*FC124*($K124)+(FC124-FD124-FE124)*(1-$K124)</f>
        <v>0</v>
      </c>
      <c r="FG124" s="990"/>
      <c r="FK124" s="988">
        <f t="shared" si="145"/>
        <v>0</v>
      </c>
      <c r="FL124" s="989">
        <f>VLOOKUP($E124,FK$450:FN$461,2,FALSE)*FK124*($K124)+IF($G124&lt;&gt;0,($H124/$G124)*FK124,0)*(1-$K124)</f>
        <v>0</v>
      </c>
      <c r="FM124" s="989">
        <f>VLOOKUP($E124,FK$450:FN$461,3,FALSE)*FK124*($K124)+IF($G124&lt;&gt;0,($I124/$G124)*FK124,0)*(1-$K124)</f>
        <v>0</v>
      </c>
      <c r="FN124" s="989">
        <f>VLOOKUP($E124,FK$450:FN$461,4,FALSE)*FK124*($K124)+(FK124-FL124-FM124)*(1-$K124)</f>
        <v>0</v>
      </c>
      <c r="FO124" s="990"/>
    </row>
    <row r="125" spans="1:171">
      <c r="A125" s="1246"/>
      <c r="B125" s="738" t="s">
        <v>104</v>
      </c>
      <c r="C125" s="1961"/>
      <c r="D125" s="789"/>
      <c r="E125" s="789"/>
      <c r="F125" s="790"/>
      <c r="G125" s="797">
        <f>SUM(G112:G121,G123)-G122-G124</f>
        <v>0</v>
      </c>
      <c r="H125" s="797">
        <f>SUM(H112:H121,H123)-H122-H124</f>
        <v>0</v>
      </c>
      <c r="I125" s="797">
        <f>SUM(I112:I121,I123)-I122-I124</f>
        <v>0</v>
      </c>
      <c r="J125" s="1254">
        <f>SUM(J112:J121,J123)-J122-J124</f>
        <v>0</v>
      </c>
      <c r="K125" s="777"/>
      <c r="O125" s="999">
        <f>SUM(O112:O121,O123)-O122-O124</f>
        <v>0</v>
      </c>
      <c r="P125" s="999">
        <f>SUM(P112:P121,P123)-P122-P124</f>
        <v>0</v>
      </c>
      <c r="Q125" s="999">
        <f>SUM(Q112:Q121,Q123)-Q122-Q124</f>
        <v>0</v>
      </c>
      <c r="R125" s="999">
        <f>SUM(R112:R121,R123)-R122-R124</f>
        <v>0</v>
      </c>
      <c r="S125" s="990"/>
      <c r="W125" s="999">
        <f>SUM(W112:W121,W123)-W122-W124</f>
        <v>0</v>
      </c>
      <c r="X125" s="999">
        <f>SUM(X112:X121,X123)-X122-X124</f>
        <v>0</v>
      </c>
      <c r="Y125" s="999">
        <f>SUM(Y112:Y121,Y123)-Y122-Y124</f>
        <v>0</v>
      </c>
      <c r="Z125" s="999">
        <f>SUM(Z112:Z121,Z123)-Z122-Z124</f>
        <v>0</v>
      </c>
      <c r="AA125" s="990"/>
      <c r="AE125" s="999">
        <f>SUM(AE112:AE121,AE123)-AE122-AE124</f>
        <v>0</v>
      </c>
      <c r="AF125" s="999">
        <f>SUM(AF112:AF121,AF123)-AF122-AF124</f>
        <v>0</v>
      </c>
      <c r="AG125" s="999">
        <f>SUM(AG112:AG121,AG123)-AG122-AG124</f>
        <v>0</v>
      </c>
      <c r="AH125" s="999">
        <f>SUM(AH112:AH121,AH123)-AH122-AH124</f>
        <v>0</v>
      </c>
      <c r="AI125" s="990"/>
      <c r="AM125" s="999">
        <f>SUM(AM112:AM121,AM123)-AM122-AM124</f>
        <v>0</v>
      </c>
      <c r="AN125" s="999">
        <f>SUM(AN112:AN121,AN123)-AN122-AN124</f>
        <v>0</v>
      </c>
      <c r="AO125" s="999">
        <f>SUM(AO112:AO121,AO123)-AO122-AO124</f>
        <v>0</v>
      </c>
      <c r="AP125" s="999">
        <f>SUM(AP112:AP121,AP123)-AP122-AP124</f>
        <v>0</v>
      </c>
      <c r="AQ125" s="990"/>
      <c r="AU125" s="999">
        <f>SUM(AU112:AU121,AU123)-AU122-AU124</f>
        <v>0</v>
      </c>
      <c r="AV125" s="999">
        <f>SUM(AV112:AV121,AV123)-AV122-AV124</f>
        <v>0</v>
      </c>
      <c r="AW125" s="999">
        <f>SUM(AW112:AW121,AW123)-AW122-AW124</f>
        <v>0</v>
      </c>
      <c r="AX125" s="999">
        <f>SUM(AX112:AX121,AX123)-AX122-AX124</f>
        <v>0</v>
      </c>
      <c r="AY125" s="990"/>
      <c r="BC125" s="999">
        <f>SUM(BC112:BC121,BC123)-BC122-BC124</f>
        <v>0</v>
      </c>
      <c r="BD125" s="999">
        <f>SUM(BD112:BD121,BD123)-BD122-BD124</f>
        <v>0</v>
      </c>
      <c r="BE125" s="999">
        <f>SUM(BE112:BE121,BE123)-BE122-BE124</f>
        <v>0</v>
      </c>
      <c r="BF125" s="999">
        <f>SUM(BF112:BF121,BF123)-BF122-BF124</f>
        <v>0</v>
      </c>
      <c r="BG125" s="990"/>
      <c r="BK125" s="999">
        <f>SUM(BK112:BK121,BK123)-BK122-BK124</f>
        <v>0</v>
      </c>
      <c r="BL125" s="999">
        <f>SUM(BL112:BL121,BL123)-BL122-BL124</f>
        <v>0</v>
      </c>
      <c r="BM125" s="999">
        <f>SUM(BM112:BM121,BM123)-BM122-BM124</f>
        <v>0</v>
      </c>
      <c r="BN125" s="999">
        <f>SUM(BN112:BN121,BN123)-BN122-BN124</f>
        <v>0</v>
      </c>
      <c r="BO125" s="990"/>
      <c r="BS125" s="999">
        <f>SUM(BS112:BS121,BS123)-BS122-BS124</f>
        <v>0</v>
      </c>
      <c r="BT125" s="999">
        <f>SUM(BT112:BT121,BT123)-BT122-BT124</f>
        <v>0</v>
      </c>
      <c r="BU125" s="999">
        <f>SUM(BU112:BU121,BU123)-BU122-BU124</f>
        <v>0</v>
      </c>
      <c r="BV125" s="999">
        <f>SUM(BV112:BV121,BV123)-BV122-BV124</f>
        <v>0</v>
      </c>
      <c r="BW125" s="990"/>
      <c r="CA125" s="999">
        <f>SUM(CA112:CA121,CA123)-CA122-CA124</f>
        <v>0</v>
      </c>
      <c r="CB125" s="999">
        <f>SUM(CB112:CB121,CB123)-CB122-CB124</f>
        <v>0</v>
      </c>
      <c r="CC125" s="999">
        <f>SUM(CC112:CC121,CC123)-CC122-CC124</f>
        <v>0</v>
      </c>
      <c r="CD125" s="999">
        <f>SUM(CD112:CD121,CD123)-CD122-CD124</f>
        <v>0</v>
      </c>
      <c r="CE125" s="990"/>
      <c r="CI125" s="999">
        <f>SUM(CI112:CI121,CI123)-CI122-CI124</f>
        <v>0</v>
      </c>
      <c r="CJ125" s="999">
        <f>SUM(CJ112:CJ121,CJ123)-CJ122-CJ124</f>
        <v>0</v>
      </c>
      <c r="CK125" s="999">
        <f>SUM(CK112:CK121,CK123)-CK122-CK124</f>
        <v>0</v>
      </c>
      <c r="CL125" s="999">
        <f>SUM(CL112:CL121,CL123)-CL122-CL124</f>
        <v>0</v>
      </c>
      <c r="CM125" s="990"/>
      <c r="CQ125" s="999">
        <f>SUM(CQ112:CQ121,CQ123)-CQ122-CQ124</f>
        <v>0</v>
      </c>
      <c r="CR125" s="999">
        <f>SUM(CR112:CR121,CR123)-CR122-CR124</f>
        <v>0</v>
      </c>
      <c r="CS125" s="999">
        <f>SUM(CS112:CS121,CS123)-CS122-CS124</f>
        <v>0</v>
      </c>
      <c r="CT125" s="999">
        <f>SUM(CT112:CT121,CT123)-CT122-CT124</f>
        <v>0</v>
      </c>
      <c r="CU125" s="990"/>
      <c r="CY125" s="999">
        <f>SUM(CY112:CY121,CY123)-CY122-CY124</f>
        <v>0</v>
      </c>
      <c r="CZ125" s="999">
        <f>SUM(CZ112:CZ121,CZ123)-CZ122-CZ124</f>
        <v>0</v>
      </c>
      <c r="DA125" s="999">
        <f>SUM(DA112:DA121,DA123)-DA122-DA124</f>
        <v>0</v>
      </c>
      <c r="DB125" s="999">
        <f>SUM(DB112:DB121,DB123)-DB122-DB124</f>
        <v>0</v>
      </c>
      <c r="DC125" s="990"/>
      <c r="DG125" s="999">
        <f>SUM(DG112:DG121,DG123)-DG122-DG124</f>
        <v>0</v>
      </c>
      <c r="DH125" s="999">
        <f>SUM(DH112:DH121,DH123)-DH122-DH124</f>
        <v>0</v>
      </c>
      <c r="DI125" s="999">
        <f>SUM(DI112:DI121,DI123)-DI122-DI124</f>
        <v>0</v>
      </c>
      <c r="DJ125" s="999">
        <f>SUM(DJ112:DJ121,DJ123)-DJ122-DJ124</f>
        <v>0</v>
      </c>
      <c r="DK125" s="990"/>
      <c r="DO125" s="999">
        <f>SUM(DO112:DO121,DO123)-DO122-DO124</f>
        <v>0</v>
      </c>
      <c r="DP125" s="999">
        <f>SUM(DP112:DP121,DP123)-DP122-DP124</f>
        <v>0</v>
      </c>
      <c r="DQ125" s="999">
        <f>SUM(DQ112:DQ121,DQ123)-DQ122-DQ124</f>
        <v>0</v>
      </c>
      <c r="DR125" s="999">
        <f>SUM(DR112:DR121,DR123)-DR122-DR124</f>
        <v>0</v>
      </c>
      <c r="DS125" s="990"/>
      <c r="DW125" s="999">
        <f>SUM(DW112:DW121,DW123)-DW122-DW124</f>
        <v>0</v>
      </c>
      <c r="DX125" s="999">
        <f>SUM(DX112:DX121,DX123)-DX122-DX124</f>
        <v>0</v>
      </c>
      <c r="DY125" s="999">
        <f>SUM(DY112:DY121,DY123)-DY122-DY124</f>
        <v>0</v>
      </c>
      <c r="DZ125" s="999">
        <f>SUM(DZ112:DZ121,DZ123)-DZ122-DZ124</f>
        <v>0</v>
      </c>
      <c r="EA125" s="990"/>
      <c r="EE125" s="999">
        <f>SUM(EE112:EE121,EE123)-EE122-EE124</f>
        <v>0</v>
      </c>
      <c r="EF125" s="999">
        <f>SUM(EF112:EF121,EF123)-EF122-EF124</f>
        <v>0</v>
      </c>
      <c r="EG125" s="999">
        <f>SUM(EG112:EG121,EG123)-EG122-EG124</f>
        <v>0</v>
      </c>
      <c r="EH125" s="999">
        <f>SUM(EH112:EH121,EH123)-EH122-EH124</f>
        <v>0</v>
      </c>
      <c r="EI125" s="990"/>
      <c r="EM125" s="999">
        <f>SUM(EM112:EM121,EM123)-EM122-EM124</f>
        <v>0</v>
      </c>
      <c r="EN125" s="999">
        <f>SUM(EN112:EN121,EN123)-EN122-EN124</f>
        <v>0</v>
      </c>
      <c r="EO125" s="999">
        <f>SUM(EO112:EO121,EO123)-EO122-EO124</f>
        <v>0</v>
      </c>
      <c r="EP125" s="999">
        <f>SUM(EP112:EP121,EP123)-EP122-EP124</f>
        <v>0</v>
      </c>
      <c r="EQ125" s="990"/>
      <c r="EU125" s="999">
        <f>SUM(EU112:EU121,EU123)-EU122-EU124</f>
        <v>0</v>
      </c>
      <c r="EV125" s="999">
        <f>SUM(EV112:EV121,EV123)-EV122-EV124</f>
        <v>0</v>
      </c>
      <c r="EW125" s="999">
        <f>SUM(EW112:EW121,EW123)-EW122-EW124</f>
        <v>0</v>
      </c>
      <c r="EX125" s="999">
        <f>SUM(EX112:EX121,EX123)-EX122-EX124</f>
        <v>0</v>
      </c>
      <c r="EY125" s="990"/>
      <c r="FC125" s="999">
        <f>SUM(FC112:FC121,FC123)-FC122-FC124</f>
        <v>0</v>
      </c>
      <c r="FD125" s="999">
        <f>SUM(FD112:FD121,FD123)-FD122-FD124</f>
        <v>0</v>
      </c>
      <c r="FE125" s="999">
        <f>SUM(FE112:FE121,FE123)-FE122-FE124</f>
        <v>0</v>
      </c>
      <c r="FF125" s="999">
        <f>SUM(FF112:FF121,FF123)-FF122-FF124</f>
        <v>0</v>
      </c>
      <c r="FG125" s="990"/>
      <c r="FK125" s="999">
        <f>SUM(FK112:FK121,FK123)-FK122-FK124</f>
        <v>0</v>
      </c>
      <c r="FL125" s="999">
        <f>SUM(FL112:FL121,FL123)-FL122-FL124</f>
        <v>0</v>
      </c>
      <c r="FM125" s="999">
        <f>SUM(FM112:FM121,FM123)-FM122-FM124</f>
        <v>0</v>
      </c>
      <c r="FN125" s="999">
        <f>SUM(FN112:FN121,FN123)-FN122-FN124</f>
        <v>0</v>
      </c>
      <c r="FO125" s="990"/>
    </row>
    <row r="126" spans="1:171" ht="16.5" thickBot="1">
      <c r="A126" s="1269"/>
      <c r="B126" s="829"/>
      <c r="C126" s="1967"/>
      <c r="D126" s="830"/>
      <c r="E126" s="830"/>
      <c r="F126" s="830"/>
      <c r="G126" s="831"/>
      <c r="H126" s="831"/>
      <c r="I126" s="831"/>
      <c r="J126" s="1270"/>
      <c r="K126" s="777"/>
      <c r="S126" s="990"/>
      <c r="AA126" s="990"/>
      <c r="AI126" s="990"/>
      <c r="AQ126" s="990"/>
      <c r="AY126" s="990"/>
      <c r="BG126" s="990"/>
      <c r="BO126" s="990"/>
      <c r="BW126" s="990"/>
      <c r="CE126" s="990"/>
      <c r="CM126" s="990"/>
      <c r="CU126" s="990"/>
      <c r="DC126" s="990"/>
      <c r="DK126" s="990"/>
      <c r="DS126" s="990"/>
      <c r="EA126" s="990"/>
      <c r="EI126" s="990"/>
      <c r="EQ126" s="990"/>
      <c r="EY126" s="990"/>
      <c r="FG126" s="990"/>
      <c r="FO126" s="990"/>
    </row>
    <row r="127" spans="1:171" ht="16.5" thickTop="1">
      <c r="A127" s="1271" t="s">
        <v>179</v>
      </c>
      <c r="B127" s="79"/>
      <c r="C127" s="1965"/>
      <c r="D127" s="196"/>
      <c r="E127" s="196"/>
      <c r="F127" s="196"/>
      <c r="G127" s="795"/>
      <c r="H127" s="198"/>
      <c r="I127" s="198"/>
      <c r="J127" s="1252"/>
      <c r="K127" s="777"/>
      <c r="S127" s="990"/>
      <c r="AA127" s="990"/>
      <c r="AI127" s="990"/>
      <c r="AQ127" s="990"/>
      <c r="AY127" s="990"/>
      <c r="BG127" s="990"/>
      <c r="BO127" s="990"/>
      <c r="BW127" s="990"/>
      <c r="CE127" s="990"/>
      <c r="CM127" s="990"/>
      <c r="CU127" s="990"/>
      <c r="DC127" s="990"/>
      <c r="DK127" s="990"/>
      <c r="DS127" s="990"/>
      <c r="EA127" s="990"/>
      <c r="EI127" s="990"/>
      <c r="EQ127" s="990"/>
      <c r="EY127" s="990"/>
      <c r="FG127" s="990"/>
      <c r="FO127" s="990"/>
    </row>
    <row r="128" spans="1:171">
      <c r="A128" s="1246"/>
      <c r="B128" s="79" t="s">
        <v>10</v>
      </c>
      <c r="C128" s="1963" t="s">
        <v>78</v>
      </c>
      <c r="D128" s="764">
        <v>181</v>
      </c>
      <c r="E128" s="182" t="str">
        <f>'Sch 1- Rate Base '!E128</f>
        <v>PTDG</v>
      </c>
      <c r="F128" s="765"/>
      <c r="G128" s="182">
        <f>'Sch 1- Rate Base '!G128</f>
        <v>0</v>
      </c>
      <c r="H128" s="182">
        <f>'Sch 1- Rate Base '!H128</f>
        <v>0</v>
      </c>
      <c r="I128" s="182">
        <f>'Sch 1- Rate Base '!I128</f>
        <v>0</v>
      </c>
      <c r="J128" s="1247">
        <f>'Sch 1- Rate Base '!J128</f>
        <v>0</v>
      </c>
      <c r="K128" s="777">
        <f t="shared" ref="K128:K139" si="146">IF($E128="DIRECT",0,1)</f>
        <v>1</v>
      </c>
      <c r="O128" s="988">
        <f t="shared" ref="O128:O139" si="147">$G128</f>
        <v>0</v>
      </c>
      <c r="P128" s="989">
        <f>VLOOKUP($E128,O$450:R$461,2,FALSE)*O128*($K128)+IF($G128&lt;&gt;0,($H128/$G128)*O128,0)*(1-$K128)</f>
        <v>0</v>
      </c>
      <c r="Q128" s="989">
        <f>VLOOKUP($E128,O$450:R$461,3,FALSE)*O128*($K128)+IF($G128&lt;&gt;0,($I128/$G128)*O128,0)*(1-$K128)</f>
        <v>0</v>
      </c>
      <c r="R128" s="989">
        <f>VLOOKUP($E128,O$450:R$461,4,FALSE)*O128*($K128)+(O128-P128-Q128)*(1-$K128)</f>
        <v>0</v>
      </c>
      <c r="S128" s="990"/>
      <c r="W128" s="988">
        <f t="shared" ref="W128:W139" si="148">$G128</f>
        <v>0</v>
      </c>
      <c r="X128" s="989">
        <f>VLOOKUP($E128,W$450:Z$461,2,FALSE)*W128*($K128)+IF($G128&lt;&gt;0,($H128/$G128)*W128,0)*(1-$K128)</f>
        <v>0</v>
      </c>
      <c r="Y128" s="989">
        <f>VLOOKUP($E128,W$450:Z$461,3,FALSE)*W128*($K128)+IF($G128&lt;&gt;0,($I128/$G128)*W128,0)*(1-$K128)</f>
        <v>0</v>
      </c>
      <c r="Z128" s="989">
        <f>VLOOKUP($E128,W$450:Z$461,4,FALSE)*W128*($K128)+(W128-X128-Y128)*(1-$K128)</f>
        <v>0</v>
      </c>
      <c r="AA128" s="990"/>
      <c r="AE128" s="988">
        <f t="shared" ref="AE128:AE139" si="149">$G128</f>
        <v>0</v>
      </c>
      <c r="AF128" s="989">
        <f>VLOOKUP($E128,AE$450:AH$461,2,FALSE)*AE128*($K128)+IF($G128&lt;&gt;0,($H128/$G128)*AE128,0)*(1-$K128)</f>
        <v>0</v>
      </c>
      <c r="AG128" s="989">
        <f>VLOOKUP($E128,AE$450:AH$461,3,FALSE)*AE128*($K128)+IF($G128&lt;&gt;0,($I128/$G128)*AE128,0)*(1-$K128)</f>
        <v>0</v>
      </c>
      <c r="AH128" s="989">
        <f>VLOOKUP($E128,AE$450:AH$461,4,FALSE)*AE128*($K128)+(AE128-AF128-AG128)*(1-$K128)</f>
        <v>0</v>
      </c>
      <c r="AI128" s="990"/>
      <c r="AM128" s="988">
        <f t="shared" ref="AM128:AM139" si="150">$G128</f>
        <v>0</v>
      </c>
      <c r="AN128" s="989">
        <f>VLOOKUP($E128,AM$450:AP$461,2,FALSE)*AM128*($K128)+IF($G128&lt;&gt;0,($H128/$G128)*AM128,0)*(1-$K128)</f>
        <v>0</v>
      </c>
      <c r="AO128" s="989">
        <f>VLOOKUP($E128,AM$450:AP$461,3,FALSE)*AM128*($K128)+IF($G128&lt;&gt;0,($I128/$G128)*AM128,0)*(1-$K128)</f>
        <v>0</v>
      </c>
      <c r="AP128" s="989">
        <f>VLOOKUP($E128,AM$450:AP$461,4,FALSE)*AM128*($K128)+(AM128-AN128-AO128)*(1-$K128)</f>
        <v>0</v>
      </c>
      <c r="AQ128" s="990"/>
      <c r="AU128" s="988">
        <f t="shared" ref="AU128:AU139" si="151">$G128</f>
        <v>0</v>
      </c>
      <c r="AV128" s="989">
        <f>VLOOKUP($E128,AU$450:AX$461,2,FALSE)*AU128*($K128)+IF($G128&lt;&gt;0,($H128/$G128)*AU128,0)*(1-$K128)</f>
        <v>0</v>
      </c>
      <c r="AW128" s="989">
        <f>VLOOKUP($E128,AU$450:AX$461,3,FALSE)*AU128*($K128)+IF($G128&lt;&gt;0,($I128/$G128)*AU128,0)*(1-$K128)</f>
        <v>0</v>
      </c>
      <c r="AX128" s="989">
        <f>VLOOKUP($E128,AU$450:AX$461,4,FALSE)*AU128*($K128)+(AU128-AV128-AW128)*(1-$K128)</f>
        <v>0</v>
      </c>
      <c r="AY128" s="990"/>
      <c r="BC128" s="988">
        <f t="shared" ref="BC128:BC139" si="152">$G128</f>
        <v>0</v>
      </c>
      <c r="BD128" s="989">
        <f>VLOOKUP($E128,BC$450:BF$461,2,FALSE)*BC128*($K128)+IF($G128&lt;&gt;0,($H128/$G128)*BC128,0)*(1-$K128)</f>
        <v>0</v>
      </c>
      <c r="BE128" s="989">
        <f>VLOOKUP($E128,BC$450:BF$461,3,FALSE)*BC128*($K128)+IF($G128&lt;&gt;0,($I128/$G128)*BC128,0)*(1-$K128)</f>
        <v>0</v>
      </c>
      <c r="BF128" s="989">
        <f>VLOOKUP($E128,BC$450:BF$461,4,FALSE)*BC128*($K128)+(BC128-BD128-BE128)*(1-$K128)</f>
        <v>0</v>
      </c>
      <c r="BG128" s="990"/>
      <c r="BK128" s="988">
        <f t="shared" ref="BK128:BK139" si="153">$G128</f>
        <v>0</v>
      </c>
      <c r="BL128" s="989">
        <f>VLOOKUP($E128,BK$450:BN$461,2,FALSE)*BK128*($K128)+IF($G128&lt;&gt;0,($H128/$G128)*BK128,0)*(1-$K128)</f>
        <v>0</v>
      </c>
      <c r="BM128" s="989">
        <f>VLOOKUP($E128,BK$450:BN$461,3,FALSE)*BK128*($K128)+IF($G128&lt;&gt;0,($I128/$G128)*BK128,0)*(1-$K128)</f>
        <v>0</v>
      </c>
      <c r="BN128" s="989">
        <f>VLOOKUP($E128,BK$450:BN$461,4,FALSE)*BK128*($K128)+(BK128-BL128-BM128)*(1-$K128)</f>
        <v>0</v>
      </c>
      <c r="BO128" s="990"/>
      <c r="BS128" s="988">
        <f t="shared" ref="BS128:BS139" si="154">$G128</f>
        <v>0</v>
      </c>
      <c r="BT128" s="989">
        <f>VLOOKUP($E128,BS$450:BV$461,2,FALSE)*BS128*($K128)+IF($G128&lt;&gt;0,($H128/$G128)*BS128,0)*(1-$K128)</f>
        <v>0</v>
      </c>
      <c r="BU128" s="989">
        <f>VLOOKUP($E128,BS$450:BV$461,3,FALSE)*BS128*($K128)+IF($G128&lt;&gt;0,($I128/$G128)*BS128,0)*(1-$K128)</f>
        <v>0</v>
      </c>
      <c r="BV128" s="989">
        <f>VLOOKUP($E128,BS$450:BV$461,4,FALSE)*BS128*($K128)+(BS128-BT128-BU128)*(1-$K128)</f>
        <v>0</v>
      </c>
      <c r="BW128" s="990"/>
      <c r="CA128" s="988">
        <f t="shared" ref="CA128:CA139" si="155">$G128</f>
        <v>0</v>
      </c>
      <c r="CB128" s="989">
        <f>VLOOKUP($E128,CA$450:CD$461,2,FALSE)*CA128*($K128)+IF($G128&lt;&gt;0,($H128/$G128)*CA128,0)*(1-$K128)</f>
        <v>0</v>
      </c>
      <c r="CC128" s="989">
        <f>VLOOKUP($E128,CA$450:CD$461,3,FALSE)*CA128*($K128)+IF($G128&lt;&gt;0,($I128/$G128)*CA128,0)*(1-$K128)</f>
        <v>0</v>
      </c>
      <c r="CD128" s="989">
        <f>VLOOKUP($E128,CA$450:CD$461,4,FALSE)*CA128*($K128)+(CA128-CB128-CC128)*(1-$K128)</f>
        <v>0</v>
      </c>
      <c r="CE128" s="990"/>
      <c r="CI128" s="988">
        <f t="shared" ref="CI128:CI139" si="156">$G128</f>
        <v>0</v>
      </c>
      <c r="CJ128" s="989">
        <f>VLOOKUP($E128,CI$450:CL$461,2,FALSE)*CI128*($K128)+IF($G128&lt;&gt;0,($H128/$G128)*CI128,0)*(1-$K128)</f>
        <v>0</v>
      </c>
      <c r="CK128" s="989">
        <f>VLOOKUP($E128,CI$450:CL$461,3,FALSE)*CI128*($K128)+IF($G128&lt;&gt;0,($I128/$G128)*CI128,0)*(1-$K128)</f>
        <v>0</v>
      </c>
      <c r="CL128" s="989">
        <f>VLOOKUP($E128,CI$450:CL$461,4,FALSE)*CI128*($K128)+(CI128-CJ128-CK128)*(1-$K128)</f>
        <v>0</v>
      </c>
      <c r="CM128" s="990"/>
      <c r="CQ128" s="988">
        <f t="shared" ref="CQ128:CQ139" si="157">$G128</f>
        <v>0</v>
      </c>
      <c r="CR128" s="989">
        <f>VLOOKUP($E128,CQ$450:CT$461,2,FALSE)*CQ128*($K128)+IF($G128&lt;&gt;0,($H128/$G128)*CQ128,0)*(1-$K128)</f>
        <v>0</v>
      </c>
      <c r="CS128" s="989">
        <f>VLOOKUP($E128,CQ$450:CT$461,3,FALSE)*CQ128*($K128)+IF($G128&lt;&gt;0,($I128/$G128)*CQ128,0)*(1-$K128)</f>
        <v>0</v>
      </c>
      <c r="CT128" s="989">
        <f>VLOOKUP($E128,CQ$450:CT$461,4,FALSE)*CQ128*($K128)+(CQ128-CR128-CS128)*(1-$K128)</f>
        <v>0</v>
      </c>
      <c r="CU128" s="990"/>
      <c r="CY128" s="988">
        <f t="shared" ref="CY128:CY139" si="158">$G128</f>
        <v>0</v>
      </c>
      <c r="CZ128" s="989">
        <f>VLOOKUP($E128,CY$450:DB$461,2,FALSE)*CY128*($K128)+IF($G128&lt;&gt;0,($H128/$G128)*CY128,0)*(1-$K128)</f>
        <v>0</v>
      </c>
      <c r="DA128" s="989">
        <f>VLOOKUP($E128,CY$450:DB$461,3,FALSE)*CY128*($K128)+IF($G128&lt;&gt;0,($I128/$G128)*CY128,0)*(1-$K128)</f>
        <v>0</v>
      </c>
      <c r="DB128" s="989">
        <f>VLOOKUP($E128,CY$450:DB$461,4,FALSE)*CY128*($K128)+(CY128-CZ128-DA128)*(1-$K128)</f>
        <v>0</v>
      </c>
      <c r="DC128" s="990"/>
      <c r="DG128" s="988">
        <f t="shared" ref="DG128:DG139" si="159">$G128</f>
        <v>0</v>
      </c>
      <c r="DH128" s="989">
        <f>VLOOKUP($E128,DG$450:DJ$461,2,FALSE)*DG128*($K128)+IF($G128&lt;&gt;0,($H128/$G128)*DG128,0)*(1-$K128)</f>
        <v>0</v>
      </c>
      <c r="DI128" s="989">
        <f>VLOOKUP($E128,DG$450:DJ$461,3,FALSE)*DG128*($K128)+IF($G128&lt;&gt;0,($I128/$G128)*DG128,0)*(1-$K128)</f>
        <v>0</v>
      </c>
      <c r="DJ128" s="989">
        <f>VLOOKUP($E128,DG$450:DJ$461,4,FALSE)*DG128*($K128)+(DG128-DH128-DI128)*(1-$K128)</f>
        <v>0</v>
      </c>
      <c r="DK128" s="990"/>
      <c r="DO128" s="988">
        <f t="shared" ref="DO128:DO139" si="160">$G128</f>
        <v>0</v>
      </c>
      <c r="DP128" s="989">
        <f>VLOOKUP($E128,DO$450:DR$461,2,FALSE)*DO128*($K128)+IF($G128&lt;&gt;0,($H128/$G128)*DO128,0)*(1-$K128)</f>
        <v>0</v>
      </c>
      <c r="DQ128" s="989">
        <f>VLOOKUP($E128,DO$450:DR$461,3,FALSE)*DO128*($K128)+IF($G128&lt;&gt;0,($I128/$G128)*DO128,0)*(1-$K128)</f>
        <v>0</v>
      </c>
      <c r="DR128" s="989">
        <f>VLOOKUP($E128,DO$450:DR$461,4,FALSE)*DO128*($K128)+(DO128-DP128-DQ128)*(1-$K128)</f>
        <v>0</v>
      </c>
      <c r="DS128" s="990"/>
      <c r="DW128" s="988">
        <f t="shared" ref="DW128:DW139" si="161">$G128</f>
        <v>0</v>
      </c>
      <c r="DX128" s="989">
        <f>VLOOKUP($E128,DW$450:DZ$461,2,FALSE)*DW128*($K128)+IF($G128&lt;&gt;0,($H128/$G128)*DW128,0)*(1-$K128)</f>
        <v>0</v>
      </c>
      <c r="DY128" s="989">
        <f>VLOOKUP($E128,DW$450:DZ$461,3,FALSE)*DW128*($K128)+IF($G128&lt;&gt;0,($I128/$G128)*DW128,0)*(1-$K128)</f>
        <v>0</v>
      </c>
      <c r="DZ128" s="989">
        <f>VLOOKUP($E128,DW$450:DZ$461,4,FALSE)*DW128*($K128)+(DW128-DX128-DY128)*(1-$K128)</f>
        <v>0</v>
      </c>
      <c r="EA128" s="990"/>
      <c r="EE128" s="988">
        <f t="shared" ref="EE128:EE139" si="162">$G128</f>
        <v>0</v>
      </c>
      <c r="EF128" s="989">
        <f>VLOOKUP($E128,EE$450:EH$461,2,FALSE)*EE128*($K128)+IF($G128&lt;&gt;0,($H128/$G128)*EE128,0)*(1-$K128)</f>
        <v>0</v>
      </c>
      <c r="EG128" s="989">
        <f>VLOOKUP($E128,EE$450:EH$461,3,FALSE)*EE128*($K128)+IF($G128&lt;&gt;0,($I128/$G128)*EE128,0)*(1-$K128)</f>
        <v>0</v>
      </c>
      <c r="EH128" s="989">
        <f>VLOOKUP($E128,EE$450:EH$461,4,FALSE)*EE128*($K128)+(EE128-EF128-EG128)*(1-$K128)</f>
        <v>0</v>
      </c>
      <c r="EI128" s="990"/>
      <c r="EM128" s="988">
        <f t="shared" ref="EM128:EM139" si="163">$G128</f>
        <v>0</v>
      </c>
      <c r="EN128" s="989">
        <f>VLOOKUP($E128,EM$450:EP$461,2,FALSE)*EM128*($K128)+IF($G128&lt;&gt;0,($H128/$G128)*EM128,0)*(1-$K128)</f>
        <v>0</v>
      </c>
      <c r="EO128" s="989">
        <f>VLOOKUP($E128,EM$450:EP$461,3,FALSE)*EM128*($K128)+IF($G128&lt;&gt;0,($I128/$G128)*EM128,0)*(1-$K128)</f>
        <v>0</v>
      </c>
      <c r="EP128" s="989">
        <f>VLOOKUP($E128,EM$450:EP$461,4,FALSE)*EM128*($K128)+(EM128-EN128-EO128)*(1-$K128)</f>
        <v>0</v>
      </c>
      <c r="EQ128" s="990"/>
      <c r="EU128" s="988">
        <f t="shared" ref="EU128:EU139" si="164">$G128</f>
        <v>0</v>
      </c>
      <c r="EV128" s="989">
        <f>VLOOKUP($E128,EU$450:EX$461,2,FALSE)*EU128*($K128)+IF($G128&lt;&gt;0,($H128/$G128)*EU128,0)*(1-$K128)</f>
        <v>0</v>
      </c>
      <c r="EW128" s="989">
        <f>VLOOKUP($E128,EU$450:EX$461,3,FALSE)*EU128*($K128)+IF($G128&lt;&gt;0,($I128/$G128)*EU128,0)*(1-$K128)</f>
        <v>0</v>
      </c>
      <c r="EX128" s="989">
        <f>VLOOKUP($E128,EU$450:EX$461,4,FALSE)*EU128*($K128)+(EU128-EV128-EW128)*(1-$K128)</f>
        <v>0</v>
      </c>
      <c r="EY128" s="990"/>
      <c r="FC128" s="988">
        <f t="shared" ref="FC128:FC139" si="165">$G128</f>
        <v>0</v>
      </c>
      <c r="FD128" s="989">
        <f>VLOOKUP($E128,FC$450:FF$461,2,FALSE)*FC128*($K128)+IF($G128&lt;&gt;0,($H128/$G128)*FC128,0)*(1-$K128)</f>
        <v>0</v>
      </c>
      <c r="FE128" s="989">
        <f>VLOOKUP($E128,FC$450:FF$461,3,FALSE)*FC128*($K128)+IF($G128&lt;&gt;0,($I128/$G128)*FC128,0)*(1-$K128)</f>
        <v>0</v>
      </c>
      <c r="FF128" s="989">
        <f>VLOOKUP($E128,FC$450:FF$461,4,FALSE)*FC128*($K128)+(FC128-FD128-FE128)*(1-$K128)</f>
        <v>0</v>
      </c>
      <c r="FG128" s="990"/>
      <c r="FK128" s="988">
        <f t="shared" ref="FK128:FK139" si="166">$G128</f>
        <v>0</v>
      </c>
      <c r="FL128" s="989">
        <f>VLOOKUP($E128,FK$450:FN$461,2,FALSE)*FK128*($K128)+IF($G128&lt;&gt;0,($H128/$G128)*FK128,0)*(1-$K128)</f>
        <v>0</v>
      </c>
      <c r="FM128" s="989">
        <f>VLOOKUP($E128,FK$450:FN$461,3,FALSE)*FK128*($K128)+IF($G128&lt;&gt;0,($I128/$G128)*FK128,0)*(1-$K128)</f>
        <v>0</v>
      </c>
      <c r="FN128" s="989">
        <f>VLOOKUP($E128,FK$450:FN$461,4,FALSE)*FK128*($K128)+(FK128-FL128-FM128)*(1-$K128)</f>
        <v>0</v>
      </c>
      <c r="FO128" s="990"/>
    </row>
    <row r="129" spans="1:171">
      <c r="A129" s="1246"/>
      <c r="B129" s="79" t="s">
        <v>11</v>
      </c>
      <c r="C129" s="1963" t="s">
        <v>78</v>
      </c>
      <c r="D129" s="764">
        <v>182.1</v>
      </c>
      <c r="E129" s="182" t="str">
        <f>'Sch 1- Rate Base '!E129</f>
        <v>DIRECT</v>
      </c>
      <c r="F129" s="765"/>
      <c r="G129" s="182">
        <f>'Sch 1- Rate Base '!G129</f>
        <v>0</v>
      </c>
      <c r="H129" s="182">
        <f>'Sch 1- Rate Base '!H129</f>
        <v>0</v>
      </c>
      <c r="I129" s="182">
        <f>'Sch 1- Rate Base '!I129</f>
        <v>0</v>
      </c>
      <c r="J129" s="1247">
        <f>'Sch 1- Rate Base '!J129</f>
        <v>0</v>
      </c>
      <c r="K129" s="777">
        <f t="shared" si="146"/>
        <v>0</v>
      </c>
      <c r="O129" s="988">
        <f t="shared" si="147"/>
        <v>0</v>
      </c>
      <c r="P129" s="989">
        <f>VLOOKUP($E129,O$450:R$461,2,FALSE)*O129*($K129)+IF($G129&lt;&gt;0,($H129/$G129)*O129,0)*(1-$K129)</f>
        <v>0</v>
      </c>
      <c r="Q129" s="989">
        <f>VLOOKUP($E129,O$450:R$461,3,FALSE)*O129*($K129)+IF($G129&lt;&gt;0,($I129/$G129)*O129,0)*(1-$K129)</f>
        <v>0</v>
      </c>
      <c r="R129" s="989">
        <f>VLOOKUP($E129,O$450:R$461,4,FALSE)*O129*($K129)+(O129-P129-Q129)*(1-$K129)</f>
        <v>0</v>
      </c>
      <c r="S129" s="990"/>
      <c r="W129" s="988">
        <f t="shared" si="148"/>
        <v>0</v>
      </c>
      <c r="X129" s="989">
        <f>VLOOKUP($E129,W$450:Z$461,2,FALSE)*W129*($K129)+IF($G129&lt;&gt;0,($H129/$G129)*W129,0)*(1-$K129)</f>
        <v>0</v>
      </c>
      <c r="Y129" s="989">
        <f>VLOOKUP($E129,W$450:Z$461,3,FALSE)*W129*($K129)+IF($G129&lt;&gt;0,($I129/$G129)*W129,0)*(1-$K129)</f>
        <v>0</v>
      </c>
      <c r="Z129" s="989">
        <f>VLOOKUP($E129,W$450:Z$461,4,FALSE)*W129*($K129)+(W129-X129-Y129)*(1-$K129)</f>
        <v>0</v>
      </c>
      <c r="AA129" s="990"/>
      <c r="AE129" s="988">
        <f t="shared" si="149"/>
        <v>0</v>
      </c>
      <c r="AF129" s="989">
        <f>VLOOKUP($E129,AE$450:AH$461,2,FALSE)*AE129*($K129)+IF($G129&lt;&gt;0,($H129/$G129)*AE129,0)*(1-$K129)</f>
        <v>0</v>
      </c>
      <c r="AG129" s="989">
        <f>VLOOKUP($E129,AE$450:AH$461,3,FALSE)*AE129*($K129)+IF($G129&lt;&gt;0,($I129/$G129)*AE129,0)*(1-$K129)</f>
        <v>0</v>
      </c>
      <c r="AH129" s="989">
        <f>VLOOKUP($E129,AE$450:AH$461,4,FALSE)*AE129*($K129)+(AE129-AF129-AG129)*(1-$K129)</f>
        <v>0</v>
      </c>
      <c r="AI129" s="990"/>
      <c r="AM129" s="988">
        <f t="shared" si="150"/>
        <v>0</v>
      </c>
      <c r="AN129" s="989">
        <f>VLOOKUP($E129,AM$450:AP$461,2,FALSE)*AM129*($K129)+IF($G129&lt;&gt;0,($H129/$G129)*AM129,0)*(1-$K129)</f>
        <v>0</v>
      </c>
      <c r="AO129" s="989">
        <f>VLOOKUP($E129,AM$450:AP$461,3,FALSE)*AM129*($K129)+IF($G129&lt;&gt;0,($I129/$G129)*AM129,0)*(1-$K129)</f>
        <v>0</v>
      </c>
      <c r="AP129" s="989">
        <f>VLOOKUP($E129,AM$450:AP$461,4,FALSE)*AM129*($K129)+(AM129-AN129-AO129)*(1-$K129)</f>
        <v>0</v>
      </c>
      <c r="AQ129" s="990"/>
      <c r="AU129" s="988">
        <f t="shared" si="151"/>
        <v>0</v>
      </c>
      <c r="AV129" s="989">
        <f>VLOOKUP($E129,AU$450:AX$461,2,FALSE)*AU129*($K129)+IF($G129&lt;&gt;0,($H129/$G129)*AU129,0)*(1-$K129)</f>
        <v>0</v>
      </c>
      <c r="AW129" s="989">
        <f>VLOOKUP($E129,AU$450:AX$461,3,FALSE)*AU129*($K129)+IF($G129&lt;&gt;0,($I129/$G129)*AU129,0)*(1-$K129)</f>
        <v>0</v>
      </c>
      <c r="AX129" s="989">
        <f>VLOOKUP($E129,AU$450:AX$461,4,FALSE)*AU129*($K129)+(AU129-AV129-AW129)*(1-$K129)</f>
        <v>0</v>
      </c>
      <c r="AY129" s="990"/>
      <c r="BC129" s="988">
        <f t="shared" si="152"/>
        <v>0</v>
      </c>
      <c r="BD129" s="989">
        <f>VLOOKUP($E129,BC$450:BF$461,2,FALSE)*BC129*($K129)+IF($G129&lt;&gt;0,($H129/$G129)*BC129,0)*(1-$K129)</f>
        <v>0</v>
      </c>
      <c r="BE129" s="989">
        <f>VLOOKUP($E129,BC$450:BF$461,3,FALSE)*BC129*($K129)+IF($G129&lt;&gt;0,($I129/$G129)*BC129,0)*(1-$K129)</f>
        <v>0</v>
      </c>
      <c r="BF129" s="989">
        <f>VLOOKUP($E129,BC$450:BF$461,4,FALSE)*BC129*($K129)+(BC129-BD129-BE129)*(1-$K129)</f>
        <v>0</v>
      </c>
      <c r="BG129" s="990"/>
      <c r="BK129" s="988">
        <f t="shared" si="153"/>
        <v>0</v>
      </c>
      <c r="BL129" s="989">
        <f>VLOOKUP($E129,BK$450:BN$461,2,FALSE)*BK129*($K129)+IF($G129&lt;&gt;0,($H129/$G129)*BK129,0)*(1-$K129)</f>
        <v>0</v>
      </c>
      <c r="BM129" s="989">
        <f>VLOOKUP($E129,BK$450:BN$461,3,FALSE)*BK129*($K129)+IF($G129&lt;&gt;0,($I129/$G129)*BK129,0)*(1-$K129)</f>
        <v>0</v>
      </c>
      <c r="BN129" s="989">
        <f>VLOOKUP($E129,BK$450:BN$461,4,FALSE)*BK129*($K129)+(BK129-BL129-BM129)*(1-$K129)</f>
        <v>0</v>
      </c>
      <c r="BO129" s="990"/>
      <c r="BS129" s="988">
        <f t="shared" si="154"/>
        <v>0</v>
      </c>
      <c r="BT129" s="989">
        <f>VLOOKUP($E129,BS$450:BV$461,2,FALSE)*BS129*($K129)+IF($G129&lt;&gt;0,($H129/$G129)*BS129,0)*(1-$K129)</f>
        <v>0</v>
      </c>
      <c r="BU129" s="989">
        <f>VLOOKUP($E129,BS$450:BV$461,3,FALSE)*BS129*($K129)+IF($G129&lt;&gt;0,($I129/$G129)*BS129,0)*(1-$K129)</f>
        <v>0</v>
      </c>
      <c r="BV129" s="989">
        <f>VLOOKUP($E129,BS$450:BV$461,4,FALSE)*BS129*($K129)+(BS129-BT129-BU129)*(1-$K129)</f>
        <v>0</v>
      </c>
      <c r="BW129" s="990"/>
      <c r="CA129" s="988">
        <f t="shared" si="155"/>
        <v>0</v>
      </c>
      <c r="CB129" s="989">
        <f>VLOOKUP($E129,CA$450:CD$461,2,FALSE)*CA129*($K129)+IF($G129&lt;&gt;0,($H129/$G129)*CA129,0)*(1-$K129)</f>
        <v>0</v>
      </c>
      <c r="CC129" s="989">
        <f>VLOOKUP($E129,CA$450:CD$461,3,FALSE)*CA129*($K129)+IF($G129&lt;&gt;0,($I129/$G129)*CA129,0)*(1-$K129)</f>
        <v>0</v>
      </c>
      <c r="CD129" s="989">
        <f>VLOOKUP($E129,CA$450:CD$461,4,FALSE)*CA129*($K129)+(CA129-CB129-CC129)*(1-$K129)</f>
        <v>0</v>
      </c>
      <c r="CE129" s="990"/>
      <c r="CI129" s="988">
        <f t="shared" si="156"/>
        <v>0</v>
      </c>
      <c r="CJ129" s="989">
        <f>VLOOKUP($E129,CI$450:CL$461,2,FALSE)*CI129*($K129)+IF($G129&lt;&gt;0,($H129/$G129)*CI129,0)*(1-$K129)</f>
        <v>0</v>
      </c>
      <c r="CK129" s="989">
        <f>VLOOKUP($E129,CI$450:CL$461,3,FALSE)*CI129*($K129)+IF($G129&lt;&gt;0,($I129/$G129)*CI129,0)*(1-$K129)</f>
        <v>0</v>
      </c>
      <c r="CL129" s="989">
        <f>VLOOKUP($E129,CI$450:CL$461,4,FALSE)*CI129*($K129)+(CI129-CJ129-CK129)*(1-$K129)</f>
        <v>0</v>
      </c>
      <c r="CM129" s="990"/>
      <c r="CQ129" s="988">
        <f t="shared" si="157"/>
        <v>0</v>
      </c>
      <c r="CR129" s="989">
        <f>VLOOKUP($E129,CQ$450:CT$461,2,FALSE)*CQ129*($K129)+IF($G129&lt;&gt;0,($H129/$G129)*CQ129,0)*(1-$K129)</f>
        <v>0</v>
      </c>
      <c r="CS129" s="989">
        <f>VLOOKUP($E129,CQ$450:CT$461,3,FALSE)*CQ129*($K129)+IF($G129&lt;&gt;0,($I129/$G129)*CQ129,0)*(1-$K129)</f>
        <v>0</v>
      </c>
      <c r="CT129" s="989">
        <f>VLOOKUP($E129,CQ$450:CT$461,4,FALSE)*CQ129*($K129)+(CQ129-CR129-CS129)*(1-$K129)</f>
        <v>0</v>
      </c>
      <c r="CU129" s="990"/>
      <c r="CY129" s="988">
        <f t="shared" si="158"/>
        <v>0</v>
      </c>
      <c r="CZ129" s="989">
        <f>VLOOKUP($E129,CY$450:DB$461,2,FALSE)*CY129*($K129)+IF($G129&lt;&gt;0,($H129/$G129)*CY129,0)*(1-$K129)</f>
        <v>0</v>
      </c>
      <c r="DA129" s="989">
        <f>VLOOKUP($E129,CY$450:DB$461,3,FALSE)*CY129*($K129)+IF($G129&lt;&gt;0,($I129/$G129)*CY129,0)*(1-$K129)</f>
        <v>0</v>
      </c>
      <c r="DB129" s="989">
        <f>VLOOKUP($E129,CY$450:DB$461,4,FALSE)*CY129*($K129)+(CY129-CZ129-DA129)*(1-$K129)</f>
        <v>0</v>
      </c>
      <c r="DC129" s="990"/>
      <c r="DG129" s="988">
        <f t="shared" si="159"/>
        <v>0</v>
      </c>
      <c r="DH129" s="989">
        <f>VLOOKUP($E129,DG$450:DJ$461,2,FALSE)*DG129*($K129)+IF($G129&lt;&gt;0,($H129/$G129)*DG129,0)*(1-$K129)</f>
        <v>0</v>
      </c>
      <c r="DI129" s="989">
        <f>VLOOKUP($E129,DG$450:DJ$461,3,FALSE)*DG129*($K129)+IF($G129&lt;&gt;0,($I129/$G129)*DG129,0)*(1-$K129)</f>
        <v>0</v>
      </c>
      <c r="DJ129" s="989">
        <f>VLOOKUP($E129,DG$450:DJ$461,4,FALSE)*DG129*($K129)+(DG129-DH129-DI129)*(1-$K129)</f>
        <v>0</v>
      </c>
      <c r="DK129" s="990"/>
      <c r="DO129" s="988">
        <f t="shared" si="160"/>
        <v>0</v>
      </c>
      <c r="DP129" s="989">
        <f>VLOOKUP($E129,DO$450:DR$461,2,FALSE)*DO129*($K129)+IF($G129&lt;&gt;0,($H129/$G129)*DO129,0)*(1-$K129)</f>
        <v>0</v>
      </c>
      <c r="DQ129" s="989">
        <f>VLOOKUP($E129,DO$450:DR$461,3,FALSE)*DO129*($K129)+IF($G129&lt;&gt;0,($I129/$G129)*DO129,0)*(1-$K129)</f>
        <v>0</v>
      </c>
      <c r="DR129" s="989">
        <f>VLOOKUP($E129,DO$450:DR$461,4,FALSE)*DO129*($K129)+(DO129-DP129-DQ129)*(1-$K129)</f>
        <v>0</v>
      </c>
      <c r="DS129" s="990"/>
      <c r="DW129" s="988">
        <f t="shared" si="161"/>
        <v>0</v>
      </c>
      <c r="DX129" s="989">
        <f>VLOOKUP($E129,DW$450:DZ$461,2,FALSE)*DW129*($K129)+IF($G129&lt;&gt;0,($H129/$G129)*DW129,0)*(1-$K129)</f>
        <v>0</v>
      </c>
      <c r="DY129" s="989">
        <f>VLOOKUP($E129,DW$450:DZ$461,3,FALSE)*DW129*($K129)+IF($G129&lt;&gt;0,($I129/$G129)*DW129,0)*(1-$K129)</f>
        <v>0</v>
      </c>
      <c r="DZ129" s="989">
        <f>VLOOKUP($E129,DW$450:DZ$461,4,FALSE)*DW129*($K129)+(DW129-DX129-DY129)*(1-$K129)</f>
        <v>0</v>
      </c>
      <c r="EA129" s="990"/>
      <c r="EE129" s="988">
        <f t="shared" si="162"/>
        <v>0</v>
      </c>
      <c r="EF129" s="989">
        <f>VLOOKUP($E129,EE$450:EH$461,2,FALSE)*EE129*($K129)+IF($G129&lt;&gt;0,($H129/$G129)*EE129,0)*(1-$K129)</f>
        <v>0</v>
      </c>
      <c r="EG129" s="989">
        <f>VLOOKUP($E129,EE$450:EH$461,3,FALSE)*EE129*($K129)+IF($G129&lt;&gt;0,($I129/$G129)*EE129,0)*(1-$K129)</f>
        <v>0</v>
      </c>
      <c r="EH129" s="989">
        <f>VLOOKUP($E129,EE$450:EH$461,4,FALSE)*EE129*($K129)+(EE129-EF129-EG129)*(1-$K129)</f>
        <v>0</v>
      </c>
      <c r="EI129" s="990"/>
      <c r="EM129" s="988">
        <f t="shared" si="163"/>
        <v>0</v>
      </c>
      <c r="EN129" s="989">
        <f>VLOOKUP($E129,EM$450:EP$461,2,FALSE)*EM129*($K129)+IF($G129&lt;&gt;0,($H129/$G129)*EM129,0)*(1-$K129)</f>
        <v>0</v>
      </c>
      <c r="EO129" s="989">
        <f>VLOOKUP($E129,EM$450:EP$461,3,FALSE)*EM129*($K129)+IF($G129&lt;&gt;0,($I129/$G129)*EM129,0)*(1-$K129)</f>
        <v>0</v>
      </c>
      <c r="EP129" s="989">
        <f>VLOOKUP($E129,EM$450:EP$461,4,FALSE)*EM129*($K129)+(EM129-EN129-EO129)*(1-$K129)</f>
        <v>0</v>
      </c>
      <c r="EQ129" s="990"/>
      <c r="EU129" s="988">
        <f t="shared" si="164"/>
        <v>0</v>
      </c>
      <c r="EV129" s="989">
        <f>VLOOKUP($E129,EU$450:EX$461,2,FALSE)*EU129*($K129)+IF($G129&lt;&gt;0,($H129/$G129)*EU129,0)*(1-$K129)</f>
        <v>0</v>
      </c>
      <c r="EW129" s="989">
        <f>VLOOKUP($E129,EU$450:EX$461,3,FALSE)*EU129*($K129)+IF($G129&lt;&gt;0,($I129/$G129)*EU129,0)*(1-$K129)</f>
        <v>0</v>
      </c>
      <c r="EX129" s="989">
        <f>VLOOKUP($E129,EU$450:EX$461,4,FALSE)*EU129*($K129)+(EU129-EV129-EW129)*(1-$K129)</f>
        <v>0</v>
      </c>
      <c r="EY129" s="990"/>
      <c r="FC129" s="988">
        <f t="shared" si="165"/>
        <v>0</v>
      </c>
      <c r="FD129" s="989">
        <f>VLOOKUP($E129,FC$450:FF$461,2,FALSE)*FC129*($K129)+IF($G129&lt;&gt;0,($H129/$G129)*FC129,0)*(1-$K129)</f>
        <v>0</v>
      </c>
      <c r="FE129" s="989">
        <f>VLOOKUP($E129,FC$450:FF$461,3,FALSE)*FC129*($K129)+IF($G129&lt;&gt;0,($I129/$G129)*FC129,0)*(1-$K129)</f>
        <v>0</v>
      </c>
      <c r="FF129" s="989">
        <f>VLOOKUP($E129,FC$450:FF$461,4,FALSE)*FC129*($K129)+(FC129-FD129-FE129)*(1-$K129)</f>
        <v>0</v>
      </c>
      <c r="FG129" s="990"/>
      <c r="FK129" s="988">
        <f t="shared" si="166"/>
        <v>0</v>
      </c>
      <c r="FL129" s="989">
        <f>VLOOKUP($E129,FK$450:FN$461,2,FALSE)*FK129*($K129)+IF($G129&lt;&gt;0,($H129/$G129)*FK129,0)*(1-$K129)</f>
        <v>0</v>
      </c>
      <c r="FM129" s="989">
        <f>VLOOKUP($E129,FK$450:FN$461,3,FALSE)*FK129*($K129)+IF($G129&lt;&gt;0,($I129/$G129)*FK129,0)*(1-$K129)</f>
        <v>0</v>
      </c>
      <c r="FN129" s="989">
        <f>VLOOKUP($E129,FK$450:FN$461,4,FALSE)*FK129*($K129)+(FK129-FL129-FM129)*(1-$K129)</f>
        <v>0</v>
      </c>
      <c r="FO129" s="990"/>
    </row>
    <row r="130" spans="1:171">
      <c r="A130" s="1246"/>
      <c r="B130" s="79" t="s">
        <v>12</v>
      </c>
      <c r="C130" s="1963" t="s">
        <v>78</v>
      </c>
      <c r="D130" s="764">
        <v>182.2</v>
      </c>
      <c r="E130" s="182" t="str">
        <f>'Sch 1- Rate Base '!E130</f>
        <v>DIRECT</v>
      </c>
      <c r="F130" s="765"/>
      <c r="G130" s="182">
        <f>'Sch 1- Rate Base '!G130</f>
        <v>0</v>
      </c>
      <c r="H130" s="182">
        <f>'Sch 1- Rate Base '!H130</f>
        <v>0</v>
      </c>
      <c r="I130" s="182">
        <f>'Sch 1- Rate Base '!I130</f>
        <v>0</v>
      </c>
      <c r="J130" s="1247">
        <f>'Sch 1- Rate Base '!J130</f>
        <v>0</v>
      </c>
      <c r="K130" s="777">
        <f t="shared" si="146"/>
        <v>0</v>
      </c>
      <c r="O130" s="988">
        <f t="shared" si="147"/>
        <v>0</v>
      </c>
      <c r="P130" s="989">
        <f>VLOOKUP($E130,O$450:R$461,2,FALSE)*O130*($K130)+IF($G130&lt;&gt;0,($H130/$G130)*O130,0)*(1-$K130)</f>
        <v>0</v>
      </c>
      <c r="Q130" s="989">
        <f>VLOOKUP($E130,O$450:R$461,3,FALSE)*O130*($K130)+IF($G130&lt;&gt;0,($I130/$G130)*O130,0)*(1-$K130)</f>
        <v>0</v>
      </c>
      <c r="R130" s="989">
        <f>VLOOKUP($E130,O$450:R$461,4,FALSE)*O130*($K130)+(O130-P130-Q130)*(1-$K130)</f>
        <v>0</v>
      </c>
      <c r="S130" s="990"/>
      <c r="W130" s="988">
        <f t="shared" si="148"/>
        <v>0</v>
      </c>
      <c r="X130" s="989">
        <f>VLOOKUP($E130,W$450:Z$461,2,FALSE)*W130*($K130)+IF($G130&lt;&gt;0,($H130/$G130)*W130,0)*(1-$K130)</f>
        <v>0</v>
      </c>
      <c r="Y130" s="989">
        <f>VLOOKUP($E130,W$450:Z$461,3,FALSE)*W130*($K130)+IF($G130&lt;&gt;0,($I130/$G130)*W130,0)*(1-$K130)</f>
        <v>0</v>
      </c>
      <c r="Z130" s="989">
        <f>VLOOKUP($E130,W$450:Z$461,4,FALSE)*W130*($K130)+(W130-X130-Y130)*(1-$K130)</f>
        <v>0</v>
      </c>
      <c r="AA130" s="990"/>
      <c r="AE130" s="988">
        <f t="shared" si="149"/>
        <v>0</v>
      </c>
      <c r="AF130" s="989">
        <f>VLOOKUP($E130,AE$450:AH$461,2,FALSE)*AE130*($K130)+IF($G130&lt;&gt;0,($H130/$G130)*AE130,0)*(1-$K130)</f>
        <v>0</v>
      </c>
      <c r="AG130" s="989">
        <f>VLOOKUP($E130,AE$450:AH$461,3,FALSE)*AE130*($K130)+IF($G130&lt;&gt;0,($I130/$G130)*AE130,0)*(1-$K130)</f>
        <v>0</v>
      </c>
      <c r="AH130" s="989">
        <f>VLOOKUP($E130,AE$450:AH$461,4,FALSE)*AE130*($K130)+(AE130-AF130-AG130)*(1-$K130)</f>
        <v>0</v>
      </c>
      <c r="AI130" s="990"/>
      <c r="AM130" s="988">
        <f t="shared" si="150"/>
        <v>0</v>
      </c>
      <c r="AN130" s="989">
        <f>VLOOKUP($E130,AM$450:AP$461,2,FALSE)*AM130*($K130)+IF($G130&lt;&gt;0,($H130/$G130)*AM130,0)*(1-$K130)</f>
        <v>0</v>
      </c>
      <c r="AO130" s="989">
        <f>VLOOKUP($E130,AM$450:AP$461,3,FALSE)*AM130*($K130)+IF($G130&lt;&gt;0,($I130/$G130)*AM130,0)*(1-$K130)</f>
        <v>0</v>
      </c>
      <c r="AP130" s="989">
        <f>VLOOKUP($E130,AM$450:AP$461,4,FALSE)*AM130*($K130)+(AM130-AN130-AO130)*(1-$K130)</f>
        <v>0</v>
      </c>
      <c r="AQ130" s="990"/>
      <c r="AU130" s="988">
        <f t="shared" si="151"/>
        <v>0</v>
      </c>
      <c r="AV130" s="989">
        <f>VLOOKUP($E130,AU$450:AX$461,2,FALSE)*AU130*($K130)+IF($G130&lt;&gt;0,($H130/$G130)*AU130,0)*(1-$K130)</f>
        <v>0</v>
      </c>
      <c r="AW130" s="989">
        <f>VLOOKUP($E130,AU$450:AX$461,3,FALSE)*AU130*($K130)+IF($G130&lt;&gt;0,($I130/$G130)*AU130,0)*(1-$K130)</f>
        <v>0</v>
      </c>
      <c r="AX130" s="989">
        <f>VLOOKUP($E130,AU$450:AX$461,4,FALSE)*AU130*($K130)+(AU130-AV130-AW130)*(1-$K130)</f>
        <v>0</v>
      </c>
      <c r="AY130" s="990"/>
      <c r="BC130" s="988">
        <f t="shared" si="152"/>
        <v>0</v>
      </c>
      <c r="BD130" s="989">
        <f>VLOOKUP($E130,BC$450:BF$461,2,FALSE)*BC130*($K130)+IF($G130&lt;&gt;0,($H130/$G130)*BC130,0)*(1-$K130)</f>
        <v>0</v>
      </c>
      <c r="BE130" s="989">
        <f>VLOOKUP($E130,BC$450:BF$461,3,FALSE)*BC130*($K130)+IF($G130&lt;&gt;0,($I130/$G130)*BC130,0)*(1-$K130)</f>
        <v>0</v>
      </c>
      <c r="BF130" s="989">
        <f>VLOOKUP($E130,BC$450:BF$461,4,FALSE)*BC130*($K130)+(BC130-BD130-BE130)*(1-$K130)</f>
        <v>0</v>
      </c>
      <c r="BG130" s="990"/>
      <c r="BK130" s="988">
        <f t="shared" si="153"/>
        <v>0</v>
      </c>
      <c r="BL130" s="989">
        <f>VLOOKUP($E130,BK$450:BN$461,2,FALSE)*BK130*($K130)+IF($G130&lt;&gt;0,($H130/$G130)*BK130,0)*(1-$K130)</f>
        <v>0</v>
      </c>
      <c r="BM130" s="989">
        <f>VLOOKUP($E130,BK$450:BN$461,3,FALSE)*BK130*($K130)+IF($G130&lt;&gt;0,($I130/$G130)*BK130,0)*(1-$K130)</f>
        <v>0</v>
      </c>
      <c r="BN130" s="989">
        <f>VLOOKUP($E130,BK$450:BN$461,4,FALSE)*BK130*($K130)+(BK130-BL130-BM130)*(1-$K130)</f>
        <v>0</v>
      </c>
      <c r="BO130" s="990"/>
      <c r="BS130" s="988">
        <f t="shared" si="154"/>
        <v>0</v>
      </c>
      <c r="BT130" s="989">
        <f>VLOOKUP($E130,BS$450:BV$461,2,FALSE)*BS130*($K130)+IF($G130&lt;&gt;0,($H130/$G130)*BS130,0)*(1-$K130)</f>
        <v>0</v>
      </c>
      <c r="BU130" s="989">
        <f>VLOOKUP($E130,BS$450:BV$461,3,FALSE)*BS130*($K130)+IF($G130&lt;&gt;0,($I130/$G130)*BS130,0)*(1-$K130)</f>
        <v>0</v>
      </c>
      <c r="BV130" s="989">
        <f>VLOOKUP($E130,BS$450:BV$461,4,FALSE)*BS130*($K130)+(BS130-BT130-BU130)*(1-$K130)</f>
        <v>0</v>
      </c>
      <c r="BW130" s="990"/>
      <c r="CA130" s="988">
        <f t="shared" si="155"/>
        <v>0</v>
      </c>
      <c r="CB130" s="989">
        <f>VLOOKUP($E130,CA$450:CD$461,2,FALSE)*CA130*($K130)+IF($G130&lt;&gt;0,($H130/$G130)*CA130,0)*(1-$K130)</f>
        <v>0</v>
      </c>
      <c r="CC130" s="989">
        <f>VLOOKUP($E130,CA$450:CD$461,3,FALSE)*CA130*($K130)+IF($G130&lt;&gt;0,($I130/$G130)*CA130,0)*(1-$K130)</f>
        <v>0</v>
      </c>
      <c r="CD130" s="989">
        <f>VLOOKUP($E130,CA$450:CD$461,4,FALSE)*CA130*($K130)+(CA130-CB130-CC130)*(1-$K130)</f>
        <v>0</v>
      </c>
      <c r="CE130" s="990"/>
      <c r="CI130" s="988">
        <f t="shared" si="156"/>
        <v>0</v>
      </c>
      <c r="CJ130" s="989">
        <f>VLOOKUP($E130,CI$450:CL$461,2,FALSE)*CI130*($K130)+IF($G130&lt;&gt;0,($H130/$G130)*CI130,0)*(1-$K130)</f>
        <v>0</v>
      </c>
      <c r="CK130" s="989">
        <f>VLOOKUP($E130,CI$450:CL$461,3,FALSE)*CI130*($K130)+IF($G130&lt;&gt;0,($I130/$G130)*CI130,0)*(1-$K130)</f>
        <v>0</v>
      </c>
      <c r="CL130" s="989">
        <f>VLOOKUP($E130,CI$450:CL$461,4,FALSE)*CI130*($K130)+(CI130-CJ130-CK130)*(1-$K130)</f>
        <v>0</v>
      </c>
      <c r="CM130" s="990"/>
      <c r="CQ130" s="988">
        <f t="shared" si="157"/>
        <v>0</v>
      </c>
      <c r="CR130" s="989">
        <f>VLOOKUP($E130,CQ$450:CT$461,2,FALSE)*CQ130*($K130)+IF($G130&lt;&gt;0,($H130/$G130)*CQ130,0)*(1-$K130)</f>
        <v>0</v>
      </c>
      <c r="CS130" s="989">
        <f>VLOOKUP($E130,CQ$450:CT$461,3,FALSE)*CQ130*($K130)+IF($G130&lt;&gt;0,($I130/$G130)*CQ130,0)*(1-$K130)</f>
        <v>0</v>
      </c>
      <c r="CT130" s="989">
        <f>VLOOKUP($E130,CQ$450:CT$461,4,FALSE)*CQ130*($K130)+(CQ130-CR130-CS130)*(1-$K130)</f>
        <v>0</v>
      </c>
      <c r="CU130" s="990"/>
      <c r="CY130" s="988">
        <f t="shared" si="158"/>
        <v>0</v>
      </c>
      <c r="CZ130" s="989">
        <f>VLOOKUP($E130,CY$450:DB$461,2,FALSE)*CY130*($K130)+IF($G130&lt;&gt;0,($H130/$G130)*CY130,0)*(1-$K130)</f>
        <v>0</v>
      </c>
      <c r="DA130" s="989">
        <f>VLOOKUP($E130,CY$450:DB$461,3,FALSE)*CY130*($K130)+IF($G130&lt;&gt;0,($I130/$G130)*CY130,0)*(1-$K130)</f>
        <v>0</v>
      </c>
      <c r="DB130" s="989">
        <f>VLOOKUP($E130,CY$450:DB$461,4,FALSE)*CY130*($K130)+(CY130-CZ130-DA130)*(1-$K130)</f>
        <v>0</v>
      </c>
      <c r="DC130" s="990"/>
      <c r="DG130" s="988">
        <f t="shared" si="159"/>
        <v>0</v>
      </c>
      <c r="DH130" s="989">
        <f>VLOOKUP($E130,DG$450:DJ$461,2,FALSE)*DG130*($K130)+IF($G130&lt;&gt;0,($H130/$G130)*DG130,0)*(1-$K130)</f>
        <v>0</v>
      </c>
      <c r="DI130" s="989">
        <f>VLOOKUP($E130,DG$450:DJ$461,3,FALSE)*DG130*($K130)+IF($G130&lt;&gt;0,($I130/$G130)*DG130,0)*(1-$K130)</f>
        <v>0</v>
      </c>
      <c r="DJ130" s="989">
        <f>VLOOKUP($E130,DG$450:DJ$461,4,FALSE)*DG130*($K130)+(DG130-DH130-DI130)*(1-$K130)</f>
        <v>0</v>
      </c>
      <c r="DK130" s="990"/>
      <c r="DO130" s="988">
        <f t="shared" si="160"/>
        <v>0</v>
      </c>
      <c r="DP130" s="989">
        <f>VLOOKUP($E130,DO$450:DR$461,2,FALSE)*DO130*($K130)+IF($G130&lt;&gt;0,($H130/$G130)*DO130,0)*(1-$K130)</f>
        <v>0</v>
      </c>
      <c r="DQ130" s="989">
        <f>VLOOKUP($E130,DO$450:DR$461,3,FALSE)*DO130*($K130)+IF($G130&lt;&gt;0,($I130/$G130)*DO130,0)*(1-$K130)</f>
        <v>0</v>
      </c>
      <c r="DR130" s="989">
        <f>VLOOKUP($E130,DO$450:DR$461,4,FALSE)*DO130*($K130)+(DO130-DP130-DQ130)*(1-$K130)</f>
        <v>0</v>
      </c>
      <c r="DS130" s="990"/>
      <c r="DW130" s="988">
        <f t="shared" si="161"/>
        <v>0</v>
      </c>
      <c r="DX130" s="989">
        <f>VLOOKUP($E130,DW$450:DZ$461,2,FALSE)*DW130*($K130)+IF($G130&lt;&gt;0,($H130/$G130)*DW130,0)*(1-$K130)</f>
        <v>0</v>
      </c>
      <c r="DY130" s="989">
        <f>VLOOKUP($E130,DW$450:DZ$461,3,FALSE)*DW130*($K130)+IF($G130&lt;&gt;0,($I130/$G130)*DW130,0)*(1-$K130)</f>
        <v>0</v>
      </c>
      <c r="DZ130" s="989">
        <f>VLOOKUP($E130,DW$450:DZ$461,4,FALSE)*DW130*($K130)+(DW130-DX130-DY130)*(1-$K130)</f>
        <v>0</v>
      </c>
      <c r="EA130" s="990"/>
      <c r="EE130" s="988">
        <f t="shared" si="162"/>
        <v>0</v>
      </c>
      <c r="EF130" s="989">
        <f>VLOOKUP($E130,EE$450:EH$461,2,FALSE)*EE130*($K130)+IF($G130&lt;&gt;0,($H130/$G130)*EE130,0)*(1-$K130)</f>
        <v>0</v>
      </c>
      <c r="EG130" s="989">
        <f>VLOOKUP($E130,EE$450:EH$461,3,FALSE)*EE130*($K130)+IF($G130&lt;&gt;0,($I130/$G130)*EE130,0)*(1-$K130)</f>
        <v>0</v>
      </c>
      <c r="EH130" s="989">
        <f>VLOOKUP($E130,EE$450:EH$461,4,FALSE)*EE130*($K130)+(EE130-EF130-EG130)*(1-$K130)</f>
        <v>0</v>
      </c>
      <c r="EI130" s="990"/>
      <c r="EM130" s="988">
        <f t="shared" si="163"/>
        <v>0</v>
      </c>
      <c r="EN130" s="989">
        <f>VLOOKUP($E130,EM$450:EP$461,2,FALSE)*EM130*($K130)+IF($G130&lt;&gt;0,($H130/$G130)*EM130,0)*(1-$K130)</f>
        <v>0</v>
      </c>
      <c r="EO130" s="989">
        <f>VLOOKUP($E130,EM$450:EP$461,3,FALSE)*EM130*($K130)+IF($G130&lt;&gt;0,($I130/$G130)*EM130,0)*(1-$K130)</f>
        <v>0</v>
      </c>
      <c r="EP130" s="989">
        <f>VLOOKUP($E130,EM$450:EP$461,4,FALSE)*EM130*($K130)+(EM130-EN130-EO130)*(1-$K130)</f>
        <v>0</v>
      </c>
      <c r="EQ130" s="990"/>
      <c r="EU130" s="988">
        <f t="shared" si="164"/>
        <v>0</v>
      </c>
      <c r="EV130" s="989">
        <f>VLOOKUP($E130,EU$450:EX$461,2,FALSE)*EU130*($K130)+IF($G130&lt;&gt;0,($H130/$G130)*EU130,0)*(1-$K130)</f>
        <v>0</v>
      </c>
      <c r="EW130" s="989">
        <f>VLOOKUP($E130,EU$450:EX$461,3,FALSE)*EU130*($K130)+IF($G130&lt;&gt;0,($I130/$G130)*EU130,0)*(1-$K130)</f>
        <v>0</v>
      </c>
      <c r="EX130" s="989">
        <f>VLOOKUP($E130,EU$450:EX$461,4,FALSE)*EU130*($K130)+(EU130-EV130-EW130)*(1-$K130)</f>
        <v>0</v>
      </c>
      <c r="EY130" s="990"/>
      <c r="FC130" s="988">
        <f t="shared" si="165"/>
        <v>0</v>
      </c>
      <c r="FD130" s="989">
        <f>VLOOKUP($E130,FC$450:FF$461,2,FALSE)*FC130*($K130)+IF($G130&lt;&gt;0,($H130/$G130)*FC130,0)*(1-$K130)</f>
        <v>0</v>
      </c>
      <c r="FE130" s="989">
        <f>VLOOKUP($E130,FC$450:FF$461,3,FALSE)*FC130*($K130)+IF($G130&lt;&gt;0,($I130/$G130)*FC130,0)*(1-$K130)</f>
        <v>0</v>
      </c>
      <c r="FF130" s="989">
        <f>VLOOKUP($E130,FC$450:FF$461,4,FALSE)*FC130*($K130)+(FC130-FD130-FE130)*(1-$K130)</f>
        <v>0</v>
      </c>
      <c r="FG130" s="990"/>
      <c r="FK130" s="988">
        <f t="shared" si="166"/>
        <v>0</v>
      </c>
      <c r="FL130" s="989">
        <f>VLOOKUP($E130,FK$450:FN$461,2,FALSE)*FK130*($K130)+IF($G130&lt;&gt;0,($H130/$G130)*FK130,0)*(1-$K130)</f>
        <v>0</v>
      </c>
      <c r="FM130" s="989">
        <f>VLOOKUP($E130,FK$450:FN$461,3,FALSE)*FK130*($K130)+IF($G130&lt;&gt;0,($I130/$G130)*FK130,0)*(1-$K130)</f>
        <v>0</v>
      </c>
      <c r="FN130" s="989">
        <f>VLOOKUP($E130,FK$450:FN$461,4,FALSE)*FK130*($K130)+(FK130-FL130-FM130)*(1-$K130)</f>
        <v>0</v>
      </c>
      <c r="FO130" s="990"/>
    </row>
    <row r="131" spans="1:171">
      <c r="A131" s="1246"/>
      <c r="B131" s="79" t="s">
        <v>13</v>
      </c>
      <c r="C131" s="1963" t="s">
        <v>78</v>
      </c>
      <c r="D131" s="764">
        <v>182.3</v>
      </c>
      <c r="E131" s="182" t="str">
        <f>'Sch 1- Rate Base '!E131</f>
        <v>DIRECT</v>
      </c>
      <c r="F131" s="765"/>
      <c r="G131" s="182">
        <f>'Sch 1- Rate Base '!G131</f>
        <v>0</v>
      </c>
      <c r="H131" s="182">
        <f>'Sch 1- Rate Base '!H131</f>
        <v>0</v>
      </c>
      <c r="I131" s="182">
        <f>'Sch 1- Rate Base '!I131</f>
        <v>0</v>
      </c>
      <c r="J131" s="1247">
        <f>'Sch 1- Rate Base '!J131</f>
        <v>0</v>
      </c>
      <c r="K131" s="777">
        <f t="shared" si="146"/>
        <v>0</v>
      </c>
      <c r="O131" s="988">
        <f t="shared" si="147"/>
        <v>0</v>
      </c>
      <c r="P131" s="989">
        <f>VLOOKUP($E131,O$450:R$461,2,FALSE)*O131*($K131)+IF($G131&lt;&gt;0,($H131/$G131)*O131,0)*(1-$K131)</f>
        <v>0</v>
      </c>
      <c r="Q131" s="989">
        <f>VLOOKUP($E131,O$450:R$461,3,FALSE)*O131*($K131)+IF($G131&lt;&gt;0,($I131/$G131)*O131,0)*(1-$K131)</f>
        <v>0</v>
      </c>
      <c r="R131" s="989">
        <f>VLOOKUP($E131,O$450:R$461,4,FALSE)*O131*($K131)+(O131-P131-Q131)*(1-$K131)</f>
        <v>0</v>
      </c>
      <c r="S131" s="990"/>
      <c r="W131" s="988">
        <f t="shared" si="148"/>
        <v>0</v>
      </c>
      <c r="X131" s="989">
        <f>VLOOKUP($E131,W$450:Z$461,2,FALSE)*W131*($K131)+IF($G131&lt;&gt;0,($H131/$G131)*W131,0)*(1-$K131)</f>
        <v>0</v>
      </c>
      <c r="Y131" s="989">
        <f>VLOOKUP($E131,W$450:Z$461,3,FALSE)*W131*($K131)+IF($G131&lt;&gt;0,($I131/$G131)*W131,0)*(1-$K131)</f>
        <v>0</v>
      </c>
      <c r="Z131" s="989">
        <f>VLOOKUP($E131,W$450:Z$461,4,FALSE)*W131*($K131)+(W131-X131-Y131)*(1-$K131)</f>
        <v>0</v>
      </c>
      <c r="AA131" s="990"/>
      <c r="AE131" s="988">
        <f t="shared" si="149"/>
        <v>0</v>
      </c>
      <c r="AF131" s="989">
        <f>VLOOKUP($E131,AE$450:AH$461,2,FALSE)*AE131*($K131)+IF($G131&lt;&gt;0,($H131/$G131)*AE131,0)*(1-$K131)</f>
        <v>0</v>
      </c>
      <c r="AG131" s="989">
        <f>VLOOKUP($E131,AE$450:AH$461,3,FALSE)*AE131*($K131)+IF($G131&lt;&gt;0,($I131/$G131)*AE131,0)*(1-$K131)</f>
        <v>0</v>
      </c>
      <c r="AH131" s="989">
        <f>VLOOKUP($E131,AE$450:AH$461,4,FALSE)*AE131*($K131)+(AE131-AF131-AG131)*(1-$K131)</f>
        <v>0</v>
      </c>
      <c r="AI131" s="990"/>
      <c r="AM131" s="988">
        <f t="shared" si="150"/>
        <v>0</v>
      </c>
      <c r="AN131" s="989">
        <f>VLOOKUP($E131,AM$450:AP$461,2,FALSE)*AM131*($K131)+IF($G131&lt;&gt;0,($H131/$G131)*AM131,0)*(1-$K131)</f>
        <v>0</v>
      </c>
      <c r="AO131" s="989">
        <f>VLOOKUP($E131,AM$450:AP$461,3,FALSE)*AM131*($K131)+IF($G131&lt;&gt;0,($I131/$G131)*AM131,0)*(1-$K131)</f>
        <v>0</v>
      </c>
      <c r="AP131" s="989">
        <f>VLOOKUP($E131,AM$450:AP$461,4,FALSE)*AM131*($K131)+(AM131-AN131-AO131)*(1-$K131)</f>
        <v>0</v>
      </c>
      <c r="AQ131" s="990"/>
      <c r="AU131" s="988">
        <f t="shared" si="151"/>
        <v>0</v>
      </c>
      <c r="AV131" s="989">
        <f>VLOOKUP($E131,AU$450:AX$461,2,FALSE)*AU131*($K131)+IF($G131&lt;&gt;0,($H131/$G131)*AU131,0)*(1-$K131)</f>
        <v>0</v>
      </c>
      <c r="AW131" s="989">
        <f>VLOOKUP($E131,AU$450:AX$461,3,FALSE)*AU131*($K131)+IF($G131&lt;&gt;0,($I131/$G131)*AU131,0)*(1-$K131)</f>
        <v>0</v>
      </c>
      <c r="AX131" s="989">
        <f>VLOOKUP($E131,AU$450:AX$461,4,FALSE)*AU131*($K131)+(AU131-AV131-AW131)*(1-$K131)</f>
        <v>0</v>
      </c>
      <c r="AY131" s="990"/>
      <c r="BC131" s="988">
        <f t="shared" si="152"/>
        <v>0</v>
      </c>
      <c r="BD131" s="989">
        <f>VLOOKUP($E131,BC$450:BF$461,2,FALSE)*BC131*($K131)+IF($G131&lt;&gt;0,($H131/$G131)*BC131,0)*(1-$K131)</f>
        <v>0</v>
      </c>
      <c r="BE131" s="989">
        <f>VLOOKUP($E131,BC$450:BF$461,3,FALSE)*BC131*($K131)+IF($G131&lt;&gt;0,($I131/$G131)*BC131,0)*(1-$K131)</f>
        <v>0</v>
      </c>
      <c r="BF131" s="989">
        <f>VLOOKUP($E131,BC$450:BF$461,4,FALSE)*BC131*($K131)+(BC131-BD131-BE131)*(1-$K131)</f>
        <v>0</v>
      </c>
      <c r="BG131" s="990"/>
      <c r="BK131" s="988">
        <f t="shared" si="153"/>
        <v>0</v>
      </c>
      <c r="BL131" s="989">
        <f>VLOOKUP($E131,BK$450:BN$461,2,FALSE)*BK131*($K131)+IF($G131&lt;&gt;0,($H131/$G131)*BK131,0)*(1-$K131)</f>
        <v>0</v>
      </c>
      <c r="BM131" s="989">
        <f>VLOOKUP($E131,BK$450:BN$461,3,FALSE)*BK131*($K131)+IF($G131&lt;&gt;0,($I131/$G131)*BK131,0)*(1-$K131)</f>
        <v>0</v>
      </c>
      <c r="BN131" s="989">
        <f>VLOOKUP($E131,BK$450:BN$461,4,FALSE)*BK131*($K131)+(BK131-BL131-BM131)*(1-$K131)</f>
        <v>0</v>
      </c>
      <c r="BO131" s="990"/>
      <c r="BS131" s="988">
        <f t="shared" si="154"/>
        <v>0</v>
      </c>
      <c r="BT131" s="989">
        <f>VLOOKUP($E131,BS$450:BV$461,2,FALSE)*BS131*($K131)+IF($G131&lt;&gt;0,($H131/$G131)*BS131,0)*(1-$K131)</f>
        <v>0</v>
      </c>
      <c r="BU131" s="989">
        <f>VLOOKUP($E131,BS$450:BV$461,3,FALSE)*BS131*($K131)+IF($G131&lt;&gt;0,($I131/$G131)*BS131,0)*(1-$K131)</f>
        <v>0</v>
      </c>
      <c r="BV131" s="989">
        <f>VLOOKUP($E131,BS$450:BV$461,4,FALSE)*BS131*($K131)+(BS131-BT131-BU131)*(1-$K131)</f>
        <v>0</v>
      </c>
      <c r="BW131" s="990"/>
      <c r="CA131" s="988">
        <f t="shared" si="155"/>
        <v>0</v>
      </c>
      <c r="CB131" s="989">
        <f>VLOOKUP($E131,CA$450:CD$461,2,FALSE)*CA131*($K131)+IF($G131&lt;&gt;0,($H131/$G131)*CA131,0)*(1-$K131)</f>
        <v>0</v>
      </c>
      <c r="CC131" s="989">
        <f>VLOOKUP($E131,CA$450:CD$461,3,FALSE)*CA131*($K131)+IF($G131&lt;&gt;0,($I131/$G131)*CA131,0)*(1-$K131)</f>
        <v>0</v>
      </c>
      <c r="CD131" s="989">
        <f>VLOOKUP($E131,CA$450:CD$461,4,FALSE)*CA131*($K131)+(CA131-CB131-CC131)*(1-$K131)</f>
        <v>0</v>
      </c>
      <c r="CE131" s="990"/>
      <c r="CI131" s="988">
        <f t="shared" si="156"/>
        <v>0</v>
      </c>
      <c r="CJ131" s="989">
        <f>VLOOKUP($E131,CI$450:CL$461,2,FALSE)*CI131*($K131)+IF($G131&lt;&gt;0,($H131/$G131)*CI131,0)*(1-$K131)</f>
        <v>0</v>
      </c>
      <c r="CK131" s="989">
        <f>VLOOKUP($E131,CI$450:CL$461,3,FALSE)*CI131*($K131)+IF($G131&lt;&gt;0,($I131/$G131)*CI131,0)*(1-$K131)</f>
        <v>0</v>
      </c>
      <c r="CL131" s="989">
        <f>VLOOKUP($E131,CI$450:CL$461,4,FALSE)*CI131*($K131)+(CI131-CJ131-CK131)*(1-$K131)</f>
        <v>0</v>
      </c>
      <c r="CM131" s="990"/>
      <c r="CQ131" s="988">
        <f t="shared" si="157"/>
        <v>0</v>
      </c>
      <c r="CR131" s="989">
        <f>VLOOKUP($E131,CQ$450:CT$461,2,FALSE)*CQ131*($K131)+IF($G131&lt;&gt;0,($H131/$G131)*CQ131,0)*(1-$K131)</f>
        <v>0</v>
      </c>
      <c r="CS131" s="989">
        <f>VLOOKUP($E131,CQ$450:CT$461,3,FALSE)*CQ131*($K131)+IF($G131&lt;&gt;0,($I131/$G131)*CQ131,0)*(1-$K131)</f>
        <v>0</v>
      </c>
      <c r="CT131" s="989">
        <f>VLOOKUP($E131,CQ$450:CT$461,4,FALSE)*CQ131*($K131)+(CQ131-CR131-CS131)*(1-$K131)</f>
        <v>0</v>
      </c>
      <c r="CU131" s="990"/>
      <c r="CY131" s="988">
        <f t="shared" si="158"/>
        <v>0</v>
      </c>
      <c r="CZ131" s="989">
        <f>VLOOKUP($E131,CY$450:DB$461,2,FALSE)*CY131*($K131)+IF($G131&lt;&gt;0,($H131/$G131)*CY131,0)*(1-$K131)</f>
        <v>0</v>
      </c>
      <c r="DA131" s="989">
        <f>VLOOKUP($E131,CY$450:DB$461,3,FALSE)*CY131*($K131)+IF($G131&lt;&gt;0,($I131/$G131)*CY131,0)*(1-$K131)</f>
        <v>0</v>
      </c>
      <c r="DB131" s="989">
        <f>VLOOKUP($E131,CY$450:DB$461,4,FALSE)*CY131*($K131)+(CY131-CZ131-DA131)*(1-$K131)</f>
        <v>0</v>
      </c>
      <c r="DC131" s="990"/>
      <c r="DG131" s="988">
        <f t="shared" si="159"/>
        <v>0</v>
      </c>
      <c r="DH131" s="989">
        <f>VLOOKUP($E131,DG$450:DJ$461,2,FALSE)*DG131*($K131)+IF($G131&lt;&gt;0,($H131/$G131)*DG131,0)*(1-$K131)</f>
        <v>0</v>
      </c>
      <c r="DI131" s="989">
        <f>VLOOKUP($E131,DG$450:DJ$461,3,FALSE)*DG131*($K131)+IF($G131&lt;&gt;0,($I131/$G131)*DG131,0)*(1-$K131)</f>
        <v>0</v>
      </c>
      <c r="DJ131" s="989">
        <f>VLOOKUP($E131,DG$450:DJ$461,4,FALSE)*DG131*($K131)+(DG131-DH131-DI131)*(1-$K131)</f>
        <v>0</v>
      </c>
      <c r="DK131" s="990"/>
      <c r="DO131" s="988">
        <f t="shared" si="160"/>
        <v>0</v>
      </c>
      <c r="DP131" s="989">
        <f>VLOOKUP($E131,DO$450:DR$461,2,FALSE)*DO131*($K131)+IF($G131&lt;&gt;0,($H131/$G131)*DO131,0)*(1-$K131)</f>
        <v>0</v>
      </c>
      <c r="DQ131" s="989">
        <f>VLOOKUP($E131,DO$450:DR$461,3,FALSE)*DO131*($K131)+IF($G131&lt;&gt;0,($I131/$G131)*DO131,0)*(1-$K131)</f>
        <v>0</v>
      </c>
      <c r="DR131" s="989">
        <f>VLOOKUP($E131,DO$450:DR$461,4,FALSE)*DO131*($K131)+(DO131-DP131-DQ131)*(1-$K131)</f>
        <v>0</v>
      </c>
      <c r="DS131" s="990"/>
      <c r="DW131" s="988">
        <f t="shared" si="161"/>
        <v>0</v>
      </c>
      <c r="DX131" s="989">
        <f>VLOOKUP($E131,DW$450:DZ$461,2,FALSE)*DW131*($K131)+IF($G131&lt;&gt;0,($H131/$G131)*DW131,0)*(1-$K131)</f>
        <v>0</v>
      </c>
      <c r="DY131" s="989">
        <f>VLOOKUP($E131,DW$450:DZ$461,3,FALSE)*DW131*($K131)+IF($G131&lt;&gt;0,($I131/$G131)*DW131,0)*(1-$K131)</f>
        <v>0</v>
      </c>
      <c r="DZ131" s="989">
        <f>VLOOKUP($E131,DW$450:DZ$461,4,FALSE)*DW131*($K131)+(DW131-DX131-DY131)*(1-$K131)</f>
        <v>0</v>
      </c>
      <c r="EA131" s="990"/>
      <c r="EE131" s="988">
        <f t="shared" si="162"/>
        <v>0</v>
      </c>
      <c r="EF131" s="989">
        <f>VLOOKUP($E131,EE$450:EH$461,2,FALSE)*EE131*($K131)+IF($G131&lt;&gt;0,($H131/$G131)*EE131,0)*(1-$K131)</f>
        <v>0</v>
      </c>
      <c r="EG131" s="989">
        <f>VLOOKUP($E131,EE$450:EH$461,3,FALSE)*EE131*($K131)+IF($G131&lt;&gt;0,($I131/$G131)*EE131,0)*(1-$K131)</f>
        <v>0</v>
      </c>
      <c r="EH131" s="989">
        <f>VLOOKUP($E131,EE$450:EH$461,4,FALSE)*EE131*($K131)+(EE131-EF131-EG131)*(1-$K131)</f>
        <v>0</v>
      </c>
      <c r="EI131" s="990"/>
      <c r="EM131" s="988">
        <f t="shared" si="163"/>
        <v>0</v>
      </c>
      <c r="EN131" s="989">
        <f>VLOOKUP($E131,EM$450:EP$461,2,FALSE)*EM131*($K131)+IF($G131&lt;&gt;0,($H131/$G131)*EM131,0)*(1-$K131)</f>
        <v>0</v>
      </c>
      <c r="EO131" s="989">
        <f>VLOOKUP($E131,EM$450:EP$461,3,FALSE)*EM131*($K131)+IF($G131&lt;&gt;0,($I131/$G131)*EM131,0)*(1-$K131)</f>
        <v>0</v>
      </c>
      <c r="EP131" s="989">
        <f>VLOOKUP($E131,EM$450:EP$461,4,FALSE)*EM131*($K131)+(EM131-EN131-EO131)*(1-$K131)</f>
        <v>0</v>
      </c>
      <c r="EQ131" s="990"/>
      <c r="EU131" s="988">
        <f t="shared" si="164"/>
        <v>0</v>
      </c>
      <c r="EV131" s="989">
        <f>VLOOKUP($E131,EU$450:EX$461,2,FALSE)*EU131*($K131)+IF($G131&lt;&gt;0,($H131/$G131)*EU131,0)*(1-$K131)</f>
        <v>0</v>
      </c>
      <c r="EW131" s="989">
        <f>VLOOKUP($E131,EU$450:EX$461,3,FALSE)*EU131*($K131)+IF($G131&lt;&gt;0,($I131/$G131)*EU131,0)*(1-$K131)</f>
        <v>0</v>
      </c>
      <c r="EX131" s="989">
        <f>VLOOKUP($E131,EU$450:EX$461,4,FALSE)*EU131*($K131)+(EU131-EV131-EW131)*(1-$K131)</f>
        <v>0</v>
      </c>
      <c r="EY131" s="990"/>
      <c r="FC131" s="988">
        <f t="shared" si="165"/>
        <v>0</v>
      </c>
      <c r="FD131" s="989">
        <f>VLOOKUP($E131,FC$450:FF$461,2,FALSE)*FC131*($K131)+IF($G131&lt;&gt;0,($H131/$G131)*FC131,0)*(1-$K131)</f>
        <v>0</v>
      </c>
      <c r="FE131" s="989">
        <f>VLOOKUP($E131,FC$450:FF$461,3,FALSE)*FC131*($K131)+IF($G131&lt;&gt;0,($I131/$G131)*FC131,0)*(1-$K131)</f>
        <v>0</v>
      </c>
      <c r="FF131" s="989">
        <f>VLOOKUP($E131,FC$450:FF$461,4,FALSE)*FC131*($K131)+(FC131-FD131-FE131)*(1-$K131)</f>
        <v>0</v>
      </c>
      <c r="FG131" s="990"/>
      <c r="FK131" s="988">
        <f t="shared" si="166"/>
        <v>0</v>
      </c>
      <c r="FL131" s="989">
        <f>VLOOKUP($E131,FK$450:FN$461,2,FALSE)*FK131*($K131)+IF($G131&lt;&gt;0,($H131/$G131)*FK131,0)*(1-$K131)</f>
        <v>0</v>
      </c>
      <c r="FM131" s="989">
        <f>VLOOKUP($E131,FK$450:FN$461,3,FALSE)*FK131*($K131)+IF($G131&lt;&gt;0,($I131/$G131)*FK131,0)*(1-$K131)</f>
        <v>0</v>
      </c>
      <c r="FN131" s="989">
        <f>VLOOKUP($E131,FK$450:FN$461,4,FALSE)*FK131*($K131)+(FK131-FL131-FM131)*(1-$K131)</f>
        <v>0</v>
      </c>
      <c r="FO131" s="990"/>
    </row>
    <row r="132" spans="1:171">
      <c r="A132" s="1246"/>
      <c r="B132" s="79" t="s">
        <v>565</v>
      </c>
      <c r="C132" s="1963" t="s">
        <v>78</v>
      </c>
      <c r="D132" s="764">
        <v>183</v>
      </c>
      <c r="E132" s="182" t="str">
        <f>'Sch 1- Rate Base '!E132</f>
        <v>DIST</v>
      </c>
      <c r="F132" s="765"/>
      <c r="G132" s="182">
        <f>'Sch 1- Rate Base '!G132</f>
        <v>0</v>
      </c>
      <c r="H132" s="182">
        <f>'Sch 1- Rate Base '!H132</f>
        <v>0</v>
      </c>
      <c r="I132" s="182">
        <f>'Sch 1- Rate Base '!I132</f>
        <v>0</v>
      </c>
      <c r="J132" s="1247">
        <f>'Sch 1- Rate Base '!J132</f>
        <v>0</v>
      </c>
      <c r="K132" s="777">
        <f t="shared" si="146"/>
        <v>1</v>
      </c>
      <c r="O132" s="988">
        <f t="shared" si="147"/>
        <v>0</v>
      </c>
      <c r="P132" s="989">
        <f>VLOOKUP($E132,O$450:R$461,2,FALSE)*O132*($K132)+IF($G132&lt;&gt;0,($H132/$G132)*O132,0)*(1-$K132)</f>
        <v>0</v>
      </c>
      <c r="Q132" s="989">
        <f>VLOOKUP($E132,O$450:R$461,3,FALSE)*O132*($K132)+IF($G132&lt;&gt;0,($I132/$G132)*O132,0)*(1-$K132)</f>
        <v>0</v>
      </c>
      <c r="R132" s="989">
        <f>VLOOKUP($E132,O$450:R$461,4,FALSE)*O132*($K132)+(O132-P132-Q132)*(1-$K132)</f>
        <v>0</v>
      </c>
      <c r="S132" s="990"/>
      <c r="W132" s="988">
        <f t="shared" si="148"/>
        <v>0</v>
      </c>
      <c r="X132" s="989">
        <f>VLOOKUP($E132,W$450:Z$461,2,FALSE)*W132*($K132)+IF($G132&lt;&gt;0,($H132/$G132)*W132,0)*(1-$K132)</f>
        <v>0</v>
      </c>
      <c r="Y132" s="989">
        <f>VLOOKUP($E132,W$450:Z$461,3,FALSE)*W132*($K132)+IF($G132&lt;&gt;0,($I132/$G132)*W132,0)*(1-$K132)</f>
        <v>0</v>
      </c>
      <c r="Z132" s="989">
        <f>VLOOKUP($E132,W$450:Z$461,4,FALSE)*W132*($K132)+(W132-X132-Y132)*(1-$K132)</f>
        <v>0</v>
      </c>
      <c r="AA132" s="990"/>
      <c r="AE132" s="988">
        <f t="shared" si="149"/>
        <v>0</v>
      </c>
      <c r="AF132" s="989">
        <f>VLOOKUP($E132,AE$450:AH$461,2,FALSE)*AE132*($K132)+IF($G132&lt;&gt;0,($H132/$G132)*AE132,0)*(1-$K132)</f>
        <v>0</v>
      </c>
      <c r="AG132" s="989">
        <f>VLOOKUP($E132,AE$450:AH$461,3,FALSE)*AE132*($K132)+IF($G132&lt;&gt;0,($I132/$G132)*AE132,0)*(1-$K132)</f>
        <v>0</v>
      </c>
      <c r="AH132" s="989">
        <f>VLOOKUP($E132,AE$450:AH$461,4,FALSE)*AE132*($K132)+(AE132-AF132-AG132)*(1-$K132)</f>
        <v>0</v>
      </c>
      <c r="AI132" s="990"/>
      <c r="AM132" s="988">
        <f t="shared" si="150"/>
        <v>0</v>
      </c>
      <c r="AN132" s="989">
        <f>VLOOKUP($E132,AM$450:AP$461,2,FALSE)*AM132*($K132)+IF($G132&lt;&gt;0,($H132/$G132)*AM132,0)*(1-$K132)</f>
        <v>0</v>
      </c>
      <c r="AO132" s="989">
        <f>VLOOKUP($E132,AM$450:AP$461,3,FALSE)*AM132*($K132)+IF($G132&lt;&gt;0,($I132/$G132)*AM132,0)*(1-$K132)</f>
        <v>0</v>
      </c>
      <c r="AP132" s="989">
        <f>VLOOKUP($E132,AM$450:AP$461,4,FALSE)*AM132*($K132)+(AM132-AN132-AO132)*(1-$K132)</f>
        <v>0</v>
      </c>
      <c r="AQ132" s="990"/>
      <c r="AU132" s="988">
        <f t="shared" si="151"/>
        <v>0</v>
      </c>
      <c r="AV132" s="989">
        <f>VLOOKUP($E132,AU$450:AX$461,2,FALSE)*AU132*($K132)+IF($G132&lt;&gt;0,($H132/$G132)*AU132,0)*(1-$K132)</f>
        <v>0</v>
      </c>
      <c r="AW132" s="989">
        <f>VLOOKUP($E132,AU$450:AX$461,3,FALSE)*AU132*($K132)+IF($G132&lt;&gt;0,($I132/$G132)*AU132,0)*(1-$K132)</f>
        <v>0</v>
      </c>
      <c r="AX132" s="989">
        <f>VLOOKUP($E132,AU$450:AX$461,4,FALSE)*AU132*($K132)+(AU132-AV132-AW132)*(1-$K132)</f>
        <v>0</v>
      </c>
      <c r="AY132" s="990"/>
      <c r="BC132" s="988">
        <f t="shared" si="152"/>
        <v>0</v>
      </c>
      <c r="BD132" s="989">
        <f>VLOOKUP($E132,BC$450:BF$461,2,FALSE)*BC132*($K132)+IF($G132&lt;&gt;0,($H132/$G132)*BC132,0)*(1-$K132)</f>
        <v>0</v>
      </c>
      <c r="BE132" s="989">
        <f>VLOOKUP($E132,BC$450:BF$461,3,FALSE)*BC132*($K132)+IF($G132&lt;&gt;0,($I132/$G132)*BC132,0)*(1-$K132)</f>
        <v>0</v>
      </c>
      <c r="BF132" s="989">
        <f>VLOOKUP($E132,BC$450:BF$461,4,FALSE)*BC132*($K132)+(BC132-BD132-BE132)*(1-$K132)</f>
        <v>0</v>
      </c>
      <c r="BG132" s="990"/>
      <c r="BK132" s="988">
        <f t="shared" si="153"/>
        <v>0</v>
      </c>
      <c r="BL132" s="989">
        <f>VLOOKUP($E132,BK$450:BN$461,2,FALSE)*BK132*($K132)+IF($G132&lt;&gt;0,($H132/$G132)*BK132,0)*(1-$K132)</f>
        <v>0</v>
      </c>
      <c r="BM132" s="989">
        <f>VLOOKUP($E132,BK$450:BN$461,3,FALSE)*BK132*($K132)+IF($G132&lt;&gt;0,($I132/$G132)*BK132,0)*(1-$K132)</f>
        <v>0</v>
      </c>
      <c r="BN132" s="989">
        <f>VLOOKUP($E132,BK$450:BN$461,4,FALSE)*BK132*($K132)+(BK132-BL132-BM132)*(1-$K132)</f>
        <v>0</v>
      </c>
      <c r="BO132" s="990"/>
      <c r="BS132" s="988">
        <f t="shared" si="154"/>
        <v>0</v>
      </c>
      <c r="BT132" s="989">
        <f>VLOOKUP($E132,BS$450:BV$461,2,FALSE)*BS132*($K132)+IF($G132&lt;&gt;0,($H132/$G132)*BS132,0)*(1-$K132)</f>
        <v>0</v>
      </c>
      <c r="BU132" s="989">
        <f>VLOOKUP($E132,BS$450:BV$461,3,FALSE)*BS132*($K132)+IF($G132&lt;&gt;0,($I132/$G132)*BS132,0)*(1-$K132)</f>
        <v>0</v>
      </c>
      <c r="BV132" s="989">
        <f>VLOOKUP($E132,BS$450:BV$461,4,FALSE)*BS132*($K132)+(BS132-BT132-BU132)*(1-$K132)</f>
        <v>0</v>
      </c>
      <c r="BW132" s="990"/>
      <c r="CA132" s="988">
        <f t="shared" si="155"/>
        <v>0</v>
      </c>
      <c r="CB132" s="989">
        <f>VLOOKUP($E132,CA$450:CD$461,2,FALSE)*CA132*($K132)+IF($G132&lt;&gt;0,($H132/$G132)*CA132,0)*(1-$K132)</f>
        <v>0</v>
      </c>
      <c r="CC132" s="989">
        <f>VLOOKUP($E132,CA$450:CD$461,3,FALSE)*CA132*($K132)+IF($G132&lt;&gt;0,($I132/$G132)*CA132,0)*(1-$K132)</f>
        <v>0</v>
      </c>
      <c r="CD132" s="989">
        <f>VLOOKUP($E132,CA$450:CD$461,4,FALSE)*CA132*($K132)+(CA132-CB132-CC132)*(1-$K132)</f>
        <v>0</v>
      </c>
      <c r="CE132" s="990"/>
      <c r="CI132" s="988">
        <f t="shared" si="156"/>
        <v>0</v>
      </c>
      <c r="CJ132" s="989">
        <f>VLOOKUP($E132,CI$450:CL$461,2,FALSE)*CI132*($K132)+IF($G132&lt;&gt;0,($H132/$G132)*CI132,0)*(1-$K132)</f>
        <v>0</v>
      </c>
      <c r="CK132" s="989">
        <f>VLOOKUP($E132,CI$450:CL$461,3,FALSE)*CI132*($K132)+IF($G132&lt;&gt;0,($I132/$G132)*CI132,0)*(1-$K132)</f>
        <v>0</v>
      </c>
      <c r="CL132" s="989">
        <f>VLOOKUP($E132,CI$450:CL$461,4,FALSE)*CI132*($K132)+(CI132-CJ132-CK132)*(1-$K132)</f>
        <v>0</v>
      </c>
      <c r="CM132" s="990"/>
      <c r="CQ132" s="988">
        <f t="shared" si="157"/>
        <v>0</v>
      </c>
      <c r="CR132" s="989">
        <f>VLOOKUP($E132,CQ$450:CT$461,2,FALSE)*CQ132*($K132)+IF($G132&lt;&gt;0,($H132/$G132)*CQ132,0)*(1-$K132)</f>
        <v>0</v>
      </c>
      <c r="CS132" s="989">
        <f>VLOOKUP($E132,CQ$450:CT$461,3,FALSE)*CQ132*($K132)+IF($G132&lt;&gt;0,($I132/$G132)*CQ132,0)*(1-$K132)</f>
        <v>0</v>
      </c>
      <c r="CT132" s="989">
        <f>VLOOKUP($E132,CQ$450:CT$461,4,FALSE)*CQ132*($K132)+(CQ132-CR132-CS132)*(1-$K132)</f>
        <v>0</v>
      </c>
      <c r="CU132" s="990"/>
      <c r="CY132" s="988">
        <f t="shared" si="158"/>
        <v>0</v>
      </c>
      <c r="CZ132" s="989">
        <f>VLOOKUP($E132,CY$450:DB$461,2,FALSE)*CY132*($K132)+IF($G132&lt;&gt;0,($H132/$G132)*CY132,0)*(1-$K132)</f>
        <v>0</v>
      </c>
      <c r="DA132" s="989">
        <f>VLOOKUP($E132,CY$450:DB$461,3,FALSE)*CY132*($K132)+IF($G132&lt;&gt;0,($I132/$G132)*CY132,0)*(1-$K132)</f>
        <v>0</v>
      </c>
      <c r="DB132" s="989">
        <f>VLOOKUP($E132,CY$450:DB$461,4,FALSE)*CY132*($K132)+(CY132-CZ132-DA132)*(1-$K132)</f>
        <v>0</v>
      </c>
      <c r="DC132" s="990"/>
      <c r="DG132" s="988">
        <f t="shared" si="159"/>
        <v>0</v>
      </c>
      <c r="DH132" s="989">
        <f>VLOOKUP($E132,DG$450:DJ$461,2,FALSE)*DG132*($K132)+IF($G132&lt;&gt;0,($H132/$G132)*DG132,0)*(1-$K132)</f>
        <v>0</v>
      </c>
      <c r="DI132" s="989">
        <f>VLOOKUP($E132,DG$450:DJ$461,3,FALSE)*DG132*($K132)+IF($G132&lt;&gt;0,($I132/$G132)*DG132,0)*(1-$K132)</f>
        <v>0</v>
      </c>
      <c r="DJ132" s="989">
        <f>VLOOKUP($E132,DG$450:DJ$461,4,FALSE)*DG132*($K132)+(DG132-DH132-DI132)*(1-$K132)</f>
        <v>0</v>
      </c>
      <c r="DK132" s="990"/>
      <c r="DO132" s="988">
        <f t="shared" si="160"/>
        <v>0</v>
      </c>
      <c r="DP132" s="989">
        <f>VLOOKUP($E132,DO$450:DR$461,2,FALSE)*DO132*($K132)+IF($G132&lt;&gt;0,($H132/$G132)*DO132,0)*(1-$K132)</f>
        <v>0</v>
      </c>
      <c r="DQ132" s="989">
        <f>VLOOKUP($E132,DO$450:DR$461,3,FALSE)*DO132*($K132)+IF($G132&lt;&gt;0,($I132/$G132)*DO132,0)*(1-$K132)</f>
        <v>0</v>
      </c>
      <c r="DR132" s="989">
        <f>VLOOKUP($E132,DO$450:DR$461,4,FALSE)*DO132*($K132)+(DO132-DP132-DQ132)*(1-$K132)</f>
        <v>0</v>
      </c>
      <c r="DS132" s="990"/>
      <c r="DW132" s="988">
        <f t="shared" si="161"/>
        <v>0</v>
      </c>
      <c r="DX132" s="989">
        <f>VLOOKUP($E132,DW$450:DZ$461,2,FALSE)*DW132*($K132)+IF($G132&lt;&gt;0,($H132/$G132)*DW132,0)*(1-$K132)</f>
        <v>0</v>
      </c>
      <c r="DY132" s="989">
        <f>VLOOKUP($E132,DW$450:DZ$461,3,FALSE)*DW132*($K132)+IF($G132&lt;&gt;0,($I132/$G132)*DW132,0)*(1-$K132)</f>
        <v>0</v>
      </c>
      <c r="DZ132" s="989">
        <f>VLOOKUP($E132,DW$450:DZ$461,4,FALSE)*DW132*($K132)+(DW132-DX132-DY132)*(1-$K132)</f>
        <v>0</v>
      </c>
      <c r="EA132" s="990"/>
      <c r="EE132" s="988">
        <f t="shared" si="162"/>
        <v>0</v>
      </c>
      <c r="EF132" s="989">
        <f>VLOOKUP($E132,EE$450:EH$461,2,FALSE)*EE132*($K132)+IF($G132&lt;&gt;0,($H132/$G132)*EE132,0)*(1-$K132)</f>
        <v>0</v>
      </c>
      <c r="EG132" s="989">
        <f>VLOOKUP($E132,EE$450:EH$461,3,FALSE)*EE132*($K132)+IF($G132&lt;&gt;0,($I132/$G132)*EE132,0)*(1-$K132)</f>
        <v>0</v>
      </c>
      <c r="EH132" s="989">
        <f>VLOOKUP($E132,EE$450:EH$461,4,FALSE)*EE132*($K132)+(EE132-EF132-EG132)*(1-$K132)</f>
        <v>0</v>
      </c>
      <c r="EI132" s="990"/>
      <c r="EM132" s="988">
        <f t="shared" si="163"/>
        <v>0</v>
      </c>
      <c r="EN132" s="989">
        <f>VLOOKUP($E132,EM$450:EP$461,2,FALSE)*EM132*($K132)+IF($G132&lt;&gt;0,($H132/$G132)*EM132,0)*(1-$K132)</f>
        <v>0</v>
      </c>
      <c r="EO132" s="989">
        <f>VLOOKUP($E132,EM$450:EP$461,3,FALSE)*EM132*($K132)+IF($G132&lt;&gt;0,($I132/$G132)*EM132,0)*(1-$K132)</f>
        <v>0</v>
      </c>
      <c r="EP132" s="989">
        <f>VLOOKUP($E132,EM$450:EP$461,4,FALSE)*EM132*($K132)+(EM132-EN132-EO132)*(1-$K132)</f>
        <v>0</v>
      </c>
      <c r="EQ132" s="990"/>
      <c r="EU132" s="988">
        <f t="shared" si="164"/>
        <v>0</v>
      </c>
      <c r="EV132" s="989">
        <f>VLOOKUP($E132,EU$450:EX$461,2,FALSE)*EU132*($K132)+IF($G132&lt;&gt;0,($H132/$G132)*EU132,0)*(1-$K132)</f>
        <v>0</v>
      </c>
      <c r="EW132" s="989">
        <f>VLOOKUP($E132,EU$450:EX$461,3,FALSE)*EU132*($K132)+IF($G132&lt;&gt;0,($I132/$G132)*EU132,0)*(1-$K132)</f>
        <v>0</v>
      </c>
      <c r="EX132" s="989">
        <f>VLOOKUP($E132,EU$450:EX$461,4,FALSE)*EU132*($K132)+(EU132-EV132-EW132)*(1-$K132)</f>
        <v>0</v>
      </c>
      <c r="EY132" s="990"/>
      <c r="FC132" s="988">
        <f t="shared" si="165"/>
        <v>0</v>
      </c>
      <c r="FD132" s="989">
        <f>VLOOKUP($E132,FC$450:FF$461,2,FALSE)*FC132*($K132)+IF($G132&lt;&gt;0,($H132/$G132)*FC132,0)*(1-$K132)</f>
        <v>0</v>
      </c>
      <c r="FE132" s="989">
        <f>VLOOKUP($E132,FC$450:FF$461,3,FALSE)*FC132*($K132)+IF($G132&lt;&gt;0,($I132/$G132)*FC132,0)*(1-$K132)</f>
        <v>0</v>
      </c>
      <c r="FF132" s="989">
        <f>VLOOKUP($E132,FC$450:FF$461,4,FALSE)*FC132*($K132)+(FC132-FD132-FE132)*(1-$K132)</f>
        <v>0</v>
      </c>
      <c r="FG132" s="990"/>
      <c r="FK132" s="988">
        <f t="shared" si="166"/>
        <v>0</v>
      </c>
      <c r="FL132" s="989">
        <f>VLOOKUP($E132,FK$450:FN$461,2,FALSE)*FK132*($K132)+IF($G132&lt;&gt;0,($H132/$G132)*FK132,0)*(1-$K132)</f>
        <v>0</v>
      </c>
      <c r="FM132" s="989">
        <f>VLOOKUP($E132,FK$450:FN$461,3,FALSE)*FK132*($K132)+IF($G132&lt;&gt;0,($I132/$G132)*FK132,0)*(1-$K132)</f>
        <v>0</v>
      </c>
      <c r="FN132" s="989">
        <f>VLOOKUP($E132,FK$450:FN$461,4,FALSE)*FK132*($K132)+(FK132-FL132-FM132)*(1-$K132)</f>
        <v>0</v>
      </c>
      <c r="FO132" s="990"/>
    </row>
    <row r="133" spans="1:171">
      <c r="A133" s="1246"/>
      <c r="B133" s="79" t="s">
        <v>15</v>
      </c>
      <c r="C133" s="1963" t="s">
        <v>78</v>
      </c>
      <c r="D133" s="764">
        <v>184</v>
      </c>
      <c r="E133" s="182" t="str">
        <f>'Sch 1- Rate Base '!E133</f>
        <v>DIST</v>
      </c>
      <c r="F133" s="765"/>
      <c r="G133" s="182">
        <f>'Sch 1- Rate Base '!G133</f>
        <v>0</v>
      </c>
      <c r="H133" s="182">
        <f>'Sch 1- Rate Base '!H133</f>
        <v>0</v>
      </c>
      <c r="I133" s="182">
        <f>'Sch 1- Rate Base '!I133</f>
        <v>0</v>
      </c>
      <c r="J133" s="1247">
        <f>'Sch 1- Rate Base '!J133</f>
        <v>0</v>
      </c>
      <c r="K133" s="777">
        <f t="shared" si="146"/>
        <v>1</v>
      </c>
      <c r="O133" s="988">
        <f t="shared" si="147"/>
        <v>0</v>
      </c>
      <c r="P133" s="989">
        <f>VLOOKUP($E133,O$450:R$461,2,FALSE)*O133*($K133)+IF($G133&lt;&gt;0,($H133/$G133)*O133,0)*(1-$K133)</f>
        <v>0</v>
      </c>
      <c r="Q133" s="989">
        <f>VLOOKUP($E133,O$450:R$461,3,FALSE)*O133*($K133)+IF($G133&lt;&gt;0,($I133/$G133)*O133,0)*(1-$K133)</f>
        <v>0</v>
      </c>
      <c r="R133" s="989">
        <f>VLOOKUP($E133,O$450:R$461,4,FALSE)*O133*($K133)+(O133-P133-Q133)*(1-$K133)</f>
        <v>0</v>
      </c>
      <c r="S133" s="990"/>
      <c r="W133" s="988">
        <f t="shared" si="148"/>
        <v>0</v>
      </c>
      <c r="X133" s="989">
        <f>VLOOKUP($E133,W$450:Z$461,2,FALSE)*W133*($K133)+IF($G133&lt;&gt;0,($H133/$G133)*W133,0)*(1-$K133)</f>
        <v>0</v>
      </c>
      <c r="Y133" s="989">
        <f>VLOOKUP($E133,W$450:Z$461,3,FALSE)*W133*($K133)+IF($G133&lt;&gt;0,($I133/$G133)*W133,0)*(1-$K133)</f>
        <v>0</v>
      </c>
      <c r="Z133" s="989">
        <f>VLOOKUP($E133,W$450:Z$461,4,FALSE)*W133*($K133)+(W133-X133-Y133)*(1-$K133)</f>
        <v>0</v>
      </c>
      <c r="AA133" s="990"/>
      <c r="AE133" s="988">
        <f t="shared" si="149"/>
        <v>0</v>
      </c>
      <c r="AF133" s="989">
        <f>VLOOKUP($E133,AE$450:AH$461,2,FALSE)*AE133*($K133)+IF($G133&lt;&gt;0,($H133/$G133)*AE133,0)*(1-$K133)</f>
        <v>0</v>
      </c>
      <c r="AG133" s="989">
        <f>VLOOKUP($E133,AE$450:AH$461,3,FALSE)*AE133*($K133)+IF($G133&lt;&gt;0,($I133/$G133)*AE133,0)*(1-$K133)</f>
        <v>0</v>
      </c>
      <c r="AH133" s="989">
        <f>VLOOKUP($E133,AE$450:AH$461,4,FALSE)*AE133*($K133)+(AE133-AF133-AG133)*(1-$K133)</f>
        <v>0</v>
      </c>
      <c r="AI133" s="990"/>
      <c r="AM133" s="988">
        <f t="shared" si="150"/>
        <v>0</v>
      </c>
      <c r="AN133" s="989">
        <f>VLOOKUP($E133,AM$450:AP$461,2,FALSE)*AM133*($K133)+IF($G133&lt;&gt;0,($H133/$G133)*AM133,0)*(1-$K133)</f>
        <v>0</v>
      </c>
      <c r="AO133" s="989">
        <f>VLOOKUP($E133,AM$450:AP$461,3,FALSE)*AM133*($K133)+IF($G133&lt;&gt;0,($I133/$G133)*AM133,0)*(1-$K133)</f>
        <v>0</v>
      </c>
      <c r="AP133" s="989">
        <f>VLOOKUP($E133,AM$450:AP$461,4,FALSE)*AM133*($K133)+(AM133-AN133-AO133)*(1-$K133)</f>
        <v>0</v>
      </c>
      <c r="AQ133" s="990"/>
      <c r="AU133" s="988">
        <f t="shared" si="151"/>
        <v>0</v>
      </c>
      <c r="AV133" s="989">
        <f>VLOOKUP($E133,AU$450:AX$461,2,FALSE)*AU133*($K133)+IF($G133&lt;&gt;0,($H133/$G133)*AU133,0)*(1-$K133)</f>
        <v>0</v>
      </c>
      <c r="AW133" s="989">
        <f>VLOOKUP($E133,AU$450:AX$461,3,FALSE)*AU133*($K133)+IF($G133&lt;&gt;0,($I133/$G133)*AU133,0)*(1-$K133)</f>
        <v>0</v>
      </c>
      <c r="AX133" s="989">
        <f>VLOOKUP($E133,AU$450:AX$461,4,FALSE)*AU133*($K133)+(AU133-AV133-AW133)*(1-$K133)</f>
        <v>0</v>
      </c>
      <c r="AY133" s="990"/>
      <c r="BC133" s="988">
        <f t="shared" si="152"/>
        <v>0</v>
      </c>
      <c r="BD133" s="989">
        <f>VLOOKUP($E133,BC$450:BF$461,2,FALSE)*BC133*($K133)+IF($G133&lt;&gt;0,($H133/$G133)*BC133,0)*(1-$K133)</f>
        <v>0</v>
      </c>
      <c r="BE133" s="989">
        <f>VLOOKUP($E133,BC$450:BF$461,3,FALSE)*BC133*($K133)+IF($G133&lt;&gt;0,($I133/$G133)*BC133,0)*(1-$K133)</f>
        <v>0</v>
      </c>
      <c r="BF133" s="989">
        <f>VLOOKUP($E133,BC$450:BF$461,4,FALSE)*BC133*($K133)+(BC133-BD133-BE133)*(1-$K133)</f>
        <v>0</v>
      </c>
      <c r="BG133" s="990"/>
      <c r="BK133" s="988">
        <f t="shared" si="153"/>
        <v>0</v>
      </c>
      <c r="BL133" s="989">
        <f>VLOOKUP($E133,BK$450:BN$461,2,FALSE)*BK133*($K133)+IF($G133&lt;&gt;0,($H133/$G133)*BK133,0)*(1-$K133)</f>
        <v>0</v>
      </c>
      <c r="BM133" s="989">
        <f>VLOOKUP($E133,BK$450:BN$461,3,FALSE)*BK133*($K133)+IF($G133&lt;&gt;0,($I133/$G133)*BK133,0)*(1-$K133)</f>
        <v>0</v>
      </c>
      <c r="BN133" s="989">
        <f>VLOOKUP($E133,BK$450:BN$461,4,FALSE)*BK133*($K133)+(BK133-BL133-BM133)*(1-$K133)</f>
        <v>0</v>
      </c>
      <c r="BO133" s="990"/>
      <c r="BS133" s="988">
        <f t="shared" si="154"/>
        <v>0</v>
      </c>
      <c r="BT133" s="989">
        <f>VLOOKUP($E133,BS$450:BV$461,2,FALSE)*BS133*($K133)+IF($G133&lt;&gt;0,($H133/$G133)*BS133,0)*(1-$K133)</f>
        <v>0</v>
      </c>
      <c r="BU133" s="989">
        <f>VLOOKUP($E133,BS$450:BV$461,3,FALSE)*BS133*($K133)+IF($G133&lt;&gt;0,($I133/$G133)*BS133,0)*(1-$K133)</f>
        <v>0</v>
      </c>
      <c r="BV133" s="989">
        <f>VLOOKUP($E133,BS$450:BV$461,4,FALSE)*BS133*($K133)+(BS133-BT133-BU133)*(1-$K133)</f>
        <v>0</v>
      </c>
      <c r="BW133" s="990"/>
      <c r="CA133" s="988">
        <f t="shared" si="155"/>
        <v>0</v>
      </c>
      <c r="CB133" s="989">
        <f>VLOOKUP($E133,CA$450:CD$461,2,FALSE)*CA133*($K133)+IF($G133&lt;&gt;0,($H133/$G133)*CA133,0)*(1-$K133)</f>
        <v>0</v>
      </c>
      <c r="CC133" s="989">
        <f>VLOOKUP($E133,CA$450:CD$461,3,FALSE)*CA133*($K133)+IF($G133&lt;&gt;0,($I133/$G133)*CA133,0)*(1-$K133)</f>
        <v>0</v>
      </c>
      <c r="CD133" s="989">
        <f>VLOOKUP($E133,CA$450:CD$461,4,FALSE)*CA133*($K133)+(CA133-CB133-CC133)*(1-$K133)</f>
        <v>0</v>
      </c>
      <c r="CE133" s="990"/>
      <c r="CI133" s="988">
        <f t="shared" si="156"/>
        <v>0</v>
      </c>
      <c r="CJ133" s="989">
        <f>VLOOKUP($E133,CI$450:CL$461,2,FALSE)*CI133*($K133)+IF($G133&lt;&gt;0,($H133/$G133)*CI133,0)*(1-$K133)</f>
        <v>0</v>
      </c>
      <c r="CK133" s="989">
        <f>VLOOKUP($E133,CI$450:CL$461,3,FALSE)*CI133*($K133)+IF($G133&lt;&gt;0,($I133/$G133)*CI133,0)*(1-$K133)</f>
        <v>0</v>
      </c>
      <c r="CL133" s="989">
        <f>VLOOKUP($E133,CI$450:CL$461,4,FALSE)*CI133*($K133)+(CI133-CJ133-CK133)*(1-$K133)</f>
        <v>0</v>
      </c>
      <c r="CM133" s="990"/>
      <c r="CQ133" s="988">
        <f t="shared" si="157"/>
        <v>0</v>
      </c>
      <c r="CR133" s="989">
        <f>VLOOKUP($E133,CQ$450:CT$461,2,FALSE)*CQ133*($K133)+IF($G133&lt;&gt;0,($H133/$G133)*CQ133,0)*(1-$K133)</f>
        <v>0</v>
      </c>
      <c r="CS133" s="989">
        <f>VLOOKUP($E133,CQ$450:CT$461,3,FALSE)*CQ133*($K133)+IF($G133&lt;&gt;0,($I133/$G133)*CQ133,0)*(1-$K133)</f>
        <v>0</v>
      </c>
      <c r="CT133" s="989">
        <f>VLOOKUP($E133,CQ$450:CT$461,4,FALSE)*CQ133*($K133)+(CQ133-CR133-CS133)*(1-$K133)</f>
        <v>0</v>
      </c>
      <c r="CU133" s="990"/>
      <c r="CY133" s="988">
        <f t="shared" si="158"/>
        <v>0</v>
      </c>
      <c r="CZ133" s="989">
        <f>VLOOKUP($E133,CY$450:DB$461,2,FALSE)*CY133*($K133)+IF($G133&lt;&gt;0,($H133/$G133)*CY133,0)*(1-$K133)</f>
        <v>0</v>
      </c>
      <c r="DA133" s="989">
        <f>VLOOKUP($E133,CY$450:DB$461,3,FALSE)*CY133*($K133)+IF($G133&lt;&gt;0,($I133/$G133)*CY133,0)*(1-$K133)</f>
        <v>0</v>
      </c>
      <c r="DB133" s="989">
        <f>VLOOKUP($E133,CY$450:DB$461,4,FALSE)*CY133*($K133)+(CY133-CZ133-DA133)*(1-$K133)</f>
        <v>0</v>
      </c>
      <c r="DC133" s="990"/>
      <c r="DG133" s="988">
        <f t="shared" si="159"/>
        <v>0</v>
      </c>
      <c r="DH133" s="989">
        <f>VLOOKUP($E133,DG$450:DJ$461,2,FALSE)*DG133*($K133)+IF($G133&lt;&gt;0,($H133/$G133)*DG133,0)*(1-$K133)</f>
        <v>0</v>
      </c>
      <c r="DI133" s="989">
        <f>VLOOKUP($E133,DG$450:DJ$461,3,FALSE)*DG133*($K133)+IF($G133&lt;&gt;0,($I133/$G133)*DG133,0)*(1-$K133)</f>
        <v>0</v>
      </c>
      <c r="DJ133" s="989">
        <f>VLOOKUP($E133,DG$450:DJ$461,4,FALSE)*DG133*($K133)+(DG133-DH133-DI133)*(1-$K133)</f>
        <v>0</v>
      </c>
      <c r="DK133" s="990"/>
      <c r="DO133" s="988">
        <f t="shared" si="160"/>
        <v>0</v>
      </c>
      <c r="DP133" s="989">
        <f>VLOOKUP($E133,DO$450:DR$461,2,FALSE)*DO133*($K133)+IF($G133&lt;&gt;0,($H133/$G133)*DO133,0)*(1-$K133)</f>
        <v>0</v>
      </c>
      <c r="DQ133" s="989">
        <f>VLOOKUP($E133,DO$450:DR$461,3,FALSE)*DO133*($K133)+IF($G133&lt;&gt;0,($I133/$G133)*DO133,0)*(1-$K133)</f>
        <v>0</v>
      </c>
      <c r="DR133" s="989">
        <f>VLOOKUP($E133,DO$450:DR$461,4,FALSE)*DO133*($K133)+(DO133-DP133-DQ133)*(1-$K133)</f>
        <v>0</v>
      </c>
      <c r="DS133" s="990"/>
      <c r="DW133" s="988">
        <f t="shared" si="161"/>
        <v>0</v>
      </c>
      <c r="DX133" s="989">
        <f>VLOOKUP($E133,DW$450:DZ$461,2,FALSE)*DW133*($K133)+IF($G133&lt;&gt;0,($H133/$G133)*DW133,0)*(1-$K133)</f>
        <v>0</v>
      </c>
      <c r="DY133" s="989">
        <f>VLOOKUP($E133,DW$450:DZ$461,3,FALSE)*DW133*($K133)+IF($G133&lt;&gt;0,($I133/$G133)*DW133,0)*(1-$K133)</f>
        <v>0</v>
      </c>
      <c r="DZ133" s="989">
        <f>VLOOKUP($E133,DW$450:DZ$461,4,FALSE)*DW133*($K133)+(DW133-DX133-DY133)*(1-$K133)</f>
        <v>0</v>
      </c>
      <c r="EA133" s="990"/>
      <c r="EE133" s="988">
        <f t="shared" si="162"/>
        <v>0</v>
      </c>
      <c r="EF133" s="989">
        <f>VLOOKUP($E133,EE$450:EH$461,2,FALSE)*EE133*($K133)+IF($G133&lt;&gt;0,($H133/$G133)*EE133,0)*(1-$K133)</f>
        <v>0</v>
      </c>
      <c r="EG133" s="989">
        <f>VLOOKUP($E133,EE$450:EH$461,3,FALSE)*EE133*($K133)+IF($G133&lt;&gt;0,($I133/$G133)*EE133,0)*(1-$K133)</f>
        <v>0</v>
      </c>
      <c r="EH133" s="989">
        <f>VLOOKUP($E133,EE$450:EH$461,4,FALSE)*EE133*($K133)+(EE133-EF133-EG133)*(1-$K133)</f>
        <v>0</v>
      </c>
      <c r="EI133" s="990"/>
      <c r="EM133" s="988">
        <f t="shared" si="163"/>
        <v>0</v>
      </c>
      <c r="EN133" s="989">
        <f>VLOOKUP($E133,EM$450:EP$461,2,FALSE)*EM133*($K133)+IF($G133&lt;&gt;0,($H133/$G133)*EM133,0)*(1-$K133)</f>
        <v>0</v>
      </c>
      <c r="EO133" s="989">
        <f>VLOOKUP($E133,EM$450:EP$461,3,FALSE)*EM133*($K133)+IF($G133&lt;&gt;0,($I133/$G133)*EM133,0)*(1-$K133)</f>
        <v>0</v>
      </c>
      <c r="EP133" s="989">
        <f>VLOOKUP($E133,EM$450:EP$461,4,FALSE)*EM133*($K133)+(EM133-EN133-EO133)*(1-$K133)</f>
        <v>0</v>
      </c>
      <c r="EQ133" s="990"/>
      <c r="EU133" s="988">
        <f t="shared" si="164"/>
        <v>0</v>
      </c>
      <c r="EV133" s="989">
        <f>VLOOKUP($E133,EU$450:EX$461,2,FALSE)*EU133*($K133)+IF($G133&lt;&gt;0,($H133/$G133)*EU133,0)*(1-$K133)</f>
        <v>0</v>
      </c>
      <c r="EW133" s="989">
        <f>VLOOKUP($E133,EU$450:EX$461,3,FALSE)*EU133*($K133)+IF($G133&lt;&gt;0,($I133/$G133)*EU133,0)*(1-$K133)</f>
        <v>0</v>
      </c>
      <c r="EX133" s="989">
        <f>VLOOKUP($E133,EU$450:EX$461,4,FALSE)*EU133*($K133)+(EU133-EV133-EW133)*(1-$K133)</f>
        <v>0</v>
      </c>
      <c r="EY133" s="990"/>
      <c r="FC133" s="988">
        <f t="shared" si="165"/>
        <v>0</v>
      </c>
      <c r="FD133" s="989">
        <f>VLOOKUP($E133,FC$450:FF$461,2,FALSE)*FC133*($K133)+IF($G133&lt;&gt;0,($H133/$G133)*FC133,0)*(1-$K133)</f>
        <v>0</v>
      </c>
      <c r="FE133" s="989">
        <f>VLOOKUP($E133,FC$450:FF$461,3,FALSE)*FC133*($K133)+IF($G133&lt;&gt;0,($I133/$G133)*FC133,0)*(1-$K133)</f>
        <v>0</v>
      </c>
      <c r="FF133" s="989">
        <f>VLOOKUP($E133,FC$450:FF$461,4,FALSE)*FC133*($K133)+(FC133-FD133-FE133)*(1-$K133)</f>
        <v>0</v>
      </c>
      <c r="FG133" s="990"/>
      <c r="FK133" s="988">
        <f t="shared" si="166"/>
        <v>0</v>
      </c>
      <c r="FL133" s="989">
        <f>VLOOKUP($E133,FK$450:FN$461,2,FALSE)*FK133*($K133)+IF($G133&lt;&gt;0,($H133/$G133)*FK133,0)*(1-$K133)</f>
        <v>0</v>
      </c>
      <c r="FM133" s="989">
        <f>VLOOKUP($E133,FK$450:FN$461,3,FALSE)*FK133*($K133)+IF($G133&lt;&gt;0,($I133/$G133)*FK133,0)*(1-$K133)</f>
        <v>0</v>
      </c>
      <c r="FN133" s="989">
        <f>VLOOKUP($E133,FK$450:FN$461,4,FALSE)*FK133*($K133)+(FK133-FL133-FM133)*(1-$K133)</f>
        <v>0</v>
      </c>
      <c r="FO133" s="990"/>
    </row>
    <row r="134" spans="1:171">
      <c r="A134" s="1246"/>
      <c r="B134" s="79" t="s">
        <v>16</v>
      </c>
      <c r="C134" s="1963" t="s">
        <v>78</v>
      </c>
      <c r="D134" s="764">
        <v>185</v>
      </c>
      <c r="E134" s="182" t="str">
        <f>'Sch 1- Rate Base '!E134</f>
        <v>PTDG</v>
      </c>
      <c r="F134" s="765"/>
      <c r="G134" s="182">
        <f>'Sch 1- Rate Base '!G134</f>
        <v>0</v>
      </c>
      <c r="H134" s="182">
        <f>'Sch 1- Rate Base '!H134</f>
        <v>0</v>
      </c>
      <c r="I134" s="182">
        <f>'Sch 1- Rate Base '!I134</f>
        <v>0</v>
      </c>
      <c r="J134" s="1247">
        <f>'Sch 1- Rate Base '!J134</f>
        <v>0</v>
      </c>
      <c r="K134" s="777">
        <f t="shared" si="146"/>
        <v>1</v>
      </c>
      <c r="O134" s="988">
        <f t="shared" si="147"/>
        <v>0</v>
      </c>
      <c r="P134" s="989">
        <f>VLOOKUP($E134,O$450:R$461,2,FALSE)*O134*($K134)+IF($G134&lt;&gt;0,($H134/$G134)*O134,0)*(1-$K134)</f>
        <v>0</v>
      </c>
      <c r="Q134" s="989">
        <f>VLOOKUP($E134,O$450:R$461,3,FALSE)*O134*($K134)+IF($G134&lt;&gt;0,($I134/$G134)*O134,0)*(1-$K134)</f>
        <v>0</v>
      </c>
      <c r="R134" s="989">
        <f>VLOOKUP($E134,O$450:R$461,4,FALSE)*O134*($K134)+(O134-P134-Q134)*(1-$K134)</f>
        <v>0</v>
      </c>
      <c r="S134" s="990"/>
      <c r="W134" s="988">
        <f t="shared" si="148"/>
        <v>0</v>
      </c>
      <c r="X134" s="989">
        <f>VLOOKUP($E134,W$450:Z$461,2,FALSE)*W134*($K134)+IF($G134&lt;&gt;0,($H134/$G134)*W134,0)*(1-$K134)</f>
        <v>0</v>
      </c>
      <c r="Y134" s="989">
        <f>VLOOKUP($E134,W$450:Z$461,3,FALSE)*W134*($K134)+IF($G134&lt;&gt;0,($I134/$G134)*W134,0)*(1-$K134)</f>
        <v>0</v>
      </c>
      <c r="Z134" s="989">
        <f>VLOOKUP($E134,W$450:Z$461,4,FALSE)*W134*($K134)+(W134-X134-Y134)*(1-$K134)</f>
        <v>0</v>
      </c>
      <c r="AA134" s="990"/>
      <c r="AE134" s="988">
        <f t="shared" si="149"/>
        <v>0</v>
      </c>
      <c r="AF134" s="989">
        <f>VLOOKUP($E134,AE$450:AH$461,2,FALSE)*AE134*($K134)+IF($G134&lt;&gt;0,($H134/$G134)*AE134,0)*(1-$K134)</f>
        <v>0</v>
      </c>
      <c r="AG134" s="989">
        <f>VLOOKUP($E134,AE$450:AH$461,3,FALSE)*AE134*($K134)+IF($G134&lt;&gt;0,($I134/$G134)*AE134,0)*(1-$K134)</f>
        <v>0</v>
      </c>
      <c r="AH134" s="989">
        <f>VLOOKUP($E134,AE$450:AH$461,4,FALSE)*AE134*($K134)+(AE134-AF134-AG134)*(1-$K134)</f>
        <v>0</v>
      </c>
      <c r="AI134" s="990"/>
      <c r="AM134" s="988">
        <f t="shared" si="150"/>
        <v>0</v>
      </c>
      <c r="AN134" s="989">
        <f>VLOOKUP($E134,AM$450:AP$461,2,FALSE)*AM134*($K134)+IF($G134&lt;&gt;0,($H134/$G134)*AM134,0)*(1-$K134)</f>
        <v>0</v>
      </c>
      <c r="AO134" s="989">
        <f>VLOOKUP($E134,AM$450:AP$461,3,FALSE)*AM134*($K134)+IF($G134&lt;&gt;0,($I134/$G134)*AM134,0)*(1-$K134)</f>
        <v>0</v>
      </c>
      <c r="AP134" s="989">
        <f>VLOOKUP($E134,AM$450:AP$461,4,FALSE)*AM134*($K134)+(AM134-AN134-AO134)*(1-$K134)</f>
        <v>0</v>
      </c>
      <c r="AQ134" s="990"/>
      <c r="AU134" s="988">
        <f t="shared" si="151"/>
        <v>0</v>
      </c>
      <c r="AV134" s="989">
        <f>VLOOKUP($E134,AU$450:AX$461,2,FALSE)*AU134*($K134)+IF($G134&lt;&gt;0,($H134/$G134)*AU134,0)*(1-$K134)</f>
        <v>0</v>
      </c>
      <c r="AW134" s="989">
        <f>VLOOKUP($E134,AU$450:AX$461,3,FALSE)*AU134*($K134)+IF($G134&lt;&gt;0,($I134/$G134)*AU134,0)*(1-$K134)</f>
        <v>0</v>
      </c>
      <c r="AX134" s="989">
        <f>VLOOKUP($E134,AU$450:AX$461,4,FALSE)*AU134*($K134)+(AU134-AV134-AW134)*(1-$K134)</f>
        <v>0</v>
      </c>
      <c r="AY134" s="990"/>
      <c r="BC134" s="988">
        <f t="shared" si="152"/>
        <v>0</v>
      </c>
      <c r="BD134" s="989">
        <f>VLOOKUP($E134,BC$450:BF$461,2,FALSE)*BC134*($K134)+IF($G134&lt;&gt;0,($H134/$G134)*BC134,0)*(1-$K134)</f>
        <v>0</v>
      </c>
      <c r="BE134" s="989">
        <f>VLOOKUP($E134,BC$450:BF$461,3,FALSE)*BC134*($K134)+IF($G134&lt;&gt;0,($I134/$G134)*BC134,0)*(1-$K134)</f>
        <v>0</v>
      </c>
      <c r="BF134" s="989">
        <f>VLOOKUP($E134,BC$450:BF$461,4,FALSE)*BC134*($K134)+(BC134-BD134-BE134)*(1-$K134)</f>
        <v>0</v>
      </c>
      <c r="BG134" s="990"/>
      <c r="BK134" s="988">
        <f t="shared" si="153"/>
        <v>0</v>
      </c>
      <c r="BL134" s="989">
        <f>VLOOKUP($E134,BK$450:BN$461,2,FALSE)*BK134*($K134)+IF($G134&lt;&gt;0,($H134/$G134)*BK134,0)*(1-$K134)</f>
        <v>0</v>
      </c>
      <c r="BM134" s="989">
        <f>VLOOKUP($E134,BK$450:BN$461,3,FALSE)*BK134*($K134)+IF($G134&lt;&gt;0,($I134/$G134)*BK134,0)*(1-$K134)</f>
        <v>0</v>
      </c>
      <c r="BN134" s="989">
        <f>VLOOKUP($E134,BK$450:BN$461,4,FALSE)*BK134*($K134)+(BK134-BL134-BM134)*(1-$K134)</f>
        <v>0</v>
      </c>
      <c r="BO134" s="990"/>
      <c r="BS134" s="988">
        <f t="shared" si="154"/>
        <v>0</v>
      </c>
      <c r="BT134" s="989">
        <f>VLOOKUP($E134,BS$450:BV$461,2,FALSE)*BS134*($K134)+IF($G134&lt;&gt;0,($H134/$G134)*BS134,0)*(1-$K134)</f>
        <v>0</v>
      </c>
      <c r="BU134" s="989">
        <f>VLOOKUP($E134,BS$450:BV$461,3,FALSE)*BS134*($K134)+IF($G134&lt;&gt;0,($I134/$G134)*BS134,0)*(1-$K134)</f>
        <v>0</v>
      </c>
      <c r="BV134" s="989">
        <f>VLOOKUP($E134,BS$450:BV$461,4,FALSE)*BS134*($K134)+(BS134-BT134-BU134)*(1-$K134)</f>
        <v>0</v>
      </c>
      <c r="BW134" s="990"/>
      <c r="CA134" s="988">
        <f t="shared" si="155"/>
        <v>0</v>
      </c>
      <c r="CB134" s="989">
        <f>VLOOKUP($E134,CA$450:CD$461,2,FALSE)*CA134*($K134)+IF($G134&lt;&gt;0,($H134/$G134)*CA134,0)*(1-$K134)</f>
        <v>0</v>
      </c>
      <c r="CC134" s="989">
        <f>VLOOKUP($E134,CA$450:CD$461,3,FALSE)*CA134*($K134)+IF($G134&lt;&gt;0,($I134/$G134)*CA134,0)*(1-$K134)</f>
        <v>0</v>
      </c>
      <c r="CD134" s="989">
        <f>VLOOKUP($E134,CA$450:CD$461,4,FALSE)*CA134*($K134)+(CA134-CB134-CC134)*(1-$K134)</f>
        <v>0</v>
      </c>
      <c r="CE134" s="990"/>
      <c r="CI134" s="988">
        <f t="shared" si="156"/>
        <v>0</v>
      </c>
      <c r="CJ134" s="989">
        <f>VLOOKUP($E134,CI$450:CL$461,2,FALSE)*CI134*($K134)+IF($G134&lt;&gt;0,($H134/$G134)*CI134,0)*(1-$K134)</f>
        <v>0</v>
      </c>
      <c r="CK134" s="989">
        <f>VLOOKUP($E134,CI$450:CL$461,3,FALSE)*CI134*($K134)+IF($G134&lt;&gt;0,($I134/$G134)*CI134,0)*(1-$K134)</f>
        <v>0</v>
      </c>
      <c r="CL134" s="989">
        <f>VLOOKUP($E134,CI$450:CL$461,4,FALSE)*CI134*($K134)+(CI134-CJ134-CK134)*(1-$K134)</f>
        <v>0</v>
      </c>
      <c r="CM134" s="990"/>
      <c r="CQ134" s="988">
        <f t="shared" si="157"/>
        <v>0</v>
      </c>
      <c r="CR134" s="989">
        <f>VLOOKUP($E134,CQ$450:CT$461,2,FALSE)*CQ134*($K134)+IF($G134&lt;&gt;0,($H134/$G134)*CQ134,0)*(1-$K134)</f>
        <v>0</v>
      </c>
      <c r="CS134" s="989">
        <f>VLOOKUP($E134,CQ$450:CT$461,3,FALSE)*CQ134*($K134)+IF($G134&lt;&gt;0,($I134/$G134)*CQ134,0)*(1-$K134)</f>
        <v>0</v>
      </c>
      <c r="CT134" s="989">
        <f>VLOOKUP($E134,CQ$450:CT$461,4,FALSE)*CQ134*($K134)+(CQ134-CR134-CS134)*(1-$K134)</f>
        <v>0</v>
      </c>
      <c r="CU134" s="990"/>
      <c r="CY134" s="988">
        <f t="shared" si="158"/>
        <v>0</v>
      </c>
      <c r="CZ134" s="989">
        <f>VLOOKUP($E134,CY$450:DB$461,2,FALSE)*CY134*($K134)+IF($G134&lt;&gt;0,($H134/$G134)*CY134,0)*(1-$K134)</f>
        <v>0</v>
      </c>
      <c r="DA134" s="989">
        <f>VLOOKUP($E134,CY$450:DB$461,3,FALSE)*CY134*($K134)+IF($G134&lt;&gt;0,($I134/$G134)*CY134,0)*(1-$K134)</f>
        <v>0</v>
      </c>
      <c r="DB134" s="989">
        <f>VLOOKUP($E134,CY$450:DB$461,4,FALSE)*CY134*($K134)+(CY134-CZ134-DA134)*(1-$K134)</f>
        <v>0</v>
      </c>
      <c r="DC134" s="990"/>
      <c r="DG134" s="988">
        <f t="shared" si="159"/>
        <v>0</v>
      </c>
      <c r="DH134" s="989">
        <f>VLOOKUP($E134,DG$450:DJ$461,2,FALSE)*DG134*($K134)+IF($G134&lt;&gt;0,($H134/$G134)*DG134,0)*(1-$K134)</f>
        <v>0</v>
      </c>
      <c r="DI134" s="989">
        <f>VLOOKUP($E134,DG$450:DJ$461,3,FALSE)*DG134*($K134)+IF($G134&lt;&gt;0,($I134/$G134)*DG134,0)*(1-$K134)</f>
        <v>0</v>
      </c>
      <c r="DJ134" s="989">
        <f>VLOOKUP($E134,DG$450:DJ$461,4,FALSE)*DG134*($K134)+(DG134-DH134-DI134)*(1-$K134)</f>
        <v>0</v>
      </c>
      <c r="DK134" s="990"/>
      <c r="DO134" s="988">
        <f t="shared" si="160"/>
        <v>0</v>
      </c>
      <c r="DP134" s="989">
        <f>VLOOKUP($E134,DO$450:DR$461,2,FALSE)*DO134*($K134)+IF($G134&lt;&gt;0,($H134/$G134)*DO134,0)*(1-$K134)</f>
        <v>0</v>
      </c>
      <c r="DQ134" s="989">
        <f>VLOOKUP($E134,DO$450:DR$461,3,FALSE)*DO134*($K134)+IF($G134&lt;&gt;0,($I134/$G134)*DO134,0)*(1-$K134)</f>
        <v>0</v>
      </c>
      <c r="DR134" s="989">
        <f>VLOOKUP($E134,DO$450:DR$461,4,FALSE)*DO134*($K134)+(DO134-DP134-DQ134)*(1-$K134)</f>
        <v>0</v>
      </c>
      <c r="DS134" s="990"/>
      <c r="DW134" s="988">
        <f t="shared" si="161"/>
        <v>0</v>
      </c>
      <c r="DX134" s="989">
        <f>VLOOKUP($E134,DW$450:DZ$461,2,FALSE)*DW134*($K134)+IF($G134&lt;&gt;0,($H134/$G134)*DW134,0)*(1-$K134)</f>
        <v>0</v>
      </c>
      <c r="DY134" s="989">
        <f>VLOOKUP($E134,DW$450:DZ$461,3,FALSE)*DW134*($K134)+IF($G134&lt;&gt;0,($I134/$G134)*DW134,0)*(1-$K134)</f>
        <v>0</v>
      </c>
      <c r="DZ134" s="989">
        <f>VLOOKUP($E134,DW$450:DZ$461,4,FALSE)*DW134*($K134)+(DW134-DX134-DY134)*(1-$K134)</f>
        <v>0</v>
      </c>
      <c r="EA134" s="990"/>
      <c r="EE134" s="988">
        <f t="shared" si="162"/>
        <v>0</v>
      </c>
      <c r="EF134" s="989">
        <f>VLOOKUP($E134,EE$450:EH$461,2,FALSE)*EE134*($K134)+IF($G134&lt;&gt;0,($H134/$G134)*EE134,0)*(1-$K134)</f>
        <v>0</v>
      </c>
      <c r="EG134" s="989">
        <f>VLOOKUP($E134,EE$450:EH$461,3,FALSE)*EE134*($K134)+IF($G134&lt;&gt;0,($I134/$G134)*EE134,0)*(1-$K134)</f>
        <v>0</v>
      </c>
      <c r="EH134" s="989">
        <f>VLOOKUP($E134,EE$450:EH$461,4,FALSE)*EE134*($K134)+(EE134-EF134-EG134)*(1-$K134)</f>
        <v>0</v>
      </c>
      <c r="EI134" s="990"/>
      <c r="EM134" s="988">
        <f t="shared" si="163"/>
        <v>0</v>
      </c>
      <c r="EN134" s="989">
        <f>VLOOKUP($E134,EM$450:EP$461,2,FALSE)*EM134*($K134)+IF($G134&lt;&gt;0,($H134/$G134)*EM134,0)*(1-$K134)</f>
        <v>0</v>
      </c>
      <c r="EO134" s="989">
        <f>VLOOKUP($E134,EM$450:EP$461,3,FALSE)*EM134*($K134)+IF($G134&lt;&gt;0,($I134/$G134)*EM134,0)*(1-$K134)</f>
        <v>0</v>
      </c>
      <c r="EP134" s="989">
        <f>VLOOKUP($E134,EM$450:EP$461,4,FALSE)*EM134*($K134)+(EM134-EN134-EO134)*(1-$K134)</f>
        <v>0</v>
      </c>
      <c r="EQ134" s="990"/>
      <c r="EU134" s="988">
        <f t="shared" si="164"/>
        <v>0</v>
      </c>
      <c r="EV134" s="989">
        <f>VLOOKUP($E134,EU$450:EX$461,2,FALSE)*EU134*($K134)+IF($G134&lt;&gt;0,($H134/$G134)*EU134,0)*(1-$K134)</f>
        <v>0</v>
      </c>
      <c r="EW134" s="989">
        <f>VLOOKUP($E134,EU$450:EX$461,3,FALSE)*EU134*($K134)+IF($G134&lt;&gt;0,($I134/$G134)*EU134,0)*(1-$K134)</f>
        <v>0</v>
      </c>
      <c r="EX134" s="989">
        <f>VLOOKUP($E134,EU$450:EX$461,4,FALSE)*EU134*($K134)+(EU134-EV134-EW134)*(1-$K134)</f>
        <v>0</v>
      </c>
      <c r="EY134" s="990"/>
      <c r="FC134" s="988">
        <f t="shared" si="165"/>
        <v>0</v>
      </c>
      <c r="FD134" s="989">
        <f>VLOOKUP($E134,FC$450:FF$461,2,FALSE)*FC134*($K134)+IF($G134&lt;&gt;0,($H134/$G134)*FC134,0)*(1-$K134)</f>
        <v>0</v>
      </c>
      <c r="FE134" s="989">
        <f>VLOOKUP($E134,FC$450:FF$461,3,FALSE)*FC134*($K134)+IF($G134&lt;&gt;0,($I134/$G134)*FC134,0)*(1-$K134)</f>
        <v>0</v>
      </c>
      <c r="FF134" s="989">
        <f>VLOOKUP($E134,FC$450:FF$461,4,FALSE)*FC134*($K134)+(FC134-FD134-FE134)*(1-$K134)</f>
        <v>0</v>
      </c>
      <c r="FG134" s="990"/>
      <c r="FK134" s="988">
        <f t="shared" si="166"/>
        <v>0</v>
      </c>
      <c r="FL134" s="989">
        <f>VLOOKUP($E134,FK$450:FN$461,2,FALSE)*FK134*($K134)+IF($G134&lt;&gt;0,($H134/$G134)*FK134,0)*(1-$K134)</f>
        <v>0</v>
      </c>
      <c r="FM134" s="989">
        <f>VLOOKUP($E134,FK$450:FN$461,3,FALSE)*FK134*($K134)+IF($G134&lt;&gt;0,($I134/$G134)*FK134,0)*(1-$K134)</f>
        <v>0</v>
      </c>
      <c r="FN134" s="989">
        <f>VLOOKUP($E134,FK$450:FN$461,4,FALSE)*FK134*($K134)+(FK134-FL134-FM134)*(1-$K134)</f>
        <v>0</v>
      </c>
      <c r="FO134" s="990"/>
    </row>
    <row r="135" spans="1:171">
      <c r="A135" s="1246"/>
      <c r="B135" s="79" t="s">
        <v>17</v>
      </c>
      <c r="C135" s="1963" t="s">
        <v>78</v>
      </c>
      <c r="D135" s="764">
        <v>186</v>
      </c>
      <c r="E135" s="182" t="str">
        <f>'Sch 1- Rate Base '!E135</f>
        <v>DIRECT</v>
      </c>
      <c r="F135" s="765"/>
      <c r="G135" s="182">
        <f>'Sch 1- Rate Base '!G135</f>
        <v>0</v>
      </c>
      <c r="H135" s="182">
        <f>'Sch 1- Rate Base '!H135</f>
        <v>0</v>
      </c>
      <c r="I135" s="182">
        <f>'Sch 1- Rate Base '!I135</f>
        <v>0</v>
      </c>
      <c r="J135" s="1247">
        <f>'Sch 1- Rate Base '!J135</f>
        <v>0</v>
      </c>
      <c r="K135" s="777">
        <f t="shared" si="146"/>
        <v>0</v>
      </c>
      <c r="O135" s="988">
        <f t="shared" si="147"/>
        <v>0</v>
      </c>
      <c r="P135" s="989">
        <f>VLOOKUP($E135,O$450:R$461,2,FALSE)*O135*($K135)+IF($G135&lt;&gt;0,($H135/$G135)*O135,0)*(1-$K135)</f>
        <v>0</v>
      </c>
      <c r="Q135" s="989">
        <f>VLOOKUP($E135,O$450:R$461,3,FALSE)*O135*($K135)+IF($G135&lt;&gt;0,($I135/$G135)*O135,0)*(1-$K135)</f>
        <v>0</v>
      </c>
      <c r="R135" s="989">
        <f>VLOOKUP($E135,O$450:R$461,4,FALSE)*O135*($K135)+(O135-P135-Q135)*(1-$K135)</f>
        <v>0</v>
      </c>
      <c r="S135" s="990"/>
      <c r="W135" s="988">
        <f t="shared" si="148"/>
        <v>0</v>
      </c>
      <c r="X135" s="989">
        <f>VLOOKUP($E135,W$450:Z$461,2,FALSE)*W135*($K135)+IF($G135&lt;&gt;0,($H135/$G135)*W135,0)*(1-$K135)</f>
        <v>0</v>
      </c>
      <c r="Y135" s="989">
        <f>VLOOKUP($E135,W$450:Z$461,3,FALSE)*W135*($K135)+IF($G135&lt;&gt;0,($I135/$G135)*W135,0)*(1-$K135)</f>
        <v>0</v>
      </c>
      <c r="Z135" s="989">
        <f>VLOOKUP($E135,W$450:Z$461,4,FALSE)*W135*($K135)+(W135-X135-Y135)*(1-$K135)</f>
        <v>0</v>
      </c>
      <c r="AA135" s="990"/>
      <c r="AE135" s="988">
        <f t="shared" si="149"/>
        <v>0</v>
      </c>
      <c r="AF135" s="989">
        <f>VLOOKUP($E135,AE$450:AH$461,2,FALSE)*AE135*($K135)+IF($G135&lt;&gt;0,($H135/$G135)*AE135,0)*(1-$K135)</f>
        <v>0</v>
      </c>
      <c r="AG135" s="989">
        <f>VLOOKUP($E135,AE$450:AH$461,3,FALSE)*AE135*($K135)+IF($G135&lt;&gt;0,($I135/$G135)*AE135,0)*(1-$K135)</f>
        <v>0</v>
      </c>
      <c r="AH135" s="989">
        <f>VLOOKUP($E135,AE$450:AH$461,4,FALSE)*AE135*($K135)+(AE135-AF135-AG135)*(1-$K135)</f>
        <v>0</v>
      </c>
      <c r="AI135" s="990"/>
      <c r="AM135" s="988">
        <f t="shared" si="150"/>
        <v>0</v>
      </c>
      <c r="AN135" s="989">
        <f>VLOOKUP($E135,AM$450:AP$461,2,FALSE)*AM135*($K135)+IF($G135&lt;&gt;0,($H135/$G135)*AM135,0)*(1-$K135)</f>
        <v>0</v>
      </c>
      <c r="AO135" s="989">
        <f>VLOOKUP($E135,AM$450:AP$461,3,FALSE)*AM135*($K135)+IF($G135&lt;&gt;0,($I135/$G135)*AM135,0)*(1-$K135)</f>
        <v>0</v>
      </c>
      <c r="AP135" s="989">
        <f>VLOOKUP($E135,AM$450:AP$461,4,FALSE)*AM135*($K135)+(AM135-AN135-AO135)*(1-$K135)</f>
        <v>0</v>
      </c>
      <c r="AQ135" s="990"/>
      <c r="AU135" s="988">
        <f t="shared" si="151"/>
        <v>0</v>
      </c>
      <c r="AV135" s="989">
        <f>VLOOKUP($E135,AU$450:AX$461,2,FALSE)*AU135*($K135)+IF($G135&lt;&gt;0,($H135/$G135)*AU135,0)*(1-$K135)</f>
        <v>0</v>
      </c>
      <c r="AW135" s="989">
        <f>VLOOKUP($E135,AU$450:AX$461,3,FALSE)*AU135*($K135)+IF($G135&lt;&gt;0,($I135/$G135)*AU135,0)*(1-$K135)</f>
        <v>0</v>
      </c>
      <c r="AX135" s="989">
        <f>VLOOKUP($E135,AU$450:AX$461,4,FALSE)*AU135*($K135)+(AU135-AV135-AW135)*(1-$K135)</f>
        <v>0</v>
      </c>
      <c r="AY135" s="990"/>
      <c r="BC135" s="988">
        <f t="shared" si="152"/>
        <v>0</v>
      </c>
      <c r="BD135" s="989">
        <f>VLOOKUP($E135,BC$450:BF$461,2,FALSE)*BC135*($K135)+IF($G135&lt;&gt;0,($H135/$G135)*BC135,0)*(1-$K135)</f>
        <v>0</v>
      </c>
      <c r="BE135" s="989">
        <f>VLOOKUP($E135,BC$450:BF$461,3,FALSE)*BC135*($K135)+IF($G135&lt;&gt;0,($I135/$G135)*BC135,0)*(1-$K135)</f>
        <v>0</v>
      </c>
      <c r="BF135" s="989">
        <f>VLOOKUP($E135,BC$450:BF$461,4,FALSE)*BC135*($K135)+(BC135-BD135-BE135)*(1-$K135)</f>
        <v>0</v>
      </c>
      <c r="BG135" s="990"/>
      <c r="BK135" s="988">
        <f t="shared" si="153"/>
        <v>0</v>
      </c>
      <c r="BL135" s="989">
        <f>VLOOKUP($E135,BK$450:BN$461,2,FALSE)*BK135*($K135)+IF($G135&lt;&gt;0,($H135/$G135)*BK135,0)*(1-$K135)</f>
        <v>0</v>
      </c>
      <c r="BM135" s="989">
        <f>VLOOKUP($E135,BK$450:BN$461,3,FALSE)*BK135*($K135)+IF($G135&lt;&gt;0,($I135/$G135)*BK135,0)*(1-$K135)</f>
        <v>0</v>
      </c>
      <c r="BN135" s="989">
        <f>VLOOKUP($E135,BK$450:BN$461,4,FALSE)*BK135*($K135)+(BK135-BL135-BM135)*(1-$K135)</f>
        <v>0</v>
      </c>
      <c r="BO135" s="990"/>
      <c r="BS135" s="988">
        <f t="shared" si="154"/>
        <v>0</v>
      </c>
      <c r="BT135" s="989">
        <f>VLOOKUP($E135,BS$450:BV$461,2,FALSE)*BS135*($K135)+IF($G135&lt;&gt;0,($H135/$G135)*BS135,0)*(1-$K135)</f>
        <v>0</v>
      </c>
      <c r="BU135" s="989">
        <f>VLOOKUP($E135,BS$450:BV$461,3,FALSE)*BS135*($K135)+IF($G135&lt;&gt;0,($I135/$G135)*BS135,0)*(1-$K135)</f>
        <v>0</v>
      </c>
      <c r="BV135" s="989">
        <f>VLOOKUP($E135,BS$450:BV$461,4,FALSE)*BS135*($K135)+(BS135-BT135-BU135)*(1-$K135)</f>
        <v>0</v>
      </c>
      <c r="BW135" s="990"/>
      <c r="CA135" s="988">
        <f t="shared" si="155"/>
        <v>0</v>
      </c>
      <c r="CB135" s="989">
        <f>VLOOKUP($E135,CA$450:CD$461,2,FALSE)*CA135*($K135)+IF($G135&lt;&gt;0,($H135/$G135)*CA135,0)*(1-$K135)</f>
        <v>0</v>
      </c>
      <c r="CC135" s="989">
        <f>VLOOKUP($E135,CA$450:CD$461,3,FALSE)*CA135*($K135)+IF($G135&lt;&gt;0,($I135/$G135)*CA135,0)*(1-$K135)</f>
        <v>0</v>
      </c>
      <c r="CD135" s="989">
        <f>VLOOKUP($E135,CA$450:CD$461,4,FALSE)*CA135*($K135)+(CA135-CB135-CC135)*(1-$K135)</f>
        <v>0</v>
      </c>
      <c r="CE135" s="990"/>
      <c r="CI135" s="988">
        <f t="shared" si="156"/>
        <v>0</v>
      </c>
      <c r="CJ135" s="989">
        <f>VLOOKUP($E135,CI$450:CL$461,2,FALSE)*CI135*($K135)+IF($G135&lt;&gt;0,($H135/$G135)*CI135,0)*(1-$K135)</f>
        <v>0</v>
      </c>
      <c r="CK135" s="989">
        <f>VLOOKUP($E135,CI$450:CL$461,3,FALSE)*CI135*($K135)+IF($G135&lt;&gt;0,($I135/$G135)*CI135,0)*(1-$K135)</f>
        <v>0</v>
      </c>
      <c r="CL135" s="989">
        <f>VLOOKUP($E135,CI$450:CL$461,4,FALSE)*CI135*($K135)+(CI135-CJ135-CK135)*(1-$K135)</f>
        <v>0</v>
      </c>
      <c r="CM135" s="990"/>
      <c r="CQ135" s="988">
        <f t="shared" si="157"/>
        <v>0</v>
      </c>
      <c r="CR135" s="989">
        <f>VLOOKUP($E135,CQ$450:CT$461,2,FALSE)*CQ135*($K135)+IF($G135&lt;&gt;0,($H135/$G135)*CQ135,0)*(1-$K135)</f>
        <v>0</v>
      </c>
      <c r="CS135" s="989">
        <f>VLOOKUP($E135,CQ$450:CT$461,3,FALSE)*CQ135*($K135)+IF($G135&lt;&gt;0,($I135/$G135)*CQ135,0)*(1-$K135)</f>
        <v>0</v>
      </c>
      <c r="CT135" s="989">
        <f>VLOOKUP($E135,CQ$450:CT$461,4,FALSE)*CQ135*($K135)+(CQ135-CR135-CS135)*(1-$K135)</f>
        <v>0</v>
      </c>
      <c r="CU135" s="990"/>
      <c r="CY135" s="988">
        <f t="shared" si="158"/>
        <v>0</v>
      </c>
      <c r="CZ135" s="989">
        <f>VLOOKUP($E135,CY$450:DB$461,2,FALSE)*CY135*($K135)+IF($G135&lt;&gt;0,($H135/$G135)*CY135,0)*(1-$K135)</f>
        <v>0</v>
      </c>
      <c r="DA135" s="989">
        <f>VLOOKUP($E135,CY$450:DB$461,3,FALSE)*CY135*($K135)+IF($G135&lt;&gt;0,($I135/$G135)*CY135,0)*(1-$K135)</f>
        <v>0</v>
      </c>
      <c r="DB135" s="989">
        <f>VLOOKUP($E135,CY$450:DB$461,4,FALSE)*CY135*($K135)+(CY135-CZ135-DA135)*(1-$K135)</f>
        <v>0</v>
      </c>
      <c r="DC135" s="990"/>
      <c r="DG135" s="988">
        <f t="shared" si="159"/>
        <v>0</v>
      </c>
      <c r="DH135" s="989">
        <f>VLOOKUP($E135,DG$450:DJ$461,2,FALSE)*DG135*($K135)+IF($G135&lt;&gt;0,($H135/$G135)*DG135,0)*(1-$K135)</f>
        <v>0</v>
      </c>
      <c r="DI135" s="989">
        <f>VLOOKUP($E135,DG$450:DJ$461,3,FALSE)*DG135*($K135)+IF($G135&lt;&gt;0,($I135/$G135)*DG135,0)*(1-$K135)</f>
        <v>0</v>
      </c>
      <c r="DJ135" s="989">
        <f>VLOOKUP($E135,DG$450:DJ$461,4,FALSE)*DG135*($K135)+(DG135-DH135-DI135)*(1-$K135)</f>
        <v>0</v>
      </c>
      <c r="DK135" s="990"/>
      <c r="DO135" s="988">
        <f t="shared" si="160"/>
        <v>0</v>
      </c>
      <c r="DP135" s="989">
        <f>VLOOKUP($E135,DO$450:DR$461,2,FALSE)*DO135*($K135)+IF($G135&lt;&gt;0,($H135/$G135)*DO135,0)*(1-$K135)</f>
        <v>0</v>
      </c>
      <c r="DQ135" s="989">
        <f>VLOOKUP($E135,DO$450:DR$461,3,FALSE)*DO135*($K135)+IF($G135&lt;&gt;0,($I135/$G135)*DO135,0)*(1-$K135)</f>
        <v>0</v>
      </c>
      <c r="DR135" s="989">
        <f>VLOOKUP($E135,DO$450:DR$461,4,FALSE)*DO135*($K135)+(DO135-DP135-DQ135)*(1-$K135)</f>
        <v>0</v>
      </c>
      <c r="DS135" s="990"/>
      <c r="DW135" s="988">
        <f t="shared" si="161"/>
        <v>0</v>
      </c>
      <c r="DX135" s="989">
        <f>VLOOKUP($E135,DW$450:DZ$461,2,FALSE)*DW135*($K135)+IF($G135&lt;&gt;0,($H135/$G135)*DW135,0)*(1-$K135)</f>
        <v>0</v>
      </c>
      <c r="DY135" s="989">
        <f>VLOOKUP($E135,DW$450:DZ$461,3,FALSE)*DW135*($K135)+IF($G135&lt;&gt;0,($I135/$G135)*DW135,0)*(1-$K135)</f>
        <v>0</v>
      </c>
      <c r="DZ135" s="989">
        <f>VLOOKUP($E135,DW$450:DZ$461,4,FALSE)*DW135*($K135)+(DW135-DX135-DY135)*(1-$K135)</f>
        <v>0</v>
      </c>
      <c r="EA135" s="990"/>
      <c r="EE135" s="988">
        <f t="shared" si="162"/>
        <v>0</v>
      </c>
      <c r="EF135" s="989">
        <f>VLOOKUP($E135,EE$450:EH$461,2,FALSE)*EE135*($K135)+IF($G135&lt;&gt;0,($H135/$G135)*EE135,0)*(1-$K135)</f>
        <v>0</v>
      </c>
      <c r="EG135" s="989">
        <f>VLOOKUP($E135,EE$450:EH$461,3,FALSE)*EE135*($K135)+IF($G135&lt;&gt;0,($I135/$G135)*EE135,0)*(1-$K135)</f>
        <v>0</v>
      </c>
      <c r="EH135" s="989">
        <f>VLOOKUP($E135,EE$450:EH$461,4,FALSE)*EE135*($K135)+(EE135-EF135-EG135)*(1-$K135)</f>
        <v>0</v>
      </c>
      <c r="EI135" s="990"/>
      <c r="EM135" s="988">
        <f t="shared" si="163"/>
        <v>0</v>
      </c>
      <c r="EN135" s="989">
        <f>VLOOKUP($E135,EM$450:EP$461,2,FALSE)*EM135*($K135)+IF($G135&lt;&gt;0,($H135/$G135)*EM135,0)*(1-$K135)</f>
        <v>0</v>
      </c>
      <c r="EO135" s="989">
        <f>VLOOKUP($E135,EM$450:EP$461,3,FALSE)*EM135*($K135)+IF($G135&lt;&gt;0,($I135/$G135)*EM135,0)*(1-$K135)</f>
        <v>0</v>
      </c>
      <c r="EP135" s="989">
        <f>VLOOKUP($E135,EM$450:EP$461,4,FALSE)*EM135*($K135)+(EM135-EN135-EO135)*(1-$K135)</f>
        <v>0</v>
      </c>
      <c r="EQ135" s="990"/>
      <c r="EU135" s="988">
        <f t="shared" si="164"/>
        <v>0</v>
      </c>
      <c r="EV135" s="989">
        <f>VLOOKUP($E135,EU$450:EX$461,2,FALSE)*EU135*($K135)+IF($G135&lt;&gt;0,($H135/$G135)*EU135,0)*(1-$K135)</f>
        <v>0</v>
      </c>
      <c r="EW135" s="989">
        <f>VLOOKUP($E135,EU$450:EX$461,3,FALSE)*EU135*($K135)+IF($G135&lt;&gt;0,($I135/$G135)*EU135,0)*(1-$K135)</f>
        <v>0</v>
      </c>
      <c r="EX135" s="989">
        <f>VLOOKUP($E135,EU$450:EX$461,4,FALSE)*EU135*($K135)+(EU135-EV135-EW135)*(1-$K135)</f>
        <v>0</v>
      </c>
      <c r="EY135" s="990"/>
      <c r="FC135" s="988">
        <f t="shared" si="165"/>
        <v>0</v>
      </c>
      <c r="FD135" s="989">
        <f>VLOOKUP($E135,FC$450:FF$461,2,FALSE)*FC135*($K135)+IF($G135&lt;&gt;0,($H135/$G135)*FC135,0)*(1-$K135)</f>
        <v>0</v>
      </c>
      <c r="FE135" s="989">
        <f>VLOOKUP($E135,FC$450:FF$461,3,FALSE)*FC135*($K135)+IF($G135&lt;&gt;0,($I135/$G135)*FC135,0)*(1-$K135)</f>
        <v>0</v>
      </c>
      <c r="FF135" s="989">
        <f>VLOOKUP($E135,FC$450:FF$461,4,FALSE)*FC135*($K135)+(FC135-FD135-FE135)*(1-$K135)</f>
        <v>0</v>
      </c>
      <c r="FG135" s="990"/>
      <c r="FK135" s="988">
        <f t="shared" si="166"/>
        <v>0</v>
      </c>
      <c r="FL135" s="989">
        <f>VLOOKUP($E135,FK$450:FN$461,2,FALSE)*FK135*($K135)+IF($G135&lt;&gt;0,($H135/$G135)*FK135,0)*(1-$K135)</f>
        <v>0</v>
      </c>
      <c r="FM135" s="989">
        <f>VLOOKUP($E135,FK$450:FN$461,3,FALSE)*FK135*($K135)+IF($G135&lt;&gt;0,($I135/$G135)*FK135,0)*(1-$K135)</f>
        <v>0</v>
      </c>
      <c r="FN135" s="989">
        <f>VLOOKUP($E135,FK$450:FN$461,4,FALSE)*FK135*($K135)+(FK135-FL135-FM135)*(1-$K135)</f>
        <v>0</v>
      </c>
      <c r="FO135" s="990"/>
    </row>
    <row r="136" spans="1:171">
      <c r="A136" s="1246"/>
      <c r="B136" s="79" t="s">
        <v>18</v>
      </c>
      <c r="C136" s="1963" t="s">
        <v>78</v>
      </c>
      <c r="D136" s="764">
        <v>187</v>
      </c>
      <c r="E136" s="182" t="str">
        <f>'Sch 1- Rate Base '!E136</f>
        <v>DIRECT</v>
      </c>
      <c r="F136" s="765"/>
      <c r="G136" s="182">
        <f>'Sch 1- Rate Base '!G136</f>
        <v>0</v>
      </c>
      <c r="H136" s="182">
        <f>'Sch 1- Rate Base '!H136</f>
        <v>0</v>
      </c>
      <c r="I136" s="182">
        <f>'Sch 1- Rate Base '!I136</f>
        <v>0</v>
      </c>
      <c r="J136" s="1247">
        <f>'Sch 1- Rate Base '!J136</f>
        <v>0</v>
      </c>
      <c r="K136" s="777">
        <f t="shared" si="146"/>
        <v>0</v>
      </c>
      <c r="O136" s="988">
        <f t="shared" si="147"/>
        <v>0</v>
      </c>
      <c r="P136" s="989">
        <f>VLOOKUP($E136,O$450:R$461,2,FALSE)*O136*($K136)+IF($G136&lt;&gt;0,($H136/$G136)*O136,0)*(1-$K136)</f>
        <v>0</v>
      </c>
      <c r="Q136" s="989">
        <f>VLOOKUP($E136,O$450:R$461,3,FALSE)*O136*($K136)+IF($G136&lt;&gt;0,($I136/$G136)*O136,0)*(1-$K136)</f>
        <v>0</v>
      </c>
      <c r="R136" s="989">
        <f>VLOOKUP($E136,O$450:R$461,4,FALSE)*O136*($K136)+(O136-P136-Q136)*(1-$K136)</f>
        <v>0</v>
      </c>
      <c r="S136" s="990"/>
      <c r="W136" s="988">
        <f t="shared" si="148"/>
        <v>0</v>
      </c>
      <c r="X136" s="989">
        <f>VLOOKUP($E136,W$450:Z$461,2,FALSE)*W136*($K136)+IF($G136&lt;&gt;0,($H136/$G136)*W136,0)*(1-$K136)</f>
        <v>0</v>
      </c>
      <c r="Y136" s="989">
        <f>VLOOKUP($E136,W$450:Z$461,3,FALSE)*W136*($K136)+IF($G136&lt;&gt;0,($I136/$G136)*W136,0)*(1-$K136)</f>
        <v>0</v>
      </c>
      <c r="Z136" s="989">
        <f>VLOOKUP($E136,W$450:Z$461,4,FALSE)*W136*($K136)+(W136-X136-Y136)*(1-$K136)</f>
        <v>0</v>
      </c>
      <c r="AA136" s="990"/>
      <c r="AE136" s="988">
        <f t="shared" si="149"/>
        <v>0</v>
      </c>
      <c r="AF136" s="989">
        <f>VLOOKUP($E136,AE$450:AH$461,2,FALSE)*AE136*($K136)+IF($G136&lt;&gt;0,($H136/$G136)*AE136,0)*(1-$K136)</f>
        <v>0</v>
      </c>
      <c r="AG136" s="989">
        <f>VLOOKUP($E136,AE$450:AH$461,3,FALSE)*AE136*($K136)+IF($G136&lt;&gt;0,($I136/$G136)*AE136,0)*(1-$K136)</f>
        <v>0</v>
      </c>
      <c r="AH136" s="989">
        <f>VLOOKUP($E136,AE$450:AH$461,4,FALSE)*AE136*($K136)+(AE136-AF136-AG136)*(1-$K136)</f>
        <v>0</v>
      </c>
      <c r="AI136" s="990"/>
      <c r="AM136" s="988">
        <f t="shared" si="150"/>
        <v>0</v>
      </c>
      <c r="AN136" s="989">
        <f>VLOOKUP($E136,AM$450:AP$461,2,FALSE)*AM136*($K136)+IF($G136&lt;&gt;0,($H136/$G136)*AM136,0)*(1-$K136)</f>
        <v>0</v>
      </c>
      <c r="AO136" s="989">
        <f>VLOOKUP($E136,AM$450:AP$461,3,FALSE)*AM136*($K136)+IF($G136&lt;&gt;0,($I136/$G136)*AM136,0)*(1-$K136)</f>
        <v>0</v>
      </c>
      <c r="AP136" s="989">
        <f>VLOOKUP($E136,AM$450:AP$461,4,FALSE)*AM136*($K136)+(AM136-AN136-AO136)*(1-$K136)</f>
        <v>0</v>
      </c>
      <c r="AQ136" s="990"/>
      <c r="AU136" s="988">
        <f t="shared" si="151"/>
        <v>0</v>
      </c>
      <c r="AV136" s="989">
        <f>VLOOKUP($E136,AU$450:AX$461,2,FALSE)*AU136*($K136)+IF($G136&lt;&gt;0,($H136/$G136)*AU136,0)*(1-$K136)</f>
        <v>0</v>
      </c>
      <c r="AW136" s="989">
        <f>VLOOKUP($E136,AU$450:AX$461,3,FALSE)*AU136*($K136)+IF($G136&lt;&gt;0,($I136/$G136)*AU136,0)*(1-$K136)</f>
        <v>0</v>
      </c>
      <c r="AX136" s="989">
        <f>VLOOKUP($E136,AU$450:AX$461,4,FALSE)*AU136*($K136)+(AU136-AV136-AW136)*(1-$K136)</f>
        <v>0</v>
      </c>
      <c r="AY136" s="990"/>
      <c r="BC136" s="988">
        <f t="shared" si="152"/>
        <v>0</v>
      </c>
      <c r="BD136" s="989">
        <f>VLOOKUP($E136,BC$450:BF$461,2,FALSE)*BC136*($K136)+IF($G136&lt;&gt;0,($H136/$G136)*BC136,0)*(1-$K136)</f>
        <v>0</v>
      </c>
      <c r="BE136" s="989">
        <f>VLOOKUP($E136,BC$450:BF$461,3,FALSE)*BC136*($K136)+IF($G136&lt;&gt;0,($I136/$G136)*BC136,0)*(1-$K136)</f>
        <v>0</v>
      </c>
      <c r="BF136" s="989">
        <f>VLOOKUP($E136,BC$450:BF$461,4,FALSE)*BC136*($K136)+(BC136-BD136-BE136)*(1-$K136)</f>
        <v>0</v>
      </c>
      <c r="BG136" s="990"/>
      <c r="BK136" s="988">
        <f t="shared" si="153"/>
        <v>0</v>
      </c>
      <c r="BL136" s="989">
        <f>VLOOKUP($E136,BK$450:BN$461,2,FALSE)*BK136*($K136)+IF($G136&lt;&gt;0,($H136/$G136)*BK136,0)*(1-$K136)</f>
        <v>0</v>
      </c>
      <c r="BM136" s="989">
        <f>VLOOKUP($E136,BK$450:BN$461,3,FALSE)*BK136*($K136)+IF($G136&lt;&gt;0,($I136/$G136)*BK136,0)*(1-$K136)</f>
        <v>0</v>
      </c>
      <c r="BN136" s="989">
        <f>VLOOKUP($E136,BK$450:BN$461,4,FALSE)*BK136*($K136)+(BK136-BL136-BM136)*(1-$K136)</f>
        <v>0</v>
      </c>
      <c r="BO136" s="990"/>
      <c r="BS136" s="988">
        <f t="shared" si="154"/>
        <v>0</v>
      </c>
      <c r="BT136" s="989">
        <f>VLOOKUP($E136,BS$450:BV$461,2,FALSE)*BS136*($K136)+IF($G136&lt;&gt;0,($H136/$G136)*BS136,0)*(1-$K136)</f>
        <v>0</v>
      </c>
      <c r="BU136" s="989">
        <f>VLOOKUP($E136,BS$450:BV$461,3,FALSE)*BS136*($K136)+IF($G136&lt;&gt;0,($I136/$G136)*BS136,0)*(1-$K136)</f>
        <v>0</v>
      </c>
      <c r="BV136" s="989">
        <f>VLOOKUP($E136,BS$450:BV$461,4,FALSE)*BS136*($K136)+(BS136-BT136-BU136)*(1-$K136)</f>
        <v>0</v>
      </c>
      <c r="BW136" s="990"/>
      <c r="CA136" s="988">
        <f t="shared" si="155"/>
        <v>0</v>
      </c>
      <c r="CB136" s="989">
        <f>VLOOKUP($E136,CA$450:CD$461,2,FALSE)*CA136*($K136)+IF($G136&lt;&gt;0,($H136/$G136)*CA136,0)*(1-$K136)</f>
        <v>0</v>
      </c>
      <c r="CC136" s="989">
        <f>VLOOKUP($E136,CA$450:CD$461,3,FALSE)*CA136*($K136)+IF($G136&lt;&gt;0,($I136/$G136)*CA136,0)*(1-$K136)</f>
        <v>0</v>
      </c>
      <c r="CD136" s="989">
        <f>VLOOKUP($E136,CA$450:CD$461,4,FALSE)*CA136*($K136)+(CA136-CB136-CC136)*(1-$K136)</f>
        <v>0</v>
      </c>
      <c r="CE136" s="990"/>
      <c r="CI136" s="988">
        <f t="shared" si="156"/>
        <v>0</v>
      </c>
      <c r="CJ136" s="989">
        <f>VLOOKUP($E136,CI$450:CL$461,2,FALSE)*CI136*($K136)+IF($G136&lt;&gt;0,($H136/$G136)*CI136,0)*(1-$K136)</f>
        <v>0</v>
      </c>
      <c r="CK136" s="989">
        <f>VLOOKUP($E136,CI$450:CL$461,3,FALSE)*CI136*($K136)+IF($G136&lt;&gt;0,($I136/$G136)*CI136,0)*(1-$K136)</f>
        <v>0</v>
      </c>
      <c r="CL136" s="989">
        <f>VLOOKUP($E136,CI$450:CL$461,4,FALSE)*CI136*($K136)+(CI136-CJ136-CK136)*(1-$K136)</f>
        <v>0</v>
      </c>
      <c r="CM136" s="990"/>
      <c r="CQ136" s="988">
        <f t="shared" si="157"/>
        <v>0</v>
      </c>
      <c r="CR136" s="989">
        <f>VLOOKUP($E136,CQ$450:CT$461,2,FALSE)*CQ136*($K136)+IF($G136&lt;&gt;0,($H136/$G136)*CQ136,0)*(1-$K136)</f>
        <v>0</v>
      </c>
      <c r="CS136" s="989">
        <f>VLOOKUP($E136,CQ$450:CT$461,3,FALSE)*CQ136*($K136)+IF($G136&lt;&gt;0,($I136/$G136)*CQ136,0)*(1-$K136)</f>
        <v>0</v>
      </c>
      <c r="CT136" s="989">
        <f>VLOOKUP($E136,CQ$450:CT$461,4,FALSE)*CQ136*($K136)+(CQ136-CR136-CS136)*(1-$K136)</f>
        <v>0</v>
      </c>
      <c r="CU136" s="990"/>
      <c r="CY136" s="988">
        <f t="shared" si="158"/>
        <v>0</v>
      </c>
      <c r="CZ136" s="989">
        <f>VLOOKUP($E136,CY$450:DB$461,2,FALSE)*CY136*($K136)+IF($G136&lt;&gt;0,($H136/$G136)*CY136,0)*(1-$K136)</f>
        <v>0</v>
      </c>
      <c r="DA136" s="989">
        <f>VLOOKUP($E136,CY$450:DB$461,3,FALSE)*CY136*($K136)+IF($G136&lt;&gt;0,($I136/$G136)*CY136,0)*(1-$K136)</f>
        <v>0</v>
      </c>
      <c r="DB136" s="989">
        <f>VLOOKUP($E136,CY$450:DB$461,4,FALSE)*CY136*($K136)+(CY136-CZ136-DA136)*(1-$K136)</f>
        <v>0</v>
      </c>
      <c r="DC136" s="990"/>
      <c r="DG136" s="988">
        <f t="shared" si="159"/>
        <v>0</v>
      </c>
      <c r="DH136" s="989">
        <f>VLOOKUP($E136,DG$450:DJ$461,2,FALSE)*DG136*($K136)+IF($G136&lt;&gt;0,($H136/$G136)*DG136,0)*(1-$K136)</f>
        <v>0</v>
      </c>
      <c r="DI136" s="989">
        <f>VLOOKUP($E136,DG$450:DJ$461,3,FALSE)*DG136*($K136)+IF($G136&lt;&gt;0,($I136/$G136)*DG136,0)*(1-$K136)</f>
        <v>0</v>
      </c>
      <c r="DJ136" s="989">
        <f>VLOOKUP($E136,DG$450:DJ$461,4,FALSE)*DG136*($K136)+(DG136-DH136-DI136)*(1-$K136)</f>
        <v>0</v>
      </c>
      <c r="DK136" s="990"/>
      <c r="DO136" s="988">
        <f t="shared" si="160"/>
        <v>0</v>
      </c>
      <c r="DP136" s="989">
        <f>VLOOKUP($E136,DO$450:DR$461,2,FALSE)*DO136*($K136)+IF($G136&lt;&gt;0,($H136/$G136)*DO136,0)*(1-$K136)</f>
        <v>0</v>
      </c>
      <c r="DQ136" s="989">
        <f>VLOOKUP($E136,DO$450:DR$461,3,FALSE)*DO136*($K136)+IF($G136&lt;&gt;0,($I136/$G136)*DO136,0)*(1-$K136)</f>
        <v>0</v>
      </c>
      <c r="DR136" s="989">
        <f>VLOOKUP($E136,DO$450:DR$461,4,FALSE)*DO136*($K136)+(DO136-DP136-DQ136)*(1-$K136)</f>
        <v>0</v>
      </c>
      <c r="DS136" s="990"/>
      <c r="DW136" s="988">
        <f t="shared" si="161"/>
        <v>0</v>
      </c>
      <c r="DX136" s="989">
        <f>VLOOKUP($E136,DW$450:DZ$461,2,FALSE)*DW136*($K136)+IF($G136&lt;&gt;0,($H136/$G136)*DW136,0)*(1-$K136)</f>
        <v>0</v>
      </c>
      <c r="DY136" s="989">
        <f>VLOOKUP($E136,DW$450:DZ$461,3,FALSE)*DW136*($K136)+IF($G136&lt;&gt;0,($I136/$G136)*DW136,0)*(1-$K136)</f>
        <v>0</v>
      </c>
      <c r="DZ136" s="989">
        <f>VLOOKUP($E136,DW$450:DZ$461,4,FALSE)*DW136*($K136)+(DW136-DX136-DY136)*(1-$K136)</f>
        <v>0</v>
      </c>
      <c r="EA136" s="990"/>
      <c r="EE136" s="988">
        <f t="shared" si="162"/>
        <v>0</v>
      </c>
      <c r="EF136" s="989">
        <f>VLOOKUP($E136,EE$450:EH$461,2,FALSE)*EE136*($K136)+IF($G136&lt;&gt;0,($H136/$G136)*EE136,0)*(1-$K136)</f>
        <v>0</v>
      </c>
      <c r="EG136" s="989">
        <f>VLOOKUP($E136,EE$450:EH$461,3,FALSE)*EE136*($K136)+IF($G136&lt;&gt;0,($I136/$G136)*EE136,0)*(1-$K136)</f>
        <v>0</v>
      </c>
      <c r="EH136" s="989">
        <f>VLOOKUP($E136,EE$450:EH$461,4,FALSE)*EE136*($K136)+(EE136-EF136-EG136)*(1-$K136)</f>
        <v>0</v>
      </c>
      <c r="EI136" s="990"/>
      <c r="EM136" s="988">
        <f t="shared" si="163"/>
        <v>0</v>
      </c>
      <c r="EN136" s="989">
        <f>VLOOKUP($E136,EM$450:EP$461,2,FALSE)*EM136*($K136)+IF($G136&lt;&gt;0,($H136/$G136)*EM136,0)*(1-$K136)</f>
        <v>0</v>
      </c>
      <c r="EO136" s="989">
        <f>VLOOKUP($E136,EM$450:EP$461,3,FALSE)*EM136*($K136)+IF($G136&lt;&gt;0,($I136/$G136)*EM136,0)*(1-$K136)</f>
        <v>0</v>
      </c>
      <c r="EP136" s="989">
        <f>VLOOKUP($E136,EM$450:EP$461,4,FALSE)*EM136*($K136)+(EM136-EN136-EO136)*(1-$K136)</f>
        <v>0</v>
      </c>
      <c r="EQ136" s="990"/>
      <c r="EU136" s="988">
        <f t="shared" si="164"/>
        <v>0</v>
      </c>
      <c r="EV136" s="989">
        <f>VLOOKUP($E136,EU$450:EX$461,2,FALSE)*EU136*($K136)+IF($G136&lt;&gt;0,($H136/$G136)*EU136,0)*(1-$K136)</f>
        <v>0</v>
      </c>
      <c r="EW136" s="989">
        <f>VLOOKUP($E136,EU$450:EX$461,3,FALSE)*EU136*($K136)+IF($G136&lt;&gt;0,($I136/$G136)*EU136,0)*(1-$K136)</f>
        <v>0</v>
      </c>
      <c r="EX136" s="989">
        <f>VLOOKUP($E136,EU$450:EX$461,4,FALSE)*EU136*($K136)+(EU136-EV136-EW136)*(1-$K136)</f>
        <v>0</v>
      </c>
      <c r="EY136" s="990"/>
      <c r="FC136" s="988">
        <f t="shared" si="165"/>
        <v>0</v>
      </c>
      <c r="FD136" s="989">
        <f>VLOOKUP($E136,FC$450:FF$461,2,FALSE)*FC136*($K136)+IF($G136&lt;&gt;0,($H136/$G136)*FC136,0)*(1-$K136)</f>
        <v>0</v>
      </c>
      <c r="FE136" s="989">
        <f>VLOOKUP($E136,FC$450:FF$461,3,FALSE)*FC136*($K136)+IF($G136&lt;&gt;0,($I136/$G136)*FC136,0)*(1-$K136)</f>
        <v>0</v>
      </c>
      <c r="FF136" s="989">
        <f>VLOOKUP($E136,FC$450:FF$461,4,FALSE)*FC136*($K136)+(FC136-FD136-FE136)*(1-$K136)</f>
        <v>0</v>
      </c>
      <c r="FG136" s="990"/>
      <c r="FK136" s="988">
        <f t="shared" si="166"/>
        <v>0</v>
      </c>
      <c r="FL136" s="989">
        <f>VLOOKUP($E136,FK$450:FN$461,2,FALSE)*FK136*($K136)+IF($G136&lt;&gt;0,($H136/$G136)*FK136,0)*(1-$K136)</f>
        <v>0</v>
      </c>
      <c r="FM136" s="989">
        <f>VLOOKUP($E136,FK$450:FN$461,3,FALSE)*FK136*($K136)+IF($G136&lt;&gt;0,($I136/$G136)*FK136,0)*(1-$K136)</f>
        <v>0</v>
      </c>
      <c r="FN136" s="989">
        <f>VLOOKUP($E136,FK$450:FN$461,4,FALSE)*FK136*($K136)+(FK136-FL136-FM136)*(1-$K136)</f>
        <v>0</v>
      </c>
      <c r="FO136" s="990"/>
    </row>
    <row r="137" spans="1:171">
      <c r="A137" s="1246"/>
      <c r="B137" s="79" t="s">
        <v>19</v>
      </c>
      <c r="C137" s="1963" t="s">
        <v>78</v>
      </c>
      <c r="D137" s="764">
        <v>188</v>
      </c>
      <c r="E137" s="182" t="str">
        <f>'Sch 1- Rate Base '!E137</f>
        <v>DIST</v>
      </c>
      <c r="F137" s="765"/>
      <c r="G137" s="182">
        <f>'Sch 1- Rate Base '!G137</f>
        <v>0</v>
      </c>
      <c r="H137" s="182">
        <f>'Sch 1- Rate Base '!H137</f>
        <v>0</v>
      </c>
      <c r="I137" s="182">
        <f>'Sch 1- Rate Base '!I137</f>
        <v>0</v>
      </c>
      <c r="J137" s="1247">
        <f>'Sch 1- Rate Base '!J137</f>
        <v>0</v>
      </c>
      <c r="K137" s="777">
        <f t="shared" si="146"/>
        <v>1</v>
      </c>
      <c r="O137" s="988">
        <f t="shared" si="147"/>
        <v>0</v>
      </c>
      <c r="P137" s="989">
        <f>VLOOKUP($E137,O$450:R$461,2,FALSE)*O137*($K137)+IF($G137&lt;&gt;0,($H137/$G137)*O137,0)*(1-$K137)</f>
        <v>0</v>
      </c>
      <c r="Q137" s="989">
        <f>VLOOKUP($E137,O$450:R$461,3,FALSE)*O137*($K137)+IF($G137&lt;&gt;0,($I137/$G137)*O137,0)*(1-$K137)</f>
        <v>0</v>
      </c>
      <c r="R137" s="989">
        <f>VLOOKUP($E137,O$450:R$461,4,FALSE)*O137*($K137)+(O137-P137-Q137)*(1-$K137)</f>
        <v>0</v>
      </c>
      <c r="S137" s="990"/>
      <c r="W137" s="988">
        <f t="shared" si="148"/>
        <v>0</v>
      </c>
      <c r="X137" s="989">
        <f>VLOOKUP($E137,W$450:Z$461,2,FALSE)*W137*($K137)+IF($G137&lt;&gt;0,($H137/$G137)*W137,0)*(1-$K137)</f>
        <v>0</v>
      </c>
      <c r="Y137" s="989">
        <f>VLOOKUP($E137,W$450:Z$461,3,FALSE)*W137*($K137)+IF($G137&lt;&gt;0,($I137/$G137)*W137,0)*(1-$K137)</f>
        <v>0</v>
      </c>
      <c r="Z137" s="989">
        <f>VLOOKUP($E137,W$450:Z$461,4,FALSE)*W137*($K137)+(W137-X137-Y137)*(1-$K137)</f>
        <v>0</v>
      </c>
      <c r="AA137" s="990"/>
      <c r="AE137" s="988">
        <f t="shared" si="149"/>
        <v>0</v>
      </c>
      <c r="AF137" s="989">
        <f>VLOOKUP($E137,AE$450:AH$461,2,FALSE)*AE137*($K137)+IF($G137&lt;&gt;0,($H137/$G137)*AE137,0)*(1-$K137)</f>
        <v>0</v>
      </c>
      <c r="AG137" s="989">
        <f>VLOOKUP($E137,AE$450:AH$461,3,FALSE)*AE137*($K137)+IF($G137&lt;&gt;0,($I137/$G137)*AE137,0)*(1-$K137)</f>
        <v>0</v>
      </c>
      <c r="AH137" s="989">
        <f>VLOOKUP($E137,AE$450:AH$461,4,FALSE)*AE137*($K137)+(AE137-AF137-AG137)*(1-$K137)</f>
        <v>0</v>
      </c>
      <c r="AI137" s="990"/>
      <c r="AM137" s="988">
        <f t="shared" si="150"/>
        <v>0</v>
      </c>
      <c r="AN137" s="989">
        <f>VLOOKUP($E137,AM$450:AP$461,2,FALSE)*AM137*($K137)+IF($G137&lt;&gt;0,($H137/$G137)*AM137,0)*(1-$K137)</f>
        <v>0</v>
      </c>
      <c r="AO137" s="989">
        <f>VLOOKUP($E137,AM$450:AP$461,3,FALSE)*AM137*($K137)+IF($G137&lt;&gt;0,($I137/$G137)*AM137,0)*(1-$K137)</f>
        <v>0</v>
      </c>
      <c r="AP137" s="989">
        <f>VLOOKUP($E137,AM$450:AP$461,4,FALSE)*AM137*($K137)+(AM137-AN137-AO137)*(1-$K137)</f>
        <v>0</v>
      </c>
      <c r="AQ137" s="990"/>
      <c r="AU137" s="988">
        <f t="shared" si="151"/>
        <v>0</v>
      </c>
      <c r="AV137" s="989">
        <f>VLOOKUP($E137,AU$450:AX$461,2,FALSE)*AU137*($K137)+IF($G137&lt;&gt;0,($H137/$G137)*AU137,0)*(1-$K137)</f>
        <v>0</v>
      </c>
      <c r="AW137" s="989">
        <f>VLOOKUP($E137,AU$450:AX$461,3,FALSE)*AU137*($K137)+IF($G137&lt;&gt;0,($I137/$G137)*AU137,0)*(1-$K137)</f>
        <v>0</v>
      </c>
      <c r="AX137" s="989">
        <f>VLOOKUP($E137,AU$450:AX$461,4,FALSE)*AU137*($K137)+(AU137-AV137-AW137)*(1-$K137)</f>
        <v>0</v>
      </c>
      <c r="AY137" s="990"/>
      <c r="BC137" s="988">
        <f t="shared" si="152"/>
        <v>0</v>
      </c>
      <c r="BD137" s="989">
        <f>VLOOKUP($E137,BC$450:BF$461,2,FALSE)*BC137*($K137)+IF($G137&lt;&gt;0,($H137/$G137)*BC137,0)*(1-$K137)</f>
        <v>0</v>
      </c>
      <c r="BE137" s="989">
        <f>VLOOKUP($E137,BC$450:BF$461,3,FALSE)*BC137*($K137)+IF($G137&lt;&gt;0,($I137/$G137)*BC137,0)*(1-$K137)</f>
        <v>0</v>
      </c>
      <c r="BF137" s="989">
        <f>VLOOKUP($E137,BC$450:BF$461,4,FALSE)*BC137*($K137)+(BC137-BD137-BE137)*(1-$K137)</f>
        <v>0</v>
      </c>
      <c r="BG137" s="990"/>
      <c r="BK137" s="988">
        <f t="shared" si="153"/>
        <v>0</v>
      </c>
      <c r="BL137" s="989">
        <f>VLOOKUP($E137,BK$450:BN$461,2,FALSE)*BK137*($K137)+IF($G137&lt;&gt;0,($H137/$G137)*BK137,0)*(1-$K137)</f>
        <v>0</v>
      </c>
      <c r="BM137" s="989">
        <f>VLOOKUP($E137,BK$450:BN$461,3,FALSE)*BK137*($K137)+IF($G137&lt;&gt;0,($I137/$G137)*BK137,0)*(1-$K137)</f>
        <v>0</v>
      </c>
      <c r="BN137" s="989">
        <f>VLOOKUP($E137,BK$450:BN$461,4,FALSE)*BK137*($K137)+(BK137-BL137-BM137)*(1-$K137)</f>
        <v>0</v>
      </c>
      <c r="BO137" s="990"/>
      <c r="BS137" s="988">
        <f t="shared" si="154"/>
        <v>0</v>
      </c>
      <c r="BT137" s="989">
        <f>VLOOKUP($E137,BS$450:BV$461,2,FALSE)*BS137*($K137)+IF($G137&lt;&gt;0,($H137/$G137)*BS137,0)*(1-$K137)</f>
        <v>0</v>
      </c>
      <c r="BU137" s="989">
        <f>VLOOKUP($E137,BS$450:BV$461,3,FALSE)*BS137*($K137)+IF($G137&lt;&gt;0,($I137/$G137)*BS137,0)*(1-$K137)</f>
        <v>0</v>
      </c>
      <c r="BV137" s="989">
        <f>VLOOKUP($E137,BS$450:BV$461,4,FALSE)*BS137*($K137)+(BS137-BT137-BU137)*(1-$K137)</f>
        <v>0</v>
      </c>
      <c r="BW137" s="990"/>
      <c r="CA137" s="988">
        <f t="shared" si="155"/>
        <v>0</v>
      </c>
      <c r="CB137" s="989">
        <f>VLOOKUP($E137,CA$450:CD$461,2,FALSE)*CA137*($K137)+IF($G137&lt;&gt;0,($H137/$G137)*CA137,0)*(1-$K137)</f>
        <v>0</v>
      </c>
      <c r="CC137" s="989">
        <f>VLOOKUP($E137,CA$450:CD$461,3,FALSE)*CA137*($K137)+IF($G137&lt;&gt;0,($I137/$G137)*CA137,0)*(1-$K137)</f>
        <v>0</v>
      </c>
      <c r="CD137" s="989">
        <f>VLOOKUP($E137,CA$450:CD$461,4,FALSE)*CA137*($K137)+(CA137-CB137-CC137)*(1-$K137)</f>
        <v>0</v>
      </c>
      <c r="CE137" s="990"/>
      <c r="CI137" s="988">
        <f t="shared" si="156"/>
        <v>0</v>
      </c>
      <c r="CJ137" s="989">
        <f>VLOOKUP($E137,CI$450:CL$461,2,FALSE)*CI137*($K137)+IF($G137&lt;&gt;0,($H137/$G137)*CI137,0)*(1-$K137)</f>
        <v>0</v>
      </c>
      <c r="CK137" s="989">
        <f>VLOOKUP($E137,CI$450:CL$461,3,FALSE)*CI137*($K137)+IF($G137&lt;&gt;0,($I137/$G137)*CI137,0)*(1-$K137)</f>
        <v>0</v>
      </c>
      <c r="CL137" s="989">
        <f>VLOOKUP($E137,CI$450:CL$461,4,FALSE)*CI137*($K137)+(CI137-CJ137-CK137)*(1-$K137)</f>
        <v>0</v>
      </c>
      <c r="CM137" s="990"/>
      <c r="CQ137" s="988">
        <f t="shared" si="157"/>
        <v>0</v>
      </c>
      <c r="CR137" s="989">
        <f>VLOOKUP($E137,CQ$450:CT$461,2,FALSE)*CQ137*($K137)+IF($G137&lt;&gt;0,($H137/$G137)*CQ137,0)*(1-$K137)</f>
        <v>0</v>
      </c>
      <c r="CS137" s="989">
        <f>VLOOKUP($E137,CQ$450:CT$461,3,FALSE)*CQ137*($K137)+IF($G137&lt;&gt;0,($I137/$G137)*CQ137,0)*(1-$K137)</f>
        <v>0</v>
      </c>
      <c r="CT137" s="989">
        <f>VLOOKUP($E137,CQ$450:CT$461,4,FALSE)*CQ137*($K137)+(CQ137-CR137-CS137)*(1-$K137)</f>
        <v>0</v>
      </c>
      <c r="CU137" s="990"/>
      <c r="CY137" s="988">
        <f t="shared" si="158"/>
        <v>0</v>
      </c>
      <c r="CZ137" s="989">
        <f>VLOOKUP($E137,CY$450:DB$461,2,FALSE)*CY137*($K137)+IF($G137&lt;&gt;0,($H137/$G137)*CY137,0)*(1-$K137)</f>
        <v>0</v>
      </c>
      <c r="DA137" s="989">
        <f>VLOOKUP($E137,CY$450:DB$461,3,FALSE)*CY137*($K137)+IF($G137&lt;&gt;0,($I137/$G137)*CY137,0)*(1-$K137)</f>
        <v>0</v>
      </c>
      <c r="DB137" s="989">
        <f>VLOOKUP($E137,CY$450:DB$461,4,FALSE)*CY137*($K137)+(CY137-CZ137-DA137)*(1-$K137)</f>
        <v>0</v>
      </c>
      <c r="DC137" s="990"/>
      <c r="DG137" s="988">
        <f t="shared" si="159"/>
        <v>0</v>
      </c>
      <c r="DH137" s="989">
        <f>VLOOKUP($E137,DG$450:DJ$461,2,FALSE)*DG137*($K137)+IF($G137&lt;&gt;0,($H137/$G137)*DG137,0)*(1-$K137)</f>
        <v>0</v>
      </c>
      <c r="DI137" s="989">
        <f>VLOOKUP($E137,DG$450:DJ$461,3,FALSE)*DG137*($K137)+IF($G137&lt;&gt;0,($I137/$G137)*DG137,0)*(1-$K137)</f>
        <v>0</v>
      </c>
      <c r="DJ137" s="989">
        <f>VLOOKUP($E137,DG$450:DJ$461,4,FALSE)*DG137*($K137)+(DG137-DH137-DI137)*(1-$K137)</f>
        <v>0</v>
      </c>
      <c r="DK137" s="990"/>
      <c r="DO137" s="988">
        <f t="shared" si="160"/>
        <v>0</v>
      </c>
      <c r="DP137" s="989">
        <f>VLOOKUP($E137,DO$450:DR$461,2,FALSE)*DO137*($K137)+IF($G137&lt;&gt;0,($H137/$G137)*DO137,0)*(1-$K137)</f>
        <v>0</v>
      </c>
      <c r="DQ137" s="989">
        <f>VLOOKUP($E137,DO$450:DR$461,3,FALSE)*DO137*($K137)+IF($G137&lt;&gt;0,($I137/$G137)*DO137,0)*(1-$K137)</f>
        <v>0</v>
      </c>
      <c r="DR137" s="989">
        <f>VLOOKUP($E137,DO$450:DR$461,4,FALSE)*DO137*($K137)+(DO137-DP137-DQ137)*(1-$K137)</f>
        <v>0</v>
      </c>
      <c r="DS137" s="990"/>
      <c r="DW137" s="988">
        <f t="shared" si="161"/>
        <v>0</v>
      </c>
      <c r="DX137" s="989">
        <f>VLOOKUP($E137,DW$450:DZ$461,2,FALSE)*DW137*($K137)+IF($G137&lt;&gt;0,($H137/$G137)*DW137,0)*(1-$K137)</f>
        <v>0</v>
      </c>
      <c r="DY137" s="989">
        <f>VLOOKUP($E137,DW$450:DZ$461,3,FALSE)*DW137*($K137)+IF($G137&lt;&gt;0,($I137/$G137)*DW137,0)*(1-$K137)</f>
        <v>0</v>
      </c>
      <c r="DZ137" s="989">
        <f>VLOOKUP($E137,DW$450:DZ$461,4,FALSE)*DW137*($K137)+(DW137-DX137-DY137)*(1-$K137)</f>
        <v>0</v>
      </c>
      <c r="EA137" s="990"/>
      <c r="EE137" s="988">
        <f t="shared" si="162"/>
        <v>0</v>
      </c>
      <c r="EF137" s="989">
        <f>VLOOKUP($E137,EE$450:EH$461,2,FALSE)*EE137*($K137)+IF($G137&lt;&gt;0,($H137/$G137)*EE137,0)*(1-$K137)</f>
        <v>0</v>
      </c>
      <c r="EG137" s="989">
        <f>VLOOKUP($E137,EE$450:EH$461,3,FALSE)*EE137*($K137)+IF($G137&lt;&gt;0,($I137/$G137)*EE137,0)*(1-$K137)</f>
        <v>0</v>
      </c>
      <c r="EH137" s="989">
        <f>VLOOKUP($E137,EE$450:EH$461,4,FALSE)*EE137*($K137)+(EE137-EF137-EG137)*(1-$K137)</f>
        <v>0</v>
      </c>
      <c r="EI137" s="990"/>
      <c r="EM137" s="988">
        <f t="shared" si="163"/>
        <v>0</v>
      </c>
      <c r="EN137" s="989">
        <f>VLOOKUP($E137,EM$450:EP$461,2,FALSE)*EM137*($K137)+IF($G137&lt;&gt;0,($H137/$G137)*EM137,0)*(1-$K137)</f>
        <v>0</v>
      </c>
      <c r="EO137" s="989">
        <f>VLOOKUP($E137,EM$450:EP$461,3,FALSE)*EM137*($K137)+IF($G137&lt;&gt;0,($I137/$G137)*EM137,0)*(1-$K137)</f>
        <v>0</v>
      </c>
      <c r="EP137" s="989">
        <f>VLOOKUP($E137,EM$450:EP$461,4,FALSE)*EM137*($K137)+(EM137-EN137-EO137)*(1-$K137)</f>
        <v>0</v>
      </c>
      <c r="EQ137" s="990"/>
      <c r="EU137" s="988">
        <f t="shared" si="164"/>
        <v>0</v>
      </c>
      <c r="EV137" s="989">
        <f>VLOOKUP($E137,EU$450:EX$461,2,FALSE)*EU137*($K137)+IF($G137&lt;&gt;0,($H137/$G137)*EU137,0)*(1-$K137)</f>
        <v>0</v>
      </c>
      <c r="EW137" s="989">
        <f>VLOOKUP($E137,EU$450:EX$461,3,FALSE)*EU137*($K137)+IF($G137&lt;&gt;0,($I137/$G137)*EU137,0)*(1-$K137)</f>
        <v>0</v>
      </c>
      <c r="EX137" s="989">
        <f>VLOOKUP($E137,EU$450:EX$461,4,FALSE)*EU137*($K137)+(EU137-EV137-EW137)*(1-$K137)</f>
        <v>0</v>
      </c>
      <c r="EY137" s="990"/>
      <c r="FC137" s="988">
        <f t="shared" si="165"/>
        <v>0</v>
      </c>
      <c r="FD137" s="989">
        <f>VLOOKUP($E137,FC$450:FF$461,2,FALSE)*FC137*($K137)+IF($G137&lt;&gt;0,($H137/$G137)*FC137,0)*(1-$K137)</f>
        <v>0</v>
      </c>
      <c r="FE137" s="989">
        <f>VLOOKUP($E137,FC$450:FF$461,3,FALSE)*FC137*($K137)+IF($G137&lt;&gt;0,($I137/$G137)*FC137,0)*(1-$K137)</f>
        <v>0</v>
      </c>
      <c r="FF137" s="989">
        <f>VLOOKUP($E137,FC$450:FF$461,4,FALSE)*FC137*($K137)+(FC137-FD137-FE137)*(1-$K137)</f>
        <v>0</v>
      </c>
      <c r="FG137" s="990"/>
      <c r="FK137" s="988">
        <f t="shared" si="166"/>
        <v>0</v>
      </c>
      <c r="FL137" s="989">
        <f>VLOOKUP($E137,FK$450:FN$461,2,FALSE)*FK137*($K137)+IF($G137&lt;&gt;0,($H137/$G137)*FK137,0)*(1-$K137)</f>
        <v>0</v>
      </c>
      <c r="FM137" s="989">
        <f>VLOOKUP($E137,FK$450:FN$461,3,FALSE)*FK137*($K137)+IF($G137&lt;&gt;0,($I137/$G137)*FK137,0)*(1-$K137)</f>
        <v>0</v>
      </c>
      <c r="FN137" s="989">
        <f>VLOOKUP($E137,FK$450:FN$461,4,FALSE)*FK137*($K137)+(FK137-FL137-FM137)*(1-$K137)</f>
        <v>0</v>
      </c>
      <c r="FO137" s="990"/>
    </row>
    <row r="138" spans="1:171">
      <c r="A138" s="1246"/>
      <c r="B138" s="79" t="s">
        <v>20</v>
      </c>
      <c r="C138" s="1963" t="s">
        <v>78</v>
      </c>
      <c r="D138" s="764">
        <v>189</v>
      </c>
      <c r="E138" s="182" t="str">
        <f>'Sch 1- Rate Base '!E138</f>
        <v>PTDG</v>
      </c>
      <c r="F138" s="765"/>
      <c r="G138" s="182">
        <f>'Sch 1- Rate Base '!G138</f>
        <v>0</v>
      </c>
      <c r="H138" s="182">
        <f>'Sch 1- Rate Base '!H138</f>
        <v>0</v>
      </c>
      <c r="I138" s="182">
        <f>'Sch 1- Rate Base '!I138</f>
        <v>0</v>
      </c>
      <c r="J138" s="1247">
        <f>'Sch 1- Rate Base '!J138</f>
        <v>0</v>
      </c>
      <c r="K138" s="777">
        <f t="shared" si="146"/>
        <v>1</v>
      </c>
      <c r="O138" s="988">
        <f t="shared" si="147"/>
        <v>0</v>
      </c>
      <c r="P138" s="989">
        <f>VLOOKUP($E138,O$450:R$461,2,FALSE)*O138*($K138)+IF($G138&lt;&gt;0,($H138/$G138)*O138,0)*(1-$K138)</f>
        <v>0</v>
      </c>
      <c r="Q138" s="989">
        <f>VLOOKUP($E138,O$450:R$461,3,FALSE)*O138*($K138)+IF($G138&lt;&gt;0,($I138/$G138)*O138,0)*(1-$K138)</f>
        <v>0</v>
      </c>
      <c r="R138" s="989">
        <f>VLOOKUP($E138,O$450:R$461,4,FALSE)*O138*($K138)+(O138-P138-Q138)*(1-$K138)</f>
        <v>0</v>
      </c>
      <c r="S138" s="990"/>
      <c r="W138" s="988">
        <f t="shared" si="148"/>
        <v>0</v>
      </c>
      <c r="X138" s="989">
        <f>VLOOKUP($E138,W$450:Z$461,2,FALSE)*W138*($K138)+IF($G138&lt;&gt;0,($H138/$G138)*W138,0)*(1-$K138)</f>
        <v>0</v>
      </c>
      <c r="Y138" s="989">
        <f>VLOOKUP($E138,W$450:Z$461,3,FALSE)*W138*($K138)+IF($G138&lt;&gt;0,($I138/$G138)*W138,0)*(1-$K138)</f>
        <v>0</v>
      </c>
      <c r="Z138" s="989">
        <f>VLOOKUP($E138,W$450:Z$461,4,FALSE)*W138*($K138)+(W138-X138-Y138)*(1-$K138)</f>
        <v>0</v>
      </c>
      <c r="AA138" s="990"/>
      <c r="AE138" s="988">
        <f t="shared" si="149"/>
        <v>0</v>
      </c>
      <c r="AF138" s="989">
        <f>VLOOKUP($E138,AE$450:AH$461,2,FALSE)*AE138*($K138)+IF($G138&lt;&gt;0,($H138/$G138)*AE138,0)*(1-$K138)</f>
        <v>0</v>
      </c>
      <c r="AG138" s="989">
        <f>VLOOKUP($E138,AE$450:AH$461,3,FALSE)*AE138*($K138)+IF($G138&lt;&gt;0,($I138/$G138)*AE138,0)*(1-$K138)</f>
        <v>0</v>
      </c>
      <c r="AH138" s="989">
        <f>VLOOKUP($E138,AE$450:AH$461,4,FALSE)*AE138*($K138)+(AE138-AF138-AG138)*(1-$K138)</f>
        <v>0</v>
      </c>
      <c r="AI138" s="990"/>
      <c r="AM138" s="988">
        <f t="shared" si="150"/>
        <v>0</v>
      </c>
      <c r="AN138" s="989">
        <f>VLOOKUP($E138,AM$450:AP$461,2,FALSE)*AM138*($K138)+IF($G138&lt;&gt;0,($H138/$G138)*AM138,0)*(1-$K138)</f>
        <v>0</v>
      </c>
      <c r="AO138" s="989">
        <f>VLOOKUP($E138,AM$450:AP$461,3,FALSE)*AM138*($K138)+IF($G138&lt;&gt;0,($I138/$G138)*AM138,0)*(1-$K138)</f>
        <v>0</v>
      </c>
      <c r="AP138" s="989">
        <f>VLOOKUP($E138,AM$450:AP$461,4,FALSE)*AM138*($K138)+(AM138-AN138-AO138)*(1-$K138)</f>
        <v>0</v>
      </c>
      <c r="AQ138" s="990"/>
      <c r="AU138" s="988">
        <f t="shared" si="151"/>
        <v>0</v>
      </c>
      <c r="AV138" s="989">
        <f>VLOOKUP($E138,AU$450:AX$461,2,FALSE)*AU138*($K138)+IF($G138&lt;&gt;0,($H138/$G138)*AU138,0)*(1-$K138)</f>
        <v>0</v>
      </c>
      <c r="AW138" s="989">
        <f>VLOOKUP($E138,AU$450:AX$461,3,FALSE)*AU138*($K138)+IF($G138&lt;&gt;0,($I138/$G138)*AU138,0)*(1-$K138)</f>
        <v>0</v>
      </c>
      <c r="AX138" s="989">
        <f>VLOOKUP($E138,AU$450:AX$461,4,FALSE)*AU138*($K138)+(AU138-AV138-AW138)*(1-$K138)</f>
        <v>0</v>
      </c>
      <c r="AY138" s="990"/>
      <c r="BC138" s="988">
        <f t="shared" si="152"/>
        <v>0</v>
      </c>
      <c r="BD138" s="989">
        <f>VLOOKUP($E138,BC$450:BF$461,2,FALSE)*BC138*($K138)+IF($G138&lt;&gt;0,($H138/$G138)*BC138,0)*(1-$K138)</f>
        <v>0</v>
      </c>
      <c r="BE138" s="989">
        <f>VLOOKUP($E138,BC$450:BF$461,3,FALSE)*BC138*($K138)+IF($G138&lt;&gt;0,($I138/$G138)*BC138,0)*(1-$K138)</f>
        <v>0</v>
      </c>
      <c r="BF138" s="989">
        <f>VLOOKUP($E138,BC$450:BF$461,4,FALSE)*BC138*($K138)+(BC138-BD138-BE138)*(1-$K138)</f>
        <v>0</v>
      </c>
      <c r="BG138" s="990"/>
      <c r="BK138" s="988">
        <f t="shared" si="153"/>
        <v>0</v>
      </c>
      <c r="BL138" s="989">
        <f>VLOOKUP($E138,BK$450:BN$461,2,FALSE)*BK138*($K138)+IF($G138&lt;&gt;0,($H138/$G138)*BK138,0)*(1-$K138)</f>
        <v>0</v>
      </c>
      <c r="BM138" s="989">
        <f>VLOOKUP($E138,BK$450:BN$461,3,FALSE)*BK138*($K138)+IF($G138&lt;&gt;0,($I138/$G138)*BK138,0)*(1-$K138)</f>
        <v>0</v>
      </c>
      <c r="BN138" s="989">
        <f>VLOOKUP($E138,BK$450:BN$461,4,FALSE)*BK138*($K138)+(BK138-BL138-BM138)*(1-$K138)</f>
        <v>0</v>
      </c>
      <c r="BO138" s="990"/>
      <c r="BS138" s="988">
        <f t="shared" si="154"/>
        <v>0</v>
      </c>
      <c r="BT138" s="989">
        <f>VLOOKUP($E138,BS$450:BV$461,2,FALSE)*BS138*($K138)+IF($G138&lt;&gt;0,($H138/$G138)*BS138,0)*(1-$K138)</f>
        <v>0</v>
      </c>
      <c r="BU138" s="989">
        <f>VLOOKUP($E138,BS$450:BV$461,3,FALSE)*BS138*($K138)+IF($G138&lt;&gt;0,($I138/$G138)*BS138,0)*(1-$K138)</f>
        <v>0</v>
      </c>
      <c r="BV138" s="989">
        <f>VLOOKUP($E138,BS$450:BV$461,4,FALSE)*BS138*($K138)+(BS138-BT138-BU138)*(1-$K138)</f>
        <v>0</v>
      </c>
      <c r="BW138" s="990"/>
      <c r="CA138" s="988">
        <f t="shared" si="155"/>
        <v>0</v>
      </c>
      <c r="CB138" s="989">
        <f>VLOOKUP($E138,CA$450:CD$461,2,FALSE)*CA138*($K138)+IF($G138&lt;&gt;0,($H138/$G138)*CA138,0)*(1-$K138)</f>
        <v>0</v>
      </c>
      <c r="CC138" s="989">
        <f>VLOOKUP($E138,CA$450:CD$461,3,FALSE)*CA138*($K138)+IF($G138&lt;&gt;0,($I138/$G138)*CA138,0)*(1-$K138)</f>
        <v>0</v>
      </c>
      <c r="CD138" s="989">
        <f>VLOOKUP($E138,CA$450:CD$461,4,FALSE)*CA138*($K138)+(CA138-CB138-CC138)*(1-$K138)</f>
        <v>0</v>
      </c>
      <c r="CE138" s="990"/>
      <c r="CI138" s="988">
        <f t="shared" si="156"/>
        <v>0</v>
      </c>
      <c r="CJ138" s="989">
        <f>VLOOKUP($E138,CI$450:CL$461,2,FALSE)*CI138*($K138)+IF($G138&lt;&gt;0,($H138/$G138)*CI138,0)*(1-$K138)</f>
        <v>0</v>
      </c>
      <c r="CK138" s="989">
        <f>VLOOKUP($E138,CI$450:CL$461,3,FALSE)*CI138*($K138)+IF($G138&lt;&gt;0,($I138/$G138)*CI138,0)*(1-$K138)</f>
        <v>0</v>
      </c>
      <c r="CL138" s="989">
        <f>VLOOKUP($E138,CI$450:CL$461,4,FALSE)*CI138*($K138)+(CI138-CJ138-CK138)*(1-$K138)</f>
        <v>0</v>
      </c>
      <c r="CM138" s="990"/>
      <c r="CQ138" s="988">
        <f t="shared" si="157"/>
        <v>0</v>
      </c>
      <c r="CR138" s="989">
        <f>VLOOKUP($E138,CQ$450:CT$461,2,FALSE)*CQ138*($K138)+IF($G138&lt;&gt;0,($H138/$G138)*CQ138,0)*(1-$K138)</f>
        <v>0</v>
      </c>
      <c r="CS138" s="989">
        <f>VLOOKUP($E138,CQ$450:CT$461,3,FALSE)*CQ138*($K138)+IF($G138&lt;&gt;0,($I138/$G138)*CQ138,0)*(1-$K138)</f>
        <v>0</v>
      </c>
      <c r="CT138" s="989">
        <f>VLOOKUP($E138,CQ$450:CT$461,4,FALSE)*CQ138*($K138)+(CQ138-CR138-CS138)*(1-$K138)</f>
        <v>0</v>
      </c>
      <c r="CU138" s="990"/>
      <c r="CY138" s="988">
        <f t="shared" si="158"/>
        <v>0</v>
      </c>
      <c r="CZ138" s="989">
        <f>VLOOKUP($E138,CY$450:DB$461,2,FALSE)*CY138*($K138)+IF($G138&lt;&gt;0,($H138/$G138)*CY138,0)*(1-$K138)</f>
        <v>0</v>
      </c>
      <c r="DA138" s="989">
        <f>VLOOKUP($E138,CY$450:DB$461,3,FALSE)*CY138*($K138)+IF($G138&lt;&gt;0,($I138/$G138)*CY138,0)*(1-$K138)</f>
        <v>0</v>
      </c>
      <c r="DB138" s="989">
        <f>VLOOKUP($E138,CY$450:DB$461,4,FALSE)*CY138*($K138)+(CY138-CZ138-DA138)*(1-$K138)</f>
        <v>0</v>
      </c>
      <c r="DC138" s="990"/>
      <c r="DG138" s="988">
        <f t="shared" si="159"/>
        <v>0</v>
      </c>
      <c r="DH138" s="989">
        <f>VLOOKUP($E138,DG$450:DJ$461,2,FALSE)*DG138*($K138)+IF($G138&lt;&gt;0,($H138/$G138)*DG138,0)*(1-$K138)</f>
        <v>0</v>
      </c>
      <c r="DI138" s="989">
        <f>VLOOKUP($E138,DG$450:DJ$461,3,FALSE)*DG138*($K138)+IF($G138&lt;&gt;0,($I138/$G138)*DG138,0)*(1-$K138)</f>
        <v>0</v>
      </c>
      <c r="DJ138" s="989">
        <f>VLOOKUP($E138,DG$450:DJ$461,4,FALSE)*DG138*($K138)+(DG138-DH138-DI138)*(1-$K138)</f>
        <v>0</v>
      </c>
      <c r="DK138" s="990"/>
      <c r="DO138" s="988">
        <f t="shared" si="160"/>
        <v>0</v>
      </c>
      <c r="DP138" s="989">
        <f>VLOOKUP($E138,DO$450:DR$461,2,FALSE)*DO138*($K138)+IF($G138&lt;&gt;0,($H138/$G138)*DO138,0)*(1-$K138)</f>
        <v>0</v>
      </c>
      <c r="DQ138" s="989">
        <f>VLOOKUP($E138,DO$450:DR$461,3,FALSE)*DO138*($K138)+IF($G138&lt;&gt;0,($I138/$G138)*DO138,0)*(1-$K138)</f>
        <v>0</v>
      </c>
      <c r="DR138" s="989">
        <f>VLOOKUP($E138,DO$450:DR$461,4,FALSE)*DO138*($K138)+(DO138-DP138-DQ138)*(1-$K138)</f>
        <v>0</v>
      </c>
      <c r="DS138" s="990"/>
      <c r="DW138" s="988">
        <f t="shared" si="161"/>
        <v>0</v>
      </c>
      <c r="DX138" s="989">
        <f>VLOOKUP($E138,DW$450:DZ$461,2,FALSE)*DW138*($K138)+IF($G138&lt;&gt;0,($H138/$G138)*DW138,0)*(1-$K138)</f>
        <v>0</v>
      </c>
      <c r="DY138" s="989">
        <f>VLOOKUP($E138,DW$450:DZ$461,3,FALSE)*DW138*($K138)+IF($G138&lt;&gt;0,($I138/$G138)*DW138,0)*(1-$K138)</f>
        <v>0</v>
      </c>
      <c r="DZ138" s="989">
        <f>VLOOKUP($E138,DW$450:DZ$461,4,FALSE)*DW138*($K138)+(DW138-DX138-DY138)*(1-$K138)</f>
        <v>0</v>
      </c>
      <c r="EA138" s="990"/>
      <c r="EE138" s="988">
        <f t="shared" si="162"/>
        <v>0</v>
      </c>
      <c r="EF138" s="989">
        <f>VLOOKUP($E138,EE$450:EH$461,2,FALSE)*EE138*($K138)+IF($G138&lt;&gt;0,($H138/$G138)*EE138,0)*(1-$K138)</f>
        <v>0</v>
      </c>
      <c r="EG138" s="989">
        <f>VLOOKUP($E138,EE$450:EH$461,3,FALSE)*EE138*($K138)+IF($G138&lt;&gt;0,($I138/$G138)*EE138,0)*(1-$K138)</f>
        <v>0</v>
      </c>
      <c r="EH138" s="989">
        <f>VLOOKUP($E138,EE$450:EH$461,4,FALSE)*EE138*($K138)+(EE138-EF138-EG138)*(1-$K138)</f>
        <v>0</v>
      </c>
      <c r="EI138" s="990"/>
      <c r="EM138" s="988">
        <f t="shared" si="163"/>
        <v>0</v>
      </c>
      <c r="EN138" s="989">
        <f>VLOOKUP($E138,EM$450:EP$461,2,FALSE)*EM138*($K138)+IF($G138&lt;&gt;0,($H138/$G138)*EM138,0)*(1-$K138)</f>
        <v>0</v>
      </c>
      <c r="EO138" s="989">
        <f>VLOOKUP($E138,EM$450:EP$461,3,FALSE)*EM138*($K138)+IF($G138&lt;&gt;0,($I138/$G138)*EM138,0)*(1-$K138)</f>
        <v>0</v>
      </c>
      <c r="EP138" s="989">
        <f>VLOOKUP($E138,EM$450:EP$461,4,FALSE)*EM138*($K138)+(EM138-EN138-EO138)*(1-$K138)</f>
        <v>0</v>
      </c>
      <c r="EQ138" s="990"/>
      <c r="EU138" s="988">
        <f t="shared" si="164"/>
        <v>0</v>
      </c>
      <c r="EV138" s="989">
        <f>VLOOKUP($E138,EU$450:EX$461,2,FALSE)*EU138*($K138)+IF($G138&lt;&gt;0,($H138/$G138)*EU138,0)*(1-$K138)</f>
        <v>0</v>
      </c>
      <c r="EW138" s="989">
        <f>VLOOKUP($E138,EU$450:EX$461,3,FALSE)*EU138*($K138)+IF($G138&lt;&gt;0,($I138/$G138)*EU138,0)*(1-$K138)</f>
        <v>0</v>
      </c>
      <c r="EX138" s="989">
        <f>VLOOKUP($E138,EU$450:EX$461,4,FALSE)*EU138*($K138)+(EU138-EV138-EW138)*(1-$K138)</f>
        <v>0</v>
      </c>
      <c r="EY138" s="990"/>
      <c r="FC138" s="988">
        <f t="shared" si="165"/>
        <v>0</v>
      </c>
      <c r="FD138" s="989">
        <f>VLOOKUP($E138,FC$450:FF$461,2,FALSE)*FC138*($K138)+IF($G138&lt;&gt;0,($H138/$G138)*FC138,0)*(1-$K138)</f>
        <v>0</v>
      </c>
      <c r="FE138" s="989">
        <f>VLOOKUP($E138,FC$450:FF$461,3,FALSE)*FC138*($K138)+IF($G138&lt;&gt;0,($I138/$G138)*FC138,0)*(1-$K138)</f>
        <v>0</v>
      </c>
      <c r="FF138" s="989">
        <f>VLOOKUP($E138,FC$450:FF$461,4,FALSE)*FC138*($K138)+(FC138-FD138-FE138)*(1-$K138)</f>
        <v>0</v>
      </c>
      <c r="FG138" s="990"/>
      <c r="FK138" s="988">
        <f t="shared" si="166"/>
        <v>0</v>
      </c>
      <c r="FL138" s="989">
        <f>VLOOKUP($E138,FK$450:FN$461,2,FALSE)*FK138*($K138)+IF($G138&lt;&gt;0,($H138/$G138)*FK138,0)*(1-$K138)</f>
        <v>0</v>
      </c>
      <c r="FM138" s="989">
        <f>VLOOKUP($E138,FK$450:FN$461,3,FALSE)*FK138*($K138)+IF($G138&lt;&gt;0,($I138/$G138)*FK138,0)*(1-$K138)</f>
        <v>0</v>
      </c>
      <c r="FN138" s="989">
        <f>VLOOKUP($E138,FK$450:FN$461,4,FALSE)*FK138*($K138)+(FK138-FL138-FM138)*(1-$K138)</f>
        <v>0</v>
      </c>
      <c r="FO138" s="990"/>
    </row>
    <row r="139" spans="1:171">
      <c r="A139" s="1246"/>
      <c r="B139" s="79" t="s">
        <v>21</v>
      </c>
      <c r="C139" s="1963" t="s">
        <v>78</v>
      </c>
      <c r="D139" s="764">
        <v>190</v>
      </c>
      <c r="E139" s="182" t="str">
        <f>'Sch 1- Rate Base '!E139</f>
        <v>DIST</v>
      </c>
      <c r="F139" s="765"/>
      <c r="G139" s="182">
        <f>'Sch 1- Rate Base '!G139</f>
        <v>0</v>
      </c>
      <c r="H139" s="182">
        <f>'Sch 1- Rate Base '!H139</f>
        <v>0</v>
      </c>
      <c r="I139" s="182">
        <f>'Sch 1- Rate Base '!I139</f>
        <v>0</v>
      </c>
      <c r="J139" s="1247">
        <f>'Sch 1- Rate Base '!J139</f>
        <v>0</v>
      </c>
      <c r="K139" s="777">
        <f t="shared" si="146"/>
        <v>1</v>
      </c>
      <c r="O139" s="988">
        <f t="shared" si="147"/>
        <v>0</v>
      </c>
      <c r="P139" s="989">
        <f>VLOOKUP($E139,O$450:R$461,2,FALSE)*O139*($K139)+IF($G139&lt;&gt;0,($H139/$G139)*O139,0)*(1-$K139)</f>
        <v>0</v>
      </c>
      <c r="Q139" s="989">
        <f>VLOOKUP($E139,O$450:R$461,3,FALSE)*O139*($K139)+IF($G139&lt;&gt;0,($I139/$G139)*O139,0)*(1-$K139)</f>
        <v>0</v>
      </c>
      <c r="R139" s="989">
        <f>VLOOKUP($E139,O$450:R$461,4,FALSE)*O139*($K139)+(O139-P139-Q139)*(1-$K139)</f>
        <v>0</v>
      </c>
      <c r="S139" s="990"/>
      <c r="W139" s="988">
        <f t="shared" si="148"/>
        <v>0</v>
      </c>
      <c r="X139" s="989">
        <f>VLOOKUP($E139,W$450:Z$461,2,FALSE)*W139*($K139)+IF($G139&lt;&gt;0,($H139/$G139)*W139,0)*(1-$K139)</f>
        <v>0</v>
      </c>
      <c r="Y139" s="989">
        <f>VLOOKUP($E139,W$450:Z$461,3,FALSE)*W139*($K139)+IF($G139&lt;&gt;0,($I139/$G139)*W139,0)*(1-$K139)</f>
        <v>0</v>
      </c>
      <c r="Z139" s="989">
        <f>VLOOKUP($E139,W$450:Z$461,4,FALSE)*W139*($K139)+(W139-X139-Y139)*(1-$K139)</f>
        <v>0</v>
      </c>
      <c r="AA139" s="990"/>
      <c r="AE139" s="988">
        <f t="shared" si="149"/>
        <v>0</v>
      </c>
      <c r="AF139" s="989">
        <f>VLOOKUP($E139,AE$450:AH$461,2,FALSE)*AE139*($K139)+IF($G139&lt;&gt;0,($H139/$G139)*AE139,0)*(1-$K139)</f>
        <v>0</v>
      </c>
      <c r="AG139" s="989">
        <f>VLOOKUP($E139,AE$450:AH$461,3,FALSE)*AE139*($K139)+IF($G139&lt;&gt;0,($I139/$G139)*AE139,0)*(1-$K139)</f>
        <v>0</v>
      </c>
      <c r="AH139" s="989">
        <f>VLOOKUP($E139,AE$450:AH$461,4,FALSE)*AE139*($K139)+(AE139-AF139-AG139)*(1-$K139)</f>
        <v>0</v>
      </c>
      <c r="AI139" s="990"/>
      <c r="AM139" s="988">
        <f t="shared" si="150"/>
        <v>0</v>
      </c>
      <c r="AN139" s="989">
        <f>VLOOKUP($E139,AM$450:AP$461,2,FALSE)*AM139*($K139)+IF($G139&lt;&gt;0,($H139/$G139)*AM139,0)*(1-$K139)</f>
        <v>0</v>
      </c>
      <c r="AO139" s="989">
        <f>VLOOKUP($E139,AM$450:AP$461,3,FALSE)*AM139*($K139)+IF($G139&lt;&gt;0,($I139/$G139)*AM139,0)*(1-$K139)</f>
        <v>0</v>
      </c>
      <c r="AP139" s="989">
        <f>VLOOKUP($E139,AM$450:AP$461,4,FALSE)*AM139*($K139)+(AM139-AN139-AO139)*(1-$K139)</f>
        <v>0</v>
      </c>
      <c r="AQ139" s="990"/>
      <c r="AU139" s="988">
        <f t="shared" si="151"/>
        <v>0</v>
      </c>
      <c r="AV139" s="989">
        <f>VLOOKUP($E139,AU$450:AX$461,2,FALSE)*AU139*($K139)+IF($G139&lt;&gt;0,($H139/$G139)*AU139,0)*(1-$K139)</f>
        <v>0</v>
      </c>
      <c r="AW139" s="989">
        <f>VLOOKUP($E139,AU$450:AX$461,3,FALSE)*AU139*($K139)+IF($G139&lt;&gt;0,($I139/$G139)*AU139,0)*(1-$K139)</f>
        <v>0</v>
      </c>
      <c r="AX139" s="989">
        <f>VLOOKUP($E139,AU$450:AX$461,4,FALSE)*AU139*($K139)+(AU139-AV139-AW139)*(1-$K139)</f>
        <v>0</v>
      </c>
      <c r="AY139" s="990"/>
      <c r="BC139" s="988">
        <f t="shared" si="152"/>
        <v>0</v>
      </c>
      <c r="BD139" s="989">
        <f>VLOOKUP($E139,BC$450:BF$461,2,FALSE)*BC139*($K139)+IF($G139&lt;&gt;0,($H139/$G139)*BC139,0)*(1-$K139)</f>
        <v>0</v>
      </c>
      <c r="BE139" s="989">
        <f>VLOOKUP($E139,BC$450:BF$461,3,FALSE)*BC139*($K139)+IF($G139&lt;&gt;0,($I139/$G139)*BC139,0)*(1-$K139)</f>
        <v>0</v>
      </c>
      <c r="BF139" s="989">
        <f>VLOOKUP($E139,BC$450:BF$461,4,FALSE)*BC139*($K139)+(BC139-BD139-BE139)*(1-$K139)</f>
        <v>0</v>
      </c>
      <c r="BG139" s="990"/>
      <c r="BK139" s="988">
        <f t="shared" si="153"/>
        <v>0</v>
      </c>
      <c r="BL139" s="989">
        <f>VLOOKUP($E139,BK$450:BN$461,2,FALSE)*BK139*($K139)+IF($G139&lt;&gt;0,($H139/$G139)*BK139,0)*(1-$K139)</f>
        <v>0</v>
      </c>
      <c r="BM139" s="989">
        <f>VLOOKUP($E139,BK$450:BN$461,3,FALSE)*BK139*($K139)+IF($G139&lt;&gt;0,($I139/$G139)*BK139,0)*(1-$K139)</f>
        <v>0</v>
      </c>
      <c r="BN139" s="989">
        <f>VLOOKUP($E139,BK$450:BN$461,4,FALSE)*BK139*($K139)+(BK139-BL139-BM139)*(1-$K139)</f>
        <v>0</v>
      </c>
      <c r="BO139" s="990"/>
      <c r="BS139" s="988">
        <f t="shared" si="154"/>
        <v>0</v>
      </c>
      <c r="BT139" s="989">
        <f>VLOOKUP($E139,BS$450:BV$461,2,FALSE)*BS139*($K139)+IF($G139&lt;&gt;0,($H139/$G139)*BS139,0)*(1-$K139)</f>
        <v>0</v>
      </c>
      <c r="BU139" s="989">
        <f>VLOOKUP($E139,BS$450:BV$461,3,FALSE)*BS139*($K139)+IF($G139&lt;&gt;0,($I139/$G139)*BS139,0)*(1-$K139)</f>
        <v>0</v>
      </c>
      <c r="BV139" s="989">
        <f>VLOOKUP($E139,BS$450:BV$461,4,FALSE)*BS139*($K139)+(BS139-BT139-BU139)*(1-$K139)</f>
        <v>0</v>
      </c>
      <c r="BW139" s="990"/>
      <c r="CA139" s="988">
        <f t="shared" si="155"/>
        <v>0</v>
      </c>
      <c r="CB139" s="989">
        <f>VLOOKUP($E139,CA$450:CD$461,2,FALSE)*CA139*($K139)+IF($G139&lt;&gt;0,($H139/$G139)*CA139,0)*(1-$K139)</f>
        <v>0</v>
      </c>
      <c r="CC139" s="989">
        <f>VLOOKUP($E139,CA$450:CD$461,3,FALSE)*CA139*($K139)+IF($G139&lt;&gt;0,($I139/$G139)*CA139,0)*(1-$K139)</f>
        <v>0</v>
      </c>
      <c r="CD139" s="989">
        <f>VLOOKUP($E139,CA$450:CD$461,4,FALSE)*CA139*($K139)+(CA139-CB139-CC139)*(1-$K139)</f>
        <v>0</v>
      </c>
      <c r="CE139" s="990"/>
      <c r="CI139" s="988">
        <f t="shared" si="156"/>
        <v>0</v>
      </c>
      <c r="CJ139" s="989">
        <f>VLOOKUP($E139,CI$450:CL$461,2,FALSE)*CI139*($K139)+IF($G139&lt;&gt;0,($H139/$G139)*CI139,0)*(1-$K139)</f>
        <v>0</v>
      </c>
      <c r="CK139" s="989">
        <f>VLOOKUP($E139,CI$450:CL$461,3,FALSE)*CI139*($K139)+IF($G139&lt;&gt;0,($I139/$G139)*CI139,0)*(1-$K139)</f>
        <v>0</v>
      </c>
      <c r="CL139" s="989">
        <f>VLOOKUP($E139,CI$450:CL$461,4,FALSE)*CI139*($K139)+(CI139-CJ139-CK139)*(1-$K139)</f>
        <v>0</v>
      </c>
      <c r="CM139" s="990"/>
      <c r="CQ139" s="988">
        <f t="shared" si="157"/>
        <v>0</v>
      </c>
      <c r="CR139" s="989">
        <f>VLOOKUP($E139,CQ$450:CT$461,2,FALSE)*CQ139*($K139)+IF($G139&lt;&gt;0,($H139/$G139)*CQ139,0)*(1-$K139)</f>
        <v>0</v>
      </c>
      <c r="CS139" s="989">
        <f>VLOOKUP($E139,CQ$450:CT$461,3,FALSE)*CQ139*($K139)+IF($G139&lt;&gt;0,($I139/$G139)*CQ139,0)*(1-$K139)</f>
        <v>0</v>
      </c>
      <c r="CT139" s="989">
        <f>VLOOKUP($E139,CQ$450:CT$461,4,FALSE)*CQ139*($K139)+(CQ139-CR139-CS139)*(1-$K139)</f>
        <v>0</v>
      </c>
      <c r="CU139" s="990"/>
      <c r="CY139" s="988">
        <f t="shared" si="158"/>
        <v>0</v>
      </c>
      <c r="CZ139" s="989">
        <f>VLOOKUP($E139,CY$450:DB$461,2,FALSE)*CY139*($K139)+IF($G139&lt;&gt;0,($H139/$G139)*CY139,0)*(1-$K139)</f>
        <v>0</v>
      </c>
      <c r="DA139" s="989">
        <f>VLOOKUP($E139,CY$450:DB$461,3,FALSE)*CY139*($K139)+IF($G139&lt;&gt;0,($I139/$G139)*CY139,0)*(1-$K139)</f>
        <v>0</v>
      </c>
      <c r="DB139" s="989">
        <f>VLOOKUP($E139,CY$450:DB$461,4,FALSE)*CY139*($K139)+(CY139-CZ139-DA139)*(1-$K139)</f>
        <v>0</v>
      </c>
      <c r="DC139" s="990"/>
      <c r="DG139" s="988">
        <f t="shared" si="159"/>
        <v>0</v>
      </c>
      <c r="DH139" s="989">
        <f>VLOOKUP($E139,DG$450:DJ$461,2,FALSE)*DG139*($K139)+IF($G139&lt;&gt;0,($H139/$G139)*DG139,0)*(1-$K139)</f>
        <v>0</v>
      </c>
      <c r="DI139" s="989">
        <f>VLOOKUP($E139,DG$450:DJ$461,3,FALSE)*DG139*($K139)+IF($G139&lt;&gt;0,($I139/$G139)*DG139,0)*(1-$K139)</f>
        <v>0</v>
      </c>
      <c r="DJ139" s="989">
        <f>VLOOKUP($E139,DG$450:DJ$461,4,FALSE)*DG139*($K139)+(DG139-DH139-DI139)*(1-$K139)</f>
        <v>0</v>
      </c>
      <c r="DK139" s="990"/>
      <c r="DO139" s="988">
        <f t="shared" si="160"/>
        <v>0</v>
      </c>
      <c r="DP139" s="989">
        <f>VLOOKUP($E139,DO$450:DR$461,2,FALSE)*DO139*($K139)+IF($G139&lt;&gt;0,($H139/$G139)*DO139,0)*(1-$K139)</f>
        <v>0</v>
      </c>
      <c r="DQ139" s="989">
        <f>VLOOKUP($E139,DO$450:DR$461,3,FALSE)*DO139*($K139)+IF($G139&lt;&gt;0,($I139/$G139)*DO139,0)*(1-$K139)</f>
        <v>0</v>
      </c>
      <c r="DR139" s="989">
        <f>VLOOKUP($E139,DO$450:DR$461,4,FALSE)*DO139*($K139)+(DO139-DP139-DQ139)*(1-$K139)</f>
        <v>0</v>
      </c>
      <c r="DS139" s="990"/>
      <c r="DW139" s="988">
        <f t="shared" si="161"/>
        <v>0</v>
      </c>
      <c r="DX139" s="989">
        <f>VLOOKUP($E139,DW$450:DZ$461,2,FALSE)*DW139*($K139)+IF($G139&lt;&gt;0,($H139/$G139)*DW139,0)*(1-$K139)</f>
        <v>0</v>
      </c>
      <c r="DY139" s="989">
        <f>VLOOKUP($E139,DW$450:DZ$461,3,FALSE)*DW139*($K139)+IF($G139&lt;&gt;0,($I139/$G139)*DW139,0)*(1-$K139)</f>
        <v>0</v>
      </c>
      <c r="DZ139" s="989">
        <f>VLOOKUP($E139,DW$450:DZ$461,4,FALSE)*DW139*($K139)+(DW139-DX139-DY139)*(1-$K139)</f>
        <v>0</v>
      </c>
      <c r="EA139" s="990"/>
      <c r="EE139" s="988">
        <f t="shared" si="162"/>
        <v>0</v>
      </c>
      <c r="EF139" s="989">
        <f>VLOOKUP($E139,EE$450:EH$461,2,FALSE)*EE139*($K139)+IF($G139&lt;&gt;0,($H139/$G139)*EE139,0)*(1-$K139)</f>
        <v>0</v>
      </c>
      <c r="EG139" s="989">
        <f>VLOOKUP($E139,EE$450:EH$461,3,FALSE)*EE139*($K139)+IF($G139&lt;&gt;0,($I139/$G139)*EE139,0)*(1-$K139)</f>
        <v>0</v>
      </c>
      <c r="EH139" s="989">
        <f>VLOOKUP($E139,EE$450:EH$461,4,FALSE)*EE139*($K139)+(EE139-EF139-EG139)*(1-$K139)</f>
        <v>0</v>
      </c>
      <c r="EI139" s="990"/>
      <c r="EM139" s="988">
        <f t="shared" si="163"/>
        <v>0</v>
      </c>
      <c r="EN139" s="989">
        <f>VLOOKUP($E139,EM$450:EP$461,2,FALSE)*EM139*($K139)+IF($G139&lt;&gt;0,($H139/$G139)*EM139,0)*(1-$K139)</f>
        <v>0</v>
      </c>
      <c r="EO139" s="989">
        <f>VLOOKUP($E139,EM$450:EP$461,3,FALSE)*EM139*($K139)+IF($G139&lt;&gt;0,($I139/$G139)*EM139,0)*(1-$K139)</f>
        <v>0</v>
      </c>
      <c r="EP139" s="989">
        <f>VLOOKUP($E139,EM$450:EP$461,4,FALSE)*EM139*($K139)+(EM139-EN139-EO139)*(1-$K139)</f>
        <v>0</v>
      </c>
      <c r="EQ139" s="990"/>
      <c r="EU139" s="988">
        <f t="shared" si="164"/>
        <v>0</v>
      </c>
      <c r="EV139" s="989">
        <f>VLOOKUP($E139,EU$450:EX$461,2,FALSE)*EU139*($K139)+IF($G139&lt;&gt;0,($H139/$G139)*EU139,0)*(1-$K139)</f>
        <v>0</v>
      </c>
      <c r="EW139" s="989">
        <f>VLOOKUP($E139,EU$450:EX$461,3,FALSE)*EU139*($K139)+IF($G139&lt;&gt;0,($I139/$G139)*EU139,0)*(1-$K139)</f>
        <v>0</v>
      </c>
      <c r="EX139" s="989">
        <f>VLOOKUP($E139,EU$450:EX$461,4,FALSE)*EU139*($K139)+(EU139-EV139-EW139)*(1-$K139)</f>
        <v>0</v>
      </c>
      <c r="EY139" s="990"/>
      <c r="FC139" s="988">
        <f t="shared" si="165"/>
        <v>0</v>
      </c>
      <c r="FD139" s="989">
        <f>VLOOKUP($E139,FC$450:FF$461,2,FALSE)*FC139*($K139)+IF($G139&lt;&gt;0,($H139/$G139)*FC139,0)*(1-$K139)</f>
        <v>0</v>
      </c>
      <c r="FE139" s="989">
        <f>VLOOKUP($E139,FC$450:FF$461,3,FALSE)*FC139*($K139)+IF($G139&lt;&gt;0,($I139/$G139)*FC139,0)*(1-$K139)</f>
        <v>0</v>
      </c>
      <c r="FF139" s="989">
        <f>VLOOKUP($E139,FC$450:FF$461,4,FALSE)*FC139*($K139)+(FC139-FD139-FE139)*(1-$K139)</f>
        <v>0</v>
      </c>
      <c r="FG139" s="990"/>
      <c r="FK139" s="988">
        <f t="shared" si="166"/>
        <v>0</v>
      </c>
      <c r="FL139" s="989">
        <f>VLOOKUP($E139,FK$450:FN$461,2,FALSE)*FK139*($K139)+IF($G139&lt;&gt;0,($H139/$G139)*FK139,0)*(1-$K139)</f>
        <v>0</v>
      </c>
      <c r="FM139" s="989">
        <f>VLOOKUP($E139,FK$450:FN$461,3,FALSE)*FK139*($K139)+IF($G139&lt;&gt;0,($I139/$G139)*FK139,0)*(1-$K139)</f>
        <v>0</v>
      </c>
      <c r="FN139" s="989">
        <f>VLOOKUP($E139,FK$450:FN$461,4,FALSE)*FK139*($K139)+(FK139-FL139-FM139)*(1-$K139)</f>
        <v>0</v>
      </c>
      <c r="FO139" s="990"/>
    </row>
    <row r="140" spans="1:171">
      <c r="A140" s="1186"/>
      <c r="B140" s="738" t="s">
        <v>104</v>
      </c>
      <c r="C140" s="1961"/>
      <c r="D140" s="789"/>
      <c r="E140" s="789"/>
      <c r="F140" s="790"/>
      <c r="G140" s="797">
        <f>SUM(G128:G139)</f>
        <v>0</v>
      </c>
      <c r="H140" s="797">
        <f>SUM(H128:H139)</f>
        <v>0</v>
      </c>
      <c r="I140" s="797">
        <f>SUM(I128:I139)</f>
        <v>0</v>
      </c>
      <c r="J140" s="1254">
        <f>SUM(J128:J139)</f>
        <v>0</v>
      </c>
      <c r="K140" s="777"/>
      <c r="O140" s="1002">
        <f>SUM(O128:O139)</f>
        <v>0</v>
      </c>
      <c r="P140" s="1002">
        <f>SUM(P128:P139)</f>
        <v>0</v>
      </c>
      <c r="Q140" s="1002">
        <f>SUM(Q128:Q139)</f>
        <v>0</v>
      </c>
      <c r="R140" s="1002">
        <f>SUM(R128:R139)</f>
        <v>0</v>
      </c>
      <c r="S140" s="990"/>
      <c r="W140" s="1002">
        <f>SUM(W128:W139)</f>
        <v>0</v>
      </c>
      <c r="X140" s="1002">
        <f>SUM(X128:X139)</f>
        <v>0</v>
      </c>
      <c r="Y140" s="1002">
        <f>SUM(Y128:Y139)</f>
        <v>0</v>
      </c>
      <c r="Z140" s="1002">
        <f>SUM(Z128:Z139)</f>
        <v>0</v>
      </c>
      <c r="AA140" s="990"/>
      <c r="AE140" s="1002">
        <f>SUM(AE128:AE139)</f>
        <v>0</v>
      </c>
      <c r="AF140" s="1002">
        <f>SUM(AF128:AF139)</f>
        <v>0</v>
      </c>
      <c r="AG140" s="1002">
        <f>SUM(AG128:AG139)</f>
        <v>0</v>
      </c>
      <c r="AH140" s="1002">
        <f>SUM(AH128:AH139)</f>
        <v>0</v>
      </c>
      <c r="AI140" s="990"/>
      <c r="AM140" s="1002">
        <f>SUM(AM128:AM139)</f>
        <v>0</v>
      </c>
      <c r="AN140" s="1002">
        <f>SUM(AN128:AN139)</f>
        <v>0</v>
      </c>
      <c r="AO140" s="1002">
        <f>SUM(AO128:AO139)</f>
        <v>0</v>
      </c>
      <c r="AP140" s="1002">
        <f>SUM(AP128:AP139)</f>
        <v>0</v>
      </c>
      <c r="AQ140" s="990"/>
      <c r="AU140" s="1002">
        <f>SUM(AU128:AU139)</f>
        <v>0</v>
      </c>
      <c r="AV140" s="1002">
        <f>SUM(AV128:AV139)</f>
        <v>0</v>
      </c>
      <c r="AW140" s="1002">
        <f>SUM(AW128:AW139)</f>
        <v>0</v>
      </c>
      <c r="AX140" s="1002">
        <f>SUM(AX128:AX139)</f>
        <v>0</v>
      </c>
      <c r="AY140" s="990"/>
      <c r="BC140" s="1002">
        <f>SUM(BC128:BC139)</f>
        <v>0</v>
      </c>
      <c r="BD140" s="1002">
        <f>SUM(BD128:BD139)</f>
        <v>0</v>
      </c>
      <c r="BE140" s="1002">
        <f>SUM(BE128:BE139)</f>
        <v>0</v>
      </c>
      <c r="BF140" s="1002">
        <f>SUM(BF128:BF139)</f>
        <v>0</v>
      </c>
      <c r="BG140" s="990"/>
      <c r="BK140" s="1002">
        <f>SUM(BK128:BK139)</f>
        <v>0</v>
      </c>
      <c r="BL140" s="1002">
        <f>SUM(BL128:BL139)</f>
        <v>0</v>
      </c>
      <c r="BM140" s="1002">
        <f>SUM(BM128:BM139)</f>
        <v>0</v>
      </c>
      <c r="BN140" s="1002">
        <f>SUM(BN128:BN139)</f>
        <v>0</v>
      </c>
      <c r="BO140" s="990"/>
      <c r="BS140" s="1002">
        <f>SUM(BS128:BS139)</f>
        <v>0</v>
      </c>
      <c r="BT140" s="1002">
        <f>SUM(BT128:BT139)</f>
        <v>0</v>
      </c>
      <c r="BU140" s="1002">
        <f>SUM(BU128:BU139)</f>
        <v>0</v>
      </c>
      <c r="BV140" s="1002">
        <f>SUM(BV128:BV139)</f>
        <v>0</v>
      </c>
      <c r="BW140" s="990"/>
      <c r="CA140" s="1002">
        <f>SUM(CA128:CA139)</f>
        <v>0</v>
      </c>
      <c r="CB140" s="1002">
        <f>SUM(CB128:CB139)</f>
        <v>0</v>
      </c>
      <c r="CC140" s="1002">
        <f>SUM(CC128:CC139)</f>
        <v>0</v>
      </c>
      <c r="CD140" s="1002">
        <f>SUM(CD128:CD139)</f>
        <v>0</v>
      </c>
      <c r="CE140" s="990"/>
      <c r="CI140" s="1002">
        <f>SUM(CI128:CI139)</f>
        <v>0</v>
      </c>
      <c r="CJ140" s="1002">
        <f>SUM(CJ128:CJ139)</f>
        <v>0</v>
      </c>
      <c r="CK140" s="1002">
        <f>SUM(CK128:CK139)</f>
        <v>0</v>
      </c>
      <c r="CL140" s="1002">
        <f>SUM(CL128:CL139)</f>
        <v>0</v>
      </c>
      <c r="CM140" s="990"/>
      <c r="CQ140" s="1002">
        <f>SUM(CQ128:CQ139)</f>
        <v>0</v>
      </c>
      <c r="CR140" s="1002">
        <f>SUM(CR128:CR139)</f>
        <v>0</v>
      </c>
      <c r="CS140" s="1002">
        <f>SUM(CS128:CS139)</f>
        <v>0</v>
      </c>
      <c r="CT140" s="1002">
        <f>SUM(CT128:CT139)</f>
        <v>0</v>
      </c>
      <c r="CU140" s="990"/>
      <c r="CY140" s="1002">
        <f>SUM(CY128:CY139)</f>
        <v>0</v>
      </c>
      <c r="CZ140" s="1002">
        <f>SUM(CZ128:CZ139)</f>
        <v>0</v>
      </c>
      <c r="DA140" s="1002">
        <f>SUM(DA128:DA139)</f>
        <v>0</v>
      </c>
      <c r="DB140" s="1002">
        <f>SUM(DB128:DB139)</f>
        <v>0</v>
      </c>
      <c r="DC140" s="990"/>
      <c r="DG140" s="1002">
        <f>SUM(DG128:DG139)</f>
        <v>0</v>
      </c>
      <c r="DH140" s="1002">
        <f>SUM(DH128:DH139)</f>
        <v>0</v>
      </c>
      <c r="DI140" s="1002">
        <f>SUM(DI128:DI139)</f>
        <v>0</v>
      </c>
      <c r="DJ140" s="1002">
        <f>SUM(DJ128:DJ139)</f>
        <v>0</v>
      </c>
      <c r="DK140" s="990"/>
      <c r="DO140" s="1002">
        <f>SUM(DO128:DO139)</f>
        <v>0</v>
      </c>
      <c r="DP140" s="1002">
        <f>SUM(DP128:DP139)</f>
        <v>0</v>
      </c>
      <c r="DQ140" s="1002">
        <f>SUM(DQ128:DQ139)</f>
        <v>0</v>
      </c>
      <c r="DR140" s="1002">
        <f>SUM(DR128:DR139)</f>
        <v>0</v>
      </c>
      <c r="DS140" s="990"/>
      <c r="DW140" s="1002">
        <f>SUM(DW128:DW139)</f>
        <v>0</v>
      </c>
      <c r="DX140" s="1002">
        <f>SUM(DX128:DX139)</f>
        <v>0</v>
      </c>
      <c r="DY140" s="1002">
        <f>SUM(DY128:DY139)</f>
        <v>0</v>
      </c>
      <c r="DZ140" s="1002">
        <f>SUM(DZ128:DZ139)</f>
        <v>0</v>
      </c>
      <c r="EA140" s="990"/>
      <c r="EE140" s="1002">
        <f>SUM(EE128:EE139)</f>
        <v>0</v>
      </c>
      <c r="EF140" s="1002">
        <f>SUM(EF128:EF139)</f>
        <v>0</v>
      </c>
      <c r="EG140" s="1002">
        <f>SUM(EG128:EG139)</f>
        <v>0</v>
      </c>
      <c r="EH140" s="1002">
        <f>SUM(EH128:EH139)</f>
        <v>0</v>
      </c>
      <c r="EI140" s="990"/>
      <c r="EM140" s="1002">
        <f>SUM(EM128:EM139)</f>
        <v>0</v>
      </c>
      <c r="EN140" s="1002">
        <f>SUM(EN128:EN139)</f>
        <v>0</v>
      </c>
      <c r="EO140" s="1002">
        <f>SUM(EO128:EO139)</f>
        <v>0</v>
      </c>
      <c r="EP140" s="1002">
        <f>SUM(EP128:EP139)</f>
        <v>0</v>
      </c>
      <c r="EQ140" s="990"/>
      <c r="EU140" s="1002">
        <f>SUM(EU128:EU139)</f>
        <v>0</v>
      </c>
      <c r="EV140" s="1002">
        <f>SUM(EV128:EV139)</f>
        <v>0</v>
      </c>
      <c r="EW140" s="1002">
        <f>SUM(EW128:EW139)</f>
        <v>0</v>
      </c>
      <c r="EX140" s="1002">
        <f>SUM(EX128:EX139)</f>
        <v>0</v>
      </c>
      <c r="EY140" s="990"/>
      <c r="FC140" s="1002">
        <f>SUM(FC128:FC139)</f>
        <v>0</v>
      </c>
      <c r="FD140" s="1002">
        <f>SUM(FD128:FD139)</f>
        <v>0</v>
      </c>
      <c r="FE140" s="1002">
        <f>SUM(FE128:FE139)</f>
        <v>0</v>
      </c>
      <c r="FF140" s="1002">
        <f>SUM(FF128:FF139)</f>
        <v>0</v>
      </c>
      <c r="FG140" s="990"/>
      <c r="FK140" s="1002">
        <f>SUM(FK128:FK139)</f>
        <v>0</v>
      </c>
      <c r="FL140" s="1002">
        <f>SUM(FL128:FL139)</f>
        <v>0</v>
      </c>
      <c r="FM140" s="1002">
        <f>SUM(FM128:FM139)</f>
        <v>0</v>
      </c>
      <c r="FN140" s="1002">
        <f>SUM(FN128:FN139)</f>
        <v>0</v>
      </c>
      <c r="FO140" s="990"/>
    </row>
    <row r="141" spans="1:171">
      <c r="A141" s="1272"/>
      <c r="B141" s="811"/>
      <c r="C141" s="1965"/>
      <c r="D141" s="819"/>
      <c r="E141" s="196"/>
      <c r="F141" s="196"/>
      <c r="G141" s="333"/>
      <c r="H141" s="333"/>
      <c r="I141" s="333"/>
      <c r="J141" s="1191"/>
      <c r="K141" s="777"/>
      <c r="O141" s="952"/>
      <c r="S141" s="990"/>
      <c r="W141" s="952"/>
      <c r="AA141" s="990"/>
      <c r="AE141" s="952"/>
      <c r="AI141" s="990"/>
      <c r="AM141" s="952"/>
      <c r="AQ141" s="990"/>
      <c r="AU141" s="952"/>
      <c r="AY141" s="990"/>
      <c r="BC141" s="952"/>
      <c r="BG141" s="990"/>
      <c r="BK141" s="952"/>
      <c r="BO141" s="990"/>
      <c r="BS141" s="952"/>
      <c r="BW141" s="990"/>
      <c r="CA141" s="952"/>
      <c r="CE141" s="990"/>
      <c r="CI141" s="952"/>
      <c r="CM141" s="990"/>
      <c r="CQ141" s="952"/>
      <c r="CU141" s="990"/>
      <c r="CY141" s="952"/>
      <c r="DC141" s="990"/>
      <c r="DG141" s="952"/>
      <c r="DK141" s="990"/>
      <c r="DO141" s="952"/>
      <c r="DS141" s="990"/>
      <c r="DW141" s="952"/>
      <c r="EA141" s="990"/>
      <c r="EE141" s="952"/>
      <c r="EI141" s="990"/>
      <c r="EM141" s="952"/>
      <c r="EQ141" s="990"/>
      <c r="EU141" s="952"/>
      <c r="EY141" s="990"/>
      <c r="FC141" s="952"/>
      <c r="FG141" s="990"/>
      <c r="FK141" s="952"/>
      <c r="FO141" s="990"/>
    </row>
    <row r="142" spans="1:171">
      <c r="A142" s="1273" t="s">
        <v>74</v>
      </c>
      <c r="B142" s="64"/>
      <c r="C142" s="1961"/>
      <c r="D142" s="789"/>
      <c r="E142" s="789"/>
      <c r="F142" s="790"/>
      <c r="G142" s="797">
        <f>+G92+G101+G109+G125+G140</f>
        <v>0</v>
      </c>
      <c r="H142" s="797">
        <f>+H92+H101+H109+H125+H140</f>
        <v>0</v>
      </c>
      <c r="I142" s="797">
        <f>+I92+I101+I109+I125+I140</f>
        <v>0</v>
      </c>
      <c r="J142" s="1254">
        <f>+J92+J101+J109+J125+J140</f>
        <v>0</v>
      </c>
      <c r="K142" s="777"/>
      <c r="O142" s="1003" t="e">
        <f>+O92+O101+O109+O125+O140</f>
        <v>#DIV/0!</v>
      </c>
      <c r="P142" s="1003" t="e">
        <f>+P92+P101+P109+P125+P140</f>
        <v>#DIV/0!</v>
      </c>
      <c r="Q142" s="1003" t="e">
        <f>+Q92+Q101+Q109+Q125+Q140</f>
        <v>#DIV/0!</v>
      </c>
      <c r="R142" s="1003" t="e">
        <f>+R92+R101+R109+R125+R140</f>
        <v>#DIV/0!</v>
      </c>
      <c r="S142" s="990"/>
      <c r="W142" s="1003" t="e">
        <f>+W92+W101+W109+W125+W140</f>
        <v>#DIV/0!</v>
      </c>
      <c r="X142" s="1003" t="e">
        <f>+X92+X101+X109+X125+X140</f>
        <v>#DIV/0!</v>
      </c>
      <c r="Y142" s="1003" t="e">
        <f>+Y92+Y101+Y109+Y125+Y140</f>
        <v>#DIV/0!</v>
      </c>
      <c r="Z142" s="1003" t="e">
        <f>+Z92+Z101+Z109+Z125+Z140</f>
        <v>#DIV/0!</v>
      </c>
      <c r="AA142" s="990"/>
      <c r="AE142" s="1003" t="e">
        <f>+AE92+AE101+AE109+AE125+AE140</f>
        <v>#DIV/0!</v>
      </c>
      <c r="AF142" s="1003" t="e">
        <f>+AF92+AF101+AF109+AF125+AF140</f>
        <v>#DIV/0!</v>
      </c>
      <c r="AG142" s="1003" t="e">
        <f>+AG92+AG101+AG109+AG125+AG140</f>
        <v>#DIV/0!</v>
      </c>
      <c r="AH142" s="1003" t="e">
        <f>+AH92+AH101+AH109+AH125+AH140</f>
        <v>#DIV/0!</v>
      </c>
      <c r="AI142" s="990"/>
      <c r="AM142" s="1003" t="e">
        <f>+AM92+AM101+AM109+AM125+AM140</f>
        <v>#DIV/0!</v>
      </c>
      <c r="AN142" s="1003" t="e">
        <f>+AN92+AN101+AN109+AN125+AN140</f>
        <v>#DIV/0!</v>
      </c>
      <c r="AO142" s="1003" t="e">
        <f>+AO92+AO101+AO109+AO125+AO140</f>
        <v>#DIV/0!</v>
      </c>
      <c r="AP142" s="1003" t="e">
        <f>+AP92+AP101+AP109+AP125+AP140</f>
        <v>#DIV/0!</v>
      </c>
      <c r="AQ142" s="990"/>
      <c r="AU142" s="1003" t="e">
        <f>+AU92+AU101+AU109+AU125+AU140</f>
        <v>#DIV/0!</v>
      </c>
      <c r="AV142" s="1003" t="e">
        <f>+AV92+AV101+AV109+AV125+AV140</f>
        <v>#DIV/0!</v>
      </c>
      <c r="AW142" s="1003" t="e">
        <f>+AW92+AW101+AW109+AW125+AW140</f>
        <v>#DIV/0!</v>
      </c>
      <c r="AX142" s="1003" t="e">
        <f>+AX92+AX101+AX109+AX125+AX140</f>
        <v>#DIV/0!</v>
      </c>
      <c r="AY142" s="990"/>
      <c r="BC142" s="1003" t="e">
        <f>+BC92+BC101+BC109+BC125+BC140</f>
        <v>#DIV/0!</v>
      </c>
      <c r="BD142" s="1003" t="e">
        <f>+BD92+BD101+BD109+BD125+BD140</f>
        <v>#DIV/0!</v>
      </c>
      <c r="BE142" s="1003" t="e">
        <f>+BE92+BE101+BE109+BE125+BE140</f>
        <v>#DIV/0!</v>
      </c>
      <c r="BF142" s="1003" t="e">
        <f>+BF92+BF101+BF109+BF125+BF140</f>
        <v>#DIV/0!</v>
      </c>
      <c r="BG142" s="990"/>
      <c r="BK142" s="1003" t="e">
        <f>+BK92+BK101+BK109+BK125+BK140</f>
        <v>#DIV/0!</v>
      </c>
      <c r="BL142" s="1003" t="e">
        <f>+BL92+BL101+BL109+BL125+BL140</f>
        <v>#DIV/0!</v>
      </c>
      <c r="BM142" s="1003" t="e">
        <f>+BM92+BM101+BM109+BM125+BM140</f>
        <v>#DIV/0!</v>
      </c>
      <c r="BN142" s="1003" t="e">
        <f>+BN92+BN101+BN109+BN125+BN140</f>
        <v>#DIV/0!</v>
      </c>
      <c r="BO142" s="990"/>
      <c r="BS142" s="1003" t="e">
        <f>+BS92+BS101+BS109+BS125+BS140</f>
        <v>#DIV/0!</v>
      </c>
      <c r="BT142" s="1003" t="e">
        <f>+BT92+BT101+BT109+BT125+BT140</f>
        <v>#DIV/0!</v>
      </c>
      <c r="BU142" s="1003" t="e">
        <f>+BU92+BU101+BU109+BU125+BU140</f>
        <v>#DIV/0!</v>
      </c>
      <c r="BV142" s="1003" t="e">
        <f>+BV92+BV101+BV109+BV125+BV140</f>
        <v>#DIV/0!</v>
      </c>
      <c r="BW142" s="990"/>
      <c r="CA142" s="1003" t="e">
        <f>+CA92+CA101+CA109+CA125+CA140</f>
        <v>#DIV/0!</v>
      </c>
      <c r="CB142" s="1003" t="e">
        <f>+CB92+CB101+CB109+CB125+CB140</f>
        <v>#DIV/0!</v>
      </c>
      <c r="CC142" s="1003" t="e">
        <f>+CC92+CC101+CC109+CC125+CC140</f>
        <v>#DIV/0!</v>
      </c>
      <c r="CD142" s="1003" t="e">
        <f>+CD92+CD101+CD109+CD125+CD140</f>
        <v>#DIV/0!</v>
      </c>
      <c r="CE142" s="990"/>
      <c r="CI142" s="1003" t="e">
        <f>+CI92+CI101+CI109+CI125+CI140</f>
        <v>#DIV/0!</v>
      </c>
      <c r="CJ142" s="1003" t="e">
        <f>+CJ92+CJ101+CJ109+CJ125+CJ140</f>
        <v>#DIV/0!</v>
      </c>
      <c r="CK142" s="1003" t="e">
        <f>+CK92+CK101+CK109+CK125+CK140</f>
        <v>#DIV/0!</v>
      </c>
      <c r="CL142" s="1003" t="e">
        <f>+CL92+CL101+CL109+CL125+CL140</f>
        <v>#DIV/0!</v>
      </c>
      <c r="CM142" s="990"/>
      <c r="CQ142" s="1003" t="e">
        <f>+CQ92+CQ101+CQ109+CQ125+CQ140</f>
        <v>#DIV/0!</v>
      </c>
      <c r="CR142" s="1003" t="e">
        <f>+CR92+CR101+CR109+CR125+CR140</f>
        <v>#DIV/0!</v>
      </c>
      <c r="CS142" s="1003" t="e">
        <f>+CS92+CS101+CS109+CS125+CS140</f>
        <v>#DIV/0!</v>
      </c>
      <c r="CT142" s="1003" t="e">
        <f>+CT92+CT101+CT109+CT125+CT140</f>
        <v>#DIV/0!</v>
      </c>
      <c r="CU142" s="990"/>
      <c r="CY142" s="1003" t="e">
        <f>+CY92+CY101+CY109+CY125+CY140</f>
        <v>#DIV/0!</v>
      </c>
      <c r="CZ142" s="1003" t="e">
        <f>+CZ92+CZ101+CZ109+CZ125+CZ140</f>
        <v>#DIV/0!</v>
      </c>
      <c r="DA142" s="1003" t="e">
        <f>+DA92+DA101+DA109+DA125+DA140</f>
        <v>#DIV/0!</v>
      </c>
      <c r="DB142" s="1003" t="e">
        <f>+DB92+DB101+DB109+DB125+DB140</f>
        <v>#DIV/0!</v>
      </c>
      <c r="DC142" s="990"/>
      <c r="DG142" s="1003" t="e">
        <f>+DG92+DG101+DG109+DG125+DG140</f>
        <v>#DIV/0!</v>
      </c>
      <c r="DH142" s="1003" t="e">
        <f>+DH92+DH101+DH109+DH125+DH140</f>
        <v>#DIV/0!</v>
      </c>
      <c r="DI142" s="1003" t="e">
        <f>+DI92+DI101+DI109+DI125+DI140</f>
        <v>#DIV/0!</v>
      </c>
      <c r="DJ142" s="1003" t="e">
        <f>+DJ92+DJ101+DJ109+DJ125+DJ140</f>
        <v>#DIV/0!</v>
      </c>
      <c r="DK142" s="990"/>
      <c r="DO142" s="1003" t="e">
        <f>+DO92+DO101+DO109+DO125+DO140</f>
        <v>#DIV/0!</v>
      </c>
      <c r="DP142" s="1003" t="e">
        <f>+DP92+DP101+DP109+DP125+DP140</f>
        <v>#DIV/0!</v>
      </c>
      <c r="DQ142" s="1003" t="e">
        <f>+DQ92+DQ101+DQ109+DQ125+DQ140</f>
        <v>#DIV/0!</v>
      </c>
      <c r="DR142" s="1003" t="e">
        <f>+DR92+DR101+DR109+DR125+DR140</f>
        <v>#DIV/0!</v>
      </c>
      <c r="DS142" s="990"/>
      <c r="DW142" s="1003" t="e">
        <f>+DW92+DW101+DW109+DW125+DW140</f>
        <v>#DIV/0!</v>
      </c>
      <c r="DX142" s="1003" t="e">
        <f>+DX92+DX101+DX109+DX125+DX140</f>
        <v>#DIV/0!</v>
      </c>
      <c r="DY142" s="1003" t="e">
        <f>+DY92+DY101+DY109+DY125+DY140</f>
        <v>#DIV/0!</v>
      </c>
      <c r="DZ142" s="1003" t="e">
        <f>+DZ92+DZ101+DZ109+DZ125+DZ140</f>
        <v>#DIV/0!</v>
      </c>
      <c r="EA142" s="990"/>
      <c r="EE142" s="1003" t="e">
        <f>+EE92+EE101+EE109+EE125+EE140</f>
        <v>#DIV/0!</v>
      </c>
      <c r="EF142" s="1003" t="e">
        <f>+EF92+EF101+EF109+EF125+EF140</f>
        <v>#DIV/0!</v>
      </c>
      <c r="EG142" s="1003" t="e">
        <f>+EG92+EG101+EG109+EG125+EG140</f>
        <v>#DIV/0!</v>
      </c>
      <c r="EH142" s="1003" t="e">
        <f>+EH92+EH101+EH109+EH125+EH140</f>
        <v>#DIV/0!</v>
      </c>
      <c r="EI142" s="990"/>
      <c r="EM142" s="1003" t="e">
        <f>+EM92+EM101+EM109+EM125+EM140</f>
        <v>#DIV/0!</v>
      </c>
      <c r="EN142" s="1003" t="e">
        <f>+EN92+EN101+EN109+EN125+EN140</f>
        <v>#DIV/0!</v>
      </c>
      <c r="EO142" s="1003" t="e">
        <f>+EO92+EO101+EO109+EO125+EO140</f>
        <v>#DIV/0!</v>
      </c>
      <c r="EP142" s="1003" t="e">
        <f>+EP92+EP101+EP109+EP125+EP140</f>
        <v>#DIV/0!</v>
      </c>
      <c r="EQ142" s="990"/>
      <c r="EU142" s="1003" t="e">
        <f>+EU92+EU101+EU109+EU125+EU140</f>
        <v>#DIV/0!</v>
      </c>
      <c r="EV142" s="1003" t="e">
        <f>+EV92+EV101+EV109+EV125+EV140</f>
        <v>#DIV/0!</v>
      </c>
      <c r="EW142" s="1003" t="e">
        <f>+EW92+EW101+EW109+EW125+EW140</f>
        <v>#DIV/0!</v>
      </c>
      <c r="EX142" s="1003" t="e">
        <f>+EX92+EX101+EX109+EX125+EX140</f>
        <v>#DIV/0!</v>
      </c>
      <c r="EY142" s="990"/>
      <c r="FC142" s="1003" t="e">
        <f>+FC92+FC101+FC109+FC125+FC140</f>
        <v>#DIV/0!</v>
      </c>
      <c r="FD142" s="1003" t="e">
        <f>+FD92+FD101+FD109+FD125+FD140</f>
        <v>#DIV/0!</v>
      </c>
      <c r="FE142" s="1003" t="e">
        <f>+FE92+FE101+FE109+FE125+FE140</f>
        <v>#DIV/0!</v>
      </c>
      <c r="FF142" s="1003" t="e">
        <f>+FF92+FF101+FF109+FF125+FF140</f>
        <v>#DIV/0!</v>
      </c>
      <c r="FG142" s="990"/>
      <c r="FK142" s="1003" t="e">
        <f>+FK92+FK101+FK109+FK125+FK140</f>
        <v>#DIV/0!</v>
      </c>
      <c r="FL142" s="1003" t="e">
        <f>+FL92+FL101+FL109+FL125+FL140</f>
        <v>#DIV/0!</v>
      </c>
      <c r="FM142" s="1003" t="e">
        <f>+FM92+FM101+FM109+FM125+FM140</f>
        <v>#DIV/0!</v>
      </c>
      <c r="FN142" s="1003" t="e">
        <f>+FN92+FN101+FN109+FN125+FN140</f>
        <v>#DIV/0!</v>
      </c>
      <c r="FO142" s="990"/>
    </row>
    <row r="143" spans="1:171" ht="16.5" thickBot="1">
      <c r="A143" s="1274"/>
      <c r="B143" s="805"/>
      <c r="C143" s="1964"/>
      <c r="D143" s="806"/>
      <c r="E143" s="805"/>
      <c r="F143" s="805"/>
      <c r="G143" s="838"/>
      <c r="H143" s="838"/>
      <c r="I143" s="838"/>
      <c r="J143" s="1275"/>
      <c r="K143" s="777"/>
      <c r="S143" s="990"/>
      <c r="AA143" s="990"/>
      <c r="AI143" s="990"/>
      <c r="AQ143" s="990"/>
      <c r="AY143" s="990"/>
      <c r="BG143" s="990"/>
      <c r="BO143" s="990"/>
      <c r="BW143" s="990"/>
      <c r="CE143" s="990"/>
      <c r="CM143" s="990"/>
      <c r="CU143" s="990"/>
      <c r="DC143" s="990"/>
      <c r="DK143" s="990"/>
      <c r="DS143" s="990"/>
      <c r="EA143" s="990"/>
      <c r="EI143" s="990"/>
      <c r="EQ143" s="990"/>
      <c r="EY143" s="990"/>
      <c r="FG143" s="990"/>
      <c r="FO143" s="990"/>
    </row>
    <row r="144" spans="1:171" ht="16.5" thickTop="1">
      <c r="A144" s="1276" t="s">
        <v>75</v>
      </c>
      <c r="B144" s="64"/>
      <c r="C144" s="1733"/>
      <c r="D144" s="196"/>
      <c r="E144" s="196"/>
      <c r="F144" s="196"/>
      <c r="G144" s="784"/>
      <c r="H144" s="784"/>
      <c r="I144" s="784"/>
      <c r="J144" s="1249"/>
      <c r="K144" s="777"/>
      <c r="S144" s="990"/>
      <c r="AA144" s="990"/>
      <c r="AI144" s="990"/>
      <c r="AQ144" s="990"/>
      <c r="AY144" s="990"/>
      <c r="BG144" s="990"/>
      <c r="BO144" s="990"/>
      <c r="BW144" s="990"/>
      <c r="CE144" s="990"/>
      <c r="CM144" s="990"/>
      <c r="CU144" s="990"/>
      <c r="DC144" s="990"/>
      <c r="DK144" s="990"/>
      <c r="DS144" s="990"/>
      <c r="EA144" s="990"/>
      <c r="EI144" s="990"/>
      <c r="EQ144" s="990"/>
      <c r="EY144" s="990"/>
      <c r="FG144" s="990"/>
      <c r="FO144" s="990"/>
    </row>
    <row r="145" spans="1:171">
      <c r="A145" s="1246"/>
      <c r="B145" s="738" t="s">
        <v>389</v>
      </c>
      <c r="C145" s="1968"/>
      <c r="D145" s="841"/>
      <c r="E145" s="196"/>
      <c r="F145" s="196"/>
      <c r="G145" s="198"/>
      <c r="H145" s="198"/>
      <c r="I145" s="198"/>
      <c r="J145" s="1252"/>
      <c r="K145" s="777"/>
      <c r="S145" s="990"/>
      <c r="AA145" s="990"/>
      <c r="AI145" s="990"/>
      <c r="AQ145" s="990"/>
      <c r="AY145" s="990"/>
      <c r="BG145" s="990"/>
      <c r="BO145" s="990"/>
      <c r="BW145" s="990"/>
      <c r="CE145" s="990"/>
      <c r="CM145" s="990"/>
      <c r="CU145" s="990"/>
      <c r="DC145" s="990"/>
      <c r="DK145" s="990"/>
      <c r="DS145" s="990"/>
      <c r="EA145" s="990"/>
      <c r="EI145" s="990"/>
      <c r="EQ145" s="990"/>
      <c r="EY145" s="990"/>
      <c r="FG145" s="990"/>
      <c r="FO145" s="990"/>
    </row>
    <row r="146" spans="1:171">
      <c r="A146" s="1262"/>
      <c r="B146" s="79" t="s">
        <v>311</v>
      </c>
      <c r="C146" s="1963" t="s">
        <v>81</v>
      </c>
      <c r="D146" s="764">
        <v>244</v>
      </c>
      <c r="E146" s="182" t="str">
        <f>'Sch 1- Rate Base '!E146</f>
        <v>DIST</v>
      </c>
      <c r="F146" s="765"/>
      <c r="G146" s="182">
        <f>'Sch 1- Rate Base '!G146</f>
        <v>0</v>
      </c>
      <c r="H146" s="182">
        <f>'Sch 1- Rate Base '!H146</f>
        <v>0</v>
      </c>
      <c r="I146" s="182">
        <f>'Sch 1- Rate Base '!I146</f>
        <v>0</v>
      </c>
      <c r="J146" s="1247">
        <f>'Sch 1- Rate Base '!J146</f>
        <v>0</v>
      </c>
      <c r="K146" s="777">
        <f>IF($E146="DIRECT",0,1)</f>
        <v>1</v>
      </c>
      <c r="O146" s="988">
        <f>$G146</f>
        <v>0</v>
      </c>
      <c r="P146" s="989">
        <f>VLOOKUP($E146,O$450:R$461,2,FALSE)*O146*($K146)+IF($G146&lt;&gt;0,($H146/$G146)*O146,0)*(1-$K146)</f>
        <v>0</v>
      </c>
      <c r="Q146" s="989">
        <f>VLOOKUP($E146,O$450:R$461,3,FALSE)*O146*($K146)+IF($G146&lt;&gt;0,($I146/$G146)*O146,0)*(1-$K146)</f>
        <v>0</v>
      </c>
      <c r="R146" s="989">
        <f>VLOOKUP($E146,O$450:R$461,4,FALSE)*O146*($K146)+(O146-P146-Q146)*(1-$K146)</f>
        <v>0</v>
      </c>
      <c r="S146" s="990"/>
      <c r="W146" s="988">
        <f>$G146</f>
        <v>0</v>
      </c>
      <c r="X146" s="989">
        <f>VLOOKUP($E146,W$450:Z$461,2,FALSE)*W146*($K146)+IF($G146&lt;&gt;0,($H146/$G146)*W146,0)*(1-$K146)</f>
        <v>0</v>
      </c>
      <c r="Y146" s="989">
        <f>VLOOKUP($E146,W$450:Z$461,3,FALSE)*W146*($K146)+IF($G146&lt;&gt;0,($I146/$G146)*W146,0)*(1-$K146)</f>
        <v>0</v>
      </c>
      <c r="Z146" s="989">
        <f>VLOOKUP($E146,W$450:Z$461,4,FALSE)*W146*($K146)+(W146-X146-Y146)*(1-$K146)</f>
        <v>0</v>
      </c>
      <c r="AA146" s="990"/>
      <c r="AE146" s="988">
        <f>$G146</f>
        <v>0</v>
      </c>
      <c r="AF146" s="989">
        <f>VLOOKUP($E146,AE$450:AH$461,2,FALSE)*AE146*($K146)+IF($G146&lt;&gt;0,($H146/$G146)*AE146,0)*(1-$K146)</f>
        <v>0</v>
      </c>
      <c r="AG146" s="989">
        <f>VLOOKUP($E146,AE$450:AH$461,3,FALSE)*AE146*($K146)+IF($G146&lt;&gt;0,($I146/$G146)*AE146,0)*(1-$K146)</f>
        <v>0</v>
      </c>
      <c r="AH146" s="989">
        <f>VLOOKUP($E146,AE$450:AH$461,4,FALSE)*AE146*($K146)+(AE146-AF146-AG146)*(1-$K146)</f>
        <v>0</v>
      </c>
      <c r="AI146" s="990"/>
      <c r="AM146" s="988">
        <f>$G146</f>
        <v>0</v>
      </c>
      <c r="AN146" s="989">
        <f>VLOOKUP($E146,AM$450:AP$461,2,FALSE)*AM146*($K146)+IF($G146&lt;&gt;0,($H146/$G146)*AM146,0)*(1-$K146)</f>
        <v>0</v>
      </c>
      <c r="AO146" s="989">
        <f>VLOOKUP($E146,AM$450:AP$461,3,FALSE)*AM146*($K146)+IF($G146&lt;&gt;0,($I146/$G146)*AM146,0)*(1-$K146)</f>
        <v>0</v>
      </c>
      <c r="AP146" s="989">
        <f>VLOOKUP($E146,AM$450:AP$461,4,FALSE)*AM146*($K146)+(AM146-AN146-AO146)*(1-$K146)</f>
        <v>0</v>
      </c>
      <c r="AQ146" s="990"/>
      <c r="AU146" s="988">
        <f>$G146</f>
        <v>0</v>
      </c>
      <c r="AV146" s="989">
        <f>VLOOKUP($E146,AU$450:AX$461,2,FALSE)*AU146*($K146)+IF($G146&lt;&gt;0,($H146/$G146)*AU146,0)*(1-$K146)</f>
        <v>0</v>
      </c>
      <c r="AW146" s="989">
        <f>VLOOKUP($E146,AU$450:AX$461,3,FALSE)*AU146*($K146)+IF($G146&lt;&gt;0,($I146/$G146)*AU146,0)*(1-$K146)</f>
        <v>0</v>
      </c>
      <c r="AX146" s="989">
        <f>VLOOKUP($E146,AU$450:AX$461,4,FALSE)*AU146*($K146)+(AU146-AV146-AW146)*(1-$K146)</f>
        <v>0</v>
      </c>
      <c r="AY146" s="990"/>
      <c r="BC146" s="988">
        <f>$G146</f>
        <v>0</v>
      </c>
      <c r="BD146" s="989">
        <f>VLOOKUP($E146,BC$450:BF$461,2,FALSE)*BC146*($K146)+IF($G146&lt;&gt;0,($H146/$G146)*BC146,0)*(1-$K146)</f>
        <v>0</v>
      </c>
      <c r="BE146" s="989">
        <f>VLOOKUP($E146,BC$450:BF$461,3,FALSE)*BC146*($K146)+IF($G146&lt;&gt;0,($I146/$G146)*BC146,0)*(1-$K146)</f>
        <v>0</v>
      </c>
      <c r="BF146" s="989">
        <f>VLOOKUP($E146,BC$450:BF$461,4,FALSE)*BC146*($K146)+(BC146-BD146-BE146)*(1-$K146)</f>
        <v>0</v>
      </c>
      <c r="BG146" s="990"/>
      <c r="BK146" s="988">
        <f>$G146</f>
        <v>0</v>
      </c>
      <c r="BL146" s="989">
        <f>VLOOKUP($E146,BK$450:BN$461,2,FALSE)*BK146*($K146)+IF($G146&lt;&gt;0,($H146/$G146)*BK146,0)*(1-$K146)</f>
        <v>0</v>
      </c>
      <c r="BM146" s="989">
        <f>VLOOKUP($E146,BK$450:BN$461,3,FALSE)*BK146*($K146)+IF($G146&lt;&gt;0,($I146/$G146)*BK146,0)*(1-$K146)</f>
        <v>0</v>
      </c>
      <c r="BN146" s="989">
        <f>VLOOKUP($E146,BK$450:BN$461,4,FALSE)*BK146*($K146)+(BK146-BL146-BM146)*(1-$K146)</f>
        <v>0</v>
      </c>
      <c r="BO146" s="990"/>
      <c r="BS146" s="988">
        <f>$G146</f>
        <v>0</v>
      </c>
      <c r="BT146" s="989">
        <f>VLOOKUP($E146,BS$450:BV$461,2,FALSE)*BS146*($K146)+IF($G146&lt;&gt;0,($H146/$G146)*BS146,0)*(1-$K146)</f>
        <v>0</v>
      </c>
      <c r="BU146" s="989">
        <f>VLOOKUP($E146,BS$450:BV$461,3,FALSE)*BS146*($K146)+IF($G146&lt;&gt;0,($I146/$G146)*BS146,0)*(1-$K146)</f>
        <v>0</v>
      </c>
      <c r="BV146" s="989">
        <f>VLOOKUP($E146,BS$450:BV$461,4,FALSE)*BS146*($K146)+(BS146-BT146-BU146)*(1-$K146)</f>
        <v>0</v>
      </c>
      <c r="BW146" s="990"/>
      <c r="CA146" s="988">
        <f>$G146</f>
        <v>0</v>
      </c>
      <c r="CB146" s="989">
        <f>VLOOKUP($E146,CA$450:CD$461,2,FALSE)*CA146*($K146)+IF($G146&lt;&gt;0,($H146/$G146)*CA146,0)*(1-$K146)</f>
        <v>0</v>
      </c>
      <c r="CC146" s="989">
        <f>VLOOKUP($E146,CA$450:CD$461,3,FALSE)*CA146*($K146)+IF($G146&lt;&gt;0,($I146/$G146)*CA146,0)*(1-$K146)</f>
        <v>0</v>
      </c>
      <c r="CD146" s="989">
        <f>VLOOKUP($E146,CA$450:CD$461,4,FALSE)*CA146*($K146)+(CA146-CB146-CC146)*(1-$K146)</f>
        <v>0</v>
      </c>
      <c r="CE146" s="990"/>
      <c r="CI146" s="988">
        <f>$G146</f>
        <v>0</v>
      </c>
      <c r="CJ146" s="989">
        <f>VLOOKUP($E146,CI$450:CL$461,2,FALSE)*CI146*($K146)+IF($G146&lt;&gt;0,($H146/$G146)*CI146,0)*(1-$K146)</f>
        <v>0</v>
      </c>
      <c r="CK146" s="989">
        <f>VLOOKUP($E146,CI$450:CL$461,3,FALSE)*CI146*($K146)+IF($G146&lt;&gt;0,($I146/$G146)*CI146,0)*(1-$K146)</f>
        <v>0</v>
      </c>
      <c r="CL146" s="989">
        <f>VLOOKUP($E146,CI$450:CL$461,4,FALSE)*CI146*($K146)+(CI146-CJ146-CK146)*(1-$K146)</f>
        <v>0</v>
      </c>
      <c r="CM146" s="990"/>
      <c r="CQ146" s="988">
        <f>$G146</f>
        <v>0</v>
      </c>
      <c r="CR146" s="989">
        <f>VLOOKUP($E146,CQ$450:CT$461,2,FALSE)*CQ146*($K146)+IF($G146&lt;&gt;0,($H146/$G146)*CQ146,0)*(1-$K146)</f>
        <v>0</v>
      </c>
      <c r="CS146" s="989">
        <f>VLOOKUP($E146,CQ$450:CT$461,3,FALSE)*CQ146*($K146)+IF($G146&lt;&gt;0,($I146/$G146)*CQ146,0)*(1-$K146)</f>
        <v>0</v>
      </c>
      <c r="CT146" s="989">
        <f>VLOOKUP($E146,CQ$450:CT$461,4,FALSE)*CQ146*($K146)+(CQ146-CR146-CS146)*(1-$K146)</f>
        <v>0</v>
      </c>
      <c r="CU146" s="990"/>
      <c r="CY146" s="988">
        <f>$G146</f>
        <v>0</v>
      </c>
      <c r="CZ146" s="989">
        <f>VLOOKUP($E146,CY$450:DB$461,2,FALSE)*CY146*($K146)+IF($G146&lt;&gt;0,($H146/$G146)*CY146,0)*(1-$K146)</f>
        <v>0</v>
      </c>
      <c r="DA146" s="989">
        <f>VLOOKUP($E146,CY$450:DB$461,3,FALSE)*CY146*($K146)+IF($G146&lt;&gt;0,($I146/$G146)*CY146,0)*(1-$K146)</f>
        <v>0</v>
      </c>
      <c r="DB146" s="989">
        <f>VLOOKUP($E146,CY$450:DB$461,4,FALSE)*CY146*($K146)+(CY146-CZ146-DA146)*(1-$K146)</f>
        <v>0</v>
      </c>
      <c r="DC146" s="990"/>
      <c r="DG146" s="988">
        <f>$G146</f>
        <v>0</v>
      </c>
      <c r="DH146" s="989">
        <f>VLOOKUP($E146,DG$450:DJ$461,2,FALSE)*DG146*($K146)+IF($G146&lt;&gt;0,($H146/$G146)*DG146,0)*(1-$K146)</f>
        <v>0</v>
      </c>
      <c r="DI146" s="989">
        <f>VLOOKUP($E146,DG$450:DJ$461,3,FALSE)*DG146*($K146)+IF($G146&lt;&gt;0,($I146/$G146)*DG146,0)*(1-$K146)</f>
        <v>0</v>
      </c>
      <c r="DJ146" s="989">
        <f>VLOOKUP($E146,DG$450:DJ$461,4,FALSE)*DG146*($K146)+(DG146-DH146-DI146)*(1-$K146)</f>
        <v>0</v>
      </c>
      <c r="DK146" s="990"/>
      <c r="DO146" s="988">
        <f>$G146</f>
        <v>0</v>
      </c>
      <c r="DP146" s="989">
        <f>VLOOKUP($E146,DO$450:DR$461,2,FALSE)*DO146*($K146)+IF($G146&lt;&gt;0,($H146/$G146)*DO146,0)*(1-$K146)</f>
        <v>0</v>
      </c>
      <c r="DQ146" s="989">
        <f>VLOOKUP($E146,DO$450:DR$461,3,FALSE)*DO146*($K146)+IF($G146&lt;&gt;0,($I146/$G146)*DO146,0)*(1-$K146)</f>
        <v>0</v>
      </c>
      <c r="DR146" s="989">
        <f>VLOOKUP($E146,DO$450:DR$461,4,FALSE)*DO146*($K146)+(DO146-DP146-DQ146)*(1-$K146)</f>
        <v>0</v>
      </c>
      <c r="DS146" s="990"/>
      <c r="DW146" s="988">
        <f>$G146</f>
        <v>0</v>
      </c>
      <c r="DX146" s="989">
        <f>VLOOKUP($E146,DW$450:DZ$461,2,FALSE)*DW146*($K146)+IF($G146&lt;&gt;0,($H146/$G146)*DW146,0)*(1-$K146)</f>
        <v>0</v>
      </c>
      <c r="DY146" s="989">
        <f>VLOOKUP($E146,DW$450:DZ$461,3,FALSE)*DW146*($K146)+IF($G146&lt;&gt;0,($I146/$G146)*DW146,0)*(1-$K146)</f>
        <v>0</v>
      </c>
      <c r="DZ146" s="989">
        <f>VLOOKUP($E146,DW$450:DZ$461,4,FALSE)*DW146*($K146)+(DW146-DX146-DY146)*(1-$K146)</f>
        <v>0</v>
      </c>
      <c r="EA146" s="990"/>
      <c r="EE146" s="988">
        <f>$G146</f>
        <v>0</v>
      </c>
      <c r="EF146" s="989">
        <f>VLOOKUP($E146,EE$450:EH$461,2,FALSE)*EE146*($K146)+IF($G146&lt;&gt;0,($H146/$G146)*EE146,0)*(1-$K146)</f>
        <v>0</v>
      </c>
      <c r="EG146" s="989">
        <f>VLOOKUP($E146,EE$450:EH$461,3,FALSE)*EE146*($K146)+IF($G146&lt;&gt;0,($I146/$G146)*EE146,0)*(1-$K146)</f>
        <v>0</v>
      </c>
      <c r="EH146" s="989">
        <f>VLOOKUP($E146,EE$450:EH$461,4,FALSE)*EE146*($K146)+(EE146-EF146-EG146)*(1-$K146)</f>
        <v>0</v>
      </c>
      <c r="EI146" s="990"/>
      <c r="EM146" s="988">
        <f>$G146</f>
        <v>0</v>
      </c>
      <c r="EN146" s="989">
        <f>VLOOKUP($E146,EM$450:EP$461,2,FALSE)*EM146*($K146)+IF($G146&lt;&gt;0,($H146/$G146)*EM146,0)*(1-$K146)</f>
        <v>0</v>
      </c>
      <c r="EO146" s="989">
        <f>VLOOKUP($E146,EM$450:EP$461,3,FALSE)*EM146*($K146)+IF($G146&lt;&gt;0,($I146/$G146)*EM146,0)*(1-$K146)</f>
        <v>0</v>
      </c>
      <c r="EP146" s="989">
        <f>VLOOKUP($E146,EM$450:EP$461,4,FALSE)*EM146*($K146)+(EM146-EN146-EO146)*(1-$K146)</f>
        <v>0</v>
      </c>
      <c r="EQ146" s="990"/>
      <c r="EU146" s="988">
        <f>$G146</f>
        <v>0</v>
      </c>
      <c r="EV146" s="989">
        <f>VLOOKUP($E146,EU$450:EX$461,2,FALSE)*EU146*($K146)+IF($G146&lt;&gt;0,($H146/$G146)*EU146,0)*(1-$K146)</f>
        <v>0</v>
      </c>
      <c r="EW146" s="989">
        <f>VLOOKUP($E146,EU$450:EX$461,3,FALSE)*EU146*($K146)+IF($G146&lt;&gt;0,($I146/$G146)*EU146,0)*(1-$K146)</f>
        <v>0</v>
      </c>
      <c r="EX146" s="989">
        <f>VLOOKUP($E146,EU$450:EX$461,4,FALSE)*EU146*($K146)+(EU146-EV146-EW146)*(1-$K146)</f>
        <v>0</v>
      </c>
      <c r="EY146" s="990"/>
      <c r="FC146" s="988">
        <f>$G146</f>
        <v>0</v>
      </c>
      <c r="FD146" s="989">
        <f>VLOOKUP($E146,FC$450:FF$461,2,FALSE)*FC146*($K146)+IF($G146&lt;&gt;0,($H146/$G146)*FC146,0)*(1-$K146)</f>
        <v>0</v>
      </c>
      <c r="FE146" s="989">
        <f>VLOOKUP($E146,FC$450:FF$461,3,FALSE)*FC146*($K146)+IF($G146&lt;&gt;0,($I146/$G146)*FC146,0)*(1-$K146)</f>
        <v>0</v>
      </c>
      <c r="FF146" s="989">
        <f>VLOOKUP($E146,FC$450:FF$461,4,FALSE)*FC146*($K146)+(FC146-FD146-FE146)*(1-$K146)</f>
        <v>0</v>
      </c>
      <c r="FG146" s="990"/>
      <c r="FK146" s="988">
        <f>$G146</f>
        <v>0</v>
      </c>
      <c r="FL146" s="989">
        <f>VLOOKUP($E146,FK$450:FN$461,2,FALSE)*FK146*($K146)+IF($G146&lt;&gt;0,($H146/$G146)*FK146,0)*(1-$K146)</f>
        <v>0</v>
      </c>
      <c r="FM146" s="989">
        <f>VLOOKUP($E146,FK$450:FN$461,3,FALSE)*FK146*($K146)+IF($G146&lt;&gt;0,($I146/$G146)*FK146,0)*(1-$K146)</f>
        <v>0</v>
      </c>
      <c r="FN146" s="989">
        <f>VLOOKUP($E146,FK$450:FN$461,4,FALSE)*FK146*($K146)+(FK146-FL146-FM146)*(1-$K146)</f>
        <v>0</v>
      </c>
      <c r="FO146" s="990"/>
    </row>
    <row r="147" spans="1:171">
      <c r="A147" s="1262"/>
      <c r="B147" s="842" t="s">
        <v>566</v>
      </c>
      <c r="C147" s="1963" t="s">
        <v>81</v>
      </c>
      <c r="D147" s="764">
        <v>244</v>
      </c>
      <c r="E147" s="182" t="str">
        <f>'Sch 1- Rate Base '!E147</f>
        <v>DIST</v>
      </c>
      <c r="F147" s="765"/>
      <c r="G147" s="182">
        <f>'Sch 1- Rate Base '!G147</f>
        <v>0</v>
      </c>
      <c r="H147" s="182">
        <f>'Sch 1- Rate Base '!H147</f>
        <v>0</v>
      </c>
      <c r="I147" s="182">
        <f>'Sch 1- Rate Base '!I147</f>
        <v>0</v>
      </c>
      <c r="J147" s="1247">
        <f>'Sch 1- Rate Base '!J147</f>
        <v>0</v>
      </c>
      <c r="K147" s="777">
        <f>IF($E147="DIRECT",0,1)</f>
        <v>1</v>
      </c>
      <c r="O147" s="988">
        <f>$G147</f>
        <v>0</v>
      </c>
      <c r="P147" s="989">
        <f>VLOOKUP($E147,O$450:R$461,2,FALSE)*O147*($K147)+IF($G147&lt;&gt;0,($H147/$G147)*O147,0)*(1-$K147)</f>
        <v>0</v>
      </c>
      <c r="Q147" s="989">
        <f>VLOOKUP($E147,O$450:R$461,3,FALSE)*O147*($K147)+IF($G147&lt;&gt;0,($I147/$G147)*O147,0)*(1-$K147)</f>
        <v>0</v>
      </c>
      <c r="R147" s="989">
        <f>VLOOKUP($E147,O$450:R$461,4,FALSE)*O147*($K147)+(O147-P147-Q147)*(1-$K147)</f>
        <v>0</v>
      </c>
      <c r="S147" s="990"/>
      <c r="W147" s="988">
        <f>$G147</f>
        <v>0</v>
      </c>
      <c r="X147" s="989">
        <f>VLOOKUP($E147,W$450:Z$461,2,FALSE)*W147*($K147)+IF($G147&lt;&gt;0,($H147/$G147)*W147,0)*(1-$K147)</f>
        <v>0</v>
      </c>
      <c r="Y147" s="989">
        <f>VLOOKUP($E147,W$450:Z$461,3,FALSE)*W147*($K147)+IF($G147&lt;&gt;0,($I147/$G147)*W147,0)*(1-$K147)</f>
        <v>0</v>
      </c>
      <c r="Z147" s="989">
        <f>VLOOKUP($E147,W$450:Z$461,4,FALSE)*W147*($K147)+(W147-X147-Y147)*(1-$K147)</f>
        <v>0</v>
      </c>
      <c r="AA147" s="990"/>
      <c r="AE147" s="988">
        <f>$G147</f>
        <v>0</v>
      </c>
      <c r="AF147" s="989">
        <f>VLOOKUP($E147,AE$450:AH$461,2,FALSE)*AE147*($K147)+IF($G147&lt;&gt;0,($H147/$G147)*AE147,0)*(1-$K147)</f>
        <v>0</v>
      </c>
      <c r="AG147" s="989">
        <f>VLOOKUP($E147,AE$450:AH$461,3,FALSE)*AE147*($K147)+IF($G147&lt;&gt;0,($I147/$G147)*AE147,0)*(1-$K147)</f>
        <v>0</v>
      </c>
      <c r="AH147" s="989">
        <f>VLOOKUP($E147,AE$450:AH$461,4,FALSE)*AE147*($K147)+(AE147-AF147-AG147)*(1-$K147)</f>
        <v>0</v>
      </c>
      <c r="AI147" s="990"/>
      <c r="AM147" s="988">
        <f>$G147</f>
        <v>0</v>
      </c>
      <c r="AN147" s="989">
        <f>VLOOKUP($E147,AM$450:AP$461,2,FALSE)*AM147*($K147)+IF($G147&lt;&gt;0,($H147/$G147)*AM147,0)*(1-$K147)</f>
        <v>0</v>
      </c>
      <c r="AO147" s="989">
        <f>VLOOKUP($E147,AM$450:AP$461,3,FALSE)*AM147*($K147)+IF($G147&lt;&gt;0,($I147/$G147)*AM147,0)*(1-$K147)</f>
        <v>0</v>
      </c>
      <c r="AP147" s="989">
        <f>VLOOKUP($E147,AM$450:AP$461,4,FALSE)*AM147*($K147)+(AM147-AN147-AO147)*(1-$K147)</f>
        <v>0</v>
      </c>
      <c r="AQ147" s="990"/>
      <c r="AU147" s="988">
        <f>$G147</f>
        <v>0</v>
      </c>
      <c r="AV147" s="989">
        <f>VLOOKUP($E147,AU$450:AX$461,2,FALSE)*AU147*($K147)+IF($G147&lt;&gt;0,($H147/$G147)*AU147,0)*(1-$K147)</f>
        <v>0</v>
      </c>
      <c r="AW147" s="989">
        <f>VLOOKUP($E147,AU$450:AX$461,3,FALSE)*AU147*($K147)+IF($G147&lt;&gt;0,($I147/$G147)*AU147,0)*(1-$K147)</f>
        <v>0</v>
      </c>
      <c r="AX147" s="989">
        <f>VLOOKUP($E147,AU$450:AX$461,4,FALSE)*AU147*($K147)+(AU147-AV147-AW147)*(1-$K147)</f>
        <v>0</v>
      </c>
      <c r="AY147" s="990"/>
      <c r="BC147" s="988">
        <f>$G147</f>
        <v>0</v>
      </c>
      <c r="BD147" s="989">
        <f>VLOOKUP($E147,BC$450:BF$461,2,FALSE)*BC147*($K147)+IF($G147&lt;&gt;0,($H147/$G147)*BC147,0)*(1-$K147)</f>
        <v>0</v>
      </c>
      <c r="BE147" s="989">
        <f>VLOOKUP($E147,BC$450:BF$461,3,FALSE)*BC147*($K147)+IF($G147&lt;&gt;0,($I147/$G147)*BC147,0)*(1-$K147)</f>
        <v>0</v>
      </c>
      <c r="BF147" s="989">
        <f>VLOOKUP($E147,BC$450:BF$461,4,FALSE)*BC147*($K147)+(BC147-BD147-BE147)*(1-$K147)</f>
        <v>0</v>
      </c>
      <c r="BG147" s="990"/>
      <c r="BK147" s="988">
        <f>$G147</f>
        <v>0</v>
      </c>
      <c r="BL147" s="989">
        <f>VLOOKUP($E147,BK$450:BN$461,2,FALSE)*BK147*($K147)+IF($G147&lt;&gt;0,($H147/$G147)*BK147,0)*(1-$K147)</f>
        <v>0</v>
      </c>
      <c r="BM147" s="989">
        <f>VLOOKUP($E147,BK$450:BN$461,3,FALSE)*BK147*($K147)+IF($G147&lt;&gt;0,($I147/$G147)*BK147,0)*(1-$K147)</f>
        <v>0</v>
      </c>
      <c r="BN147" s="989">
        <f>VLOOKUP($E147,BK$450:BN$461,4,FALSE)*BK147*($K147)+(BK147-BL147-BM147)*(1-$K147)</f>
        <v>0</v>
      </c>
      <c r="BO147" s="990"/>
      <c r="BS147" s="988">
        <f>$G147</f>
        <v>0</v>
      </c>
      <c r="BT147" s="989">
        <f>VLOOKUP($E147,BS$450:BV$461,2,FALSE)*BS147*($K147)+IF($G147&lt;&gt;0,($H147/$G147)*BS147,0)*(1-$K147)</f>
        <v>0</v>
      </c>
      <c r="BU147" s="989">
        <f>VLOOKUP($E147,BS$450:BV$461,3,FALSE)*BS147*($K147)+IF($G147&lt;&gt;0,($I147/$G147)*BS147,0)*(1-$K147)</f>
        <v>0</v>
      </c>
      <c r="BV147" s="989">
        <f>VLOOKUP($E147,BS$450:BV$461,4,FALSE)*BS147*($K147)+(BS147-BT147-BU147)*(1-$K147)</f>
        <v>0</v>
      </c>
      <c r="BW147" s="990"/>
      <c r="CA147" s="988">
        <f>$G147</f>
        <v>0</v>
      </c>
      <c r="CB147" s="989">
        <f>VLOOKUP($E147,CA$450:CD$461,2,FALSE)*CA147*($K147)+IF($G147&lt;&gt;0,($H147/$G147)*CA147,0)*(1-$K147)</f>
        <v>0</v>
      </c>
      <c r="CC147" s="989">
        <f>VLOOKUP($E147,CA$450:CD$461,3,FALSE)*CA147*($K147)+IF($G147&lt;&gt;0,($I147/$G147)*CA147,0)*(1-$K147)</f>
        <v>0</v>
      </c>
      <c r="CD147" s="989">
        <f>VLOOKUP($E147,CA$450:CD$461,4,FALSE)*CA147*($K147)+(CA147-CB147-CC147)*(1-$K147)</f>
        <v>0</v>
      </c>
      <c r="CE147" s="990"/>
      <c r="CI147" s="988">
        <f>$G147</f>
        <v>0</v>
      </c>
      <c r="CJ147" s="989">
        <f>VLOOKUP($E147,CI$450:CL$461,2,FALSE)*CI147*($K147)+IF($G147&lt;&gt;0,($H147/$G147)*CI147,0)*(1-$K147)</f>
        <v>0</v>
      </c>
      <c r="CK147" s="989">
        <f>VLOOKUP($E147,CI$450:CL$461,3,FALSE)*CI147*($K147)+IF($G147&lt;&gt;0,($I147/$G147)*CI147,0)*(1-$K147)</f>
        <v>0</v>
      </c>
      <c r="CL147" s="989">
        <f>VLOOKUP($E147,CI$450:CL$461,4,FALSE)*CI147*($K147)+(CI147-CJ147-CK147)*(1-$K147)</f>
        <v>0</v>
      </c>
      <c r="CM147" s="990"/>
      <c r="CQ147" s="988">
        <f>$G147</f>
        <v>0</v>
      </c>
      <c r="CR147" s="989">
        <f>VLOOKUP($E147,CQ$450:CT$461,2,FALSE)*CQ147*($K147)+IF($G147&lt;&gt;0,($H147/$G147)*CQ147,0)*(1-$K147)</f>
        <v>0</v>
      </c>
      <c r="CS147" s="989">
        <f>VLOOKUP($E147,CQ$450:CT$461,3,FALSE)*CQ147*($K147)+IF($G147&lt;&gt;0,($I147/$G147)*CQ147,0)*(1-$K147)</f>
        <v>0</v>
      </c>
      <c r="CT147" s="989">
        <f>VLOOKUP($E147,CQ$450:CT$461,4,FALSE)*CQ147*($K147)+(CQ147-CR147-CS147)*(1-$K147)</f>
        <v>0</v>
      </c>
      <c r="CU147" s="990"/>
      <c r="CY147" s="988">
        <f>$G147</f>
        <v>0</v>
      </c>
      <c r="CZ147" s="989">
        <f>VLOOKUP($E147,CY$450:DB$461,2,FALSE)*CY147*($K147)+IF($G147&lt;&gt;0,($H147/$G147)*CY147,0)*(1-$K147)</f>
        <v>0</v>
      </c>
      <c r="DA147" s="989">
        <f>VLOOKUP($E147,CY$450:DB$461,3,FALSE)*CY147*($K147)+IF($G147&lt;&gt;0,($I147/$G147)*CY147,0)*(1-$K147)</f>
        <v>0</v>
      </c>
      <c r="DB147" s="989">
        <f>VLOOKUP($E147,CY$450:DB$461,4,FALSE)*CY147*($K147)+(CY147-CZ147-DA147)*(1-$K147)</f>
        <v>0</v>
      </c>
      <c r="DC147" s="990"/>
      <c r="DG147" s="988">
        <f>$G147</f>
        <v>0</v>
      </c>
      <c r="DH147" s="989">
        <f>VLOOKUP($E147,DG$450:DJ$461,2,FALSE)*DG147*($K147)+IF($G147&lt;&gt;0,($H147/$G147)*DG147,0)*(1-$K147)</f>
        <v>0</v>
      </c>
      <c r="DI147" s="989">
        <f>VLOOKUP($E147,DG$450:DJ$461,3,FALSE)*DG147*($K147)+IF($G147&lt;&gt;0,($I147/$G147)*DG147,0)*(1-$K147)</f>
        <v>0</v>
      </c>
      <c r="DJ147" s="989">
        <f>VLOOKUP($E147,DG$450:DJ$461,4,FALSE)*DG147*($K147)+(DG147-DH147-DI147)*(1-$K147)</f>
        <v>0</v>
      </c>
      <c r="DK147" s="990"/>
      <c r="DO147" s="988">
        <f>$G147</f>
        <v>0</v>
      </c>
      <c r="DP147" s="989">
        <f>VLOOKUP($E147,DO$450:DR$461,2,FALSE)*DO147*($K147)+IF($G147&lt;&gt;0,($H147/$G147)*DO147,0)*(1-$K147)</f>
        <v>0</v>
      </c>
      <c r="DQ147" s="989">
        <f>VLOOKUP($E147,DO$450:DR$461,3,FALSE)*DO147*($K147)+IF($G147&lt;&gt;0,($I147/$G147)*DO147,0)*(1-$K147)</f>
        <v>0</v>
      </c>
      <c r="DR147" s="989">
        <f>VLOOKUP($E147,DO$450:DR$461,4,FALSE)*DO147*($K147)+(DO147-DP147-DQ147)*(1-$K147)</f>
        <v>0</v>
      </c>
      <c r="DS147" s="990"/>
      <c r="DW147" s="988">
        <f>$G147</f>
        <v>0</v>
      </c>
      <c r="DX147" s="989">
        <f>VLOOKUP($E147,DW$450:DZ$461,2,FALSE)*DW147*($K147)+IF($G147&lt;&gt;0,($H147/$G147)*DW147,0)*(1-$K147)</f>
        <v>0</v>
      </c>
      <c r="DY147" s="989">
        <f>VLOOKUP($E147,DW$450:DZ$461,3,FALSE)*DW147*($K147)+IF($G147&lt;&gt;0,($I147/$G147)*DW147,0)*(1-$K147)</f>
        <v>0</v>
      </c>
      <c r="DZ147" s="989">
        <f>VLOOKUP($E147,DW$450:DZ$461,4,FALSE)*DW147*($K147)+(DW147-DX147-DY147)*(1-$K147)</f>
        <v>0</v>
      </c>
      <c r="EA147" s="990"/>
      <c r="EE147" s="988">
        <f>$G147</f>
        <v>0</v>
      </c>
      <c r="EF147" s="989">
        <f>VLOOKUP($E147,EE$450:EH$461,2,FALSE)*EE147*($K147)+IF($G147&lt;&gt;0,($H147/$G147)*EE147,0)*(1-$K147)</f>
        <v>0</v>
      </c>
      <c r="EG147" s="989">
        <f>VLOOKUP($E147,EE$450:EH$461,3,FALSE)*EE147*($K147)+IF($G147&lt;&gt;0,($I147/$G147)*EE147,0)*(1-$K147)</f>
        <v>0</v>
      </c>
      <c r="EH147" s="989">
        <f>VLOOKUP($E147,EE$450:EH$461,4,FALSE)*EE147*($K147)+(EE147-EF147-EG147)*(1-$K147)</f>
        <v>0</v>
      </c>
      <c r="EI147" s="990"/>
      <c r="EM147" s="988">
        <f>$G147</f>
        <v>0</v>
      </c>
      <c r="EN147" s="989">
        <f>VLOOKUP($E147,EM$450:EP$461,2,FALSE)*EM147*($K147)+IF($G147&lt;&gt;0,($H147/$G147)*EM147,0)*(1-$K147)</f>
        <v>0</v>
      </c>
      <c r="EO147" s="989">
        <f>VLOOKUP($E147,EM$450:EP$461,3,FALSE)*EM147*($K147)+IF($G147&lt;&gt;0,($I147/$G147)*EM147,0)*(1-$K147)</f>
        <v>0</v>
      </c>
      <c r="EP147" s="989">
        <f>VLOOKUP($E147,EM$450:EP$461,4,FALSE)*EM147*($K147)+(EM147-EN147-EO147)*(1-$K147)</f>
        <v>0</v>
      </c>
      <c r="EQ147" s="990"/>
      <c r="EU147" s="988">
        <f>$G147</f>
        <v>0</v>
      </c>
      <c r="EV147" s="989">
        <f>VLOOKUP($E147,EU$450:EX$461,2,FALSE)*EU147*($K147)+IF($G147&lt;&gt;0,($H147/$G147)*EU147,0)*(1-$K147)</f>
        <v>0</v>
      </c>
      <c r="EW147" s="989">
        <f>VLOOKUP($E147,EU$450:EX$461,3,FALSE)*EU147*($K147)+IF($G147&lt;&gt;0,($I147/$G147)*EU147,0)*(1-$K147)</f>
        <v>0</v>
      </c>
      <c r="EX147" s="989">
        <f>VLOOKUP($E147,EU$450:EX$461,4,FALSE)*EU147*($K147)+(EU147-EV147-EW147)*(1-$K147)</f>
        <v>0</v>
      </c>
      <c r="EY147" s="990"/>
      <c r="FC147" s="988">
        <f>$G147</f>
        <v>0</v>
      </c>
      <c r="FD147" s="989">
        <f>VLOOKUP($E147,FC$450:FF$461,2,FALSE)*FC147*($K147)+IF($G147&lt;&gt;0,($H147/$G147)*FC147,0)*(1-$K147)</f>
        <v>0</v>
      </c>
      <c r="FE147" s="989">
        <f>VLOOKUP($E147,FC$450:FF$461,3,FALSE)*FC147*($K147)+IF($G147&lt;&gt;0,($I147/$G147)*FC147,0)*(1-$K147)</f>
        <v>0</v>
      </c>
      <c r="FF147" s="989">
        <f>VLOOKUP($E147,FC$450:FF$461,4,FALSE)*FC147*($K147)+(FC147-FD147-FE147)*(1-$K147)</f>
        <v>0</v>
      </c>
      <c r="FG147" s="990"/>
      <c r="FK147" s="988">
        <f>$G147</f>
        <v>0</v>
      </c>
      <c r="FL147" s="989">
        <f>VLOOKUP($E147,FK$450:FN$461,2,FALSE)*FK147*($K147)+IF($G147&lt;&gt;0,($H147/$G147)*FK147,0)*(1-$K147)</f>
        <v>0</v>
      </c>
      <c r="FM147" s="989">
        <f>VLOOKUP($E147,FK$450:FN$461,3,FALSE)*FK147*($K147)+IF($G147&lt;&gt;0,($I147/$G147)*FK147,0)*(1-$K147)</f>
        <v>0</v>
      </c>
      <c r="FN147" s="989">
        <f>VLOOKUP($E147,FK$450:FN$461,4,FALSE)*FK147*($K147)+(FK147-FL147-FM147)*(1-$K147)</f>
        <v>0</v>
      </c>
      <c r="FO147" s="990"/>
    </row>
    <row r="148" spans="1:171">
      <c r="A148" s="1262"/>
      <c r="B148" s="79" t="s">
        <v>312</v>
      </c>
      <c r="C148" s="1963" t="s">
        <v>81</v>
      </c>
      <c r="D148" s="764">
        <v>245</v>
      </c>
      <c r="E148" s="182" t="str">
        <f>'Sch 1- Rate Base '!E148</f>
        <v>DIST</v>
      </c>
      <c r="F148" s="765"/>
      <c r="G148" s="182">
        <f>'Sch 1- Rate Base '!G148</f>
        <v>0</v>
      </c>
      <c r="H148" s="182">
        <f>'Sch 1- Rate Base '!H148</f>
        <v>0</v>
      </c>
      <c r="I148" s="182">
        <f>'Sch 1- Rate Base '!I148</f>
        <v>0</v>
      </c>
      <c r="J148" s="1247">
        <f>'Sch 1- Rate Base '!J148</f>
        <v>0</v>
      </c>
      <c r="K148" s="777">
        <f>IF($E148="DIRECT",0,1)</f>
        <v>1</v>
      </c>
      <c r="O148" s="988">
        <f>$G148</f>
        <v>0</v>
      </c>
      <c r="P148" s="989">
        <f>VLOOKUP($E148,O$450:R$461,2,FALSE)*O148*($K148)+IF($G148&lt;&gt;0,($H148/$G148)*O148,0)*(1-$K148)</f>
        <v>0</v>
      </c>
      <c r="Q148" s="989">
        <f>VLOOKUP($E148,O$450:R$461,3,FALSE)*O148*($K148)+IF($G148&lt;&gt;0,($I148/$G148)*O148,0)*(1-$K148)</f>
        <v>0</v>
      </c>
      <c r="R148" s="989">
        <f>VLOOKUP($E148,O$450:R$461,4,FALSE)*O148*($K148)+(O148-P148-Q148)*(1-$K148)</f>
        <v>0</v>
      </c>
      <c r="S148" s="990"/>
      <c r="W148" s="988">
        <f>$G148</f>
        <v>0</v>
      </c>
      <c r="X148" s="989">
        <f>VLOOKUP($E148,W$450:Z$461,2,FALSE)*W148*($K148)+IF($G148&lt;&gt;0,($H148/$G148)*W148,0)*(1-$K148)</f>
        <v>0</v>
      </c>
      <c r="Y148" s="989">
        <f>VLOOKUP($E148,W$450:Z$461,3,FALSE)*W148*($K148)+IF($G148&lt;&gt;0,($I148/$G148)*W148,0)*(1-$K148)</f>
        <v>0</v>
      </c>
      <c r="Z148" s="989">
        <f>VLOOKUP($E148,W$450:Z$461,4,FALSE)*W148*($K148)+(W148-X148-Y148)*(1-$K148)</f>
        <v>0</v>
      </c>
      <c r="AA148" s="990"/>
      <c r="AE148" s="988">
        <f>$G148</f>
        <v>0</v>
      </c>
      <c r="AF148" s="989">
        <f>VLOOKUP($E148,AE$450:AH$461,2,FALSE)*AE148*($K148)+IF($G148&lt;&gt;0,($H148/$G148)*AE148,0)*(1-$K148)</f>
        <v>0</v>
      </c>
      <c r="AG148" s="989">
        <f>VLOOKUP($E148,AE$450:AH$461,3,FALSE)*AE148*($K148)+IF($G148&lt;&gt;0,($I148/$G148)*AE148,0)*(1-$K148)</f>
        <v>0</v>
      </c>
      <c r="AH148" s="989">
        <f>VLOOKUP($E148,AE$450:AH$461,4,FALSE)*AE148*($K148)+(AE148-AF148-AG148)*(1-$K148)</f>
        <v>0</v>
      </c>
      <c r="AI148" s="990"/>
      <c r="AM148" s="988">
        <f>$G148</f>
        <v>0</v>
      </c>
      <c r="AN148" s="989">
        <f>VLOOKUP($E148,AM$450:AP$461,2,FALSE)*AM148*($K148)+IF($G148&lt;&gt;0,($H148/$G148)*AM148,0)*(1-$K148)</f>
        <v>0</v>
      </c>
      <c r="AO148" s="989">
        <f>VLOOKUP($E148,AM$450:AP$461,3,FALSE)*AM148*($K148)+IF($G148&lt;&gt;0,($I148/$G148)*AM148,0)*(1-$K148)</f>
        <v>0</v>
      </c>
      <c r="AP148" s="989">
        <f>VLOOKUP($E148,AM$450:AP$461,4,FALSE)*AM148*($K148)+(AM148-AN148-AO148)*(1-$K148)</f>
        <v>0</v>
      </c>
      <c r="AQ148" s="990"/>
      <c r="AU148" s="988">
        <f>$G148</f>
        <v>0</v>
      </c>
      <c r="AV148" s="989">
        <f>VLOOKUP($E148,AU$450:AX$461,2,FALSE)*AU148*($K148)+IF($G148&lt;&gt;0,($H148/$G148)*AU148,0)*(1-$K148)</f>
        <v>0</v>
      </c>
      <c r="AW148" s="989">
        <f>VLOOKUP($E148,AU$450:AX$461,3,FALSE)*AU148*($K148)+IF($G148&lt;&gt;0,($I148/$G148)*AU148,0)*(1-$K148)</f>
        <v>0</v>
      </c>
      <c r="AX148" s="989">
        <f>VLOOKUP($E148,AU$450:AX$461,4,FALSE)*AU148*($K148)+(AU148-AV148-AW148)*(1-$K148)</f>
        <v>0</v>
      </c>
      <c r="AY148" s="990"/>
      <c r="BC148" s="988">
        <f>$G148</f>
        <v>0</v>
      </c>
      <c r="BD148" s="989">
        <f>VLOOKUP($E148,BC$450:BF$461,2,FALSE)*BC148*($K148)+IF($G148&lt;&gt;0,($H148/$G148)*BC148,0)*(1-$K148)</f>
        <v>0</v>
      </c>
      <c r="BE148" s="989">
        <f>VLOOKUP($E148,BC$450:BF$461,3,FALSE)*BC148*($K148)+IF($G148&lt;&gt;0,($I148/$G148)*BC148,0)*(1-$K148)</f>
        <v>0</v>
      </c>
      <c r="BF148" s="989">
        <f>VLOOKUP($E148,BC$450:BF$461,4,FALSE)*BC148*($K148)+(BC148-BD148-BE148)*(1-$K148)</f>
        <v>0</v>
      </c>
      <c r="BG148" s="990"/>
      <c r="BK148" s="988">
        <f>$G148</f>
        <v>0</v>
      </c>
      <c r="BL148" s="989">
        <f>VLOOKUP($E148,BK$450:BN$461,2,FALSE)*BK148*($K148)+IF($G148&lt;&gt;0,($H148/$G148)*BK148,0)*(1-$K148)</f>
        <v>0</v>
      </c>
      <c r="BM148" s="989">
        <f>VLOOKUP($E148,BK$450:BN$461,3,FALSE)*BK148*($K148)+IF($G148&lt;&gt;0,($I148/$G148)*BK148,0)*(1-$K148)</f>
        <v>0</v>
      </c>
      <c r="BN148" s="989">
        <f>VLOOKUP($E148,BK$450:BN$461,4,FALSE)*BK148*($K148)+(BK148-BL148-BM148)*(1-$K148)</f>
        <v>0</v>
      </c>
      <c r="BO148" s="990"/>
      <c r="BS148" s="988">
        <f>$G148</f>
        <v>0</v>
      </c>
      <c r="BT148" s="989">
        <f>VLOOKUP($E148,BS$450:BV$461,2,FALSE)*BS148*($K148)+IF($G148&lt;&gt;0,($H148/$G148)*BS148,0)*(1-$K148)</f>
        <v>0</v>
      </c>
      <c r="BU148" s="989">
        <f>VLOOKUP($E148,BS$450:BV$461,3,FALSE)*BS148*($K148)+IF($G148&lt;&gt;0,($I148/$G148)*BS148,0)*(1-$K148)</f>
        <v>0</v>
      </c>
      <c r="BV148" s="989">
        <f>VLOOKUP($E148,BS$450:BV$461,4,FALSE)*BS148*($K148)+(BS148-BT148-BU148)*(1-$K148)</f>
        <v>0</v>
      </c>
      <c r="BW148" s="990"/>
      <c r="CA148" s="988">
        <f>$G148</f>
        <v>0</v>
      </c>
      <c r="CB148" s="989">
        <f>VLOOKUP($E148,CA$450:CD$461,2,FALSE)*CA148*($K148)+IF($G148&lt;&gt;0,($H148/$G148)*CA148,0)*(1-$K148)</f>
        <v>0</v>
      </c>
      <c r="CC148" s="989">
        <f>VLOOKUP($E148,CA$450:CD$461,3,FALSE)*CA148*($K148)+IF($G148&lt;&gt;0,($I148/$G148)*CA148,0)*(1-$K148)</f>
        <v>0</v>
      </c>
      <c r="CD148" s="989">
        <f>VLOOKUP($E148,CA$450:CD$461,4,FALSE)*CA148*($K148)+(CA148-CB148-CC148)*(1-$K148)</f>
        <v>0</v>
      </c>
      <c r="CE148" s="990"/>
      <c r="CI148" s="988">
        <f>$G148</f>
        <v>0</v>
      </c>
      <c r="CJ148" s="989">
        <f>VLOOKUP($E148,CI$450:CL$461,2,FALSE)*CI148*($K148)+IF($G148&lt;&gt;0,($H148/$G148)*CI148,0)*(1-$K148)</f>
        <v>0</v>
      </c>
      <c r="CK148" s="989">
        <f>VLOOKUP($E148,CI$450:CL$461,3,FALSE)*CI148*($K148)+IF($G148&lt;&gt;0,($I148/$G148)*CI148,0)*(1-$K148)</f>
        <v>0</v>
      </c>
      <c r="CL148" s="989">
        <f>VLOOKUP($E148,CI$450:CL$461,4,FALSE)*CI148*($K148)+(CI148-CJ148-CK148)*(1-$K148)</f>
        <v>0</v>
      </c>
      <c r="CM148" s="990"/>
      <c r="CQ148" s="988">
        <f>$G148</f>
        <v>0</v>
      </c>
      <c r="CR148" s="989">
        <f>VLOOKUP($E148,CQ$450:CT$461,2,FALSE)*CQ148*($K148)+IF($G148&lt;&gt;0,($H148/$G148)*CQ148,0)*(1-$K148)</f>
        <v>0</v>
      </c>
      <c r="CS148" s="989">
        <f>VLOOKUP($E148,CQ$450:CT$461,3,FALSE)*CQ148*($K148)+IF($G148&lt;&gt;0,($I148/$G148)*CQ148,0)*(1-$K148)</f>
        <v>0</v>
      </c>
      <c r="CT148" s="989">
        <f>VLOOKUP($E148,CQ$450:CT$461,4,FALSE)*CQ148*($K148)+(CQ148-CR148-CS148)*(1-$K148)</f>
        <v>0</v>
      </c>
      <c r="CU148" s="990"/>
      <c r="CY148" s="988">
        <f>$G148</f>
        <v>0</v>
      </c>
      <c r="CZ148" s="989">
        <f>VLOOKUP($E148,CY$450:DB$461,2,FALSE)*CY148*($K148)+IF($G148&lt;&gt;0,($H148/$G148)*CY148,0)*(1-$K148)</f>
        <v>0</v>
      </c>
      <c r="DA148" s="989">
        <f>VLOOKUP($E148,CY$450:DB$461,3,FALSE)*CY148*($K148)+IF($G148&lt;&gt;0,($I148/$G148)*CY148,0)*(1-$K148)</f>
        <v>0</v>
      </c>
      <c r="DB148" s="989">
        <f>VLOOKUP($E148,CY$450:DB$461,4,FALSE)*CY148*($K148)+(CY148-CZ148-DA148)*(1-$K148)</f>
        <v>0</v>
      </c>
      <c r="DC148" s="990"/>
      <c r="DG148" s="988">
        <f>$G148</f>
        <v>0</v>
      </c>
      <c r="DH148" s="989">
        <f>VLOOKUP($E148,DG$450:DJ$461,2,FALSE)*DG148*($K148)+IF($G148&lt;&gt;0,($H148/$G148)*DG148,0)*(1-$K148)</f>
        <v>0</v>
      </c>
      <c r="DI148" s="989">
        <f>VLOOKUP($E148,DG$450:DJ$461,3,FALSE)*DG148*($K148)+IF($G148&lt;&gt;0,($I148/$G148)*DG148,0)*(1-$K148)</f>
        <v>0</v>
      </c>
      <c r="DJ148" s="989">
        <f>VLOOKUP($E148,DG$450:DJ$461,4,FALSE)*DG148*($K148)+(DG148-DH148-DI148)*(1-$K148)</f>
        <v>0</v>
      </c>
      <c r="DK148" s="990"/>
      <c r="DO148" s="988">
        <f>$G148</f>
        <v>0</v>
      </c>
      <c r="DP148" s="989">
        <f>VLOOKUP($E148,DO$450:DR$461,2,FALSE)*DO148*($K148)+IF($G148&lt;&gt;0,($H148/$G148)*DO148,0)*(1-$K148)</f>
        <v>0</v>
      </c>
      <c r="DQ148" s="989">
        <f>VLOOKUP($E148,DO$450:DR$461,3,FALSE)*DO148*($K148)+IF($G148&lt;&gt;0,($I148/$G148)*DO148,0)*(1-$K148)</f>
        <v>0</v>
      </c>
      <c r="DR148" s="989">
        <f>VLOOKUP($E148,DO$450:DR$461,4,FALSE)*DO148*($K148)+(DO148-DP148-DQ148)*(1-$K148)</f>
        <v>0</v>
      </c>
      <c r="DS148" s="990"/>
      <c r="DW148" s="988">
        <f>$G148</f>
        <v>0</v>
      </c>
      <c r="DX148" s="989">
        <f>VLOOKUP($E148,DW$450:DZ$461,2,FALSE)*DW148*($K148)+IF($G148&lt;&gt;0,($H148/$G148)*DW148,0)*(1-$K148)</f>
        <v>0</v>
      </c>
      <c r="DY148" s="989">
        <f>VLOOKUP($E148,DW$450:DZ$461,3,FALSE)*DW148*($K148)+IF($G148&lt;&gt;0,($I148/$G148)*DW148,0)*(1-$K148)</f>
        <v>0</v>
      </c>
      <c r="DZ148" s="989">
        <f>VLOOKUP($E148,DW$450:DZ$461,4,FALSE)*DW148*($K148)+(DW148-DX148-DY148)*(1-$K148)</f>
        <v>0</v>
      </c>
      <c r="EA148" s="990"/>
      <c r="EE148" s="988">
        <f>$G148</f>
        <v>0</v>
      </c>
      <c r="EF148" s="989">
        <f>VLOOKUP($E148,EE$450:EH$461,2,FALSE)*EE148*($K148)+IF($G148&lt;&gt;0,($H148/$G148)*EE148,0)*(1-$K148)</f>
        <v>0</v>
      </c>
      <c r="EG148" s="989">
        <f>VLOOKUP($E148,EE$450:EH$461,3,FALSE)*EE148*($K148)+IF($G148&lt;&gt;0,($I148/$G148)*EE148,0)*(1-$K148)</f>
        <v>0</v>
      </c>
      <c r="EH148" s="989">
        <f>VLOOKUP($E148,EE$450:EH$461,4,FALSE)*EE148*($K148)+(EE148-EF148-EG148)*(1-$K148)</f>
        <v>0</v>
      </c>
      <c r="EI148" s="990"/>
      <c r="EM148" s="988">
        <f>$G148</f>
        <v>0</v>
      </c>
      <c r="EN148" s="989">
        <f>VLOOKUP($E148,EM$450:EP$461,2,FALSE)*EM148*($K148)+IF($G148&lt;&gt;0,($H148/$G148)*EM148,0)*(1-$K148)</f>
        <v>0</v>
      </c>
      <c r="EO148" s="989">
        <f>VLOOKUP($E148,EM$450:EP$461,3,FALSE)*EM148*($K148)+IF($G148&lt;&gt;0,($I148/$G148)*EM148,0)*(1-$K148)</f>
        <v>0</v>
      </c>
      <c r="EP148" s="989">
        <f>VLOOKUP($E148,EM$450:EP$461,4,FALSE)*EM148*($K148)+(EM148-EN148-EO148)*(1-$K148)</f>
        <v>0</v>
      </c>
      <c r="EQ148" s="990"/>
      <c r="EU148" s="988">
        <f>$G148</f>
        <v>0</v>
      </c>
      <c r="EV148" s="989">
        <f>VLOOKUP($E148,EU$450:EX$461,2,FALSE)*EU148*($K148)+IF($G148&lt;&gt;0,($H148/$G148)*EU148,0)*(1-$K148)</f>
        <v>0</v>
      </c>
      <c r="EW148" s="989">
        <f>VLOOKUP($E148,EU$450:EX$461,3,FALSE)*EU148*($K148)+IF($G148&lt;&gt;0,($I148/$G148)*EU148,0)*(1-$K148)</f>
        <v>0</v>
      </c>
      <c r="EX148" s="989">
        <f>VLOOKUP($E148,EU$450:EX$461,4,FALSE)*EU148*($K148)+(EU148-EV148-EW148)*(1-$K148)</f>
        <v>0</v>
      </c>
      <c r="EY148" s="990"/>
      <c r="FC148" s="988">
        <f>$G148</f>
        <v>0</v>
      </c>
      <c r="FD148" s="989">
        <f>VLOOKUP($E148,FC$450:FF$461,2,FALSE)*FC148*($K148)+IF($G148&lt;&gt;0,($H148/$G148)*FC148,0)*(1-$K148)</f>
        <v>0</v>
      </c>
      <c r="FE148" s="989">
        <f>VLOOKUP($E148,FC$450:FF$461,3,FALSE)*FC148*($K148)+IF($G148&lt;&gt;0,($I148/$G148)*FC148,0)*(1-$K148)</f>
        <v>0</v>
      </c>
      <c r="FF148" s="989">
        <f>VLOOKUP($E148,FC$450:FF$461,4,FALSE)*FC148*($K148)+(FC148-FD148-FE148)*(1-$K148)</f>
        <v>0</v>
      </c>
      <c r="FG148" s="990"/>
      <c r="FK148" s="988">
        <f>$G148</f>
        <v>0</v>
      </c>
      <c r="FL148" s="989">
        <f>VLOOKUP($E148,FK$450:FN$461,2,FALSE)*FK148*($K148)+IF($G148&lt;&gt;0,($H148/$G148)*FK148,0)*(1-$K148)</f>
        <v>0</v>
      </c>
      <c r="FM148" s="989">
        <f>VLOOKUP($E148,FK$450:FN$461,3,FALSE)*FK148*($K148)+IF($G148&lt;&gt;0,($I148/$G148)*FK148,0)*(1-$K148)</f>
        <v>0</v>
      </c>
      <c r="FN148" s="989">
        <f>VLOOKUP($E148,FK$450:FN$461,4,FALSE)*FK148*($K148)+(FK148-FL148-FM148)*(1-$K148)</f>
        <v>0</v>
      </c>
      <c r="FO148" s="990"/>
    </row>
    <row r="149" spans="1:171">
      <c r="A149" s="1262"/>
      <c r="B149" s="842" t="s">
        <v>567</v>
      </c>
      <c r="C149" s="1963" t="s">
        <v>81</v>
      </c>
      <c r="D149" s="764">
        <v>245</v>
      </c>
      <c r="E149" s="182" t="str">
        <f>'Sch 1- Rate Base '!E149</f>
        <v>DIST</v>
      </c>
      <c r="F149" s="765"/>
      <c r="G149" s="182">
        <f>'Sch 1- Rate Base '!G149</f>
        <v>0</v>
      </c>
      <c r="H149" s="182">
        <f>'Sch 1- Rate Base '!H149</f>
        <v>0</v>
      </c>
      <c r="I149" s="182">
        <f>'Sch 1- Rate Base '!I149</f>
        <v>0</v>
      </c>
      <c r="J149" s="1247">
        <f>'Sch 1- Rate Base '!J149</f>
        <v>0</v>
      </c>
      <c r="K149" s="777">
        <f>IF($E149="DIRECT",0,1)</f>
        <v>1</v>
      </c>
      <c r="O149" s="988">
        <f>$G149</f>
        <v>0</v>
      </c>
      <c r="P149" s="989">
        <f>VLOOKUP($E149,O$450:R$461,2,FALSE)*O149*($K149)+IF($G149&lt;&gt;0,($H149/$G149)*O149,0)*(1-$K149)</f>
        <v>0</v>
      </c>
      <c r="Q149" s="989">
        <f>VLOOKUP($E149,O$450:R$461,3,FALSE)*O149*($K149)+IF($G149&lt;&gt;0,($I149/$G149)*O149,0)*(1-$K149)</f>
        <v>0</v>
      </c>
      <c r="R149" s="989">
        <f>VLOOKUP($E149,O$450:R$461,4,FALSE)*O149*($K149)+(O149-P149-Q149)*(1-$K149)</f>
        <v>0</v>
      </c>
      <c r="S149" s="990"/>
      <c r="W149" s="988">
        <f>$G149</f>
        <v>0</v>
      </c>
      <c r="X149" s="989">
        <f>VLOOKUP($E149,W$450:Z$461,2,FALSE)*W149*($K149)+IF($G149&lt;&gt;0,($H149/$G149)*W149,0)*(1-$K149)</f>
        <v>0</v>
      </c>
      <c r="Y149" s="989">
        <f>VLOOKUP($E149,W$450:Z$461,3,FALSE)*W149*($K149)+IF($G149&lt;&gt;0,($I149/$G149)*W149,0)*(1-$K149)</f>
        <v>0</v>
      </c>
      <c r="Z149" s="989">
        <f>VLOOKUP($E149,W$450:Z$461,4,FALSE)*W149*($K149)+(W149-X149-Y149)*(1-$K149)</f>
        <v>0</v>
      </c>
      <c r="AA149" s="990"/>
      <c r="AE149" s="988">
        <f>$G149</f>
        <v>0</v>
      </c>
      <c r="AF149" s="989">
        <f>VLOOKUP($E149,AE$450:AH$461,2,FALSE)*AE149*($K149)+IF($G149&lt;&gt;0,($H149/$G149)*AE149,0)*(1-$K149)</f>
        <v>0</v>
      </c>
      <c r="AG149" s="989">
        <f>VLOOKUP($E149,AE$450:AH$461,3,FALSE)*AE149*($K149)+IF($G149&lt;&gt;0,($I149/$G149)*AE149,0)*(1-$K149)</f>
        <v>0</v>
      </c>
      <c r="AH149" s="989">
        <f>VLOOKUP($E149,AE$450:AH$461,4,FALSE)*AE149*($K149)+(AE149-AF149-AG149)*(1-$K149)</f>
        <v>0</v>
      </c>
      <c r="AI149" s="990"/>
      <c r="AM149" s="988">
        <f>$G149</f>
        <v>0</v>
      </c>
      <c r="AN149" s="989">
        <f>VLOOKUP($E149,AM$450:AP$461,2,FALSE)*AM149*($K149)+IF($G149&lt;&gt;0,($H149/$G149)*AM149,0)*(1-$K149)</f>
        <v>0</v>
      </c>
      <c r="AO149" s="989">
        <f>VLOOKUP($E149,AM$450:AP$461,3,FALSE)*AM149*($K149)+IF($G149&lt;&gt;0,($I149/$G149)*AM149,0)*(1-$K149)</f>
        <v>0</v>
      </c>
      <c r="AP149" s="989">
        <f>VLOOKUP($E149,AM$450:AP$461,4,FALSE)*AM149*($K149)+(AM149-AN149-AO149)*(1-$K149)</f>
        <v>0</v>
      </c>
      <c r="AQ149" s="990"/>
      <c r="AU149" s="988">
        <f>$G149</f>
        <v>0</v>
      </c>
      <c r="AV149" s="989">
        <f>VLOOKUP($E149,AU$450:AX$461,2,FALSE)*AU149*($K149)+IF($G149&lt;&gt;0,($H149/$G149)*AU149,0)*(1-$K149)</f>
        <v>0</v>
      </c>
      <c r="AW149" s="989">
        <f>VLOOKUP($E149,AU$450:AX$461,3,FALSE)*AU149*($K149)+IF($G149&lt;&gt;0,($I149/$G149)*AU149,0)*(1-$K149)</f>
        <v>0</v>
      </c>
      <c r="AX149" s="989">
        <f>VLOOKUP($E149,AU$450:AX$461,4,FALSE)*AU149*($K149)+(AU149-AV149-AW149)*(1-$K149)</f>
        <v>0</v>
      </c>
      <c r="AY149" s="990"/>
      <c r="BC149" s="988">
        <f>$G149</f>
        <v>0</v>
      </c>
      <c r="BD149" s="989">
        <f>VLOOKUP($E149,BC$450:BF$461,2,FALSE)*BC149*($K149)+IF($G149&lt;&gt;0,($H149/$G149)*BC149,0)*(1-$K149)</f>
        <v>0</v>
      </c>
      <c r="BE149" s="989">
        <f>VLOOKUP($E149,BC$450:BF$461,3,FALSE)*BC149*($K149)+IF($G149&lt;&gt;0,($I149/$G149)*BC149,0)*(1-$K149)</f>
        <v>0</v>
      </c>
      <c r="BF149" s="989">
        <f>VLOOKUP($E149,BC$450:BF$461,4,FALSE)*BC149*($K149)+(BC149-BD149-BE149)*(1-$K149)</f>
        <v>0</v>
      </c>
      <c r="BG149" s="990"/>
      <c r="BK149" s="988">
        <f>$G149</f>
        <v>0</v>
      </c>
      <c r="BL149" s="989">
        <f>VLOOKUP($E149,BK$450:BN$461,2,FALSE)*BK149*($K149)+IF($G149&lt;&gt;0,($H149/$G149)*BK149,0)*(1-$K149)</f>
        <v>0</v>
      </c>
      <c r="BM149" s="989">
        <f>VLOOKUP($E149,BK$450:BN$461,3,FALSE)*BK149*($K149)+IF($G149&lt;&gt;0,($I149/$G149)*BK149,0)*(1-$K149)</f>
        <v>0</v>
      </c>
      <c r="BN149" s="989">
        <f>VLOOKUP($E149,BK$450:BN$461,4,FALSE)*BK149*($K149)+(BK149-BL149-BM149)*(1-$K149)</f>
        <v>0</v>
      </c>
      <c r="BO149" s="990"/>
      <c r="BS149" s="988">
        <f>$G149</f>
        <v>0</v>
      </c>
      <c r="BT149" s="989">
        <f>VLOOKUP($E149,BS$450:BV$461,2,FALSE)*BS149*($K149)+IF($G149&lt;&gt;0,($H149/$G149)*BS149,0)*(1-$K149)</f>
        <v>0</v>
      </c>
      <c r="BU149" s="989">
        <f>VLOOKUP($E149,BS$450:BV$461,3,FALSE)*BS149*($K149)+IF($G149&lt;&gt;0,($I149/$G149)*BS149,0)*(1-$K149)</f>
        <v>0</v>
      </c>
      <c r="BV149" s="989">
        <f>VLOOKUP($E149,BS$450:BV$461,4,FALSE)*BS149*($K149)+(BS149-BT149-BU149)*(1-$K149)</f>
        <v>0</v>
      </c>
      <c r="BW149" s="990"/>
      <c r="CA149" s="988">
        <f>$G149</f>
        <v>0</v>
      </c>
      <c r="CB149" s="989">
        <f>VLOOKUP($E149,CA$450:CD$461,2,FALSE)*CA149*($K149)+IF($G149&lt;&gt;0,($H149/$G149)*CA149,0)*(1-$K149)</f>
        <v>0</v>
      </c>
      <c r="CC149" s="989">
        <f>VLOOKUP($E149,CA$450:CD$461,3,FALSE)*CA149*($K149)+IF($G149&lt;&gt;0,($I149/$G149)*CA149,0)*(1-$K149)</f>
        <v>0</v>
      </c>
      <c r="CD149" s="989">
        <f>VLOOKUP($E149,CA$450:CD$461,4,FALSE)*CA149*($K149)+(CA149-CB149-CC149)*(1-$K149)</f>
        <v>0</v>
      </c>
      <c r="CE149" s="990"/>
      <c r="CI149" s="988">
        <f>$G149</f>
        <v>0</v>
      </c>
      <c r="CJ149" s="989">
        <f>VLOOKUP($E149,CI$450:CL$461,2,FALSE)*CI149*($K149)+IF($G149&lt;&gt;0,($H149/$G149)*CI149,0)*(1-$K149)</f>
        <v>0</v>
      </c>
      <c r="CK149" s="989">
        <f>VLOOKUP($E149,CI$450:CL$461,3,FALSE)*CI149*($K149)+IF($G149&lt;&gt;0,($I149/$G149)*CI149,0)*(1-$K149)</f>
        <v>0</v>
      </c>
      <c r="CL149" s="989">
        <f>VLOOKUP($E149,CI$450:CL$461,4,FALSE)*CI149*($K149)+(CI149-CJ149-CK149)*(1-$K149)</f>
        <v>0</v>
      </c>
      <c r="CM149" s="990"/>
      <c r="CQ149" s="988">
        <f>$G149</f>
        <v>0</v>
      </c>
      <c r="CR149" s="989">
        <f>VLOOKUP($E149,CQ$450:CT$461,2,FALSE)*CQ149*($K149)+IF($G149&lt;&gt;0,($H149/$G149)*CQ149,0)*(1-$K149)</f>
        <v>0</v>
      </c>
      <c r="CS149" s="989">
        <f>VLOOKUP($E149,CQ$450:CT$461,3,FALSE)*CQ149*($K149)+IF($G149&lt;&gt;0,($I149/$G149)*CQ149,0)*(1-$K149)</f>
        <v>0</v>
      </c>
      <c r="CT149" s="989">
        <f>VLOOKUP($E149,CQ$450:CT$461,4,FALSE)*CQ149*($K149)+(CQ149-CR149-CS149)*(1-$K149)</f>
        <v>0</v>
      </c>
      <c r="CU149" s="990"/>
      <c r="CY149" s="988">
        <f>$G149</f>
        <v>0</v>
      </c>
      <c r="CZ149" s="989">
        <f>VLOOKUP($E149,CY$450:DB$461,2,FALSE)*CY149*($K149)+IF($G149&lt;&gt;0,($H149/$G149)*CY149,0)*(1-$K149)</f>
        <v>0</v>
      </c>
      <c r="DA149" s="989">
        <f>VLOOKUP($E149,CY$450:DB$461,3,FALSE)*CY149*($K149)+IF($G149&lt;&gt;0,($I149/$G149)*CY149,0)*(1-$K149)</f>
        <v>0</v>
      </c>
      <c r="DB149" s="989">
        <f>VLOOKUP($E149,CY$450:DB$461,4,FALSE)*CY149*($K149)+(CY149-CZ149-DA149)*(1-$K149)</f>
        <v>0</v>
      </c>
      <c r="DC149" s="990"/>
      <c r="DG149" s="988">
        <f>$G149</f>
        <v>0</v>
      </c>
      <c r="DH149" s="989">
        <f>VLOOKUP($E149,DG$450:DJ$461,2,FALSE)*DG149*($K149)+IF($G149&lt;&gt;0,($H149/$G149)*DG149,0)*(1-$K149)</f>
        <v>0</v>
      </c>
      <c r="DI149" s="989">
        <f>VLOOKUP($E149,DG$450:DJ$461,3,FALSE)*DG149*($K149)+IF($G149&lt;&gt;0,($I149/$G149)*DG149,0)*(1-$K149)</f>
        <v>0</v>
      </c>
      <c r="DJ149" s="989">
        <f>VLOOKUP($E149,DG$450:DJ$461,4,FALSE)*DG149*($K149)+(DG149-DH149-DI149)*(1-$K149)</f>
        <v>0</v>
      </c>
      <c r="DK149" s="990"/>
      <c r="DO149" s="988">
        <f>$G149</f>
        <v>0</v>
      </c>
      <c r="DP149" s="989">
        <f>VLOOKUP($E149,DO$450:DR$461,2,FALSE)*DO149*($K149)+IF($G149&lt;&gt;0,($H149/$G149)*DO149,0)*(1-$K149)</f>
        <v>0</v>
      </c>
      <c r="DQ149" s="989">
        <f>VLOOKUP($E149,DO$450:DR$461,3,FALSE)*DO149*($K149)+IF($G149&lt;&gt;0,($I149/$G149)*DO149,0)*(1-$K149)</f>
        <v>0</v>
      </c>
      <c r="DR149" s="989">
        <f>VLOOKUP($E149,DO$450:DR$461,4,FALSE)*DO149*($K149)+(DO149-DP149-DQ149)*(1-$K149)</f>
        <v>0</v>
      </c>
      <c r="DS149" s="990"/>
      <c r="DW149" s="988">
        <f>$G149</f>
        <v>0</v>
      </c>
      <c r="DX149" s="989">
        <f>VLOOKUP($E149,DW$450:DZ$461,2,FALSE)*DW149*($K149)+IF($G149&lt;&gt;0,($H149/$G149)*DW149,0)*(1-$K149)</f>
        <v>0</v>
      </c>
      <c r="DY149" s="989">
        <f>VLOOKUP($E149,DW$450:DZ$461,3,FALSE)*DW149*($K149)+IF($G149&lt;&gt;0,($I149/$G149)*DW149,0)*(1-$K149)</f>
        <v>0</v>
      </c>
      <c r="DZ149" s="989">
        <f>VLOOKUP($E149,DW$450:DZ$461,4,FALSE)*DW149*($K149)+(DW149-DX149-DY149)*(1-$K149)</f>
        <v>0</v>
      </c>
      <c r="EA149" s="990"/>
      <c r="EE149" s="988">
        <f>$G149</f>
        <v>0</v>
      </c>
      <c r="EF149" s="989">
        <f>VLOOKUP($E149,EE$450:EH$461,2,FALSE)*EE149*($K149)+IF($G149&lt;&gt;0,($H149/$G149)*EE149,0)*(1-$K149)</f>
        <v>0</v>
      </c>
      <c r="EG149" s="989">
        <f>VLOOKUP($E149,EE$450:EH$461,3,FALSE)*EE149*($K149)+IF($G149&lt;&gt;0,($I149/$G149)*EE149,0)*(1-$K149)</f>
        <v>0</v>
      </c>
      <c r="EH149" s="989">
        <f>VLOOKUP($E149,EE$450:EH$461,4,FALSE)*EE149*($K149)+(EE149-EF149-EG149)*(1-$K149)</f>
        <v>0</v>
      </c>
      <c r="EI149" s="990"/>
      <c r="EM149" s="988">
        <f>$G149</f>
        <v>0</v>
      </c>
      <c r="EN149" s="989">
        <f>VLOOKUP($E149,EM$450:EP$461,2,FALSE)*EM149*($K149)+IF($G149&lt;&gt;0,($H149/$G149)*EM149,0)*(1-$K149)</f>
        <v>0</v>
      </c>
      <c r="EO149" s="989">
        <f>VLOOKUP($E149,EM$450:EP$461,3,FALSE)*EM149*($K149)+IF($G149&lt;&gt;0,($I149/$G149)*EM149,0)*(1-$K149)</f>
        <v>0</v>
      </c>
      <c r="EP149" s="989">
        <f>VLOOKUP($E149,EM$450:EP$461,4,FALSE)*EM149*($K149)+(EM149-EN149-EO149)*(1-$K149)</f>
        <v>0</v>
      </c>
      <c r="EQ149" s="990"/>
      <c r="EU149" s="988">
        <f>$G149</f>
        <v>0</v>
      </c>
      <c r="EV149" s="989">
        <f>VLOOKUP($E149,EU$450:EX$461,2,FALSE)*EU149*($K149)+IF($G149&lt;&gt;0,($H149/$G149)*EU149,0)*(1-$K149)</f>
        <v>0</v>
      </c>
      <c r="EW149" s="989">
        <f>VLOOKUP($E149,EU$450:EX$461,3,FALSE)*EU149*($K149)+IF($G149&lt;&gt;0,($I149/$G149)*EU149,0)*(1-$K149)</f>
        <v>0</v>
      </c>
      <c r="EX149" s="989">
        <f>VLOOKUP($E149,EU$450:EX$461,4,FALSE)*EU149*($K149)+(EU149-EV149-EW149)*(1-$K149)</f>
        <v>0</v>
      </c>
      <c r="EY149" s="990"/>
      <c r="FC149" s="988">
        <f>$G149</f>
        <v>0</v>
      </c>
      <c r="FD149" s="989">
        <f>VLOOKUP($E149,FC$450:FF$461,2,FALSE)*FC149*($K149)+IF($G149&lt;&gt;0,($H149/$G149)*FC149,0)*(1-$K149)</f>
        <v>0</v>
      </c>
      <c r="FE149" s="989">
        <f>VLOOKUP($E149,FC$450:FF$461,3,FALSE)*FC149*($K149)+IF($G149&lt;&gt;0,($I149/$G149)*FC149,0)*(1-$K149)</f>
        <v>0</v>
      </c>
      <c r="FF149" s="989">
        <f>VLOOKUP($E149,FC$450:FF$461,4,FALSE)*FC149*($K149)+(FC149-FD149-FE149)*(1-$K149)</f>
        <v>0</v>
      </c>
      <c r="FG149" s="990"/>
      <c r="FK149" s="988">
        <f>$G149</f>
        <v>0</v>
      </c>
      <c r="FL149" s="989">
        <f>VLOOKUP($E149,FK$450:FN$461,2,FALSE)*FK149*($K149)+IF($G149&lt;&gt;0,($H149/$G149)*FK149,0)*(1-$K149)</f>
        <v>0</v>
      </c>
      <c r="FM149" s="989">
        <f>VLOOKUP($E149,FK$450:FN$461,3,FALSE)*FK149*($K149)+IF($G149&lt;&gt;0,($I149/$G149)*FK149,0)*(1-$K149)</f>
        <v>0</v>
      </c>
      <c r="FN149" s="989">
        <f>VLOOKUP($E149,FK$450:FN$461,4,FALSE)*FK149*($K149)+(FK149-FL149-FM149)*(1-$K149)</f>
        <v>0</v>
      </c>
      <c r="FO149" s="990"/>
    </row>
    <row r="150" spans="1:171">
      <c r="A150" s="1262"/>
      <c r="B150" s="738" t="s">
        <v>104</v>
      </c>
      <c r="C150" s="1961"/>
      <c r="D150" s="789"/>
      <c r="E150" s="789"/>
      <c r="F150" s="790"/>
      <c r="G150" s="797">
        <f>G146-G147+G148-G149</f>
        <v>0</v>
      </c>
      <c r="H150" s="797">
        <f>H146-H147+H148-H149</f>
        <v>0</v>
      </c>
      <c r="I150" s="797">
        <f>I146-I147+I148-I149</f>
        <v>0</v>
      </c>
      <c r="J150" s="1254">
        <f>J146-J147+J148-J149</f>
        <v>0</v>
      </c>
      <c r="K150" s="777"/>
      <c r="O150" s="1004">
        <f>O146-O147+O148-O149</f>
        <v>0</v>
      </c>
      <c r="P150" s="1004">
        <f>P146-P147+P148-P149</f>
        <v>0</v>
      </c>
      <c r="Q150" s="1004">
        <f>Q146-Q147+Q148-Q149</f>
        <v>0</v>
      </c>
      <c r="R150" s="1004">
        <f>R146-R147+R148-R149</f>
        <v>0</v>
      </c>
      <c r="S150" s="990"/>
      <c r="W150" s="1004">
        <f>W146-W147+W148-W149</f>
        <v>0</v>
      </c>
      <c r="X150" s="1004">
        <f>X146-X147+X148-X149</f>
        <v>0</v>
      </c>
      <c r="Y150" s="1004">
        <f>Y146-Y147+Y148-Y149</f>
        <v>0</v>
      </c>
      <c r="Z150" s="1004">
        <f>Z146-Z147+Z148-Z149</f>
        <v>0</v>
      </c>
      <c r="AA150" s="990"/>
      <c r="AE150" s="1004">
        <f>AE146-AE147+AE148-AE149</f>
        <v>0</v>
      </c>
      <c r="AF150" s="1004">
        <f>AF146-AF147+AF148-AF149</f>
        <v>0</v>
      </c>
      <c r="AG150" s="1004">
        <f>AG146-AG147+AG148-AG149</f>
        <v>0</v>
      </c>
      <c r="AH150" s="1004">
        <f>AH146-AH147+AH148-AH149</f>
        <v>0</v>
      </c>
      <c r="AI150" s="990"/>
      <c r="AM150" s="1004">
        <f>AM146-AM147+AM148-AM149</f>
        <v>0</v>
      </c>
      <c r="AN150" s="1004">
        <f>AN146-AN147+AN148-AN149</f>
        <v>0</v>
      </c>
      <c r="AO150" s="1004">
        <f>AO146-AO147+AO148-AO149</f>
        <v>0</v>
      </c>
      <c r="AP150" s="1004">
        <f>AP146-AP147+AP148-AP149</f>
        <v>0</v>
      </c>
      <c r="AQ150" s="990"/>
      <c r="AU150" s="1004">
        <f>AU146-AU147+AU148-AU149</f>
        <v>0</v>
      </c>
      <c r="AV150" s="1004">
        <f>AV146-AV147+AV148-AV149</f>
        <v>0</v>
      </c>
      <c r="AW150" s="1004">
        <f>AW146-AW147+AW148-AW149</f>
        <v>0</v>
      </c>
      <c r="AX150" s="1004">
        <f>AX146-AX147+AX148-AX149</f>
        <v>0</v>
      </c>
      <c r="AY150" s="990"/>
      <c r="BC150" s="1004">
        <f>BC146-BC147+BC148-BC149</f>
        <v>0</v>
      </c>
      <c r="BD150" s="1004">
        <f>BD146-BD147+BD148-BD149</f>
        <v>0</v>
      </c>
      <c r="BE150" s="1004">
        <f>BE146-BE147+BE148-BE149</f>
        <v>0</v>
      </c>
      <c r="BF150" s="1004">
        <f>BF146-BF147+BF148-BF149</f>
        <v>0</v>
      </c>
      <c r="BG150" s="990"/>
      <c r="BK150" s="1004">
        <f>BK146-BK147+BK148-BK149</f>
        <v>0</v>
      </c>
      <c r="BL150" s="1004">
        <f>BL146-BL147+BL148-BL149</f>
        <v>0</v>
      </c>
      <c r="BM150" s="1004">
        <f>BM146-BM147+BM148-BM149</f>
        <v>0</v>
      </c>
      <c r="BN150" s="1004">
        <f>BN146-BN147+BN148-BN149</f>
        <v>0</v>
      </c>
      <c r="BO150" s="990"/>
      <c r="BS150" s="1004">
        <f>BS146-BS147+BS148-BS149</f>
        <v>0</v>
      </c>
      <c r="BT150" s="1004">
        <f>BT146-BT147+BT148-BT149</f>
        <v>0</v>
      </c>
      <c r="BU150" s="1004">
        <f>BU146-BU147+BU148-BU149</f>
        <v>0</v>
      </c>
      <c r="BV150" s="1004">
        <f>BV146-BV147+BV148-BV149</f>
        <v>0</v>
      </c>
      <c r="BW150" s="990"/>
      <c r="CA150" s="1004">
        <f>CA146-CA147+CA148-CA149</f>
        <v>0</v>
      </c>
      <c r="CB150" s="1004">
        <f>CB146-CB147+CB148-CB149</f>
        <v>0</v>
      </c>
      <c r="CC150" s="1004">
        <f>CC146-CC147+CC148-CC149</f>
        <v>0</v>
      </c>
      <c r="CD150" s="1004">
        <f>CD146-CD147+CD148-CD149</f>
        <v>0</v>
      </c>
      <c r="CE150" s="990"/>
      <c r="CI150" s="1004">
        <f>CI146-CI147+CI148-CI149</f>
        <v>0</v>
      </c>
      <c r="CJ150" s="1004">
        <f>CJ146-CJ147+CJ148-CJ149</f>
        <v>0</v>
      </c>
      <c r="CK150" s="1004">
        <f>CK146-CK147+CK148-CK149</f>
        <v>0</v>
      </c>
      <c r="CL150" s="1004">
        <f>CL146-CL147+CL148-CL149</f>
        <v>0</v>
      </c>
      <c r="CM150" s="990"/>
      <c r="CQ150" s="1004">
        <f>CQ146-CQ147+CQ148-CQ149</f>
        <v>0</v>
      </c>
      <c r="CR150" s="1004">
        <f>CR146-CR147+CR148-CR149</f>
        <v>0</v>
      </c>
      <c r="CS150" s="1004">
        <f>CS146-CS147+CS148-CS149</f>
        <v>0</v>
      </c>
      <c r="CT150" s="1004">
        <f>CT146-CT147+CT148-CT149</f>
        <v>0</v>
      </c>
      <c r="CU150" s="990"/>
      <c r="CY150" s="1004">
        <f>CY146-CY147+CY148-CY149</f>
        <v>0</v>
      </c>
      <c r="CZ150" s="1004">
        <f>CZ146-CZ147+CZ148-CZ149</f>
        <v>0</v>
      </c>
      <c r="DA150" s="1004">
        <f>DA146-DA147+DA148-DA149</f>
        <v>0</v>
      </c>
      <c r="DB150" s="1004">
        <f>DB146-DB147+DB148-DB149</f>
        <v>0</v>
      </c>
      <c r="DC150" s="990"/>
      <c r="DG150" s="1004">
        <f>DG146-DG147+DG148-DG149</f>
        <v>0</v>
      </c>
      <c r="DH150" s="1004">
        <f>DH146-DH147+DH148-DH149</f>
        <v>0</v>
      </c>
      <c r="DI150" s="1004">
        <f>DI146-DI147+DI148-DI149</f>
        <v>0</v>
      </c>
      <c r="DJ150" s="1004">
        <f>DJ146-DJ147+DJ148-DJ149</f>
        <v>0</v>
      </c>
      <c r="DK150" s="990"/>
      <c r="DO150" s="1004">
        <f>DO146-DO147+DO148-DO149</f>
        <v>0</v>
      </c>
      <c r="DP150" s="1004">
        <f>DP146-DP147+DP148-DP149</f>
        <v>0</v>
      </c>
      <c r="DQ150" s="1004">
        <f>DQ146-DQ147+DQ148-DQ149</f>
        <v>0</v>
      </c>
      <c r="DR150" s="1004">
        <f>DR146-DR147+DR148-DR149</f>
        <v>0</v>
      </c>
      <c r="DS150" s="990"/>
      <c r="DW150" s="1004">
        <f>DW146-DW147+DW148-DW149</f>
        <v>0</v>
      </c>
      <c r="DX150" s="1004">
        <f>DX146-DX147+DX148-DX149</f>
        <v>0</v>
      </c>
      <c r="DY150" s="1004">
        <f>DY146-DY147+DY148-DY149</f>
        <v>0</v>
      </c>
      <c r="DZ150" s="1004">
        <f>DZ146-DZ147+DZ148-DZ149</f>
        <v>0</v>
      </c>
      <c r="EA150" s="990"/>
      <c r="EE150" s="1004">
        <f>EE146-EE147+EE148-EE149</f>
        <v>0</v>
      </c>
      <c r="EF150" s="1004">
        <f>EF146-EF147+EF148-EF149</f>
        <v>0</v>
      </c>
      <c r="EG150" s="1004">
        <f>EG146-EG147+EG148-EG149</f>
        <v>0</v>
      </c>
      <c r="EH150" s="1004">
        <f>EH146-EH147+EH148-EH149</f>
        <v>0</v>
      </c>
      <c r="EI150" s="990"/>
      <c r="EM150" s="1004">
        <f>EM146-EM147+EM148-EM149</f>
        <v>0</v>
      </c>
      <c r="EN150" s="1004">
        <f>EN146-EN147+EN148-EN149</f>
        <v>0</v>
      </c>
      <c r="EO150" s="1004">
        <f>EO146-EO147+EO148-EO149</f>
        <v>0</v>
      </c>
      <c r="EP150" s="1004">
        <f>EP146-EP147+EP148-EP149</f>
        <v>0</v>
      </c>
      <c r="EQ150" s="990"/>
      <c r="EU150" s="1004">
        <f>EU146-EU147+EU148-EU149</f>
        <v>0</v>
      </c>
      <c r="EV150" s="1004">
        <f>EV146-EV147+EV148-EV149</f>
        <v>0</v>
      </c>
      <c r="EW150" s="1004">
        <f>EW146-EW147+EW148-EW149</f>
        <v>0</v>
      </c>
      <c r="EX150" s="1004">
        <f>EX146-EX147+EX148-EX149</f>
        <v>0</v>
      </c>
      <c r="EY150" s="990"/>
      <c r="FC150" s="1004">
        <f>FC146-FC147+FC148-FC149</f>
        <v>0</v>
      </c>
      <c r="FD150" s="1004">
        <f>FD146-FD147+FD148-FD149</f>
        <v>0</v>
      </c>
      <c r="FE150" s="1004">
        <f>FE146-FE147+FE148-FE149</f>
        <v>0</v>
      </c>
      <c r="FF150" s="1004">
        <f>FF146-FF147+FF148-FF149</f>
        <v>0</v>
      </c>
      <c r="FG150" s="990"/>
      <c r="FK150" s="1004">
        <f>FK146-FK147+FK148-FK149</f>
        <v>0</v>
      </c>
      <c r="FL150" s="1004">
        <f>FL146-FL147+FL148-FL149</f>
        <v>0</v>
      </c>
      <c r="FM150" s="1004">
        <f>FM146-FM147+FM148-FM149</f>
        <v>0</v>
      </c>
      <c r="FN150" s="1004">
        <f>FN146-FN147+FN148-FN149</f>
        <v>0</v>
      </c>
      <c r="FO150" s="990"/>
    </row>
    <row r="151" spans="1:171">
      <c r="A151" s="1262"/>
      <c r="B151" s="738" t="s">
        <v>390</v>
      </c>
      <c r="C151" s="1968"/>
      <c r="D151" s="841"/>
      <c r="E151" s="196"/>
      <c r="F151" s="196"/>
      <c r="G151" s="784"/>
      <c r="H151" s="198"/>
      <c r="I151" s="198"/>
      <c r="J151" s="1252"/>
      <c r="K151" s="777"/>
      <c r="O151" s="952"/>
      <c r="S151" s="990"/>
      <c r="W151" s="952"/>
      <c r="AA151" s="990"/>
      <c r="AE151" s="952"/>
      <c r="AI151" s="990"/>
      <c r="AM151" s="952"/>
      <c r="AQ151" s="990"/>
      <c r="AU151" s="952"/>
      <c r="AY151" s="990"/>
      <c r="BC151" s="952"/>
      <c r="BG151" s="990"/>
      <c r="BK151" s="952"/>
      <c r="BO151" s="990"/>
      <c r="BS151" s="952"/>
      <c r="BW151" s="990"/>
      <c r="CA151" s="952"/>
      <c r="CE151" s="990"/>
      <c r="CI151" s="952"/>
      <c r="CM151" s="990"/>
      <c r="CQ151" s="952"/>
      <c r="CU151" s="990"/>
      <c r="CY151" s="952"/>
      <c r="DC151" s="990"/>
      <c r="DG151" s="952"/>
      <c r="DK151" s="990"/>
      <c r="DO151" s="952"/>
      <c r="DS151" s="990"/>
      <c r="DW151" s="952"/>
      <c r="EA151" s="990"/>
      <c r="EE151" s="952"/>
      <c r="EI151" s="990"/>
      <c r="EM151" s="952"/>
      <c r="EQ151" s="990"/>
      <c r="EU151" s="952"/>
      <c r="EY151" s="990"/>
      <c r="FC151" s="952"/>
      <c r="FG151" s="990"/>
      <c r="FK151" s="952"/>
      <c r="FO151" s="990"/>
    </row>
    <row r="152" spans="1:171">
      <c r="A152" s="1246"/>
      <c r="B152" s="79" t="s">
        <v>22</v>
      </c>
      <c r="C152" s="1963" t="s">
        <v>81</v>
      </c>
      <c r="D152" s="764">
        <v>252</v>
      </c>
      <c r="E152" s="182" t="str">
        <f>'Sch 1- Rate Base '!E152</f>
        <v>DIST</v>
      </c>
      <c r="F152" s="765"/>
      <c r="G152" s="182">
        <f>'Sch 1- Rate Base '!G152</f>
        <v>0</v>
      </c>
      <c r="H152" s="182">
        <f>'Sch 1- Rate Base '!H152</f>
        <v>0</v>
      </c>
      <c r="I152" s="182">
        <f>'Sch 1- Rate Base '!I152</f>
        <v>0</v>
      </c>
      <c r="J152" s="1247">
        <f>'Sch 1- Rate Base '!J152</f>
        <v>0</v>
      </c>
      <c r="K152" s="777">
        <f t="shared" ref="K152:K160" si="167">IF($E152="DIRECT",0,1)</f>
        <v>1</v>
      </c>
      <c r="O152" s="988">
        <f t="shared" ref="O152:O160" si="168">$G152</f>
        <v>0</v>
      </c>
      <c r="P152" s="989">
        <f>VLOOKUP($E152,O$450:R$461,2,FALSE)*O152*($K152)+IF($G152&lt;&gt;0,($H152/$G152)*O152,0)*(1-$K152)</f>
        <v>0</v>
      </c>
      <c r="Q152" s="989">
        <f>VLOOKUP($E152,O$450:R$461,3,FALSE)*O152*($K152)+IF($G152&lt;&gt;0,($I152/$G152)*O152,0)*(1-$K152)</f>
        <v>0</v>
      </c>
      <c r="R152" s="989">
        <f>VLOOKUP($E152,O$450:R$461,4,FALSE)*O152*($K152)+(O152-P152-Q152)*(1-$K152)</f>
        <v>0</v>
      </c>
      <c r="S152" s="990"/>
      <c r="W152" s="988">
        <f t="shared" ref="W152:W160" si="169">$G152</f>
        <v>0</v>
      </c>
      <c r="X152" s="989">
        <f>VLOOKUP($E152,W$450:Z$461,2,FALSE)*W152*($K152)+IF($G152&lt;&gt;0,($H152/$G152)*W152,0)*(1-$K152)</f>
        <v>0</v>
      </c>
      <c r="Y152" s="989">
        <f>VLOOKUP($E152,W$450:Z$461,3,FALSE)*W152*($K152)+IF($G152&lt;&gt;0,($I152/$G152)*W152,0)*(1-$K152)</f>
        <v>0</v>
      </c>
      <c r="Z152" s="989">
        <f>VLOOKUP($E152,W$450:Z$461,4,FALSE)*W152*($K152)+(W152-X152-Y152)*(1-$K152)</f>
        <v>0</v>
      </c>
      <c r="AA152" s="990"/>
      <c r="AE152" s="988">
        <f t="shared" ref="AE152:AE160" si="170">$G152</f>
        <v>0</v>
      </c>
      <c r="AF152" s="989">
        <f>VLOOKUP($E152,AE$450:AH$461,2,FALSE)*AE152*($K152)+IF($G152&lt;&gt;0,($H152/$G152)*AE152,0)*(1-$K152)</f>
        <v>0</v>
      </c>
      <c r="AG152" s="989">
        <f>VLOOKUP($E152,AE$450:AH$461,3,FALSE)*AE152*($K152)+IF($G152&lt;&gt;0,($I152/$G152)*AE152,0)*(1-$K152)</f>
        <v>0</v>
      </c>
      <c r="AH152" s="989">
        <f>VLOOKUP($E152,AE$450:AH$461,4,FALSE)*AE152*($K152)+(AE152-AF152-AG152)*(1-$K152)</f>
        <v>0</v>
      </c>
      <c r="AI152" s="990"/>
      <c r="AM152" s="988">
        <f t="shared" ref="AM152:AM160" si="171">$G152</f>
        <v>0</v>
      </c>
      <c r="AN152" s="989">
        <f>VLOOKUP($E152,AM$450:AP$461,2,FALSE)*AM152*($K152)+IF($G152&lt;&gt;0,($H152/$G152)*AM152,0)*(1-$K152)</f>
        <v>0</v>
      </c>
      <c r="AO152" s="989">
        <f>VLOOKUP($E152,AM$450:AP$461,3,FALSE)*AM152*($K152)+IF($G152&lt;&gt;0,($I152/$G152)*AM152,0)*(1-$K152)</f>
        <v>0</v>
      </c>
      <c r="AP152" s="989">
        <f>VLOOKUP($E152,AM$450:AP$461,4,FALSE)*AM152*($K152)+(AM152-AN152-AO152)*(1-$K152)</f>
        <v>0</v>
      </c>
      <c r="AQ152" s="990"/>
      <c r="AU152" s="988">
        <f t="shared" ref="AU152:AU160" si="172">$G152</f>
        <v>0</v>
      </c>
      <c r="AV152" s="989">
        <f>VLOOKUP($E152,AU$450:AX$461,2,FALSE)*AU152*($K152)+IF($G152&lt;&gt;0,($H152/$G152)*AU152,0)*(1-$K152)</f>
        <v>0</v>
      </c>
      <c r="AW152" s="989">
        <f>VLOOKUP($E152,AU$450:AX$461,3,FALSE)*AU152*($K152)+IF($G152&lt;&gt;0,($I152/$G152)*AU152,0)*(1-$K152)</f>
        <v>0</v>
      </c>
      <c r="AX152" s="989">
        <f>VLOOKUP($E152,AU$450:AX$461,4,FALSE)*AU152*($K152)+(AU152-AV152-AW152)*(1-$K152)</f>
        <v>0</v>
      </c>
      <c r="AY152" s="990"/>
      <c r="BC152" s="988">
        <f t="shared" ref="BC152:BC160" si="173">$G152</f>
        <v>0</v>
      </c>
      <c r="BD152" s="989">
        <f>VLOOKUP($E152,BC$450:BF$461,2,FALSE)*BC152*($K152)+IF($G152&lt;&gt;0,($H152/$G152)*BC152,0)*(1-$K152)</f>
        <v>0</v>
      </c>
      <c r="BE152" s="989">
        <f>VLOOKUP($E152,BC$450:BF$461,3,FALSE)*BC152*($K152)+IF($G152&lt;&gt;0,($I152/$G152)*BC152,0)*(1-$K152)</f>
        <v>0</v>
      </c>
      <c r="BF152" s="989">
        <f>VLOOKUP($E152,BC$450:BF$461,4,FALSE)*BC152*($K152)+(BC152-BD152-BE152)*(1-$K152)</f>
        <v>0</v>
      </c>
      <c r="BG152" s="990"/>
      <c r="BK152" s="988">
        <f t="shared" ref="BK152:BK160" si="174">$G152</f>
        <v>0</v>
      </c>
      <c r="BL152" s="989">
        <f>VLOOKUP($E152,BK$450:BN$461,2,FALSE)*BK152*($K152)+IF($G152&lt;&gt;0,($H152/$G152)*BK152,0)*(1-$K152)</f>
        <v>0</v>
      </c>
      <c r="BM152" s="989">
        <f>VLOOKUP($E152,BK$450:BN$461,3,FALSE)*BK152*($K152)+IF($G152&lt;&gt;0,($I152/$G152)*BK152,0)*(1-$K152)</f>
        <v>0</v>
      </c>
      <c r="BN152" s="989">
        <f>VLOOKUP($E152,BK$450:BN$461,4,FALSE)*BK152*($K152)+(BK152-BL152-BM152)*(1-$K152)</f>
        <v>0</v>
      </c>
      <c r="BO152" s="990"/>
      <c r="BS152" s="988">
        <f t="shared" ref="BS152:BS160" si="175">$G152</f>
        <v>0</v>
      </c>
      <c r="BT152" s="989">
        <f>VLOOKUP($E152,BS$450:BV$461,2,FALSE)*BS152*($K152)+IF($G152&lt;&gt;0,($H152/$G152)*BS152,0)*(1-$K152)</f>
        <v>0</v>
      </c>
      <c r="BU152" s="989">
        <f>VLOOKUP($E152,BS$450:BV$461,3,FALSE)*BS152*($K152)+IF($G152&lt;&gt;0,($I152/$G152)*BS152,0)*(1-$K152)</f>
        <v>0</v>
      </c>
      <c r="BV152" s="989">
        <f>VLOOKUP($E152,BS$450:BV$461,4,FALSE)*BS152*($K152)+(BS152-BT152-BU152)*(1-$K152)</f>
        <v>0</v>
      </c>
      <c r="BW152" s="990"/>
      <c r="CA152" s="988">
        <f t="shared" ref="CA152:CA160" si="176">$G152</f>
        <v>0</v>
      </c>
      <c r="CB152" s="989">
        <f>VLOOKUP($E152,CA$450:CD$461,2,FALSE)*CA152*($K152)+IF($G152&lt;&gt;0,($H152/$G152)*CA152,0)*(1-$K152)</f>
        <v>0</v>
      </c>
      <c r="CC152" s="989">
        <f>VLOOKUP($E152,CA$450:CD$461,3,FALSE)*CA152*($K152)+IF($G152&lt;&gt;0,($I152/$G152)*CA152,0)*(1-$K152)</f>
        <v>0</v>
      </c>
      <c r="CD152" s="989">
        <f>VLOOKUP($E152,CA$450:CD$461,4,FALSE)*CA152*($K152)+(CA152-CB152-CC152)*(1-$K152)</f>
        <v>0</v>
      </c>
      <c r="CE152" s="990"/>
      <c r="CI152" s="988">
        <f t="shared" ref="CI152:CI160" si="177">$G152</f>
        <v>0</v>
      </c>
      <c r="CJ152" s="989">
        <f>VLOOKUP($E152,CI$450:CL$461,2,FALSE)*CI152*($K152)+IF($G152&lt;&gt;0,($H152/$G152)*CI152,0)*(1-$K152)</f>
        <v>0</v>
      </c>
      <c r="CK152" s="989">
        <f>VLOOKUP($E152,CI$450:CL$461,3,FALSE)*CI152*($K152)+IF($G152&lt;&gt;0,($I152/$G152)*CI152,0)*(1-$K152)</f>
        <v>0</v>
      </c>
      <c r="CL152" s="989">
        <f>VLOOKUP($E152,CI$450:CL$461,4,FALSE)*CI152*($K152)+(CI152-CJ152-CK152)*(1-$K152)</f>
        <v>0</v>
      </c>
      <c r="CM152" s="990"/>
      <c r="CQ152" s="988">
        <f t="shared" ref="CQ152:CQ160" si="178">$G152</f>
        <v>0</v>
      </c>
      <c r="CR152" s="989">
        <f>VLOOKUP($E152,CQ$450:CT$461,2,FALSE)*CQ152*($K152)+IF($G152&lt;&gt;0,($H152/$G152)*CQ152,0)*(1-$K152)</f>
        <v>0</v>
      </c>
      <c r="CS152" s="989">
        <f>VLOOKUP($E152,CQ$450:CT$461,3,FALSE)*CQ152*($K152)+IF($G152&lt;&gt;0,($I152/$G152)*CQ152,0)*(1-$K152)</f>
        <v>0</v>
      </c>
      <c r="CT152" s="989">
        <f>VLOOKUP($E152,CQ$450:CT$461,4,FALSE)*CQ152*($K152)+(CQ152-CR152-CS152)*(1-$K152)</f>
        <v>0</v>
      </c>
      <c r="CU152" s="990"/>
      <c r="CY152" s="988">
        <f t="shared" ref="CY152:CY160" si="179">$G152</f>
        <v>0</v>
      </c>
      <c r="CZ152" s="989">
        <f>VLOOKUP($E152,CY$450:DB$461,2,FALSE)*CY152*($K152)+IF($G152&lt;&gt;0,($H152/$G152)*CY152,0)*(1-$K152)</f>
        <v>0</v>
      </c>
      <c r="DA152" s="989">
        <f>VLOOKUP($E152,CY$450:DB$461,3,FALSE)*CY152*($K152)+IF($G152&lt;&gt;0,($I152/$G152)*CY152,0)*(1-$K152)</f>
        <v>0</v>
      </c>
      <c r="DB152" s="989">
        <f>VLOOKUP($E152,CY$450:DB$461,4,FALSE)*CY152*($K152)+(CY152-CZ152-DA152)*(1-$K152)</f>
        <v>0</v>
      </c>
      <c r="DC152" s="990"/>
      <c r="DG152" s="988">
        <f t="shared" ref="DG152:DG160" si="180">$G152</f>
        <v>0</v>
      </c>
      <c r="DH152" s="989">
        <f>VLOOKUP($E152,DG$450:DJ$461,2,FALSE)*DG152*($K152)+IF($G152&lt;&gt;0,($H152/$G152)*DG152,0)*(1-$K152)</f>
        <v>0</v>
      </c>
      <c r="DI152" s="989">
        <f>VLOOKUP($E152,DG$450:DJ$461,3,FALSE)*DG152*($K152)+IF($G152&lt;&gt;0,($I152/$G152)*DG152,0)*(1-$K152)</f>
        <v>0</v>
      </c>
      <c r="DJ152" s="989">
        <f>VLOOKUP($E152,DG$450:DJ$461,4,FALSE)*DG152*($K152)+(DG152-DH152-DI152)*(1-$K152)</f>
        <v>0</v>
      </c>
      <c r="DK152" s="990"/>
      <c r="DO152" s="988">
        <f t="shared" ref="DO152:DO160" si="181">$G152</f>
        <v>0</v>
      </c>
      <c r="DP152" s="989">
        <f>VLOOKUP($E152,DO$450:DR$461,2,FALSE)*DO152*($K152)+IF($G152&lt;&gt;0,($H152/$G152)*DO152,0)*(1-$K152)</f>
        <v>0</v>
      </c>
      <c r="DQ152" s="989">
        <f>VLOOKUP($E152,DO$450:DR$461,3,FALSE)*DO152*($K152)+IF($G152&lt;&gt;0,($I152/$G152)*DO152,0)*(1-$K152)</f>
        <v>0</v>
      </c>
      <c r="DR152" s="989">
        <f>VLOOKUP($E152,DO$450:DR$461,4,FALSE)*DO152*($K152)+(DO152-DP152-DQ152)*(1-$K152)</f>
        <v>0</v>
      </c>
      <c r="DS152" s="990"/>
      <c r="DW152" s="988">
        <f t="shared" ref="DW152:DW160" si="182">$G152</f>
        <v>0</v>
      </c>
      <c r="DX152" s="989">
        <f>VLOOKUP($E152,DW$450:DZ$461,2,FALSE)*DW152*($K152)+IF($G152&lt;&gt;0,($H152/$G152)*DW152,0)*(1-$K152)</f>
        <v>0</v>
      </c>
      <c r="DY152" s="989">
        <f>VLOOKUP($E152,DW$450:DZ$461,3,FALSE)*DW152*($K152)+IF($G152&lt;&gt;0,($I152/$G152)*DW152,0)*(1-$K152)</f>
        <v>0</v>
      </c>
      <c r="DZ152" s="989">
        <f>VLOOKUP($E152,DW$450:DZ$461,4,FALSE)*DW152*($K152)+(DW152-DX152-DY152)*(1-$K152)</f>
        <v>0</v>
      </c>
      <c r="EA152" s="990"/>
      <c r="EE152" s="988">
        <f t="shared" ref="EE152:EE160" si="183">$G152</f>
        <v>0</v>
      </c>
      <c r="EF152" s="989">
        <f>VLOOKUP($E152,EE$450:EH$461,2,FALSE)*EE152*($K152)+IF($G152&lt;&gt;0,($H152/$G152)*EE152,0)*(1-$K152)</f>
        <v>0</v>
      </c>
      <c r="EG152" s="989">
        <f>VLOOKUP($E152,EE$450:EH$461,3,FALSE)*EE152*($K152)+IF($G152&lt;&gt;0,($I152/$G152)*EE152,0)*(1-$K152)</f>
        <v>0</v>
      </c>
      <c r="EH152" s="989">
        <f>VLOOKUP($E152,EE$450:EH$461,4,FALSE)*EE152*($K152)+(EE152-EF152-EG152)*(1-$K152)</f>
        <v>0</v>
      </c>
      <c r="EI152" s="990"/>
      <c r="EM152" s="988">
        <f t="shared" ref="EM152:EM160" si="184">$G152</f>
        <v>0</v>
      </c>
      <c r="EN152" s="989">
        <f>VLOOKUP($E152,EM$450:EP$461,2,FALSE)*EM152*($K152)+IF($G152&lt;&gt;0,($H152/$G152)*EM152,0)*(1-$K152)</f>
        <v>0</v>
      </c>
      <c r="EO152" s="989">
        <f>VLOOKUP($E152,EM$450:EP$461,3,FALSE)*EM152*($K152)+IF($G152&lt;&gt;0,($I152/$G152)*EM152,0)*(1-$K152)</f>
        <v>0</v>
      </c>
      <c r="EP152" s="989">
        <f>VLOOKUP($E152,EM$450:EP$461,4,FALSE)*EM152*($K152)+(EM152-EN152-EO152)*(1-$K152)</f>
        <v>0</v>
      </c>
      <c r="EQ152" s="990"/>
      <c r="EU152" s="988">
        <f t="shared" ref="EU152:EU160" si="185">$G152</f>
        <v>0</v>
      </c>
      <c r="EV152" s="989">
        <f>VLOOKUP($E152,EU$450:EX$461,2,FALSE)*EU152*($K152)+IF($G152&lt;&gt;0,($H152/$G152)*EU152,0)*(1-$K152)</f>
        <v>0</v>
      </c>
      <c r="EW152" s="989">
        <f>VLOOKUP($E152,EU$450:EX$461,3,FALSE)*EU152*($K152)+IF($G152&lt;&gt;0,($I152/$G152)*EU152,0)*(1-$K152)</f>
        <v>0</v>
      </c>
      <c r="EX152" s="989">
        <f>VLOOKUP($E152,EU$450:EX$461,4,FALSE)*EU152*($K152)+(EU152-EV152-EW152)*(1-$K152)</f>
        <v>0</v>
      </c>
      <c r="EY152" s="990"/>
      <c r="FC152" s="988">
        <f t="shared" ref="FC152:FC160" si="186">$G152</f>
        <v>0</v>
      </c>
      <c r="FD152" s="989">
        <f>VLOOKUP($E152,FC$450:FF$461,2,FALSE)*FC152*($K152)+IF($G152&lt;&gt;0,($H152/$G152)*FC152,0)*(1-$K152)</f>
        <v>0</v>
      </c>
      <c r="FE152" s="989">
        <f>VLOOKUP($E152,FC$450:FF$461,3,FALSE)*FC152*($K152)+IF($G152&lt;&gt;0,($I152/$G152)*FC152,0)*(1-$K152)</f>
        <v>0</v>
      </c>
      <c r="FF152" s="989">
        <f>VLOOKUP($E152,FC$450:FF$461,4,FALSE)*FC152*($K152)+(FC152-FD152-FE152)*(1-$K152)</f>
        <v>0</v>
      </c>
      <c r="FG152" s="990"/>
      <c r="FK152" s="988">
        <f t="shared" ref="FK152:FK160" si="187">$G152</f>
        <v>0</v>
      </c>
      <c r="FL152" s="989">
        <f>VLOOKUP($E152,FK$450:FN$461,2,FALSE)*FK152*($K152)+IF($G152&lt;&gt;0,($H152/$G152)*FK152,0)*(1-$K152)</f>
        <v>0</v>
      </c>
      <c r="FM152" s="989">
        <f>VLOOKUP($E152,FK$450:FN$461,3,FALSE)*FK152*($K152)+IF($G152&lt;&gt;0,($I152/$G152)*FK152,0)*(1-$K152)</f>
        <v>0</v>
      </c>
      <c r="FN152" s="989">
        <f>VLOOKUP($E152,FK$450:FN$461,4,FALSE)*FK152*($K152)+(FK152-FL152-FM152)*(1-$K152)</f>
        <v>0</v>
      </c>
      <c r="FO152" s="990"/>
    </row>
    <row r="153" spans="1:171">
      <c r="A153" s="1246"/>
      <c r="B153" s="79" t="s">
        <v>25</v>
      </c>
      <c r="C153" s="1963" t="s">
        <v>81</v>
      </c>
      <c r="D153" s="764">
        <v>253</v>
      </c>
      <c r="E153" s="182" t="str">
        <f>'Sch 1- Rate Base '!E153</f>
        <v>DIRECT</v>
      </c>
      <c r="F153" s="765"/>
      <c r="G153" s="182">
        <f>'Sch 1- Rate Base '!G153</f>
        <v>0</v>
      </c>
      <c r="H153" s="182">
        <f>'Sch 1- Rate Base '!H153</f>
        <v>0</v>
      </c>
      <c r="I153" s="182">
        <f>'Sch 1- Rate Base '!I153</f>
        <v>0</v>
      </c>
      <c r="J153" s="1247">
        <f>'Sch 1- Rate Base '!J153</f>
        <v>0</v>
      </c>
      <c r="K153" s="777">
        <f t="shared" si="167"/>
        <v>0</v>
      </c>
      <c r="O153" s="988">
        <f t="shared" si="168"/>
        <v>0</v>
      </c>
      <c r="P153" s="989">
        <f>VLOOKUP($E153,O$450:R$461,2,FALSE)*O153*($K153)+IF($G153&lt;&gt;0,($H153/$G153)*O153,0)*(1-$K153)</f>
        <v>0</v>
      </c>
      <c r="Q153" s="989">
        <f>VLOOKUP($E153,O$450:R$461,3,FALSE)*O153*($K153)+IF($G153&lt;&gt;0,($I153/$G153)*O153,0)*(1-$K153)</f>
        <v>0</v>
      </c>
      <c r="R153" s="989">
        <f>VLOOKUP($E153,O$450:R$461,4,FALSE)*O153*($K153)+(O153-P153-Q153)*(1-$K153)</f>
        <v>0</v>
      </c>
      <c r="S153" s="990"/>
      <c r="W153" s="988">
        <f t="shared" si="169"/>
        <v>0</v>
      </c>
      <c r="X153" s="989">
        <f>VLOOKUP($E153,W$450:Z$461,2,FALSE)*W153*($K153)+IF($G153&lt;&gt;0,($H153/$G153)*W153,0)*(1-$K153)</f>
        <v>0</v>
      </c>
      <c r="Y153" s="989">
        <f>VLOOKUP($E153,W$450:Z$461,3,FALSE)*W153*($K153)+IF($G153&lt;&gt;0,($I153/$G153)*W153,0)*(1-$K153)</f>
        <v>0</v>
      </c>
      <c r="Z153" s="989">
        <f>VLOOKUP($E153,W$450:Z$461,4,FALSE)*W153*($K153)+(W153-X153-Y153)*(1-$K153)</f>
        <v>0</v>
      </c>
      <c r="AA153" s="990"/>
      <c r="AE153" s="988">
        <f t="shared" si="170"/>
        <v>0</v>
      </c>
      <c r="AF153" s="989">
        <f>VLOOKUP($E153,AE$450:AH$461,2,FALSE)*AE153*($K153)+IF($G153&lt;&gt;0,($H153/$G153)*AE153,0)*(1-$K153)</f>
        <v>0</v>
      </c>
      <c r="AG153" s="989">
        <f>VLOOKUP($E153,AE$450:AH$461,3,FALSE)*AE153*($K153)+IF($G153&lt;&gt;0,($I153/$G153)*AE153,0)*(1-$K153)</f>
        <v>0</v>
      </c>
      <c r="AH153" s="989">
        <f>VLOOKUP($E153,AE$450:AH$461,4,FALSE)*AE153*($K153)+(AE153-AF153-AG153)*(1-$K153)</f>
        <v>0</v>
      </c>
      <c r="AI153" s="990"/>
      <c r="AM153" s="988">
        <f t="shared" si="171"/>
        <v>0</v>
      </c>
      <c r="AN153" s="989">
        <f>VLOOKUP($E153,AM$450:AP$461,2,FALSE)*AM153*($K153)+IF($G153&lt;&gt;0,($H153/$G153)*AM153,0)*(1-$K153)</f>
        <v>0</v>
      </c>
      <c r="AO153" s="989">
        <f>VLOOKUP($E153,AM$450:AP$461,3,FALSE)*AM153*($K153)+IF($G153&lt;&gt;0,($I153/$G153)*AM153,0)*(1-$K153)</f>
        <v>0</v>
      </c>
      <c r="AP153" s="989">
        <f>VLOOKUP($E153,AM$450:AP$461,4,FALSE)*AM153*($K153)+(AM153-AN153-AO153)*(1-$K153)</f>
        <v>0</v>
      </c>
      <c r="AQ153" s="990"/>
      <c r="AU153" s="988">
        <f t="shared" si="172"/>
        <v>0</v>
      </c>
      <c r="AV153" s="989">
        <f>VLOOKUP($E153,AU$450:AX$461,2,FALSE)*AU153*($K153)+IF($G153&lt;&gt;0,($H153/$G153)*AU153,0)*(1-$K153)</f>
        <v>0</v>
      </c>
      <c r="AW153" s="989">
        <f>VLOOKUP($E153,AU$450:AX$461,3,FALSE)*AU153*($K153)+IF($G153&lt;&gt;0,($I153/$G153)*AU153,0)*(1-$K153)</f>
        <v>0</v>
      </c>
      <c r="AX153" s="989">
        <f>VLOOKUP($E153,AU$450:AX$461,4,FALSE)*AU153*($K153)+(AU153-AV153-AW153)*(1-$K153)</f>
        <v>0</v>
      </c>
      <c r="AY153" s="990"/>
      <c r="BC153" s="988">
        <f t="shared" si="173"/>
        <v>0</v>
      </c>
      <c r="BD153" s="989">
        <f>VLOOKUP($E153,BC$450:BF$461,2,FALSE)*BC153*($K153)+IF($G153&lt;&gt;0,($H153/$G153)*BC153,0)*(1-$K153)</f>
        <v>0</v>
      </c>
      <c r="BE153" s="989">
        <f>VLOOKUP($E153,BC$450:BF$461,3,FALSE)*BC153*($K153)+IF($G153&lt;&gt;0,($I153/$G153)*BC153,0)*(1-$K153)</f>
        <v>0</v>
      </c>
      <c r="BF153" s="989">
        <f>VLOOKUP($E153,BC$450:BF$461,4,FALSE)*BC153*($K153)+(BC153-BD153-BE153)*(1-$K153)</f>
        <v>0</v>
      </c>
      <c r="BG153" s="990"/>
      <c r="BK153" s="988">
        <f t="shared" si="174"/>
        <v>0</v>
      </c>
      <c r="BL153" s="989">
        <f>VLOOKUP($E153,BK$450:BN$461,2,FALSE)*BK153*($K153)+IF($G153&lt;&gt;0,($H153/$G153)*BK153,0)*(1-$K153)</f>
        <v>0</v>
      </c>
      <c r="BM153" s="989">
        <f>VLOOKUP($E153,BK$450:BN$461,3,FALSE)*BK153*($K153)+IF($G153&lt;&gt;0,($I153/$G153)*BK153,0)*(1-$K153)</f>
        <v>0</v>
      </c>
      <c r="BN153" s="989">
        <f>VLOOKUP($E153,BK$450:BN$461,4,FALSE)*BK153*($K153)+(BK153-BL153-BM153)*(1-$K153)</f>
        <v>0</v>
      </c>
      <c r="BO153" s="990"/>
      <c r="BS153" s="988">
        <f t="shared" si="175"/>
        <v>0</v>
      </c>
      <c r="BT153" s="989">
        <f>VLOOKUP($E153,BS$450:BV$461,2,FALSE)*BS153*($K153)+IF($G153&lt;&gt;0,($H153/$G153)*BS153,0)*(1-$K153)</f>
        <v>0</v>
      </c>
      <c r="BU153" s="989">
        <f>VLOOKUP($E153,BS$450:BV$461,3,FALSE)*BS153*($K153)+IF($G153&lt;&gt;0,($I153/$G153)*BS153,0)*(1-$K153)</f>
        <v>0</v>
      </c>
      <c r="BV153" s="989">
        <f>VLOOKUP($E153,BS$450:BV$461,4,FALSE)*BS153*($K153)+(BS153-BT153-BU153)*(1-$K153)</f>
        <v>0</v>
      </c>
      <c r="BW153" s="990"/>
      <c r="CA153" s="988">
        <f t="shared" si="176"/>
        <v>0</v>
      </c>
      <c r="CB153" s="989">
        <f>VLOOKUP($E153,CA$450:CD$461,2,FALSE)*CA153*($K153)+IF($G153&lt;&gt;0,($H153/$G153)*CA153,0)*(1-$K153)</f>
        <v>0</v>
      </c>
      <c r="CC153" s="989">
        <f>VLOOKUP($E153,CA$450:CD$461,3,FALSE)*CA153*($K153)+IF($G153&lt;&gt;0,($I153/$G153)*CA153,0)*(1-$K153)</f>
        <v>0</v>
      </c>
      <c r="CD153" s="989">
        <f>VLOOKUP($E153,CA$450:CD$461,4,FALSE)*CA153*($K153)+(CA153-CB153-CC153)*(1-$K153)</f>
        <v>0</v>
      </c>
      <c r="CE153" s="990"/>
      <c r="CI153" s="988">
        <f t="shared" si="177"/>
        <v>0</v>
      </c>
      <c r="CJ153" s="989">
        <f>VLOOKUP($E153,CI$450:CL$461,2,FALSE)*CI153*($K153)+IF($G153&lt;&gt;0,($H153/$G153)*CI153,0)*(1-$K153)</f>
        <v>0</v>
      </c>
      <c r="CK153" s="989">
        <f>VLOOKUP($E153,CI$450:CL$461,3,FALSE)*CI153*($K153)+IF($G153&lt;&gt;0,($I153/$G153)*CI153,0)*(1-$K153)</f>
        <v>0</v>
      </c>
      <c r="CL153" s="989">
        <f>VLOOKUP($E153,CI$450:CL$461,4,FALSE)*CI153*($K153)+(CI153-CJ153-CK153)*(1-$K153)</f>
        <v>0</v>
      </c>
      <c r="CM153" s="990"/>
      <c r="CQ153" s="988">
        <f t="shared" si="178"/>
        <v>0</v>
      </c>
      <c r="CR153" s="989">
        <f>VLOOKUP($E153,CQ$450:CT$461,2,FALSE)*CQ153*($K153)+IF($G153&lt;&gt;0,($H153/$G153)*CQ153,0)*(1-$K153)</f>
        <v>0</v>
      </c>
      <c r="CS153" s="989">
        <f>VLOOKUP($E153,CQ$450:CT$461,3,FALSE)*CQ153*($K153)+IF($G153&lt;&gt;0,($I153/$G153)*CQ153,0)*(1-$K153)</f>
        <v>0</v>
      </c>
      <c r="CT153" s="989">
        <f>VLOOKUP($E153,CQ$450:CT$461,4,FALSE)*CQ153*($K153)+(CQ153-CR153-CS153)*(1-$K153)</f>
        <v>0</v>
      </c>
      <c r="CU153" s="990"/>
      <c r="CY153" s="988">
        <f t="shared" si="179"/>
        <v>0</v>
      </c>
      <c r="CZ153" s="989">
        <f>VLOOKUP($E153,CY$450:DB$461,2,FALSE)*CY153*($K153)+IF($G153&lt;&gt;0,($H153/$G153)*CY153,0)*(1-$K153)</f>
        <v>0</v>
      </c>
      <c r="DA153" s="989">
        <f>VLOOKUP($E153,CY$450:DB$461,3,FALSE)*CY153*($K153)+IF($G153&lt;&gt;0,($I153/$G153)*CY153,0)*(1-$K153)</f>
        <v>0</v>
      </c>
      <c r="DB153" s="989">
        <f>VLOOKUP($E153,CY$450:DB$461,4,FALSE)*CY153*($K153)+(CY153-CZ153-DA153)*(1-$K153)</f>
        <v>0</v>
      </c>
      <c r="DC153" s="990"/>
      <c r="DG153" s="988">
        <f t="shared" si="180"/>
        <v>0</v>
      </c>
      <c r="DH153" s="989">
        <f>VLOOKUP($E153,DG$450:DJ$461,2,FALSE)*DG153*($K153)+IF($G153&lt;&gt;0,($H153/$G153)*DG153,0)*(1-$K153)</f>
        <v>0</v>
      </c>
      <c r="DI153" s="989">
        <f>VLOOKUP($E153,DG$450:DJ$461,3,FALSE)*DG153*($K153)+IF($G153&lt;&gt;0,($I153/$G153)*DG153,0)*(1-$K153)</f>
        <v>0</v>
      </c>
      <c r="DJ153" s="989">
        <f>VLOOKUP($E153,DG$450:DJ$461,4,FALSE)*DG153*($K153)+(DG153-DH153-DI153)*(1-$K153)</f>
        <v>0</v>
      </c>
      <c r="DK153" s="990"/>
      <c r="DO153" s="988">
        <f t="shared" si="181"/>
        <v>0</v>
      </c>
      <c r="DP153" s="989">
        <f>VLOOKUP($E153,DO$450:DR$461,2,FALSE)*DO153*($K153)+IF($G153&lt;&gt;0,($H153/$G153)*DO153,0)*(1-$K153)</f>
        <v>0</v>
      </c>
      <c r="DQ153" s="989">
        <f>VLOOKUP($E153,DO$450:DR$461,3,FALSE)*DO153*($K153)+IF($G153&lt;&gt;0,($I153/$G153)*DO153,0)*(1-$K153)</f>
        <v>0</v>
      </c>
      <c r="DR153" s="989">
        <f>VLOOKUP($E153,DO$450:DR$461,4,FALSE)*DO153*($K153)+(DO153-DP153-DQ153)*(1-$K153)</f>
        <v>0</v>
      </c>
      <c r="DS153" s="990"/>
      <c r="DW153" s="988">
        <f t="shared" si="182"/>
        <v>0</v>
      </c>
      <c r="DX153" s="989">
        <f>VLOOKUP($E153,DW$450:DZ$461,2,FALSE)*DW153*($K153)+IF($G153&lt;&gt;0,($H153/$G153)*DW153,0)*(1-$K153)</f>
        <v>0</v>
      </c>
      <c r="DY153" s="989">
        <f>VLOOKUP($E153,DW$450:DZ$461,3,FALSE)*DW153*($K153)+IF($G153&lt;&gt;0,($I153/$G153)*DW153,0)*(1-$K153)</f>
        <v>0</v>
      </c>
      <c r="DZ153" s="989">
        <f>VLOOKUP($E153,DW$450:DZ$461,4,FALSE)*DW153*($K153)+(DW153-DX153-DY153)*(1-$K153)</f>
        <v>0</v>
      </c>
      <c r="EA153" s="990"/>
      <c r="EE153" s="988">
        <f t="shared" si="183"/>
        <v>0</v>
      </c>
      <c r="EF153" s="989">
        <f>VLOOKUP($E153,EE$450:EH$461,2,FALSE)*EE153*($K153)+IF($G153&lt;&gt;0,($H153/$G153)*EE153,0)*(1-$K153)</f>
        <v>0</v>
      </c>
      <c r="EG153" s="989">
        <f>VLOOKUP($E153,EE$450:EH$461,3,FALSE)*EE153*($K153)+IF($G153&lt;&gt;0,($I153/$G153)*EE153,0)*(1-$K153)</f>
        <v>0</v>
      </c>
      <c r="EH153" s="989">
        <f>VLOOKUP($E153,EE$450:EH$461,4,FALSE)*EE153*($K153)+(EE153-EF153-EG153)*(1-$K153)</f>
        <v>0</v>
      </c>
      <c r="EI153" s="990"/>
      <c r="EM153" s="988">
        <f t="shared" si="184"/>
        <v>0</v>
      </c>
      <c r="EN153" s="989">
        <f>VLOOKUP($E153,EM$450:EP$461,2,FALSE)*EM153*($K153)+IF($G153&lt;&gt;0,($H153/$G153)*EM153,0)*(1-$K153)</f>
        <v>0</v>
      </c>
      <c r="EO153" s="989">
        <f>VLOOKUP($E153,EM$450:EP$461,3,FALSE)*EM153*($K153)+IF($G153&lt;&gt;0,($I153/$G153)*EM153,0)*(1-$K153)</f>
        <v>0</v>
      </c>
      <c r="EP153" s="989">
        <f>VLOOKUP($E153,EM$450:EP$461,4,FALSE)*EM153*($K153)+(EM153-EN153-EO153)*(1-$K153)</f>
        <v>0</v>
      </c>
      <c r="EQ153" s="990"/>
      <c r="EU153" s="988">
        <f t="shared" si="185"/>
        <v>0</v>
      </c>
      <c r="EV153" s="989">
        <f>VLOOKUP($E153,EU$450:EX$461,2,FALSE)*EU153*($K153)+IF($G153&lt;&gt;0,($H153/$G153)*EU153,0)*(1-$K153)</f>
        <v>0</v>
      </c>
      <c r="EW153" s="989">
        <f>VLOOKUP($E153,EU$450:EX$461,3,FALSE)*EU153*($K153)+IF($G153&lt;&gt;0,($I153/$G153)*EU153,0)*(1-$K153)</f>
        <v>0</v>
      </c>
      <c r="EX153" s="989">
        <f>VLOOKUP($E153,EU$450:EX$461,4,FALSE)*EU153*($K153)+(EU153-EV153-EW153)*(1-$K153)</f>
        <v>0</v>
      </c>
      <c r="EY153" s="990"/>
      <c r="FC153" s="988">
        <f t="shared" si="186"/>
        <v>0</v>
      </c>
      <c r="FD153" s="989">
        <f>VLOOKUP($E153,FC$450:FF$461,2,FALSE)*FC153*($K153)+IF($G153&lt;&gt;0,($H153/$G153)*FC153,0)*(1-$K153)</f>
        <v>0</v>
      </c>
      <c r="FE153" s="989">
        <f>VLOOKUP($E153,FC$450:FF$461,3,FALSE)*FC153*($K153)+IF($G153&lt;&gt;0,($I153/$G153)*FC153,0)*(1-$K153)</f>
        <v>0</v>
      </c>
      <c r="FF153" s="989">
        <f>VLOOKUP($E153,FC$450:FF$461,4,FALSE)*FC153*($K153)+(FC153-FD153-FE153)*(1-$K153)</f>
        <v>0</v>
      </c>
      <c r="FG153" s="990"/>
      <c r="FK153" s="988">
        <f t="shared" si="187"/>
        <v>0</v>
      </c>
      <c r="FL153" s="989">
        <f>VLOOKUP($E153,FK$450:FN$461,2,FALSE)*FK153*($K153)+IF($G153&lt;&gt;0,($H153/$G153)*FK153,0)*(1-$K153)</f>
        <v>0</v>
      </c>
      <c r="FM153" s="989">
        <f>VLOOKUP($E153,FK$450:FN$461,3,FALSE)*FK153*($K153)+IF($G153&lt;&gt;0,($I153/$G153)*FK153,0)*(1-$K153)</f>
        <v>0</v>
      </c>
      <c r="FN153" s="989">
        <f>VLOOKUP($E153,FK$450:FN$461,4,FALSE)*FK153*($K153)+(FK153-FL153-FM153)*(1-$K153)</f>
        <v>0</v>
      </c>
      <c r="FO153" s="990"/>
    </row>
    <row r="154" spans="1:171">
      <c r="A154" s="1246"/>
      <c r="B154" s="79" t="s">
        <v>26</v>
      </c>
      <c r="C154" s="1963" t="s">
        <v>81</v>
      </c>
      <c r="D154" s="764">
        <v>254</v>
      </c>
      <c r="E154" s="182" t="str">
        <f>'Sch 1- Rate Base '!E154</f>
        <v>DIRECT</v>
      </c>
      <c r="F154" s="765"/>
      <c r="G154" s="182">
        <f>'Sch 1- Rate Base '!G154</f>
        <v>0</v>
      </c>
      <c r="H154" s="182">
        <f>'Sch 1- Rate Base '!H154</f>
        <v>0</v>
      </c>
      <c r="I154" s="182">
        <f>'Sch 1- Rate Base '!I154</f>
        <v>0</v>
      </c>
      <c r="J154" s="1247">
        <f>'Sch 1- Rate Base '!J154</f>
        <v>0</v>
      </c>
      <c r="K154" s="777">
        <f t="shared" si="167"/>
        <v>0</v>
      </c>
      <c r="O154" s="988">
        <f t="shared" si="168"/>
        <v>0</v>
      </c>
      <c r="P154" s="989">
        <f>VLOOKUP($E154,O$450:R$461,2,FALSE)*O154*($K154)+IF($G154&lt;&gt;0,($H154/$G154)*O154,0)*(1-$K154)</f>
        <v>0</v>
      </c>
      <c r="Q154" s="989">
        <f>VLOOKUP($E154,O$450:R$461,3,FALSE)*O154*($K154)+IF($G154&lt;&gt;0,($I154/$G154)*O154,0)*(1-$K154)</f>
        <v>0</v>
      </c>
      <c r="R154" s="989">
        <f>VLOOKUP($E154,O$450:R$461,4,FALSE)*O154*($K154)+(O154-P154-Q154)*(1-$K154)</f>
        <v>0</v>
      </c>
      <c r="S154" s="990"/>
      <c r="W154" s="988">
        <f t="shared" si="169"/>
        <v>0</v>
      </c>
      <c r="X154" s="989">
        <f>VLOOKUP($E154,W$450:Z$461,2,FALSE)*W154*($K154)+IF($G154&lt;&gt;0,($H154/$G154)*W154,0)*(1-$K154)</f>
        <v>0</v>
      </c>
      <c r="Y154" s="989">
        <f>VLOOKUP($E154,W$450:Z$461,3,FALSE)*W154*($K154)+IF($G154&lt;&gt;0,($I154/$G154)*W154,0)*(1-$K154)</f>
        <v>0</v>
      </c>
      <c r="Z154" s="989">
        <f>VLOOKUP($E154,W$450:Z$461,4,FALSE)*W154*($K154)+(W154-X154-Y154)*(1-$K154)</f>
        <v>0</v>
      </c>
      <c r="AA154" s="990"/>
      <c r="AE154" s="988">
        <f t="shared" si="170"/>
        <v>0</v>
      </c>
      <c r="AF154" s="989">
        <f>VLOOKUP($E154,AE$450:AH$461,2,FALSE)*AE154*($K154)+IF($G154&lt;&gt;0,($H154/$G154)*AE154,0)*(1-$K154)</f>
        <v>0</v>
      </c>
      <c r="AG154" s="989">
        <f>VLOOKUP($E154,AE$450:AH$461,3,FALSE)*AE154*($K154)+IF($G154&lt;&gt;0,($I154/$G154)*AE154,0)*(1-$K154)</f>
        <v>0</v>
      </c>
      <c r="AH154" s="989">
        <f>VLOOKUP($E154,AE$450:AH$461,4,FALSE)*AE154*($K154)+(AE154-AF154-AG154)*(1-$K154)</f>
        <v>0</v>
      </c>
      <c r="AI154" s="990"/>
      <c r="AM154" s="988">
        <f t="shared" si="171"/>
        <v>0</v>
      </c>
      <c r="AN154" s="989">
        <f>VLOOKUP($E154,AM$450:AP$461,2,FALSE)*AM154*($K154)+IF($G154&lt;&gt;0,($H154/$G154)*AM154,0)*(1-$K154)</f>
        <v>0</v>
      </c>
      <c r="AO154" s="989">
        <f>VLOOKUP($E154,AM$450:AP$461,3,FALSE)*AM154*($K154)+IF($G154&lt;&gt;0,($I154/$G154)*AM154,0)*(1-$K154)</f>
        <v>0</v>
      </c>
      <c r="AP154" s="989">
        <f>VLOOKUP($E154,AM$450:AP$461,4,FALSE)*AM154*($K154)+(AM154-AN154-AO154)*(1-$K154)</f>
        <v>0</v>
      </c>
      <c r="AQ154" s="990"/>
      <c r="AU154" s="988">
        <f t="shared" si="172"/>
        <v>0</v>
      </c>
      <c r="AV154" s="989">
        <f>VLOOKUP($E154,AU$450:AX$461,2,FALSE)*AU154*($K154)+IF($G154&lt;&gt;0,($H154/$G154)*AU154,0)*(1-$K154)</f>
        <v>0</v>
      </c>
      <c r="AW154" s="989">
        <f>VLOOKUP($E154,AU$450:AX$461,3,FALSE)*AU154*($K154)+IF($G154&lt;&gt;0,($I154/$G154)*AU154,0)*(1-$K154)</f>
        <v>0</v>
      </c>
      <c r="AX154" s="989">
        <f>VLOOKUP($E154,AU$450:AX$461,4,FALSE)*AU154*($K154)+(AU154-AV154-AW154)*(1-$K154)</f>
        <v>0</v>
      </c>
      <c r="AY154" s="990"/>
      <c r="BC154" s="988">
        <f t="shared" si="173"/>
        <v>0</v>
      </c>
      <c r="BD154" s="989">
        <f>VLOOKUP($E154,BC$450:BF$461,2,FALSE)*BC154*($K154)+IF($G154&lt;&gt;0,($H154/$G154)*BC154,0)*(1-$K154)</f>
        <v>0</v>
      </c>
      <c r="BE154" s="989">
        <f>VLOOKUP($E154,BC$450:BF$461,3,FALSE)*BC154*($K154)+IF($G154&lt;&gt;0,($I154/$G154)*BC154,0)*(1-$K154)</f>
        <v>0</v>
      </c>
      <c r="BF154" s="989">
        <f>VLOOKUP($E154,BC$450:BF$461,4,FALSE)*BC154*($K154)+(BC154-BD154-BE154)*(1-$K154)</f>
        <v>0</v>
      </c>
      <c r="BG154" s="990"/>
      <c r="BK154" s="988">
        <f t="shared" si="174"/>
        <v>0</v>
      </c>
      <c r="BL154" s="989">
        <f>VLOOKUP($E154,BK$450:BN$461,2,FALSE)*BK154*($K154)+IF($G154&lt;&gt;0,($H154/$G154)*BK154,0)*(1-$K154)</f>
        <v>0</v>
      </c>
      <c r="BM154" s="989">
        <f>VLOOKUP($E154,BK$450:BN$461,3,FALSE)*BK154*($K154)+IF($G154&lt;&gt;0,($I154/$G154)*BK154,0)*(1-$K154)</f>
        <v>0</v>
      </c>
      <c r="BN154" s="989">
        <f>VLOOKUP($E154,BK$450:BN$461,4,FALSE)*BK154*($K154)+(BK154-BL154-BM154)*(1-$K154)</f>
        <v>0</v>
      </c>
      <c r="BO154" s="990"/>
      <c r="BS154" s="988">
        <f t="shared" si="175"/>
        <v>0</v>
      </c>
      <c r="BT154" s="989">
        <f>VLOOKUP($E154,BS$450:BV$461,2,FALSE)*BS154*($K154)+IF($G154&lt;&gt;0,($H154/$G154)*BS154,0)*(1-$K154)</f>
        <v>0</v>
      </c>
      <c r="BU154" s="989">
        <f>VLOOKUP($E154,BS$450:BV$461,3,FALSE)*BS154*($K154)+IF($G154&lt;&gt;0,($I154/$G154)*BS154,0)*(1-$K154)</f>
        <v>0</v>
      </c>
      <c r="BV154" s="989">
        <f>VLOOKUP($E154,BS$450:BV$461,4,FALSE)*BS154*($K154)+(BS154-BT154-BU154)*(1-$K154)</f>
        <v>0</v>
      </c>
      <c r="BW154" s="990"/>
      <c r="CA154" s="988">
        <f t="shared" si="176"/>
        <v>0</v>
      </c>
      <c r="CB154" s="989">
        <f>VLOOKUP($E154,CA$450:CD$461,2,FALSE)*CA154*($K154)+IF($G154&lt;&gt;0,($H154/$G154)*CA154,0)*(1-$K154)</f>
        <v>0</v>
      </c>
      <c r="CC154" s="989">
        <f>VLOOKUP($E154,CA$450:CD$461,3,FALSE)*CA154*($K154)+IF($G154&lt;&gt;0,($I154/$G154)*CA154,0)*(1-$K154)</f>
        <v>0</v>
      </c>
      <c r="CD154" s="989">
        <f>VLOOKUP($E154,CA$450:CD$461,4,FALSE)*CA154*($K154)+(CA154-CB154-CC154)*(1-$K154)</f>
        <v>0</v>
      </c>
      <c r="CE154" s="990"/>
      <c r="CI154" s="988">
        <f t="shared" si="177"/>
        <v>0</v>
      </c>
      <c r="CJ154" s="989">
        <f>VLOOKUP($E154,CI$450:CL$461,2,FALSE)*CI154*($K154)+IF($G154&lt;&gt;0,($H154/$G154)*CI154,0)*(1-$K154)</f>
        <v>0</v>
      </c>
      <c r="CK154" s="989">
        <f>VLOOKUP($E154,CI$450:CL$461,3,FALSE)*CI154*($K154)+IF($G154&lt;&gt;0,($I154/$G154)*CI154,0)*(1-$K154)</f>
        <v>0</v>
      </c>
      <c r="CL154" s="989">
        <f>VLOOKUP($E154,CI$450:CL$461,4,FALSE)*CI154*($K154)+(CI154-CJ154-CK154)*(1-$K154)</f>
        <v>0</v>
      </c>
      <c r="CM154" s="990"/>
      <c r="CQ154" s="988">
        <f t="shared" si="178"/>
        <v>0</v>
      </c>
      <c r="CR154" s="989">
        <f>VLOOKUP($E154,CQ$450:CT$461,2,FALSE)*CQ154*($K154)+IF($G154&lt;&gt;0,($H154/$G154)*CQ154,0)*(1-$K154)</f>
        <v>0</v>
      </c>
      <c r="CS154" s="989">
        <f>VLOOKUP($E154,CQ$450:CT$461,3,FALSE)*CQ154*($K154)+IF($G154&lt;&gt;0,($I154/$G154)*CQ154,0)*(1-$K154)</f>
        <v>0</v>
      </c>
      <c r="CT154" s="989">
        <f>VLOOKUP($E154,CQ$450:CT$461,4,FALSE)*CQ154*($K154)+(CQ154-CR154-CS154)*(1-$K154)</f>
        <v>0</v>
      </c>
      <c r="CU154" s="990"/>
      <c r="CY154" s="988">
        <f t="shared" si="179"/>
        <v>0</v>
      </c>
      <c r="CZ154" s="989">
        <f>VLOOKUP($E154,CY$450:DB$461,2,FALSE)*CY154*($K154)+IF($G154&lt;&gt;0,($H154/$G154)*CY154,0)*(1-$K154)</f>
        <v>0</v>
      </c>
      <c r="DA154" s="989">
        <f>VLOOKUP($E154,CY$450:DB$461,3,FALSE)*CY154*($K154)+IF($G154&lt;&gt;0,($I154/$G154)*CY154,0)*(1-$K154)</f>
        <v>0</v>
      </c>
      <c r="DB154" s="989">
        <f>VLOOKUP($E154,CY$450:DB$461,4,FALSE)*CY154*($K154)+(CY154-CZ154-DA154)*(1-$K154)</f>
        <v>0</v>
      </c>
      <c r="DC154" s="990"/>
      <c r="DG154" s="988">
        <f t="shared" si="180"/>
        <v>0</v>
      </c>
      <c r="DH154" s="989">
        <f>VLOOKUP($E154,DG$450:DJ$461,2,FALSE)*DG154*($K154)+IF($G154&lt;&gt;0,($H154/$G154)*DG154,0)*(1-$K154)</f>
        <v>0</v>
      </c>
      <c r="DI154" s="989">
        <f>VLOOKUP($E154,DG$450:DJ$461,3,FALSE)*DG154*($K154)+IF($G154&lt;&gt;0,($I154/$G154)*DG154,0)*(1-$K154)</f>
        <v>0</v>
      </c>
      <c r="DJ154" s="989">
        <f>VLOOKUP($E154,DG$450:DJ$461,4,FALSE)*DG154*($K154)+(DG154-DH154-DI154)*(1-$K154)</f>
        <v>0</v>
      </c>
      <c r="DK154" s="990"/>
      <c r="DO154" s="988">
        <f t="shared" si="181"/>
        <v>0</v>
      </c>
      <c r="DP154" s="989">
        <f>VLOOKUP($E154,DO$450:DR$461,2,FALSE)*DO154*($K154)+IF($G154&lt;&gt;0,($H154/$G154)*DO154,0)*(1-$K154)</f>
        <v>0</v>
      </c>
      <c r="DQ154" s="989">
        <f>VLOOKUP($E154,DO$450:DR$461,3,FALSE)*DO154*($K154)+IF($G154&lt;&gt;0,($I154/$G154)*DO154,0)*(1-$K154)</f>
        <v>0</v>
      </c>
      <c r="DR154" s="989">
        <f>VLOOKUP($E154,DO$450:DR$461,4,FALSE)*DO154*($K154)+(DO154-DP154-DQ154)*(1-$K154)</f>
        <v>0</v>
      </c>
      <c r="DS154" s="990"/>
      <c r="DW154" s="988">
        <f t="shared" si="182"/>
        <v>0</v>
      </c>
      <c r="DX154" s="989">
        <f>VLOOKUP($E154,DW$450:DZ$461,2,FALSE)*DW154*($K154)+IF($G154&lt;&gt;0,($H154/$G154)*DW154,0)*(1-$K154)</f>
        <v>0</v>
      </c>
      <c r="DY154" s="989">
        <f>VLOOKUP($E154,DW$450:DZ$461,3,FALSE)*DW154*($K154)+IF($G154&lt;&gt;0,($I154/$G154)*DW154,0)*(1-$K154)</f>
        <v>0</v>
      </c>
      <c r="DZ154" s="989">
        <f>VLOOKUP($E154,DW$450:DZ$461,4,FALSE)*DW154*($K154)+(DW154-DX154-DY154)*(1-$K154)</f>
        <v>0</v>
      </c>
      <c r="EA154" s="990"/>
      <c r="EE154" s="988">
        <f t="shared" si="183"/>
        <v>0</v>
      </c>
      <c r="EF154" s="989">
        <f>VLOOKUP($E154,EE$450:EH$461,2,FALSE)*EE154*($K154)+IF($G154&lt;&gt;0,($H154/$G154)*EE154,0)*(1-$K154)</f>
        <v>0</v>
      </c>
      <c r="EG154" s="989">
        <f>VLOOKUP($E154,EE$450:EH$461,3,FALSE)*EE154*($K154)+IF($G154&lt;&gt;0,($I154/$G154)*EE154,0)*(1-$K154)</f>
        <v>0</v>
      </c>
      <c r="EH154" s="989">
        <f>VLOOKUP($E154,EE$450:EH$461,4,FALSE)*EE154*($K154)+(EE154-EF154-EG154)*(1-$K154)</f>
        <v>0</v>
      </c>
      <c r="EI154" s="990"/>
      <c r="EM154" s="988">
        <f t="shared" si="184"/>
        <v>0</v>
      </c>
      <c r="EN154" s="989">
        <f>VLOOKUP($E154,EM$450:EP$461,2,FALSE)*EM154*($K154)+IF($G154&lt;&gt;0,($H154/$G154)*EM154,0)*(1-$K154)</f>
        <v>0</v>
      </c>
      <c r="EO154" s="989">
        <f>VLOOKUP($E154,EM$450:EP$461,3,FALSE)*EM154*($K154)+IF($G154&lt;&gt;0,($I154/$G154)*EM154,0)*(1-$K154)</f>
        <v>0</v>
      </c>
      <c r="EP154" s="989">
        <f>VLOOKUP($E154,EM$450:EP$461,4,FALSE)*EM154*($K154)+(EM154-EN154-EO154)*(1-$K154)</f>
        <v>0</v>
      </c>
      <c r="EQ154" s="990"/>
      <c r="EU154" s="988">
        <f t="shared" si="185"/>
        <v>0</v>
      </c>
      <c r="EV154" s="989">
        <f>VLOOKUP($E154,EU$450:EX$461,2,FALSE)*EU154*($K154)+IF($G154&lt;&gt;0,($H154/$G154)*EU154,0)*(1-$K154)</f>
        <v>0</v>
      </c>
      <c r="EW154" s="989">
        <f>VLOOKUP($E154,EU$450:EX$461,3,FALSE)*EU154*($K154)+IF($G154&lt;&gt;0,($I154/$G154)*EU154,0)*(1-$K154)</f>
        <v>0</v>
      </c>
      <c r="EX154" s="989">
        <f>VLOOKUP($E154,EU$450:EX$461,4,FALSE)*EU154*($K154)+(EU154-EV154-EW154)*(1-$K154)</f>
        <v>0</v>
      </c>
      <c r="EY154" s="990"/>
      <c r="FC154" s="988">
        <f t="shared" si="186"/>
        <v>0</v>
      </c>
      <c r="FD154" s="989">
        <f>VLOOKUP($E154,FC$450:FF$461,2,FALSE)*FC154*($K154)+IF($G154&lt;&gt;0,($H154/$G154)*FC154,0)*(1-$K154)</f>
        <v>0</v>
      </c>
      <c r="FE154" s="989">
        <f>VLOOKUP($E154,FC$450:FF$461,3,FALSE)*FC154*($K154)+IF($G154&lt;&gt;0,($I154/$G154)*FC154,0)*(1-$K154)</f>
        <v>0</v>
      </c>
      <c r="FF154" s="989">
        <f>VLOOKUP($E154,FC$450:FF$461,4,FALSE)*FC154*($K154)+(FC154-FD154-FE154)*(1-$K154)</f>
        <v>0</v>
      </c>
      <c r="FG154" s="990"/>
      <c r="FK154" s="988">
        <f t="shared" si="187"/>
        <v>0</v>
      </c>
      <c r="FL154" s="989">
        <f>VLOOKUP($E154,FK$450:FN$461,2,FALSE)*FK154*($K154)+IF($G154&lt;&gt;0,($H154/$G154)*FK154,0)*(1-$K154)</f>
        <v>0</v>
      </c>
      <c r="FM154" s="989">
        <f>VLOOKUP($E154,FK$450:FN$461,3,FALSE)*FK154*($K154)+IF($G154&lt;&gt;0,($I154/$G154)*FK154,0)*(1-$K154)</f>
        <v>0</v>
      </c>
      <c r="FN154" s="989">
        <f>VLOOKUP($E154,FK$450:FN$461,4,FALSE)*FK154*($K154)+(FK154-FL154-FM154)*(1-$K154)</f>
        <v>0</v>
      </c>
      <c r="FO154" s="990"/>
    </row>
    <row r="155" spans="1:171">
      <c r="A155" s="1246"/>
      <c r="B155" s="79" t="s">
        <v>23</v>
      </c>
      <c r="C155" s="1963" t="s">
        <v>81</v>
      </c>
      <c r="D155" s="764">
        <v>255</v>
      </c>
      <c r="E155" s="182" t="str">
        <f>'Sch 1- Rate Base '!E155</f>
        <v>DIST</v>
      </c>
      <c r="F155" s="765"/>
      <c r="G155" s="182">
        <f>'Sch 1- Rate Base '!G155</f>
        <v>0</v>
      </c>
      <c r="H155" s="182">
        <f>'Sch 1- Rate Base '!H155</f>
        <v>0</v>
      </c>
      <c r="I155" s="182">
        <f>'Sch 1- Rate Base '!I155</f>
        <v>0</v>
      </c>
      <c r="J155" s="1247">
        <f>'Sch 1- Rate Base '!J155</f>
        <v>0</v>
      </c>
      <c r="K155" s="777">
        <f t="shared" si="167"/>
        <v>1</v>
      </c>
      <c r="O155" s="988">
        <f t="shared" si="168"/>
        <v>0</v>
      </c>
      <c r="P155" s="989">
        <f>VLOOKUP($E155,O$450:R$461,2,FALSE)*O155*($K155)+IF($G155&lt;&gt;0,($H155/$G155)*O155,0)*(1-$K155)</f>
        <v>0</v>
      </c>
      <c r="Q155" s="989">
        <f>VLOOKUP($E155,O$450:R$461,3,FALSE)*O155*($K155)+IF($G155&lt;&gt;0,($I155/$G155)*O155,0)*(1-$K155)</f>
        <v>0</v>
      </c>
      <c r="R155" s="989">
        <f>VLOOKUP($E155,O$450:R$461,4,FALSE)*O155*($K155)+(O155-P155-Q155)*(1-$K155)</f>
        <v>0</v>
      </c>
      <c r="S155" s="990"/>
      <c r="W155" s="988">
        <f t="shared" si="169"/>
        <v>0</v>
      </c>
      <c r="X155" s="989">
        <f>VLOOKUP($E155,W$450:Z$461,2,FALSE)*W155*($K155)+IF($G155&lt;&gt;0,($H155/$G155)*W155,0)*(1-$K155)</f>
        <v>0</v>
      </c>
      <c r="Y155" s="989">
        <f>VLOOKUP($E155,W$450:Z$461,3,FALSE)*W155*($K155)+IF($G155&lt;&gt;0,($I155/$G155)*W155,0)*(1-$K155)</f>
        <v>0</v>
      </c>
      <c r="Z155" s="989">
        <f>VLOOKUP($E155,W$450:Z$461,4,FALSE)*W155*($K155)+(W155-X155-Y155)*(1-$K155)</f>
        <v>0</v>
      </c>
      <c r="AA155" s="990"/>
      <c r="AE155" s="988">
        <f t="shared" si="170"/>
        <v>0</v>
      </c>
      <c r="AF155" s="989">
        <f>VLOOKUP($E155,AE$450:AH$461,2,FALSE)*AE155*($K155)+IF($G155&lt;&gt;0,($H155/$G155)*AE155,0)*(1-$K155)</f>
        <v>0</v>
      </c>
      <c r="AG155" s="989">
        <f>VLOOKUP($E155,AE$450:AH$461,3,FALSE)*AE155*($K155)+IF($G155&lt;&gt;0,($I155/$G155)*AE155,0)*(1-$K155)</f>
        <v>0</v>
      </c>
      <c r="AH155" s="989">
        <f>VLOOKUP($E155,AE$450:AH$461,4,FALSE)*AE155*($K155)+(AE155-AF155-AG155)*(1-$K155)</f>
        <v>0</v>
      </c>
      <c r="AI155" s="990"/>
      <c r="AM155" s="988">
        <f t="shared" si="171"/>
        <v>0</v>
      </c>
      <c r="AN155" s="989">
        <f>VLOOKUP($E155,AM$450:AP$461,2,FALSE)*AM155*($K155)+IF($G155&lt;&gt;0,($H155/$G155)*AM155,0)*(1-$K155)</f>
        <v>0</v>
      </c>
      <c r="AO155" s="989">
        <f>VLOOKUP($E155,AM$450:AP$461,3,FALSE)*AM155*($K155)+IF($G155&lt;&gt;0,($I155/$G155)*AM155,0)*(1-$K155)</f>
        <v>0</v>
      </c>
      <c r="AP155" s="989">
        <f>VLOOKUP($E155,AM$450:AP$461,4,FALSE)*AM155*($K155)+(AM155-AN155-AO155)*(1-$K155)</f>
        <v>0</v>
      </c>
      <c r="AQ155" s="990"/>
      <c r="AU155" s="988">
        <f t="shared" si="172"/>
        <v>0</v>
      </c>
      <c r="AV155" s="989">
        <f>VLOOKUP($E155,AU$450:AX$461,2,FALSE)*AU155*($K155)+IF($G155&lt;&gt;0,($H155/$G155)*AU155,0)*(1-$K155)</f>
        <v>0</v>
      </c>
      <c r="AW155" s="989">
        <f>VLOOKUP($E155,AU$450:AX$461,3,FALSE)*AU155*($K155)+IF($G155&lt;&gt;0,($I155/$G155)*AU155,0)*(1-$K155)</f>
        <v>0</v>
      </c>
      <c r="AX155" s="989">
        <f>VLOOKUP($E155,AU$450:AX$461,4,FALSE)*AU155*($K155)+(AU155-AV155-AW155)*(1-$K155)</f>
        <v>0</v>
      </c>
      <c r="AY155" s="990"/>
      <c r="BC155" s="988">
        <f t="shared" si="173"/>
        <v>0</v>
      </c>
      <c r="BD155" s="989">
        <f>VLOOKUP($E155,BC$450:BF$461,2,FALSE)*BC155*($K155)+IF($G155&lt;&gt;0,($H155/$G155)*BC155,0)*(1-$K155)</f>
        <v>0</v>
      </c>
      <c r="BE155" s="989">
        <f>VLOOKUP($E155,BC$450:BF$461,3,FALSE)*BC155*($K155)+IF($G155&lt;&gt;0,($I155/$G155)*BC155,0)*(1-$K155)</f>
        <v>0</v>
      </c>
      <c r="BF155" s="989">
        <f>VLOOKUP($E155,BC$450:BF$461,4,FALSE)*BC155*($K155)+(BC155-BD155-BE155)*(1-$K155)</f>
        <v>0</v>
      </c>
      <c r="BG155" s="990"/>
      <c r="BK155" s="988">
        <f t="shared" si="174"/>
        <v>0</v>
      </c>
      <c r="BL155" s="989">
        <f>VLOOKUP($E155,BK$450:BN$461,2,FALSE)*BK155*($K155)+IF($G155&lt;&gt;0,($H155/$G155)*BK155,0)*(1-$K155)</f>
        <v>0</v>
      </c>
      <c r="BM155" s="989">
        <f>VLOOKUP($E155,BK$450:BN$461,3,FALSE)*BK155*($K155)+IF($G155&lt;&gt;0,($I155/$G155)*BK155,0)*(1-$K155)</f>
        <v>0</v>
      </c>
      <c r="BN155" s="989">
        <f>VLOOKUP($E155,BK$450:BN$461,4,FALSE)*BK155*($K155)+(BK155-BL155-BM155)*(1-$K155)</f>
        <v>0</v>
      </c>
      <c r="BO155" s="990"/>
      <c r="BS155" s="988">
        <f t="shared" si="175"/>
        <v>0</v>
      </c>
      <c r="BT155" s="989">
        <f>VLOOKUP($E155,BS$450:BV$461,2,FALSE)*BS155*($K155)+IF($G155&lt;&gt;0,($H155/$G155)*BS155,0)*(1-$K155)</f>
        <v>0</v>
      </c>
      <c r="BU155" s="989">
        <f>VLOOKUP($E155,BS$450:BV$461,3,FALSE)*BS155*($K155)+IF($G155&lt;&gt;0,($I155/$G155)*BS155,0)*(1-$K155)</f>
        <v>0</v>
      </c>
      <c r="BV155" s="989">
        <f>VLOOKUP($E155,BS$450:BV$461,4,FALSE)*BS155*($K155)+(BS155-BT155-BU155)*(1-$K155)</f>
        <v>0</v>
      </c>
      <c r="BW155" s="990"/>
      <c r="CA155" s="988">
        <f t="shared" si="176"/>
        <v>0</v>
      </c>
      <c r="CB155" s="989">
        <f>VLOOKUP($E155,CA$450:CD$461,2,FALSE)*CA155*($K155)+IF($G155&lt;&gt;0,($H155/$G155)*CA155,0)*(1-$K155)</f>
        <v>0</v>
      </c>
      <c r="CC155" s="989">
        <f>VLOOKUP($E155,CA$450:CD$461,3,FALSE)*CA155*($K155)+IF($G155&lt;&gt;0,($I155/$G155)*CA155,0)*(1-$K155)</f>
        <v>0</v>
      </c>
      <c r="CD155" s="989">
        <f>VLOOKUP($E155,CA$450:CD$461,4,FALSE)*CA155*($K155)+(CA155-CB155-CC155)*(1-$K155)</f>
        <v>0</v>
      </c>
      <c r="CE155" s="990"/>
      <c r="CI155" s="988">
        <f t="shared" si="177"/>
        <v>0</v>
      </c>
      <c r="CJ155" s="989">
        <f>VLOOKUP($E155,CI$450:CL$461,2,FALSE)*CI155*($K155)+IF($G155&lt;&gt;0,($H155/$G155)*CI155,0)*(1-$K155)</f>
        <v>0</v>
      </c>
      <c r="CK155" s="989">
        <f>VLOOKUP($E155,CI$450:CL$461,3,FALSE)*CI155*($K155)+IF($G155&lt;&gt;0,($I155/$G155)*CI155,0)*(1-$K155)</f>
        <v>0</v>
      </c>
      <c r="CL155" s="989">
        <f>VLOOKUP($E155,CI$450:CL$461,4,FALSE)*CI155*($K155)+(CI155-CJ155-CK155)*(1-$K155)</f>
        <v>0</v>
      </c>
      <c r="CM155" s="990"/>
      <c r="CQ155" s="988">
        <f t="shared" si="178"/>
        <v>0</v>
      </c>
      <c r="CR155" s="989">
        <f>VLOOKUP($E155,CQ$450:CT$461,2,FALSE)*CQ155*($K155)+IF($G155&lt;&gt;0,($H155/$G155)*CQ155,0)*(1-$K155)</f>
        <v>0</v>
      </c>
      <c r="CS155" s="989">
        <f>VLOOKUP($E155,CQ$450:CT$461,3,FALSE)*CQ155*($K155)+IF($G155&lt;&gt;0,($I155/$G155)*CQ155,0)*(1-$K155)</f>
        <v>0</v>
      </c>
      <c r="CT155" s="989">
        <f>VLOOKUP($E155,CQ$450:CT$461,4,FALSE)*CQ155*($K155)+(CQ155-CR155-CS155)*(1-$K155)</f>
        <v>0</v>
      </c>
      <c r="CU155" s="990"/>
      <c r="CY155" s="988">
        <f t="shared" si="179"/>
        <v>0</v>
      </c>
      <c r="CZ155" s="989">
        <f>VLOOKUP($E155,CY$450:DB$461,2,FALSE)*CY155*($K155)+IF($G155&lt;&gt;0,($H155/$G155)*CY155,0)*(1-$K155)</f>
        <v>0</v>
      </c>
      <c r="DA155" s="989">
        <f>VLOOKUP($E155,CY$450:DB$461,3,FALSE)*CY155*($K155)+IF($G155&lt;&gt;0,($I155/$G155)*CY155,0)*(1-$K155)</f>
        <v>0</v>
      </c>
      <c r="DB155" s="989">
        <f>VLOOKUP($E155,CY$450:DB$461,4,FALSE)*CY155*($K155)+(CY155-CZ155-DA155)*(1-$K155)</f>
        <v>0</v>
      </c>
      <c r="DC155" s="990"/>
      <c r="DG155" s="988">
        <f t="shared" si="180"/>
        <v>0</v>
      </c>
      <c r="DH155" s="989">
        <f>VLOOKUP($E155,DG$450:DJ$461,2,FALSE)*DG155*($K155)+IF($G155&lt;&gt;0,($H155/$G155)*DG155,0)*(1-$K155)</f>
        <v>0</v>
      </c>
      <c r="DI155" s="989">
        <f>VLOOKUP($E155,DG$450:DJ$461,3,FALSE)*DG155*($K155)+IF($G155&lt;&gt;0,($I155/$G155)*DG155,0)*(1-$K155)</f>
        <v>0</v>
      </c>
      <c r="DJ155" s="989">
        <f>VLOOKUP($E155,DG$450:DJ$461,4,FALSE)*DG155*($K155)+(DG155-DH155-DI155)*(1-$K155)</f>
        <v>0</v>
      </c>
      <c r="DK155" s="990"/>
      <c r="DO155" s="988">
        <f t="shared" si="181"/>
        <v>0</v>
      </c>
      <c r="DP155" s="989">
        <f>VLOOKUP($E155,DO$450:DR$461,2,FALSE)*DO155*($K155)+IF($G155&lt;&gt;0,($H155/$G155)*DO155,0)*(1-$K155)</f>
        <v>0</v>
      </c>
      <c r="DQ155" s="989">
        <f>VLOOKUP($E155,DO$450:DR$461,3,FALSE)*DO155*($K155)+IF($G155&lt;&gt;0,($I155/$G155)*DO155,0)*(1-$K155)</f>
        <v>0</v>
      </c>
      <c r="DR155" s="989">
        <f>VLOOKUP($E155,DO$450:DR$461,4,FALSE)*DO155*($K155)+(DO155-DP155-DQ155)*(1-$K155)</f>
        <v>0</v>
      </c>
      <c r="DS155" s="990"/>
      <c r="DW155" s="988">
        <f t="shared" si="182"/>
        <v>0</v>
      </c>
      <c r="DX155" s="989">
        <f>VLOOKUP($E155,DW$450:DZ$461,2,FALSE)*DW155*($K155)+IF($G155&lt;&gt;0,($H155/$G155)*DW155,0)*(1-$K155)</f>
        <v>0</v>
      </c>
      <c r="DY155" s="989">
        <f>VLOOKUP($E155,DW$450:DZ$461,3,FALSE)*DW155*($K155)+IF($G155&lt;&gt;0,($I155/$G155)*DW155,0)*(1-$K155)</f>
        <v>0</v>
      </c>
      <c r="DZ155" s="989">
        <f>VLOOKUP($E155,DW$450:DZ$461,4,FALSE)*DW155*($K155)+(DW155-DX155-DY155)*(1-$K155)</f>
        <v>0</v>
      </c>
      <c r="EA155" s="990"/>
      <c r="EE155" s="988">
        <f t="shared" si="183"/>
        <v>0</v>
      </c>
      <c r="EF155" s="989">
        <f>VLOOKUP($E155,EE$450:EH$461,2,FALSE)*EE155*($K155)+IF($G155&lt;&gt;0,($H155/$G155)*EE155,0)*(1-$K155)</f>
        <v>0</v>
      </c>
      <c r="EG155" s="989">
        <f>VLOOKUP($E155,EE$450:EH$461,3,FALSE)*EE155*($K155)+IF($G155&lt;&gt;0,($I155/$G155)*EE155,0)*(1-$K155)</f>
        <v>0</v>
      </c>
      <c r="EH155" s="989">
        <f>VLOOKUP($E155,EE$450:EH$461,4,FALSE)*EE155*($K155)+(EE155-EF155-EG155)*(1-$K155)</f>
        <v>0</v>
      </c>
      <c r="EI155" s="990"/>
      <c r="EM155" s="988">
        <f t="shared" si="184"/>
        <v>0</v>
      </c>
      <c r="EN155" s="989">
        <f>VLOOKUP($E155,EM$450:EP$461,2,FALSE)*EM155*($K155)+IF($G155&lt;&gt;0,($H155/$G155)*EM155,0)*(1-$K155)</f>
        <v>0</v>
      </c>
      <c r="EO155" s="989">
        <f>VLOOKUP($E155,EM$450:EP$461,3,FALSE)*EM155*($K155)+IF($G155&lt;&gt;0,($I155/$G155)*EM155,0)*(1-$K155)</f>
        <v>0</v>
      </c>
      <c r="EP155" s="989">
        <f>VLOOKUP($E155,EM$450:EP$461,4,FALSE)*EM155*($K155)+(EM155-EN155-EO155)*(1-$K155)</f>
        <v>0</v>
      </c>
      <c r="EQ155" s="990"/>
      <c r="EU155" s="988">
        <f t="shared" si="185"/>
        <v>0</v>
      </c>
      <c r="EV155" s="989">
        <f>VLOOKUP($E155,EU$450:EX$461,2,FALSE)*EU155*($K155)+IF($G155&lt;&gt;0,($H155/$G155)*EU155,0)*(1-$K155)</f>
        <v>0</v>
      </c>
      <c r="EW155" s="989">
        <f>VLOOKUP($E155,EU$450:EX$461,3,FALSE)*EU155*($K155)+IF($G155&lt;&gt;0,($I155/$G155)*EU155,0)*(1-$K155)</f>
        <v>0</v>
      </c>
      <c r="EX155" s="989">
        <f>VLOOKUP($E155,EU$450:EX$461,4,FALSE)*EU155*($K155)+(EU155-EV155-EW155)*(1-$K155)</f>
        <v>0</v>
      </c>
      <c r="EY155" s="990"/>
      <c r="FC155" s="988">
        <f t="shared" si="186"/>
        <v>0</v>
      </c>
      <c r="FD155" s="989">
        <f>VLOOKUP($E155,FC$450:FF$461,2,FALSE)*FC155*($K155)+IF($G155&lt;&gt;0,($H155/$G155)*FC155,0)*(1-$K155)</f>
        <v>0</v>
      </c>
      <c r="FE155" s="989">
        <f>VLOOKUP($E155,FC$450:FF$461,3,FALSE)*FC155*($K155)+IF($G155&lt;&gt;0,($I155/$G155)*FC155,0)*(1-$K155)</f>
        <v>0</v>
      </c>
      <c r="FF155" s="989">
        <f>VLOOKUP($E155,FC$450:FF$461,4,FALSE)*FC155*($K155)+(FC155-FD155-FE155)*(1-$K155)</f>
        <v>0</v>
      </c>
      <c r="FG155" s="990"/>
      <c r="FK155" s="988">
        <f t="shared" si="187"/>
        <v>0</v>
      </c>
      <c r="FL155" s="989">
        <f>VLOOKUP($E155,FK$450:FN$461,2,FALSE)*FK155*($K155)+IF($G155&lt;&gt;0,($H155/$G155)*FK155,0)*(1-$K155)</f>
        <v>0</v>
      </c>
      <c r="FM155" s="989">
        <f>VLOOKUP($E155,FK$450:FN$461,3,FALSE)*FK155*($K155)+IF($G155&lt;&gt;0,($I155/$G155)*FK155,0)*(1-$K155)</f>
        <v>0</v>
      </c>
      <c r="FN155" s="989">
        <f>VLOOKUP($E155,FK$450:FN$461,4,FALSE)*FK155*($K155)+(FK155-FL155-FM155)*(1-$K155)</f>
        <v>0</v>
      </c>
      <c r="FO155" s="990"/>
    </row>
    <row r="156" spans="1:171">
      <c r="A156" s="1246"/>
      <c r="B156" s="79" t="s">
        <v>24</v>
      </c>
      <c r="C156" s="1963" t="s">
        <v>81</v>
      </c>
      <c r="D156" s="764">
        <v>256</v>
      </c>
      <c r="E156" s="182" t="str">
        <f>'Sch 1- Rate Base '!E156</f>
        <v>DIRECT</v>
      </c>
      <c r="F156" s="765"/>
      <c r="G156" s="182">
        <f>'Sch 1- Rate Base '!G156</f>
        <v>0</v>
      </c>
      <c r="H156" s="182">
        <f>'Sch 1- Rate Base '!H156</f>
        <v>0</v>
      </c>
      <c r="I156" s="182">
        <f>'Sch 1- Rate Base '!I156</f>
        <v>0</v>
      </c>
      <c r="J156" s="1247">
        <f>'Sch 1- Rate Base '!J156</f>
        <v>0</v>
      </c>
      <c r="K156" s="777">
        <f t="shared" si="167"/>
        <v>0</v>
      </c>
      <c r="O156" s="988">
        <f t="shared" si="168"/>
        <v>0</v>
      </c>
      <c r="P156" s="989">
        <f>VLOOKUP($E156,O$450:R$461,2,FALSE)*O156*($K156)+IF($G156&lt;&gt;0,($H156/$G156)*O156,0)*(1-$K156)</f>
        <v>0</v>
      </c>
      <c r="Q156" s="989">
        <f>VLOOKUP($E156,O$450:R$461,3,FALSE)*O156*($K156)+IF($G156&lt;&gt;0,($I156/$G156)*O156,0)*(1-$K156)</f>
        <v>0</v>
      </c>
      <c r="R156" s="989">
        <f>VLOOKUP($E156,O$450:R$461,4,FALSE)*O156*($K156)+(O156-P156-Q156)*(1-$K156)</f>
        <v>0</v>
      </c>
      <c r="S156" s="990"/>
      <c r="W156" s="988">
        <f t="shared" si="169"/>
        <v>0</v>
      </c>
      <c r="X156" s="989">
        <f>VLOOKUP($E156,W$450:Z$461,2,FALSE)*W156*($K156)+IF($G156&lt;&gt;0,($H156/$G156)*W156,0)*(1-$K156)</f>
        <v>0</v>
      </c>
      <c r="Y156" s="989">
        <f>VLOOKUP($E156,W$450:Z$461,3,FALSE)*W156*($K156)+IF($G156&lt;&gt;0,($I156/$G156)*W156,0)*(1-$K156)</f>
        <v>0</v>
      </c>
      <c r="Z156" s="989">
        <f>VLOOKUP($E156,W$450:Z$461,4,FALSE)*W156*($K156)+(W156-X156-Y156)*(1-$K156)</f>
        <v>0</v>
      </c>
      <c r="AA156" s="990"/>
      <c r="AE156" s="988">
        <f t="shared" si="170"/>
        <v>0</v>
      </c>
      <c r="AF156" s="989">
        <f>VLOOKUP($E156,AE$450:AH$461,2,FALSE)*AE156*($K156)+IF($G156&lt;&gt;0,($H156/$G156)*AE156,0)*(1-$K156)</f>
        <v>0</v>
      </c>
      <c r="AG156" s="989">
        <f>VLOOKUP($E156,AE$450:AH$461,3,FALSE)*AE156*($K156)+IF($G156&lt;&gt;0,($I156/$G156)*AE156,0)*(1-$K156)</f>
        <v>0</v>
      </c>
      <c r="AH156" s="989">
        <f>VLOOKUP($E156,AE$450:AH$461,4,FALSE)*AE156*($K156)+(AE156-AF156-AG156)*(1-$K156)</f>
        <v>0</v>
      </c>
      <c r="AI156" s="990"/>
      <c r="AM156" s="988">
        <f t="shared" si="171"/>
        <v>0</v>
      </c>
      <c r="AN156" s="989">
        <f>VLOOKUP($E156,AM$450:AP$461,2,FALSE)*AM156*($K156)+IF($G156&lt;&gt;0,($H156/$G156)*AM156,0)*(1-$K156)</f>
        <v>0</v>
      </c>
      <c r="AO156" s="989">
        <f>VLOOKUP($E156,AM$450:AP$461,3,FALSE)*AM156*($K156)+IF($G156&lt;&gt;0,($I156/$G156)*AM156,0)*(1-$K156)</f>
        <v>0</v>
      </c>
      <c r="AP156" s="989">
        <f>VLOOKUP($E156,AM$450:AP$461,4,FALSE)*AM156*($K156)+(AM156-AN156-AO156)*(1-$K156)</f>
        <v>0</v>
      </c>
      <c r="AQ156" s="990"/>
      <c r="AU156" s="988">
        <f t="shared" si="172"/>
        <v>0</v>
      </c>
      <c r="AV156" s="989">
        <f>VLOOKUP($E156,AU$450:AX$461,2,FALSE)*AU156*($K156)+IF($G156&lt;&gt;0,($H156/$G156)*AU156,0)*(1-$K156)</f>
        <v>0</v>
      </c>
      <c r="AW156" s="989">
        <f>VLOOKUP($E156,AU$450:AX$461,3,FALSE)*AU156*($K156)+IF($G156&lt;&gt;0,($I156/$G156)*AU156,0)*(1-$K156)</f>
        <v>0</v>
      </c>
      <c r="AX156" s="989">
        <f>VLOOKUP($E156,AU$450:AX$461,4,FALSE)*AU156*($K156)+(AU156-AV156-AW156)*(1-$K156)</f>
        <v>0</v>
      </c>
      <c r="AY156" s="990"/>
      <c r="BC156" s="988">
        <f t="shared" si="173"/>
        <v>0</v>
      </c>
      <c r="BD156" s="989">
        <f>VLOOKUP($E156,BC$450:BF$461,2,FALSE)*BC156*($K156)+IF($G156&lt;&gt;0,($H156/$G156)*BC156,0)*(1-$K156)</f>
        <v>0</v>
      </c>
      <c r="BE156" s="989">
        <f>VLOOKUP($E156,BC$450:BF$461,3,FALSE)*BC156*($K156)+IF($G156&lt;&gt;0,($I156/$G156)*BC156,0)*(1-$K156)</f>
        <v>0</v>
      </c>
      <c r="BF156" s="989">
        <f>VLOOKUP($E156,BC$450:BF$461,4,FALSE)*BC156*($K156)+(BC156-BD156-BE156)*(1-$K156)</f>
        <v>0</v>
      </c>
      <c r="BG156" s="990"/>
      <c r="BK156" s="988">
        <f t="shared" si="174"/>
        <v>0</v>
      </c>
      <c r="BL156" s="989">
        <f>VLOOKUP($E156,BK$450:BN$461,2,FALSE)*BK156*($K156)+IF($G156&lt;&gt;0,($H156/$G156)*BK156,0)*(1-$K156)</f>
        <v>0</v>
      </c>
      <c r="BM156" s="989">
        <f>VLOOKUP($E156,BK$450:BN$461,3,FALSE)*BK156*($K156)+IF($G156&lt;&gt;0,($I156/$G156)*BK156,0)*(1-$K156)</f>
        <v>0</v>
      </c>
      <c r="BN156" s="989">
        <f>VLOOKUP($E156,BK$450:BN$461,4,FALSE)*BK156*($K156)+(BK156-BL156-BM156)*(1-$K156)</f>
        <v>0</v>
      </c>
      <c r="BO156" s="990"/>
      <c r="BS156" s="988">
        <f t="shared" si="175"/>
        <v>0</v>
      </c>
      <c r="BT156" s="989">
        <f>VLOOKUP($E156,BS$450:BV$461,2,FALSE)*BS156*($K156)+IF($G156&lt;&gt;0,($H156/$G156)*BS156,0)*(1-$K156)</f>
        <v>0</v>
      </c>
      <c r="BU156" s="989">
        <f>VLOOKUP($E156,BS$450:BV$461,3,FALSE)*BS156*($K156)+IF($G156&lt;&gt;0,($I156/$G156)*BS156,0)*(1-$K156)</f>
        <v>0</v>
      </c>
      <c r="BV156" s="989">
        <f>VLOOKUP($E156,BS$450:BV$461,4,FALSE)*BS156*($K156)+(BS156-BT156-BU156)*(1-$K156)</f>
        <v>0</v>
      </c>
      <c r="BW156" s="990"/>
      <c r="CA156" s="988">
        <f t="shared" si="176"/>
        <v>0</v>
      </c>
      <c r="CB156" s="989">
        <f>VLOOKUP($E156,CA$450:CD$461,2,FALSE)*CA156*($K156)+IF($G156&lt;&gt;0,($H156/$G156)*CA156,0)*(1-$K156)</f>
        <v>0</v>
      </c>
      <c r="CC156" s="989">
        <f>VLOOKUP($E156,CA$450:CD$461,3,FALSE)*CA156*($K156)+IF($G156&lt;&gt;0,($I156/$G156)*CA156,0)*(1-$K156)</f>
        <v>0</v>
      </c>
      <c r="CD156" s="989">
        <f>VLOOKUP($E156,CA$450:CD$461,4,FALSE)*CA156*($K156)+(CA156-CB156-CC156)*(1-$K156)</f>
        <v>0</v>
      </c>
      <c r="CE156" s="990"/>
      <c r="CI156" s="988">
        <f t="shared" si="177"/>
        <v>0</v>
      </c>
      <c r="CJ156" s="989">
        <f>VLOOKUP($E156,CI$450:CL$461,2,FALSE)*CI156*($K156)+IF($G156&lt;&gt;0,($H156/$G156)*CI156,0)*(1-$K156)</f>
        <v>0</v>
      </c>
      <c r="CK156" s="989">
        <f>VLOOKUP($E156,CI$450:CL$461,3,FALSE)*CI156*($K156)+IF($G156&lt;&gt;0,($I156/$G156)*CI156,0)*(1-$K156)</f>
        <v>0</v>
      </c>
      <c r="CL156" s="989">
        <f>VLOOKUP($E156,CI$450:CL$461,4,FALSE)*CI156*($K156)+(CI156-CJ156-CK156)*(1-$K156)</f>
        <v>0</v>
      </c>
      <c r="CM156" s="990"/>
      <c r="CQ156" s="988">
        <f t="shared" si="178"/>
        <v>0</v>
      </c>
      <c r="CR156" s="989">
        <f>VLOOKUP($E156,CQ$450:CT$461,2,FALSE)*CQ156*($K156)+IF($G156&lt;&gt;0,($H156/$G156)*CQ156,0)*(1-$K156)</f>
        <v>0</v>
      </c>
      <c r="CS156" s="989">
        <f>VLOOKUP($E156,CQ$450:CT$461,3,FALSE)*CQ156*($K156)+IF($G156&lt;&gt;0,($I156/$G156)*CQ156,0)*(1-$K156)</f>
        <v>0</v>
      </c>
      <c r="CT156" s="989">
        <f>VLOOKUP($E156,CQ$450:CT$461,4,FALSE)*CQ156*($K156)+(CQ156-CR156-CS156)*(1-$K156)</f>
        <v>0</v>
      </c>
      <c r="CU156" s="990"/>
      <c r="CY156" s="988">
        <f t="shared" si="179"/>
        <v>0</v>
      </c>
      <c r="CZ156" s="989">
        <f>VLOOKUP($E156,CY$450:DB$461,2,FALSE)*CY156*($K156)+IF($G156&lt;&gt;0,($H156/$G156)*CY156,0)*(1-$K156)</f>
        <v>0</v>
      </c>
      <c r="DA156" s="989">
        <f>VLOOKUP($E156,CY$450:DB$461,3,FALSE)*CY156*($K156)+IF($G156&lt;&gt;0,($I156/$G156)*CY156,0)*(1-$K156)</f>
        <v>0</v>
      </c>
      <c r="DB156" s="989">
        <f>VLOOKUP($E156,CY$450:DB$461,4,FALSE)*CY156*($K156)+(CY156-CZ156-DA156)*(1-$K156)</f>
        <v>0</v>
      </c>
      <c r="DC156" s="990"/>
      <c r="DG156" s="988">
        <f t="shared" si="180"/>
        <v>0</v>
      </c>
      <c r="DH156" s="989">
        <f>VLOOKUP($E156,DG$450:DJ$461,2,FALSE)*DG156*($K156)+IF($G156&lt;&gt;0,($H156/$G156)*DG156,0)*(1-$K156)</f>
        <v>0</v>
      </c>
      <c r="DI156" s="989">
        <f>VLOOKUP($E156,DG$450:DJ$461,3,FALSE)*DG156*($K156)+IF($G156&lt;&gt;0,($I156/$G156)*DG156,0)*(1-$K156)</f>
        <v>0</v>
      </c>
      <c r="DJ156" s="989">
        <f>VLOOKUP($E156,DG$450:DJ$461,4,FALSE)*DG156*($K156)+(DG156-DH156-DI156)*(1-$K156)</f>
        <v>0</v>
      </c>
      <c r="DK156" s="990"/>
      <c r="DO156" s="988">
        <f t="shared" si="181"/>
        <v>0</v>
      </c>
      <c r="DP156" s="989">
        <f>VLOOKUP($E156,DO$450:DR$461,2,FALSE)*DO156*($K156)+IF($G156&lt;&gt;0,($H156/$G156)*DO156,0)*(1-$K156)</f>
        <v>0</v>
      </c>
      <c r="DQ156" s="989">
        <f>VLOOKUP($E156,DO$450:DR$461,3,FALSE)*DO156*($K156)+IF($G156&lt;&gt;0,($I156/$G156)*DO156,0)*(1-$K156)</f>
        <v>0</v>
      </c>
      <c r="DR156" s="989">
        <f>VLOOKUP($E156,DO$450:DR$461,4,FALSE)*DO156*($K156)+(DO156-DP156-DQ156)*(1-$K156)</f>
        <v>0</v>
      </c>
      <c r="DS156" s="990"/>
      <c r="DW156" s="988">
        <f t="shared" si="182"/>
        <v>0</v>
      </c>
      <c r="DX156" s="989">
        <f>VLOOKUP($E156,DW$450:DZ$461,2,FALSE)*DW156*($K156)+IF($G156&lt;&gt;0,($H156/$G156)*DW156,0)*(1-$K156)</f>
        <v>0</v>
      </c>
      <c r="DY156" s="989">
        <f>VLOOKUP($E156,DW$450:DZ$461,3,FALSE)*DW156*($K156)+IF($G156&lt;&gt;0,($I156/$G156)*DW156,0)*(1-$K156)</f>
        <v>0</v>
      </c>
      <c r="DZ156" s="989">
        <f>VLOOKUP($E156,DW$450:DZ$461,4,FALSE)*DW156*($K156)+(DW156-DX156-DY156)*(1-$K156)</f>
        <v>0</v>
      </c>
      <c r="EA156" s="990"/>
      <c r="EE156" s="988">
        <f t="shared" si="183"/>
        <v>0</v>
      </c>
      <c r="EF156" s="989">
        <f>VLOOKUP($E156,EE$450:EH$461,2,FALSE)*EE156*($K156)+IF($G156&lt;&gt;0,($H156/$G156)*EE156,0)*(1-$K156)</f>
        <v>0</v>
      </c>
      <c r="EG156" s="989">
        <f>VLOOKUP($E156,EE$450:EH$461,3,FALSE)*EE156*($K156)+IF($G156&lt;&gt;0,($I156/$G156)*EE156,0)*(1-$K156)</f>
        <v>0</v>
      </c>
      <c r="EH156" s="989">
        <f>VLOOKUP($E156,EE$450:EH$461,4,FALSE)*EE156*($K156)+(EE156-EF156-EG156)*(1-$K156)</f>
        <v>0</v>
      </c>
      <c r="EI156" s="990"/>
      <c r="EM156" s="988">
        <f t="shared" si="184"/>
        <v>0</v>
      </c>
      <c r="EN156" s="989">
        <f>VLOOKUP($E156,EM$450:EP$461,2,FALSE)*EM156*($K156)+IF($G156&lt;&gt;0,($H156/$G156)*EM156,0)*(1-$K156)</f>
        <v>0</v>
      </c>
      <c r="EO156" s="989">
        <f>VLOOKUP($E156,EM$450:EP$461,3,FALSE)*EM156*($K156)+IF($G156&lt;&gt;0,($I156/$G156)*EM156,0)*(1-$K156)</f>
        <v>0</v>
      </c>
      <c r="EP156" s="989">
        <f>VLOOKUP($E156,EM$450:EP$461,4,FALSE)*EM156*($K156)+(EM156-EN156-EO156)*(1-$K156)</f>
        <v>0</v>
      </c>
      <c r="EQ156" s="990"/>
      <c r="EU156" s="988">
        <f t="shared" si="185"/>
        <v>0</v>
      </c>
      <c r="EV156" s="989">
        <f>VLOOKUP($E156,EU$450:EX$461,2,FALSE)*EU156*($K156)+IF($G156&lt;&gt;0,($H156/$G156)*EU156,0)*(1-$K156)</f>
        <v>0</v>
      </c>
      <c r="EW156" s="989">
        <f>VLOOKUP($E156,EU$450:EX$461,3,FALSE)*EU156*($K156)+IF($G156&lt;&gt;0,($I156/$G156)*EU156,0)*(1-$K156)</f>
        <v>0</v>
      </c>
      <c r="EX156" s="989">
        <f>VLOOKUP($E156,EU$450:EX$461,4,FALSE)*EU156*($K156)+(EU156-EV156-EW156)*(1-$K156)</f>
        <v>0</v>
      </c>
      <c r="EY156" s="990"/>
      <c r="FC156" s="988">
        <f t="shared" si="186"/>
        <v>0</v>
      </c>
      <c r="FD156" s="989">
        <f>VLOOKUP($E156,FC$450:FF$461,2,FALSE)*FC156*($K156)+IF($G156&lt;&gt;0,($H156/$G156)*FC156,0)*(1-$K156)</f>
        <v>0</v>
      </c>
      <c r="FE156" s="989">
        <f>VLOOKUP($E156,FC$450:FF$461,3,FALSE)*FC156*($K156)+IF($G156&lt;&gt;0,($I156/$G156)*FC156,0)*(1-$K156)</f>
        <v>0</v>
      </c>
      <c r="FF156" s="989">
        <f>VLOOKUP($E156,FC$450:FF$461,4,FALSE)*FC156*($K156)+(FC156-FD156-FE156)*(1-$K156)</f>
        <v>0</v>
      </c>
      <c r="FG156" s="990"/>
      <c r="FK156" s="988">
        <f t="shared" si="187"/>
        <v>0</v>
      </c>
      <c r="FL156" s="989">
        <f>VLOOKUP($E156,FK$450:FN$461,2,FALSE)*FK156*($K156)+IF($G156&lt;&gt;0,($H156/$G156)*FK156,0)*(1-$K156)</f>
        <v>0</v>
      </c>
      <c r="FM156" s="989">
        <f>VLOOKUP($E156,FK$450:FN$461,3,FALSE)*FK156*($K156)+IF($G156&lt;&gt;0,($I156/$G156)*FK156,0)*(1-$K156)</f>
        <v>0</v>
      </c>
      <c r="FN156" s="989">
        <f>VLOOKUP($E156,FK$450:FN$461,4,FALSE)*FK156*($K156)+(FK156-FL156-FM156)*(1-$K156)</f>
        <v>0</v>
      </c>
      <c r="FO156" s="990"/>
    </row>
    <row r="157" spans="1:171">
      <c r="A157" s="1246"/>
      <c r="B157" s="79" t="s">
        <v>27</v>
      </c>
      <c r="C157" s="1963" t="s">
        <v>81</v>
      </c>
      <c r="D157" s="764">
        <v>257</v>
      </c>
      <c r="E157" s="182" t="str">
        <f>'Sch 1- Rate Base '!E157</f>
        <v>PTDG</v>
      </c>
      <c r="F157" s="765"/>
      <c r="G157" s="182">
        <f>'Sch 1- Rate Base '!G157</f>
        <v>0</v>
      </c>
      <c r="H157" s="182">
        <f>'Sch 1- Rate Base '!H157</f>
        <v>0</v>
      </c>
      <c r="I157" s="182">
        <f>'Sch 1- Rate Base '!I157</f>
        <v>0</v>
      </c>
      <c r="J157" s="1247">
        <f>'Sch 1- Rate Base '!J157</f>
        <v>0</v>
      </c>
      <c r="K157" s="777">
        <f t="shared" si="167"/>
        <v>1</v>
      </c>
      <c r="O157" s="988">
        <f t="shared" si="168"/>
        <v>0</v>
      </c>
      <c r="P157" s="989">
        <f>VLOOKUP($E157,O$450:R$461,2,FALSE)*O157*($K157)+IF($G157&lt;&gt;0,($H157/$G157)*O157,0)*(1-$K157)</f>
        <v>0</v>
      </c>
      <c r="Q157" s="989">
        <f>VLOOKUP($E157,O$450:R$461,3,FALSE)*O157*($K157)+IF($G157&lt;&gt;0,($I157/$G157)*O157,0)*(1-$K157)</f>
        <v>0</v>
      </c>
      <c r="R157" s="989">
        <f>VLOOKUP($E157,O$450:R$461,4,FALSE)*O157*($K157)+(O157-P157-Q157)*(1-$K157)</f>
        <v>0</v>
      </c>
      <c r="S157" s="990"/>
      <c r="W157" s="988">
        <f t="shared" si="169"/>
        <v>0</v>
      </c>
      <c r="X157" s="989">
        <f>VLOOKUP($E157,W$450:Z$461,2,FALSE)*W157*($K157)+IF($G157&lt;&gt;0,($H157/$G157)*W157,0)*(1-$K157)</f>
        <v>0</v>
      </c>
      <c r="Y157" s="989">
        <f>VLOOKUP($E157,W$450:Z$461,3,FALSE)*W157*($K157)+IF($G157&lt;&gt;0,($I157/$G157)*W157,0)*(1-$K157)</f>
        <v>0</v>
      </c>
      <c r="Z157" s="989">
        <f>VLOOKUP($E157,W$450:Z$461,4,FALSE)*W157*($K157)+(W157-X157-Y157)*(1-$K157)</f>
        <v>0</v>
      </c>
      <c r="AA157" s="990"/>
      <c r="AE157" s="988">
        <f t="shared" si="170"/>
        <v>0</v>
      </c>
      <c r="AF157" s="989">
        <f>VLOOKUP($E157,AE$450:AH$461,2,FALSE)*AE157*($K157)+IF($G157&lt;&gt;0,($H157/$G157)*AE157,0)*(1-$K157)</f>
        <v>0</v>
      </c>
      <c r="AG157" s="989">
        <f>VLOOKUP($E157,AE$450:AH$461,3,FALSE)*AE157*($K157)+IF($G157&lt;&gt;0,($I157/$G157)*AE157,0)*(1-$K157)</f>
        <v>0</v>
      </c>
      <c r="AH157" s="989">
        <f>VLOOKUP($E157,AE$450:AH$461,4,FALSE)*AE157*($K157)+(AE157-AF157-AG157)*(1-$K157)</f>
        <v>0</v>
      </c>
      <c r="AI157" s="990"/>
      <c r="AM157" s="988">
        <f t="shared" si="171"/>
        <v>0</v>
      </c>
      <c r="AN157" s="989">
        <f>VLOOKUP($E157,AM$450:AP$461,2,FALSE)*AM157*($K157)+IF($G157&lt;&gt;0,($H157/$G157)*AM157,0)*(1-$K157)</f>
        <v>0</v>
      </c>
      <c r="AO157" s="989">
        <f>VLOOKUP($E157,AM$450:AP$461,3,FALSE)*AM157*($K157)+IF($G157&lt;&gt;0,($I157/$G157)*AM157,0)*(1-$K157)</f>
        <v>0</v>
      </c>
      <c r="AP157" s="989">
        <f>VLOOKUP($E157,AM$450:AP$461,4,FALSE)*AM157*($K157)+(AM157-AN157-AO157)*(1-$K157)</f>
        <v>0</v>
      </c>
      <c r="AQ157" s="990"/>
      <c r="AU157" s="988">
        <f t="shared" si="172"/>
        <v>0</v>
      </c>
      <c r="AV157" s="989">
        <f>VLOOKUP($E157,AU$450:AX$461,2,FALSE)*AU157*($K157)+IF($G157&lt;&gt;0,($H157/$G157)*AU157,0)*(1-$K157)</f>
        <v>0</v>
      </c>
      <c r="AW157" s="989">
        <f>VLOOKUP($E157,AU$450:AX$461,3,FALSE)*AU157*($K157)+IF($G157&lt;&gt;0,($I157/$G157)*AU157,0)*(1-$K157)</f>
        <v>0</v>
      </c>
      <c r="AX157" s="989">
        <f>VLOOKUP($E157,AU$450:AX$461,4,FALSE)*AU157*($K157)+(AU157-AV157-AW157)*(1-$K157)</f>
        <v>0</v>
      </c>
      <c r="AY157" s="990"/>
      <c r="BC157" s="988">
        <f t="shared" si="173"/>
        <v>0</v>
      </c>
      <c r="BD157" s="989">
        <f>VLOOKUP($E157,BC$450:BF$461,2,FALSE)*BC157*($K157)+IF($G157&lt;&gt;0,($H157/$G157)*BC157,0)*(1-$K157)</f>
        <v>0</v>
      </c>
      <c r="BE157" s="989">
        <f>VLOOKUP($E157,BC$450:BF$461,3,FALSE)*BC157*($K157)+IF($G157&lt;&gt;0,($I157/$G157)*BC157,0)*(1-$K157)</f>
        <v>0</v>
      </c>
      <c r="BF157" s="989">
        <f>VLOOKUP($E157,BC$450:BF$461,4,FALSE)*BC157*($K157)+(BC157-BD157-BE157)*(1-$K157)</f>
        <v>0</v>
      </c>
      <c r="BG157" s="990"/>
      <c r="BK157" s="988">
        <f t="shared" si="174"/>
        <v>0</v>
      </c>
      <c r="BL157" s="989">
        <f>VLOOKUP($E157,BK$450:BN$461,2,FALSE)*BK157*($K157)+IF($G157&lt;&gt;0,($H157/$G157)*BK157,0)*(1-$K157)</f>
        <v>0</v>
      </c>
      <c r="BM157" s="989">
        <f>VLOOKUP($E157,BK$450:BN$461,3,FALSE)*BK157*($K157)+IF($G157&lt;&gt;0,($I157/$G157)*BK157,0)*(1-$K157)</f>
        <v>0</v>
      </c>
      <c r="BN157" s="989">
        <f>VLOOKUP($E157,BK$450:BN$461,4,FALSE)*BK157*($K157)+(BK157-BL157-BM157)*(1-$K157)</f>
        <v>0</v>
      </c>
      <c r="BO157" s="990"/>
      <c r="BS157" s="988">
        <f t="shared" si="175"/>
        <v>0</v>
      </c>
      <c r="BT157" s="989">
        <f>VLOOKUP($E157,BS$450:BV$461,2,FALSE)*BS157*($K157)+IF($G157&lt;&gt;0,($H157/$G157)*BS157,0)*(1-$K157)</f>
        <v>0</v>
      </c>
      <c r="BU157" s="989">
        <f>VLOOKUP($E157,BS$450:BV$461,3,FALSE)*BS157*($K157)+IF($G157&lt;&gt;0,($I157/$G157)*BS157,0)*(1-$K157)</f>
        <v>0</v>
      </c>
      <c r="BV157" s="989">
        <f>VLOOKUP($E157,BS$450:BV$461,4,FALSE)*BS157*($K157)+(BS157-BT157-BU157)*(1-$K157)</f>
        <v>0</v>
      </c>
      <c r="BW157" s="990"/>
      <c r="CA157" s="988">
        <f t="shared" si="176"/>
        <v>0</v>
      </c>
      <c r="CB157" s="989">
        <f>VLOOKUP($E157,CA$450:CD$461,2,FALSE)*CA157*($K157)+IF($G157&lt;&gt;0,($H157/$G157)*CA157,0)*(1-$K157)</f>
        <v>0</v>
      </c>
      <c r="CC157" s="989">
        <f>VLOOKUP($E157,CA$450:CD$461,3,FALSE)*CA157*($K157)+IF($G157&lt;&gt;0,($I157/$G157)*CA157,0)*(1-$K157)</f>
        <v>0</v>
      </c>
      <c r="CD157" s="989">
        <f>VLOOKUP($E157,CA$450:CD$461,4,FALSE)*CA157*($K157)+(CA157-CB157-CC157)*(1-$K157)</f>
        <v>0</v>
      </c>
      <c r="CE157" s="990"/>
      <c r="CI157" s="988">
        <f t="shared" si="177"/>
        <v>0</v>
      </c>
      <c r="CJ157" s="989">
        <f>VLOOKUP($E157,CI$450:CL$461,2,FALSE)*CI157*($K157)+IF($G157&lt;&gt;0,($H157/$G157)*CI157,0)*(1-$K157)</f>
        <v>0</v>
      </c>
      <c r="CK157" s="989">
        <f>VLOOKUP($E157,CI$450:CL$461,3,FALSE)*CI157*($K157)+IF($G157&lt;&gt;0,($I157/$G157)*CI157,0)*(1-$K157)</f>
        <v>0</v>
      </c>
      <c r="CL157" s="989">
        <f>VLOOKUP($E157,CI$450:CL$461,4,FALSE)*CI157*($K157)+(CI157-CJ157-CK157)*(1-$K157)</f>
        <v>0</v>
      </c>
      <c r="CM157" s="990"/>
      <c r="CQ157" s="988">
        <f t="shared" si="178"/>
        <v>0</v>
      </c>
      <c r="CR157" s="989">
        <f>VLOOKUP($E157,CQ$450:CT$461,2,FALSE)*CQ157*($K157)+IF($G157&lt;&gt;0,($H157/$G157)*CQ157,0)*(1-$K157)</f>
        <v>0</v>
      </c>
      <c r="CS157" s="989">
        <f>VLOOKUP($E157,CQ$450:CT$461,3,FALSE)*CQ157*($K157)+IF($G157&lt;&gt;0,($I157/$G157)*CQ157,0)*(1-$K157)</f>
        <v>0</v>
      </c>
      <c r="CT157" s="989">
        <f>VLOOKUP($E157,CQ$450:CT$461,4,FALSE)*CQ157*($K157)+(CQ157-CR157-CS157)*(1-$K157)</f>
        <v>0</v>
      </c>
      <c r="CU157" s="990"/>
      <c r="CY157" s="988">
        <f t="shared" si="179"/>
        <v>0</v>
      </c>
      <c r="CZ157" s="989">
        <f>VLOOKUP($E157,CY$450:DB$461,2,FALSE)*CY157*($K157)+IF($G157&lt;&gt;0,($H157/$G157)*CY157,0)*(1-$K157)</f>
        <v>0</v>
      </c>
      <c r="DA157" s="989">
        <f>VLOOKUP($E157,CY$450:DB$461,3,FALSE)*CY157*($K157)+IF($G157&lt;&gt;0,($I157/$G157)*CY157,0)*(1-$K157)</f>
        <v>0</v>
      </c>
      <c r="DB157" s="989">
        <f>VLOOKUP($E157,CY$450:DB$461,4,FALSE)*CY157*($K157)+(CY157-CZ157-DA157)*(1-$K157)</f>
        <v>0</v>
      </c>
      <c r="DC157" s="990"/>
      <c r="DG157" s="988">
        <f t="shared" si="180"/>
        <v>0</v>
      </c>
      <c r="DH157" s="989">
        <f>VLOOKUP($E157,DG$450:DJ$461,2,FALSE)*DG157*($K157)+IF($G157&lt;&gt;0,($H157/$G157)*DG157,0)*(1-$K157)</f>
        <v>0</v>
      </c>
      <c r="DI157" s="989">
        <f>VLOOKUP($E157,DG$450:DJ$461,3,FALSE)*DG157*($K157)+IF($G157&lt;&gt;0,($I157/$G157)*DG157,0)*(1-$K157)</f>
        <v>0</v>
      </c>
      <c r="DJ157" s="989">
        <f>VLOOKUP($E157,DG$450:DJ$461,4,FALSE)*DG157*($K157)+(DG157-DH157-DI157)*(1-$K157)</f>
        <v>0</v>
      </c>
      <c r="DK157" s="990"/>
      <c r="DO157" s="988">
        <f t="shared" si="181"/>
        <v>0</v>
      </c>
      <c r="DP157" s="989">
        <f>VLOOKUP($E157,DO$450:DR$461,2,FALSE)*DO157*($K157)+IF($G157&lt;&gt;0,($H157/$G157)*DO157,0)*(1-$K157)</f>
        <v>0</v>
      </c>
      <c r="DQ157" s="989">
        <f>VLOOKUP($E157,DO$450:DR$461,3,FALSE)*DO157*($K157)+IF($G157&lt;&gt;0,($I157/$G157)*DO157,0)*(1-$K157)</f>
        <v>0</v>
      </c>
      <c r="DR157" s="989">
        <f>VLOOKUP($E157,DO$450:DR$461,4,FALSE)*DO157*($K157)+(DO157-DP157-DQ157)*(1-$K157)</f>
        <v>0</v>
      </c>
      <c r="DS157" s="990"/>
      <c r="DW157" s="988">
        <f t="shared" si="182"/>
        <v>0</v>
      </c>
      <c r="DX157" s="989">
        <f>VLOOKUP($E157,DW$450:DZ$461,2,FALSE)*DW157*($K157)+IF($G157&lt;&gt;0,($H157/$G157)*DW157,0)*(1-$K157)</f>
        <v>0</v>
      </c>
      <c r="DY157" s="989">
        <f>VLOOKUP($E157,DW$450:DZ$461,3,FALSE)*DW157*($K157)+IF($G157&lt;&gt;0,($I157/$G157)*DW157,0)*(1-$K157)</f>
        <v>0</v>
      </c>
      <c r="DZ157" s="989">
        <f>VLOOKUP($E157,DW$450:DZ$461,4,FALSE)*DW157*($K157)+(DW157-DX157-DY157)*(1-$K157)</f>
        <v>0</v>
      </c>
      <c r="EA157" s="990"/>
      <c r="EE157" s="988">
        <f t="shared" si="183"/>
        <v>0</v>
      </c>
      <c r="EF157" s="989">
        <f>VLOOKUP($E157,EE$450:EH$461,2,FALSE)*EE157*($K157)+IF($G157&lt;&gt;0,($H157/$G157)*EE157,0)*(1-$K157)</f>
        <v>0</v>
      </c>
      <c r="EG157" s="989">
        <f>VLOOKUP($E157,EE$450:EH$461,3,FALSE)*EE157*($K157)+IF($G157&lt;&gt;0,($I157/$G157)*EE157,0)*(1-$K157)</f>
        <v>0</v>
      </c>
      <c r="EH157" s="989">
        <f>VLOOKUP($E157,EE$450:EH$461,4,FALSE)*EE157*($K157)+(EE157-EF157-EG157)*(1-$K157)</f>
        <v>0</v>
      </c>
      <c r="EI157" s="990"/>
      <c r="EM157" s="988">
        <f t="shared" si="184"/>
        <v>0</v>
      </c>
      <c r="EN157" s="989">
        <f>VLOOKUP($E157,EM$450:EP$461,2,FALSE)*EM157*($K157)+IF($G157&lt;&gt;0,($H157/$G157)*EM157,0)*(1-$K157)</f>
        <v>0</v>
      </c>
      <c r="EO157" s="989">
        <f>VLOOKUP($E157,EM$450:EP$461,3,FALSE)*EM157*($K157)+IF($G157&lt;&gt;0,($I157/$G157)*EM157,0)*(1-$K157)</f>
        <v>0</v>
      </c>
      <c r="EP157" s="989">
        <f>VLOOKUP($E157,EM$450:EP$461,4,FALSE)*EM157*($K157)+(EM157-EN157-EO157)*(1-$K157)</f>
        <v>0</v>
      </c>
      <c r="EQ157" s="990"/>
      <c r="EU157" s="988">
        <f t="shared" si="185"/>
        <v>0</v>
      </c>
      <c r="EV157" s="989">
        <f>VLOOKUP($E157,EU$450:EX$461,2,FALSE)*EU157*($K157)+IF($G157&lt;&gt;0,($H157/$G157)*EU157,0)*(1-$K157)</f>
        <v>0</v>
      </c>
      <c r="EW157" s="989">
        <f>VLOOKUP($E157,EU$450:EX$461,3,FALSE)*EU157*($K157)+IF($G157&lt;&gt;0,($I157/$G157)*EU157,0)*(1-$K157)</f>
        <v>0</v>
      </c>
      <c r="EX157" s="989">
        <f>VLOOKUP($E157,EU$450:EX$461,4,FALSE)*EU157*($K157)+(EU157-EV157-EW157)*(1-$K157)</f>
        <v>0</v>
      </c>
      <c r="EY157" s="990"/>
      <c r="FC157" s="988">
        <f t="shared" si="186"/>
        <v>0</v>
      </c>
      <c r="FD157" s="989">
        <f>VLOOKUP($E157,FC$450:FF$461,2,FALSE)*FC157*($K157)+IF($G157&lt;&gt;0,($H157/$G157)*FC157,0)*(1-$K157)</f>
        <v>0</v>
      </c>
      <c r="FE157" s="989">
        <f>VLOOKUP($E157,FC$450:FF$461,3,FALSE)*FC157*($K157)+IF($G157&lt;&gt;0,($I157/$G157)*FC157,0)*(1-$K157)</f>
        <v>0</v>
      </c>
      <c r="FF157" s="989">
        <f>VLOOKUP($E157,FC$450:FF$461,4,FALSE)*FC157*($K157)+(FC157-FD157-FE157)*(1-$K157)</f>
        <v>0</v>
      </c>
      <c r="FG157" s="990"/>
      <c r="FK157" s="988">
        <f t="shared" si="187"/>
        <v>0</v>
      </c>
      <c r="FL157" s="989">
        <f>VLOOKUP($E157,FK$450:FN$461,2,FALSE)*FK157*($K157)+IF($G157&lt;&gt;0,($H157/$G157)*FK157,0)*(1-$K157)</f>
        <v>0</v>
      </c>
      <c r="FM157" s="989">
        <f>VLOOKUP($E157,FK$450:FN$461,3,FALSE)*FK157*($K157)+IF($G157&lt;&gt;0,($I157/$G157)*FK157,0)*(1-$K157)</f>
        <v>0</v>
      </c>
      <c r="FN157" s="989">
        <f>VLOOKUP($E157,FK$450:FN$461,4,FALSE)*FK157*($K157)+(FK157-FL157-FM157)*(1-$K157)</f>
        <v>0</v>
      </c>
      <c r="FO157" s="990"/>
    </row>
    <row r="158" spans="1:171">
      <c r="A158" s="1246"/>
      <c r="B158" s="79" t="s">
        <v>31</v>
      </c>
      <c r="C158" s="1963" t="s">
        <v>81</v>
      </c>
      <c r="D158" s="764">
        <v>281</v>
      </c>
      <c r="E158" s="182" t="str">
        <f>'Sch 1- Rate Base '!E158</f>
        <v>DIST</v>
      </c>
      <c r="F158" s="765"/>
      <c r="G158" s="182">
        <f>'Sch 1- Rate Base '!G158</f>
        <v>0</v>
      </c>
      <c r="H158" s="182">
        <f>'Sch 1- Rate Base '!H158</f>
        <v>0</v>
      </c>
      <c r="I158" s="182">
        <f>'Sch 1- Rate Base '!I158</f>
        <v>0</v>
      </c>
      <c r="J158" s="1247">
        <f>'Sch 1- Rate Base '!J158</f>
        <v>0</v>
      </c>
      <c r="K158" s="777">
        <f t="shared" si="167"/>
        <v>1</v>
      </c>
      <c r="O158" s="988">
        <f t="shared" si="168"/>
        <v>0</v>
      </c>
      <c r="P158" s="989">
        <f>VLOOKUP($E158,O$450:R$461,2,FALSE)*O158*($K158)+IF($G158&lt;&gt;0,($H158/$G158)*O158,0)*(1-$K158)</f>
        <v>0</v>
      </c>
      <c r="Q158" s="989">
        <f>VLOOKUP($E158,O$450:R$461,3,FALSE)*O158*($K158)+IF($G158&lt;&gt;0,($I158/$G158)*O158,0)*(1-$K158)</f>
        <v>0</v>
      </c>
      <c r="R158" s="989">
        <f>VLOOKUP($E158,O$450:R$461,4,FALSE)*O158*($K158)+(O158-P158-Q158)*(1-$K158)</f>
        <v>0</v>
      </c>
      <c r="S158" s="990"/>
      <c r="W158" s="988">
        <f t="shared" si="169"/>
        <v>0</v>
      </c>
      <c r="X158" s="989">
        <f>VLOOKUP($E158,W$450:Z$461,2,FALSE)*W158*($K158)+IF($G158&lt;&gt;0,($H158/$G158)*W158,0)*(1-$K158)</f>
        <v>0</v>
      </c>
      <c r="Y158" s="989">
        <f>VLOOKUP($E158,W$450:Z$461,3,FALSE)*W158*($K158)+IF($G158&lt;&gt;0,($I158/$G158)*W158,0)*(1-$K158)</f>
        <v>0</v>
      </c>
      <c r="Z158" s="989">
        <f>VLOOKUP($E158,W$450:Z$461,4,FALSE)*W158*($K158)+(W158-X158-Y158)*(1-$K158)</f>
        <v>0</v>
      </c>
      <c r="AA158" s="990"/>
      <c r="AE158" s="988">
        <f t="shared" si="170"/>
        <v>0</v>
      </c>
      <c r="AF158" s="989">
        <f>VLOOKUP($E158,AE$450:AH$461,2,FALSE)*AE158*($K158)+IF($G158&lt;&gt;0,($H158/$G158)*AE158,0)*(1-$K158)</f>
        <v>0</v>
      </c>
      <c r="AG158" s="989">
        <f>VLOOKUP($E158,AE$450:AH$461,3,FALSE)*AE158*($K158)+IF($G158&lt;&gt;0,($I158/$G158)*AE158,0)*(1-$K158)</f>
        <v>0</v>
      </c>
      <c r="AH158" s="989">
        <f>VLOOKUP($E158,AE$450:AH$461,4,FALSE)*AE158*($K158)+(AE158-AF158-AG158)*(1-$K158)</f>
        <v>0</v>
      </c>
      <c r="AI158" s="990"/>
      <c r="AM158" s="988">
        <f t="shared" si="171"/>
        <v>0</v>
      </c>
      <c r="AN158" s="989">
        <f>VLOOKUP($E158,AM$450:AP$461,2,FALSE)*AM158*($K158)+IF($G158&lt;&gt;0,($H158/$G158)*AM158,0)*(1-$K158)</f>
        <v>0</v>
      </c>
      <c r="AO158" s="989">
        <f>VLOOKUP($E158,AM$450:AP$461,3,FALSE)*AM158*($K158)+IF($G158&lt;&gt;0,($I158/$G158)*AM158,0)*(1-$K158)</f>
        <v>0</v>
      </c>
      <c r="AP158" s="989">
        <f>VLOOKUP($E158,AM$450:AP$461,4,FALSE)*AM158*($K158)+(AM158-AN158-AO158)*(1-$K158)</f>
        <v>0</v>
      </c>
      <c r="AQ158" s="990"/>
      <c r="AU158" s="988">
        <f t="shared" si="172"/>
        <v>0</v>
      </c>
      <c r="AV158" s="989">
        <f>VLOOKUP($E158,AU$450:AX$461,2,FALSE)*AU158*($K158)+IF($G158&lt;&gt;0,($H158/$G158)*AU158,0)*(1-$K158)</f>
        <v>0</v>
      </c>
      <c r="AW158" s="989">
        <f>VLOOKUP($E158,AU$450:AX$461,3,FALSE)*AU158*($K158)+IF($G158&lt;&gt;0,($I158/$G158)*AU158,0)*(1-$K158)</f>
        <v>0</v>
      </c>
      <c r="AX158" s="989">
        <f>VLOOKUP($E158,AU$450:AX$461,4,FALSE)*AU158*($K158)+(AU158-AV158-AW158)*(1-$K158)</f>
        <v>0</v>
      </c>
      <c r="AY158" s="990"/>
      <c r="BC158" s="988">
        <f t="shared" si="173"/>
        <v>0</v>
      </c>
      <c r="BD158" s="989">
        <f>VLOOKUP($E158,BC$450:BF$461,2,FALSE)*BC158*($K158)+IF($G158&lt;&gt;0,($H158/$G158)*BC158,0)*(1-$K158)</f>
        <v>0</v>
      </c>
      <c r="BE158" s="989">
        <f>VLOOKUP($E158,BC$450:BF$461,3,FALSE)*BC158*($K158)+IF($G158&lt;&gt;0,($I158/$G158)*BC158,0)*(1-$K158)</f>
        <v>0</v>
      </c>
      <c r="BF158" s="989">
        <f>VLOOKUP($E158,BC$450:BF$461,4,FALSE)*BC158*($K158)+(BC158-BD158-BE158)*(1-$K158)</f>
        <v>0</v>
      </c>
      <c r="BG158" s="990"/>
      <c r="BK158" s="988">
        <f t="shared" si="174"/>
        <v>0</v>
      </c>
      <c r="BL158" s="989">
        <f>VLOOKUP($E158,BK$450:BN$461,2,FALSE)*BK158*($K158)+IF($G158&lt;&gt;0,($H158/$G158)*BK158,0)*(1-$K158)</f>
        <v>0</v>
      </c>
      <c r="BM158" s="989">
        <f>VLOOKUP($E158,BK$450:BN$461,3,FALSE)*BK158*($K158)+IF($G158&lt;&gt;0,($I158/$G158)*BK158,0)*(1-$K158)</f>
        <v>0</v>
      </c>
      <c r="BN158" s="989">
        <f>VLOOKUP($E158,BK$450:BN$461,4,FALSE)*BK158*($K158)+(BK158-BL158-BM158)*(1-$K158)</f>
        <v>0</v>
      </c>
      <c r="BO158" s="990"/>
      <c r="BS158" s="988">
        <f t="shared" si="175"/>
        <v>0</v>
      </c>
      <c r="BT158" s="989">
        <f>VLOOKUP($E158,BS$450:BV$461,2,FALSE)*BS158*($K158)+IF($G158&lt;&gt;0,($H158/$G158)*BS158,0)*(1-$K158)</f>
        <v>0</v>
      </c>
      <c r="BU158" s="989">
        <f>VLOOKUP($E158,BS$450:BV$461,3,FALSE)*BS158*($K158)+IF($G158&lt;&gt;0,($I158/$G158)*BS158,0)*(1-$K158)</f>
        <v>0</v>
      </c>
      <c r="BV158" s="989">
        <f>VLOOKUP($E158,BS$450:BV$461,4,FALSE)*BS158*($K158)+(BS158-BT158-BU158)*(1-$K158)</f>
        <v>0</v>
      </c>
      <c r="BW158" s="990"/>
      <c r="CA158" s="988">
        <f t="shared" si="176"/>
        <v>0</v>
      </c>
      <c r="CB158" s="989">
        <f>VLOOKUP($E158,CA$450:CD$461,2,FALSE)*CA158*($K158)+IF($G158&lt;&gt;0,($H158/$G158)*CA158,0)*(1-$K158)</f>
        <v>0</v>
      </c>
      <c r="CC158" s="989">
        <f>VLOOKUP($E158,CA$450:CD$461,3,FALSE)*CA158*($K158)+IF($G158&lt;&gt;0,($I158/$G158)*CA158,0)*(1-$K158)</f>
        <v>0</v>
      </c>
      <c r="CD158" s="989">
        <f>VLOOKUP($E158,CA$450:CD$461,4,FALSE)*CA158*($K158)+(CA158-CB158-CC158)*(1-$K158)</f>
        <v>0</v>
      </c>
      <c r="CE158" s="990"/>
      <c r="CI158" s="988">
        <f t="shared" si="177"/>
        <v>0</v>
      </c>
      <c r="CJ158" s="989">
        <f>VLOOKUP($E158,CI$450:CL$461,2,FALSE)*CI158*($K158)+IF($G158&lt;&gt;0,($H158/$G158)*CI158,0)*(1-$K158)</f>
        <v>0</v>
      </c>
      <c r="CK158" s="989">
        <f>VLOOKUP($E158,CI$450:CL$461,3,FALSE)*CI158*($K158)+IF($G158&lt;&gt;0,($I158/$G158)*CI158,0)*(1-$K158)</f>
        <v>0</v>
      </c>
      <c r="CL158" s="989">
        <f>VLOOKUP($E158,CI$450:CL$461,4,FALSE)*CI158*($K158)+(CI158-CJ158-CK158)*(1-$K158)</f>
        <v>0</v>
      </c>
      <c r="CM158" s="990"/>
      <c r="CQ158" s="988">
        <f t="shared" si="178"/>
        <v>0</v>
      </c>
      <c r="CR158" s="989">
        <f>VLOOKUP($E158,CQ$450:CT$461,2,FALSE)*CQ158*($K158)+IF($G158&lt;&gt;0,($H158/$G158)*CQ158,0)*(1-$K158)</f>
        <v>0</v>
      </c>
      <c r="CS158" s="989">
        <f>VLOOKUP($E158,CQ$450:CT$461,3,FALSE)*CQ158*($K158)+IF($G158&lt;&gt;0,($I158/$G158)*CQ158,0)*(1-$K158)</f>
        <v>0</v>
      </c>
      <c r="CT158" s="989">
        <f>VLOOKUP($E158,CQ$450:CT$461,4,FALSE)*CQ158*($K158)+(CQ158-CR158-CS158)*(1-$K158)</f>
        <v>0</v>
      </c>
      <c r="CU158" s="990"/>
      <c r="CY158" s="988">
        <f t="shared" si="179"/>
        <v>0</v>
      </c>
      <c r="CZ158" s="989">
        <f>VLOOKUP($E158,CY$450:DB$461,2,FALSE)*CY158*($K158)+IF($G158&lt;&gt;0,($H158/$G158)*CY158,0)*(1-$K158)</f>
        <v>0</v>
      </c>
      <c r="DA158" s="989">
        <f>VLOOKUP($E158,CY$450:DB$461,3,FALSE)*CY158*($K158)+IF($G158&lt;&gt;0,($I158/$G158)*CY158,0)*(1-$K158)</f>
        <v>0</v>
      </c>
      <c r="DB158" s="989">
        <f>VLOOKUP($E158,CY$450:DB$461,4,FALSE)*CY158*($K158)+(CY158-CZ158-DA158)*(1-$K158)</f>
        <v>0</v>
      </c>
      <c r="DC158" s="990"/>
      <c r="DG158" s="988">
        <f t="shared" si="180"/>
        <v>0</v>
      </c>
      <c r="DH158" s="989">
        <f>VLOOKUP($E158,DG$450:DJ$461,2,FALSE)*DG158*($K158)+IF($G158&lt;&gt;0,($H158/$G158)*DG158,0)*(1-$K158)</f>
        <v>0</v>
      </c>
      <c r="DI158" s="989">
        <f>VLOOKUP($E158,DG$450:DJ$461,3,FALSE)*DG158*($K158)+IF($G158&lt;&gt;0,($I158/$G158)*DG158,0)*(1-$K158)</f>
        <v>0</v>
      </c>
      <c r="DJ158" s="989">
        <f>VLOOKUP($E158,DG$450:DJ$461,4,FALSE)*DG158*($K158)+(DG158-DH158-DI158)*(1-$K158)</f>
        <v>0</v>
      </c>
      <c r="DK158" s="990"/>
      <c r="DO158" s="988">
        <f t="shared" si="181"/>
        <v>0</v>
      </c>
      <c r="DP158" s="989">
        <f>VLOOKUP($E158,DO$450:DR$461,2,FALSE)*DO158*($K158)+IF($G158&lt;&gt;0,($H158/$G158)*DO158,0)*(1-$K158)</f>
        <v>0</v>
      </c>
      <c r="DQ158" s="989">
        <f>VLOOKUP($E158,DO$450:DR$461,3,FALSE)*DO158*($K158)+IF($G158&lt;&gt;0,($I158/$G158)*DO158,0)*(1-$K158)</f>
        <v>0</v>
      </c>
      <c r="DR158" s="989">
        <f>VLOOKUP($E158,DO$450:DR$461,4,FALSE)*DO158*($K158)+(DO158-DP158-DQ158)*(1-$K158)</f>
        <v>0</v>
      </c>
      <c r="DS158" s="990"/>
      <c r="DW158" s="988">
        <f t="shared" si="182"/>
        <v>0</v>
      </c>
      <c r="DX158" s="989">
        <f>VLOOKUP($E158,DW$450:DZ$461,2,FALSE)*DW158*($K158)+IF($G158&lt;&gt;0,($H158/$G158)*DW158,0)*(1-$K158)</f>
        <v>0</v>
      </c>
      <c r="DY158" s="989">
        <f>VLOOKUP($E158,DW$450:DZ$461,3,FALSE)*DW158*($K158)+IF($G158&lt;&gt;0,($I158/$G158)*DW158,0)*(1-$K158)</f>
        <v>0</v>
      </c>
      <c r="DZ158" s="989">
        <f>VLOOKUP($E158,DW$450:DZ$461,4,FALSE)*DW158*($K158)+(DW158-DX158-DY158)*(1-$K158)</f>
        <v>0</v>
      </c>
      <c r="EA158" s="990"/>
      <c r="EE158" s="988">
        <f t="shared" si="183"/>
        <v>0</v>
      </c>
      <c r="EF158" s="989">
        <f>VLOOKUP($E158,EE$450:EH$461,2,FALSE)*EE158*($K158)+IF($G158&lt;&gt;0,($H158/$G158)*EE158,0)*(1-$K158)</f>
        <v>0</v>
      </c>
      <c r="EG158" s="989">
        <f>VLOOKUP($E158,EE$450:EH$461,3,FALSE)*EE158*($K158)+IF($G158&lt;&gt;0,($I158/$G158)*EE158,0)*(1-$K158)</f>
        <v>0</v>
      </c>
      <c r="EH158" s="989">
        <f>VLOOKUP($E158,EE$450:EH$461,4,FALSE)*EE158*($K158)+(EE158-EF158-EG158)*(1-$K158)</f>
        <v>0</v>
      </c>
      <c r="EI158" s="990"/>
      <c r="EM158" s="988">
        <f t="shared" si="184"/>
        <v>0</v>
      </c>
      <c r="EN158" s="989">
        <f>VLOOKUP($E158,EM$450:EP$461,2,FALSE)*EM158*($K158)+IF($G158&lt;&gt;0,($H158/$G158)*EM158,0)*(1-$K158)</f>
        <v>0</v>
      </c>
      <c r="EO158" s="989">
        <f>VLOOKUP($E158,EM$450:EP$461,3,FALSE)*EM158*($K158)+IF($G158&lt;&gt;0,($I158/$G158)*EM158,0)*(1-$K158)</f>
        <v>0</v>
      </c>
      <c r="EP158" s="989">
        <f>VLOOKUP($E158,EM$450:EP$461,4,FALSE)*EM158*($K158)+(EM158-EN158-EO158)*(1-$K158)</f>
        <v>0</v>
      </c>
      <c r="EQ158" s="990"/>
      <c r="EU158" s="988">
        <f t="shared" si="185"/>
        <v>0</v>
      </c>
      <c r="EV158" s="989">
        <f>VLOOKUP($E158,EU$450:EX$461,2,FALSE)*EU158*($K158)+IF($G158&lt;&gt;0,($H158/$G158)*EU158,0)*(1-$K158)</f>
        <v>0</v>
      </c>
      <c r="EW158" s="989">
        <f>VLOOKUP($E158,EU$450:EX$461,3,FALSE)*EU158*($K158)+IF($G158&lt;&gt;0,($I158/$G158)*EU158,0)*(1-$K158)</f>
        <v>0</v>
      </c>
      <c r="EX158" s="989">
        <f>VLOOKUP($E158,EU$450:EX$461,4,FALSE)*EU158*($K158)+(EU158-EV158-EW158)*(1-$K158)</f>
        <v>0</v>
      </c>
      <c r="EY158" s="990"/>
      <c r="FC158" s="988">
        <f t="shared" si="186"/>
        <v>0</v>
      </c>
      <c r="FD158" s="989">
        <f>VLOOKUP($E158,FC$450:FF$461,2,FALSE)*FC158*($K158)+IF($G158&lt;&gt;0,($H158/$G158)*FC158,0)*(1-$K158)</f>
        <v>0</v>
      </c>
      <c r="FE158" s="989">
        <f>VLOOKUP($E158,FC$450:FF$461,3,FALSE)*FC158*($K158)+IF($G158&lt;&gt;0,($I158/$G158)*FC158,0)*(1-$K158)</f>
        <v>0</v>
      </c>
      <c r="FF158" s="989">
        <f>VLOOKUP($E158,FC$450:FF$461,4,FALSE)*FC158*($K158)+(FC158-FD158-FE158)*(1-$K158)</f>
        <v>0</v>
      </c>
      <c r="FG158" s="990"/>
      <c r="FK158" s="988">
        <f t="shared" si="187"/>
        <v>0</v>
      </c>
      <c r="FL158" s="989">
        <f>VLOOKUP($E158,FK$450:FN$461,2,FALSE)*FK158*($K158)+IF($G158&lt;&gt;0,($H158/$G158)*FK158,0)*(1-$K158)</f>
        <v>0</v>
      </c>
      <c r="FM158" s="989">
        <f>VLOOKUP($E158,FK$450:FN$461,3,FALSE)*FK158*($K158)+IF($G158&lt;&gt;0,($I158/$G158)*FK158,0)*(1-$K158)</f>
        <v>0</v>
      </c>
      <c r="FN158" s="989">
        <f>VLOOKUP($E158,FK$450:FN$461,4,FALSE)*FK158*($K158)+(FK158-FL158-FM158)*(1-$K158)</f>
        <v>0</v>
      </c>
      <c r="FO158" s="990"/>
    </row>
    <row r="159" spans="1:171">
      <c r="A159" s="1246"/>
      <c r="B159" s="79" t="s">
        <v>32</v>
      </c>
      <c r="C159" s="1963" t="s">
        <v>81</v>
      </c>
      <c r="D159" s="764">
        <v>282</v>
      </c>
      <c r="E159" s="182" t="str">
        <f>'Sch 1- Rate Base '!E159</f>
        <v>DIST</v>
      </c>
      <c r="F159" s="765"/>
      <c r="G159" s="182">
        <f>'Sch 1- Rate Base '!G159</f>
        <v>0</v>
      </c>
      <c r="H159" s="182">
        <f>'Sch 1- Rate Base '!H159</f>
        <v>0</v>
      </c>
      <c r="I159" s="182">
        <f>'Sch 1- Rate Base '!I159</f>
        <v>0</v>
      </c>
      <c r="J159" s="1247">
        <f>'Sch 1- Rate Base '!J159</f>
        <v>0</v>
      </c>
      <c r="K159" s="777">
        <f t="shared" si="167"/>
        <v>1</v>
      </c>
      <c r="O159" s="988">
        <f t="shared" si="168"/>
        <v>0</v>
      </c>
      <c r="P159" s="989">
        <f>VLOOKUP($E159,O$450:R$461,2,FALSE)*O159*($K159)+IF($G159&lt;&gt;0,($H159/$G159)*O159,0)*(1-$K159)</f>
        <v>0</v>
      </c>
      <c r="Q159" s="989">
        <f>VLOOKUP($E159,O$450:R$461,3,FALSE)*O159*($K159)+IF($G159&lt;&gt;0,($I159/$G159)*O159,0)*(1-$K159)</f>
        <v>0</v>
      </c>
      <c r="R159" s="989">
        <f>VLOOKUP($E159,O$450:R$461,4,FALSE)*O159*($K159)+(O159-P159-Q159)*(1-$K159)</f>
        <v>0</v>
      </c>
      <c r="S159" s="990"/>
      <c r="W159" s="988">
        <f t="shared" si="169"/>
        <v>0</v>
      </c>
      <c r="X159" s="989">
        <f>VLOOKUP($E159,W$450:Z$461,2,FALSE)*W159*($K159)+IF($G159&lt;&gt;0,($H159/$G159)*W159,0)*(1-$K159)</f>
        <v>0</v>
      </c>
      <c r="Y159" s="989">
        <f>VLOOKUP($E159,W$450:Z$461,3,FALSE)*W159*($K159)+IF($G159&lt;&gt;0,($I159/$G159)*W159,0)*(1-$K159)</f>
        <v>0</v>
      </c>
      <c r="Z159" s="989">
        <f>VLOOKUP($E159,W$450:Z$461,4,FALSE)*W159*($K159)+(W159-X159-Y159)*(1-$K159)</f>
        <v>0</v>
      </c>
      <c r="AA159" s="990"/>
      <c r="AE159" s="988">
        <f t="shared" si="170"/>
        <v>0</v>
      </c>
      <c r="AF159" s="989">
        <f>VLOOKUP($E159,AE$450:AH$461,2,FALSE)*AE159*($K159)+IF($G159&lt;&gt;0,($H159/$G159)*AE159,0)*(1-$K159)</f>
        <v>0</v>
      </c>
      <c r="AG159" s="989">
        <f>VLOOKUP($E159,AE$450:AH$461,3,FALSE)*AE159*($K159)+IF($G159&lt;&gt;0,($I159/$G159)*AE159,0)*(1-$K159)</f>
        <v>0</v>
      </c>
      <c r="AH159" s="989">
        <f>VLOOKUP($E159,AE$450:AH$461,4,FALSE)*AE159*($K159)+(AE159-AF159-AG159)*(1-$K159)</f>
        <v>0</v>
      </c>
      <c r="AI159" s="990"/>
      <c r="AM159" s="988">
        <f t="shared" si="171"/>
        <v>0</v>
      </c>
      <c r="AN159" s="989">
        <f>VLOOKUP($E159,AM$450:AP$461,2,FALSE)*AM159*($K159)+IF($G159&lt;&gt;0,($H159/$G159)*AM159,0)*(1-$K159)</f>
        <v>0</v>
      </c>
      <c r="AO159" s="989">
        <f>VLOOKUP($E159,AM$450:AP$461,3,FALSE)*AM159*($K159)+IF($G159&lt;&gt;0,($I159/$G159)*AM159,0)*(1-$K159)</f>
        <v>0</v>
      </c>
      <c r="AP159" s="989">
        <f>VLOOKUP($E159,AM$450:AP$461,4,FALSE)*AM159*($K159)+(AM159-AN159-AO159)*(1-$K159)</f>
        <v>0</v>
      </c>
      <c r="AQ159" s="990"/>
      <c r="AU159" s="988">
        <f t="shared" si="172"/>
        <v>0</v>
      </c>
      <c r="AV159" s="989">
        <f>VLOOKUP($E159,AU$450:AX$461,2,FALSE)*AU159*($K159)+IF($G159&lt;&gt;0,($H159/$G159)*AU159,0)*(1-$K159)</f>
        <v>0</v>
      </c>
      <c r="AW159" s="989">
        <f>VLOOKUP($E159,AU$450:AX$461,3,FALSE)*AU159*($K159)+IF($G159&lt;&gt;0,($I159/$G159)*AU159,0)*(1-$K159)</f>
        <v>0</v>
      </c>
      <c r="AX159" s="989">
        <f>VLOOKUP($E159,AU$450:AX$461,4,FALSE)*AU159*($K159)+(AU159-AV159-AW159)*(1-$K159)</f>
        <v>0</v>
      </c>
      <c r="AY159" s="990"/>
      <c r="BC159" s="988">
        <f t="shared" si="173"/>
        <v>0</v>
      </c>
      <c r="BD159" s="989">
        <f>VLOOKUP($E159,BC$450:BF$461,2,FALSE)*BC159*($K159)+IF($G159&lt;&gt;0,($H159/$G159)*BC159,0)*(1-$K159)</f>
        <v>0</v>
      </c>
      <c r="BE159" s="989">
        <f>VLOOKUP($E159,BC$450:BF$461,3,FALSE)*BC159*($K159)+IF($G159&lt;&gt;0,($I159/$G159)*BC159,0)*(1-$K159)</f>
        <v>0</v>
      </c>
      <c r="BF159" s="989">
        <f>VLOOKUP($E159,BC$450:BF$461,4,FALSE)*BC159*($K159)+(BC159-BD159-BE159)*(1-$K159)</f>
        <v>0</v>
      </c>
      <c r="BG159" s="990"/>
      <c r="BK159" s="988">
        <f t="shared" si="174"/>
        <v>0</v>
      </c>
      <c r="BL159" s="989">
        <f>VLOOKUP($E159,BK$450:BN$461,2,FALSE)*BK159*($K159)+IF($G159&lt;&gt;0,($H159/$G159)*BK159,0)*(1-$K159)</f>
        <v>0</v>
      </c>
      <c r="BM159" s="989">
        <f>VLOOKUP($E159,BK$450:BN$461,3,FALSE)*BK159*($K159)+IF($G159&lt;&gt;0,($I159/$G159)*BK159,0)*(1-$K159)</f>
        <v>0</v>
      </c>
      <c r="BN159" s="989">
        <f>VLOOKUP($E159,BK$450:BN$461,4,FALSE)*BK159*($K159)+(BK159-BL159-BM159)*(1-$K159)</f>
        <v>0</v>
      </c>
      <c r="BO159" s="990"/>
      <c r="BS159" s="988">
        <f t="shared" si="175"/>
        <v>0</v>
      </c>
      <c r="BT159" s="989">
        <f>VLOOKUP($E159,BS$450:BV$461,2,FALSE)*BS159*($K159)+IF($G159&lt;&gt;0,($H159/$G159)*BS159,0)*(1-$K159)</f>
        <v>0</v>
      </c>
      <c r="BU159" s="989">
        <f>VLOOKUP($E159,BS$450:BV$461,3,FALSE)*BS159*($K159)+IF($G159&lt;&gt;0,($I159/$G159)*BS159,0)*(1-$K159)</f>
        <v>0</v>
      </c>
      <c r="BV159" s="989">
        <f>VLOOKUP($E159,BS$450:BV$461,4,FALSE)*BS159*($K159)+(BS159-BT159-BU159)*(1-$K159)</f>
        <v>0</v>
      </c>
      <c r="BW159" s="990"/>
      <c r="CA159" s="988">
        <f t="shared" si="176"/>
        <v>0</v>
      </c>
      <c r="CB159" s="989">
        <f>VLOOKUP($E159,CA$450:CD$461,2,FALSE)*CA159*($K159)+IF($G159&lt;&gt;0,($H159/$G159)*CA159,0)*(1-$K159)</f>
        <v>0</v>
      </c>
      <c r="CC159" s="989">
        <f>VLOOKUP($E159,CA$450:CD$461,3,FALSE)*CA159*($K159)+IF($G159&lt;&gt;0,($I159/$G159)*CA159,0)*(1-$K159)</f>
        <v>0</v>
      </c>
      <c r="CD159" s="989">
        <f>VLOOKUP($E159,CA$450:CD$461,4,FALSE)*CA159*($K159)+(CA159-CB159-CC159)*(1-$K159)</f>
        <v>0</v>
      </c>
      <c r="CE159" s="990"/>
      <c r="CI159" s="988">
        <f t="shared" si="177"/>
        <v>0</v>
      </c>
      <c r="CJ159" s="989">
        <f>VLOOKUP($E159,CI$450:CL$461,2,FALSE)*CI159*($K159)+IF($G159&lt;&gt;0,($H159/$G159)*CI159,0)*(1-$K159)</f>
        <v>0</v>
      </c>
      <c r="CK159" s="989">
        <f>VLOOKUP($E159,CI$450:CL$461,3,FALSE)*CI159*($K159)+IF($G159&lt;&gt;0,($I159/$G159)*CI159,0)*(1-$K159)</f>
        <v>0</v>
      </c>
      <c r="CL159" s="989">
        <f>VLOOKUP($E159,CI$450:CL$461,4,FALSE)*CI159*($K159)+(CI159-CJ159-CK159)*(1-$K159)</f>
        <v>0</v>
      </c>
      <c r="CM159" s="990"/>
      <c r="CQ159" s="988">
        <f t="shared" si="178"/>
        <v>0</v>
      </c>
      <c r="CR159" s="989">
        <f>VLOOKUP($E159,CQ$450:CT$461,2,FALSE)*CQ159*($K159)+IF($G159&lt;&gt;0,($H159/$G159)*CQ159,0)*(1-$K159)</f>
        <v>0</v>
      </c>
      <c r="CS159" s="989">
        <f>VLOOKUP($E159,CQ$450:CT$461,3,FALSE)*CQ159*($K159)+IF($G159&lt;&gt;0,($I159/$G159)*CQ159,0)*(1-$K159)</f>
        <v>0</v>
      </c>
      <c r="CT159" s="989">
        <f>VLOOKUP($E159,CQ$450:CT$461,4,FALSE)*CQ159*($K159)+(CQ159-CR159-CS159)*(1-$K159)</f>
        <v>0</v>
      </c>
      <c r="CU159" s="990"/>
      <c r="CY159" s="988">
        <f t="shared" si="179"/>
        <v>0</v>
      </c>
      <c r="CZ159" s="989">
        <f>VLOOKUP($E159,CY$450:DB$461,2,FALSE)*CY159*($K159)+IF($G159&lt;&gt;0,($H159/$G159)*CY159,0)*(1-$K159)</f>
        <v>0</v>
      </c>
      <c r="DA159" s="989">
        <f>VLOOKUP($E159,CY$450:DB$461,3,FALSE)*CY159*($K159)+IF($G159&lt;&gt;0,($I159/$G159)*CY159,0)*(1-$K159)</f>
        <v>0</v>
      </c>
      <c r="DB159" s="989">
        <f>VLOOKUP($E159,CY$450:DB$461,4,FALSE)*CY159*($K159)+(CY159-CZ159-DA159)*(1-$K159)</f>
        <v>0</v>
      </c>
      <c r="DC159" s="990"/>
      <c r="DG159" s="988">
        <f t="shared" si="180"/>
        <v>0</v>
      </c>
      <c r="DH159" s="989">
        <f>VLOOKUP($E159,DG$450:DJ$461,2,FALSE)*DG159*($K159)+IF($G159&lt;&gt;0,($H159/$G159)*DG159,0)*(1-$K159)</f>
        <v>0</v>
      </c>
      <c r="DI159" s="989">
        <f>VLOOKUP($E159,DG$450:DJ$461,3,FALSE)*DG159*($K159)+IF($G159&lt;&gt;0,($I159/$G159)*DG159,0)*(1-$K159)</f>
        <v>0</v>
      </c>
      <c r="DJ159" s="989">
        <f>VLOOKUP($E159,DG$450:DJ$461,4,FALSE)*DG159*($K159)+(DG159-DH159-DI159)*(1-$K159)</f>
        <v>0</v>
      </c>
      <c r="DK159" s="990"/>
      <c r="DO159" s="988">
        <f t="shared" si="181"/>
        <v>0</v>
      </c>
      <c r="DP159" s="989">
        <f>VLOOKUP($E159,DO$450:DR$461,2,FALSE)*DO159*($K159)+IF($G159&lt;&gt;0,($H159/$G159)*DO159,0)*(1-$K159)</f>
        <v>0</v>
      </c>
      <c r="DQ159" s="989">
        <f>VLOOKUP($E159,DO$450:DR$461,3,FALSE)*DO159*($K159)+IF($G159&lt;&gt;0,($I159/$G159)*DO159,0)*(1-$K159)</f>
        <v>0</v>
      </c>
      <c r="DR159" s="989">
        <f>VLOOKUP($E159,DO$450:DR$461,4,FALSE)*DO159*($K159)+(DO159-DP159-DQ159)*(1-$K159)</f>
        <v>0</v>
      </c>
      <c r="DS159" s="990"/>
      <c r="DW159" s="988">
        <f t="shared" si="182"/>
        <v>0</v>
      </c>
      <c r="DX159" s="989">
        <f>VLOOKUP($E159,DW$450:DZ$461,2,FALSE)*DW159*($K159)+IF($G159&lt;&gt;0,($H159/$G159)*DW159,0)*(1-$K159)</f>
        <v>0</v>
      </c>
      <c r="DY159" s="989">
        <f>VLOOKUP($E159,DW$450:DZ$461,3,FALSE)*DW159*($K159)+IF($G159&lt;&gt;0,($I159/$G159)*DW159,0)*(1-$K159)</f>
        <v>0</v>
      </c>
      <c r="DZ159" s="989">
        <f>VLOOKUP($E159,DW$450:DZ$461,4,FALSE)*DW159*($K159)+(DW159-DX159-DY159)*(1-$K159)</f>
        <v>0</v>
      </c>
      <c r="EA159" s="990"/>
      <c r="EE159" s="988">
        <f t="shared" si="183"/>
        <v>0</v>
      </c>
      <c r="EF159" s="989">
        <f>VLOOKUP($E159,EE$450:EH$461,2,FALSE)*EE159*($K159)+IF($G159&lt;&gt;0,($H159/$G159)*EE159,0)*(1-$K159)</f>
        <v>0</v>
      </c>
      <c r="EG159" s="989">
        <f>VLOOKUP($E159,EE$450:EH$461,3,FALSE)*EE159*($K159)+IF($G159&lt;&gt;0,($I159/$G159)*EE159,0)*(1-$K159)</f>
        <v>0</v>
      </c>
      <c r="EH159" s="989">
        <f>VLOOKUP($E159,EE$450:EH$461,4,FALSE)*EE159*($K159)+(EE159-EF159-EG159)*(1-$K159)</f>
        <v>0</v>
      </c>
      <c r="EI159" s="990"/>
      <c r="EM159" s="988">
        <f t="shared" si="184"/>
        <v>0</v>
      </c>
      <c r="EN159" s="989">
        <f>VLOOKUP($E159,EM$450:EP$461,2,FALSE)*EM159*($K159)+IF($G159&lt;&gt;0,($H159/$G159)*EM159,0)*(1-$K159)</f>
        <v>0</v>
      </c>
      <c r="EO159" s="989">
        <f>VLOOKUP($E159,EM$450:EP$461,3,FALSE)*EM159*($K159)+IF($G159&lt;&gt;0,($I159/$G159)*EM159,0)*(1-$K159)</f>
        <v>0</v>
      </c>
      <c r="EP159" s="989">
        <f>VLOOKUP($E159,EM$450:EP$461,4,FALSE)*EM159*($K159)+(EM159-EN159-EO159)*(1-$K159)</f>
        <v>0</v>
      </c>
      <c r="EQ159" s="990"/>
      <c r="EU159" s="988">
        <f t="shared" si="185"/>
        <v>0</v>
      </c>
      <c r="EV159" s="989">
        <f>VLOOKUP($E159,EU$450:EX$461,2,FALSE)*EU159*($K159)+IF($G159&lt;&gt;0,($H159/$G159)*EU159,0)*(1-$K159)</f>
        <v>0</v>
      </c>
      <c r="EW159" s="989">
        <f>VLOOKUP($E159,EU$450:EX$461,3,FALSE)*EU159*($K159)+IF($G159&lt;&gt;0,($I159/$G159)*EU159,0)*(1-$K159)</f>
        <v>0</v>
      </c>
      <c r="EX159" s="989">
        <f>VLOOKUP($E159,EU$450:EX$461,4,FALSE)*EU159*($K159)+(EU159-EV159-EW159)*(1-$K159)</f>
        <v>0</v>
      </c>
      <c r="EY159" s="990"/>
      <c r="FC159" s="988">
        <f t="shared" si="186"/>
        <v>0</v>
      </c>
      <c r="FD159" s="989">
        <f>VLOOKUP($E159,FC$450:FF$461,2,FALSE)*FC159*($K159)+IF($G159&lt;&gt;0,($H159/$G159)*FC159,0)*(1-$K159)</f>
        <v>0</v>
      </c>
      <c r="FE159" s="989">
        <f>VLOOKUP($E159,FC$450:FF$461,3,FALSE)*FC159*($K159)+IF($G159&lt;&gt;0,($I159/$G159)*FC159,0)*(1-$K159)</f>
        <v>0</v>
      </c>
      <c r="FF159" s="989">
        <f>VLOOKUP($E159,FC$450:FF$461,4,FALSE)*FC159*($K159)+(FC159-FD159-FE159)*(1-$K159)</f>
        <v>0</v>
      </c>
      <c r="FG159" s="990"/>
      <c r="FK159" s="988">
        <f t="shared" si="187"/>
        <v>0</v>
      </c>
      <c r="FL159" s="989">
        <f>VLOOKUP($E159,FK$450:FN$461,2,FALSE)*FK159*($K159)+IF($G159&lt;&gt;0,($H159/$G159)*FK159,0)*(1-$K159)</f>
        <v>0</v>
      </c>
      <c r="FM159" s="989">
        <f>VLOOKUP($E159,FK$450:FN$461,3,FALSE)*FK159*($K159)+IF($G159&lt;&gt;0,($I159/$G159)*FK159,0)*(1-$K159)</f>
        <v>0</v>
      </c>
      <c r="FN159" s="989">
        <f>VLOOKUP($E159,FK$450:FN$461,4,FALSE)*FK159*($K159)+(FK159-FL159-FM159)*(1-$K159)</f>
        <v>0</v>
      </c>
      <c r="FO159" s="990"/>
    </row>
    <row r="160" spans="1:171">
      <c r="A160" s="1246"/>
      <c r="B160" s="79" t="s">
        <v>33</v>
      </c>
      <c r="C160" s="1963" t="s">
        <v>81</v>
      </c>
      <c r="D160" s="764">
        <v>283</v>
      </c>
      <c r="E160" s="182" t="str">
        <f>'Sch 1- Rate Base '!E160</f>
        <v>DIST</v>
      </c>
      <c r="F160" s="765"/>
      <c r="G160" s="182">
        <f>'Sch 1- Rate Base '!G160</f>
        <v>0</v>
      </c>
      <c r="H160" s="182">
        <f>'Sch 1- Rate Base '!H160</f>
        <v>0</v>
      </c>
      <c r="I160" s="182">
        <f>'Sch 1- Rate Base '!I160</f>
        <v>0</v>
      </c>
      <c r="J160" s="1247">
        <f>'Sch 1- Rate Base '!J160</f>
        <v>0</v>
      </c>
      <c r="K160" s="777">
        <f t="shared" si="167"/>
        <v>1</v>
      </c>
      <c r="O160" s="988">
        <f t="shared" si="168"/>
        <v>0</v>
      </c>
      <c r="P160" s="989">
        <f>VLOOKUP($E160,O$450:R$461,2,FALSE)*O160*($K160)+IF($G160&lt;&gt;0,($H160/$G160)*O160,0)*(1-$K160)</f>
        <v>0</v>
      </c>
      <c r="Q160" s="989">
        <f>VLOOKUP($E160,O$450:R$461,3,FALSE)*O160*($K160)+IF($G160&lt;&gt;0,($I160/$G160)*O160,0)*(1-$K160)</f>
        <v>0</v>
      </c>
      <c r="R160" s="989">
        <f>VLOOKUP($E160,O$450:R$461,4,FALSE)*O160*($K160)+(O160-P160-Q160)*(1-$K160)</f>
        <v>0</v>
      </c>
      <c r="S160" s="990"/>
      <c r="W160" s="988">
        <f t="shared" si="169"/>
        <v>0</v>
      </c>
      <c r="X160" s="989">
        <f>VLOOKUP($E160,W$450:Z$461,2,FALSE)*W160*($K160)+IF($G160&lt;&gt;0,($H160/$G160)*W160,0)*(1-$K160)</f>
        <v>0</v>
      </c>
      <c r="Y160" s="989">
        <f>VLOOKUP($E160,W$450:Z$461,3,FALSE)*W160*($K160)+IF($G160&lt;&gt;0,($I160/$G160)*W160,0)*(1-$K160)</f>
        <v>0</v>
      </c>
      <c r="Z160" s="989">
        <f>VLOOKUP($E160,W$450:Z$461,4,FALSE)*W160*($K160)+(W160-X160-Y160)*(1-$K160)</f>
        <v>0</v>
      </c>
      <c r="AA160" s="990"/>
      <c r="AE160" s="988">
        <f t="shared" si="170"/>
        <v>0</v>
      </c>
      <c r="AF160" s="989">
        <f>VLOOKUP($E160,AE$450:AH$461,2,FALSE)*AE160*($K160)+IF($G160&lt;&gt;0,($H160/$G160)*AE160,0)*(1-$K160)</f>
        <v>0</v>
      </c>
      <c r="AG160" s="989">
        <f>VLOOKUP($E160,AE$450:AH$461,3,FALSE)*AE160*($K160)+IF($G160&lt;&gt;0,($I160/$G160)*AE160,0)*(1-$K160)</f>
        <v>0</v>
      </c>
      <c r="AH160" s="989">
        <f>VLOOKUP($E160,AE$450:AH$461,4,FALSE)*AE160*($K160)+(AE160-AF160-AG160)*(1-$K160)</f>
        <v>0</v>
      </c>
      <c r="AI160" s="990"/>
      <c r="AM160" s="988">
        <f t="shared" si="171"/>
        <v>0</v>
      </c>
      <c r="AN160" s="989">
        <f>VLOOKUP($E160,AM$450:AP$461,2,FALSE)*AM160*($K160)+IF($G160&lt;&gt;0,($H160/$G160)*AM160,0)*(1-$K160)</f>
        <v>0</v>
      </c>
      <c r="AO160" s="989">
        <f>VLOOKUP($E160,AM$450:AP$461,3,FALSE)*AM160*($K160)+IF($G160&lt;&gt;0,($I160/$G160)*AM160,0)*(1-$K160)</f>
        <v>0</v>
      </c>
      <c r="AP160" s="989">
        <f>VLOOKUP($E160,AM$450:AP$461,4,FALSE)*AM160*($K160)+(AM160-AN160-AO160)*(1-$K160)</f>
        <v>0</v>
      </c>
      <c r="AQ160" s="990"/>
      <c r="AU160" s="988">
        <f t="shared" si="172"/>
        <v>0</v>
      </c>
      <c r="AV160" s="989">
        <f>VLOOKUP($E160,AU$450:AX$461,2,FALSE)*AU160*($K160)+IF($G160&lt;&gt;0,($H160/$G160)*AU160,0)*(1-$K160)</f>
        <v>0</v>
      </c>
      <c r="AW160" s="989">
        <f>VLOOKUP($E160,AU$450:AX$461,3,FALSE)*AU160*($K160)+IF($G160&lt;&gt;0,($I160/$G160)*AU160,0)*(1-$K160)</f>
        <v>0</v>
      </c>
      <c r="AX160" s="989">
        <f>VLOOKUP($E160,AU$450:AX$461,4,FALSE)*AU160*($K160)+(AU160-AV160-AW160)*(1-$K160)</f>
        <v>0</v>
      </c>
      <c r="AY160" s="990"/>
      <c r="BC160" s="988">
        <f t="shared" si="173"/>
        <v>0</v>
      </c>
      <c r="BD160" s="989">
        <f>VLOOKUP($E160,BC$450:BF$461,2,FALSE)*BC160*($K160)+IF($G160&lt;&gt;0,($H160/$G160)*BC160,0)*(1-$K160)</f>
        <v>0</v>
      </c>
      <c r="BE160" s="989">
        <f>VLOOKUP($E160,BC$450:BF$461,3,FALSE)*BC160*($K160)+IF($G160&lt;&gt;0,($I160/$G160)*BC160,0)*(1-$K160)</f>
        <v>0</v>
      </c>
      <c r="BF160" s="989">
        <f>VLOOKUP($E160,BC$450:BF$461,4,FALSE)*BC160*($K160)+(BC160-BD160-BE160)*(1-$K160)</f>
        <v>0</v>
      </c>
      <c r="BG160" s="990"/>
      <c r="BK160" s="988">
        <f t="shared" si="174"/>
        <v>0</v>
      </c>
      <c r="BL160" s="989">
        <f>VLOOKUP($E160,BK$450:BN$461,2,FALSE)*BK160*($K160)+IF($G160&lt;&gt;0,($H160/$G160)*BK160,0)*(1-$K160)</f>
        <v>0</v>
      </c>
      <c r="BM160" s="989">
        <f>VLOOKUP($E160,BK$450:BN$461,3,FALSE)*BK160*($K160)+IF($G160&lt;&gt;0,($I160/$G160)*BK160,0)*(1-$K160)</f>
        <v>0</v>
      </c>
      <c r="BN160" s="989">
        <f>VLOOKUP($E160,BK$450:BN$461,4,FALSE)*BK160*($K160)+(BK160-BL160-BM160)*(1-$K160)</f>
        <v>0</v>
      </c>
      <c r="BO160" s="990"/>
      <c r="BS160" s="988">
        <f t="shared" si="175"/>
        <v>0</v>
      </c>
      <c r="BT160" s="989">
        <f>VLOOKUP($E160,BS$450:BV$461,2,FALSE)*BS160*($K160)+IF($G160&lt;&gt;0,($H160/$G160)*BS160,0)*(1-$K160)</f>
        <v>0</v>
      </c>
      <c r="BU160" s="989">
        <f>VLOOKUP($E160,BS$450:BV$461,3,FALSE)*BS160*($K160)+IF($G160&lt;&gt;0,($I160/$G160)*BS160,0)*(1-$K160)</f>
        <v>0</v>
      </c>
      <c r="BV160" s="989">
        <f>VLOOKUP($E160,BS$450:BV$461,4,FALSE)*BS160*($K160)+(BS160-BT160-BU160)*(1-$K160)</f>
        <v>0</v>
      </c>
      <c r="BW160" s="990"/>
      <c r="CA160" s="988">
        <f t="shared" si="176"/>
        <v>0</v>
      </c>
      <c r="CB160" s="989">
        <f>VLOOKUP($E160,CA$450:CD$461,2,FALSE)*CA160*($K160)+IF($G160&lt;&gt;0,($H160/$G160)*CA160,0)*(1-$K160)</f>
        <v>0</v>
      </c>
      <c r="CC160" s="989">
        <f>VLOOKUP($E160,CA$450:CD$461,3,FALSE)*CA160*($K160)+IF($G160&lt;&gt;0,($I160/$G160)*CA160,0)*(1-$K160)</f>
        <v>0</v>
      </c>
      <c r="CD160" s="989">
        <f>VLOOKUP($E160,CA$450:CD$461,4,FALSE)*CA160*($K160)+(CA160-CB160-CC160)*(1-$K160)</f>
        <v>0</v>
      </c>
      <c r="CE160" s="990"/>
      <c r="CI160" s="988">
        <f t="shared" si="177"/>
        <v>0</v>
      </c>
      <c r="CJ160" s="989">
        <f>VLOOKUP($E160,CI$450:CL$461,2,FALSE)*CI160*($K160)+IF($G160&lt;&gt;0,($H160/$G160)*CI160,0)*(1-$K160)</f>
        <v>0</v>
      </c>
      <c r="CK160" s="989">
        <f>VLOOKUP($E160,CI$450:CL$461,3,FALSE)*CI160*($K160)+IF($G160&lt;&gt;0,($I160/$G160)*CI160,0)*(1-$K160)</f>
        <v>0</v>
      </c>
      <c r="CL160" s="989">
        <f>VLOOKUP($E160,CI$450:CL$461,4,FALSE)*CI160*($K160)+(CI160-CJ160-CK160)*(1-$K160)</f>
        <v>0</v>
      </c>
      <c r="CM160" s="990"/>
      <c r="CQ160" s="988">
        <f t="shared" si="178"/>
        <v>0</v>
      </c>
      <c r="CR160" s="989">
        <f>VLOOKUP($E160,CQ$450:CT$461,2,FALSE)*CQ160*($K160)+IF($G160&lt;&gt;0,($H160/$G160)*CQ160,0)*(1-$K160)</f>
        <v>0</v>
      </c>
      <c r="CS160" s="989">
        <f>VLOOKUP($E160,CQ$450:CT$461,3,FALSE)*CQ160*($K160)+IF($G160&lt;&gt;0,($I160/$G160)*CQ160,0)*(1-$K160)</f>
        <v>0</v>
      </c>
      <c r="CT160" s="989">
        <f>VLOOKUP($E160,CQ$450:CT$461,4,FALSE)*CQ160*($K160)+(CQ160-CR160-CS160)*(1-$K160)</f>
        <v>0</v>
      </c>
      <c r="CU160" s="990"/>
      <c r="CY160" s="988">
        <f t="shared" si="179"/>
        <v>0</v>
      </c>
      <c r="CZ160" s="989">
        <f>VLOOKUP($E160,CY$450:DB$461,2,FALSE)*CY160*($K160)+IF($G160&lt;&gt;0,($H160/$G160)*CY160,0)*(1-$K160)</f>
        <v>0</v>
      </c>
      <c r="DA160" s="989">
        <f>VLOOKUP($E160,CY$450:DB$461,3,FALSE)*CY160*($K160)+IF($G160&lt;&gt;0,($I160/$G160)*CY160,0)*(1-$K160)</f>
        <v>0</v>
      </c>
      <c r="DB160" s="989">
        <f>VLOOKUP($E160,CY$450:DB$461,4,FALSE)*CY160*($K160)+(CY160-CZ160-DA160)*(1-$K160)</f>
        <v>0</v>
      </c>
      <c r="DC160" s="990"/>
      <c r="DG160" s="988">
        <f t="shared" si="180"/>
        <v>0</v>
      </c>
      <c r="DH160" s="989">
        <f>VLOOKUP($E160,DG$450:DJ$461,2,FALSE)*DG160*($K160)+IF($G160&lt;&gt;0,($H160/$G160)*DG160,0)*(1-$K160)</f>
        <v>0</v>
      </c>
      <c r="DI160" s="989">
        <f>VLOOKUP($E160,DG$450:DJ$461,3,FALSE)*DG160*($K160)+IF($G160&lt;&gt;0,($I160/$G160)*DG160,0)*(1-$K160)</f>
        <v>0</v>
      </c>
      <c r="DJ160" s="989">
        <f>VLOOKUP($E160,DG$450:DJ$461,4,FALSE)*DG160*($K160)+(DG160-DH160-DI160)*(1-$K160)</f>
        <v>0</v>
      </c>
      <c r="DK160" s="990"/>
      <c r="DO160" s="988">
        <f t="shared" si="181"/>
        <v>0</v>
      </c>
      <c r="DP160" s="989">
        <f>VLOOKUP($E160,DO$450:DR$461,2,FALSE)*DO160*($K160)+IF($G160&lt;&gt;0,($H160/$G160)*DO160,0)*(1-$K160)</f>
        <v>0</v>
      </c>
      <c r="DQ160" s="989">
        <f>VLOOKUP($E160,DO$450:DR$461,3,FALSE)*DO160*($K160)+IF($G160&lt;&gt;0,($I160/$G160)*DO160,0)*(1-$K160)</f>
        <v>0</v>
      </c>
      <c r="DR160" s="989">
        <f>VLOOKUP($E160,DO$450:DR$461,4,FALSE)*DO160*($K160)+(DO160-DP160-DQ160)*(1-$K160)</f>
        <v>0</v>
      </c>
      <c r="DS160" s="990"/>
      <c r="DW160" s="988">
        <f t="shared" si="182"/>
        <v>0</v>
      </c>
      <c r="DX160" s="989">
        <f>VLOOKUP($E160,DW$450:DZ$461,2,FALSE)*DW160*($K160)+IF($G160&lt;&gt;0,($H160/$G160)*DW160,0)*(1-$K160)</f>
        <v>0</v>
      </c>
      <c r="DY160" s="989">
        <f>VLOOKUP($E160,DW$450:DZ$461,3,FALSE)*DW160*($K160)+IF($G160&lt;&gt;0,($I160/$G160)*DW160,0)*(1-$K160)</f>
        <v>0</v>
      </c>
      <c r="DZ160" s="989">
        <f>VLOOKUP($E160,DW$450:DZ$461,4,FALSE)*DW160*($K160)+(DW160-DX160-DY160)*(1-$K160)</f>
        <v>0</v>
      </c>
      <c r="EA160" s="990"/>
      <c r="EE160" s="988">
        <f t="shared" si="183"/>
        <v>0</v>
      </c>
      <c r="EF160" s="989">
        <f>VLOOKUP($E160,EE$450:EH$461,2,FALSE)*EE160*($K160)+IF($G160&lt;&gt;0,($H160/$G160)*EE160,0)*(1-$K160)</f>
        <v>0</v>
      </c>
      <c r="EG160" s="989">
        <f>VLOOKUP($E160,EE$450:EH$461,3,FALSE)*EE160*($K160)+IF($G160&lt;&gt;0,($I160/$G160)*EE160,0)*(1-$K160)</f>
        <v>0</v>
      </c>
      <c r="EH160" s="989">
        <f>VLOOKUP($E160,EE$450:EH$461,4,FALSE)*EE160*($K160)+(EE160-EF160-EG160)*(1-$K160)</f>
        <v>0</v>
      </c>
      <c r="EI160" s="990"/>
      <c r="EM160" s="988">
        <f t="shared" si="184"/>
        <v>0</v>
      </c>
      <c r="EN160" s="989">
        <f>VLOOKUP($E160,EM$450:EP$461,2,FALSE)*EM160*($K160)+IF($G160&lt;&gt;0,($H160/$G160)*EM160,0)*(1-$K160)</f>
        <v>0</v>
      </c>
      <c r="EO160" s="989">
        <f>VLOOKUP($E160,EM$450:EP$461,3,FALSE)*EM160*($K160)+IF($G160&lt;&gt;0,($I160/$G160)*EM160,0)*(1-$K160)</f>
        <v>0</v>
      </c>
      <c r="EP160" s="989">
        <f>VLOOKUP($E160,EM$450:EP$461,4,FALSE)*EM160*($K160)+(EM160-EN160-EO160)*(1-$K160)</f>
        <v>0</v>
      </c>
      <c r="EQ160" s="990"/>
      <c r="EU160" s="988">
        <f t="shared" si="185"/>
        <v>0</v>
      </c>
      <c r="EV160" s="989">
        <f>VLOOKUP($E160,EU$450:EX$461,2,FALSE)*EU160*($K160)+IF($G160&lt;&gt;0,($H160/$G160)*EU160,0)*(1-$K160)</f>
        <v>0</v>
      </c>
      <c r="EW160" s="989">
        <f>VLOOKUP($E160,EU$450:EX$461,3,FALSE)*EU160*($K160)+IF($G160&lt;&gt;0,($I160/$G160)*EU160,0)*(1-$K160)</f>
        <v>0</v>
      </c>
      <c r="EX160" s="989">
        <f>VLOOKUP($E160,EU$450:EX$461,4,FALSE)*EU160*($K160)+(EU160-EV160-EW160)*(1-$K160)</f>
        <v>0</v>
      </c>
      <c r="EY160" s="990"/>
      <c r="FC160" s="988">
        <f t="shared" si="186"/>
        <v>0</v>
      </c>
      <c r="FD160" s="989">
        <f>VLOOKUP($E160,FC$450:FF$461,2,FALSE)*FC160*($K160)+IF($G160&lt;&gt;0,($H160/$G160)*FC160,0)*(1-$K160)</f>
        <v>0</v>
      </c>
      <c r="FE160" s="989">
        <f>VLOOKUP($E160,FC$450:FF$461,3,FALSE)*FC160*($K160)+IF($G160&lt;&gt;0,($I160/$G160)*FC160,0)*(1-$K160)</f>
        <v>0</v>
      </c>
      <c r="FF160" s="989">
        <f>VLOOKUP($E160,FC$450:FF$461,4,FALSE)*FC160*($K160)+(FC160-FD160-FE160)*(1-$K160)</f>
        <v>0</v>
      </c>
      <c r="FG160" s="990"/>
      <c r="FK160" s="988">
        <f t="shared" si="187"/>
        <v>0</v>
      </c>
      <c r="FL160" s="989">
        <f>VLOOKUP($E160,FK$450:FN$461,2,FALSE)*FK160*($K160)+IF($G160&lt;&gt;0,($H160/$G160)*FK160,0)*(1-$K160)</f>
        <v>0</v>
      </c>
      <c r="FM160" s="989">
        <f>VLOOKUP($E160,FK$450:FN$461,3,FALSE)*FK160*($K160)+IF($G160&lt;&gt;0,($I160/$G160)*FK160,0)*(1-$K160)</f>
        <v>0</v>
      </c>
      <c r="FN160" s="989">
        <f>VLOOKUP($E160,FK$450:FN$461,4,FALSE)*FK160*($K160)+(FK160-FL160-FM160)*(1-$K160)</f>
        <v>0</v>
      </c>
      <c r="FO160" s="990"/>
    </row>
    <row r="161" spans="1:171">
      <c r="A161" s="1246"/>
      <c r="B161" s="738" t="s">
        <v>104</v>
      </c>
      <c r="C161" s="1961"/>
      <c r="D161" s="789"/>
      <c r="E161" s="789"/>
      <c r="F161" s="790"/>
      <c r="G161" s="797">
        <f>SUM(G152:G160)</f>
        <v>0</v>
      </c>
      <c r="H161" s="797">
        <f>SUM(H152:H160)</f>
        <v>0</v>
      </c>
      <c r="I161" s="797">
        <f>SUM(I152:I160)</f>
        <v>0</v>
      </c>
      <c r="J161" s="1254">
        <f>SUM(J152:J160)</f>
        <v>0</v>
      </c>
      <c r="K161" s="777"/>
      <c r="O161" s="998">
        <f>SUM(O152:O160)</f>
        <v>0</v>
      </c>
      <c r="P161" s="998">
        <f>SUM(P152:P160)</f>
        <v>0</v>
      </c>
      <c r="Q161" s="998">
        <f>SUM(Q152:Q160)</f>
        <v>0</v>
      </c>
      <c r="R161" s="998">
        <f>SUM(R152:R160)</f>
        <v>0</v>
      </c>
      <c r="S161" s="990"/>
      <c r="W161" s="998">
        <f>SUM(W152:W160)</f>
        <v>0</v>
      </c>
      <c r="X161" s="998">
        <f>SUM(X152:X160)</f>
        <v>0</v>
      </c>
      <c r="Y161" s="998">
        <f>SUM(Y152:Y160)</f>
        <v>0</v>
      </c>
      <c r="Z161" s="998">
        <f>SUM(Z152:Z160)</f>
        <v>0</v>
      </c>
      <c r="AA161" s="990"/>
      <c r="AE161" s="998">
        <f>SUM(AE152:AE160)</f>
        <v>0</v>
      </c>
      <c r="AF161" s="998">
        <f>SUM(AF152:AF160)</f>
        <v>0</v>
      </c>
      <c r="AG161" s="998">
        <f>SUM(AG152:AG160)</f>
        <v>0</v>
      </c>
      <c r="AH161" s="998">
        <f>SUM(AH152:AH160)</f>
        <v>0</v>
      </c>
      <c r="AI161" s="990"/>
      <c r="AM161" s="998">
        <f>SUM(AM152:AM160)</f>
        <v>0</v>
      </c>
      <c r="AN161" s="998">
        <f>SUM(AN152:AN160)</f>
        <v>0</v>
      </c>
      <c r="AO161" s="998">
        <f>SUM(AO152:AO160)</f>
        <v>0</v>
      </c>
      <c r="AP161" s="998">
        <f>SUM(AP152:AP160)</f>
        <v>0</v>
      </c>
      <c r="AQ161" s="990"/>
      <c r="AU161" s="998">
        <f>SUM(AU152:AU160)</f>
        <v>0</v>
      </c>
      <c r="AV161" s="998">
        <f>SUM(AV152:AV160)</f>
        <v>0</v>
      </c>
      <c r="AW161" s="998">
        <f>SUM(AW152:AW160)</f>
        <v>0</v>
      </c>
      <c r="AX161" s="998">
        <f>SUM(AX152:AX160)</f>
        <v>0</v>
      </c>
      <c r="AY161" s="990"/>
      <c r="BC161" s="998">
        <f>SUM(BC152:BC160)</f>
        <v>0</v>
      </c>
      <c r="BD161" s="998">
        <f>SUM(BD152:BD160)</f>
        <v>0</v>
      </c>
      <c r="BE161" s="998">
        <f>SUM(BE152:BE160)</f>
        <v>0</v>
      </c>
      <c r="BF161" s="998">
        <f>SUM(BF152:BF160)</f>
        <v>0</v>
      </c>
      <c r="BG161" s="990"/>
      <c r="BK161" s="998">
        <f>SUM(BK152:BK160)</f>
        <v>0</v>
      </c>
      <c r="BL161" s="998">
        <f>SUM(BL152:BL160)</f>
        <v>0</v>
      </c>
      <c r="BM161" s="998">
        <f>SUM(BM152:BM160)</f>
        <v>0</v>
      </c>
      <c r="BN161" s="998">
        <f>SUM(BN152:BN160)</f>
        <v>0</v>
      </c>
      <c r="BO161" s="990"/>
      <c r="BS161" s="998">
        <f>SUM(BS152:BS160)</f>
        <v>0</v>
      </c>
      <c r="BT161" s="998">
        <f>SUM(BT152:BT160)</f>
        <v>0</v>
      </c>
      <c r="BU161" s="998">
        <f>SUM(BU152:BU160)</f>
        <v>0</v>
      </c>
      <c r="BV161" s="998">
        <f>SUM(BV152:BV160)</f>
        <v>0</v>
      </c>
      <c r="BW161" s="990"/>
      <c r="CA161" s="998">
        <f>SUM(CA152:CA160)</f>
        <v>0</v>
      </c>
      <c r="CB161" s="998">
        <f>SUM(CB152:CB160)</f>
        <v>0</v>
      </c>
      <c r="CC161" s="998">
        <f>SUM(CC152:CC160)</f>
        <v>0</v>
      </c>
      <c r="CD161" s="998">
        <f>SUM(CD152:CD160)</f>
        <v>0</v>
      </c>
      <c r="CE161" s="990"/>
      <c r="CI161" s="998">
        <f>SUM(CI152:CI160)</f>
        <v>0</v>
      </c>
      <c r="CJ161" s="998">
        <f>SUM(CJ152:CJ160)</f>
        <v>0</v>
      </c>
      <c r="CK161" s="998">
        <f>SUM(CK152:CK160)</f>
        <v>0</v>
      </c>
      <c r="CL161" s="998">
        <f>SUM(CL152:CL160)</f>
        <v>0</v>
      </c>
      <c r="CM161" s="990"/>
      <c r="CQ161" s="998">
        <f>SUM(CQ152:CQ160)</f>
        <v>0</v>
      </c>
      <c r="CR161" s="998">
        <f>SUM(CR152:CR160)</f>
        <v>0</v>
      </c>
      <c r="CS161" s="998">
        <f>SUM(CS152:CS160)</f>
        <v>0</v>
      </c>
      <c r="CT161" s="998">
        <f>SUM(CT152:CT160)</f>
        <v>0</v>
      </c>
      <c r="CU161" s="990"/>
      <c r="CY161" s="998">
        <f>SUM(CY152:CY160)</f>
        <v>0</v>
      </c>
      <c r="CZ161" s="998">
        <f>SUM(CZ152:CZ160)</f>
        <v>0</v>
      </c>
      <c r="DA161" s="998">
        <f>SUM(DA152:DA160)</f>
        <v>0</v>
      </c>
      <c r="DB161" s="998">
        <f>SUM(DB152:DB160)</f>
        <v>0</v>
      </c>
      <c r="DC161" s="990"/>
      <c r="DG161" s="998">
        <f>SUM(DG152:DG160)</f>
        <v>0</v>
      </c>
      <c r="DH161" s="998">
        <f>SUM(DH152:DH160)</f>
        <v>0</v>
      </c>
      <c r="DI161" s="998">
        <f>SUM(DI152:DI160)</f>
        <v>0</v>
      </c>
      <c r="DJ161" s="998">
        <f>SUM(DJ152:DJ160)</f>
        <v>0</v>
      </c>
      <c r="DK161" s="990"/>
      <c r="DO161" s="998">
        <f>SUM(DO152:DO160)</f>
        <v>0</v>
      </c>
      <c r="DP161" s="998">
        <f>SUM(DP152:DP160)</f>
        <v>0</v>
      </c>
      <c r="DQ161" s="998">
        <f>SUM(DQ152:DQ160)</f>
        <v>0</v>
      </c>
      <c r="DR161" s="998">
        <f>SUM(DR152:DR160)</f>
        <v>0</v>
      </c>
      <c r="DS161" s="990"/>
      <c r="DW161" s="998">
        <f>SUM(DW152:DW160)</f>
        <v>0</v>
      </c>
      <c r="DX161" s="998">
        <f>SUM(DX152:DX160)</f>
        <v>0</v>
      </c>
      <c r="DY161" s="998">
        <f>SUM(DY152:DY160)</f>
        <v>0</v>
      </c>
      <c r="DZ161" s="998">
        <f>SUM(DZ152:DZ160)</f>
        <v>0</v>
      </c>
      <c r="EA161" s="990"/>
      <c r="EE161" s="998">
        <f>SUM(EE152:EE160)</f>
        <v>0</v>
      </c>
      <c r="EF161" s="998">
        <f>SUM(EF152:EF160)</f>
        <v>0</v>
      </c>
      <c r="EG161" s="998">
        <f>SUM(EG152:EG160)</f>
        <v>0</v>
      </c>
      <c r="EH161" s="998">
        <f>SUM(EH152:EH160)</f>
        <v>0</v>
      </c>
      <c r="EI161" s="990"/>
      <c r="EM161" s="998">
        <f>SUM(EM152:EM160)</f>
        <v>0</v>
      </c>
      <c r="EN161" s="998">
        <f>SUM(EN152:EN160)</f>
        <v>0</v>
      </c>
      <c r="EO161" s="998">
        <f>SUM(EO152:EO160)</f>
        <v>0</v>
      </c>
      <c r="EP161" s="998">
        <f>SUM(EP152:EP160)</f>
        <v>0</v>
      </c>
      <c r="EQ161" s="990"/>
      <c r="EU161" s="998">
        <f>SUM(EU152:EU160)</f>
        <v>0</v>
      </c>
      <c r="EV161" s="998">
        <f>SUM(EV152:EV160)</f>
        <v>0</v>
      </c>
      <c r="EW161" s="998">
        <f>SUM(EW152:EW160)</f>
        <v>0</v>
      </c>
      <c r="EX161" s="998">
        <f>SUM(EX152:EX160)</f>
        <v>0</v>
      </c>
      <c r="EY161" s="990"/>
      <c r="FC161" s="998">
        <f>SUM(FC152:FC160)</f>
        <v>0</v>
      </c>
      <c r="FD161" s="998">
        <f>SUM(FD152:FD160)</f>
        <v>0</v>
      </c>
      <c r="FE161" s="998">
        <f>SUM(FE152:FE160)</f>
        <v>0</v>
      </c>
      <c r="FF161" s="998">
        <f>SUM(FF152:FF160)</f>
        <v>0</v>
      </c>
      <c r="FG161" s="990"/>
      <c r="FK161" s="998">
        <f>SUM(FK152:FK160)</f>
        <v>0</v>
      </c>
      <c r="FL161" s="998">
        <f>SUM(FL152:FL160)</f>
        <v>0</v>
      </c>
      <c r="FM161" s="998">
        <f>SUM(FM152:FM160)</f>
        <v>0</v>
      </c>
      <c r="FN161" s="998">
        <f>SUM(FN152:FN160)</f>
        <v>0</v>
      </c>
      <c r="FO161" s="990"/>
    </row>
    <row r="162" spans="1:171">
      <c r="A162" s="1246"/>
      <c r="B162" s="79"/>
      <c r="C162" s="1968"/>
      <c r="D162" s="841"/>
      <c r="E162" s="196"/>
      <c r="F162" s="196"/>
      <c r="G162" s="843"/>
      <c r="H162" s="844"/>
      <c r="I162" s="844"/>
      <c r="J162" s="1277"/>
      <c r="K162" s="777"/>
      <c r="O162" s="952"/>
      <c r="S162" s="990"/>
      <c r="W162" s="952"/>
      <c r="AA162" s="990"/>
      <c r="AE162" s="952"/>
      <c r="AI162" s="990"/>
      <c r="AM162" s="952"/>
      <c r="AQ162" s="990"/>
      <c r="AU162" s="952"/>
      <c r="AY162" s="990"/>
      <c r="BC162" s="952"/>
      <c r="BG162" s="990"/>
      <c r="BK162" s="952"/>
      <c r="BO162" s="990"/>
      <c r="BS162" s="952"/>
      <c r="BW162" s="990"/>
      <c r="CA162" s="952"/>
      <c r="CE162" s="990"/>
      <c r="CI162" s="952"/>
      <c r="CM162" s="990"/>
      <c r="CQ162" s="952"/>
      <c r="CU162" s="990"/>
      <c r="CY162" s="952"/>
      <c r="DC162" s="990"/>
      <c r="DG162" s="952"/>
      <c r="DK162" s="990"/>
      <c r="DO162" s="952"/>
      <c r="DS162" s="990"/>
      <c r="DW162" s="952"/>
      <c r="EA162" s="990"/>
      <c r="EE162" s="952"/>
      <c r="EI162" s="990"/>
      <c r="EM162" s="952"/>
      <c r="EQ162" s="990"/>
      <c r="EU162" s="952"/>
      <c r="EY162" s="990"/>
      <c r="FC162" s="952"/>
      <c r="FG162" s="990"/>
      <c r="FK162" s="952"/>
      <c r="FO162" s="990"/>
    </row>
    <row r="163" spans="1:171">
      <c r="A163" s="1175" t="s">
        <v>73</v>
      </c>
      <c r="B163" s="64"/>
      <c r="C163" s="1961"/>
      <c r="D163" s="789"/>
      <c r="E163" s="789"/>
      <c r="F163" s="790"/>
      <c r="G163" s="797">
        <f>+G161+G150</f>
        <v>0</v>
      </c>
      <c r="H163" s="797">
        <f>+H161+H150</f>
        <v>0</v>
      </c>
      <c r="I163" s="797">
        <f>+I161+I150</f>
        <v>0</v>
      </c>
      <c r="J163" s="1254">
        <f>+J161+J150</f>
        <v>0</v>
      </c>
      <c r="K163" s="777"/>
      <c r="O163" s="1005">
        <f>+O161+O150</f>
        <v>0</v>
      </c>
      <c r="P163" s="1005">
        <f>+P161+P150</f>
        <v>0</v>
      </c>
      <c r="Q163" s="1005">
        <f>+Q161+Q150</f>
        <v>0</v>
      </c>
      <c r="R163" s="1005">
        <f>+R161+R150</f>
        <v>0</v>
      </c>
      <c r="S163" s="990"/>
      <c r="W163" s="1005">
        <f>+W161+W150</f>
        <v>0</v>
      </c>
      <c r="X163" s="1005">
        <f>+X161+X150</f>
        <v>0</v>
      </c>
      <c r="Y163" s="1005">
        <f>+Y161+Y150</f>
        <v>0</v>
      </c>
      <c r="Z163" s="1005">
        <f>+Z161+Z150</f>
        <v>0</v>
      </c>
      <c r="AA163" s="990"/>
      <c r="AE163" s="1005">
        <f>+AE161+AE150</f>
        <v>0</v>
      </c>
      <c r="AF163" s="1005">
        <f>+AF161+AF150</f>
        <v>0</v>
      </c>
      <c r="AG163" s="1005">
        <f>+AG161+AG150</f>
        <v>0</v>
      </c>
      <c r="AH163" s="1005">
        <f>+AH161+AH150</f>
        <v>0</v>
      </c>
      <c r="AI163" s="990"/>
      <c r="AM163" s="1005">
        <f>+AM161+AM150</f>
        <v>0</v>
      </c>
      <c r="AN163" s="1005">
        <f>+AN161+AN150</f>
        <v>0</v>
      </c>
      <c r="AO163" s="1005">
        <f>+AO161+AO150</f>
        <v>0</v>
      </c>
      <c r="AP163" s="1005">
        <f>+AP161+AP150</f>
        <v>0</v>
      </c>
      <c r="AQ163" s="990"/>
      <c r="AU163" s="1005">
        <f>+AU161+AU150</f>
        <v>0</v>
      </c>
      <c r="AV163" s="1005">
        <f>+AV161+AV150</f>
        <v>0</v>
      </c>
      <c r="AW163" s="1005">
        <f>+AW161+AW150</f>
        <v>0</v>
      </c>
      <c r="AX163" s="1005">
        <f>+AX161+AX150</f>
        <v>0</v>
      </c>
      <c r="AY163" s="990"/>
      <c r="BC163" s="1005">
        <f>+BC161+BC150</f>
        <v>0</v>
      </c>
      <c r="BD163" s="1005">
        <f>+BD161+BD150</f>
        <v>0</v>
      </c>
      <c r="BE163" s="1005">
        <f>+BE161+BE150</f>
        <v>0</v>
      </c>
      <c r="BF163" s="1005">
        <f>+BF161+BF150</f>
        <v>0</v>
      </c>
      <c r="BG163" s="990"/>
      <c r="BK163" s="1005">
        <f>+BK161+BK150</f>
        <v>0</v>
      </c>
      <c r="BL163" s="1005">
        <f>+BL161+BL150</f>
        <v>0</v>
      </c>
      <c r="BM163" s="1005">
        <f>+BM161+BM150</f>
        <v>0</v>
      </c>
      <c r="BN163" s="1005">
        <f>+BN161+BN150</f>
        <v>0</v>
      </c>
      <c r="BO163" s="990"/>
      <c r="BS163" s="1005">
        <f>+BS161+BS150</f>
        <v>0</v>
      </c>
      <c r="BT163" s="1005">
        <f>+BT161+BT150</f>
        <v>0</v>
      </c>
      <c r="BU163" s="1005">
        <f>+BU161+BU150</f>
        <v>0</v>
      </c>
      <c r="BV163" s="1005">
        <f>+BV161+BV150</f>
        <v>0</v>
      </c>
      <c r="BW163" s="990"/>
      <c r="CA163" s="1005">
        <f>+CA161+CA150</f>
        <v>0</v>
      </c>
      <c r="CB163" s="1005">
        <f>+CB161+CB150</f>
        <v>0</v>
      </c>
      <c r="CC163" s="1005">
        <f>+CC161+CC150</f>
        <v>0</v>
      </c>
      <c r="CD163" s="1005">
        <f>+CD161+CD150</f>
        <v>0</v>
      </c>
      <c r="CE163" s="990"/>
      <c r="CI163" s="1005">
        <f>+CI161+CI150</f>
        <v>0</v>
      </c>
      <c r="CJ163" s="1005">
        <f>+CJ161+CJ150</f>
        <v>0</v>
      </c>
      <c r="CK163" s="1005">
        <f>+CK161+CK150</f>
        <v>0</v>
      </c>
      <c r="CL163" s="1005">
        <f>+CL161+CL150</f>
        <v>0</v>
      </c>
      <c r="CM163" s="990"/>
      <c r="CQ163" s="1005">
        <f>+CQ161+CQ150</f>
        <v>0</v>
      </c>
      <c r="CR163" s="1005">
        <f>+CR161+CR150</f>
        <v>0</v>
      </c>
      <c r="CS163" s="1005">
        <f>+CS161+CS150</f>
        <v>0</v>
      </c>
      <c r="CT163" s="1005">
        <f>+CT161+CT150</f>
        <v>0</v>
      </c>
      <c r="CU163" s="990"/>
      <c r="CY163" s="1005">
        <f>+CY161+CY150</f>
        <v>0</v>
      </c>
      <c r="CZ163" s="1005">
        <f>+CZ161+CZ150</f>
        <v>0</v>
      </c>
      <c r="DA163" s="1005">
        <f>+DA161+DA150</f>
        <v>0</v>
      </c>
      <c r="DB163" s="1005">
        <f>+DB161+DB150</f>
        <v>0</v>
      </c>
      <c r="DC163" s="990"/>
      <c r="DG163" s="1005">
        <f>+DG161+DG150</f>
        <v>0</v>
      </c>
      <c r="DH163" s="1005">
        <f>+DH161+DH150</f>
        <v>0</v>
      </c>
      <c r="DI163" s="1005">
        <f>+DI161+DI150</f>
        <v>0</v>
      </c>
      <c r="DJ163" s="1005">
        <f>+DJ161+DJ150</f>
        <v>0</v>
      </c>
      <c r="DK163" s="990"/>
      <c r="DO163" s="1005">
        <f>+DO161+DO150</f>
        <v>0</v>
      </c>
      <c r="DP163" s="1005">
        <f>+DP161+DP150</f>
        <v>0</v>
      </c>
      <c r="DQ163" s="1005">
        <f>+DQ161+DQ150</f>
        <v>0</v>
      </c>
      <c r="DR163" s="1005">
        <f>+DR161+DR150</f>
        <v>0</v>
      </c>
      <c r="DS163" s="990"/>
      <c r="DW163" s="1005">
        <f>+DW161+DW150</f>
        <v>0</v>
      </c>
      <c r="DX163" s="1005">
        <f>+DX161+DX150</f>
        <v>0</v>
      </c>
      <c r="DY163" s="1005">
        <f>+DY161+DY150</f>
        <v>0</v>
      </c>
      <c r="DZ163" s="1005">
        <f>+DZ161+DZ150</f>
        <v>0</v>
      </c>
      <c r="EA163" s="990"/>
      <c r="EE163" s="1005">
        <f>+EE161+EE150</f>
        <v>0</v>
      </c>
      <c r="EF163" s="1005">
        <f>+EF161+EF150</f>
        <v>0</v>
      </c>
      <c r="EG163" s="1005">
        <f>+EG161+EG150</f>
        <v>0</v>
      </c>
      <c r="EH163" s="1005">
        <f>+EH161+EH150</f>
        <v>0</v>
      </c>
      <c r="EI163" s="990"/>
      <c r="EM163" s="1005">
        <f>+EM161+EM150</f>
        <v>0</v>
      </c>
      <c r="EN163" s="1005">
        <f>+EN161+EN150</f>
        <v>0</v>
      </c>
      <c r="EO163" s="1005">
        <f>+EO161+EO150</f>
        <v>0</v>
      </c>
      <c r="EP163" s="1005">
        <f>+EP161+EP150</f>
        <v>0</v>
      </c>
      <c r="EQ163" s="990"/>
      <c r="EU163" s="1005">
        <f>+EU161+EU150</f>
        <v>0</v>
      </c>
      <c r="EV163" s="1005">
        <f>+EV161+EV150</f>
        <v>0</v>
      </c>
      <c r="EW163" s="1005">
        <f>+EW161+EW150</f>
        <v>0</v>
      </c>
      <c r="EX163" s="1005">
        <f>+EX161+EX150</f>
        <v>0</v>
      </c>
      <c r="EY163" s="990"/>
      <c r="FC163" s="1005">
        <f>+FC161+FC150</f>
        <v>0</v>
      </c>
      <c r="FD163" s="1005">
        <f>+FD161+FD150</f>
        <v>0</v>
      </c>
      <c r="FE163" s="1005">
        <f>+FE161+FE150</f>
        <v>0</v>
      </c>
      <c r="FF163" s="1005">
        <f>+FF161+FF150</f>
        <v>0</v>
      </c>
      <c r="FG163" s="990"/>
      <c r="FK163" s="1005">
        <f>+FK161+FK150</f>
        <v>0</v>
      </c>
      <c r="FL163" s="1005">
        <f>+FL161+FL150</f>
        <v>0</v>
      </c>
      <c r="FM163" s="1005">
        <f>+FM161+FM150</f>
        <v>0</v>
      </c>
      <c r="FN163" s="1005">
        <f>+FN161+FN150</f>
        <v>0</v>
      </c>
      <c r="FO163" s="990"/>
    </row>
    <row r="164" spans="1:171">
      <c r="A164" s="1197"/>
      <c r="B164" s="64"/>
      <c r="C164" s="1733"/>
      <c r="D164" s="55"/>
      <c r="E164" s="55"/>
      <c r="F164" s="55"/>
      <c r="G164" s="333"/>
      <c r="H164" s="333"/>
      <c r="I164" s="333"/>
      <c r="J164" s="1191"/>
      <c r="K164" s="777"/>
      <c r="S164" s="990"/>
      <c r="AA164" s="990"/>
      <c r="AI164" s="990"/>
      <c r="AQ164" s="990"/>
      <c r="AY164" s="990"/>
      <c r="BG164" s="990"/>
      <c r="BO164" s="990"/>
      <c r="BW164" s="990"/>
      <c r="CE164" s="990"/>
      <c r="CM164" s="990"/>
      <c r="CU164" s="990"/>
      <c r="DC164" s="990"/>
      <c r="DK164" s="990"/>
      <c r="DS164" s="990"/>
      <c r="EA164" s="990"/>
      <c r="EI164" s="990"/>
      <c r="EQ164" s="990"/>
      <c r="EY164" s="990"/>
      <c r="FG164" s="990"/>
      <c r="FO164" s="990"/>
    </row>
    <row r="165" spans="1:171">
      <c r="A165" s="1198"/>
      <c r="B165" s="79"/>
      <c r="C165" s="1969"/>
      <c r="D165" s="841"/>
      <c r="E165" s="79"/>
      <c r="F165" s="79"/>
      <c r="G165" s="846"/>
      <c r="H165" s="846"/>
      <c r="I165" s="846"/>
      <c r="J165" s="1278"/>
      <c r="K165" s="777"/>
      <c r="S165" s="990"/>
      <c r="AA165" s="990"/>
      <c r="AI165" s="990"/>
      <c r="AQ165" s="990"/>
      <c r="AY165" s="990"/>
      <c r="BG165" s="990"/>
      <c r="BO165" s="990"/>
      <c r="BW165" s="990"/>
      <c r="CE165" s="990"/>
      <c r="CM165" s="990"/>
      <c r="CU165" s="990"/>
      <c r="DC165" s="990"/>
      <c r="DK165" s="990"/>
      <c r="DS165" s="990"/>
      <c r="EA165" s="990"/>
      <c r="EI165" s="990"/>
      <c r="EQ165" s="990"/>
      <c r="EY165" s="990"/>
      <c r="FG165" s="990"/>
      <c r="FO165" s="990"/>
    </row>
    <row r="166" spans="1:171">
      <c r="A166" s="1169" t="s">
        <v>433</v>
      </c>
      <c r="B166" s="64"/>
      <c r="C166" s="1961"/>
      <c r="D166" s="789"/>
      <c r="E166" s="789"/>
      <c r="F166" s="790"/>
      <c r="G166" s="797">
        <f>G87+G142-G163</f>
        <v>0</v>
      </c>
      <c r="H166" s="797">
        <f>H87+H142-H163</f>
        <v>0</v>
      </c>
      <c r="I166" s="797">
        <f>I87+I142-I163</f>
        <v>0</v>
      </c>
      <c r="J166" s="1254">
        <f>J87+J142-J163</f>
        <v>0</v>
      </c>
      <c r="K166" s="777"/>
      <c r="O166" s="1002" t="e">
        <f>O87+O142-O163</f>
        <v>#DIV/0!</v>
      </c>
      <c r="P166" s="1002" t="e">
        <f>P87+P142-P163</f>
        <v>#DIV/0!</v>
      </c>
      <c r="Q166" s="1002" t="e">
        <f>Q87+Q142-Q163</f>
        <v>#DIV/0!</v>
      </c>
      <c r="R166" s="1002" t="e">
        <f>R87+R142-R163</f>
        <v>#DIV/0!</v>
      </c>
      <c r="S166" s="946"/>
      <c r="W166" s="1002" t="e">
        <f>W87+W142-W163</f>
        <v>#DIV/0!</v>
      </c>
      <c r="X166" s="1002" t="e">
        <f>X87+X142-X163</f>
        <v>#DIV/0!</v>
      </c>
      <c r="Y166" s="1002" t="e">
        <f>Y87+Y142-Y163</f>
        <v>#DIV/0!</v>
      </c>
      <c r="Z166" s="1002" t="e">
        <f>Z87+Z142-Z163</f>
        <v>#DIV/0!</v>
      </c>
      <c r="AA166" s="946"/>
      <c r="AE166" s="1002" t="e">
        <f>AE87+AE142-AE163</f>
        <v>#DIV/0!</v>
      </c>
      <c r="AF166" s="1002" t="e">
        <f>AF87+AF142-AF163</f>
        <v>#DIV/0!</v>
      </c>
      <c r="AG166" s="1002" t="e">
        <f>AG87+AG142-AG163</f>
        <v>#DIV/0!</v>
      </c>
      <c r="AH166" s="1002" t="e">
        <f>AH87+AH142-AH163</f>
        <v>#DIV/0!</v>
      </c>
      <c r="AI166" s="946"/>
      <c r="AM166" s="1002" t="e">
        <f>AM87+AM142-AM163</f>
        <v>#DIV/0!</v>
      </c>
      <c r="AN166" s="1002" t="e">
        <f>AN87+AN142-AN163</f>
        <v>#DIV/0!</v>
      </c>
      <c r="AO166" s="1002" t="e">
        <f>AO87+AO142-AO163</f>
        <v>#DIV/0!</v>
      </c>
      <c r="AP166" s="1002" t="e">
        <f>AP87+AP142-AP163</f>
        <v>#DIV/0!</v>
      </c>
      <c r="AQ166" s="946"/>
      <c r="AU166" s="1002" t="e">
        <f>AU87+AU142-AU163</f>
        <v>#DIV/0!</v>
      </c>
      <c r="AV166" s="1002" t="e">
        <f>AV87+AV142-AV163</f>
        <v>#DIV/0!</v>
      </c>
      <c r="AW166" s="1002" t="e">
        <f>AW87+AW142-AW163</f>
        <v>#DIV/0!</v>
      </c>
      <c r="AX166" s="1002" t="e">
        <f>AX87+AX142-AX163</f>
        <v>#DIV/0!</v>
      </c>
      <c r="AY166" s="946"/>
      <c r="BC166" s="1002" t="e">
        <f>BC87+BC142-BC163</f>
        <v>#DIV/0!</v>
      </c>
      <c r="BD166" s="1002" t="e">
        <f>BD87+BD142-BD163</f>
        <v>#DIV/0!</v>
      </c>
      <c r="BE166" s="1002" t="e">
        <f>BE87+BE142-BE163</f>
        <v>#DIV/0!</v>
      </c>
      <c r="BF166" s="1002" t="e">
        <f>BF87+BF142-BF163</f>
        <v>#DIV/0!</v>
      </c>
      <c r="BG166" s="946"/>
      <c r="BK166" s="1002" t="e">
        <f>BK87+BK142-BK163</f>
        <v>#DIV/0!</v>
      </c>
      <c r="BL166" s="1002" t="e">
        <f>BL87+BL142-BL163</f>
        <v>#DIV/0!</v>
      </c>
      <c r="BM166" s="1002" t="e">
        <f>BM87+BM142-BM163</f>
        <v>#DIV/0!</v>
      </c>
      <c r="BN166" s="1002" t="e">
        <f>BN87+BN142-BN163</f>
        <v>#DIV/0!</v>
      </c>
      <c r="BO166" s="946"/>
      <c r="BS166" s="1002" t="e">
        <f>BS87+BS142-BS163</f>
        <v>#DIV/0!</v>
      </c>
      <c r="BT166" s="1002" t="e">
        <f>BT87+BT142-BT163</f>
        <v>#DIV/0!</v>
      </c>
      <c r="BU166" s="1002" t="e">
        <f>BU87+BU142-BU163</f>
        <v>#DIV/0!</v>
      </c>
      <c r="BV166" s="1002" t="e">
        <f>BV87+BV142-BV163</f>
        <v>#DIV/0!</v>
      </c>
      <c r="BW166" s="946"/>
      <c r="CA166" s="1002" t="e">
        <f>CA87+CA142-CA163</f>
        <v>#DIV/0!</v>
      </c>
      <c r="CB166" s="1002" t="e">
        <f>CB87+CB142-CB163</f>
        <v>#DIV/0!</v>
      </c>
      <c r="CC166" s="1002" t="e">
        <f>CC87+CC142-CC163</f>
        <v>#DIV/0!</v>
      </c>
      <c r="CD166" s="1002" t="e">
        <f>CD87+CD142-CD163</f>
        <v>#DIV/0!</v>
      </c>
      <c r="CE166" s="946"/>
      <c r="CI166" s="1002" t="e">
        <f>CI87+CI142-CI163</f>
        <v>#DIV/0!</v>
      </c>
      <c r="CJ166" s="1002" t="e">
        <f>CJ87+CJ142-CJ163</f>
        <v>#DIV/0!</v>
      </c>
      <c r="CK166" s="1002" t="e">
        <f>CK87+CK142-CK163</f>
        <v>#DIV/0!</v>
      </c>
      <c r="CL166" s="1002" t="e">
        <f>CL87+CL142-CL163</f>
        <v>#DIV/0!</v>
      </c>
      <c r="CM166" s="946"/>
      <c r="CQ166" s="1002" t="e">
        <f>CQ87+CQ142-CQ163</f>
        <v>#DIV/0!</v>
      </c>
      <c r="CR166" s="1002" t="e">
        <f>CR87+CR142-CR163</f>
        <v>#DIV/0!</v>
      </c>
      <c r="CS166" s="1002" t="e">
        <f>CS87+CS142-CS163</f>
        <v>#DIV/0!</v>
      </c>
      <c r="CT166" s="1002" t="e">
        <f>CT87+CT142-CT163</f>
        <v>#DIV/0!</v>
      </c>
      <c r="CU166" s="946"/>
      <c r="CY166" s="1002" t="e">
        <f>CY87+CY142-CY163</f>
        <v>#DIV/0!</v>
      </c>
      <c r="CZ166" s="1002" t="e">
        <f>CZ87+CZ142-CZ163</f>
        <v>#DIV/0!</v>
      </c>
      <c r="DA166" s="1002" t="e">
        <f>DA87+DA142-DA163</f>
        <v>#DIV/0!</v>
      </c>
      <c r="DB166" s="1002" t="e">
        <f>DB87+DB142-DB163</f>
        <v>#DIV/0!</v>
      </c>
      <c r="DC166" s="946"/>
      <c r="DG166" s="1002" t="e">
        <f>DG87+DG142-DG163</f>
        <v>#DIV/0!</v>
      </c>
      <c r="DH166" s="1002" t="e">
        <f>DH87+DH142-DH163</f>
        <v>#DIV/0!</v>
      </c>
      <c r="DI166" s="1002" t="e">
        <f>DI87+DI142-DI163</f>
        <v>#DIV/0!</v>
      </c>
      <c r="DJ166" s="1002" t="e">
        <f>DJ87+DJ142-DJ163</f>
        <v>#DIV/0!</v>
      </c>
      <c r="DK166" s="946"/>
      <c r="DO166" s="1002" t="e">
        <f>DO87+DO142-DO163</f>
        <v>#DIV/0!</v>
      </c>
      <c r="DP166" s="1002" t="e">
        <f>DP87+DP142-DP163</f>
        <v>#DIV/0!</v>
      </c>
      <c r="DQ166" s="1002" t="e">
        <f>DQ87+DQ142-DQ163</f>
        <v>#DIV/0!</v>
      </c>
      <c r="DR166" s="1002" t="e">
        <f>DR87+DR142-DR163</f>
        <v>#DIV/0!</v>
      </c>
      <c r="DS166" s="946"/>
      <c r="DW166" s="1002" t="e">
        <f>DW87+DW142-DW163</f>
        <v>#DIV/0!</v>
      </c>
      <c r="DX166" s="1002" t="e">
        <f>DX87+DX142-DX163</f>
        <v>#DIV/0!</v>
      </c>
      <c r="DY166" s="1002" t="e">
        <f>DY87+DY142-DY163</f>
        <v>#DIV/0!</v>
      </c>
      <c r="DZ166" s="1002" t="e">
        <f>DZ87+DZ142-DZ163</f>
        <v>#DIV/0!</v>
      </c>
      <c r="EA166" s="946"/>
      <c r="EE166" s="1002" t="e">
        <f>EE87+EE142-EE163</f>
        <v>#DIV/0!</v>
      </c>
      <c r="EF166" s="1002" t="e">
        <f>EF87+EF142-EF163</f>
        <v>#DIV/0!</v>
      </c>
      <c r="EG166" s="1002" t="e">
        <f>EG87+EG142-EG163</f>
        <v>#DIV/0!</v>
      </c>
      <c r="EH166" s="1002" t="e">
        <f>EH87+EH142-EH163</f>
        <v>#DIV/0!</v>
      </c>
      <c r="EI166" s="946"/>
      <c r="EM166" s="1002" t="e">
        <f>EM87+EM142-EM163</f>
        <v>#DIV/0!</v>
      </c>
      <c r="EN166" s="1002" t="e">
        <f>EN87+EN142-EN163</f>
        <v>#DIV/0!</v>
      </c>
      <c r="EO166" s="1002" t="e">
        <f>EO87+EO142-EO163</f>
        <v>#DIV/0!</v>
      </c>
      <c r="EP166" s="1002" t="e">
        <f>EP87+EP142-EP163</f>
        <v>#DIV/0!</v>
      </c>
      <c r="EQ166" s="946"/>
      <c r="EU166" s="1002" t="e">
        <f>EU87+EU142-EU163</f>
        <v>#DIV/0!</v>
      </c>
      <c r="EV166" s="1002" t="e">
        <f>EV87+EV142-EV163</f>
        <v>#DIV/0!</v>
      </c>
      <c r="EW166" s="1002" t="e">
        <f>EW87+EW142-EW163</f>
        <v>#DIV/0!</v>
      </c>
      <c r="EX166" s="1002" t="e">
        <f>EX87+EX142-EX163</f>
        <v>#DIV/0!</v>
      </c>
      <c r="EY166" s="946"/>
      <c r="FC166" s="1002" t="e">
        <f>FC87+FC142-FC163</f>
        <v>#DIV/0!</v>
      </c>
      <c r="FD166" s="1002" t="e">
        <f>FD87+FD142-FD163</f>
        <v>#DIV/0!</v>
      </c>
      <c r="FE166" s="1002" t="e">
        <f>FE87+FE142-FE163</f>
        <v>#DIV/0!</v>
      </c>
      <c r="FF166" s="1002" t="e">
        <f>FF87+FF142-FF163</f>
        <v>#DIV/0!</v>
      </c>
      <c r="FG166" s="946"/>
      <c r="FK166" s="1002" t="e">
        <f>FK87+FK142-FK163</f>
        <v>#DIV/0!</v>
      </c>
      <c r="FL166" s="1002" t="e">
        <f>FL87+FL142-FL163</f>
        <v>#DIV/0!</v>
      </c>
      <c r="FM166" s="1002" t="e">
        <f>FM87+FM142-FM163</f>
        <v>#DIV/0!</v>
      </c>
      <c r="FN166" s="1002" t="e">
        <f>FN87+FN142-FN163</f>
        <v>#DIV/0!</v>
      </c>
      <c r="FO166" s="946"/>
    </row>
    <row r="167" spans="1:171">
      <c r="A167" s="1253" t="s">
        <v>83</v>
      </c>
      <c r="B167" s="64"/>
      <c r="C167" s="1733"/>
      <c r="D167" s="55"/>
      <c r="E167" s="55"/>
      <c r="F167" s="55"/>
      <c r="G167" s="784"/>
      <c r="H167" s="762"/>
      <c r="I167" s="56"/>
      <c r="J167" s="1201"/>
      <c r="K167" s="777"/>
      <c r="S167" s="946"/>
      <c r="AA167" s="946"/>
      <c r="AI167" s="946"/>
      <c r="AQ167" s="946"/>
      <c r="AY167" s="946"/>
      <c r="BG167" s="946"/>
      <c r="BO167" s="946"/>
      <c r="BW167" s="946"/>
      <c r="CE167" s="946"/>
      <c r="CM167" s="946"/>
      <c r="CU167" s="946"/>
      <c r="DC167" s="946"/>
      <c r="DK167" s="946"/>
      <c r="DS167" s="946"/>
      <c r="EA167" s="946"/>
      <c r="EI167" s="946"/>
      <c r="EQ167" s="946"/>
      <c r="EY167" s="946"/>
      <c r="FG167" s="946"/>
      <c r="FO167" s="946"/>
    </row>
    <row r="168" spans="1:171" ht="16.5" thickBot="1">
      <c r="A168" s="1257"/>
      <c r="B168" s="805"/>
      <c r="C168" s="1964"/>
      <c r="D168" s="806"/>
      <c r="E168" s="806"/>
      <c r="F168" s="806"/>
      <c r="G168" s="808"/>
      <c r="H168" s="848"/>
      <c r="I168" s="849"/>
      <c r="J168" s="1202"/>
      <c r="K168" s="777"/>
      <c r="S168" s="946"/>
      <c r="AA168" s="946"/>
      <c r="AI168" s="946"/>
      <c r="AQ168" s="946"/>
      <c r="AY168" s="946"/>
      <c r="BG168" s="946"/>
      <c r="BO168" s="946"/>
      <c r="BW168" s="946"/>
      <c r="CE168" s="946"/>
      <c r="CM168" s="946"/>
      <c r="CU168" s="946"/>
      <c r="DC168" s="946"/>
      <c r="DK168" s="946"/>
      <c r="DS168" s="946"/>
      <c r="EA168" s="946"/>
      <c r="EI168" s="946"/>
      <c r="EQ168" s="946"/>
      <c r="EY168" s="946"/>
      <c r="FG168" s="946"/>
      <c r="FO168" s="946"/>
    </row>
    <row r="169" spans="1:171" ht="16.5" thickTop="1">
      <c r="A169" s="1253"/>
      <c r="B169" s="64"/>
      <c r="C169" s="1733"/>
      <c r="D169" s="55"/>
      <c r="E169" s="55"/>
      <c r="F169" s="55"/>
      <c r="G169" s="784"/>
      <c r="H169" s="762"/>
      <c r="I169" s="56"/>
      <c r="J169" s="1201"/>
      <c r="K169" s="777"/>
      <c r="S169" s="946"/>
      <c r="AA169" s="946"/>
      <c r="AI169" s="946"/>
      <c r="AQ169" s="946"/>
      <c r="AY169" s="946"/>
      <c r="BG169" s="946"/>
      <c r="BO169" s="946"/>
      <c r="BW169" s="946"/>
      <c r="CE169" s="946"/>
      <c r="CM169" s="946"/>
      <c r="CU169" s="946"/>
      <c r="DC169" s="946"/>
      <c r="DK169" s="946"/>
      <c r="DS169" s="946"/>
      <c r="EA169" s="946"/>
      <c r="EI169" s="946"/>
      <c r="EQ169" s="946"/>
      <c r="EY169" s="946"/>
      <c r="FG169" s="946"/>
      <c r="FO169" s="946"/>
    </row>
    <row r="170" spans="1:171">
      <c r="A170" s="1245" t="s">
        <v>63</v>
      </c>
      <c r="B170" s="1"/>
      <c r="C170" s="1418"/>
      <c r="D170" s="1"/>
      <c r="E170" s="1"/>
      <c r="F170" s="1"/>
      <c r="G170" s="850">
        <f>'Sch 2 -Rate of Return'!E14</f>
        <v>0</v>
      </c>
      <c r="H170" s="865">
        <f>G170</f>
        <v>0</v>
      </c>
      <c r="I170" s="865">
        <f>G170</f>
        <v>0</v>
      </c>
      <c r="J170" s="1279">
        <f>G170</f>
        <v>0</v>
      </c>
      <c r="K170" s="777"/>
      <c r="O170" s="1006">
        <f>$G$170</f>
        <v>0</v>
      </c>
      <c r="P170" s="1006">
        <f>$G$170</f>
        <v>0</v>
      </c>
      <c r="Q170" s="1006">
        <f>$G$170</f>
        <v>0</v>
      </c>
      <c r="R170" s="1006">
        <f>$G$170</f>
        <v>0</v>
      </c>
      <c r="S170" s="946"/>
      <c r="W170" s="1006">
        <f>$G$170</f>
        <v>0</v>
      </c>
      <c r="X170" s="1006">
        <f>$G$170</f>
        <v>0</v>
      </c>
      <c r="Y170" s="1006">
        <f>$G$170</f>
        <v>0</v>
      </c>
      <c r="Z170" s="1006">
        <f>$G$170</f>
        <v>0</v>
      </c>
      <c r="AA170" s="946"/>
      <c r="AE170" s="1006">
        <f>$G$170</f>
        <v>0</v>
      </c>
      <c r="AF170" s="1006">
        <f>$G$170</f>
        <v>0</v>
      </c>
      <c r="AG170" s="1006">
        <f>$G$170</f>
        <v>0</v>
      </c>
      <c r="AH170" s="1006">
        <f>$G$170</f>
        <v>0</v>
      </c>
      <c r="AI170" s="946"/>
      <c r="AM170" s="1006">
        <f>$G$170</f>
        <v>0</v>
      </c>
      <c r="AN170" s="1006">
        <f>$G$170</f>
        <v>0</v>
      </c>
      <c r="AO170" s="1006">
        <f>$G$170</f>
        <v>0</v>
      </c>
      <c r="AP170" s="1006">
        <f>$G$170</f>
        <v>0</v>
      </c>
      <c r="AQ170" s="946"/>
      <c r="AU170" s="1006">
        <f>$G$170</f>
        <v>0</v>
      </c>
      <c r="AV170" s="1006">
        <f>$G$170</f>
        <v>0</v>
      </c>
      <c r="AW170" s="1006">
        <f>$G$170</f>
        <v>0</v>
      </c>
      <c r="AX170" s="1006">
        <f>$G$170</f>
        <v>0</v>
      </c>
      <c r="AY170" s="946"/>
      <c r="BC170" s="1006">
        <f>$G$170</f>
        <v>0</v>
      </c>
      <c r="BD170" s="1006">
        <f>$G$170</f>
        <v>0</v>
      </c>
      <c r="BE170" s="1006">
        <f>$G$170</f>
        <v>0</v>
      </c>
      <c r="BF170" s="1006">
        <f>$G$170</f>
        <v>0</v>
      </c>
      <c r="BG170" s="946"/>
      <c r="BK170" s="1006">
        <f>$G$170</f>
        <v>0</v>
      </c>
      <c r="BL170" s="1006">
        <f>$G$170</f>
        <v>0</v>
      </c>
      <c r="BM170" s="1006">
        <f>$G$170</f>
        <v>0</v>
      </c>
      <c r="BN170" s="1006">
        <f>$G$170</f>
        <v>0</v>
      </c>
      <c r="BO170" s="946"/>
      <c r="BS170" s="1006">
        <f>$G$170</f>
        <v>0</v>
      </c>
      <c r="BT170" s="1006">
        <f>$G$170</f>
        <v>0</v>
      </c>
      <c r="BU170" s="1006">
        <f>$G$170</f>
        <v>0</v>
      </c>
      <c r="BV170" s="1006">
        <f>$G$170</f>
        <v>0</v>
      </c>
      <c r="BW170" s="946"/>
      <c r="CA170" s="1006">
        <f>$G$170</f>
        <v>0</v>
      </c>
      <c r="CB170" s="1006">
        <f>$G$170</f>
        <v>0</v>
      </c>
      <c r="CC170" s="1006">
        <f>$G$170</f>
        <v>0</v>
      </c>
      <c r="CD170" s="1006">
        <f>$G$170</f>
        <v>0</v>
      </c>
      <c r="CE170" s="946"/>
      <c r="CI170" s="1006">
        <f>$G$170</f>
        <v>0</v>
      </c>
      <c r="CJ170" s="1006">
        <f>$G$170</f>
        <v>0</v>
      </c>
      <c r="CK170" s="1006">
        <f>$G$170</f>
        <v>0</v>
      </c>
      <c r="CL170" s="1006">
        <f>$G$170</f>
        <v>0</v>
      </c>
      <c r="CM170" s="946"/>
      <c r="CQ170" s="1006">
        <f>$G$170</f>
        <v>0</v>
      </c>
      <c r="CR170" s="1006">
        <f>$G$170</f>
        <v>0</v>
      </c>
      <c r="CS170" s="1006">
        <f>$G$170</f>
        <v>0</v>
      </c>
      <c r="CT170" s="1006">
        <f>$G$170</f>
        <v>0</v>
      </c>
      <c r="CU170" s="946"/>
      <c r="CY170" s="1006">
        <f>$G$170</f>
        <v>0</v>
      </c>
      <c r="CZ170" s="1006">
        <f>$G$170</f>
        <v>0</v>
      </c>
      <c r="DA170" s="1006">
        <f>$G$170</f>
        <v>0</v>
      </c>
      <c r="DB170" s="1006">
        <f>$G$170</f>
        <v>0</v>
      </c>
      <c r="DC170" s="946"/>
      <c r="DG170" s="1006">
        <f>$G$170</f>
        <v>0</v>
      </c>
      <c r="DH170" s="1006">
        <f>$G$170</f>
        <v>0</v>
      </c>
      <c r="DI170" s="1006">
        <f>$G$170</f>
        <v>0</v>
      </c>
      <c r="DJ170" s="1006">
        <f>$G$170</f>
        <v>0</v>
      </c>
      <c r="DK170" s="946"/>
      <c r="DO170" s="1006">
        <f>$G$170</f>
        <v>0</v>
      </c>
      <c r="DP170" s="1006">
        <f>$G$170</f>
        <v>0</v>
      </c>
      <c r="DQ170" s="1006">
        <f>$G$170</f>
        <v>0</v>
      </c>
      <c r="DR170" s="1006">
        <f>$G$170</f>
        <v>0</v>
      </c>
      <c r="DS170" s="946"/>
      <c r="DW170" s="1006">
        <f>$G$170</f>
        <v>0</v>
      </c>
      <c r="DX170" s="1006">
        <f>$G$170</f>
        <v>0</v>
      </c>
      <c r="DY170" s="1006">
        <f>$G$170</f>
        <v>0</v>
      </c>
      <c r="DZ170" s="1006">
        <f>$G$170</f>
        <v>0</v>
      </c>
      <c r="EA170" s="946"/>
      <c r="EE170" s="1006">
        <f>$G$170</f>
        <v>0</v>
      </c>
      <c r="EF170" s="1006">
        <f>$G$170</f>
        <v>0</v>
      </c>
      <c r="EG170" s="1006">
        <f>$G$170</f>
        <v>0</v>
      </c>
      <c r="EH170" s="1006">
        <f>$G$170</f>
        <v>0</v>
      </c>
      <c r="EI170" s="946"/>
      <c r="EM170" s="1006">
        <f>$G$170</f>
        <v>0</v>
      </c>
      <c r="EN170" s="1006">
        <f>$G$170</f>
        <v>0</v>
      </c>
      <c r="EO170" s="1006">
        <f>$G$170</f>
        <v>0</v>
      </c>
      <c r="EP170" s="1006">
        <f>$G$170</f>
        <v>0</v>
      </c>
      <c r="EQ170" s="946"/>
      <c r="EU170" s="1006">
        <f>$G$170</f>
        <v>0</v>
      </c>
      <c r="EV170" s="1006">
        <f>$G$170</f>
        <v>0</v>
      </c>
      <c r="EW170" s="1006">
        <f>$G$170</f>
        <v>0</v>
      </c>
      <c r="EX170" s="1006">
        <f>$G$170</f>
        <v>0</v>
      </c>
      <c r="EY170" s="946"/>
      <c r="FC170" s="1006">
        <f>$G$170</f>
        <v>0</v>
      </c>
      <c r="FD170" s="1006">
        <f>$G$170</f>
        <v>0</v>
      </c>
      <c r="FE170" s="1006">
        <f>$G$170</f>
        <v>0</v>
      </c>
      <c r="FF170" s="1006">
        <f>$G$170</f>
        <v>0</v>
      </c>
      <c r="FG170" s="946"/>
      <c r="FK170" s="1006">
        <f>$G$170</f>
        <v>0</v>
      </c>
      <c r="FL170" s="1006">
        <f>$G$170</f>
        <v>0</v>
      </c>
      <c r="FM170" s="1006">
        <f>$G$170</f>
        <v>0</v>
      </c>
      <c r="FN170" s="1006">
        <f>$G$170</f>
        <v>0</v>
      </c>
      <c r="FO170" s="946"/>
    </row>
    <row r="171" spans="1:171">
      <c r="A171" s="1280"/>
      <c r="B171" s="1"/>
      <c r="C171" s="1418"/>
      <c r="D171" s="1"/>
      <c r="E171" s="1"/>
      <c r="F171" s="1"/>
      <c r="G171" s="1"/>
      <c r="H171" s="1"/>
      <c r="I171" s="1"/>
      <c r="J171" s="1281"/>
      <c r="K171" s="777"/>
      <c r="S171" s="946"/>
      <c r="AA171" s="946"/>
      <c r="AI171" s="946"/>
      <c r="AQ171" s="946"/>
      <c r="AY171" s="946"/>
      <c r="BG171" s="946"/>
      <c r="BO171" s="946"/>
      <c r="BW171" s="946"/>
      <c r="CE171" s="946"/>
      <c r="CM171" s="946"/>
      <c r="CU171" s="946"/>
      <c r="DC171" s="946"/>
      <c r="DK171" s="946"/>
      <c r="DS171" s="946"/>
      <c r="EA171" s="946"/>
      <c r="EI171" s="946"/>
      <c r="EQ171" s="946"/>
      <c r="EY171" s="946"/>
      <c r="FG171" s="946"/>
      <c r="FO171" s="946"/>
    </row>
    <row r="172" spans="1:171">
      <c r="A172" s="1282" t="s">
        <v>141</v>
      </c>
      <c r="B172" s="1"/>
      <c r="C172" s="1418"/>
      <c r="D172" s="1"/>
      <c r="E172" s="1"/>
      <c r="F172" s="1"/>
      <c r="G172" s="852">
        <f>G166*G170</f>
        <v>0</v>
      </c>
      <c r="H172" s="852">
        <f>H166*H170</f>
        <v>0</v>
      </c>
      <c r="I172" s="852">
        <f>I166*I170</f>
        <v>0</v>
      </c>
      <c r="J172" s="1283">
        <f>J166*J170</f>
        <v>0</v>
      </c>
      <c r="K172" s="777"/>
      <c r="O172" s="1002" t="e">
        <f>O166*O170</f>
        <v>#DIV/0!</v>
      </c>
      <c r="P172" s="1002" t="e">
        <f>P166*P170</f>
        <v>#DIV/0!</v>
      </c>
      <c r="Q172" s="1002" t="e">
        <f>Q166*Q170</f>
        <v>#DIV/0!</v>
      </c>
      <c r="R172" s="1002" t="e">
        <f>R166*R170</f>
        <v>#DIV/0!</v>
      </c>
      <c r="S172" s="946"/>
      <c r="W172" s="1002" t="e">
        <f>W166*W170</f>
        <v>#DIV/0!</v>
      </c>
      <c r="X172" s="1002" t="e">
        <f>X166*X170</f>
        <v>#DIV/0!</v>
      </c>
      <c r="Y172" s="1002" t="e">
        <f>Y166*Y170</f>
        <v>#DIV/0!</v>
      </c>
      <c r="Z172" s="1002" t="e">
        <f>Z166*Z170</f>
        <v>#DIV/0!</v>
      </c>
      <c r="AA172" s="946"/>
      <c r="AE172" s="1002" t="e">
        <f>AE166*AE170</f>
        <v>#DIV/0!</v>
      </c>
      <c r="AF172" s="1002" t="e">
        <f>AF166*AF170</f>
        <v>#DIV/0!</v>
      </c>
      <c r="AG172" s="1002" t="e">
        <f>AG166*AG170</f>
        <v>#DIV/0!</v>
      </c>
      <c r="AH172" s="1002" t="e">
        <f>AH166*AH170</f>
        <v>#DIV/0!</v>
      </c>
      <c r="AI172" s="946"/>
      <c r="AM172" s="1002" t="e">
        <f>AM166*AM170</f>
        <v>#DIV/0!</v>
      </c>
      <c r="AN172" s="1002" t="e">
        <f>AN166*AN170</f>
        <v>#DIV/0!</v>
      </c>
      <c r="AO172" s="1002" t="e">
        <f>AO166*AO170</f>
        <v>#DIV/0!</v>
      </c>
      <c r="AP172" s="1002" t="e">
        <f>AP166*AP170</f>
        <v>#DIV/0!</v>
      </c>
      <c r="AQ172" s="946"/>
      <c r="AU172" s="1002" t="e">
        <f>AU166*AU170</f>
        <v>#DIV/0!</v>
      </c>
      <c r="AV172" s="1002" t="e">
        <f>AV166*AV170</f>
        <v>#DIV/0!</v>
      </c>
      <c r="AW172" s="1002" t="e">
        <f>AW166*AW170</f>
        <v>#DIV/0!</v>
      </c>
      <c r="AX172" s="1002" t="e">
        <f>AX166*AX170</f>
        <v>#DIV/0!</v>
      </c>
      <c r="AY172" s="946"/>
      <c r="BC172" s="1002" t="e">
        <f>BC166*BC170</f>
        <v>#DIV/0!</v>
      </c>
      <c r="BD172" s="1002" t="e">
        <f>BD166*BD170</f>
        <v>#DIV/0!</v>
      </c>
      <c r="BE172" s="1002" t="e">
        <f>BE166*BE170</f>
        <v>#DIV/0!</v>
      </c>
      <c r="BF172" s="1002" t="e">
        <f>BF166*BF170</f>
        <v>#DIV/0!</v>
      </c>
      <c r="BG172" s="946"/>
      <c r="BK172" s="1002" t="e">
        <f>BK166*BK170</f>
        <v>#DIV/0!</v>
      </c>
      <c r="BL172" s="1002" t="e">
        <f>BL166*BL170</f>
        <v>#DIV/0!</v>
      </c>
      <c r="BM172" s="1002" t="e">
        <f>BM166*BM170</f>
        <v>#DIV/0!</v>
      </c>
      <c r="BN172" s="1002" t="e">
        <f>BN166*BN170</f>
        <v>#DIV/0!</v>
      </c>
      <c r="BO172" s="946"/>
      <c r="BS172" s="1002" t="e">
        <f>BS166*BS170</f>
        <v>#DIV/0!</v>
      </c>
      <c r="BT172" s="1002" t="e">
        <f>BT166*BT170</f>
        <v>#DIV/0!</v>
      </c>
      <c r="BU172" s="1002" t="e">
        <f>BU166*BU170</f>
        <v>#DIV/0!</v>
      </c>
      <c r="BV172" s="1002" t="e">
        <f>BV166*BV170</f>
        <v>#DIV/0!</v>
      </c>
      <c r="BW172" s="946"/>
      <c r="CA172" s="1002" t="e">
        <f>CA166*CA170</f>
        <v>#DIV/0!</v>
      </c>
      <c r="CB172" s="1002" t="e">
        <f>CB166*CB170</f>
        <v>#DIV/0!</v>
      </c>
      <c r="CC172" s="1002" t="e">
        <f>CC166*CC170</f>
        <v>#DIV/0!</v>
      </c>
      <c r="CD172" s="1002" t="e">
        <f>CD166*CD170</f>
        <v>#DIV/0!</v>
      </c>
      <c r="CE172" s="946"/>
      <c r="CI172" s="1002" t="e">
        <f>CI166*CI170</f>
        <v>#DIV/0!</v>
      </c>
      <c r="CJ172" s="1002" t="e">
        <f>CJ166*CJ170</f>
        <v>#DIV/0!</v>
      </c>
      <c r="CK172" s="1002" t="e">
        <f>CK166*CK170</f>
        <v>#DIV/0!</v>
      </c>
      <c r="CL172" s="1002" t="e">
        <f>CL166*CL170</f>
        <v>#DIV/0!</v>
      </c>
      <c r="CM172" s="946"/>
      <c r="CQ172" s="1002" t="e">
        <f>CQ166*CQ170</f>
        <v>#DIV/0!</v>
      </c>
      <c r="CR172" s="1002" t="e">
        <f>CR166*CR170</f>
        <v>#DIV/0!</v>
      </c>
      <c r="CS172" s="1002" t="e">
        <f>CS166*CS170</f>
        <v>#DIV/0!</v>
      </c>
      <c r="CT172" s="1002" t="e">
        <f>CT166*CT170</f>
        <v>#DIV/0!</v>
      </c>
      <c r="CU172" s="946"/>
      <c r="CY172" s="1002" t="e">
        <f>CY166*CY170</f>
        <v>#DIV/0!</v>
      </c>
      <c r="CZ172" s="1002" t="e">
        <f>CZ166*CZ170</f>
        <v>#DIV/0!</v>
      </c>
      <c r="DA172" s="1002" t="e">
        <f>DA166*DA170</f>
        <v>#DIV/0!</v>
      </c>
      <c r="DB172" s="1002" t="e">
        <f>DB166*DB170</f>
        <v>#DIV/0!</v>
      </c>
      <c r="DC172" s="946"/>
      <c r="DG172" s="1002" t="e">
        <f>DG166*DG170</f>
        <v>#DIV/0!</v>
      </c>
      <c r="DH172" s="1002" t="e">
        <f>DH166*DH170</f>
        <v>#DIV/0!</v>
      </c>
      <c r="DI172" s="1002" t="e">
        <f>DI166*DI170</f>
        <v>#DIV/0!</v>
      </c>
      <c r="DJ172" s="1002" t="e">
        <f>DJ166*DJ170</f>
        <v>#DIV/0!</v>
      </c>
      <c r="DK172" s="946"/>
      <c r="DO172" s="1002" t="e">
        <f>DO166*DO170</f>
        <v>#DIV/0!</v>
      </c>
      <c r="DP172" s="1002" t="e">
        <f>DP166*DP170</f>
        <v>#DIV/0!</v>
      </c>
      <c r="DQ172" s="1002" t="e">
        <f>DQ166*DQ170</f>
        <v>#DIV/0!</v>
      </c>
      <c r="DR172" s="1002" t="e">
        <f>DR166*DR170</f>
        <v>#DIV/0!</v>
      </c>
      <c r="DS172" s="946"/>
      <c r="DW172" s="1002" t="e">
        <f>DW166*DW170</f>
        <v>#DIV/0!</v>
      </c>
      <c r="DX172" s="1002" t="e">
        <f>DX166*DX170</f>
        <v>#DIV/0!</v>
      </c>
      <c r="DY172" s="1002" t="e">
        <f>DY166*DY170</f>
        <v>#DIV/0!</v>
      </c>
      <c r="DZ172" s="1002" t="e">
        <f>DZ166*DZ170</f>
        <v>#DIV/0!</v>
      </c>
      <c r="EA172" s="946"/>
      <c r="EE172" s="1002" t="e">
        <f>EE166*EE170</f>
        <v>#DIV/0!</v>
      </c>
      <c r="EF172" s="1002" t="e">
        <f>EF166*EF170</f>
        <v>#DIV/0!</v>
      </c>
      <c r="EG172" s="1002" t="e">
        <f>EG166*EG170</f>
        <v>#DIV/0!</v>
      </c>
      <c r="EH172" s="1002" t="e">
        <f>EH166*EH170</f>
        <v>#DIV/0!</v>
      </c>
      <c r="EI172" s="946"/>
      <c r="EM172" s="1002" t="e">
        <f>EM166*EM170</f>
        <v>#DIV/0!</v>
      </c>
      <c r="EN172" s="1002" t="e">
        <f>EN166*EN170</f>
        <v>#DIV/0!</v>
      </c>
      <c r="EO172" s="1002" t="e">
        <f>EO166*EO170</f>
        <v>#DIV/0!</v>
      </c>
      <c r="EP172" s="1002" t="e">
        <f>EP166*EP170</f>
        <v>#DIV/0!</v>
      </c>
      <c r="EQ172" s="946"/>
      <c r="EU172" s="1002" t="e">
        <f>EU166*EU170</f>
        <v>#DIV/0!</v>
      </c>
      <c r="EV172" s="1002" t="e">
        <f>EV166*EV170</f>
        <v>#DIV/0!</v>
      </c>
      <c r="EW172" s="1002" t="e">
        <f>EW166*EW170</f>
        <v>#DIV/0!</v>
      </c>
      <c r="EX172" s="1002" t="e">
        <f>EX166*EX170</f>
        <v>#DIV/0!</v>
      </c>
      <c r="EY172" s="946"/>
      <c r="FC172" s="1002" t="e">
        <f>FC166*FC170</f>
        <v>#DIV/0!</v>
      </c>
      <c r="FD172" s="1002" t="e">
        <f>FD166*FD170</f>
        <v>#DIV/0!</v>
      </c>
      <c r="FE172" s="1002" t="e">
        <f>FE166*FE170</f>
        <v>#DIV/0!</v>
      </c>
      <c r="FF172" s="1002" t="e">
        <f>FF166*FF170</f>
        <v>#DIV/0!</v>
      </c>
      <c r="FG172" s="946"/>
      <c r="FK172" s="1002" t="e">
        <f>FK166*FK170</f>
        <v>#DIV/0!</v>
      </c>
      <c r="FL172" s="1002" t="e">
        <f>FL166*FL170</f>
        <v>#DIV/0!</v>
      </c>
      <c r="FM172" s="1002" t="e">
        <f>FM166*FM170</f>
        <v>#DIV/0!</v>
      </c>
      <c r="FN172" s="1002" t="e">
        <f>FN166*FN170</f>
        <v>#DIV/0!</v>
      </c>
      <c r="FO172" s="946"/>
    </row>
    <row r="173" spans="1:171">
      <c r="A173" s="1280"/>
      <c r="B173" s="1"/>
      <c r="C173" s="1418"/>
      <c r="D173" s="1"/>
      <c r="E173" s="1"/>
      <c r="F173" s="1"/>
      <c r="G173" s="1"/>
      <c r="H173" s="1"/>
      <c r="I173" s="1"/>
      <c r="J173" s="1281"/>
      <c r="K173" s="777"/>
      <c r="S173" s="946"/>
      <c r="AA173" s="946"/>
      <c r="AI173" s="946"/>
      <c r="AQ173" s="946"/>
      <c r="AY173" s="946"/>
      <c r="BG173" s="946"/>
      <c r="BO173" s="946"/>
      <c r="BW173" s="946"/>
      <c r="CE173" s="946"/>
      <c r="CM173" s="946"/>
      <c r="CU173" s="946"/>
      <c r="DC173" s="946"/>
      <c r="DK173" s="946"/>
      <c r="DS173" s="946"/>
      <c r="EA173" s="946"/>
      <c r="EI173" s="946"/>
      <c r="EQ173" s="946"/>
      <c r="EY173" s="946"/>
      <c r="FG173" s="946"/>
      <c r="FO173" s="946"/>
    </row>
    <row r="174" spans="1:171" ht="16.5" thickBot="1">
      <c r="A174" s="1280"/>
      <c r="B174" s="1"/>
      <c r="C174" s="1418"/>
      <c r="D174" s="1"/>
      <c r="E174" s="1"/>
      <c r="F174" s="1"/>
      <c r="G174" s="1"/>
      <c r="H174" s="1"/>
      <c r="I174" s="1"/>
      <c r="J174" s="1281"/>
      <c r="K174" s="777"/>
      <c r="S174" s="946"/>
      <c r="AA174" s="946"/>
      <c r="AI174" s="946"/>
      <c r="AQ174" s="946"/>
      <c r="AY174" s="946"/>
      <c r="BG174" s="946"/>
      <c r="BO174" s="946"/>
      <c r="BW174" s="946"/>
      <c r="CE174" s="946"/>
      <c r="CM174" s="946"/>
      <c r="CU174" s="946"/>
      <c r="DC174" s="946"/>
      <c r="DK174" s="946"/>
      <c r="DS174" s="946"/>
      <c r="EA174" s="946"/>
      <c r="EI174" s="946"/>
      <c r="EQ174" s="946"/>
      <c r="EY174" s="946"/>
      <c r="FG174" s="946"/>
      <c r="FO174" s="946"/>
    </row>
    <row r="175" spans="1:171" ht="17.25" thickTop="1" thickBot="1">
      <c r="A175" s="1284" t="s">
        <v>82</v>
      </c>
      <c r="B175" s="855"/>
      <c r="C175" s="1970"/>
      <c r="D175" s="855"/>
      <c r="E175" s="856"/>
      <c r="F175" s="856"/>
      <c r="G175" s="857"/>
      <c r="H175" s="858"/>
      <c r="I175" s="858"/>
      <c r="J175" s="1285"/>
      <c r="K175" s="777"/>
      <c r="S175" s="946"/>
      <c r="AA175" s="946"/>
      <c r="AI175" s="946"/>
      <c r="AQ175" s="946"/>
      <c r="AY175" s="946"/>
      <c r="BG175" s="946"/>
      <c r="BO175" s="946"/>
      <c r="BW175" s="946"/>
      <c r="CE175" s="946"/>
      <c r="CM175" s="946"/>
      <c r="CU175" s="946"/>
      <c r="DC175" s="946"/>
      <c r="DK175" s="946"/>
      <c r="DS175" s="946"/>
      <c r="EA175" s="946"/>
      <c r="EI175" s="946"/>
      <c r="EQ175" s="946"/>
      <c r="EY175" s="946"/>
      <c r="FG175" s="946"/>
      <c r="FO175" s="946"/>
    </row>
    <row r="176" spans="1:171" ht="17.25" thickTop="1" thickBot="1">
      <c r="A176" s="1286"/>
      <c r="B176" s="2077" t="s">
        <v>100</v>
      </c>
      <c r="C176" s="1971" t="s">
        <v>302</v>
      </c>
      <c r="D176" s="324"/>
      <c r="E176" s="2011" t="s">
        <v>330</v>
      </c>
      <c r="F176" s="2175"/>
      <c r="G176" s="2176" t="s">
        <v>104</v>
      </c>
      <c r="H176" s="2177" t="s">
        <v>105</v>
      </c>
      <c r="I176" s="2178" t="s">
        <v>106</v>
      </c>
      <c r="J176" s="1287"/>
      <c r="K176" s="777"/>
      <c r="S176" s="946"/>
      <c r="AA176" s="946"/>
      <c r="AI176" s="946"/>
      <c r="AQ176" s="946"/>
      <c r="AY176" s="946"/>
      <c r="BG176" s="946"/>
      <c r="BO176" s="946"/>
      <c r="BW176" s="946"/>
      <c r="CE176" s="946"/>
      <c r="CM176" s="946"/>
      <c r="CU176" s="946"/>
      <c r="DC176" s="946"/>
      <c r="DK176" s="946"/>
      <c r="DS176" s="946"/>
      <c r="EA176" s="946"/>
      <c r="EI176" s="946"/>
      <c r="EQ176" s="946"/>
      <c r="EY176" s="946"/>
      <c r="FG176" s="946"/>
      <c r="FO176" s="946"/>
    </row>
    <row r="177" spans="1:171" ht="16.5" thickBot="1">
      <c r="A177" s="1164"/>
      <c r="B177" s="2169"/>
      <c r="C177" s="1972" t="s">
        <v>261</v>
      </c>
      <c r="D177" s="321" t="s">
        <v>96</v>
      </c>
      <c r="E177" s="2172"/>
      <c r="F177" s="2173"/>
      <c r="G177" s="2161"/>
      <c r="H177" s="2164"/>
      <c r="I177" s="2167"/>
      <c r="J177" s="1165" t="s">
        <v>98</v>
      </c>
      <c r="K177" s="777"/>
      <c r="S177" s="946"/>
      <c r="AA177" s="946"/>
      <c r="AI177" s="946"/>
      <c r="AQ177" s="946"/>
      <c r="AY177" s="946"/>
      <c r="BG177" s="946"/>
      <c r="BO177" s="946"/>
      <c r="BW177" s="946"/>
      <c r="CE177" s="946"/>
      <c r="CM177" s="946"/>
      <c r="CU177" s="946"/>
      <c r="DC177" s="946"/>
      <c r="DK177" s="946"/>
      <c r="DS177" s="946"/>
      <c r="EA177" s="946"/>
      <c r="EI177" s="946"/>
      <c r="EQ177" s="946"/>
      <c r="EY177" s="946"/>
      <c r="FG177" s="946"/>
      <c r="FO177" s="946"/>
    </row>
    <row r="178" spans="1:171" ht="16.5" thickBot="1">
      <c r="A178" s="1288"/>
      <c r="B178" s="2170"/>
      <c r="C178" s="1973" t="s">
        <v>262</v>
      </c>
      <c r="D178" s="310" t="s">
        <v>244</v>
      </c>
      <c r="E178" s="310" t="s">
        <v>405</v>
      </c>
      <c r="F178" s="310" t="s">
        <v>560</v>
      </c>
      <c r="G178" s="2162"/>
      <c r="H178" s="2165"/>
      <c r="I178" s="2168"/>
      <c r="J178" s="1289" t="s">
        <v>107</v>
      </c>
      <c r="K178" s="777"/>
      <c r="S178" s="946"/>
      <c r="AA178" s="946"/>
      <c r="AI178" s="946"/>
      <c r="AQ178" s="946"/>
      <c r="AY178" s="946"/>
      <c r="BG178" s="946"/>
      <c r="BO178" s="946"/>
      <c r="BW178" s="946"/>
      <c r="CE178" s="946"/>
      <c r="CM178" s="946"/>
      <c r="CU178" s="946"/>
      <c r="DC178" s="946"/>
      <c r="DK178" s="946"/>
      <c r="DS178" s="946"/>
      <c r="EA178" s="946"/>
      <c r="EI178" s="946"/>
      <c r="EQ178" s="946"/>
      <c r="EY178" s="946"/>
      <c r="FG178" s="946"/>
      <c r="FO178" s="946"/>
    </row>
    <row r="179" spans="1:171" ht="16.5" thickTop="1">
      <c r="A179" s="1186" t="s">
        <v>411</v>
      </c>
      <c r="B179" s="64"/>
      <c r="C179" s="1733"/>
      <c r="D179" s="55"/>
      <c r="E179" s="55"/>
      <c r="F179" s="55"/>
      <c r="G179" s="862"/>
      <c r="H179" s="762"/>
      <c r="I179" s="762"/>
      <c r="J179" s="1259"/>
      <c r="K179" s="777"/>
      <c r="S179" s="946"/>
      <c r="AA179" s="946"/>
      <c r="AI179" s="946"/>
      <c r="AQ179" s="946"/>
      <c r="AY179" s="946"/>
      <c r="BG179" s="946"/>
      <c r="BO179" s="946"/>
      <c r="BW179" s="946"/>
      <c r="CE179" s="946"/>
      <c r="CM179" s="946"/>
      <c r="CU179" s="946"/>
      <c r="DC179" s="946"/>
      <c r="DK179" s="946"/>
      <c r="DS179" s="946"/>
      <c r="EA179" s="946"/>
      <c r="EI179" s="946"/>
      <c r="EQ179" s="946"/>
      <c r="EY179" s="946"/>
      <c r="FG179" s="946"/>
      <c r="FO179" s="946"/>
    </row>
    <row r="180" spans="1:171">
      <c r="A180" s="1246"/>
      <c r="B180" s="180" t="s">
        <v>412</v>
      </c>
      <c r="C180" s="1733"/>
      <c r="D180" s="55"/>
      <c r="E180" s="55"/>
      <c r="F180" s="55"/>
      <c r="G180" s="862"/>
      <c r="H180" s="762"/>
      <c r="I180" s="762"/>
      <c r="J180" s="1259"/>
      <c r="K180" s="777"/>
      <c r="S180" s="946"/>
      <c r="AA180" s="946"/>
      <c r="AI180" s="946"/>
      <c r="AQ180" s="946"/>
      <c r="AY180" s="946"/>
      <c r="BG180" s="946"/>
      <c r="BO180" s="946"/>
      <c r="BW180" s="946"/>
      <c r="CE180" s="946"/>
      <c r="CM180" s="946"/>
      <c r="CU180" s="946"/>
      <c r="DC180" s="946"/>
      <c r="DK180" s="946"/>
      <c r="DS180" s="946"/>
      <c r="EA180" s="946"/>
      <c r="EI180" s="946"/>
      <c r="EQ180" s="946"/>
      <c r="EY180" s="946"/>
      <c r="FG180" s="946"/>
      <c r="FO180" s="946"/>
    </row>
    <row r="181" spans="1:171">
      <c r="A181" s="1267">
        <v>160</v>
      </c>
      <c r="B181" s="220" t="s">
        <v>250</v>
      </c>
      <c r="C181" s="1963" t="s">
        <v>72</v>
      </c>
      <c r="D181" s="764">
        <v>501</v>
      </c>
      <c r="E181" s="182" t="str">
        <f>'Sch 3 - Expenses'!E16</f>
        <v>PROD</v>
      </c>
      <c r="F181" s="765"/>
      <c r="G181" s="182">
        <f>'Sch 3 - Expenses'!G16</f>
        <v>0</v>
      </c>
      <c r="H181" s="182">
        <f>'Sch 3 - Expenses'!H16</f>
        <v>0</v>
      </c>
      <c r="I181" s="182">
        <f>'Sch 3 - Expenses'!I16</f>
        <v>0</v>
      </c>
      <c r="J181" s="1247">
        <f>'Sch 3 - Expenses'!J16</f>
        <v>0</v>
      </c>
      <c r="K181" s="777">
        <f t="shared" ref="K181:K199" si="188">IF($E181="DIRECT",0,1)</f>
        <v>1</v>
      </c>
      <c r="N181" s="1025">
        <f>VLOOKUP($A181,'New Resources - Group'!$A$4:$Y$133,N$2,FALSE)*N$1</f>
        <v>0</v>
      </c>
      <c r="O181" s="988">
        <f>$G181+N181</f>
        <v>0</v>
      </c>
      <c r="P181" s="989">
        <f>VLOOKUP($E181,O$450:R$461,2,FALSE)*O181*($K181)+IF($G181&lt;&gt;0,($H181/$G181)*O181,0)*(1-$K181)</f>
        <v>0</v>
      </c>
      <c r="Q181" s="989">
        <f>VLOOKUP($E181,O$450:R$461,3,FALSE)*O181*($K181)+IF($G181&lt;&gt;0,($I181/$G181)*O181,0)*(1-$K181)</f>
        <v>0</v>
      </c>
      <c r="R181" s="989">
        <f>VLOOKUP($E181,O$450:R$461,4,FALSE)*O181*($K181)+(O181-P181-Q181)*(1-$K181)</f>
        <v>0</v>
      </c>
      <c r="S181" s="946"/>
      <c r="V181" s="1025">
        <f>VLOOKUP($A181,'New Resources - Group'!$A$4:$Y$133,V$2,FALSE)*V$1</f>
        <v>0</v>
      </c>
      <c r="W181" s="988">
        <f>$G181+V181</f>
        <v>0</v>
      </c>
      <c r="X181" s="989">
        <f>VLOOKUP($E181,W$450:Z$461,2,FALSE)*W181*($K181)+IF($G181&lt;&gt;0,($H181/$G181)*W181,0)*(1-$K181)</f>
        <v>0</v>
      </c>
      <c r="Y181" s="989">
        <f>VLOOKUP($E181,W$450:Z$461,3,FALSE)*W181*($K181)+IF($G181&lt;&gt;0,($I181/$G181)*W181,0)*(1-$K181)</f>
        <v>0</v>
      </c>
      <c r="Z181" s="989">
        <f>VLOOKUP($E181,W$450:Z$461,4,FALSE)*W181*($K181)+(W181-X181-Y181)*(1-$K181)</f>
        <v>0</v>
      </c>
      <c r="AA181" s="946"/>
      <c r="AD181" s="1025">
        <f>VLOOKUP($A181,'New Resources - Group'!$A$4:$Y$133,AD$2,FALSE)*AD$1</f>
        <v>0</v>
      </c>
      <c r="AE181" s="988">
        <f>$G181+AD181</f>
        <v>0</v>
      </c>
      <c r="AF181" s="989">
        <f>VLOOKUP($E181,AE$450:AH$461,2,FALSE)*AE181*($K181)+IF($G181&lt;&gt;0,($H181/$G181)*AE181,0)*(1-$K181)</f>
        <v>0</v>
      </c>
      <c r="AG181" s="989">
        <f>VLOOKUP($E181,AE$450:AH$461,3,FALSE)*AE181*($K181)+IF($G181&lt;&gt;0,($I181/$G181)*AE181,0)*(1-$K181)</f>
        <v>0</v>
      </c>
      <c r="AH181" s="989">
        <f>VLOOKUP($E181,AE$450:AH$461,4,FALSE)*AE181*($K181)+(AE181-AF181-AG181)*(1-$K181)</f>
        <v>0</v>
      </c>
      <c r="AI181" s="946"/>
      <c r="AL181" s="1025">
        <f>VLOOKUP($A181,'New Resources - Group'!$A$4:$Y$133,AL$2,FALSE)*AL$1</f>
        <v>0</v>
      </c>
      <c r="AM181" s="988">
        <f>$G181+AL181</f>
        <v>0</v>
      </c>
      <c r="AN181" s="989">
        <f>VLOOKUP($E181,AM$450:AP$461,2,FALSE)*AM181*($K181)+IF($G181&lt;&gt;0,($H181/$G181)*AM181,0)*(1-$K181)</f>
        <v>0</v>
      </c>
      <c r="AO181" s="989">
        <f>VLOOKUP($E181,AM$450:AP$461,3,FALSE)*AM181*($K181)+IF($G181&lt;&gt;0,($I181/$G181)*AM181,0)*(1-$K181)</f>
        <v>0</v>
      </c>
      <c r="AP181" s="989">
        <f>VLOOKUP($E181,AM$450:AP$461,4,FALSE)*AM181*($K181)+(AM181-AN181-AO181)*(1-$K181)</f>
        <v>0</v>
      </c>
      <c r="AQ181" s="946"/>
      <c r="AT181" s="1025">
        <f>VLOOKUP($A181,'New Resources - Group'!$A$4:$Y$133,AT$2,FALSE)*AT$1</f>
        <v>0</v>
      </c>
      <c r="AU181" s="988">
        <f>$G181+AT181</f>
        <v>0</v>
      </c>
      <c r="AV181" s="989">
        <f>VLOOKUP($E181,AU$450:AX$461,2,FALSE)*AU181*($K181)+IF($G181&lt;&gt;0,($H181/$G181)*AU181,0)*(1-$K181)</f>
        <v>0</v>
      </c>
      <c r="AW181" s="989">
        <f>VLOOKUP($E181,AU$450:AX$461,3,FALSE)*AU181*($K181)+IF($G181&lt;&gt;0,($I181/$G181)*AU181,0)*(1-$K181)</f>
        <v>0</v>
      </c>
      <c r="AX181" s="989">
        <f>VLOOKUP($E181,AU$450:AX$461,4,FALSE)*AU181*($K181)+(AU181-AV181-AW181)*(1-$K181)</f>
        <v>0</v>
      </c>
      <c r="AY181" s="946"/>
      <c r="BB181" s="1025">
        <f>VLOOKUP($A181,'New Resources - Group'!$A$4:$Y$133,BB$2,FALSE)*BB$1</f>
        <v>0</v>
      </c>
      <c r="BC181" s="988">
        <f>$G181+BB181</f>
        <v>0</v>
      </c>
      <c r="BD181" s="989">
        <f>VLOOKUP($E181,BC$450:BF$461,2,FALSE)*BC181*($K181)+IF($G181&lt;&gt;0,($H181/$G181)*BC181,0)*(1-$K181)</f>
        <v>0</v>
      </c>
      <c r="BE181" s="989">
        <f>VLOOKUP($E181,BC$450:BF$461,3,FALSE)*BC181*($K181)+IF($G181&lt;&gt;0,($I181/$G181)*BC181,0)*(1-$K181)</f>
        <v>0</v>
      </c>
      <c r="BF181" s="989">
        <f>VLOOKUP($E181,BC$450:BF$461,4,FALSE)*BC181*($K181)+(BC181-BD181-BE181)*(1-$K181)</f>
        <v>0</v>
      </c>
      <c r="BG181" s="946"/>
      <c r="BJ181" s="1025">
        <f>VLOOKUP($A181,'New Resources - Group'!$A$4:$Y$133,BJ$2,FALSE)*BJ$1</f>
        <v>0</v>
      </c>
      <c r="BK181" s="988">
        <f>$G181+BJ181</f>
        <v>0</v>
      </c>
      <c r="BL181" s="989">
        <f>VLOOKUP($E181,BK$450:BN$461,2,FALSE)*BK181*($K181)+IF($G181&lt;&gt;0,($H181/$G181)*BK181,0)*(1-$K181)</f>
        <v>0</v>
      </c>
      <c r="BM181" s="989">
        <f>VLOOKUP($E181,BK$450:BN$461,3,FALSE)*BK181*($K181)+IF($G181&lt;&gt;0,($I181/$G181)*BK181,0)*(1-$K181)</f>
        <v>0</v>
      </c>
      <c r="BN181" s="989">
        <f>VLOOKUP($E181,BK$450:BN$461,4,FALSE)*BK181*($K181)+(BK181-BL181-BM181)*(1-$K181)</f>
        <v>0</v>
      </c>
      <c r="BO181" s="946"/>
      <c r="BR181" s="1025">
        <f>VLOOKUP($A181,'New Resources - Group'!$A$4:$Y$133,BR$2,FALSE)*BR$1</f>
        <v>0</v>
      </c>
      <c r="BS181" s="988">
        <f>$G181+BR181</f>
        <v>0</v>
      </c>
      <c r="BT181" s="989">
        <f>VLOOKUP($E181,BS$450:BV$461,2,FALSE)*BS181*($K181)+IF($G181&lt;&gt;0,($H181/$G181)*BS181,0)*(1-$K181)</f>
        <v>0</v>
      </c>
      <c r="BU181" s="989">
        <f>VLOOKUP($E181,BS$450:BV$461,3,FALSE)*BS181*($K181)+IF($G181&lt;&gt;0,($I181/$G181)*BS181,0)*(1-$K181)</f>
        <v>0</v>
      </c>
      <c r="BV181" s="989">
        <f>VLOOKUP($E181,BS$450:BV$461,4,FALSE)*BS181*($K181)+(BS181-BT181-BU181)*(1-$K181)</f>
        <v>0</v>
      </c>
      <c r="BW181" s="946"/>
      <c r="BZ181" s="1025">
        <f>VLOOKUP($A181,'New Resources - Group'!$A$4:$Y$133,BZ$2,FALSE)*BZ$1</f>
        <v>0</v>
      </c>
      <c r="CA181" s="988">
        <f>$G181+BZ181</f>
        <v>0</v>
      </c>
      <c r="CB181" s="989">
        <f>VLOOKUP($E181,CA$450:CD$461,2,FALSE)*CA181*($K181)+IF($G181&lt;&gt;0,($H181/$G181)*CA181,0)*(1-$K181)</f>
        <v>0</v>
      </c>
      <c r="CC181" s="989">
        <f>VLOOKUP($E181,CA$450:CD$461,3,FALSE)*CA181*($K181)+IF($G181&lt;&gt;0,($I181/$G181)*CA181,0)*(1-$K181)</f>
        <v>0</v>
      </c>
      <c r="CD181" s="989">
        <f>VLOOKUP($E181,CA$450:CD$461,4,FALSE)*CA181*($K181)+(CA181-CB181-CC181)*(1-$K181)</f>
        <v>0</v>
      </c>
      <c r="CE181" s="946"/>
      <c r="CH181" s="1025">
        <f>VLOOKUP($A181,'New Resources - Group'!$A$4:$Y$133,CH$2,FALSE)*CH$1</f>
        <v>0</v>
      </c>
      <c r="CI181" s="988">
        <f>$G181+CH181</f>
        <v>0</v>
      </c>
      <c r="CJ181" s="989">
        <f>VLOOKUP($E181,CI$450:CL$461,2,FALSE)*CI181*($K181)+IF($G181&lt;&gt;0,($H181/$G181)*CI181,0)*(1-$K181)</f>
        <v>0</v>
      </c>
      <c r="CK181" s="989">
        <f>VLOOKUP($E181,CI$450:CL$461,3,FALSE)*CI181*($K181)+IF($G181&lt;&gt;0,($I181/$G181)*CI181,0)*(1-$K181)</f>
        <v>0</v>
      </c>
      <c r="CL181" s="989">
        <f>VLOOKUP($E181,CI$450:CL$461,4,FALSE)*CI181*($K181)+(CI181-CJ181-CK181)*(1-$K181)</f>
        <v>0</v>
      </c>
      <c r="CM181" s="946"/>
      <c r="CP181" s="1025">
        <f>VLOOKUP($A181,'New Resources - Group'!$A$4:$Y$133,CP$2,FALSE)*CP$1</f>
        <v>0</v>
      </c>
      <c r="CQ181" s="988">
        <f>$G181+CP181</f>
        <v>0</v>
      </c>
      <c r="CR181" s="989">
        <f>VLOOKUP($E181,CQ$450:CT$461,2,FALSE)*CQ181*($K181)+IF($G181&lt;&gt;0,($H181/$G181)*CQ181,0)*(1-$K181)</f>
        <v>0</v>
      </c>
      <c r="CS181" s="989">
        <f>VLOOKUP($E181,CQ$450:CT$461,3,FALSE)*CQ181*($K181)+IF($G181&lt;&gt;0,($I181/$G181)*CQ181,0)*(1-$K181)</f>
        <v>0</v>
      </c>
      <c r="CT181" s="989">
        <f>VLOOKUP($E181,CQ$450:CT$461,4,FALSE)*CQ181*($K181)+(CQ181-CR181-CS181)*(1-$K181)</f>
        <v>0</v>
      </c>
      <c r="CU181" s="946"/>
      <c r="CX181" s="1025">
        <f>VLOOKUP($A181,'New Resources - Group'!$A$4:$Y$133,CX$2,FALSE)*CX$1</f>
        <v>0</v>
      </c>
      <c r="CY181" s="988">
        <f>$G181+CX181</f>
        <v>0</v>
      </c>
      <c r="CZ181" s="989">
        <f>VLOOKUP($E181,CY$450:DB$461,2,FALSE)*CY181*($K181)+IF($G181&lt;&gt;0,($H181/$G181)*CY181,0)*(1-$K181)</f>
        <v>0</v>
      </c>
      <c r="DA181" s="989">
        <f>VLOOKUP($E181,CY$450:DB$461,3,FALSE)*CY181*($K181)+IF($G181&lt;&gt;0,($I181/$G181)*CY181,0)*(1-$K181)</f>
        <v>0</v>
      </c>
      <c r="DB181" s="989">
        <f>VLOOKUP($E181,CY$450:DB$461,4,FALSE)*CY181*($K181)+(CY181-CZ181-DA181)*(1-$K181)</f>
        <v>0</v>
      </c>
      <c r="DC181" s="946"/>
      <c r="DF181" s="1025">
        <f>VLOOKUP($A181,'New Resources - Group'!$A$4:$Y$133,DF$2,FALSE)*DF$1</f>
        <v>0</v>
      </c>
      <c r="DG181" s="988">
        <f>$G181+DF181</f>
        <v>0</v>
      </c>
      <c r="DH181" s="989">
        <f>VLOOKUP($E181,DG$450:DJ$461,2,FALSE)*DG181*($K181)+IF($G181&lt;&gt;0,($H181/$G181)*DG181,0)*(1-$K181)</f>
        <v>0</v>
      </c>
      <c r="DI181" s="989">
        <f>VLOOKUP($E181,DG$450:DJ$461,3,FALSE)*DG181*($K181)+IF($G181&lt;&gt;0,($I181/$G181)*DG181,0)*(1-$K181)</f>
        <v>0</v>
      </c>
      <c r="DJ181" s="989">
        <f>VLOOKUP($E181,DG$450:DJ$461,4,FALSE)*DG181*($K181)+(DG181-DH181-DI181)*(1-$K181)</f>
        <v>0</v>
      </c>
      <c r="DK181" s="946"/>
      <c r="DN181" s="1025">
        <f>VLOOKUP($A181,'New Resources - Group'!$A$4:$Y$133,DN$2,FALSE)*DN$1</f>
        <v>0</v>
      </c>
      <c r="DO181" s="988">
        <f>$G181+DN181</f>
        <v>0</v>
      </c>
      <c r="DP181" s="989">
        <f>VLOOKUP($E181,DO$450:DR$461,2,FALSE)*DO181*($K181)+IF($G181&lt;&gt;0,($H181/$G181)*DO181,0)*(1-$K181)</f>
        <v>0</v>
      </c>
      <c r="DQ181" s="989">
        <f>VLOOKUP($E181,DO$450:DR$461,3,FALSE)*DO181*($K181)+IF($G181&lt;&gt;0,($I181/$G181)*DO181,0)*(1-$K181)</f>
        <v>0</v>
      </c>
      <c r="DR181" s="989">
        <f>VLOOKUP($E181,DO$450:DR$461,4,FALSE)*DO181*($K181)+(DO181-DP181-DQ181)*(1-$K181)</f>
        <v>0</v>
      </c>
      <c r="DS181" s="946"/>
      <c r="DV181" s="1025">
        <f>VLOOKUP($A181,'New Resources - Group'!$A$4:$Y$133,DV$2,FALSE)*DV$1</f>
        <v>0</v>
      </c>
      <c r="DW181" s="988">
        <f>$G181+DV181</f>
        <v>0</v>
      </c>
      <c r="DX181" s="989">
        <f>VLOOKUP($E181,DW$450:DZ$461,2,FALSE)*DW181*($K181)+IF($G181&lt;&gt;0,($H181/$G181)*DW181,0)*(1-$K181)</f>
        <v>0</v>
      </c>
      <c r="DY181" s="989">
        <f>VLOOKUP($E181,DW$450:DZ$461,3,FALSE)*DW181*($K181)+IF($G181&lt;&gt;0,($I181/$G181)*DW181,0)*(1-$K181)</f>
        <v>0</v>
      </c>
      <c r="DZ181" s="989">
        <f>VLOOKUP($E181,DW$450:DZ$461,4,FALSE)*DW181*($K181)+(DW181-DX181-DY181)*(1-$K181)</f>
        <v>0</v>
      </c>
      <c r="EA181" s="946"/>
      <c r="ED181" s="1025">
        <f>VLOOKUP($A181,'New Resources - Group'!$A$4:$Y$133,ED$2,FALSE)*ED$1</f>
        <v>0</v>
      </c>
      <c r="EE181" s="988">
        <f>$G181+ED181</f>
        <v>0</v>
      </c>
      <c r="EF181" s="989">
        <f>VLOOKUP($E181,EE$450:EH$461,2,FALSE)*EE181*($K181)+IF($G181&lt;&gt;0,($H181/$G181)*EE181,0)*(1-$K181)</f>
        <v>0</v>
      </c>
      <c r="EG181" s="989">
        <f>VLOOKUP($E181,EE$450:EH$461,3,FALSE)*EE181*($K181)+IF($G181&lt;&gt;0,($I181/$G181)*EE181,0)*(1-$K181)</f>
        <v>0</v>
      </c>
      <c r="EH181" s="989">
        <f>VLOOKUP($E181,EE$450:EH$461,4,FALSE)*EE181*($K181)+(EE181-EF181-EG181)*(1-$K181)</f>
        <v>0</v>
      </c>
      <c r="EI181" s="946"/>
      <c r="EL181" s="1025">
        <f>VLOOKUP($A181,'New Resources - Group'!$A$4:$Y$133,EL$2,FALSE)*EL$1</f>
        <v>0</v>
      </c>
      <c r="EM181" s="988">
        <f>$G181+EL181</f>
        <v>0</v>
      </c>
      <c r="EN181" s="989">
        <f>VLOOKUP($E181,EM$450:EP$461,2,FALSE)*EM181*($K181)+IF($G181&lt;&gt;0,($H181/$G181)*EM181,0)*(1-$K181)</f>
        <v>0</v>
      </c>
      <c r="EO181" s="989">
        <f>VLOOKUP($E181,EM$450:EP$461,3,FALSE)*EM181*($K181)+IF($G181&lt;&gt;0,($I181/$G181)*EM181,0)*(1-$K181)</f>
        <v>0</v>
      </c>
      <c r="EP181" s="989">
        <f>VLOOKUP($E181,EM$450:EP$461,4,FALSE)*EM181*($K181)+(EM181-EN181-EO181)*(1-$K181)</f>
        <v>0</v>
      </c>
      <c r="EQ181" s="946"/>
      <c r="ET181" s="1025">
        <f>VLOOKUP($A181,'New Resources - Group'!$A$4:$Y$133,ET$2,FALSE)*ET$1</f>
        <v>0</v>
      </c>
      <c r="EU181" s="988">
        <f>$G181+ET181</f>
        <v>0</v>
      </c>
      <c r="EV181" s="989">
        <f>VLOOKUP($E181,EU$450:EX$461,2,FALSE)*EU181*($K181)+IF($G181&lt;&gt;0,($H181/$G181)*EU181,0)*(1-$K181)</f>
        <v>0</v>
      </c>
      <c r="EW181" s="989">
        <f>VLOOKUP($E181,EU$450:EX$461,3,FALSE)*EU181*($K181)+IF($G181&lt;&gt;0,($I181/$G181)*EU181,0)*(1-$K181)</f>
        <v>0</v>
      </c>
      <c r="EX181" s="989">
        <f>VLOOKUP($E181,EU$450:EX$461,4,FALSE)*EU181*($K181)+(EU181-EV181-EW181)*(1-$K181)</f>
        <v>0</v>
      </c>
      <c r="EY181" s="946"/>
      <c r="FB181" s="1025">
        <f>VLOOKUP($A181,'New Resources - Group'!$A$4:$Y$133,FB$2,FALSE)*FB$1</f>
        <v>0</v>
      </c>
      <c r="FC181" s="988">
        <f>$G181+FB181</f>
        <v>0</v>
      </c>
      <c r="FD181" s="989">
        <f>VLOOKUP($E181,FC$450:FF$461,2,FALSE)*FC181*($K181)+IF($G181&lt;&gt;0,($H181/$G181)*FC181,0)*(1-$K181)</f>
        <v>0</v>
      </c>
      <c r="FE181" s="989">
        <f>VLOOKUP($E181,FC$450:FF$461,3,FALSE)*FC181*($K181)+IF($G181&lt;&gt;0,($I181/$G181)*FC181,0)*(1-$K181)</f>
        <v>0</v>
      </c>
      <c r="FF181" s="989">
        <f>VLOOKUP($E181,FC$450:FF$461,4,FALSE)*FC181*($K181)+(FC181-FD181-FE181)*(1-$K181)</f>
        <v>0</v>
      </c>
      <c r="FG181" s="946"/>
      <c r="FJ181" s="1025">
        <f>VLOOKUP($A181,'New Resources - Group'!$A$4:$Y$133,FJ$2,FALSE)*FJ$1</f>
        <v>0</v>
      </c>
      <c r="FK181" s="988">
        <f>$G181+FJ181</f>
        <v>0</v>
      </c>
      <c r="FL181" s="989">
        <f>VLOOKUP($E181,FK$450:FN$461,2,FALSE)*FK181*($K181)+IF($G181&lt;&gt;0,($H181/$G181)*FK181,0)*(1-$K181)</f>
        <v>0</v>
      </c>
      <c r="FM181" s="989">
        <f>VLOOKUP($E181,FK$450:FN$461,3,FALSE)*FK181*($K181)+IF($G181&lt;&gt;0,($I181/$G181)*FK181,0)*(1-$K181)</f>
        <v>0</v>
      </c>
      <c r="FN181" s="989">
        <f>VLOOKUP($E181,FK$450:FN$461,4,FALSE)*FK181*($K181)+(FK181-FL181-FM181)*(1-$K181)</f>
        <v>0</v>
      </c>
      <c r="FO181" s="946"/>
    </row>
    <row r="182" spans="1:171">
      <c r="A182" s="1267">
        <v>170</v>
      </c>
      <c r="B182" s="220" t="s">
        <v>251</v>
      </c>
      <c r="C182" s="1963" t="s">
        <v>72</v>
      </c>
      <c r="D182" s="764" t="s">
        <v>407</v>
      </c>
      <c r="E182" s="182" t="str">
        <f>'Sch 3 - Expenses'!E17</f>
        <v>PROD</v>
      </c>
      <c r="F182" s="765"/>
      <c r="G182" s="182">
        <f>'Sch 3 - Expenses'!G17</f>
        <v>0</v>
      </c>
      <c r="H182" s="182">
        <f>'Sch 3 - Expenses'!H17</f>
        <v>0</v>
      </c>
      <c r="I182" s="182">
        <f>'Sch 3 - Expenses'!I17</f>
        <v>0</v>
      </c>
      <c r="J182" s="1247">
        <f>'Sch 3 - Expenses'!J17</f>
        <v>0</v>
      </c>
      <c r="K182" s="777">
        <f t="shared" si="188"/>
        <v>1</v>
      </c>
      <c r="N182" s="1025">
        <f>VLOOKUP($A182,'New Resources - Group'!$A$4:$Y$133,N$2,FALSE)*N$1</f>
        <v>0</v>
      </c>
      <c r="O182" s="988">
        <f>$G182+N182</f>
        <v>0</v>
      </c>
      <c r="P182" s="989">
        <f>VLOOKUP($E182,O$450:R$461,2,FALSE)*O182*($K182)+IF($G182&lt;&gt;0,($H182/$G182)*O182,0)*(1-$K182)</f>
        <v>0</v>
      </c>
      <c r="Q182" s="989">
        <f>VLOOKUP($E182,O$450:R$461,3,FALSE)*O182*($K182)+IF($G182&lt;&gt;0,($I182/$G182)*O182,0)*(1-$K182)</f>
        <v>0</v>
      </c>
      <c r="R182" s="989">
        <f>VLOOKUP($E182,O$450:R$461,4,FALSE)*O182*($K182)+(O182-P182-Q182)*(1-$K182)</f>
        <v>0</v>
      </c>
      <c r="S182" s="946"/>
      <c r="V182" s="1025">
        <f>VLOOKUP($A182,'New Resources - Group'!$A$4:$Y$133,V$2,FALSE)*V$1</f>
        <v>0</v>
      </c>
      <c r="W182" s="988">
        <f>$G182+V182</f>
        <v>0</v>
      </c>
      <c r="X182" s="989">
        <f>VLOOKUP($E182,W$450:Z$461,2,FALSE)*W182*($K182)+IF($G182&lt;&gt;0,($H182/$G182)*W182,0)*(1-$K182)</f>
        <v>0</v>
      </c>
      <c r="Y182" s="989">
        <f>VLOOKUP($E182,W$450:Z$461,3,FALSE)*W182*($K182)+IF($G182&lt;&gt;0,($I182/$G182)*W182,0)*(1-$K182)</f>
        <v>0</v>
      </c>
      <c r="Z182" s="989">
        <f>VLOOKUP($E182,W$450:Z$461,4,FALSE)*W182*($K182)+(W182-X182-Y182)*(1-$K182)</f>
        <v>0</v>
      </c>
      <c r="AA182" s="946"/>
      <c r="AD182" s="1025">
        <f>VLOOKUP($A182,'New Resources - Group'!$A$4:$Y$133,AD$2,FALSE)*AD$1</f>
        <v>0</v>
      </c>
      <c r="AE182" s="988">
        <f>$G182+AD182</f>
        <v>0</v>
      </c>
      <c r="AF182" s="989">
        <f>VLOOKUP($E182,AE$450:AH$461,2,FALSE)*AE182*($K182)+IF($G182&lt;&gt;0,($H182/$G182)*AE182,0)*(1-$K182)</f>
        <v>0</v>
      </c>
      <c r="AG182" s="989">
        <f>VLOOKUP($E182,AE$450:AH$461,3,FALSE)*AE182*($K182)+IF($G182&lt;&gt;0,($I182/$G182)*AE182,0)*(1-$K182)</f>
        <v>0</v>
      </c>
      <c r="AH182" s="989">
        <f>VLOOKUP($E182,AE$450:AH$461,4,FALSE)*AE182*($K182)+(AE182-AF182-AG182)*(1-$K182)</f>
        <v>0</v>
      </c>
      <c r="AI182" s="946"/>
      <c r="AL182" s="1025">
        <f>VLOOKUP($A182,'New Resources - Group'!$A$4:$Y$133,AL$2,FALSE)*AL$1</f>
        <v>0</v>
      </c>
      <c r="AM182" s="988">
        <f>$G182+AL182</f>
        <v>0</v>
      </c>
      <c r="AN182" s="989">
        <f>VLOOKUP($E182,AM$450:AP$461,2,FALSE)*AM182*($K182)+IF($G182&lt;&gt;0,($H182/$G182)*AM182,0)*(1-$K182)</f>
        <v>0</v>
      </c>
      <c r="AO182" s="989">
        <f>VLOOKUP($E182,AM$450:AP$461,3,FALSE)*AM182*($K182)+IF($G182&lt;&gt;0,($I182/$G182)*AM182,0)*(1-$K182)</f>
        <v>0</v>
      </c>
      <c r="AP182" s="989">
        <f>VLOOKUP($E182,AM$450:AP$461,4,FALSE)*AM182*($K182)+(AM182-AN182-AO182)*(1-$K182)</f>
        <v>0</v>
      </c>
      <c r="AQ182" s="946"/>
      <c r="AT182" s="1025">
        <f>VLOOKUP($A182,'New Resources - Group'!$A$4:$Y$133,AT$2,FALSE)*AT$1</f>
        <v>0</v>
      </c>
      <c r="AU182" s="988">
        <f>$G182+AT182</f>
        <v>0</v>
      </c>
      <c r="AV182" s="989">
        <f>VLOOKUP($E182,AU$450:AX$461,2,FALSE)*AU182*($K182)+IF($G182&lt;&gt;0,($H182/$G182)*AU182,0)*(1-$K182)</f>
        <v>0</v>
      </c>
      <c r="AW182" s="989">
        <f>VLOOKUP($E182,AU$450:AX$461,3,FALSE)*AU182*($K182)+IF($G182&lt;&gt;0,($I182/$G182)*AU182,0)*(1-$K182)</f>
        <v>0</v>
      </c>
      <c r="AX182" s="989">
        <f>VLOOKUP($E182,AU$450:AX$461,4,FALSE)*AU182*($K182)+(AU182-AV182-AW182)*(1-$K182)</f>
        <v>0</v>
      </c>
      <c r="AY182" s="946"/>
      <c r="BB182" s="1025">
        <f>VLOOKUP($A182,'New Resources - Group'!$A$4:$Y$133,BB$2,FALSE)*BB$1</f>
        <v>0</v>
      </c>
      <c r="BC182" s="988">
        <f>$G182+BB182</f>
        <v>0</v>
      </c>
      <c r="BD182" s="989">
        <f>VLOOKUP($E182,BC$450:BF$461,2,FALSE)*BC182*($K182)+IF($G182&lt;&gt;0,($H182/$G182)*BC182,0)*(1-$K182)</f>
        <v>0</v>
      </c>
      <c r="BE182" s="989">
        <f>VLOOKUP($E182,BC$450:BF$461,3,FALSE)*BC182*($K182)+IF($G182&lt;&gt;0,($I182/$G182)*BC182,0)*(1-$K182)</f>
        <v>0</v>
      </c>
      <c r="BF182" s="989">
        <f>VLOOKUP($E182,BC$450:BF$461,4,FALSE)*BC182*($K182)+(BC182-BD182-BE182)*(1-$K182)</f>
        <v>0</v>
      </c>
      <c r="BG182" s="946"/>
      <c r="BJ182" s="1025">
        <f>VLOOKUP($A182,'New Resources - Group'!$A$4:$Y$133,BJ$2,FALSE)*BJ$1</f>
        <v>0</v>
      </c>
      <c r="BK182" s="988">
        <f>$G182+BJ182</f>
        <v>0</v>
      </c>
      <c r="BL182" s="989">
        <f>VLOOKUP($E182,BK$450:BN$461,2,FALSE)*BK182*($K182)+IF($G182&lt;&gt;0,($H182/$G182)*BK182,0)*(1-$K182)</f>
        <v>0</v>
      </c>
      <c r="BM182" s="989">
        <f>VLOOKUP($E182,BK$450:BN$461,3,FALSE)*BK182*($K182)+IF($G182&lt;&gt;0,($I182/$G182)*BK182,0)*(1-$K182)</f>
        <v>0</v>
      </c>
      <c r="BN182" s="989">
        <f>VLOOKUP($E182,BK$450:BN$461,4,FALSE)*BK182*($K182)+(BK182-BL182-BM182)*(1-$K182)</f>
        <v>0</v>
      </c>
      <c r="BO182" s="946"/>
      <c r="BR182" s="1025">
        <f>VLOOKUP($A182,'New Resources - Group'!$A$4:$Y$133,BR$2,FALSE)*BR$1</f>
        <v>0</v>
      </c>
      <c r="BS182" s="988">
        <f>$G182+BR182</f>
        <v>0</v>
      </c>
      <c r="BT182" s="989">
        <f>VLOOKUP($E182,BS$450:BV$461,2,FALSE)*BS182*($K182)+IF($G182&lt;&gt;0,($H182/$G182)*BS182,0)*(1-$K182)</f>
        <v>0</v>
      </c>
      <c r="BU182" s="989">
        <f>VLOOKUP($E182,BS$450:BV$461,3,FALSE)*BS182*($K182)+IF($G182&lt;&gt;0,($I182/$G182)*BS182,0)*(1-$K182)</f>
        <v>0</v>
      </c>
      <c r="BV182" s="989">
        <f>VLOOKUP($E182,BS$450:BV$461,4,FALSE)*BS182*($K182)+(BS182-BT182-BU182)*(1-$K182)</f>
        <v>0</v>
      </c>
      <c r="BW182" s="946"/>
      <c r="BZ182" s="1025">
        <f>VLOOKUP($A182,'New Resources - Group'!$A$4:$Y$133,BZ$2,FALSE)*BZ$1</f>
        <v>0</v>
      </c>
      <c r="CA182" s="988">
        <f>$G182+BZ182</f>
        <v>0</v>
      </c>
      <c r="CB182" s="989">
        <f>VLOOKUP($E182,CA$450:CD$461,2,FALSE)*CA182*($K182)+IF($G182&lt;&gt;0,($H182/$G182)*CA182,0)*(1-$K182)</f>
        <v>0</v>
      </c>
      <c r="CC182" s="989">
        <f>VLOOKUP($E182,CA$450:CD$461,3,FALSE)*CA182*($K182)+IF($G182&lt;&gt;0,($I182/$G182)*CA182,0)*(1-$K182)</f>
        <v>0</v>
      </c>
      <c r="CD182" s="989">
        <f>VLOOKUP($E182,CA$450:CD$461,4,FALSE)*CA182*($K182)+(CA182-CB182-CC182)*(1-$K182)</f>
        <v>0</v>
      </c>
      <c r="CE182" s="946"/>
      <c r="CH182" s="1025">
        <f>VLOOKUP($A182,'New Resources - Group'!$A$4:$Y$133,CH$2,FALSE)*CH$1</f>
        <v>0</v>
      </c>
      <c r="CI182" s="988">
        <f>$G182+CH182</f>
        <v>0</v>
      </c>
      <c r="CJ182" s="989">
        <f>VLOOKUP($E182,CI$450:CL$461,2,FALSE)*CI182*($K182)+IF($G182&lt;&gt;0,($H182/$G182)*CI182,0)*(1-$K182)</f>
        <v>0</v>
      </c>
      <c r="CK182" s="989">
        <f>VLOOKUP($E182,CI$450:CL$461,3,FALSE)*CI182*($K182)+IF($G182&lt;&gt;0,($I182/$G182)*CI182,0)*(1-$K182)</f>
        <v>0</v>
      </c>
      <c r="CL182" s="989">
        <f>VLOOKUP($E182,CI$450:CL$461,4,FALSE)*CI182*($K182)+(CI182-CJ182-CK182)*(1-$K182)</f>
        <v>0</v>
      </c>
      <c r="CM182" s="946"/>
      <c r="CP182" s="1025">
        <f>VLOOKUP($A182,'New Resources - Group'!$A$4:$Y$133,CP$2,FALSE)*CP$1</f>
        <v>0</v>
      </c>
      <c r="CQ182" s="988">
        <f>$G182+CP182</f>
        <v>0</v>
      </c>
      <c r="CR182" s="989">
        <f>VLOOKUP($E182,CQ$450:CT$461,2,FALSE)*CQ182*($K182)+IF($G182&lt;&gt;0,($H182/$G182)*CQ182,0)*(1-$K182)</f>
        <v>0</v>
      </c>
      <c r="CS182" s="989">
        <f>VLOOKUP($E182,CQ$450:CT$461,3,FALSE)*CQ182*($K182)+IF($G182&lt;&gt;0,($I182/$G182)*CQ182,0)*(1-$K182)</f>
        <v>0</v>
      </c>
      <c r="CT182" s="989">
        <f>VLOOKUP($E182,CQ$450:CT$461,4,FALSE)*CQ182*($K182)+(CQ182-CR182-CS182)*(1-$K182)</f>
        <v>0</v>
      </c>
      <c r="CU182" s="946"/>
      <c r="CX182" s="1025">
        <f>VLOOKUP($A182,'New Resources - Group'!$A$4:$Y$133,CX$2,FALSE)*CX$1</f>
        <v>0</v>
      </c>
      <c r="CY182" s="988">
        <f>$G182+CX182</f>
        <v>0</v>
      </c>
      <c r="CZ182" s="989">
        <f>VLOOKUP($E182,CY$450:DB$461,2,FALSE)*CY182*($K182)+IF($G182&lt;&gt;0,($H182/$G182)*CY182,0)*(1-$K182)</f>
        <v>0</v>
      </c>
      <c r="DA182" s="989">
        <f>VLOOKUP($E182,CY$450:DB$461,3,FALSE)*CY182*($K182)+IF($G182&lt;&gt;0,($I182/$G182)*CY182,0)*(1-$K182)</f>
        <v>0</v>
      </c>
      <c r="DB182" s="989">
        <f>VLOOKUP($E182,CY$450:DB$461,4,FALSE)*CY182*($K182)+(CY182-CZ182-DA182)*(1-$K182)</f>
        <v>0</v>
      </c>
      <c r="DC182" s="946"/>
      <c r="DF182" s="1025">
        <f>VLOOKUP($A182,'New Resources - Group'!$A$4:$Y$133,DF$2,FALSE)*DF$1</f>
        <v>0</v>
      </c>
      <c r="DG182" s="988">
        <f>$G182+DF182</f>
        <v>0</v>
      </c>
      <c r="DH182" s="989">
        <f>VLOOKUP($E182,DG$450:DJ$461,2,FALSE)*DG182*($K182)+IF($G182&lt;&gt;0,($H182/$G182)*DG182,0)*(1-$K182)</f>
        <v>0</v>
      </c>
      <c r="DI182" s="989">
        <f>VLOOKUP($E182,DG$450:DJ$461,3,FALSE)*DG182*($K182)+IF($G182&lt;&gt;0,($I182/$G182)*DG182,0)*(1-$K182)</f>
        <v>0</v>
      </c>
      <c r="DJ182" s="989">
        <f>VLOOKUP($E182,DG$450:DJ$461,4,FALSE)*DG182*($K182)+(DG182-DH182-DI182)*(1-$K182)</f>
        <v>0</v>
      </c>
      <c r="DK182" s="946"/>
      <c r="DN182" s="1025">
        <f>VLOOKUP($A182,'New Resources - Group'!$A$4:$Y$133,DN$2,FALSE)*DN$1</f>
        <v>0</v>
      </c>
      <c r="DO182" s="988">
        <f>$G182+DN182</f>
        <v>0</v>
      </c>
      <c r="DP182" s="989">
        <f>VLOOKUP($E182,DO$450:DR$461,2,FALSE)*DO182*($K182)+IF($G182&lt;&gt;0,($H182/$G182)*DO182,0)*(1-$K182)</f>
        <v>0</v>
      </c>
      <c r="DQ182" s="989">
        <f>VLOOKUP($E182,DO$450:DR$461,3,FALSE)*DO182*($K182)+IF($G182&lt;&gt;0,($I182/$G182)*DO182,0)*(1-$K182)</f>
        <v>0</v>
      </c>
      <c r="DR182" s="989">
        <f>VLOOKUP($E182,DO$450:DR$461,4,FALSE)*DO182*($K182)+(DO182-DP182-DQ182)*(1-$K182)</f>
        <v>0</v>
      </c>
      <c r="DS182" s="946"/>
      <c r="DV182" s="1025">
        <f>VLOOKUP($A182,'New Resources - Group'!$A$4:$Y$133,DV$2,FALSE)*DV$1</f>
        <v>0</v>
      </c>
      <c r="DW182" s="988">
        <f>$G182+DV182</f>
        <v>0</v>
      </c>
      <c r="DX182" s="989">
        <f>VLOOKUP($E182,DW$450:DZ$461,2,FALSE)*DW182*($K182)+IF($G182&lt;&gt;0,($H182/$G182)*DW182,0)*(1-$K182)</f>
        <v>0</v>
      </c>
      <c r="DY182" s="989">
        <f>VLOOKUP($E182,DW$450:DZ$461,3,FALSE)*DW182*($K182)+IF($G182&lt;&gt;0,($I182/$G182)*DW182,0)*(1-$K182)</f>
        <v>0</v>
      </c>
      <c r="DZ182" s="989">
        <f>VLOOKUP($E182,DW$450:DZ$461,4,FALSE)*DW182*($K182)+(DW182-DX182-DY182)*(1-$K182)</f>
        <v>0</v>
      </c>
      <c r="EA182" s="946"/>
      <c r="ED182" s="1025">
        <f>VLOOKUP($A182,'New Resources - Group'!$A$4:$Y$133,ED$2,FALSE)*ED$1</f>
        <v>0</v>
      </c>
      <c r="EE182" s="988">
        <f>$G182+ED182</f>
        <v>0</v>
      </c>
      <c r="EF182" s="989">
        <f>VLOOKUP($E182,EE$450:EH$461,2,FALSE)*EE182*($K182)+IF($G182&lt;&gt;0,($H182/$G182)*EE182,0)*(1-$K182)</f>
        <v>0</v>
      </c>
      <c r="EG182" s="989">
        <f>VLOOKUP($E182,EE$450:EH$461,3,FALSE)*EE182*($K182)+IF($G182&lt;&gt;0,($I182/$G182)*EE182,0)*(1-$K182)</f>
        <v>0</v>
      </c>
      <c r="EH182" s="989">
        <f>VLOOKUP($E182,EE$450:EH$461,4,FALSE)*EE182*($K182)+(EE182-EF182-EG182)*(1-$K182)</f>
        <v>0</v>
      </c>
      <c r="EI182" s="946"/>
      <c r="EL182" s="1025">
        <f>VLOOKUP($A182,'New Resources - Group'!$A$4:$Y$133,EL$2,FALSE)*EL$1</f>
        <v>0</v>
      </c>
      <c r="EM182" s="988">
        <f>$G182+EL182</f>
        <v>0</v>
      </c>
      <c r="EN182" s="989">
        <f>VLOOKUP($E182,EM$450:EP$461,2,FALSE)*EM182*($K182)+IF($G182&lt;&gt;0,($H182/$G182)*EM182,0)*(1-$K182)</f>
        <v>0</v>
      </c>
      <c r="EO182" s="989">
        <f>VLOOKUP($E182,EM$450:EP$461,3,FALSE)*EM182*($K182)+IF($G182&lt;&gt;0,($I182/$G182)*EM182,0)*(1-$K182)</f>
        <v>0</v>
      </c>
      <c r="EP182" s="989">
        <f>VLOOKUP($E182,EM$450:EP$461,4,FALSE)*EM182*($K182)+(EM182-EN182-EO182)*(1-$K182)</f>
        <v>0</v>
      </c>
      <c r="EQ182" s="946"/>
      <c r="ET182" s="1025">
        <f>VLOOKUP($A182,'New Resources - Group'!$A$4:$Y$133,ET$2,FALSE)*ET$1</f>
        <v>0</v>
      </c>
      <c r="EU182" s="988">
        <f>$G182+ET182</f>
        <v>0</v>
      </c>
      <c r="EV182" s="989">
        <f>VLOOKUP($E182,EU$450:EX$461,2,FALSE)*EU182*($K182)+IF($G182&lt;&gt;0,($H182/$G182)*EU182,0)*(1-$K182)</f>
        <v>0</v>
      </c>
      <c r="EW182" s="989">
        <f>VLOOKUP($E182,EU$450:EX$461,3,FALSE)*EU182*($K182)+IF($G182&lt;&gt;0,($I182/$G182)*EU182,0)*(1-$K182)</f>
        <v>0</v>
      </c>
      <c r="EX182" s="989">
        <f>VLOOKUP($E182,EU$450:EX$461,4,FALSE)*EU182*($K182)+(EU182-EV182-EW182)*(1-$K182)</f>
        <v>0</v>
      </c>
      <c r="EY182" s="946"/>
      <c r="FB182" s="1025">
        <f>VLOOKUP($A182,'New Resources - Group'!$A$4:$Y$133,FB$2,FALSE)*FB$1</f>
        <v>0</v>
      </c>
      <c r="FC182" s="988">
        <f>$G182+FB182</f>
        <v>0</v>
      </c>
      <c r="FD182" s="989">
        <f>VLOOKUP($E182,FC$450:FF$461,2,FALSE)*FC182*($K182)+IF($G182&lt;&gt;0,($H182/$G182)*FC182,0)*(1-$K182)</f>
        <v>0</v>
      </c>
      <c r="FE182" s="989">
        <f>VLOOKUP($E182,FC$450:FF$461,3,FALSE)*FC182*($K182)+IF($G182&lt;&gt;0,($I182/$G182)*FC182,0)*(1-$K182)</f>
        <v>0</v>
      </c>
      <c r="FF182" s="989">
        <f>VLOOKUP($E182,FC$450:FF$461,4,FALSE)*FC182*($K182)+(FC182-FD182-FE182)*(1-$K182)</f>
        <v>0</v>
      </c>
      <c r="FG182" s="946"/>
      <c r="FJ182" s="1025">
        <f>VLOOKUP($A182,'New Resources - Group'!$A$4:$Y$133,FJ$2,FALSE)*FJ$1</f>
        <v>0</v>
      </c>
      <c r="FK182" s="988">
        <f>$G182+FJ182</f>
        <v>0</v>
      </c>
      <c r="FL182" s="989">
        <f>VLOOKUP($E182,FK$450:FN$461,2,FALSE)*FK182*($K182)+IF($G182&lt;&gt;0,($H182/$G182)*FK182,0)*(1-$K182)</f>
        <v>0</v>
      </c>
      <c r="FM182" s="989">
        <f>VLOOKUP($E182,FK$450:FN$461,3,FALSE)*FK182*($K182)+IF($G182&lt;&gt;0,($I182/$G182)*FK182,0)*(1-$K182)</f>
        <v>0</v>
      </c>
      <c r="FN182" s="989">
        <f>VLOOKUP($E182,FK$450:FN$461,4,FALSE)*FK182*($K182)+(FK182-FL182-FM182)*(1-$K182)</f>
        <v>0</v>
      </c>
      <c r="FO182" s="946"/>
    </row>
    <row r="183" spans="1:171">
      <c r="A183" s="1267">
        <v>180</v>
      </c>
      <c r="B183" s="220" t="s">
        <v>252</v>
      </c>
      <c r="C183" s="1963" t="s">
        <v>72</v>
      </c>
      <c r="D183" s="764" t="s">
        <v>253</v>
      </c>
      <c r="E183" s="182" t="str">
        <f>'Sch 3 - Expenses'!E18</f>
        <v>PROD</v>
      </c>
      <c r="F183" s="765"/>
      <c r="G183" s="182">
        <f>'Sch 3 - Expenses'!G18</f>
        <v>0</v>
      </c>
      <c r="H183" s="182">
        <f>'Sch 3 - Expenses'!H18</f>
        <v>0</v>
      </c>
      <c r="I183" s="182">
        <f>'Sch 3 - Expenses'!I18</f>
        <v>0</v>
      </c>
      <c r="J183" s="1247">
        <f>'Sch 3 - Expenses'!J18</f>
        <v>0</v>
      </c>
      <c r="K183" s="777">
        <f t="shared" si="188"/>
        <v>1</v>
      </c>
      <c r="N183" s="1025">
        <f>VLOOKUP($A183,'New Resources - Group'!$A$4:$Y$133,N$2,FALSE)*N$1</f>
        <v>0</v>
      </c>
      <c r="O183" s="988">
        <f>$G183+N183</f>
        <v>0</v>
      </c>
      <c r="P183" s="989">
        <f>VLOOKUP($E183,O$450:R$461,2,FALSE)*O183*($K183)+IF($G183&lt;&gt;0,($H183/$G183)*O183,0)*(1-$K183)</f>
        <v>0</v>
      </c>
      <c r="Q183" s="989">
        <f>VLOOKUP($E183,O$450:R$461,3,FALSE)*O183*($K183)+IF($G183&lt;&gt;0,($I183/$G183)*O183,0)*(1-$K183)</f>
        <v>0</v>
      </c>
      <c r="R183" s="989">
        <f>VLOOKUP($E183,O$450:R$461,4,FALSE)*O183*($K183)+(O183-P183-Q183)*(1-$K183)</f>
        <v>0</v>
      </c>
      <c r="S183" s="946"/>
      <c r="V183" s="1025">
        <f>VLOOKUP($A183,'New Resources - Group'!$A$4:$Y$133,V$2,FALSE)*V$1</f>
        <v>0</v>
      </c>
      <c r="W183" s="988">
        <f>$G183+V183</f>
        <v>0</v>
      </c>
      <c r="X183" s="989">
        <f>VLOOKUP($E183,W$450:Z$461,2,FALSE)*W183*($K183)+IF($G183&lt;&gt;0,($H183/$G183)*W183,0)*(1-$K183)</f>
        <v>0</v>
      </c>
      <c r="Y183" s="989">
        <f>VLOOKUP($E183,W$450:Z$461,3,FALSE)*W183*($K183)+IF($G183&lt;&gt;0,($I183/$G183)*W183,0)*(1-$K183)</f>
        <v>0</v>
      </c>
      <c r="Z183" s="989">
        <f>VLOOKUP($E183,W$450:Z$461,4,FALSE)*W183*($K183)+(W183-X183-Y183)*(1-$K183)</f>
        <v>0</v>
      </c>
      <c r="AA183" s="946"/>
      <c r="AD183" s="1025">
        <f>VLOOKUP($A183,'New Resources - Group'!$A$4:$Y$133,AD$2,FALSE)*AD$1</f>
        <v>0</v>
      </c>
      <c r="AE183" s="988">
        <f>$G183+AD183</f>
        <v>0</v>
      </c>
      <c r="AF183" s="989">
        <f>VLOOKUP($E183,AE$450:AH$461,2,FALSE)*AE183*($K183)+IF($G183&lt;&gt;0,($H183/$G183)*AE183,0)*(1-$K183)</f>
        <v>0</v>
      </c>
      <c r="AG183" s="989">
        <f>VLOOKUP($E183,AE$450:AH$461,3,FALSE)*AE183*($K183)+IF($G183&lt;&gt;0,($I183/$G183)*AE183,0)*(1-$K183)</f>
        <v>0</v>
      </c>
      <c r="AH183" s="989">
        <f>VLOOKUP($E183,AE$450:AH$461,4,FALSE)*AE183*($K183)+(AE183-AF183-AG183)*(1-$K183)</f>
        <v>0</v>
      </c>
      <c r="AI183" s="946"/>
      <c r="AL183" s="1025">
        <f>VLOOKUP($A183,'New Resources - Group'!$A$4:$Y$133,AL$2,FALSE)*AL$1</f>
        <v>0</v>
      </c>
      <c r="AM183" s="988">
        <f>$G183+AL183</f>
        <v>0</v>
      </c>
      <c r="AN183" s="989">
        <f>VLOOKUP($E183,AM$450:AP$461,2,FALSE)*AM183*($K183)+IF($G183&lt;&gt;0,($H183/$G183)*AM183,0)*(1-$K183)</f>
        <v>0</v>
      </c>
      <c r="AO183" s="989">
        <f>VLOOKUP($E183,AM$450:AP$461,3,FALSE)*AM183*($K183)+IF($G183&lt;&gt;0,($I183/$G183)*AM183,0)*(1-$K183)</f>
        <v>0</v>
      </c>
      <c r="AP183" s="989">
        <f>VLOOKUP($E183,AM$450:AP$461,4,FALSE)*AM183*($K183)+(AM183-AN183-AO183)*(1-$K183)</f>
        <v>0</v>
      </c>
      <c r="AQ183" s="946"/>
      <c r="AT183" s="1025">
        <f>VLOOKUP($A183,'New Resources - Group'!$A$4:$Y$133,AT$2,FALSE)*AT$1</f>
        <v>0</v>
      </c>
      <c r="AU183" s="988">
        <f>$G183+AT183</f>
        <v>0</v>
      </c>
      <c r="AV183" s="989">
        <f>VLOOKUP($E183,AU$450:AX$461,2,FALSE)*AU183*($K183)+IF($G183&lt;&gt;0,($H183/$G183)*AU183,0)*(1-$K183)</f>
        <v>0</v>
      </c>
      <c r="AW183" s="989">
        <f>VLOOKUP($E183,AU$450:AX$461,3,FALSE)*AU183*($K183)+IF($G183&lt;&gt;0,($I183/$G183)*AU183,0)*(1-$K183)</f>
        <v>0</v>
      </c>
      <c r="AX183" s="989">
        <f>VLOOKUP($E183,AU$450:AX$461,4,FALSE)*AU183*($K183)+(AU183-AV183-AW183)*(1-$K183)</f>
        <v>0</v>
      </c>
      <c r="AY183" s="946"/>
      <c r="BB183" s="1025">
        <f>VLOOKUP($A183,'New Resources - Group'!$A$4:$Y$133,BB$2,FALSE)*BB$1</f>
        <v>0</v>
      </c>
      <c r="BC183" s="988">
        <f>$G183+BB183</f>
        <v>0</v>
      </c>
      <c r="BD183" s="989">
        <f>VLOOKUP($E183,BC$450:BF$461,2,FALSE)*BC183*($K183)+IF($G183&lt;&gt;0,($H183/$G183)*BC183,0)*(1-$K183)</f>
        <v>0</v>
      </c>
      <c r="BE183" s="989">
        <f>VLOOKUP($E183,BC$450:BF$461,3,FALSE)*BC183*($K183)+IF($G183&lt;&gt;0,($I183/$G183)*BC183,0)*(1-$K183)</f>
        <v>0</v>
      </c>
      <c r="BF183" s="989">
        <f>VLOOKUP($E183,BC$450:BF$461,4,FALSE)*BC183*($K183)+(BC183-BD183-BE183)*(1-$K183)</f>
        <v>0</v>
      </c>
      <c r="BG183" s="946"/>
      <c r="BJ183" s="1025">
        <f>VLOOKUP($A183,'New Resources - Group'!$A$4:$Y$133,BJ$2,FALSE)*BJ$1</f>
        <v>0</v>
      </c>
      <c r="BK183" s="988">
        <f>$G183+BJ183</f>
        <v>0</v>
      </c>
      <c r="BL183" s="989">
        <f>VLOOKUP($E183,BK$450:BN$461,2,FALSE)*BK183*($K183)+IF($G183&lt;&gt;0,($H183/$G183)*BK183,0)*(1-$K183)</f>
        <v>0</v>
      </c>
      <c r="BM183" s="989">
        <f>VLOOKUP($E183,BK$450:BN$461,3,FALSE)*BK183*($K183)+IF($G183&lt;&gt;0,($I183/$G183)*BK183,0)*(1-$K183)</f>
        <v>0</v>
      </c>
      <c r="BN183" s="989">
        <f>VLOOKUP($E183,BK$450:BN$461,4,FALSE)*BK183*($K183)+(BK183-BL183-BM183)*(1-$K183)</f>
        <v>0</v>
      </c>
      <c r="BO183" s="946"/>
      <c r="BR183" s="1025">
        <f>VLOOKUP($A183,'New Resources - Group'!$A$4:$Y$133,BR$2,FALSE)*BR$1</f>
        <v>0</v>
      </c>
      <c r="BS183" s="988">
        <f>$G183+BR183</f>
        <v>0</v>
      </c>
      <c r="BT183" s="989">
        <f>VLOOKUP($E183,BS$450:BV$461,2,FALSE)*BS183*($K183)+IF($G183&lt;&gt;0,($H183/$G183)*BS183,0)*(1-$K183)</f>
        <v>0</v>
      </c>
      <c r="BU183" s="989">
        <f>VLOOKUP($E183,BS$450:BV$461,3,FALSE)*BS183*($K183)+IF($G183&lt;&gt;0,($I183/$G183)*BS183,0)*(1-$K183)</f>
        <v>0</v>
      </c>
      <c r="BV183" s="989">
        <f>VLOOKUP($E183,BS$450:BV$461,4,FALSE)*BS183*($K183)+(BS183-BT183-BU183)*(1-$K183)</f>
        <v>0</v>
      </c>
      <c r="BW183" s="946"/>
      <c r="BZ183" s="1025">
        <f>VLOOKUP($A183,'New Resources - Group'!$A$4:$Y$133,BZ$2,FALSE)*BZ$1</f>
        <v>0</v>
      </c>
      <c r="CA183" s="988">
        <f>$G183+BZ183</f>
        <v>0</v>
      </c>
      <c r="CB183" s="989">
        <f>VLOOKUP($E183,CA$450:CD$461,2,FALSE)*CA183*($K183)+IF($G183&lt;&gt;0,($H183/$G183)*CA183,0)*(1-$K183)</f>
        <v>0</v>
      </c>
      <c r="CC183" s="989">
        <f>VLOOKUP($E183,CA$450:CD$461,3,FALSE)*CA183*($K183)+IF($G183&lt;&gt;0,($I183/$G183)*CA183,0)*(1-$K183)</f>
        <v>0</v>
      </c>
      <c r="CD183" s="989">
        <f>VLOOKUP($E183,CA$450:CD$461,4,FALSE)*CA183*($K183)+(CA183-CB183-CC183)*(1-$K183)</f>
        <v>0</v>
      </c>
      <c r="CE183" s="946"/>
      <c r="CH183" s="1025">
        <f>VLOOKUP($A183,'New Resources - Group'!$A$4:$Y$133,CH$2,FALSE)*CH$1</f>
        <v>0</v>
      </c>
      <c r="CI183" s="988">
        <f>$G183+CH183</f>
        <v>0</v>
      </c>
      <c r="CJ183" s="989">
        <f>VLOOKUP($E183,CI$450:CL$461,2,FALSE)*CI183*($K183)+IF($G183&lt;&gt;0,($H183/$G183)*CI183,0)*(1-$K183)</f>
        <v>0</v>
      </c>
      <c r="CK183" s="989">
        <f>VLOOKUP($E183,CI$450:CL$461,3,FALSE)*CI183*($K183)+IF($G183&lt;&gt;0,($I183/$G183)*CI183,0)*(1-$K183)</f>
        <v>0</v>
      </c>
      <c r="CL183" s="989">
        <f>VLOOKUP($E183,CI$450:CL$461,4,FALSE)*CI183*($K183)+(CI183-CJ183-CK183)*(1-$K183)</f>
        <v>0</v>
      </c>
      <c r="CM183" s="946"/>
      <c r="CP183" s="1025">
        <f>VLOOKUP($A183,'New Resources - Group'!$A$4:$Y$133,CP$2,FALSE)*CP$1</f>
        <v>0</v>
      </c>
      <c r="CQ183" s="988">
        <f>$G183+CP183</f>
        <v>0</v>
      </c>
      <c r="CR183" s="989">
        <f>VLOOKUP($E183,CQ$450:CT$461,2,FALSE)*CQ183*($K183)+IF($G183&lt;&gt;0,($H183/$G183)*CQ183,0)*(1-$K183)</f>
        <v>0</v>
      </c>
      <c r="CS183" s="989">
        <f>VLOOKUP($E183,CQ$450:CT$461,3,FALSE)*CQ183*($K183)+IF($G183&lt;&gt;0,($I183/$G183)*CQ183,0)*(1-$K183)</f>
        <v>0</v>
      </c>
      <c r="CT183" s="989">
        <f>VLOOKUP($E183,CQ$450:CT$461,4,FALSE)*CQ183*($K183)+(CQ183-CR183-CS183)*(1-$K183)</f>
        <v>0</v>
      </c>
      <c r="CU183" s="946"/>
      <c r="CX183" s="1025">
        <f>VLOOKUP($A183,'New Resources - Group'!$A$4:$Y$133,CX$2,FALSE)*CX$1</f>
        <v>0</v>
      </c>
      <c r="CY183" s="988">
        <f>$G183+CX183</f>
        <v>0</v>
      </c>
      <c r="CZ183" s="989">
        <f>VLOOKUP($E183,CY$450:DB$461,2,FALSE)*CY183*($K183)+IF($G183&lt;&gt;0,($H183/$G183)*CY183,0)*(1-$K183)</f>
        <v>0</v>
      </c>
      <c r="DA183" s="989">
        <f>VLOOKUP($E183,CY$450:DB$461,3,FALSE)*CY183*($K183)+IF($G183&lt;&gt;0,($I183/$G183)*CY183,0)*(1-$K183)</f>
        <v>0</v>
      </c>
      <c r="DB183" s="989">
        <f>VLOOKUP($E183,CY$450:DB$461,4,FALSE)*CY183*($K183)+(CY183-CZ183-DA183)*(1-$K183)</f>
        <v>0</v>
      </c>
      <c r="DC183" s="946"/>
      <c r="DF183" s="1025">
        <f>VLOOKUP($A183,'New Resources - Group'!$A$4:$Y$133,DF$2,FALSE)*DF$1</f>
        <v>0</v>
      </c>
      <c r="DG183" s="988">
        <f>$G183+DF183</f>
        <v>0</v>
      </c>
      <c r="DH183" s="989">
        <f>VLOOKUP($E183,DG$450:DJ$461,2,FALSE)*DG183*($K183)+IF($G183&lt;&gt;0,($H183/$G183)*DG183,0)*(1-$K183)</f>
        <v>0</v>
      </c>
      <c r="DI183" s="989">
        <f>VLOOKUP($E183,DG$450:DJ$461,3,FALSE)*DG183*($K183)+IF($G183&lt;&gt;0,($I183/$G183)*DG183,0)*(1-$K183)</f>
        <v>0</v>
      </c>
      <c r="DJ183" s="989">
        <f>VLOOKUP($E183,DG$450:DJ$461,4,FALSE)*DG183*($K183)+(DG183-DH183-DI183)*(1-$K183)</f>
        <v>0</v>
      </c>
      <c r="DK183" s="946"/>
      <c r="DN183" s="1025">
        <f>VLOOKUP($A183,'New Resources - Group'!$A$4:$Y$133,DN$2,FALSE)*DN$1</f>
        <v>0</v>
      </c>
      <c r="DO183" s="988">
        <f>$G183+DN183</f>
        <v>0</v>
      </c>
      <c r="DP183" s="989">
        <f>VLOOKUP($E183,DO$450:DR$461,2,FALSE)*DO183*($K183)+IF($G183&lt;&gt;0,($H183/$G183)*DO183,0)*(1-$K183)</f>
        <v>0</v>
      </c>
      <c r="DQ183" s="989">
        <f>VLOOKUP($E183,DO$450:DR$461,3,FALSE)*DO183*($K183)+IF($G183&lt;&gt;0,($I183/$G183)*DO183,0)*(1-$K183)</f>
        <v>0</v>
      </c>
      <c r="DR183" s="989">
        <f>VLOOKUP($E183,DO$450:DR$461,4,FALSE)*DO183*($K183)+(DO183-DP183-DQ183)*(1-$K183)</f>
        <v>0</v>
      </c>
      <c r="DS183" s="946"/>
      <c r="DV183" s="1025">
        <f>VLOOKUP($A183,'New Resources - Group'!$A$4:$Y$133,DV$2,FALSE)*DV$1</f>
        <v>0</v>
      </c>
      <c r="DW183" s="988">
        <f>$G183+DV183</f>
        <v>0</v>
      </c>
      <c r="DX183" s="989">
        <f>VLOOKUP($E183,DW$450:DZ$461,2,FALSE)*DW183*($K183)+IF($G183&lt;&gt;0,($H183/$G183)*DW183,0)*(1-$K183)</f>
        <v>0</v>
      </c>
      <c r="DY183" s="989">
        <f>VLOOKUP($E183,DW$450:DZ$461,3,FALSE)*DW183*($K183)+IF($G183&lt;&gt;0,($I183/$G183)*DW183,0)*(1-$K183)</f>
        <v>0</v>
      </c>
      <c r="DZ183" s="989">
        <f>VLOOKUP($E183,DW$450:DZ$461,4,FALSE)*DW183*($K183)+(DW183-DX183-DY183)*(1-$K183)</f>
        <v>0</v>
      </c>
      <c r="EA183" s="946"/>
      <c r="ED183" s="1025">
        <f>VLOOKUP($A183,'New Resources - Group'!$A$4:$Y$133,ED$2,FALSE)*ED$1</f>
        <v>0</v>
      </c>
      <c r="EE183" s="988">
        <f>$G183+ED183</f>
        <v>0</v>
      </c>
      <c r="EF183" s="989">
        <f>VLOOKUP($E183,EE$450:EH$461,2,FALSE)*EE183*($K183)+IF($G183&lt;&gt;0,($H183/$G183)*EE183,0)*(1-$K183)</f>
        <v>0</v>
      </c>
      <c r="EG183" s="989">
        <f>VLOOKUP($E183,EE$450:EH$461,3,FALSE)*EE183*($K183)+IF($G183&lt;&gt;0,($I183/$G183)*EE183,0)*(1-$K183)</f>
        <v>0</v>
      </c>
      <c r="EH183" s="989">
        <f>VLOOKUP($E183,EE$450:EH$461,4,FALSE)*EE183*($K183)+(EE183-EF183-EG183)*(1-$K183)</f>
        <v>0</v>
      </c>
      <c r="EI183" s="946"/>
      <c r="EL183" s="1025">
        <f>VLOOKUP($A183,'New Resources - Group'!$A$4:$Y$133,EL$2,FALSE)*EL$1</f>
        <v>0</v>
      </c>
      <c r="EM183" s="988">
        <f>$G183+EL183</f>
        <v>0</v>
      </c>
      <c r="EN183" s="989">
        <f>VLOOKUP($E183,EM$450:EP$461,2,FALSE)*EM183*($K183)+IF($G183&lt;&gt;0,($H183/$G183)*EM183,0)*(1-$K183)</f>
        <v>0</v>
      </c>
      <c r="EO183" s="989">
        <f>VLOOKUP($E183,EM$450:EP$461,3,FALSE)*EM183*($K183)+IF($G183&lt;&gt;0,($I183/$G183)*EM183,0)*(1-$K183)</f>
        <v>0</v>
      </c>
      <c r="EP183" s="989">
        <f>VLOOKUP($E183,EM$450:EP$461,4,FALSE)*EM183*($K183)+(EM183-EN183-EO183)*(1-$K183)</f>
        <v>0</v>
      </c>
      <c r="EQ183" s="946"/>
      <c r="ET183" s="1025">
        <f>VLOOKUP($A183,'New Resources - Group'!$A$4:$Y$133,ET$2,FALSE)*ET$1</f>
        <v>0</v>
      </c>
      <c r="EU183" s="988">
        <f>$G183+ET183</f>
        <v>0</v>
      </c>
      <c r="EV183" s="989">
        <f>VLOOKUP($E183,EU$450:EX$461,2,FALSE)*EU183*($K183)+IF($G183&lt;&gt;0,($H183/$G183)*EU183,0)*(1-$K183)</f>
        <v>0</v>
      </c>
      <c r="EW183" s="989">
        <f>VLOOKUP($E183,EU$450:EX$461,3,FALSE)*EU183*($K183)+IF($G183&lt;&gt;0,($I183/$G183)*EU183,0)*(1-$K183)</f>
        <v>0</v>
      </c>
      <c r="EX183" s="989">
        <f>VLOOKUP($E183,EU$450:EX$461,4,FALSE)*EU183*($K183)+(EU183-EV183-EW183)*(1-$K183)</f>
        <v>0</v>
      </c>
      <c r="EY183" s="946"/>
      <c r="FB183" s="1025">
        <f>VLOOKUP($A183,'New Resources - Group'!$A$4:$Y$133,FB$2,FALSE)*FB$1</f>
        <v>0</v>
      </c>
      <c r="FC183" s="988">
        <f>$G183+FB183</f>
        <v>0</v>
      </c>
      <c r="FD183" s="989">
        <f>VLOOKUP($E183,FC$450:FF$461,2,FALSE)*FC183*($K183)+IF($G183&lt;&gt;0,($H183/$G183)*FC183,0)*(1-$K183)</f>
        <v>0</v>
      </c>
      <c r="FE183" s="989">
        <f>VLOOKUP($E183,FC$450:FF$461,3,FALSE)*FC183*($K183)+IF($G183&lt;&gt;0,($I183/$G183)*FC183,0)*(1-$K183)</f>
        <v>0</v>
      </c>
      <c r="FF183" s="989">
        <f>VLOOKUP($E183,FC$450:FF$461,4,FALSE)*FC183*($K183)+(FC183-FD183-FE183)*(1-$K183)</f>
        <v>0</v>
      </c>
      <c r="FG183" s="946"/>
      <c r="FJ183" s="1025">
        <f>VLOOKUP($A183,'New Resources - Group'!$A$4:$Y$133,FJ$2,FALSE)*FJ$1</f>
        <v>0</v>
      </c>
      <c r="FK183" s="988">
        <f>$G183+FJ183</f>
        <v>0</v>
      </c>
      <c r="FL183" s="989">
        <f>VLOOKUP($E183,FK$450:FN$461,2,FALSE)*FK183*($K183)+IF($G183&lt;&gt;0,($H183/$G183)*FK183,0)*(1-$K183)</f>
        <v>0</v>
      </c>
      <c r="FM183" s="989">
        <f>VLOOKUP($E183,FK$450:FN$461,3,FALSE)*FK183*($K183)+IF($G183&lt;&gt;0,($I183/$G183)*FK183,0)*(1-$K183)</f>
        <v>0</v>
      </c>
      <c r="FN183" s="989">
        <f>VLOOKUP($E183,FK$450:FN$461,4,FALSE)*FK183*($K183)+(FK183-FL183-FM183)*(1-$K183)</f>
        <v>0</v>
      </c>
      <c r="FO183" s="946"/>
    </row>
    <row r="184" spans="1:171">
      <c r="A184" s="1268"/>
      <c r="B184" s="863" t="s">
        <v>413</v>
      </c>
      <c r="C184" s="1733"/>
      <c r="D184" s="55"/>
      <c r="E184" s="196"/>
      <c r="F184" s="196"/>
      <c r="G184" s="68"/>
      <c r="H184" s="68"/>
      <c r="I184" s="68"/>
      <c r="J184" s="1290"/>
      <c r="K184" s="777"/>
      <c r="S184" s="946"/>
      <c r="AA184" s="946"/>
      <c r="AI184" s="946"/>
      <c r="AQ184" s="946"/>
      <c r="AY184" s="946"/>
      <c r="BG184" s="946"/>
      <c r="BO184" s="946"/>
      <c r="BW184" s="946"/>
      <c r="CE184" s="946"/>
      <c r="CM184" s="946"/>
      <c r="CU184" s="946"/>
      <c r="DC184" s="946"/>
      <c r="DK184" s="946"/>
      <c r="DS184" s="946"/>
      <c r="EA184" s="946"/>
      <c r="EI184" s="946"/>
      <c r="EQ184" s="946"/>
      <c r="EY184" s="946"/>
      <c r="FG184" s="946"/>
      <c r="FO184" s="946"/>
    </row>
    <row r="185" spans="1:171">
      <c r="A185" s="1267">
        <v>290</v>
      </c>
      <c r="B185" s="220" t="s">
        <v>85</v>
      </c>
      <c r="C185" s="1963" t="s">
        <v>72</v>
      </c>
      <c r="D185" s="764">
        <v>518</v>
      </c>
      <c r="E185" s="182" t="str">
        <f>'Sch 3 - Expenses'!E20</f>
        <v>PROD</v>
      </c>
      <c r="F185" s="765"/>
      <c r="G185" s="182">
        <f>'Sch 3 - Expenses'!G20</f>
        <v>0</v>
      </c>
      <c r="H185" s="182">
        <f>'Sch 3 - Expenses'!H20</f>
        <v>0</v>
      </c>
      <c r="I185" s="182">
        <f>'Sch 3 - Expenses'!I20</f>
        <v>0</v>
      </c>
      <c r="J185" s="1247">
        <f>'Sch 3 - Expenses'!J20</f>
        <v>0</v>
      </c>
      <c r="K185" s="777">
        <f t="shared" si="188"/>
        <v>1</v>
      </c>
      <c r="N185" s="1025">
        <f>VLOOKUP($A185,'New Resources - Group'!$A$4:$Y$133,N$2,FALSE)*N$1</f>
        <v>0</v>
      </c>
      <c r="O185" s="988">
        <f>$G185+N185</f>
        <v>0</v>
      </c>
      <c r="P185" s="989">
        <f>VLOOKUP($E185,O$450:R$461,2,FALSE)*O185*($K185)+IF($G185&lt;&gt;0,($H185/$G185)*O185,0)*(1-$K185)</f>
        <v>0</v>
      </c>
      <c r="Q185" s="989">
        <f>VLOOKUP($E185,O$450:R$461,3,FALSE)*O185*($K185)+IF($G185&lt;&gt;0,($I185/$G185)*O185,0)*(1-$K185)</f>
        <v>0</v>
      </c>
      <c r="R185" s="989">
        <f>VLOOKUP($E185,O$450:R$461,4,FALSE)*O185*($K185)+(O185-P185-Q185)*(1-$K185)</f>
        <v>0</v>
      </c>
      <c r="S185" s="946"/>
      <c r="V185" s="1025">
        <f>VLOOKUP($A185,'New Resources - Group'!$A$4:$Y$133,V$2,FALSE)*V$1</f>
        <v>0</v>
      </c>
      <c r="W185" s="988">
        <f>$G185+V185</f>
        <v>0</v>
      </c>
      <c r="X185" s="989">
        <f>VLOOKUP($E185,W$450:Z$461,2,FALSE)*W185*($K185)+IF($G185&lt;&gt;0,($H185/$G185)*W185,0)*(1-$K185)</f>
        <v>0</v>
      </c>
      <c r="Y185" s="989">
        <f>VLOOKUP($E185,W$450:Z$461,3,FALSE)*W185*($K185)+IF($G185&lt;&gt;0,($I185/$G185)*W185,0)*(1-$K185)</f>
        <v>0</v>
      </c>
      <c r="Z185" s="989">
        <f>VLOOKUP($E185,W$450:Z$461,4,FALSE)*W185*($K185)+(W185-X185-Y185)*(1-$K185)</f>
        <v>0</v>
      </c>
      <c r="AA185" s="946"/>
      <c r="AD185" s="1025">
        <f>VLOOKUP($A185,'New Resources - Group'!$A$4:$Y$133,AD$2,FALSE)*AD$1</f>
        <v>0</v>
      </c>
      <c r="AE185" s="988">
        <f>$G185+AD185</f>
        <v>0</v>
      </c>
      <c r="AF185" s="989">
        <f>VLOOKUP($E185,AE$450:AH$461,2,FALSE)*AE185*($K185)+IF($G185&lt;&gt;0,($H185/$G185)*AE185,0)*(1-$K185)</f>
        <v>0</v>
      </c>
      <c r="AG185" s="989">
        <f>VLOOKUP($E185,AE$450:AH$461,3,FALSE)*AE185*($K185)+IF($G185&lt;&gt;0,($I185/$G185)*AE185,0)*(1-$K185)</f>
        <v>0</v>
      </c>
      <c r="AH185" s="989">
        <f>VLOOKUP($E185,AE$450:AH$461,4,FALSE)*AE185*($K185)+(AE185-AF185-AG185)*(1-$K185)</f>
        <v>0</v>
      </c>
      <c r="AI185" s="946"/>
      <c r="AL185" s="1025">
        <f>VLOOKUP($A185,'New Resources - Group'!$A$4:$Y$133,AL$2,FALSE)*AL$1</f>
        <v>0</v>
      </c>
      <c r="AM185" s="988">
        <f>$G185+AL185</f>
        <v>0</v>
      </c>
      <c r="AN185" s="989">
        <f>VLOOKUP($E185,AM$450:AP$461,2,FALSE)*AM185*($K185)+IF($G185&lt;&gt;0,($H185/$G185)*AM185,0)*(1-$K185)</f>
        <v>0</v>
      </c>
      <c r="AO185" s="989">
        <f>VLOOKUP($E185,AM$450:AP$461,3,FALSE)*AM185*($K185)+IF($G185&lt;&gt;0,($I185/$G185)*AM185,0)*(1-$K185)</f>
        <v>0</v>
      </c>
      <c r="AP185" s="989">
        <f>VLOOKUP($E185,AM$450:AP$461,4,FALSE)*AM185*($K185)+(AM185-AN185-AO185)*(1-$K185)</f>
        <v>0</v>
      </c>
      <c r="AQ185" s="946"/>
      <c r="AT185" s="1025">
        <f>VLOOKUP($A185,'New Resources - Group'!$A$4:$Y$133,AT$2,FALSE)*AT$1</f>
        <v>0</v>
      </c>
      <c r="AU185" s="988">
        <f>$G185+AT185</f>
        <v>0</v>
      </c>
      <c r="AV185" s="989">
        <f>VLOOKUP($E185,AU$450:AX$461,2,FALSE)*AU185*($K185)+IF($G185&lt;&gt;0,($H185/$G185)*AU185,0)*(1-$K185)</f>
        <v>0</v>
      </c>
      <c r="AW185" s="989">
        <f>VLOOKUP($E185,AU$450:AX$461,3,FALSE)*AU185*($K185)+IF($G185&lt;&gt;0,($I185/$G185)*AU185,0)*(1-$K185)</f>
        <v>0</v>
      </c>
      <c r="AX185" s="989">
        <f>VLOOKUP($E185,AU$450:AX$461,4,FALSE)*AU185*($K185)+(AU185-AV185-AW185)*(1-$K185)</f>
        <v>0</v>
      </c>
      <c r="AY185" s="946"/>
      <c r="BB185" s="1025">
        <f>VLOOKUP($A185,'New Resources - Group'!$A$4:$Y$133,BB$2,FALSE)*BB$1</f>
        <v>0</v>
      </c>
      <c r="BC185" s="988">
        <f>$G185+BB185</f>
        <v>0</v>
      </c>
      <c r="BD185" s="989">
        <f>VLOOKUP($E185,BC$450:BF$461,2,FALSE)*BC185*($K185)+IF($G185&lt;&gt;0,($H185/$G185)*BC185,0)*(1-$K185)</f>
        <v>0</v>
      </c>
      <c r="BE185" s="989">
        <f>VLOOKUP($E185,BC$450:BF$461,3,FALSE)*BC185*($K185)+IF($G185&lt;&gt;0,($I185/$G185)*BC185,0)*(1-$K185)</f>
        <v>0</v>
      </c>
      <c r="BF185" s="989">
        <f>VLOOKUP($E185,BC$450:BF$461,4,FALSE)*BC185*($K185)+(BC185-BD185-BE185)*(1-$K185)</f>
        <v>0</v>
      </c>
      <c r="BG185" s="946"/>
      <c r="BJ185" s="1025">
        <f>VLOOKUP($A185,'New Resources - Group'!$A$4:$Y$133,BJ$2,FALSE)*BJ$1</f>
        <v>0</v>
      </c>
      <c r="BK185" s="988">
        <f>$G185+BJ185</f>
        <v>0</v>
      </c>
      <c r="BL185" s="989">
        <f>VLOOKUP($E185,BK$450:BN$461,2,FALSE)*BK185*($K185)+IF($G185&lt;&gt;0,($H185/$G185)*BK185,0)*(1-$K185)</f>
        <v>0</v>
      </c>
      <c r="BM185" s="989">
        <f>VLOOKUP($E185,BK$450:BN$461,3,FALSE)*BK185*($K185)+IF($G185&lt;&gt;0,($I185/$G185)*BK185,0)*(1-$K185)</f>
        <v>0</v>
      </c>
      <c r="BN185" s="989">
        <f>VLOOKUP($E185,BK$450:BN$461,4,FALSE)*BK185*($K185)+(BK185-BL185-BM185)*(1-$K185)</f>
        <v>0</v>
      </c>
      <c r="BO185" s="946"/>
      <c r="BR185" s="1025">
        <f>VLOOKUP($A185,'New Resources - Group'!$A$4:$Y$133,BR$2,FALSE)*BR$1</f>
        <v>0</v>
      </c>
      <c r="BS185" s="988">
        <f>$G185+BR185</f>
        <v>0</v>
      </c>
      <c r="BT185" s="989">
        <f>VLOOKUP($E185,BS$450:BV$461,2,FALSE)*BS185*($K185)+IF($G185&lt;&gt;0,($H185/$G185)*BS185,0)*(1-$K185)</f>
        <v>0</v>
      </c>
      <c r="BU185" s="989">
        <f>VLOOKUP($E185,BS$450:BV$461,3,FALSE)*BS185*($K185)+IF($G185&lt;&gt;0,($I185/$G185)*BS185,0)*(1-$K185)</f>
        <v>0</v>
      </c>
      <c r="BV185" s="989">
        <f>VLOOKUP($E185,BS$450:BV$461,4,FALSE)*BS185*($K185)+(BS185-BT185-BU185)*(1-$K185)</f>
        <v>0</v>
      </c>
      <c r="BW185" s="946"/>
      <c r="BZ185" s="1025">
        <f>VLOOKUP($A185,'New Resources - Group'!$A$4:$Y$133,BZ$2,FALSE)*BZ$1</f>
        <v>0</v>
      </c>
      <c r="CA185" s="988">
        <f>$G185+BZ185</f>
        <v>0</v>
      </c>
      <c r="CB185" s="989">
        <f>VLOOKUP($E185,CA$450:CD$461,2,FALSE)*CA185*($K185)+IF($G185&lt;&gt;0,($H185/$G185)*CA185,0)*(1-$K185)</f>
        <v>0</v>
      </c>
      <c r="CC185" s="989">
        <f>VLOOKUP($E185,CA$450:CD$461,3,FALSE)*CA185*($K185)+IF($G185&lt;&gt;0,($I185/$G185)*CA185,0)*(1-$K185)</f>
        <v>0</v>
      </c>
      <c r="CD185" s="989">
        <f>VLOOKUP($E185,CA$450:CD$461,4,FALSE)*CA185*($K185)+(CA185-CB185-CC185)*(1-$K185)</f>
        <v>0</v>
      </c>
      <c r="CE185" s="946"/>
      <c r="CH185" s="1025">
        <f>VLOOKUP($A185,'New Resources - Group'!$A$4:$Y$133,CH$2,FALSE)*CH$1</f>
        <v>0</v>
      </c>
      <c r="CI185" s="988">
        <f>$G185+CH185</f>
        <v>0</v>
      </c>
      <c r="CJ185" s="989">
        <f>VLOOKUP($E185,CI$450:CL$461,2,FALSE)*CI185*($K185)+IF($G185&lt;&gt;0,($H185/$G185)*CI185,0)*(1-$K185)</f>
        <v>0</v>
      </c>
      <c r="CK185" s="989">
        <f>VLOOKUP($E185,CI$450:CL$461,3,FALSE)*CI185*($K185)+IF($G185&lt;&gt;0,($I185/$G185)*CI185,0)*(1-$K185)</f>
        <v>0</v>
      </c>
      <c r="CL185" s="989">
        <f>VLOOKUP($E185,CI$450:CL$461,4,FALSE)*CI185*($K185)+(CI185-CJ185-CK185)*(1-$K185)</f>
        <v>0</v>
      </c>
      <c r="CM185" s="946"/>
      <c r="CP185" s="1025">
        <f>VLOOKUP($A185,'New Resources - Group'!$A$4:$Y$133,CP$2,FALSE)*CP$1</f>
        <v>0</v>
      </c>
      <c r="CQ185" s="988">
        <f>$G185+CP185</f>
        <v>0</v>
      </c>
      <c r="CR185" s="989">
        <f>VLOOKUP($E185,CQ$450:CT$461,2,FALSE)*CQ185*($K185)+IF($G185&lt;&gt;0,($H185/$G185)*CQ185,0)*(1-$K185)</f>
        <v>0</v>
      </c>
      <c r="CS185" s="989">
        <f>VLOOKUP($E185,CQ$450:CT$461,3,FALSE)*CQ185*($K185)+IF($G185&lt;&gt;0,($I185/$G185)*CQ185,0)*(1-$K185)</f>
        <v>0</v>
      </c>
      <c r="CT185" s="989">
        <f>VLOOKUP($E185,CQ$450:CT$461,4,FALSE)*CQ185*($K185)+(CQ185-CR185-CS185)*(1-$K185)</f>
        <v>0</v>
      </c>
      <c r="CU185" s="946"/>
      <c r="CX185" s="1025">
        <f>VLOOKUP($A185,'New Resources - Group'!$A$4:$Y$133,CX$2,FALSE)*CX$1</f>
        <v>0</v>
      </c>
      <c r="CY185" s="988">
        <f>$G185+CX185</f>
        <v>0</v>
      </c>
      <c r="CZ185" s="989">
        <f>VLOOKUP($E185,CY$450:DB$461,2,FALSE)*CY185*($K185)+IF($G185&lt;&gt;0,($H185/$G185)*CY185,0)*(1-$K185)</f>
        <v>0</v>
      </c>
      <c r="DA185" s="989">
        <f>VLOOKUP($E185,CY$450:DB$461,3,FALSE)*CY185*($K185)+IF($G185&lt;&gt;0,($I185/$G185)*CY185,0)*(1-$K185)</f>
        <v>0</v>
      </c>
      <c r="DB185" s="989">
        <f>VLOOKUP($E185,CY$450:DB$461,4,FALSE)*CY185*($K185)+(CY185-CZ185-DA185)*(1-$K185)</f>
        <v>0</v>
      </c>
      <c r="DC185" s="946"/>
      <c r="DF185" s="1025">
        <f>VLOOKUP($A185,'New Resources - Group'!$A$4:$Y$133,DF$2,FALSE)*DF$1</f>
        <v>0</v>
      </c>
      <c r="DG185" s="988">
        <f>$G185+DF185</f>
        <v>0</v>
      </c>
      <c r="DH185" s="989">
        <f>VLOOKUP($E185,DG$450:DJ$461,2,FALSE)*DG185*($K185)+IF($G185&lt;&gt;0,($H185/$G185)*DG185,0)*(1-$K185)</f>
        <v>0</v>
      </c>
      <c r="DI185" s="989">
        <f>VLOOKUP($E185,DG$450:DJ$461,3,FALSE)*DG185*($K185)+IF($G185&lt;&gt;0,($I185/$G185)*DG185,0)*(1-$K185)</f>
        <v>0</v>
      </c>
      <c r="DJ185" s="989">
        <f>VLOOKUP($E185,DG$450:DJ$461,4,FALSE)*DG185*($K185)+(DG185-DH185-DI185)*(1-$K185)</f>
        <v>0</v>
      </c>
      <c r="DK185" s="946"/>
      <c r="DN185" s="1025">
        <f>VLOOKUP($A185,'New Resources - Group'!$A$4:$Y$133,DN$2,FALSE)*DN$1</f>
        <v>0</v>
      </c>
      <c r="DO185" s="988">
        <f>$G185+DN185</f>
        <v>0</v>
      </c>
      <c r="DP185" s="989">
        <f>VLOOKUP($E185,DO$450:DR$461,2,FALSE)*DO185*($K185)+IF($G185&lt;&gt;0,($H185/$G185)*DO185,0)*(1-$K185)</f>
        <v>0</v>
      </c>
      <c r="DQ185" s="989">
        <f>VLOOKUP($E185,DO$450:DR$461,3,FALSE)*DO185*($K185)+IF($G185&lt;&gt;0,($I185/$G185)*DO185,0)*(1-$K185)</f>
        <v>0</v>
      </c>
      <c r="DR185" s="989">
        <f>VLOOKUP($E185,DO$450:DR$461,4,FALSE)*DO185*($K185)+(DO185-DP185-DQ185)*(1-$K185)</f>
        <v>0</v>
      </c>
      <c r="DS185" s="946"/>
      <c r="DV185" s="1025">
        <f>VLOOKUP($A185,'New Resources - Group'!$A$4:$Y$133,DV$2,FALSE)*DV$1</f>
        <v>0</v>
      </c>
      <c r="DW185" s="988">
        <f>$G185+DV185</f>
        <v>0</v>
      </c>
      <c r="DX185" s="989">
        <f>VLOOKUP($E185,DW$450:DZ$461,2,FALSE)*DW185*($K185)+IF($G185&lt;&gt;0,($H185/$G185)*DW185,0)*(1-$K185)</f>
        <v>0</v>
      </c>
      <c r="DY185" s="989">
        <f>VLOOKUP($E185,DW$450:DZ$461,3,FALSE)*DW185*($K185)+IF($G185&lt;&gt;0,($I185/$G185)*DW185,0)*(1-$K185)</f>
        <v>0</v>
      </c>
      <c r="DZ185" s="989">
        <f>VLOOKUP($E185,DW$450:DZ$461,4,FALSE)*DW185*($K185)+(DW185-DX185-DY185)*(1-$K185)</f>
        <v>0</v>
      </c>
      <c r="EA185" s="946"/>
      <c r="ED185" s="1025">
        <f>VLOOKUP($A185,'New Resources - Group'!$A$4:$Y$133,ED$2,FALSE)*ED$1</f>
        <v>0</v>
      </c>
      <c r="EE185" s="988">
        <f>$G185+ED185</f>
        <v>0</v>
      </c>
      <c r="EF185" s="989">
        <f>VLOOKUP($E185,EE$450:EH$461,2,FALSE)*EE185*($K185)+IF($G185&lt;&gt;0,($H185/$G185)*EE185,0)*(1-$K185)</f>
        <v>0</v>
      </c>
      <c r="EG185" s="989">
        <f>VLOOKUP($E185,EE$450:EH$461,3,FALSE)*EE185*($K185)+IF($G185&lt;&gt;0,($I185/$G185)*EE185,0)*(1-$K185)</f>
        <v>0</v>
      </c>
      <c r="EH185" s="989">
        <f>VLOOKUP($E185,EE$450:EH$461,4,FALSE)*EE185*($K185)+(EE185-EF185-EG185)*(1-$K185)</f>
        <v>0</v>
      </c>
      <c r="EI185" s="946"/>
      <c r="EL185" s="1025">
        <f>VLOOKUP($A185,'New Resources - Group'!$A$4:$Y$133,EL$2,FALSE)*EL$1</f>
        <v>0</v>
      </c>
      <c r="EM185" s="988">
        <f>$G185+EL185</f>
        <v>0</v>
      </c>
      <c r="EN185" s="989">
        <f>VLOOKUP($E185,EM$450:EP$461,2,FALSE)*EM185*($K185)+IF($G185&lt;&gt;0,($H185/$G185)*EM185,0)*(1-$K185)</f>
        <v>0</v>
      </c>
      <c r="EO185" s="989">
        <f>VLOOKUP($E185,EM$450:EP$461,3,FALSE)*EM185*($K185)+IF($G185&lt;&gt;0,($I185/$G185)*EM185,0)*(1-$K185)</f>
        <v>0</v>
      </c>
      <c r="EP185" s="989">
        <f>VLOOKUP($E185,EM$450:EP$461,4,FALSE)*EM185*($K185)+(EM185-EN185-EO185)*(1-$K185)</f>
        <v>0</v>
      </c>
      <c r="EQ185" s="946"/>
      <c r="ET185" s="1025">
        <f>VLOOKUP($A185,'New Resources - Group'!$A$4:$Y$133,ET$2,FALSE)*ET$1</f>
        <v>0</v>
      </c>
      <c r="EU185" s="988">
        <f>$G185+ET185</f>
        <v>0</v>
      </c>
      <c r="EV185" s="989">
        <f>VLOOKUP($E185,EU$450:EX$461,2,FALSE)*EU185*($K185)+IF($G185&lt;&gt;0,($H185/$G185)*EU185,0)*(1-$K185)</f>
        <v>0</v>
      </c>
      <c r="EW185" s="989">
        <f>VLOOKUP($E185,EU$450:EX$461,3,FALSE)*EU185*($K185)+IF($G185&lt;&gt;0,($I185/$G185)*EU185,0)*(1-$K185)</f>
        <v>0</v>
      </c>
      <c r="EX185" s="989">
        <f>VLOOKUP($E185,EU$450:EX$461,4,FALSE)*EU185*($K185)+(EU185-EV185-EW185)*(1-$K185)</f>
        <v>0</v>
      </c>
      <c r="EY185" s="946"/>
      <c r="FB185" s="1025">
        <f>VLOOKUP($A185,'New Resources - Group'!$A$4:$Y$133,FB$2,FALSE)*FB$1</f>
        <v>0</v>
      </c>
      <c r="FC185" s="988">
        <f>$G185+FB185</f>
        <v>0</v>
      </c>
      <c r="FD185" s="989">
        <f>VLOOKUP($E185,FC$450:FF$461,2,FALSE)*FC185*($K185)+IF($G185&lt;&gt;0,($H185/$G185)*FC185,0)*(1-$K185)</f>
        <v>0</v>
      </c>
      <c r="FE185" s="989">
        <f>VLOOKUP($E185,FC$450:FF$461,3,FALSE)*FC185*($K185)+IF($G185&lt;&gt;0,($I185/$G185)*FC185,0)*(1-$K185)</f>
        <v>0</v>
      </c>
      <c r="FF185" s="989">
        <f>VLOOKUP($E185,FC$450:FF$461,4,FALSE)*FC185*($K185)+(FC185-FD185-FE185)*(1-$K185)</f>
        <v>0</v>
      </c>
      <c r="FG185" s="946"/>
      <c r="FJ185" s="1025">
        <f>VLOOKUP($A185,'New Resources - Group'!$A$4:$Y$133,FJ$2,FALSE)*FJ$1</f>
        <v>0</v>
      </c>
      <c r="FK185" s="988">
        <f>$G185+FJ185</f>
        <v>0</v>
      </c>
      <c r="FL185" s="989">
        <f>VLOOKUP($E185,FK$450:FN$461,2,FALSE)*FK185*($K185)+IF($G185&lt;&gt;0,($H185/$G185)*FK185,0)*(1-$K185)</f>
        <v>0</v>
      </c>
      <c r="FM185" s="989">
        <f>VLOOKUP($E185,FK$450:FN$461,3,FALSE)*FK185*($K185)+IF($G185&lt;&gt;0,($I185/$G185)*FK185,0)*(1-$K185)</f>
        <v>0</v>
      </c>
      <c r="FN185" s="989">
        <f>VLOOKUP($E185,FK$450:FN$461,4,FALSE)*FK185*($K185)+(FK185-FL185-FM185)*(1-$K185)</f>
        <v>0</v>
      </c>
      <c r="FO185" s="946"/>
    </row>
    <row r="186" spans="1:171">
      <c r="A186" s="1267">
        <v>300</v>
      </c>
      <c r="B186" s="787" t="s">
        <v>255</v>
      </c>
      <c r="C186" s="1963" t="s">
        <v>72</v>
      </c>
      <c r="D186" s="764" t="s">
        <v>408</v>
      </c>
      <c r="E186" s="182" t="str">
        <f>'Sch 3 - Expenses'!E21</f>
        <v>PROD</v>
      </c>
      <c r="F186" s="765"/>
      <c r="G186" s="182">
        <f>'Sch 3 - Expenses'!G21</f>
        <v>0</v>
      </c>
      <c r="H186" s="182">
        <f>'Sch 3 - Expenses'!H21</f>
        <v>0</v>
      </c>
      <c r="I186" s="182">
        <f>'Sch 3 - Expenses'!I21</f>
        <v>0</v>
      </c>
      <c r="J186" s="1247">
        <f>'Sch 3 - Expenses'!J21</f>
        <v>0</v>
      </c>
      <c r="K186" s="777">
        <f t="shared" si="188"/>
        <v>1</v>
      </c>
      <c r="N186" s="1025">
        <f>VLOOKUP($A186,'New Resources - Group'!$A$4:$Y$133,N$2,FALSE)*N$1</f>
        <v>0</v>
      </c>
      <c r="O186" s="988">
        <f>$G186+N186</f>
        <v>0</v>
      </c>
      <c r="P186" s="989">
        <f>VLOOKUP($E186,O$450:R$461,2,FALSE)*O186*($K186)+IF($G186&lt;&gt;0,($H186/$G186)*O186,0)*(1-$K186)</f>
        <v>0</v>
      </c>
      <c r="Q186" s="989">
        <f>VLOOKUP($E186,O$450:R$461,3,FALSE)*O186*($K186)+IF($G186&lt;&gt;0,($I186/$G186)*O186,0)*(1-$K186)</f>
        <v>0</v>
      </c>
      <c r="R186" s="989">
        <f>VLOOKUP($E186,O$450:R$461,4,FALSE)*O186*($K186)+(O186-P186-Q186)*(1-$K186)</f>
        <v>0</v>
      </c>
      <c r="S186" s="946"/>
      <c r="V186" s="1025">
        <f>VLOOKUP($A186,'New Resources - Group'!$A$4:$Y$133,V$2,FALSE)*V$1</f>
        <v>0</v>
      </c>
      <c r="W186" s="988">
        <f>$G186+V186</f>
        <v>0</v>
      </c>
      <c r="X186" s="989">
        <f>VLOOKUP($E186,W$450:Z$461,2,FALSE)*W186*($K186)+IF($G186&lt;&gt;0,($H186/$G186)*W186,0)*(1-$K186)</f>
        <v>0</v>
      </c>
      <c r="Y186" s="989">
        <f>VLOOKUP($E186,W$450:Z$461,3,FALSE)*W186*($K186)+IF($G186&lt;&gt;0,($I186/$G186)*W186,0)*(1-$K186)</f>
        <v>0</v>
      </c>
      <c r="Z186" s="989">
        <f>VLOOKUP($E186,W$450:Z$461,4,FALSE)*W186*($K186)+(W186-X186-Y186)*(1-$K186)</f>
        <v>0</v>
      </c>
      <c r="AA186" s="946"/>
      <c r="AD186" s="1025">
        <f>VLOOKUP($A186,'New Resources - Group'!$A$4:$Y$133,AD$2,FALSE)*AD$1</f>
        <v>0</v>
      </c>
      <c r="AE186" s="988">
        <f>$G186+AD186</f>
        <v>0</v>
      </c>
      <c r="AF186" s="989">
        <f>VLOOKUP($E186,AE$450:AH$461,2,FALSE)*AE186*($K186)+IF($G186&lt;&gt;0,($H186/$G186)*AE186,0)*(1-$K186)</f>
        <v>0</v>
      </c>
      <c r="AG186" s="989">
        <f>VLOOKUP($E186,AE$450:AH$461,3,FALSE)*AE186*($K186)+IF($G186&lt;&gt;0,($I186/$G186)*AE186,0)*(1-$K186)</f>
        <v>0</v>
      </c>
      <c r="AH186" s="989">
        <f>VLOOKUP($E186,AE$450:AH$461,4,FALSE)*AE186*($K186)+(AE186-AF186-AG186)*(1-$K186)</f>
        <v>0</v>
      </c>
      <c r="AI186" s="946"/>
      <c r="AL186" s="1025">
        <f>VLOOKUP($A186,'New Resources - Group'!$A$4:$Y$133,AL$2,FALSE)*AL$1</f>
        <v>0</v>
      </c>
      <c r="AM186" s="988">
        <f>$G186+AL186</f>
        <v>0</v>
      </c>
      <c r="AN186" s="989">
        <f>VLOOKUP($E186,AM$450:AP$461,2,FALSE)*AM186*($K186)+IF($G186&lt;&gt;0,($H186/$G186)*AM186,0)*(1-$K186)</f>
        <v>0</v>
      </c>
      <c r="AO186" s="989">
        <f>VLOOKUP($E186,AM$450:AP$461,3,FALSE)*AM186*($K186)+IF($G186&lt;&gt;0,($I186/$G186)*AM186,0)*(1-$K186)</f>
        <v>0</v>
      </c>
      <c r="AP186" s="989">
        <f>VLOOKUP($E186,AM$450:AP$461,4,FALSE)*AM186*($K186)+(AM186-AN186-AO186)*(1-$K186)</f>
        <v>0</v>
      </c>
      <c r="AQ186" s="946"/>
      <c r="AT186" s="1025">
        <f>VLOOKUP($A186,'New Resources - Group'!$A$4:$Y$133,AT$2,FALSE)*AT$1</f>
        <v>0</v>
      </c>
      <c r="AU186" s="988">
        <f>$G186+AT186</f>
        <v>0</v>
      </c>
      <c r="AV186" s="989">
        <f>VLOOKUP($E186,AU$450:AX$461,2,FALSE)*AU186*($K186)+IF($G186&lt;&gt;0,($H186/$G186)*AU186,0)*(1-$K186)</f>
        <v>0</v>
      </c>
      <c r="AW186" s="989">
        <f>VLOOKUP($E186,AU$450:AX$461,3,FALSE)*AU186*($K186)+IF($G186&lt;&gt;0,($I186/$G186)*AU186,0)*(1-$K186)</f>
        <v>0</v>
      </c>
      <c r="AX186" s="989">
        <f>VLOOKUP($E186,AU$450:AX$461,4,FALSE)*AU186*($K186)+(AU186-AV186-AW186)*(1-$K186)</f>
        <v>0</v>
      </c>
      <c r="AY186" s="946"/>
      <c r="BB186" s="1025">
        <f>VLOOKUP($A186,'New Resources - Group'!$A$4:$Y$133,BB$2,FALSE)*BB$1</f>
        <v>0</v>
      </c>
      <c r="BC186" s="988">
        <f>$G186+BB186</f>
        <v>0</v>
      </c>
      <c r="BD186" s="989">
        <f>VLOOKUP($E186,BC$450:BF$461,2,FALSE)*BC186*($K186)+IF($G186&lt;&gt;0,($H186/$G186)*BC186,0)*(1-$K186)</f>
        <v>0</v>
      </c>
      <c r="BE186" s="989">
        <f>VLOOKUP($E186,BC$450:BF$461,3,FALSE)*BC186*($K186)+IF($G186&lt;&gt;0,($I186/$G186)*BC186,0)*(1-$K186)</f>
        <v>0</v>
      </c>
      <c r="BF186" s="989">
        <f>VLOOKUP($E186,BC$450:BF$461,4,FALSE)*BC186*($K186)+(BC186-BD186-BE186)*(1-$K186)</f>
        <v>0</v>
      </c>
      <c r="BG186" s="946"/>
      <c r="BJ186" s="1025">
        <f>VLOOKUP($A186,'New Resources - Group'!$A$4:$Y$133,BJ$2,FALSE)*BJ$1</f>
        <v>0</v>
      </c>
      <c r="BK186" s="988">
        <f>$G186+BJ186</f>
        <v>0</v>
      </c>
      <c r="BL186" s="989">
        <f>VLOOKUP($E186,BK$450:BN$461,2,FALSE)*BK186*($K186)+IF($G186&lt;&gt;0,($H186/$G186)*BK186,0)*(1-$K186)</f>
        <v>0</v>
      </c>
      <c r="BM186" s="989">
        <f>VLOOKUP($E186,BK$450:BN$461,3,FALSE)*BK186*($K186)+IF($G186&lt;&gt;0,($I186/$G186)*BK186,0)*(1-$K186)</f>
        <v>0</v>
      </c>
      <c r="BN186" s="989">
        <f>VLOOKUP($E186,BK$450:BN$461,4,FALSE)*BK186*($K186)+(BK186-BL186-BM186)*(1-$K186)</f>
        <v>0</v>
      </c>
      <c r="BO186" s="946"/>
      <c r="BR186" s="1025">
        <f>VLOOKUP($A186,'New Resources - Group'!$A$4:$Y$133,BR$2,FALSE)*BR$1</f>
        <v>0</v>
      </c>
      <c r="BS186" s="988">
        <f>$G186+BR186</f>
        <v>0</v>
      </c>
      <c r="BT186" s="989">
        <f>VLOOKUP($E186,BS$450:BV$461,2,FALSE)*BS186*($K186)+IF($G186&lt;&gt;0,($H186/$G186)*BS186,0)*(1-$K186)</f>
        <v>0</v>
      </c>
      <c r="BU186" s="989">
        <f>VLOOKUP($E186,BS$450:BV$461,3,FALSE)*BS186*($K186)+IF($G186&lt;&gt;0,($I186/$G186)*BS186,0)*(1-$K186)</f>
        <v>0</v>
      </c>
      <c r="BV186" s="989">
        <f>VLOOKUP($E186,BS$450:BV$461,4,FALSE)*BS186*($K186)+(BS186-BT186-BU186)*(1-$K186)</f>
        <v>0</v>
      </c>
      <c r="BW186" s="946"/>
      <c r="BZ186" s="1025">
        <f>VLOOKUP($A186,'New Resources - Group'!$A$4:$Y$133,BZ$2,FALSE)*BZ$1</f>
        <v>0</v>
      </c>
      <c r="CA186" s="988">
        <f>$G186+BZ186</f>
        <v>0</v>
      </c>
      <c r="CB186" s="989">
        <f>VLOOKUP($E186,CA$450:CD$461,2,FALSE)*CA186*($K186)+IF($G186&lt;&gt;0,($H186/$G186)*CA186,0)*(1-$K186)</f>
        <v>0</v>
      </c>
      <c r="CC186" s="989">
        <f>VLOOKUP($E186,CA$450:CD$461,3,FALSE)*CA186*($K186)+IF($G186&lt;&gt;0,($I186/$G186)*CA186,0)*(1-$K186)</f>
        <v>0</v>
      </c>
      <c r="CD186" s="989">
        <f>VLOOKUP($E186,CA$450:CD$461,4,FALSE)*CA186*($K186)+(CA186-CB186-CC186)*(1-$K186)</f>
        <v>0</v>
      </c>
      <c r="CE186" s="946"/>
      <c r="CH186" s="1025">
        <f>VLOOKUP($A186,'New Resources - Group'!$A$4:$Y$133,CH$2,FALSE)*CH$1</f>
        <v>0</v>
      </c>
      <c r="CI186" s="988">
        <f>$G186+CH186</f>
        <v>0</v>
      </c>
      <c r="CJ186" s="989">
        <f>VLOOKUP($E186,CI$450:CL$461,2,FALSE)*CI186*($K186)+IF($G186&lt;&gt;0,($H186/$G186)*CI186,0)*(1-$K186)</f>
        <v>0</v>
      </c>
      <c r="CK186" s="989">
        <f>VLOOKUP($E186,CI$450:CL$461,3,FALSE)*CI186*($K186)+IF($G186&lt;&gt;0,($I186/$G186)*CI186,0)*(1-$K186)</f>
        <v>0</v>
      </c>
      <c r="CL186" s="989">
        <f>VLOOKUP($E186,CI$450:CL$461,4,FALSE)*CI186*($K186)+(CI186-CJ186-CK186)*(1-$K186)</f>
        <v>0</v>
      </c>
      <c r="CM186" s="946"/>
      <c r="CP186" s="1025">
        <f>VLOOKUP($A186,'New Resources - Group'!$A$4:$Y$133,CP$2,FALSE)*CP$1</f>
        <v>0</v>
      </c>
      <c r="CQ186" s="988">
        <f>$G186+CP186</f>
        <v>0</v>
      </c>
      <c r="CR186" s="989">
        <f>VLOOKUP($E186,CQ$450:CT$461,2,FALSE)*CQ186*($K186)+IF($G186&lt;&gt;0,($H186/$G186)*CQ186,0)*(1-$K186)</f>
        <v>0</v>
      </c>
      <c r="CS186" s="989">
        <f>VLOOKUP($E186,CQ$450:CT$461,3,FALSE)*CQ186*($K186)+IF($G186&lt;&gt;0,($I186/$G186)*CQ186,0)*(1-$K186)</f>
        <v>0</v>
      </c>
      <c r="CT186" s="989">
        <f>VLOOKUP($E186,CQ$450:CT$461,4,FALSE)*CQ186*($K186)+(CQ186-CR186-CS186)*(1-$K186)</f>
        <v>0</v>
      </c>
      <c r="CU186" s="946"/>
      <c r="CX186" s="1025">
        <f>VLOOKUP($A186,'New Resources - Group'!$A$4:$Y$133,CX$2,FALSE)*CX$1</f>
        <v>0</v>
      </c>
      <c r="CY186" s="988">
        <f>$G186+CX186</f>
        <v>0</v>
      </c>
      <c r="CZ186" s="989">
        <f>VLOOKUP($E186,CY$450:DB$461,2,FALSE)*CY186*($K186)+IF($G186&lt;&gt;0,($H186/$G186)*CY186,0)*(1-$K186)</f>
        <v>0</v>
      </c>
      <c r="DA186" s="989">
        <f>VLOOKUP($E186,CY$450:DB$461,3,FALSE)*CY186*($K186)+IF($G186&lt;&gt;0,($I186/$G186)*CY186,0)*(1-$K186)</f>
        <v>0</v>
      </c>
      <c r="DB186" s="989">
        <f>VLOOKUP($E186,CY$450:DB$461,4,FALSE)*CY186*($K186)+(CY186-CZ186-DA186)*(1-$K186)</f>
        <v>0</v>
      </c>
      <c r="DC186" s="946"/>
      <c r="DF186" s="1025">
        <f>VLOOKUP($A186,'New Resources - Group'!$A$4:$Y$133,DF$2,FALSE)*DF$1</f>
        <v>0</v>
      </c>
      <c r="DG186" s="988">
        <f>$G186+DF186</f>
        <v>0</v>
      </c>
      <c r="DH186" s="989">
        <f>VLOOKUP($E186,DG$450:DJ$461,2,FALSE)*DG186*($K186)+IF($G186&lt;&gt;0,($H186/$G186)*DG186,0)*(1-$K186)</f>
        <v>0</v>
      </c>
      <c r="DI186" s="989">
        <f>VLOOKUP($E186,DG$450:DJ$461,3,FALSE)*DG186*($K186)+IF($G186&lt;&gt;0,($I186/$G186)*DG186,0)*(1-$K186)</f>
        <v>0</v>
      </c>
      <c r="DJ186" s="989">
        <f>VLOOKUP($E186,DG$450:DJ$461,4,FALSE)*DG186*($K186)+(DG186-DH186-DI186)*(1-$K186)</f>
        <v>0</v>
      </c>
      <c r="DK186" s="946"/>
      <c r="DN186" s="1025">
        <f>VLOOKUP($A186,'New Resources - Group'!$A$4:$Y$133,DN$2,FALSE)*DN$1</f>
        <v>0</v>
      </c>
      <c r="DO186" s="988">
        <f>$G186+DN186</f>
        <v>0</v>
      </c>
      <c r="DP186" s="989">
        <f>VLOOKUP($E186,DO$450:DR$461,2,FALSE)*DO186*($K186)+IF($G186&lt;&gt;0,($H186/$G186)*DO186,0)*(1-$K186)</f>
        <v>0</v>
      </c>
      <c r="DQ186" s="989">
        <f>VLOOKUP($E186,DO$450:DR$461,3,FALSE)*DO186*($K186)+IF($G186&lt;&gt;0,($I186/$G186)*DO186,0)*(1-$K186)</f>
        <v>0</v>
      </c>
      <c r="DR186" s="989">
        <f>VLOOKUP($E186,DO$450:DR$461,4,FALSE)*DO186*($K186)+(DO186-DP186-DQ186)*(1-$K186)</f>
        <v>0</v>
      </c>
      <c r="DS186" s="946"/>
      <c r="DV186" s="1025">
        <f>VLOOKUP($A186,'New Resources - Group'!$A$4:$Y$133,DV$2,FALSE)*DV$1</f>
        <v>0</v>
      </c>
      <c r="DW186" s="988">
        <f>$G186+DV186</f>
        <v>0</v>
      </c>
      <c r="DX186" s="989">
        <f>VLOOKUP($E186,DW$450:DZ$461,2,FALSE)*DW186*($K186)+IF($G186&lt;&gt;0,($H186/$G186)*DW186,0)*(1-$K186)</f>
        <v>0</v>
      </c>
      <c r="DY186" s="989">
        <f>VLOOKUP($E186,DW$450:DZ$461,3,FALSE)*DW186*($K186)+IF($G186&lt;&gt;0,($I186/$G186)*DW186,0)*(1-$K186)</f>
        <v>0</v>
      </c>
      <c r="DZ186" s="989">
        <f>VLOOKUP($E186,DW$450:DZ$461,4,FALSE)*DW186*($K186)+(DW186-DX186-DY186)*(1-$K186)</f>
        <v>0</v>
      </c>
      <c r="EA186" s="946"/>
      <c r="ED186" s="1025">
        <f>VLOOKUP($A186,'New Resources - Group'!$A$4:$Y$133,ED$2,FALSE)*ED$1</f>
        <v>0</v>
      </c>
      <c r="EE186" s="988">
        <f>$G186+ED186</f>
        <v>0</v>
      </c>
      <c r="EF186" s="989">
        <f>VLOOKUP($E186,EE$450:EH$461,2,FALSE)*EE186*($K186)+IF($G186&lt;&gt;0,($H186/$G186)*EE186,0)*(1-$K186)</f>
        <v>0</v>
      </c>
      <c r="EG186" s="989">
        <f>VLOOKUP($E186,EE$450:EH$461,3,FALSE)*EE186*($K186)+IF($G186&lt;&gt;0,($I186/$G186)*EE186,0)*(1-$K186)</f>
        <v>0</v>
      </c>
      <c r="EH186" s="989">
        <f>VLOOKUP($E186,EE$450:EH$461,4,FALSE)*EE186*($K186)+(EE186-EF186-EG186)*(1-$K186)</f>
        <v>0</v>
      </c>
      <c r="EI186" s="946"/>
      <c r="EL186" s="1025">
        <f>VLOOKUP($A186,'New Resources - Group'!$A$4:$Y$133,EL$2,FALSE)*EL$1</f>
        <v>0</v>
      </c>
      <c r="EM186" s="988">
        <f>$G186+EL186</f>
        <v>0</v>
      </c>
      <c r="EN186" s="989">
        <f>VLOOKUP($E186,EM$450:EP$461,2,FALSE)*EM186*($K186)+IF($G186&lt;&gt;0,($H186/$G186)*EM186,0)*(1-$K186)</f>
        <v>0</v>
      </c>
      <c r="EO186" s="989">
        <f>VLOOKUP($E186,EM$450:EP$461,3,FALSE)*EM186*($K186)+IF($G186&lt;&gt;0,($I186/$G186)*EM186,0)*(1-$K186)</f>
        <v>0</v>
      </c>
      <c r="EP186" s="989">
        <f>VLOOKUP($E186,EM$450:EP$461,4,FALSE)*EM186*($K186)+(EM186-EN186-EO186)*(1-$K186)</f>
        <v>0</v>
      </c>
      <c r="EQ186" s="946"/>
      <c r="ET186" s="1025">
        <f>VLOOKUP($A186,'New Resources - Group'!$A$4:$Y$133,ET$2,FALSE)*ET$1</f>
        <v>0</v>
      </c>
      <c r="EU186" s="988">
        <f>$G186+ET186</f>
        <v>0</v>
      </c>
      <c r="EV186" s="989">
        <f>VLOOKUP($E186,EU$450:EX$461,2,FALSE)*EU186*($K186)+IF($G186&lt;&gt;0,($H186/$G186)*EU186,0)*(1-$K186)</f>
        <v>0</v>
      </c>
      <c r="EW186" s="989">
        <f>VLOOKUP($E186,EU$450:EX$461,3,FALSE)*EU186*($K186)+IF($G186&lt;&gt;0,($I186/$G186)*EU186,0)*(1-$K186)</f>
        <v>0</v>
      </c>
      <c r="EX186" s="989">
        <f>VLOOKUP($E186,EU$450:EX$461,4,FALSE)*EU186*($K186)+(EU186-EV186-EW186)*(1-$K186)</f>
        <v>0</v>
      </c>
      <c r="EY186" s="946"/>
      <c r="FB186" s="1025">
        <f>VLOOKUP($A186,'New Resources - Group'!$A$4:$Y$133,FB$2,FALSE)*FB$1</f>
        <v>0</v>
      </c>
      <c r="FC186" s="988">
        <f>$G186+FB186</f>
        <v>0</v>
      </c>
      <c r="FD186" s="989">
        <f>VLOOKUP($E186,FC$450:FF$461,2,FALSE)*FC186*($K186)+IF($G186&lt;&gt;0,($H186/$G186)*FC186,0)*(1-$K186)</f>
        <v>0</v>
      </c>
      <c r="FE186" s="989">
        <f>VLOOKUP($E186,FC$450:FF$461,3,FALSE)*FC186*($K186)+IF($G186&lt;&gt;0,($I186/$G186)*FC186,0)*(1-$K186)</f>
        <v>0</v>
      </c>
      <c r="FF186" s="989">
        <f>VLOOKUP($E186,FC$450:FF$461,4,FALSE)*FC186*($K186)+(FC186-FD186-FE186)*(1-$K186)</f>
        <v>0</v>
      </c>
      <c r="FG186" s="946"/>
      <c r="FJ186" s="1025">
        <f>VLOOKUP($A186,'New Resources - Group'!$A$4:$Y$133,FJ$2,FALSE)*FJ$1</f>
        <v>0</v>
      </c>
      <c r="FK186" s="988">
        <f>$G186+FJ186</f>
        <v>0</v>
      </c>
      <c r="FL186" s="989">
        <f>VLOOKUP($E186,FK$450:FN$461,2,FALSE)*FK186*($K186)+IF($G186&lt;&gt;0,($H186/$G186)*FK186,0)*(1-$K186)</f>
        <v>0</v>
      </c>
      <c r="FM186" s="989">
        <f>VLOOKUP($E186,FK$450:FN$461,3,FALSE)*FK186*($K186)+IF($G186&lt;&gt;0,($I186/$G186)*FK186,0)*(1-$K186)</f>
        <v>0</v>
      </c>
      <c r="FN186" s="989">
        <f>VLOOKUP($E186,FK$450:FN$461,4,FALSE)*FK186*($K186)+(FK186-FL186-FM186)*(1-$K186)</f>
        <v>0</v>
      </c>
      <c r="FO186" s="946"/>
    </row>
    <row r="187" spans="1:171">
      <c r="A187" s="1267">
        <v>310</v>
      </c>
      <c r="B187" s="10" t="s">
        <v>434</v>
      </c>
      <c r="C187" s="1963" t="s">
        <v>72</v>
      </c>
      <c r="D187" s="764" t="s">
        <v>435</v>
      </c>
      <c r="E187" s="182" t="str">
        <f>'Sch 3 - Expenses'!E22</f>
        <v>PROD</v>
      </c>
      <c r="F187" s="765"/>
      <c r="G187" s="182">
        <f>'Sch 3 - Expenses'!G22</f>
        <v>0</v>
      </c>
      <c r="H187" s="182">
        <f>'Sch 3 - Expenses'!H22</f>
        <v>0</v>
      </c>
      <c r="I187" s="182">
        <f>'Sch 3 - Expenses'!I22</f>
        <v>0</v>
      </c>
      <c r="J187" s="1247">
        <f>'Sch 3 - Expenses'!J22</f>
        <v>0</v>
      </c>
      <c r="K187" s="777">
        <f t="shared" si="188"/>
        <v>1</v>
      </c>
      <c r="N187" s="1025">
        <f>VLOOKUP($A187,'New Resources - Group'!$A$4:$Y$133,N$2,FALSE)*N$1</f>
        <v>0</v>
      </c>
      <c r="O187" s="988">
        <f>$G187+N187</f>
        <v>0</v>
      </c>
      <c r="P187" s="989">
        <f>VLOOKUP($E187,O$450:R$461,2,FALSE)*O187*($K187)+IF($G187&lt;&gt;0,($H187/$G187)*O187,0)*(1-$K187)</f>
        <v>0</v>
      </c>
      <c r="Q187" s="989">
        <f>VLOOKUP($E187,O$450:R$461,3,FALSE)*O187*($K187)+IF($G187&lt;&gt;0,($I187/$G187)*O187,0)*(1-$K187)</f>
        <v>0</v>
      </c>
      <c r="R187" s="989">
        <f>VLOOKUP($E187,O$450:R$461,4,FALSE)*O187*($K187)+(O187-P187-Q187)*(1-$K187)</f>
        <v>0</v>
      </c>
      <c r="S187" s="946"/>
      <c r="V187" s="1025">
        <f>VLOOKUP($A187,'New Resources - Group'!$A$4:$Y$133,V$2,FALSE)*V$1</f>
        <v>0</v>
      </c>
      <c r="W187" s="988">
        <f>$G187+V187</f>
        <v>0</v>
      </c>
      <c r="X187" s="989">
        <f>VLOOKUP($E187,W$450:Z$461,2,FALSE)*W187*($K187)+IF($G187&lt;&gt;0,($H187/$G187)*W187,0)*(1-$K187)</f>
        <v>0</v>
      </c>
      <c r="Y187" s="989">
        <f>VLOOKUP($E187,W$450:Z$461,3,FALSE)*W187*($K187)+IF($G187&lt;&gt;0,($I187/$G187)*W187,0)*(1-$K187)</f>
        <v>0</v>
      </c>
      <c r="Z187" s="989">
        <f>VLOOKUP($E187,W$450:Z$461,4,FALSE)*W187*($K187)+(W187-X187-Y187)*(1-$K187)</f>
        <v>0</v>
      </c>
      <c r="AA187" s="946"/>
      <c r="AD187" s="1025">
        <f>VLOOKUP($A187,'New Resources - Group'!$A$4:$Y$133,AD$2,FALSE)*AD$1</f>
        <v>0</v>
      </c>
      <c r="AE187" s="988">
        <f>$G187+AD187</f>
        <v>0</v>
      </c>
      <c r="AF187" s="989">
        <f>VLOOKUP($E187,AE$450:AH$461,2,FALSE)*AE187*($K187)+IF($G187&lt;&gt;0,($H187/$G187)*AE187,0)*(1-$K187)</f>
        <v>0</v>
      </c>
      <c r="AG187" s="989">
        <f>VLOOKUP($E187,AE$450:AH$461,3,FALSE)*AE187*($K187)+IF($G187&lt;&gt;0,($I187/$G187)*AE187,0)*(1-$K187)</f>
        <v>0</v>
      </c>
      <c r="AH187" s="989">
        <f>VLOOKUP($E187,AE$450:AH$461,4,FALSE)*AE187*($K187)+(AE187-AF187-AG187)*(1-$K187)</f>
        <v>0</v>
      </c>
      <c r="AI187" s="946"/>
      <c r="AL187" s="1025">
        <f>VLOOKUP($A187,'New Resources - Group'!$A$4:$Y$133,AL$2,FALSE)*AL$1</f>
        <v>0</v>
      </c>
      <c r="AM187" s="988">
        <f>$G187+AL187</f>
        <v>0</v>
      </c>
      <c r="AN187" s="989">
        <f>VLOOKUP($E187,AM$450:AP$461,2,FALSE)*AM187*($K187)+IF($G187&lt;&gt;0,($H187/$G187)*AM187,0)*(1-$K187)</f>
        <v>0</v>
      </c>
      <c r="AO187" s="989">
        <f>VLOOKUP($E187,AM$450:AP$461,3,FALSE)*AM187*($K187)+IF($G187&lt;&gt;0,($I187/$G187)*AM187,0)*(1-$K187)</f>
        <v>0</v>
      </c>
      <c r="AP187" s="989">
        <f>VLOOKUP($E187,AM$450:AP$461,4,FALSE)*AM187*($K187)+(AM187-AN187-AO187)*(1-$K187)</f>
        <v>0</v>
      </c>
      <c r="AQ187" s="946"/>
      <c r="AT187" s="1025">
        <f>VLOOKUP($A187,'New Resources - Group'!$A$4:$Y$133,AT$2,FALSE)*AT$1</f>
        <v>0</v>
      </c>
      <c r="AU187" s="988">
        <f>$G187+AT187</f>
        <v>0</v>
      </c>
      <c r="AV187" s="989">
        <f>VLOOKUP($E187,AU$450:AX$461,2,FALSE)*AU187*($K187)+IF($G187&lt;&gt;0,($H187/$G187)*AU187,0)*(1-$K187)</f>
        <v>0</v>
      </c>
      <c r="AW187" s="989">
        <f>VLOOKUP($E187,AU$450:AX$461,3,FALSE)*AU187*($K187)+IF($G187&lt;&gt;0,($I187/$G187)*AU187,0)*(1-$K187)</f>
        <v>0</v>
      </c>
      <c r="AX187" s="989">
        <f>VLOOKUP($E187,AU$450:AX$461,4,FALSE)*AU187*($K187)+(AU187-AV187-AW187)*(1-$K187)</f>
        <v>0</v>
      </c>
      <c r="AY187" s="946"/>
      <c r="BB187" s="1025">
        <f>VLOOKUP($A187,'New Resources - Group'!$A$4:$Y$133,BB$2,FALSE)*BB$1</f>
        <v>0</v>
      </c>
      <c r="BC187" s="988">
        <f>$G187+BB187</f>
        <v>0</v>
      </c>
      <c r="BD187" s="989">
        <f>VLOOKUP($E187,BC$450:BF$461,2,FALSE)*BC187*($K187)+IF($G187&lt;&gt;0,($H187/$G187)*BC187,0)*(1-$K187)</f>
        <v>0</v>
      </c>
      <c r="BE187" s="989">
        <f>VLOOKUP($E187,BC$450:BF$461,3,FALSE)*BC187*($K187)+IF($G187&lt;&gt;0,($I187/$G187)*BC187,0)*(1-$K187)</f>
        <v>0</v>
      </c>
      <c r="BF187" s="989">
        <f>VLOOKUP($E187,BC$450:BF$461,4,FALSE)*BC187*($K187)+(BC187-BD187-BE187)*(1-$K187)</f>
        <v>0</v>
      </c>
      <c r="BG187" s="946"/>
      <c r="BJ187" s="1025">
        <f>VLOOKUP($A187,'New Resources - Group'!$A$4:$Y$133,BJ$2,FALSE)*BJ$1</f>
        <v>0</v>
      </c>
      <c r="BK187" s="988">
        <f>$G187+BJ187</f>
        <v>0</v>
      </c>
      <c r="BL187" s="989">
        <f>VLOOKUP($E187,BK$450:BN$461,2,FALSE)*BK187*($K187)+IF($G187&lt;&gt;0,($H187/$G187)*BK187,0)*(1-$K187)</f>
        <v>0</v>
      </c>
      <c r="BM187" s="989">
        <f>VLOOKUP($E187,BK$450:BN$461,3,FALSE)*BK187*($K187)+IF($G187&lt;&gt;0,($I187/$G187)*BK187,0)*(1-$K187)</f>
        <v>0</v>
      </c>
      <c r="BN187" s="989">
        <f>VLOOKUP($E187,BK$450:BN$461,4,FALSE)*BK187*($K187)+(BK187-BL187-BM187)*(1-$K187)</f>
        <v>0</v>
      </c>
      <c r="BO187" s="946"/>
      <c r="BR187" s="1025">
        <f>VLOOKUP($A187,'New Resources - Group'!$A$4:$Y$133,BR$2,FALSE)*BR$1</f>
        <v>0</v>
      </c>
      <c r="BS187" s="988">
        <f>$G187+BR187</f>
        <v>0</v>
      </c>
      <c r="BT187" s="989">
        <f>VLOOKUP($E187,BS$450:BV$461,2,FALSE)*BS187*($K187)+IF($G187&lt;&gt;0,($H187/$G187)*BS187,0)*(1-$K187)</f>
        <v>0</v>
      </c>
      <c r="BU187" s="989">
        <f>VLOOKUP($E187,BS$450:BV$461,3,FALSE)*BS187*($K187)+IF($G187&lt;&gt;0,($I187/$G187)*BS187,0)*(1-$K187)</f>
        <v>0</v>
      </c>
      <c r="BV187" s="989">
        <f>VLOOKUP($E187,BS$450:BV$461,4,FALSE)*BS187*($K187)+(BS187-BT187-BU187)*(1-$K187)</f>
        <v>0</v>
      </c>
      <c r="BW187" s="946"/>
      <c r="BZ187" s="1025">
        <f>VLOOKUP($A187,'New Resources - Group'!$A$4:$Y$133,BZ$2,FALSE)*BZ$1</f>
        <v>0</v>
      </c>
      <c r="CA187" s="988">
        <f>$G187+BZ187</f>
        <v>0</v>
      </c>
      <c r="CB187" s="989">
        <f>VLOOKUP($E187,CA$450:CD$461,2,FALSE)*CA187*($K187)+IF($G187&lt;&gt;0,($H187/$G187)*CA187,0)*(1-$K187)</f>
        <v>0</v>
      </c>
      <c r="CC187" s="989">
        <f>VLOOKUP($E187,CA$450:CD$461,3,FALSE)*CA187*($K187)+IF($G187&lt;&gt;0,($I187/$G187)*CA187,0)*(1-$K187)</f>
        <v>0</v>
      </c>
      <c r="CD187" s="989">
        <f>VLOOKUP($E187,CA$450:CD$461,4,FALSE)*CA187*($K187)+(CA187-CB187-CC187)*(1-$K187)</f>
        <v>0</v>
      </c>
      <c r="CE187" s="946"/>
      <c r="CH187" s="1025">
        <f>VLOOKUP($A187,'New Resources - Group'!$A$4:$Y$133,CH$2,FALSE)*CH$1</f>
        <v>0</v>
      </c>
      <c r="CI187" s="988">
        <f>$G187+CH187</f>
        <v>0</v>
      </c>
      <c r="CJ187" s="989">
        <f>VLOOKUP($E187,CI$450:CL$461,2,FALSE)*CI187*($K187)+IF($G187&lt;&gt;0,($H187/$G187)*CI187,0)*(1-$K187)</f>
        <v>0</v>
      </c>
      <c r="CK187" s="989">
        <f>VLOOKUP($E187,CI$450:CL$461,3,FALSE)*CI187*($K187)+IF($G187&lt;&gt;0,($I187/$G187)*CI187,0)*(1-$K187)</f>
        <v>0</v>
      </c>
      <c r="CL187" s="989">
        <f>VLOOKUP($E187,CI$450:CL$461,4,FALSE)*CI187*($K187)+(CI187-CJ187-CK187)*(1-$K187)</f>
        <v>0</v>
      </c>
      <c r="CM187" s="946"/>
      <c r="CP187" s="1025">
        <f>VLOOKUP($A187,'New Resources - Group'!$A$4:$Y$133,CP$2,FALSE)*CP$1</f>
        <v>0</v>
      </c>
      <c r="CQ187" s="988">
        <f>$G187+CP187</f>
        <v>0</v>
      </c>
      <c r="CR187" s="989">
        <f>VLOOKUP($E187,CQ$450:CT$461,2,FALSE)*CQ187*($K187)+IF($G187&lt;&gt;0,($H187/$G187)*CQ187,0)*(1-$K187)</f>
        <v>0</v>
      </c>
      <c r="CS187" s="989">
        <f>VLOOKUP($E187,CQ$450:CT$461,3,FALSE)*CQ187*($K187)+IF($G187&lt;&gt;0,($I187/$G187)*CQ187,0)*(1-$K187)</f>
        <v>0</v>
      </c>
      <c r="CT187" s="989">
        <f>VLOOKUP($E187,CQ$450:CT$461,4,FALSE)*CQ187*($K187)+(CQ187-CR187-CS187)*(1-$K187)</f>
        <v>0</v>
      </c>
      <c r="CU187" s="946"/>
      <c r="CX187" s="1025">
        <f>VLOOKUP($A187,'New Resources - Group'!$A$4:$Y$133,CX$2,FALSE)*CX$1</f>
        <v>0</v>
      </c>
      <c r="CY187" s="988">
        <f>$G187+CX187</f>
        <v>0</v>
      </c>
      <c r="CZ187" s="989">
        <f>VLOOKUP($E187,CY$450:DB$461,2,FALSE)*CY187*($K187)+IF($G187&lt;&gt;0,($H187/$G187)*CY187,0)*(1-$K187)</f>
        <v>0</v>
      </c>
      <c r="DA187" s="989">
        <f>VLOOKUP($E187,CY$450:DB$461,3,FALSE)*CY187*($K187)+IF($G187&lt;&gt;0,($I187/$G187)*CY187,0)*(1-$K187)</f>
        <v>0</v>
      </c>
      <c r="DB187" s="989">
        <f>VLOOKUP($E187,CY$450:DB$461,4,FALSE)*CY187*($K187)+(CY187-CZ187-DA187)*(1-$K187)</f>
        <v>0</v>
      </c>
      <c r="DC187" s="946"/>
      <c r="DF187" s="1025">
        <f>VLOOKUP($A187,'New Resources - Group'!$A$4:$Y$133,DF$2,FALSE)*DF$1</f>
        <v>0</v>
      </c>
      <c r="DG187" s="988">
        <f>$G187+DF187</f>
        <v>0</v>
      </c>
      <c r="DH187" s="989">
        <f>VLOOKUP($E187,DG$450:DJ$461,2,FALSE)*DG187*($K187)+IF($G187&lt;&gt;0,($H187/$G187)*DG187,0)*(1-$K187)</f>
        <v>0</v>
      </c>
      <c r="DI187" s="989">
        <f>VLOOKUP($E187,DG$450:DJ$461,3,FALSE)*DG187*($K187)+IF($G187&lt;&gt;0,($I187/$G187)*DG187,0)*(1-$K187)</f>
        <v>0</v>
      </c>
      <c r="DJ187" s="989">
        <f>VLOOKUP($E187,DG$450:DJ$461,4,FALSE)*DG187*($K187)+(DG187-DH187-DI187)*(1-$K187)</f>
        <v>0</v>
      </c>
      <c r="DK187" s="946"/>
      <c r="DN187" s="1025">
        <f>VLOOKUP($A187,'New Resources - Group'!$A$4:$Y$133,DN$2,FALSE)*DN$1</f>
        <v>0</v>
      </c>
      <c r="DO187" s="988">
        <f>$G187+DN187</f>
        <v>0</v>
      </c>
      <c r="DP187" s="989">
        <f>VLOOKUP($E187,DO$450:DR$461,2,FALSE)*DO187*($K187)+IF($G187&lt;&gt;0,($H187/$G187)*DO187,0)*(1-$K187)</f>
        <v>0</v>
      </c>
      <c r="DQ187" s="989">
        <f>VLOOKUP($E187,DO$450:DR$461,3,FALSE)*DO187*($K187)+IF($G187&lt;&gt;0,($I187/$G187)*DO187,0)*(1-$K187)</f>
        <v>0</v>
      </c>
      <c r="DR187" s="989">
        <f>VLOOKUP($E187,DO$450:DR$461,4,FALSE)*DO187*($K187)+(DO187-DP187-DQ187)*(1-$K187)</f>
        <v>0</v>
      </c>
      <c r="DS187" s="946"/>
      <c r="DV187" s="1025">
        <f>VLOOKUP($A187,'New Resources - Group'!$A$4:$Y$133,DV$2,FALSE)*DV$1</f>
        <v>0</v>
      </c>
      <c r="DW187" s="988">
        <f>$G187+DV187</f>
        <v>0</v>
      </c>
      <c r="DX187" s="989">
        <f>VLOOKUP($E187,DW$450:DZ$461,2,FALSE)*DW187*($K187)+IF($G187&lt;&gt;0,($H187/$G187)*DW187,0)*(1-$K187)</f>
        <v>0</v>
      </c>
      <c r="DY187" s="989">
        <f>VLOOKUP($E187,DW$450:DZ$461,3,FALSE)*DW187*($K187)+IF($G187&lt;&gt;0,($I187/$G187)*DW187,0)*(1-$K187)</f>
        <v>0</v>
      </c>
      <c r="DZ187" s="989">
        <f>VLOOKUP($E187,DW$450:DZ$461,4,FALSE)*DW187*($K187)+(DW187-DX187-DY187)*(1-$K187)</f>
        <v>0</v>
      </c>
      <c r="EA187" s="946"/>
      <c r="ED187" s="1025">
        <f>VLOOKUP($A187,'New Resources - Group'!$A$4:$Y$133,ED$2,FALSE)*ED$1</f>
        <v>0</v>
      </c>
      <c r="EE187" s="988">
        <f>$G187+ED187</f>
        <v>0</v>
      </c>
      <c r="EF187" s="989">
        <f>VLOOKUP($E187,EE$450:EH$461,2,FALSE)*EE187*($K187)+IF($G187&lt;&gt;0,($H187/$G187)*EE187,0)*(1-$K187)</f>
        <v>0</v>
      </c>
      <c r="EG187" s="989">
        <f>VLOOKUP($E187,EE$450:EH$461,3,FALSE)*EE187*($K187)+IF($G187&lt;&gt;0,($I187/$G187)*EE187,0)*(1-$K187)</f>
        <v>0</v>
      </c>
      <c r="EH187" s="989">
        <f>VLOOKUP($E187,EE$450:EH$461,4,FALSE)*EE187*($K187)+(EE187-EF187-EG187)*(1-$K187)</f>
        <v>0</v>
      </c>
      <c r="EI187" s="946"/>
      <c r="EL187" s="1025">
        <f>VLOOKUP($A187,'New Resources - Group'!$A$4:$Y$133,EL$2,FALSE)*EL$1</f>
        <v>0</v>
      </c>
      <c r="EM187" s="988">
        <f>$G187+EL187</f>
        <v>0</v>
      </c>
      <c r="EN187" s="989">
        <f>VLOOKUP($E187,EM$450:EP$461,2,FALSE)*EM187*($K187)+IF($G187&lt;&gt;0,($H187/$G187)*EM187,0)*(1-$K187)</f>
        <v>0</v>
      </c>
      <c r="EO187" s="989">
        <f>VLOOKUP($E187,EM$450:EP$461,3,FALSE)*EM187*($K187)+IF($G187&lt;&gt;0,($I187/$G187)*EM187,0)*(1-$K187)</f>
        <v>0</v>
      </c>
      <c r="EP187" s="989">
        <f>VLOOKUP($E187,EM$450:EP$461,4,FALSE)*EM187*($K187)+(EM187-EN187-EO187)*(1-$K187)</f>
        <v>0</v>
      </c>
      <c r="EQ187" s="946"/>
      <c r="ET187" s="1025">
        <f>VLOOKUP($A187,'New Resources - Group'!$A$4:$Y$133,ET$2,FALSE)*ET$1</f>
        <v>0</v>
      </c>
      <c r="EU187" s="988">
        <f>$G187+ET187</f>
        <v>0</v>
      </c>
      <c r="EV187" s="989">
        <f>VLOOKUP($E187,EU$450:EX$461,2,FALSE)*EU187*($K187)+IF($G187&lt;&gt;0,($H187/$G187)*EU187,0)*(1-$K187)</f>
        <v>0</v>
      </c>
      <c r="EW187" s="989">
        <f>VLOOKUP($E187,EU$450:EX$461,3,FALSE)*EU187*($K187)+IF($G187&lt;&gt;0,($I187/$G187)*EU187,0)*(1-$K187)</f>
        <v>0</v>
      </c>
      <c r="EX187" s="989">
        <f>VLOOKUP($E187,EU$450:EX$461,4,FALSE)*EU187*($K187)+(EU187-EV187-EW187)*(1-$K187)</f>
        <v>0</v>
      </c>
      <c r="EY187" s="946"/>
      <c r="FB187" s="1025">
        <f>VLOOKUP($A187,'New Resources - Group'!$A$4:$Y$133,FB$2,FALSE)*FB$1</f>
        <v>0</v>
      </c>
      <c r="FC187" s="988">
        <f>$G187+FB187</f>
        <v>0</v>
      </c>
      <c r="FD187" s="989">
        <f>VLOOKUP($E187,FC$450:FF$461,2,FALSE)*FC187*($K187)+IF($G187&lt;&gt;0,($H187/$G187)*FC187,0)*(1-$K187)</f>
        <v>0</v>
      </c>
      <c r="FE187" s="989">
        <f>VLOOKUP($E187,FC$450:FF$461,3,FALSE)*FC187*($K187)+IF($G187&lt;&gt;0,($I187/$G187)*FC187,0)*(1-$K187)</f>
        <v>0</v>
      </c>
      <c r="FF187" s="989">
        <f>VLOOKUP($E187,FC$450:FF$461,4,FALSE)*FC187*($K187)+(FC187-FD187-FE187)*(1-$K187)</f>
        <v>0</v>
      </c>
      <c r="FG187" s="946"/>
      <c r="FJ187" s="1025">
        <f>VLOOKUP($A187,'New Resources - Group'!$A$4:$Y$133,FJ$2,FALSE)*FJ$1</f>
        <v>0</v>
      </c>
      <c r="FK187" s="988">
        <f>$G187+FJ187</f>
        <v>0</v>
      </c>
      <c r="FL187" s="989">
        <f>VLOOKUP($E187,FK$450:FN$461,2,FALSE)*FK187*($K187)+IF($G187&lt;&gt;0,($H187/$G187)*FK187,0)*(1-$K187)</f>
        <v>0</v>
      </c>
      <c r="FM187" s="989">
        <f>VLOOKUP($E187,FK$450:FN$461,3,FALSE)*FK187*($K187)+IF($G187&lt;&gt;0,($I187/$G187)*FK187,0)*(1-$K187)</f>
        <v>0</v>
      </c>
      <c r="FN187" s="989">
        <f>VLOOKUP($E187,FK$450:FN$461,4,FALSE)*FK187*($K187)+(FK187-FL187-FM187)*(1-$K187)</f>
        <v>0</v>
      </c>
      <c r="FO187" s="946"/>
    </row>
    <row r="188" spans="1:171">
      <c r="A188" s="1291"/>
      <c r="B188" s="863" t="s">
        <v>414</v>
      </c>
      <c r="C188" s="1733"/>
      <c r="D188" s="55"/>
      <c r="E188" s="196"/>
      <c r="F188" s="196"/>
      <c r="G188" s="68"/>
      <c r="H188" s="68"/>
      <c r="I188" s="68"/>
      <c r="J188" s="1290"/>
      <c r="K188" s="777"/>
      <c r="S188" s="946"/>
      <c r="AA188" s="946"/>
      <c r="AI188" s="946"/>
      <c r="AQ188" s="946"/>
      <c r="AY188" s="946"/>
      <c r="BG188" s="946"/>
      <c r="BO188" s="946"/>
      <c r="BW188" s="946"/>
      <c r="CE188" s="946"/>
      <c r="CM188" s="946"/>
      <c r="CU188" s="946"/>
      <c r="DC188" s="946"/>
      <c r="DK188" s="946"/>
      <c r="DS188" s="946"/>
      <c r="EA188" s="946"/>
      <c r="EI188" s="946"/>
      <c r="EQ188" s="946"/>
      <c r="EY188" s="946"/>
      <c r="FG188" s="946"/>
      <c r="FO188" s="946"/>
    </row>
    <row r="189" spans="1:171">
      <c r="A189" s="1267">
        <v>410</v>
      </c>
      <c r="B189" s="787" t="s">
        <v>86</v>
      </c>
      <c r="C189" s="1963" t="s">
        <v>72</v>
      </c>
      <c r="D189" s="764" t="s">
        <v>547</v>
      </c>
      <c r="E189" s="182" t="str">
        <f>'Sch 3 - Expenses'!E24</f>
        <v>PROD</v>
      </c>
      <c r="F189" s="765"/>
      <c r="G189" s="182">
        <f>'Sch 3 - Expenses'!G24</f>
        <v>0</v>
      </c>
      <c r="H189" s="182">
        <f>'Sch 3 - Expenses'!H24</f>
        <v>0</v>
      </c>
      <c r="I189" s="182">
        <f>'Sch 3 - Expenses'!I24</f>
        <v>0</v>
      </c>
      <c r="J189" s="1247">
        <f>'Sch 3 - Expenses'!J24</f>
        <v>0</v>
      </c>
      <c r="K189" s="777">
        <f t="shared" si="188"/>
        <v>1</v>
      </c>
      <c r="N189" s="1025">
        <f>VLOOKUP($A189,'New Resources - Group'!$A$4:$Y$133,N$2,FALSE)*N$1</f>
        <v>0</v>
      </c>
      <c r="O189" s="988">
        <f>$G189+N189</f>
        <v>0</v>
      </c>
      <c r="P189" s="989">
        <f>VLOOKUP($E189,O$450:R$461,2,FALSE)*O189*($K189)+IF($G189&lt;&gt;0,($H189/$G189)*O189,0)*(1-$K189)</f>
        <v>0</v>
      </c>
      <c r="Q189" s="989">
        <f>VLOOKUP($E189,O$450:R$461,3,FALSE)*O189*($K189)+IF($G189&lt;&gt;0,($I189/$G189)*O189,0)*(1-$K189)</f>
        <v>0</v>
      </c>
      <c r="R189" s="989">
        <f>VLOOKUP($E189,O$450:R$461,4,FALSE)*O189*($K189)+(O189-P189-Q189)*(1-$K189)</f>
        <v>0</v>
      </c>
      <c r="S189" s="946"/>
      <c r="V189" s="1025">
        <f>VLOOKUP($A189,'New Resources - Group'!$A$4:$Y$133,V$2,FALSE)*V$1</f>
        <v>0</v>
      </c>
      <c r="W189" s="988">
        <f>$G189+V189</f>
        <v>0</v>
      </c>
      <c r="X189" s="989">
        <f>VLOOKUP($E189,W$450:Z$461,2,FALSE)*W189*($K189)+IF($G189&lt;&gt;0,($H189/$G189)*W189,0)*(1-$K189)</f>
        <v>0</v>
      </c>
      <c r="Y189" s="989">
        <f>VLOOKUP($E189,W$450:Z$461,3,FALSE)*W189*($K189)+IF($G189&lt;&gt;0,($I189/$G189)*W189,0)*(1-$K189)</f>
        <v>0</v>
      </c>
      <c r="Z189" s="989">
        <f>VLOOKUP($E189,W$450:Z$461,4,FALSE)*W189*($K189)+(W189-X189-Y189)*(1-$K189)</f>
        <v>0</v>
      </c>
      <c r="AA189" s="946"/>
      <c r="AD189" s="1025">
        <f>VLOOKUP($A189,'New Resources - Group'!$A$4:$Y$133,AD$2,FALSE)*AD$1</f>
        <v>0</v>
      </c>
      <c r="AE189" s="988">
        <f>$G189+AD189</f>
        <v>0</v>
      </c>
      <c r="AF189" s="989">
        <f>VLOOKUP($E189,AE$450:AH$461,2,FALSE)*AE189*($K189)+IF($G189&lt;&gt;0,($H189/$G189)*AE189,0)*(1-$K189)</f>
        <v>0</v>
      </c>
      <c r="AG189" s="989">
        <f>VLOOKUP($E189,AE$450:AH$461,3,FALSE)*AE189*($K189)+IF($G189&lt;&gt;0,($I189/$G189)*AE189,0)*(1-$K189)</f>
        <v>0</v>
      </c>
      <c r="AH189" s="989">
        <f>VLOOKUP($E189,AE$450:AH$461,4,FALSE)*AE189*($K189)+(AE189-AF189-AG189)*(1-$K189)</f>
        <v>0</v>
      </c>
      <c r="AI189" s="946"/>
      <c r="AL189" s="1025">
        <f>VLOOKUP($A189,'New Resources - Group'!$A$4:$Y$133,AL$2,FALSE)*AL$1</f>
        <v>0</v>
      </c>
      <c r="AM189" s="988">
        <f>$G189+AL189</f>
        <v>0</v>
      </c>
      <c r="AN189" s="989">
        <f>VLOOKUP($E189,AM$450:AP$461,2,FALSE)*AM189*($K189)+IF($G189&lt;&gt;0,($H189/$G189)*AM189,0)*(1-$K189)</f>
        <v>0</v>
      </c>
      <c r="AO189" s="989">
        <f>VLOOKUP($E189,AM$450:AP$461,3,FALSE)*AM189*($K189)+IF($G189&lt;&gt;0,($I189/$G189)*AM189,0)*(1-$K189)</f>
        <v>0</v>
      </c>
      <c r="AP189" s="989">
        <f>VLOOKUP($E189,AM$450:AP$461,4,FALSE)*AM189*($K189)+(AM189-AN189-AO189)*(1-$K189)</f>
        <v>0</v>
      </c>
      <c r="AQ189" s="946"/>
      <c r="AT189" s="1025">
        <f>VLOOKUP($A189,'New Resources - Group'!$A$4:$Y$133,AT$2,FALSE)*AT$1</f>
        <v>0</v>
      </c>
      <c r="AU189" s="988">
        <f>$G189+AT189</f>
        <v>0</v>
      </c>
      <c r="AV189" s="989">
        <f>VLOOKUP($E189,AU$450:AX$461,2,FALSE)*AU189*($K189)+IF($G189&lt;&gt;0,($H189/$G189)*AU189,0)*(1-$K189)</f>
        <v>0</v>
      </c>
      <c r="AW189" s="989">
        <f>VLOOKUP($E189,AU$450:AX$461,3,FALSE)*AU189*($K189)+IF($G189&lt;&gt;0,($I189/$G189)*AU189,0)*(1-$K189)</f>
        <v>0</v>
      </c>
      <c r="AX189" s="989">
        <f>VLOOKUP($E189,AU$450:AX$461,4,FALSE)*AU189*($K189)+(AU189-AV189-AW189)*(1-$K189)</f>
        <v>0</v>
      </c>
      <c r="AY189" s="946"/>
      <c r="BB189" s="1025">
        <f>VLOOKUP($A189,'New Resources - Group'!$A$4:$Y$133,BB$2,FALSE)*BB$1</f>
        <v>0</v>
      </c>
      <c r="BC189" s="988">
        <f>$G189+BB189</f>
        <v>0</v>
      </c>
      <c r="BD189" s="989">
        <f>VLOOKUP($E189,BC$450:BF$461,2,FALSE)*BC189*($K189)+IF($G189&lt;&gt;0,($H189/$G189)*BC189,0)*(1-$K189)</f>
        <v>0</v>
      </c>
      <c r="BE189" s="989">
        <f>VLOOKUP($E189,BC$450:BF$461,3,FALSE)*BC189*($K189)+IF($G189&lt;&gt;0,($I189/$G189)*BC189,0)*(1-$K189)</f>
        <v>0</v>
      </c>
      <c r="BF189" s="989">
        <f>VLOOKUP($E189,BC$450:BF$461,4,FALSE)*BC189*($K189)+(BC189-BD189-BE189)*(1-$K189)</f>
        <v>0</v>
      </c>
      <c r="BG189" s="946"/>
      <c r="BJ189" s="1025">
        <f>VLOOKUP($A189,'New Resources - Group'!$A$4:$Y$133,BJ$2,FALSE)*BJ$1</f>
        <v>0</v>
      </c>
      <c r="BK189" s="988">
        <f>$G189+BJ189</f>
        <v>0</v>
      </c>
      <c r="BL189" s="989">
        <f>VLOOKUP($E189,BK$450:BN$461,2,FALSE)*BK189*($K189)+IF($G189&lt;&gt;0,($H189/$G189)*BK189,0)*(1-$K189)</f>
        <v>0</v>
      </c>
      <c r="BM189" s="989">
        <f>VLOOKUP($E189,BK$450:BN$461,3,FALSE)*BK189*($K189)+IF($G189&lt;&gt;0,($I189/$G189)*BK189,0)*(1-$K189)</f>
        <v>0</v>
      </c>
      <c r="BN189" s="989">
        <f>VLOOKUP($E189,BK$450:BN$461,4,FALSE)*BK189*($K189)+(BK189-BL189-BM189)*(1-$K189)</f>
        <v>0</v>
      </c>
      <c r="BO189" s="946"/>
      <c r="BR189" s="1025">
        <f>VLOOKUP($A189,'New Resources - Group'!$A$4:$Y$133,BR$2,FALSE)*BR$1</f>
        <v>0</v>
      </c>
      <c r="BS189" s="988">
        <f>$G189+BR189</f>
        <v>0</v>
      </c>
      <c r="BT189" s="989">
        <f>VLOOKUP($E189,BS$450:BV$461,2,FALSE)*BS189*($K189)+IF($G189&lt;&gt;0,($H189/$G189)*BS189,0)*(1-$K189)</f>
        <v>0</v>
      </c>
      <c r="BU189" s="989">
        <f>VLOOKUP($E189,BS$450:BV$461,3,FALSE)*BS189*($K189)+IF($G189&lt;&gt;0,($I189/$G189)*BS189,0)*(1-$K189)</f>
        <v>0</v>
      </c>
      <c r="BV189" s="989">
        <f>VLOOKUP($E189,BS$450:BV$461,4,FALSE)*BS189*($K189)+(BS189-BT189-BU189)*(1-$K189)</f>
        <v>0</v>
      </c>
      <c r="BW189" s="946"/>
      <c r="BZ189" s="1025">
        <f>VLOOKUP($A189,'New Resources - Group'!$A$4:$Y$133,BZ$2,FALSE)*BZ$1</f>
        <v>0</v>
      </c>
      <c r="CA189" s="988">
        <f>$G189+BZ189</f>
        <v>0</v>
      </c>
      <c r="CB189" s="989">
        <f>VLOOKUP($E189,CA$450:CD$461,2,FALSE)*CA189*($K189)+IF($G189&lt;&gt;0,($H189/$G189)*CA189,0)*(1-$K189)</f>
        <v>0</v>
      </c>
      <c r="CC189" s="989">
        <f>VLOOKUP($E189,CA$450:CD$461,3,FALSE)*CA189*($K189)+IF($G189&lt;&gt;0,($I189/$G189)*CA189,0)*(1-$K189)</f>
        <v>0</v>
      </c>
      <c r="CD189" s="989">
        <f>VLOOKUP($E189,CA$450:CD$461,4,FALSE)*CA189*($K189)+(CA189-CB189-CC189)*(1-$K189)</f>
        <v>0</v>
      </c>
      <c r="CE189" s="946"/>
      <c r="CH189" s="1025">
        <f>VLOOKUP($A189,'New Resources - Group'!$A$4:$Y$133,CH$2,FALSE)*CH$1</f>
        <v>0</v>
      </c>
      <c r="CI189" s="988">
        <f>$G189+CH189</f>
        <v>0</v>
      </c>
      <c r="CJ189" s="989">
        <f>VLOOKUP($E189,CI$450:CL$461,2,FALSE)*CI189*($K189)+IF($G189&lt;&gt;0,($H189/$G189)*CI189,0)*(1-$K189)</f>
        <v>0</v>
      </c>
      <c r="CK189" s="989">
        <f>VLOOKUP($E189,CI$450:CL$461,3,FALSE)*CI189*($K189)+IF($G189&lt;&gt;0,($I189/$G189)*CI189,0)*(1-$K189)</f>
        <v>0</v>
      </c>
      <c r="CL189" s="989">
        <f>VLOOKUP($E189,CI$450:CL$461,4,FALSE)*CI189*($K189)+(CI189-CJ189-CK189)*(1-$K189)</f>
        <v>0</v>
      </c>
      <c r="CM189" s="946"/>
      <c r="CP189" s="1025">
        <f>VLOOKUP($A189,'New Resources - Group'!$A$4:$Y$133,CP$2,FALSE)*CP$1</f>
        <v>0</v>
      </c>
      <c r="CQ189" s="988">
        <f>$G189+CP189</f>
        <v>0</v>
      </c>
      <c r="CR189" s="989">
        <f>VLOOKUP($E189,CQ$450:CT$461,2,FALSE)*CQ189*($K189)+IF($G189&lt;&gt;0,($H189/$G189)*CQ189,0)*(1-$K189)</f>
        <v>0</v>
      </c>
      <c r="CS189" s="989">
        <f>VLOOKUP($E189,CQ$450:CT$461,3,FALSE)*CQ189*($K189)+IF($G189&lt;&gt;0,($I189/$G189)*CQ189,0)*(1-$K189)</f>
        <v>0</v>
      </c>
      <c r="CT189" s="989">
        <f>VLOOKUP($E189,CQ$450:CT$461,4,FALSE)*CQ189*($K189)+(CQ189-CR189-CS189)*(1-$K189)</f>
        <v>0</v>
      </c>
      <c r="CU189" s="946"/>
      <c r="CX189" s="1025">
        <f>VLOOKUP($A189,'New Resources - Group'!$A$4:$Y$133,CX$2,FALSE)*CX$1</f>
        <v>0</v>
      </c>
      <c r="CY189" s="988">
        <f>$G189+CX189</f>
        <v>0</v>
      </c>
      <c r="CZ189" s="989">
        <f>VLOOKUP($E189,CY$450:DB$461,2,FALSE)*CY189*($K189)+IF($G189&lt;&gt;0,($H189/$G189)*CY189,0)*(1-$K189)</f>
        <v>0</v>
      </c>
      <c r="DA189" s="989">
        <f>VLOOKUP($E189,CY$450:DB$461,3,FALSE)*CY189*($K189)+IF($G189&lt;&gt;0,($I189/$G189)*CY189,0)*(1-$K189)</f>
        <v>0</v>
      </c>
      <c r="DB189" s="989">
        <f>VLOOKUP($E189,CY$450:DB$461,4,FALSE)*CY189*($K189)+(CY189-CZ189-DA189)*(1-$K189)</f>
        <v>0</v>
      </c>
      <c r="DC189" s="946"/>
      <c r="DF189" s="1025">
        <f>VLOOKUP($A189,'New Resources - Group'!$A$4:$Y$133,DF$2,FALSE)*DF$1</f>
        <v>0</v>
      </c>
      <c r="DG189" s="988">
        <f>$G189+DF189</f>
        <v>0</v>
      </c>
      <c r="DH189" s="989">
        <f>VLOOKUP($E189,DG$450:DJ$461,2,FALSE)*DG189*($K189)+IF($G189&lt;&gt;0,($H189/$G189)*DG189,0)*(1-$K189)</f>
        <v>0</v>
      </c>
      <c r="DI189" s="989">
        <f>VLOOKUP($E189,DG$450:DJ$461,3,FALSE)*DG189*($K189)+IF($G189&lt;&gt;0,($I189/$G189)*DG189,0)*(1-$K189)</f>
        <v>0</v>
      </c>
      <c r="DJ189" s="989">
        <f>VLOOKUP($E189,DG$450:DJ$461,4,FALSE)*DG189*($K189)+(DG189-DH189-DI189)*(1-$K189)</f>
        <v>0</v>
      </c>
      <c r="DK189" s="946"/>
      <c r="DN189" s="1025">
        <f>VLOOKUP($A189,'New Resources - Group'!$A$4:$Y$133,DN$2,FALSE)*DN$1</f>
        <v>0</v>
      </c>
      <c r="DO189" s="988">
        <f>$G189+DN189</f>
        <v>0</v>
      </c>
      <c r="DP189" s="989">
        <f>VLOOKUP($E189,DO$450:DR$461,2,FALSE)*DO189*($K189)+IF($G189&lt;&gt;0,($H189/$G189)*DO189,0)*(1-$K189)</f>
        <v>0</v>
      </c>
      <c r="DQ189" s="989">
        <f>VLOOKUP($E189,DO$450:DR$461,3,FALSE)*DO189*($K189)+IF($G189&lt;&gt;0,($I189/$G189)*DO189,0)*(1-$K189)</f>
        <v>0</v>
      </c>
      <c r="DR189" s="989">
        <f>VLOOKUP($E189,DO$450:DR$461,4,FALSE)*DO189*($K189)+(DO189-DP189-DQ189)*(1-$K189)</f>
        <v>0</v>
      </c>
      <c r="DS189" s="946"/>
      <c r="DV189" s="1025">
        <f>VLOOKUP($A189,'New Resources - Group'!$A$4:$Y$133,DV$2,FALSE)*DV$1</f>
        <v>0</v>
      </c>
      <c r="DW189" s="988">
        <f>$G189+DV189</f>
        <v>0</v>
      </c>
      <c r="DX189" s="989">
        <f>VLOOKUP($E189,DW$450:DZ$461,2,FALSE)*DW189*($K189)+IF($G189&lt;&gt;0,($H189/$G189)*DW189,0)*(1-$K189)</f>
        <v>0</v>
      </c>
      <c r="DY189" s="989">
        <f>VLOOKUP($E189,DW$450:DZ$461,3,FALSE)*DW189*($K189)+IF($G189&lt;&gt;0,($I189/$G189)*DW189,0)*(1-$K189)</f>
        <v>0</v>
      </c>
      <c r="DZ189" s="989">
        <f>VLOOKUP($E189,DW$450:DZ$461,4,FALSE)*DW189*($K189)+(DW189-DX189-DY189)*(1-$K189)</f>
        <v>0</v>
      </c>
      <c r="EA189" s="946"/>
      <c r="ED189" s="1025">
        <f>VLOOKUP($A189,'New Resources - Group'!$A$4:$Y$133,ED$2,FALSE)*ED$1</f>
        <v>0</v>
      </c>
      <c r="EE189" s="988">
        <f>$G189+ED189</f>
        <v>0</v>
      </c>
      <c r="EF189" s="989">
        <f>VLOOKUP($E189,EE$450:EH$461,2,FALSE)*EE189*($K189)+IF($G189&lt;&gt;0,($H189/$G189)*EE189,0)*(1-$K189)</f>
        <v>0</v>
      </c>
      <c r="EG189" s="989">
        <f>VLOOKUP($E189,EE$450:EH$461,3,FALSE)*EE189*($K189)+IF($G189&lt;&gt;0,($I189/$G189)*EE189,0)*(1-$K189)</f>
        <v>0</v>
      </c>
      <c r="EH189" s="989">
        <f>VLOOKUP($E189,EE$450:EH$461,4,FALSE)*EE189*($K189)+(EE189-EF189-EG189)*(1-$K189)</f>
        <v>0</v>
      </c>
      <c r="EI189" s="946"/>
      <c r="EL189" s="1025">
        <f>VLOOKUP($A189,'New Resources - Group'!$A$4:$Y$133,EL$2,FALSE)*EL$1</f>
        <v>0</v>
      </c>
      <c r="EM189" s="988">
        <f>$G189+EL189</f>
        <v>0</v>
      </c>
      <c r="EN189" s="989">
        <f>VLOOKUP($E189,EM$450:EP$461,2,FALSE)*EM189*($K189)+IF($G189&lt;&gt;0,($H189/$G189)*EM189,0)*(1-$K189)</f>
        <v>0</v>
      </c>
      <c r="EO189" s="989">
        <f>VLOOKUP($E189,EM$450:EP$461,3,FALSE)*EM189*($K189)+IF($G189&lt;&gt;0,($I189/$G189)*EM189,0)*(1-$K189)</f>
        <v>0</v>
      </c>
      <c r="EP189" s="989">
        <f>VLOOKUP($E189,EM$450:EP$461,4,FALSE)*EM189*($K189)+(EM189-EN189-EO189)*(1-$K189)</f>
        <v>0</v>
      </c>
      <c r="EQ189" s="946"/>
      <c r="ET189" s="1025">
        <f>VLOOKUP($A189,'New Resources - Group'!$A$4:$Y$133,ET$2,FALSE)*ET$1</f>
        <v>0</v>
      </c>
      <c r="EU189" s="988">
        <f>$G189+ET189</f>
        <v>0</v>
      </c>
      <c r="EV189" s="989">
        <f>VLOOKUP($E189,EU$450:EX$461,2,FALSE)*EU189*($K189)+IF($G189&lt;&gt;0,($H189/$G189)*EU189,0)*(1-$K189)</f>
        <v>0</v>
      </c>
      <c r="EW189" s="989">
        <f>VLOOKUP($E189,EU$450:EX$461,3,FALSE)*EU189*($K189)+IF($G189&lt;&gt;0,($I189/$G189)*EU189,0)*(1-$K189)</f>
        <v>0</v>
      </c>
      <c r="EX189" s="989">
        <f>VLOOKUP($E189,EU$450:EX$461,4,FALSE)*EU189*($K189)+(EU189-EV189-EW189)*(1-$K189)</f>
        <v>0</v>
      </c>
      <c r="EY189" s="946"/>
      <c r="FB189" s="1025">
        <f>VLOOKUP($A189,'New Resources - Group'!$A$4:$Y$133,FB$2,FALSE)*FB$1</f>
        <v>0</v>
      </c>
      <c r="FC189" s="988">
        <f>$G189+FB189</f>
        <v>0</v>
      </c>
      <c r="FD189" s="989">
        <f>VLOOKUP($E189,FC$450:FF$461,2,FALSE)*FC189*($K189)+IF($G189&lt;&gt;0,($H189/$G189)*FC189,0)*(1-$K189)</f>
        <v>0</v>
      </c>
      <c r="FE189" s="989">
        <f>VLOOKUP($E189,FC$450:FF$461,3,FALSE)*FC189*($K189)+IF($G189&lt;&gt;0,($I189/$G189)*FC189,0)*(1-$K189)</f>
        <v>0</v>
      </c>
      <c r="FF189" s="989">
        <f>VLOOKUP($E189,FC$450:FF$461,4,FALSE)*FC189*($K189)+(FC189-FD189-FE189)*(1-$K189)</f>
        <v>0</v>
      </c>
      <c r="FG189" s="946"/>
      <c r="FJ189" s="1025">
        <f>VLOOKUP($A189,'New Resources - Group'!$A$4:$Y$133,FJ$2,FALSE)*FJ$1</f>
        <v>0</v>
      </c>
      <c r="FK189" s="988">
        <f>$G189+FJ189</f>
        <v>0</v>
      </c>
      <c r="FL189" s="989">
        <f>VLOOKUP($E189,FK$450:FN$461,2,FALSE)*FK189*($K189)+IF($G189&lt;&gt;0,($H189/$G189)*FK189,0)*(1-$K189)</f>
        <v>0</v>
      </c>
      <c r="FM189" s="989">
        <f>VLOOKUP($E189,FK$450:FN$461,3,FALSE)*FK189*($K189)+IF($G189&lt;&gt;0,($I189/$G189)*FK189,0)*(1-$K189)</f>
        <v>0</v>
      </c>
      <c r="FN189" s="989">
        <f>VLOOKUP($E189,FK$450:FN$461,4,FALSE)*FK189*($K189)+(FK189-FL189-FM189)*(1-$K189)</f>
        <v>0</v>
      </c>
      <c r="FO189" s="946"/>
    </row>
    <row r="190" spans="1:171">
      <c r="A190" s="1267">
        <v>420</v>
      </c>
      <c r="B190" s="787" t="s">
        <v>87</v>
      </c>
      <c r="C190" s="1963" t="s">
        <v>72</v>
      </c>
      <c r="D190" s="764" t="s">
        <v>548</v>
      </c>
      <c r="E190" s="182" t="str">
        <f>'Sch 3 - Expenses'!E25</f>
        <v>PROD</v>
      </c>
      <c r="F190" s="765"/>
      <c r="G190" s="182">
        <f>'Sch 3 - Expenses'!G25</f>
        <v>0</v>
      </c>
      <c r="H190" s="182">
        <f>'Sch 3 - Expenses'!H25</f>
        <v>0</v>
      </c>
      <c r="I190" s="182">
        <f>'Sch 3 - Expenses'!I25</f>
        <v>0</v>
      </c>
      <c r="J190" s="1247">
        <f>'Sch 3 - Expenses'!J25</f>
        <v>0</v>
      </c>
      <c r="K190" s="777">
        <f t="shared" si="188"/>
        <v>1</v>
      </c>
      <c r="N190" s="1025">
        <f>VLOOKUP($A190,'New Resources - Group'!$A$4:$Y$133,N$2,FALSE)*N$1</f>
        <v>0</v>
      </c>
      <c r="O190" s="988">
        <f>$G190+N190</f>
        <v>0</v>
      </c>
      <c r="P190" s="989">
        <f>VLOOKUP($E190,O$450:R$461,2,FALSE)*O190*($K190)+IF($G190&lt;&gt;0,($H190/$G190)*O190,0)*(1-$K190)</f>
        <v>0</v>
      </c>
      <c r="Q190" s="989">
        <f>VLOOKUP($E190,O$450:R$461,3,FALSE)*O190*($K190)+IF($G190&lt;&gt;0,($I190/$G190)*O190,0)*(1-$K190)</f>
        <v>0</v>
      </c>
      <c r="R190" s="989">
        <f>VLOOKUP($E190,O$450:R$461,4,FALSE)*O190*($K190)+(O190-P190-Q190)*(1-$K190)</f>
        <v>0</v>
      </c>
      <c r="S190" s="946"/>
      <c r="V190" s="1025">
        <f>VLOOKUP($A190,'New Resources - Group'!$A$4:$Y$133,V$2,FALSE)*V$1</f>
        <v>0</v>
      </c>
      <c r="W190" s="988">
        <f>$G190+V190</f>
        <v>0</v>
      </c>
      <c r="X190" s="989">
        <f>VLOOKUP($E190,W$450:Z$461,2,FALSE)*W190*($K190)+IF($G190&lt;&gt;0,($H190/$G190)*W190,0)*(1-$K190)</f>
        <v>0</v>
      </c>
      <c r="Y190" s="989">
        <f>VLOOKUP($E190,W$450:Z$461,3,FALSE)*W190*($K190)+IF($G190&lt;&gt;0,($I190/$G190)*W190,0)*(1-$K190)</f>
        <v>0</v>
      </c>
      <c r="Z190" s="989">
        <f>VLOOKUP($E190,W$450:Z$461,4,FALSE)*W190*($K190)+(W190-X190-Y190)*(1-$K190)</f>
        <v>0</v>
      </c>
      <c r="AA190" s="946"/>
      <c r="AD190" s="1025">
        <f>VLOOKUP($A190,'New Resources - Group'!$A$4:$Y$133,AD$2,FALSE)*AD$1</f>
        <v>0</v>
      </c>
      <c r="AE190" s="988">
        <f>$G190+AD190</f>
        <v>0</v>
      </c>
      <c r="AF190" s="989">
        <f>VLOOKUP($E190,AE$450:AH$461,2,FALSE)*AE190*($K190)+IF($G190&lt;&gt;0,($H190/$G190)*AE190,0)*(1-$K190)</f>
        <v>0</v>
      </c>
      <c r="AG190" s="989">
        <f>VLOOKUP($E190,AE$450:AH$461,3,FALSE)*AE190*($K190)+IF($G190&lt;&gt;0,($I190/$G190)*AE190,0)*(1-$K190)</f>
        <v>0</v>
      </c>
      <c r="AH190" s="989">
        <f>VLOOKUP($E190,AE$450:AH$461,4,FALSE)*AE190*($K190)+(AE190-AF190-AG190)*(1-$K190)</f>
        <v>0</v>
      </c>
      <c r="AI190" s="946"/>
      <c r="AL190" s="1025">
        <f>VLOOKUP($A190,'New Resources - Group'!$A$4:$Y$133,AL$2,FALSE)*AL$1</f>
        <v>0</v>
      </c>
      <c r="AM190" s="988">
        <f>$G190+AL190</f>
        <v>0</v>
      </c>
      <c r="AN190" s="989">
        <f>VLOOKUP($E190,AM$450:AP$461,2,FALSE)*AM190*($K190)+IF($G190&lt;&gt;0,($H190/$G190)*AM190,0)*(1-$K190)</f>
        <v>0</v>
      </c>
      <c r="AO190" s="989">
        <f>VLOOKUP($E190,AM$450:AP$461,3,FALSE)*AM190*($K190)+IF($G190&lt;&gt;0,($I190/$G190)*AM190,0)*(1-$K190)</f>
        <v>0</v>
      </c>
      <c r="AP190" s="989">
        <f>VLOOKUP($E190,AM$450:AP$461,4,FALSE)*AM190*($K190)+(AM190-AN190-AO190)*(1-$K190)</f>
        <v>0</v>
      </c>
      <c r="AQ190" s="946"/>
      <c r="AT190" s="1025">
        <f>VLOOKUP($A190,'New Resources - Group'!$A$4:$Y$133,AT$2,FALSE)*AT$1</f>
        <v>0</v>
      </c>
      <c r="AU190" s="988">
        <f>$G190+AT190</f>
        <v>0</v>
      </c>
      <c r="AV190" s="989">
        <f>VLOOKUP($E190,AU$450:AX$461,2,FALSE)*AU190*($K190)+IF($G190&lt;&gt;0,($H190/$G190)*AU190,0)*(1-$K190)</f>
        <v>0</v>
      </c>
      <c r="AW190" s="989">
        <f>VLOOKUP($E190,AU$450:AX$461,3,FALSE)*AU190*($K190)+IF($G190&lt;&gt;0,($I190/$G190)*AU190,0)*(1-$K190)</f>
        <v>0</v>
      </c>
      <c r="AX190" s="989">
        <f>VLOOKUP($E190,AU$450:AX$461,4,FALSE)*AU190*($K190)+(AU190-AV190-AW190)*(1-$K190)</f>
        <v>0</v>
      </c>
      <c r="AY190" s="946"/>
      <c r="BB190" s="1025">
        <f>VLOOKUP($A190,'New Resources - Group'!$A$4:$Y$133,BB$2,FALSE)*BB$1</f>
        <v>0</v>
      </c>
      <c r="BC190" s="988">
        <f>$G190+BB190</f>
        <v>0</v>
      </c>
      <c r="BD190" s="989">
        <f>VLOOKUP($E190,BC$450:BF$461,2,FALSE)*BC190*($K190)+IF($G190&lt;&gt;0,($H190/$G190)*BC190,0)*(1-$K190)</f>
        <v>0</v>
      </c>
      <c r="BE190" s="989">
        <f>VLOOKUP($E190,BC$450:BF$461,3,FALSE)*BC190*($K190)+IF($G190&lt;&gt;0,($I190/$G190)*BC190,0)*(1-$K190)</f>
        <v>0</v>
      </c>
      <c r="BF190" s="989">
        <f>VLOOKUP($E190,BC$450:BF$461,4,FALSE)*BC190*($K190)+(BC190-BD190-BE190)*(1-$K190)</f>
        <v>0</v>
      </c>
      <c r="BG190" s="946"/>
      <c r="BJ190" s="1025">
        <f>VLOOKUP($A190,'New Resources - Group'!$A$4:$Y$133,BJ$2,FALSE)*BJ$1</f>
        <v>0</v>
      </c>
      <c r="BK190" s="988">
        <f>$G190+BJ190</f>
        <v>0</v>
      </c>
      <c r="BL190" s="989">
        <f>VLOOKUP($E190,BK$450:BN$461,2,FALSE)*BK190*($K190)+IF($G190&lt;&gt;0,($H190/$G190)*BK190,0)*(1-$K190)</f>
        <v>0</v>
      </c>
      <c r="BM190" s="989">
        <f>VLOOKUP($E190,BK$450:BN$461,3,FALSE)*BK190*($K190)+IF($G190&lt;&gt;0,($I190/$G190)*BK190,0)*(1-$K190)</f>
        <v>0</v>
      </c>
      <c r="BN190" s="989">
        <f>VLOOKUP($E190,BK$450:BN$461,4,FALSE)*BK190*($K190)+(BK190-BL190-BM190)*(1-$K190)</f>
        <v>0</v>
      </c>
      <c r="BO190" s="946"/>
      <c r="BR190" s="1025">
        <f>VLOOKUP($A190,'New Resources - Group'!$A$4:$Y$133,BR$2,FALSE)*BR$1</f>
        <v>0</v>
      </c>
      <c r="BS190" s="988">
        <f>$G190+BR190</f>
        <v>0</v>
      </c>
      <c r="BT190" s="989">
        <f>VLOOKUP($E190,BS$450:BV$461,2,FALSE)*BS190*($K190)+IF($G190&lt;&gt;0,($H190/$G190)*BS190,0)*(1-$K190)</f>
        <v>0</v>
      </c>
      <c r="BU190" s="989">
        <f>VLOOKUP($E190,BS$450:BV$461,3,FALSE)*BS190*($K190)+IF($G190&lt;&gt;0,($I190/$G190)*BS190,0)*(1-$K190)</f>
        <v>0</v>
      </c>
      <c r="BV190" s="989">
        <f>VLOOKUP($E190,BS$450:BV$461,4,FALSE)*BS190*($K190)+(BS190-BT190-BU190)*(1-$K190)</f>
        <v>0</v>
      </c>
      <c r="BW190" s="946"/>
      <c r="BZ190" s="1025">
        <f>VLOOKUP($A190,'New Resources - Group'!$A$4:$Y$133,BZ$2,FALSE)*BZ$1</f>
        <v>0</v>
      </c>
      <c r="CA190" s="988">
        <f>$G190+BZ190</f>
        <v>0</v>
      </c>
      <c r="CB190" s="989">
        <f>VLOOKUP($E190,CA$450:CD$461,2,FALSE)*CA190*($K190)+IF($G190&lt;&gt;0,($H190/$G190)*CA190,0)*(1-$K190)</f>
        <v>0</v>
      </c>
      <c r="CC190" s="989">
        <f>VLOOKUP($E190,CA$450:CD$461,3,FALSE)*CA190*($K190)+IF($G190&lt;&gt;0,($I190/$G190)*CA190,0)*(1-$K190)</f>
        <v>0</v>
      </c>
      <c r="CD190" s="989">
        <f>VLOOKUP($E190,CA$450:CD$461,4,FALSE)*CA190*($K190)+(CA190-CB190-CC190)*(1-$K190)</f>
        <v>0</v>
      </c>
      <c r="CE190" s="946"/>
      <c r="CH190" s="1025">
        <f>VLOOKUP($A190,'New Resources - Group'!$A$4:$Y$133,CH$2,FALSE)*CH$1</f>
        <v>0</v>
      </c>
      <c r="CI190" s="988">
        <f>$G190+CH190</f>
        <v>0</v>
      </c>
      <c r="CJ190" s="989">
        <f>VLOOKUP($E190,CI$450:CL$461,2,FALSE)*CI190*($K190)+IF($G190&lt;&gt;0,($H190/$G190)*CI190,0)*(1-$K190)</f>
        <v>0</v>
      </c>
      <c r="CK190" s="989">
        <f>VLOOKUP($E190,CI$450:CL$461,3,FALSE)*CI190*($K190)+IF($G190&lt;&gt;0,($I190/$G190)*CI190,0)*(1-$K190)</f>
        <v>0</v>
      </c>
      <c r="CL190" s="989">
        <f>VLOOKUP($E190,CI$450:CL$461,4,FALSE)*CI190*($K190)+(CI190-CJ190-CK190)*(1-$K190)</f>
        <v>0</v>
      </c>
      <c r="CM190" s="946"/>
      <c r="CP190" s="1025">
        <f>VLOOKUP($A190,'New Resources - Group'!$A$4:$Y$133,CP$2,FALSE)*CP$1</f>
        <v>0</v>
      </c>
      <c r="CQ190" s="988">
        <f>$G190+CP190</f>
        <v>0</v>
      </c>
      <c r="CR190" s="989">
        <f>VLOOKUP($E190,CQ$450:CT$461,2,FALSE)*CQ190*($K190)+IF($G190&lt;&gt;0,($H190/$G190)*CQ190,0)*(1-$K190)</f>
        <v>0</v>
      </c>
      <c r="CS190" s="989">
        <f>VLOOKUP($E190,CQ$450:CT$461,3,FALSE)*CQ190*($K190)+IF($G190&lt;&gt;0,($I190/$G190)*CQ190,0)*(1-$K190)</f>
        <v>0</v>
      </c>
      <c r="CT190" s="989">
        <f>VLOOKUP($E190,CQ$450:CT$461,4,FALSE)*CQ190*($K190)+(CQ190-CR190-CS190)*(1-$K190)</f>
        <v>0</v>
      </c>
      <c r="CU190" s="946"/>
      <c r="CX190" s="1025">
        <f>VLOOKUP($A190,'New Resources - Group'!$A$4:$Y$133,CX$2,FALSE)*CX$1</f>
        <v>0</v>
      </c>
      <c r="CY190" s="988">
        <f>$G190+CX190</f>
        <v>0</v>
      </c>
      <c r="CZ190" s="989">
        <f>VLOOKUP($E190,CY$450:DB$461,2,FALSE)*CY190*($K190)+IF($G190&lt;&gt;0,($H190/$G190)*CY190,0)*(1-$K190)</f>
        <v>0</v>
      </c>
      <c r="DA190" s="989">
        <f>VLOOKUP($E190,CY$450:DB$461,3,FALSE)*CY190*($K190)+IF($G190&lt;&gt;0,($I190/$G190)*CY190,0)*(1-$K190)</f>
        <v>0</v>
      </c>
      <c r="DB190" s="989">
        <f>VLOOKUP($E190,CY$450:DB$461,4,FALSE)*CY190*($K190)+(CY190-CZ190-DA190)*(1-$K190)</f>
        <v>0</v>
      </c>
      <c r="DC190" s="946"/>
      <c r="DF190" s="1025">
        <f>VLOOKUP($A190,'New Resources - Group'!$A$4:$Y$133,DF$2,FALSE)*DF$1</f>
        <v>0</v>
      </c>
      <c r="DG190" s="988">
        <f>$G190+DF190</f>
        <v>0</v>
      </c>
      <c r="DH190" s="989">
        <f>VLOOKUP($E190,DG$450:DJ$461,2,FALSE)*DG190*($K190)+IF($G190&lt;&gt;0,($H190/$G190)*DG190,0)*(1-$K190)</f>
        <v>0</v>
      </c>
      <c r="DI190" s="989">
        <f>VLOOKUP($E190,DG$450:DJ$461,3,FALSE)*DG190*($K190)+IF($G190&lt;&gt;0,($I190/$G190)*DG190,0)*(1-$K190)</f>
        <v>0</v>
      </c>
      <c r="DJ190" s="989">
        <f>VLOOKUP($E190,DG$450:DJ$461,4,FALSE)*DG190*($K190)+(DG190-DH190-DI190)*(1-$K190)</f>
        <v>0</v>
      </c>
      <c r="DK190" s="946"/>
      <c r="DN190" s="1025">
        <f>VLOOKUP($A190,'New Resources - Group'!$A$4:$Y$133,DN$2,FALSE)*DN$1</f>
        <v>0</v>
      </c>
      <c r="DO190" s="988">
        <f>$G190+DN190</f>
        <v>0</v>
      </c>
      <c r="DP190" s="989">
        <f>VLOOKUP($E190,DO$450:DR$461,2,FALSE)*DO190*($K190)+IF($G190&lt;&gt;0,($H190/$G190)*DO190,0)*(1-$K190)</f>
        <v>0</v>
      </c>
      <c r="DQ190" s="989">
        <f>VLOOKUP($E190,DO$450:DR$461,3,FALSE)*DO190*($K190)+IF($G190&lt;&gt;0,($I190/$G190)*DO190,0)*(1-$K190)</f>
        <v>0</v>
      </c>
      <c r="DR190" s="989">
        <f>VLOOKUP($E190,DO$450:DR$461,4,FALSE)*DO190*($K190)+(DO190-DP190-DQ190)*(1-$K190)</f>
        <v>0</v>
      </c>
      <c r="DS190" s="946"/>
      <c r="DV190" s="1025">
        <f>VLOOKUP($A190,'New Resources - Group'!$A$4:$Y$133,DV$2,FALSE)*DV$1</f>
        <v>0</v>
      </c>
      <c r="DW190" s="988">
        <f>$G190+DV190</f>
        <v>0</v>
      </c>
      <c r="DX190" s="989">
        <f>VLOOKUP($E190,DW$450:DZ$461,2,FALSE)*DW190*($K190)+IF($G190&lt;&gt;0,($H190/$G190)*DW190,0)*(1-$K190)</f>
        <v>0</v>
      </c>
      <c r="DY190" s="989">
        <f>VLOOKUP($E190,DW$450:DZ$461,3,FALSE)*DW190*($K190)+IF($G190&lt;&gt;0,($I190/$G190)*DW190,0)*(1-$K190)</f>
        <v>0</v>
      </c>
      <c r="DZ190" s="989">
        <f>VLOOKUP($E190,DW$450:DZ$461,4,FALSE)*DW190*($K190)+(DW190-DX190-DY190)*(1-$K190)</f>
        <v>0</v>
      </c>
      <c r="EA190" s="946"/>
      <c r="ED190" s="1025">
        <f>VLOOKUP($A190,'New Resources - Group'!$A$4:$Y$133,ED$2,FALSE)*ED$1</f>
        <v>0</v>
      </c>
      <c r="EE190" s="988">
        <f>$G190+ED190</f>
        <v>0</v>
      </c>
      <c r="EF190" s="989">
        <f>VLOOKUP($E190,EE$450:EH$461,2,FALSE)*EE190*($K190)+IF($G190&lt;&gt;0,($H190/$G190)*EE190,0)*(1-$K190)</f>
        <v>0</v>
      </c>
      <c r="EG190" s="989">
        <f>VLOOKUP($E190,EE$450:EH$461,3,FALSE)*EE190*($K190)+IF($G190&lt;&gt;0,($I190/$G190)*EE190,0)*(1-$K190)</f>
        <v>0</v>
      </c>
      <c r="EH190" s="989">
        <f>VLOOKUP($E190,EE$450:EH$461,4,FALSE)*EE190*($K190)+(EE190-EF190-EG190)*(1-$K190)</f>
        <v>0</v>
      </c>
      <c r="EI190" s="946"/>
      <c r="EL190" s="1025">
        <f>VLOOKUP($A190,'New Resources - Group'!$A$4:$Y$133,EL$2,FALSE)*EL$1</f>
        <v>0</v>
      </c>
      <c r="EM190" s="988">
        <f>$G190+EL190</f>
        <v>0</v>
      </c>
      <c r="EN190" s="989">
        <f>VLOOKUP($E190,EM$450:EP$461,2,FALSE)*EM190*($K190)+IF($G190&lt;&gt;0,($H190/$G190)*EM190,0)*(1-$K190)</f>
        <v>0</v>
      </c>
      <c r="EO190" s="989">
        <f>VLOOKUP($E190,EM$450:EP$461,3,FALSE)*EM190*($K190)+IF($G190&lt;&gt;0,($I190/$G190)*EM190,0)*(1-$K190)</f>
        <v>0</v>
      </c>
      <c r="EP190" s="989">
        <f>VLOOKUP($E190,EM$450:EP$461,4,FALSE)*EM190*($K190)+(EM190-EN190-EO190)*(1-$K190)</f>
        <v>0</v>
      </c>
      <c r="EQ190" s="946"/>
      <c r="ET190" s="1025">
        <f>VLOOKUP($A190,'New Resources - Group'!$A$4:$Y$133,ET$2,FALSE)*ET$1</f>
        <v>0</v>
      </c>
      <c r="EU190" s="988">
        <f>$G190+ET190</f>
        <v>0</v>
      </c>
      <c r="EV190" s="989">
        <f>VLOOKUP($E190,EU$450:EX$461,2,FALSE)*EU190*($K190)+IF($G190&lt;&gt;0,($H190/$G190)*EU190,0)*(1-$K190)</f>
        <v>0</v>
      </c>
      <c r="EW190" s="989">
        <f>VLOOKUP($E190,EU$450:EX$461,3,FALSE)*EU190*($K190)+IF($G190&lt;&gt;0,($I190/$G190)*EU190,0)*(1-$K190)</f>
        <v>0</v>
      </c>
      <c r="EX190" s="989">
        <f>VLOOKUP($E190,EU$450:EX$461,4,FALSE)*EU190*($K190)+(EU190-EV190-EW190)*(1-$K190)</f>
        <v>0</v>
      </c>
      <c r="EY190" s="946"/>
      <c r="FB190" s="1025">
        <f>VLOOKUP($A190,'New Resources - Group'!$A$4:$Y$133,FB$2,FALSE)*FB$1</f>
        <v>0</v>
      </c>
      <c r="FC190" s="988">
        <f>$G190+FB190</f>
        <v>0</v>
      </c>
      <c r="FD190" s="989">
        <f>VLOOKUP($E190,FC$450:FF$461,2,FALSE)*FC190*($K190)+IF($G190&lt;&gt;0,($H190/$G190)*FC190,0)*(1-$K190)</f>
        <v>0</v>
      </c>
      <c r="FE190" s="989">
        <f>VLOOKUP($E190,FC$450:FF$461,3,FALSE)*FC190*($K190)+IF($G190&lt;&gt;0,($I190/$G190)*FC190,0)*(1-$K190)</f>
        <v>0</v>
      </c>
      <c r="FF190" s="989">
        <f>VLOOKUP($E190,FC$450:FF$461,4,FALSE)*FC190*($K190)+(FC190-FD190-FE190)*(1-$K190)</f>
        <v>0</v>
      </c>
      <c r="FG190" s="946"/>
      <c r="FJ190" s="1025">
        <f>VLOOKUP($A190,'New Resources - Group'!$A$4:$Y$133,FJ$2,FALSE)*FJ$1</f>
        <v>0</v>
      </c>
      <c r="FK190" s="988">
        <f>$G190+FJ190</f>
        <v>0</v>
      </c>
      <c r="FL190" s="989">
        <f>VLOOKUP($E190,FK$450:FN$461,2,FALSE)*FK190*($K190)+IF($G190&lt;&gt;0,($H190/$G190)*FK190,0)*(1-$K190)</f>
        <v>0</v>
      </c>
      <c r="FM190" s="989">
        <f>VLOOKUP($E190,FK$450:FN$461,3,FALSE)*FK190*($K190)+IF($G190&lt;&gt;0,($I190/$G190)*FK190,0)*(1-$K190)</f>
        <v>0</v>
      </c>
      <c r="FN190" s="989">
        <f>VLOOKUP($E190,FK$450:FN$461,4,FALSE)*FK190*($K190)+(FK190-FL190-FM190)*(1-$K190)</f>
        <v>0</v>
      </c>
      <c r="FO190" s="946"/>
    </row>
    <row r="191" spans="1:171">
      <c r="A191" s="1291"/>
      <c r="B191" s="863" t="s">
        <v>415</v>
      </c>
      <c r="C191" s="1733"/>
      <c r="D191" s="55"/>
      <c r="E191" s="196"/>
      <c r="F191" s="196"/>
      <c r="G191" s="68"/>
      <c r="H191" s="68"/>
      <c r="I191" s="68"/>
      <c r="J191" s="1290"/>
      <c r="K191" s="777"/>
      <c r="S191" s="946"/>
      <c r="AA191" s="946"/>
      <c r="AI191" s="946"/>
      <c r="AQ191" s="946"/>
      <c r="AY191" s="946"/>
      <c r="BG191" s="946"/>
      <c r="BO191" s="946"/>
      <c r="BW191" s="946"/>
      <c r="CE191" s="946"/>
      <c r="CM191" s="946"/>
      <c r="CU191" s="946"/>
      <c r="DC191" s="946"/>
      <c r="DK191" s="946"/>
      <c r="DS191" s="946"/>
      <c r="EA191" s="946"/>
      <c r="EI191" s="946"/>
      <c r="EQ191" s="946"/>
      <c r="EY191" s="946"/>
      <c r="FG191" s="946"/>
      <c r="FO191" s="946"/>
    </row>
    <row r="192" spans="1:171">
      <c r="A192" s="1267">
        <v>560</v>
      </c>
      <c r="B192" s="220" t="s">
        <v>406</v>
      </c>
      <c r="C192" s="1963" t="s">
        <v>72</v>
      </c>
      <c r="D192" s="764">
        <v>547</v>
      </c>
      <c r="E192" s="182" t="str">
        <f>'Sch 3 - Expenses'!E27</f>
        <v>PROD</v>
      </c>
      <c r="F192" s="765"/>
      <c r="G192" s="182">
        <f>'Sch 3 - Expenses'!G27</f>
        <v>0</v>
      </c>
      <c r="H192" s="182">
        <f>'Sch 3 - Expenses'!H27</f>
        <v>0</v>
      </c>
      <c r="I192" s="182">
        <f>'Sch 3 - Expenses'!I27</f>
        <v>0</v>
      </c>
      <c r="J192" s="1247">
        <f>'Sch 3 - Expenses'!J27</f>
        <v>0</v>
      </c>
      <c r="K192" s="777">
        <f t="shared" si="188"/>
        <v>1</v>
      </c>
      <c r="N192" s="1025">
        <f>VLOOKUP($A192,'New Resources - Group'!$A$4:$Y$133,N$2,FALSE)*N$1</f>
        <v>0</v>
      </c>
      <c r="O192" s="988">
        <f>$G192+N192</f>
        <v>0</v>
      </c>
      <c r="P192" s="989">
        <f>VLOOKUP($E192,O$450:R$461,2,FALSE)*O192*($K192)+IF($G192&lt;&gt;0,($H192/$G192)*O192,0)*(1-$K192)</f>
        <v>0</v>
      </c>
      <c r="Q192" s="989">
        <f>VLOOKUP($E192,O$450:R$461,3,FALSE)*O192*($K192)+IF($G192&lt;&gt;0,($I192/$G192)*O192,0)*(1-$K192)</f>
        <v>0</v>
      </c>
      <c r="R192" s="989">
        <f>VLOOKUP($E192,O$450:R$461,4,FALSE)*O192*($K192)+(O192-P192-Q192)*(1-$K192)</f>
        <v>0</v>
      </c>
      <c r="S192" s="946"/>
      <c r="V192" s="1025">
        <f>VLOOKUP($A192,'New Resources - Group'!$A$4:$Y$133,V$2,FALSE)*V$1</f>
        <v>0</v>
      </c>
      <c r="W192" s="988">
        <f>$G192+V192</f>
        <v>0</v>
      </c>
      <c r="X192" s="989">
        <f>VLOOKUP($E192,W$450:Z$461,2,FALSE)*W192*($K192)+IF($G192&lt;&gt;0,($H192/$G192)*W192,0)*(1-$K192)</f>
        <v>0</v>
      </c>
      <c r="Y192" s="989">
        <f>VLOOKUP($E192,W$450:Z$461,3,FALSE)*W192*($K192)+IF($G192&lt;&gt;0,($I192/$G192)*W192,0)*(1-$K192)</f>
        <v>0</v>
      </c>
      <c r="Z192" s="989">
        <f>VLOOKUP($E192,W$450:Z$461,4,FALSE)*W192*($K192)+(W192-X192-Y192)*(1-$K192)</f>
        <v>0</v>
      </c>
      <c r="AA192" s="946"/>
      <c r="AD192" s="1025">
        <f>VLOOKUP($A192,'New Resources - Group'!$A$4:$Y$133,AD$2,FALSE)*AD$1</f>
        <v>0</v>
      </c>
      <c r="AE192" s="988">
        <f>$G192+AD192</f>
        <v>0</v>
      </c>
      <c r="AF192" s="989">
        <f>VLOOKUP($E192,AE$450:AH$461,2,FALSE)*AE192*($K192)+IF($G192&lt;&gt;0,($H192/$G192)*AE192,0)*(1-$K192)</f>
        <v>0</v>
      </c>
      <c r="AG192" s="989">
        <f>VLOOKUP($E192,AE$450:AH$461,3,FALSE)*AE192*($K192)+IF($G192&lt;&gt;0,($I192/$G192)*AE192,0)*(1-$K192)</f>
        <v>0</v>
      </c>
      <c r="AH192" s="989">
        <f>VLOOKUP($E192,AE$450:AH$461,4,FALSE)*AE192*($K192)+(AE192-AF192-AG192)*(1-$K192)</f>
        <v>0</v>
      </c>
      <c r="AI192" s="946"/>
      <c r="AL192" s="1025">
        <f>VLOOKUP($A192,'New Resources - Group'!$A$4:$Y$133,AL$2,FALSE)*AL$1</f>
        <v>0</v>
      </c>
      <c r="AM192" s="988">
        <f>$G192+AL192</f>
        <v>0</v>
      </c>
      <c r="AN192" s="989">
        <f>VLOOKUP($E192,AM$450:AP$461,2,FALSE)*AM192*($K192)+IF($G192&lt;&gt;0,($H192/$G192)*AM192,0)*(1-$K192)</f>
        <v>0</v>
      </c>
      <c r="AO192" s="989">
        <f>VLOOKUP($E192,AM$450:AP$461,3,FALSE)*AM192*($K192)+IF($G192&lt;&gt;0,($I192/$G192)*AM192,0)*(1-$K192)</f>
        <v>0</v>
      </c>
      <c r="AP192" s="989">
        <f>VLOOKUP($E192,AM$450:AP$461,4,FALSE)*AM192*($K192)+(AM192-AN192-AO192)*(1-$K192)</f>
        <v>0</v>
      </c>
      <c r="AQ192" s="946"/>
      <c r="AT192" s="1025">
        <f>VLOOKUP($A192,'New Resources - Group'!$A$4:$Y$133,AT$2,FALSE)*AT$1</f>
        <v>0</v>
      </c>
      <c r="AU192" s="988">
        <f>$G192+AT192</f>
        <v>0</v>
      </c>
      <c r="AV192" s="989">
        <f>VLOOKUP($E192,AU$450:AX$461,2,FALSE)*AU192*($K192)+IF($G192&lt;&gt;0,($H192/$G192)*AU192,0)*(1-$K192)</f>
        <v>0</v>
      </c>
      <c r="AW192" s="989">
        <f>VLOOKUP($E192,AU$450:AX$461,3,FALSE)*AU192*($K192)+IF($G192&lt;&gt;0,($I192/$G192)*AU192,0)*(1-$K192)</f>
        <v>0</v>
      </c>
      <c r="AX192" s="989">
        <f>VLOOKUP($E192,AU$450:AX$461,4,FALSE)*AU192*($K192)+(AU192-AV192-AW192)*(1-$K192)</f>
        <v>0</v>
      </c>
      <c r="AY192" s="946"/>
      <c r="BB192" s="1025">
        <f>VLOOKUP($A192,'New Resources - Group'!$A$4:$Y$133,BB$2,FALSE)*BB$1</f>
        <v>0</v>
      </c>
      <c r="BC192" s="988">
        <f>$G192+BB192</f>
        <v>0</v>
      </c>
      <c r="BD192" s="989">
        <f>VLOOKUP($E192,BC$450:BF$461,2,FALSE)*BC192*($K192)+IF($G192&lt;&gt;0,($H192/$G192)*BC192,0)*(1-$K192)</f>
        <v>0</v>
      </c>
      <c r="BE192" s="989">
        <f>VLOOKUP($E192,BC$450:BF$461,3,FALSE)*BC192*($K192)+IF($G192&lt;&gt;0,($I192/$G192)*BC192,0)*(1-$K192)</f>
        <v>0</v>
      </c>
      <c r="BF192" s="989">
        <f>VLOOKUP($E192,BC$450:BF$461,4,FALSE)*BC192*($K192)+(BC192-BD192-BE192)*(1-$K192)</f>
        <v>0</v>
      </c>
      <c r="BG192" s="946"/>
      <c r="BJ192" s="1025">
        <f>VLOOKUP($A192,'New Resources - Group'!$A$4:$Y$133,BJ$2,FALSE)*BJ$1</f>
        <v>0</v>
      </c>
      <c r="BK192" s="988">
        <f>$G192+BJ192</f>
        <v>0</v>
      </c>
      <c r="BL192" s="989">
        <f>VLOOKUP($E192,BK$450:BN$461,2,FALSE)*BK192*($K192)+IF($G192&lt;&gt;0,($H192/$G192)*BK192,0)*(1-$K192)</f>
        <v>0</v>
      </c>
      <c r="BM192" s="989">
        <f>VLOOKUP($E192,BK$450:BN$461,3,FALSE)*BK192*($K192)+IF($G192&lt;&gt;0,($I192/$G192)*BK192,0)*(1-$K192)</f>
        <v>0</v>
      </c>
      <c r="BN192" s="989">
        <f>VLOOKUP($E192,BK$450:BN$461,4,FALSE)*BK192*($K192)+(BK192-BL192-BM192)*(1-$K192)</f>
        <v>0</v>
      </c>
      <c r="BO192" s="946"/>
      <c r="BR192" s="1025">
        <f>VLOOKUP($A192,'New Resources - Group'!$A$4:$Y$133,BR$2,FALSE)*BR$1</f>
        <v>0</v>
      </c>
      <c r="BS192" s="988">
        <f>$G192+BR192</f>
        <v>0</v>
      </c>
      <c r="BT192" s="989">
        <f>VLOOKUP($E192,BS$450:BV$461,2,FALSE)*BS192*($K192)+IF($G192&lt;&gt;0,($H192/$G192)*BS192,0)*(1-$K192)</f>
        <v>0</v>
      </c>
      <c r="BU192" s="989">
        <f>VLOOKUP($E192,BS$450:BV$461,3,FALSE)*BS192*($K192)+IF($G192&lt;&gt;0,($I192/$G192)*BS192,0)*(1-$K192)</f>
        <v>0</v>
      </c>
      <c r="BV192" s="989">
        <f>VLOOKUP($E192,BS$450:BV$461,4,FALSE)*BS192*($K192)+(BS192-BT192-BU192)*(1-$K192)</f>
        <v>0</v>
      </c>
      <c r="BW192" s="946"/>
      <c r="BZ192" s="1025">
        <f>VLOOKUP($A192,'New Resources - Group'!$A$4:$Y$133,BZ$2,FALSE)*BZ$1</f>
        <v>0</v>
      </c>
      <c r="CA192" s="988">
        <f>$G192+BZ192</f>
        <v>0</v>
      </c>
      <c r="CB192" s="989">
        <f>VLOOKUP($E192,CA$450:CD$461,2,FALSE)*CA192*($K192)+IF($G192&lt;&gt;0,($H192/$G192)*CA192,0)*(1-$K192)</f>
        <v>0</v>
      </c>
      <c r="CC192" s="989">
        <f>VLOOKUP($E192,CA$450:CD$461,3,FALSE)*CA192*($K192)+IF($G192&lt;&gt;0,($I192/$G192)*CA192,0)*(1-$K192)</f>
        <v>0</v>
      </c>
      <c r="CD192" s="989">
        <f>VLOOKUP($E192,CA$450:CD$461,4,FALSE)*CA192*($K192)+(CA192-CB192-CC192)*(1-$K192)</f>
        <v>0</v>
      </c>
      <c r="CE192" s="946"/>
      <c r="CH192" s="1025">
        <f>VLOOKUP($A192,'New Resources - Group'!$A$4:$Y$133,CH$2,FALSE)*CH$1</f>
        <v>0</v>
      </c>
      <c r="CI192" s="988">
        <f>$G192+CH192</f>
        <v>0</v>
      </c>
      <c r="CJ192" s="989">
        <f>VLOOKUP($E192,CI$450:CL$461,2,FALSE)*CI192*($K192)+IF($G192&lt;&gt;0,($H192/$G192)*CI192,0)*(1-$K192)</f>
        <v>0</v>
      </c>
      <c r="CK192" s="989">
        <f>VLOOKUP($E192,CI$450:CL$461,3,FALSE)*CI192*($K192)+IF($G192&lt;&gt;0,($I192/$G192)*CI192,0)*(1-$K192)</f>
        <v>0</v>
      </c>
      <c r="CL192" s="989">
        <f>VLOOKUP($E192,CI$450:CL$461,4,FALSE)*CI192*($K192)+(CI192-CJ192-CK192)*(1-$K192)</f>
        <v>0</v>
      </c>
      <c r="CM192" s="946"/>
      <c r="CP192" s="1025">
        <f>VLOOKUP($A192,'New Resources - Group'!$A$4:$Y$133,CP$2,FALSE)*CP$1</f>
        <v>0</v>
      </c>
      <c r="CQ192" s="988">
        <f>$G192+CP192</f>
        <v>0</v>
      </c>
      <c r="CR192" s="989">
        <f>VLOOKUP($E192,CQ$450:CT$461,2,FALSE)*CQ192*($K192)+IF($G192&lt;&gt;0,($H192/$G192)*CQ192,0)*(1-$K192)</f>
        <v>0</v>
      </c>
      <c r="CS192" s="989">
        <f>VLOOKUP($E192,CQ$450:CT$461,3,FALSE)*CQ192*($K192)+IF($G192&lt;&gt;0,($I192/$G192)*CQ192,0)*(1-$K192)</f>
        <v>0</v>
      </c>
      <c r="CT192" s="989">
        <f>VLOOKUP($E192,CQ$450:CT$461,4,FALSE)*CQ192*($K192)+(CQ192-CR192-CS192)*(1-$K192)</f>
        <v>0</v>
      </c>
      <c r="CU192" s="946"/>
      <c r="CX192" s="1025">
        <f>VLOOKUP($A192,'New Resources - Group'!$A$4:$Y$133,CX$2,FALSE)*CX$1</f>
        <v>0</v>
      </c>
      <c r="CY192" s="988">
        <f>$G192+CX192</f>
        <v>0</v>
      </c>
      <c r="CZ192" s="989">
        <f>VLOOKUP($E192,CY$450:DB$461,2,FALSE)*CY192*($K192)+IF($G192&lt;&gt;0,($H192/$G192)*CY192,0)*(1-$K192)</f>
        <v>0</v>
      </c>
      <c r="DA192" s="989">
        <f>VLOOKUP($E192,CY$450:DB$461,3,FALSE)*CY192*($K192)+IF($G192&lt;&gt;0,($I192/$G192)*CY192,0)*(1-$K192)</f>
        <v>0</v>
      </c>
      <c r="DB192" s="989">
        <f>VLOOKUP($E192,CY$450:DB$461,4,FALSE)*CY192*($K192)+(CY192-CZ192-DA192)*(1-$K192)</f>
        <v>0</v>
      </c>
      <c r="DC192" s="946"/>
      <c r="DF192" s="1025">
        <f>VLOOKUP($A192,'New Resources - Group'!$A$4:$Y$133,DF$2,FALSE)*DF$1</f>
        <v>0</v>
      </c>
      <c r="DG192" s="988">
        <f>$G192+DF192</f>
        <v>0</v>
      </c>
      <c r="DH192" s="989">
        <f>VLOOKUP($E192,DG$450:DJ$461,2,FALSE)*DG192*($K192)+IF($G192&lt;&gt;0,($H192/$G192)*DG192,0)*(1-$K192)</f>
        <v>0</v>
      </c>
      <c r="DI192" s="989">
        <f>VLOOKUP($E192,DG$450:DJ$461,3,FALSE)*DG192*($K192)+IF($G192&lt;&gt;0,($I192/$G192)*DG192,0)*(1-$K192)</f>
        <v>0</v>
      </c>
      <c r="DJ192" s="989">
        <f>VLOOKUP($E192,DG$450:DJ$461,4,FALSE)*DG192*($K192)+(DG192-DH192-DI192)*(1-$K192)</f>
        <v>0</v>
      </c>
      <c r="DK192" s="946"/>
      <c r="DN192" s="1025">
        <f>VLOOKUP($A192,'New Resources - Group'!$A$4:$Y$133,DN$2,FALSE)*DN$1</f>
        <v>0</v>
      </c>
      <c r="DO192" s="988">
        <f>$G192+DN192</f>
        <v>0</v>
      </c>
      <c r="DP192" s="989">
        <f>VLOOKUP($E192,DO$450:DR$461,2,FALSE)*DO192*($K192)+IF($G192&lt;&gt;0,($H192/$G192)*DO192,0)*(1-$K192)</f>
        <v>0</v>
      </c>
      <c r="DQ192" s="989">
        <f>VLOOKUP($E192,DO$450:DR$461,3,FALSE)*DO192*($K192)+IF($G192&lt;&gt;0,($I192/$G192)*DO192,0)*(1-$K192)</f>
        <v>0</v>
      </c>
      <c r="DR192" s="989">
        <f>VLOOKUP($E192,DO$450:DR$461,4,FALSE)*DO192*($K192)+(DO192-DP192-DQ192)*(1-$K192)</f>
        <v>0</v>
      </c>
      <c r="DS192" s="946"/>
      <c r="DV192" s="1025">
        <f>VLOOKUP($A192,'New Resources - Group'!$A$4:$Y$133,DV$2,FALSE)*DV$1</f>
        <v>0</v>
      </c>
      <c r="DW192" s="988">
        <f>$G192+DV192</f>
        <v>0</v>
      </c>
      <c r="DX192" s="989">
        <f>VLOOKUP($E192,DW$450:DZ$461,2,FALSE)*DW192*($K192)+IF($G192&lt;&gt;0,($H192/$G192)*DW192,0)*(1-$K192)</f>
        <v>0</v>
      </c>
      <c r="DY192" s="989">
        <f>VLOOKUP($E192,DW$450:DZ$461,3,FALSE)*DW192*($K192)+IF($G192&lt;&gt;0,($I192/$G192)*DW192,0)*(1-$K192)</f>
        <v>0</v>
      </c>
      <c r="DZ192" s="989">
        <f>VLOOKUP($E192,DW$450:DZ$461,4,FALSE)*DW192*($K192)+(DW192-DX192-DY192)*(1-$K192)</f>
        <v>0</v>
      </c>
      <c r="EA192" s="946"/>
      <c r="ED192" s="1025">
        <f>VLOOKUP($A192,'New Resources - Group'!$A$4:$Y$133,ED$2,FALSE)*ED$1</f>
        <v>0</v>
      </c>
      <c r="EE192" s="988">
        <f>$G192+ED192</f>
        <v>0</v>
      </c>
      <c r="EF192" s="989">
        <f>VLOOKUP($E192,EE$450:EH$461,2,FALSE)*EE192*($K192)+IF($G192&lt;&gt;0,($H192/$G192)*EE192,0)*(1-$K192)</f>
        <v>0</v>
      </c>
      <c r="EG192" s="989">
        <f>VLOOKUP($E192,EE$450:EH$461,3,FALSE)*EE192*($K192)+IF($G192&lt;&gt;0,($I192/$G192)*EE192,0)*(1-$K192)</f>
        <v>0</v>
      </c>
      <c r="EH192" s="989">
        <f>VLOOKUP($E192,EE$450:EH$461,4,FALSE)*EE192*($K192)+(EE192-EF192-EG192)*(1-$K192)</f>
        <v>0</v>
      </c>
      <c r="EI192" s="946"/>
      <c r="EL192" s="1025">
        <f>VLOOKUP($A192,'New Resources - Group'!$A$4:$Y$133,EL$2,FALSE)*EL$1</f>
        <v>0</v>
      </c>
      <c r="EM192" s="988">
        <f>$G192+EL192</f>
        <v>0</v>
      </c>
      <c r="EN192" s="989">
        <f>VLOOKUP($E192,EM$450:EP$461,2,FALSE)*EM192*($K192)+IF($G192&lt;&gt;0,($H192/$G192)*EM192,0)*(1-$K192)</f>
        <v>0</v>
      </c>
      <c r="EO192" s="989">
        <f>VLOOKUP($E192,EM$450:EP$461,3,FALSE)*EM192*($K192)+IF($G192&lt;&gt;0,($I192/$G192)*EM192,0)*(1-$K192)</f>
        <v>0</v>
      </c>
      <c r="EP192" s="989">
        <f>VLOOKUP($E192,EM$450:EP$461,4,FALSE)*EM192*($K192)+(EM192-EN192-EO192)*(1-$K192)</f>
        <v>0</v>
      </c>
      <c r="EQ192" s="946"/>
      <c r="ET192" s="1025">
        <f>VLOOKUP($A192,'New Resources - Group'!$A$4:$Y$133,ET$2,FALSE)*ET$1</f>
        <v>0</v>
      </c>
      <c r="EU192" s="988">
        <f>$G192+ET192</f>
        <v>0</v>
      </c>
      <c r="EV192" s="989">
        <f>VLOOKUP($E192,EU$450:EX$461,2,FALSE)*EU192*($K192)+IF($G192&lt;&gt;0,($H192/$G192)*EU192,0)*(1-$K192)</f>
        <v>0</v>
      </c>
      <c r="EW192" s="989">
        <f>VLOOKUP($E192,EU$450:EX$461,3,FALSE)*EU192*($K192)+IF($G192&lt;&gt;0,($I192/$G192)*EU192,0)*(1-$K192)</f>
        <v>0</v>
      </c>
      <c r="EX192" s="989">
        <f>VLOOKUP($E192,EU$450:EX$461,4,FALSE)*EU192*($K192)+(EU192-EV192-EW192)*(1-$K192)</f>
        <v>0</v>
      </c>
      <c r="EY192" s="946"/>
      <c r="FB192" s="1025">
        <f>VLOOKUP($A192,'New Resources - Group'!$A$4:$Y$133,FB$2,FALSE)*FB$1</f>
        <v>0</v>
      </c>
      <c r="FC192" s="988">
        <f>$G192+FB192</f>
        <v>0</v>
      </c>
      <c r="FD192" s="989">
        <f>VLOOKUP($E192,FC$450:FF$461,2,FALSE)*FC192*($K192)+IF($G192&lt;&gt;0,($H192/$G192)*FC192,0)*(1-$K192)</f>
        <v>0</v>
      </c>
      <c r="FE192" s="989">
        <f>VLOOKUP($E192,FC$450:FF$461,3,FALSE)*FC192*($K192)+IF($G192&lt;&gt;0,($I192/$G192)*FC192,0)*(1-$K192)</f>
        <v>0</v>
      </c>
      <c r="FF192" s="989">
        <f>VLOOKUP($E192,FC$450:FF$461,4,FALSE)*FC192*($K192)+(FC192-FD192-FE192)*(1-$K192)</f>
        <v>0</v>
      </c>
      <c r="FG192" s="946"/>
      <c r="FJ192" s="1025">
        <f>VLOOKUP($A192,'New Resources - Group'!$A$4:$Y$133,FJ$2,FALSE)*FJ$1</f>
        <v>0</v>
      </c>
      <c r="FK192" s="988">
        <f>$G192+FJ192</f>
        <v>0</v>
      </c>
      <c r="FL192" s="989">
        <f>VLOOKUP($E192,FK$450:FN$461,2,FALSE)*FK192*($K192)+IF($G192&lt;&gt;0,($H192/$G192)*FK192,0)*(1-$K192)</f>
        <v>0</v>
      </c>
      <c r="FM192" s="989">
        <f>VLOOKUP($E192,FK$450:FN$461,3,FALSE)*FK192*($K192)+IF($G192&lt;&gt;0,($I192/$G192)*FK192,0)*(1-$K192)</f>
        <v>0</v>
      </c>
      <c r="FN192" s="989">
        <f>VLOOKUP($E192,FK$450:FN$461,4,FALSE)*FK192*($K192)+(FK192-FL192-FM192)*(1-$K192)</f>
        <v>0</v>
      </c>
      <c r="FO192" s="946"/>
    </row>
    <row r="193" spans="1:171">
      <c r="A193" s="1267">
        <v>570</v>
      </c>
      <c r="B193" s="787" t="s">
        <v>254</v>
      </c>
      <c r="C193" s="1963" t="s">
        <v>72</v>
      </c>
      <c r="D193" s="764" t="s">
        <v>552</v>
      </c>
      <c r="E193" s="182" t="str">
        <f>'Sch 3 - Expenses'!E28</f>
        <v>PROD</v>
      </c>
      <c r="F193" s="765"/>
      <c r="G193" s="182">
        <f>'Sch 3 - Expenses'!G28</f>
        <v>0</v>
      </c>
      <c r="H193" s="182">
        <f>'Sch 3 - Expenses'!H28</f>
        <v>0</v>
      </c>
      <c r="I193" s="182">
        <f>'Sch 3 - Expenses'!I28</f>
        <v>0</v>
      </c>
      <c r="J193" s="1247">
        <f>'Sch 3 - Expenses'!J28</f>
        <v>0</v>
      </c>
      <c r="K193" s="777">
        <f t="shared" si="188"/>
        <v>1</v>
      </c>
      <c r="N193" s="1025">
        <f>VLOOKUP($A193,'New Resources - Group'!$A$4:$Y$133,N$2,FALSE)*N$1</f>
        <v>0</v>
      </c>
      <c r="O193" s="988">
        <f>$G193+N193</f>
        <v>0</v>
      </c>
      <c r="P193" s="989">
        <f>VLOOKUP($E193,O$450:R$461,2,FALSE)*O193*($K193)+IF($G193&lt;&gt;0,($H193/$G193)*O193,0)*(1-$K193)</f>
        <v>0</v>
      </c>
      <c r="Q193" s="989">
        <f>VLOOKUP($E193,O$450:R$461,3,FALSE)*O193*($K193)+IF($G193&lt;&gt;0,($I193/$G193)*O193,0)*(1-$K193)</f>
        <v>0</v>
      </c>
      <c r="R193" s="989">
        <f>VLOOKUP($E193,O$450:R$461,4,FALSE)*O193*($K193)+(O193-P193-Q193)*(1-$K193)</f>
        <v>0</v>
      </c>
      <c r="S193" s="946"/>
      <c r="V193" s="1025">
        <f>VLOOKUP($A193,'New Resources - Group'!$A$4:$Y$133,V$2,FALSE)*V$1</f>
        <v>0</v>
      </c>
      <c r="W193" s="988">
        <f>$G193+V193</f>
        <v>0</v>
      </c>
      <c r="X193" s="989">
        <f>VLOOKUP($E193,W$450:Z$461,2,FALSE)*W193*($K193)+IF($G193&lt;&gt;0,($H193/$G193)*W193,0)*(1-$K193)</f>
        <v>0</v>
      </c>
      <c r="Y193" s="989">
        <f>VLOOKUP($E193,W$450:Z$461,3,FALSE)*W193*($K193)+IF($G193&lt;&gt;0,($I193/$G193)*W193,0)*(1-$K193)</f>
        <v>0</v>
      </c>
      <c r="Z193" s="989">
        <f>VLOOKUP($E193,W$450:Z$461,4,FALSE)*W193*($K193)+(W193-X193-Y193)*(1-$K193)</f>
        <v>0</v>
      </c>
      <c r="AA193" s="946"/>
      <c r="AD193" s="1025">
        <f>VLOOKUP($A193,'New Resources - Group'!$A$4:$Y$133,AD$2,FALSE)*AD$1</f>
        <v>0</v>
      </c>
      <c r="AE193" s="988">
        <f>$G193+AD193</f>
        <v>0</v>
      </c>
      <c r="AF193" s="989">
        <f>VLOOKUP($E193,AE$450:AH$461,2,FALSE)*AE193*($K193)+IF($G193&lt;&gt;0,($H193/$G193)*AE193,0)*(1-$K193)</f>
        <v>0</v>
      </c>
      <c r="AG193" s="989">
        <f>VLOOKUP($E193,AE$450:AH$461,3,FALSE)*AE193*($K193)+IF($G193&lt;&gt;0,($I193/$G193)*AE193,0)*(1-$K193)</f>
        <v>0</v>
      </c>
      <c r="AH193" s="989">
        <f>VLOOKUP($E193,AE$450:AH$461,4,FALSE)*AE193*($K193)+(AE193-AF193-AG193)*(1-$K193)</f>
        <v>0</v>
      </c>
      <c r="AI193" s="946"/>
      <c r="AL193" s="1025">
        <f>VLOOKUP($A193,'New Resources - Group'!$A$4:$Y$133,AL$2,FALSE)*AL$1</f>
        <v>0</v>
      </c>
      <c r="AM193" s="988">
        <f>$G193+AL193</f>
        <v>0</v>
      </c>
      <c r="AN193" s="989">
        <f>VLOOKUP($E193,AM$450:AP$461,2,FALSE)*AM193*($K193)+IF($G193&lt;&gt;0,($H193/$G193)*AM193,0)*(1-$K193)</f>
        <v>0</v>
      </c>
      <c r="AO193" s="989">
        <f>VLOOKUP($E193,AM$450:AP$461,3,FALSE)*AM193*($K193)+IF($G193&lt;&gt;0,($I193/$G193)*AM193,0)*(1-$K193)</f>
        <v>0</v>
      </c>
      <c r="AP193" s="989">
        <f>VLOOKUP($E193,AM$450:AP$461,4,FALSE)*AM193*($K193)+(AM193-AN193-AO193)*(1-$K193)</f>
        <v>0</v>
      </c>
      <c r="AQ193" s="946"/>
      <c r="AT193" s="1025">
        <f>VLOOKUP($A193,'New Resources - Group'!$A$4:$Y$133,AT$2,FALSE)*AT$1</f>
        <v>0</v>
      </c>
      <c r="AU193" s="988">
        <f>$G193+AT193</f>
        <v>0</v>
      </c>
      <c r="AV193" s="989">
        <f>VLOOKUP($E193,AU$450:AX$461,2,FALSE)*AU193*($K193)+IF($G193&lt;&gt;0,($H193/$G193)*AU193,0)*(1-$K193)</f>
        <v>0</v>
      </c>
      <c r="AW193" s="989">
        <f>VLOOKUP($E193,AU$450:AX$461,3,FALSE)*AU193*($K193)+IF($G193&lt;&gt;0,($I193/$G193)*AU193,0)*(1-$K193)</f>
        <v>0</v>
      </c>
      <c r="AX193" s="989">
        <f>VLOOKUP($E193,AU$450:AX$461,4,FALSE)*AU193*($K193)+(AU193-AV193-AW193)*(1-$K193)</f>
        <v>0</v>
      </c>
      <c r="AY193" s="946"/>
      <c r="BB193" s="1025">
        <f>VLOOKUP($A193,'New Resources - Group'!$A$4:$Y$133,BB$2,FALSE)*BB$1</f>
        <v>0</v>
      </c>
      <c r="BC193" s="988">
        <f>$G193+BB193</f>
        <v>0</v>
      </c>
      <c r="BD193" s="989">
        <f>VLOOKUP($E193,BC$450:BF$461,2,FALSE)*BC193*($K193)+IF($G193&lt;&gt;0,($H193/$G193)*BC193,0)*(1-$K193)</f>
        <v>0</v>
      </c>
      <c r="BE193" s="989">
        <f>VLOOKUP($E193,BC$450:BF$461,3,FALSE)*BC193*($K193)+IF($G193&lt;&gt;0,($I193/$G193)*BC193,0)*(1-$K193)</f>
        <v>0</v>
      </c>
      <c r="BF193" s="989">
        <f>VLOOKUP($E193,BC$450:BF$461,4,FALSE)*BC193*($K193)+(BC193-BD193-BE193)*(1-$K193)</f>
        <v>0</v>
      </c>
      <c r="BG193" s="946"/>
      <c r="BJ193" s="1025">
        <f>VLOOKUP($A193,'New Resources - Group'!$A$4:$Y$133,BJ$2,FALSE)*BJ$1</f>
        <v>0</v>
      </c>
      <c r="BK193" s="988">
        <f>$G193+BJ193</f>
        <v>0</v>
      </c>
      <c r="BL193" s="989">
        <f>VLOOKUP($E193,BK$450:BN$461,2,FALSE)*BK193*($K193)+IF($G193&lt;&gt;0,($H193/$G193)*BK193,0)*(1-$K193)</f>
        <v>0</v>
      </c>
      <c r="BM193" s="989">
        <f>VLOOKUP($E193,BK$450:BN$461,3,FALSE)*BK193*($K193)+IF($G193&lt;&gt;0,($I193/$G193)*BK193,0)*(1-$K193)</f>
        <v>0</v>
      </c>
      <c r="BN193" s="989">
        <f>VLOOKUP($E193,BK$450:BN$461,4,FALSE)*BK193*($K193)+(BK193-BL193-BM193)*(1-$K193)</f>
        <v>0</v>
      </c>
      <c r="BO193" s="946"/>
      <c r="BR193" s="1025">
        <f>VLOOKUP($A193,'New Resources - Group'!$A$4:$Y$133,BR$2,FALSE)*BR$1</f>
        <v>0</v>
      </c>
      <c r="BS193" s="988">
        <f>$G193+BR193</f>
        <v>0</v>
      </c>
      <c r="BT193" s="989">
        <f>VLOOKUP($E193,BS$450:BV$461,2,FALSE)*BS193*($K193)+IF($G193&lt;&gt;0,($H193/$G193)*BS193,0)*(1-$K193)</f>
        <v>0</v>
      </c>
      <c r="BU193" s="989">
        <f>VLOOKUP($E193,BS$450:BV$461,3,FALSE)*BS193*($K193)+IF($G193&lt;&gt;0,($I193/$G193)*BS193,0)*(1-$K193)</f>
        <v>0</v>
      </c>
      <c r="BV193" s="989">
        <f>VLOOKUP($E193,BS$450:BV$461,4,FALSE)*BS193*($K193)+(BS193-BT193-BU193)*(1-$K193)</f>
        <v>0</v>
      </c>
      <c r="BW193" s="946"/>
      <c r="BZ193" s="1025">
        <f>VLOOKUP($A193,'New Resources - Group'!$A$4:$Y$133,BZ$2,FALSE)*BZ$1</f>
        <v>0</v>
      </c>
      <c r="CA193" s="988">
        <f>$G193+BZ193</f>
        <v>0</v>
      </c>
      <c r="CB193" s="989">
        <f>VLOOKUP($E193,CA$450:CD$461,2,FALSE)*CA193*($K193)+IF($G193&lt;&gt;0,($H193/$G193)*CA193,0)*(1-$K193)</f>
        <v>0</v>
      </c>
      <c r="CC193" s="989">
        <f>VLOOKUP($E193,CA$450:CD$461,3,FALSE)*CA193*($K193)+IF($G193&lt;&gt;0,($I193/$G193)*CA193,0)*(1-$K193)</f>
        <v>0</v>
      </c>
      <c r="CD193" s="989">
        <f>VLOOKUP($E193,CA$450:CD$461,4,FALSE)*CA193*($K193)+(CA193-CB193-CC193)*(1-$K193)</f>
        <v>0</v>
      </c>
      <c r="CE193" s="946"/>
      <c r="CH193" s="1025">
        <f>VLOOKUP($A193,'New Resources - Group'!$A$4:$Y$133,CH$2,FALSE)*CH$1</f>
        <v>0</v>
      </c>
      <c r="CI193" s="988">
        <f>$G193+CH193</f>
        <v>0</v>
      </c>
      <c r="CJ193" s="989">
        <f>VLOOKUP($E193,CI$450:CL$461,2,FALSE)*CI193*($K193)+IF($G193&lt;&gt;0,($H193/$G193)*CI193,0)*(1-$K193)</f>
        <v>0</v>
      </c>
      <c r="CK193" s="989">
        <f>VLOOKUP($E193,CI$450:CL$461,3,FALSE)*CI193*($K193)+IF($G193&lt;&gt;0,($I193/$G193)*CI193,0)*(1-$K193)</f>
        <v>0</v>
      </c>
      <c r="CL193" s="989">
        <f>VLOOKUP($E193,CI$450:CL$461,4,FALSE)*CI193*($K193)+(CI193-CJ193-CK193)*(1-$K193)</f>
        <v>0</v>
      </c>
      <c r="CM193" s="946"/>
      <c r="CP193" s="1025">
        <f>VLOOKUP($A193,'New Resources - Group'!$A$4:$Y$133,CP$2,FALSE)*CP$1</f>
        <v>0</v>
      </c>
      <c r="CQ193" s="988">
        <f>$G193+CP193</f>
        <v>0</v>
      </c>
      <c r="CR193" s="989">
        <f>VLOOKUP($E193,CQ$450:CT$461,2,FALSE)*CQ193*($K193)+IF($G193&lt;&gt;0,($H193/$G193)*CQ193,0)*(1-$K193)</f>
        <v>0</v>
      </c>
      <c r="CS193" s="989">
        <f>VLOOKUP($E193,CQ$450:CT$461,3,FALSE)*CQ193*($K193)+IF($G193&lt;&gt;0,($I193/$G193)*CQ193,0)*(1-$K193)</f>
        <v>0</v>
      </c>
      <c r="CT193" s="989">
        <f>VLOOKUP($E193,CQ$450:CT$461,4,FALSE)*CQ193*($K193)+(CQ193-CR193-CS193)*(1-$K193)</f>
        <v>0</v>
      </c>
      <c r="CU193" s="946"/>
      <c r="CX193" s="1025">
        <f>VLOOKUP($A193,'New Resources - Group'!$A$4:$Y$133,CX$2,FALSE)*CX$1</f>
        <v>0</v>
      </c>
      <c r="CY193" s="988">
        <f>$G193+CX193</f>
        <v>0</v>
      </c>
      <c r="CZ193" s="989">
        <f>VLOOKUP($E193,CY$450:DB$461,2,FALSE)*CY193*($K193)+IF($G193&lt;&gt;0,($H193/$G193)*CY193,0)*(1-$K193)</f>
        <v>0</v>
      </c>
      <c r="DA193" s="989">
        <f>VLOOKUP($E193,CY$450:DB$461,3,FALSE)*CY193*($K193)+IF($G193&lt;&gt;0,($I193/$G193)*CY193,0)*(1-$K193)</f>
        <v>0</v>
      </c>
      <c r="DB193" s="989">
        <f>VLOOKUP($E193,CY$450:DB$461,4,FALSE)*CY193*($K193)+(CY193-CZ193-DA193)*(1-$K193)</f>
        <v>0</v>
      </c>
      <c r="DC193" s="946"/>
      <c r="DF193" s="1025">
        <f>VLOOKUP($A193,'New Resources - Group'!$A$4:$Y$133,DF$2,FALSE)*DF$1</f>
        <v>0</v>
      </c>
      <c r="DG193" s="988">
        <f>$G193+DF193</f>
        <v>0</v>
      </c>
      <c r="DH193" s="989">
        <f>VLOOKUP($E193,DG$450:DJ$461,2,FALSE)*DG193*($K193)+IF($G193&lt;&gt;0,($H193/$G193)*DG193,0)*(1-$K193)</f>
        <v>0</v>
      </c>
      <c r="DI193" s="989">
        <f>VLOOKUP($E193,DG$450:DJ$461,3,FALSE)*DG193*($K193)+IF($G193&lt;&gt;0,($I193/$G193)*DG193,0)*(1-$K193)</f>
        <v>0</v>
      </c>
      <c r="DJ193" s="989">
        <f>VLOOKUP($E193,DG$450:DJ$461,4,FALSE)*DG193*($K193)+(DG193-DH193-DI193)*(1-$K193)</f>
        <v>0</v>
      </c>
      <c r="DK193" s="946"/>
      <c r="DN193" s="1025">
        <f>VLOOKUP($A193,'New Resources - Group'!$A$4:$Y$133,DN$2,FALSE)*DN$1</f>
        <v>0</v>
      </c>
      <c r="DO193" s="988">
        <f>$G193+DN193</f>
        <v>0</v>
      </c>
      <c r="DP193" s="989">
        <f>VLOOKUP($E193,DO$450:DR$461,2,FALSE)*DO193*($K193)+IF($G193&lt;&gt;0,($H193/$G193)*DO193,0)*(1-$K193)</f>
        <v>0</v>
      </c>
      <c r="DQ193" s="989">
        <f>VLOOKUP($E193,DO$450:DR$461,3,FALSE)*DO193*($K193)+IF($G193&lt;&gt;0,($I193/$G193)*DO193,0)*(1-$K193)</f>
        <v>0</v>
      </c>
      <c r="DR193" s="989">
        <f>VLOOKUP($E193,DO$450:DR$461,4,FALSE)*DO193*($K193)+(DO193-DP193-DQ193)*(1-$K193)</f>
        <v>0</v>
      </c>
      <c r="DS193" s="946"/>
      <c r="DV193" s="1025">
        <f>VLOOKUP($A193,'New Resources - Group'!$A$4:$Y$133,DV$2,FALSE)*DV$1</f>
        <v>0</v>
      </c>
      <c r="DW193" s="988">
        <f>$G193+DV193</f>
        <v>0</v>
      </c>
      <c r="DX193" s="989">
        <f>VLOOKUP($E193,DW$450:DZ$461,2,FALSE)*DW193*($K193)+IF($G193&lt;&gt;0,($H193/$G193)*DW193,0)*(1-$K193)</f>
        <v>0</v>
      </c>
      <c r="DY193" s="989">
        <f>VLOOKUP($E193,DW$450:DZ$461,3,FALSE)*DW193*($K193)+IF($G193&lt;&gt;0,($I193/$G193)*DW193,0)*(1-$K193)</f>
        <v>0</v>
      </c>
      <c r="DZ193" s="989">
        <f>VLOOKUP($E193,DW$450:DZ$461,4,FALSE)*DW193*($K193)+(DW193-DX193-DY193)*(1-$K193)</f>
        <v>0</v>
      </c>
      <c r="EA193" s="946"/>
      <c r="ED193" s="1025">
        <f>VLOOKUP($A193,'New Resources - Group'!$A$4:$Y$133,ED$2,FALSE)*ED$1</f>
        <v>0</v>
      </c>
      <c r="EE193" s="988">
        <f>$G193+ED193</f>
        <v>0</v>
      </c>
      <c r="EF193" s="989">
        <f>VLOOKUP($E193,EE$450:EH$461,2,FALSE)*EE193*($K193)+IF($G193&lt;&gt;0,($H193/$G193)*EE193,0)*(1-$K193)</f>
        <v>0</v>
      </c>
      <c r="EG193" s="989">
        <f>VLOOKUP($E193,EE$450:EH$461,3,FALSE)*EE193*($K193)+IF($G193&lt;&gt;0,($I193/$G193)*EE193,0)*(1-$K193)</f>
        <v>0</v>
      </c>
      <c r="EH193" s="989">
        <f>VLOOKUP($E193,EE$450:EH$461,4,FALSE)*EE193*($K193)+(EE193-EF193-EG193)*(1-$K193)</f>
        <v>0</v>
      </c>
      <c r="EI193" s="946"/>
      <c r="EL193" s="1025">
        <f>VLOOKUP($A193,'New Resources - Group'!$A$4:$Y$133,EL$2,FALSE)*EL$1</f>
        <v>0</v>
      </c>
      <c r="EM193" s="988">
        <f>$G193+EL193</f>
        <v>0</v>
      </c>
      <c r="EN193" s="989">
        <f>VLOOKUP($E193,EM$450:EP$461,2,FALSE)*EM193*($K193)+IF($G193&lt;&gt;0,($H193/$G193)*EM193,0)*(1-$K193)</f>
        <v>0</v>
      </c>
      <c r="EO193" s="989">
        <f>VLOOKUP($E193,EM$450:EP$461,3,FALSE)*EM193*($K193)+IF($G193&lt;&gt;0,($I193/$G193)*EM193,0)*(1-$K193)</f>
        <v>0</v>
      </c>
      <c r="EP193" s="989">
        <f>VLOOKUP($E193,EM$450:EP$461,4,FALSE)*EM193*($K193)+(EM193-EN193-EO193)*(1-$K193)</f>
        <v>0</v>
      </c>
      <c r="EQ193" s="946"/>
      <c r="ET193" s="1025">
        <f>VLOOKUP($A193,'New Resources - Group'!$A$4:$Y$133,ET$2,FALSE)*ET$1</f>
        <v>0</v>
      </c>
      <c r="EU193" s="988">
        <f>$G193+ET193</f>
        <v>0</v>
      </c>
      <c r="EV193" s="989">
        <f>VLOOKUP($E193,EU$450:EX$461,2,FALSE)*EU193*($K193)+IF($G193&lt;&gt;0,($H193/$G193)*EU193,0)*(1-$K193)</f>
        <v>0</v>
      </c>
      <c r="EW193" s="989">
        <f>VLOOKUP($E193,EU$450:EX$461,3,FALSE)*EU193*($K193)+IF($G193&lt;&gt;0,($I193/$G193)*EU193,0)*(1-$K193)</f>
        <v>0</v>
      </c>
      <c r="EX193" s="989">
        <f>VLOOKUP($E193,EU$450:EX$461,4,FALSE)*EU193*($K193)+(EU193-EV193-EW193)*(1-$K193)</f>
        <v>0</v>
      </c>
      <c r="EY193" s="946"/>
      <c r="FB193" s="1025">
        <f>VLOOKUP($A193,'New Resources - Group'!$A$4:$Y$133,FB$2,FALSE)*FB$1</f>
        <v>0</v>
      </c>
      <c r="FC193" s="988">
        <f>$G193+FB193</f>
        <v>0</v>
      </c>
      <c r="FD193" s="989">
        <f>VLOOKUP($E193,FC$450:FF$461,2,FALSE)*FC193*($K193)+IF($G193&lt;&gt;0,($H193/$G193)*FC193,0)*(1-$K193)</f>
        <v>0</v>
      </c>
      <c r="FE193" s="989">
        <f>VLOOKUP($E193,FC$450:FF$461,3,FALSE)*FC193*($K193)+IF($G193&lt;&gt;0,($I193/$G193)*FC193,0)*(1-$K193)</f>
        <v>0</v>
      </c>
      <c r="FF193" s="989">
        <f>VLOOKUP($E193,FC$450:FF$461,4,FALSE)*FC193*($K193)+(FC193-FD193-FE193)*(1-$K193)</f>
        <v>0</v>
      </c>
      <c r="FG193" s="946"/>
      <c r="FJ193" s="1025">
        <f>VLOOKUP($A193,'New Resources - Group'!$A$4:$Y$133,FJ$2,FALSE)*FJ$1</f>
        <v>0</v>
      </c>
      <c r="FK193" s="988">
        <f>$G193+FJ193</f>
        <v>0</v>
      </c>
      <c r="FL193" s="989">
        <f>VLOOKUP($E193,FK$450:FN$461,2,FALSE)*FK193*($K193)+IF($G193&lt;&gt;0,($H193/$G193)*FK193,0)*(1-$K193)</f>
        <v>0</v>
      </c>
      <c r="FM193" s="989">
        <f>VLOOKUP($E193,FK$450:FN$461,3,FALSE)*FK193*($K193)+IF($G193&lt;&gt;0,($I193/$G193)*FK193,0)*(1-$K193)</f>
        <v>0</v>
      </c>
      <c r="FN193" s="989">
        <f>VLOOKUP($E193,FK$450:FN$461,4,FALSE)*FK193*($K193)+(FK193-FL193-FM193)*(1-$K193)</f>
        <v>0</v>
      </c>
      <c r="FO193" s="946"/>
    </row>
    <row r="194" spans="1:171">
      <c r="A194" s="1267">
        <v>580</v>
      </c>
      <c r="B194" s="787" t="s">
        <v>256</v>
      </c>
      <c r="C194" s="1963" t="s">
        <v>72</v>
      </c>
      <c r="D194" s="764" t="s">
        <v>553</v>
      </c>
      <c r="E194" s="182" t="str">
        <f>'Sch 3 - Expenses'!E29</f>
        <v>PROD</v>
      </c>
      <c r="F194" s="765"/>
      <c r="G194" s="182">
        <f>'Sch 3 - Expenses'!G29</f>
        <v>0</v>
      </c>
      <c r="H194" s="182">
        <f>'Sch 3 - Expenses'!H29</f>
        <v>0</v>
      </c>
      <c r="I194" s="182">
        <f>'Sch 3 - Expenses'!I29</f>
        <v>0</v>
      </c>
      <c r="J194" s="1247">
        <f>'Sch 3 - Expenses'!J29</f>
        <v>0</v>
      </c>
      <c r="K194" s="777">
        <f t="shared" si="188"/>
        <v>1</v>
      </c>
      <c r="N194" s="1025">
        <f>VLOOKUP($A194,'New Resources - Group'!$A$4:$Y$133,N$2,FALSE)*N$1</f>
        <v>0</v>
      </c>
      <c r="O194" s="988">
        <f>$G194+N194</f>
        <v>0</v>
      </c>
      <c r="P194" s="989">
        <f>VLOOKUP($E194,O$450:R$461,2,FALSE)*O194*($K194)+IF($G194&lt;&gt;0,($H194/$G194)*O194,0)*(1-$K194)</f>
        <v>0</v>
      </c>
      <c r="Q194" s="989">
        <f>VLOOKUP($E194,O$450:R$461,3,FALSE)*O194*($K194)+IF($G194&lt;&gt;0,($I194/$G194)*O194,0)*(1-$K194)</f>
        <v>0</v>
      </c>
      <c r="R194" s="989">
        <f>VLOOKUP($E194,O$450:R$461,4,FALSE)*O194*($K194)+(O194-P194-Q194)*(1-$K194)</f>
        <v>0</v>
      </c>
      <c r="S194" s="946"/>
      <c r="V194" s="1025">
        <f>VLOOKUP($A194,'New Resources - Group'!$A$4:$Y$133,V$2,FALSE)*V$1</f>
        <v>0</v>
      </c>
      <c r="W194" s="988">
        <f>$G194+V194</f>
        <v>0</v>
      </c>
      <c r="X194" s="989">
        <f>VLOOKUP($E194,W$450:Z$461,2,FALSE)*W194*($K194)+IF($G194&lt;&gt;0,($H194/$G194)*W194,0)*(1-$K194)</f>
        <v>0</v>
      </c>
      <c r="Y194" s="989">
        <f>VLOOKUP($E194,W$450:Z$461,3,FALSE)*W194*($K194)+IF($G194&lt;&gt;0,($I194/$G194)*W194,0)*(1-$K194)</f>
        <v>0</v>
      </c>
      <c r="Z194" s="989">
        <f>VLOOKUP($E194,W$450:Z$461,4,FALSE)*W194*($K194)+(W194-X194-Y194)*(1-$K194)</f>
        <v>0</v>
      </c>
      <c r="AA194" s="946"/>
      <c r="AD194" s="1025">
        <f>VLOOKUP($A194,'New Resources - Group'!$A$4:$Y$133,AD$2,FALSE)*AD$1</f>
        <v>0</v>
      </c>
      <c r="AE194" s="988">
        <f>$G194+AD194</f>
        <v>0</v>
      </c>
      <c r="AF194" s="989">
        <f>VLOOKUP($E194,AE$450:AH$461,2,FALSE)*AE194*($K194)+IF($G194&lt;&gt;0,($H194/$G194)*AE194,0)*(1-$K194)</f>
        <v>0</v>
      </c>
      <c r="AG194" s="989">
        <f>VLOOKUP($E194,AE$450:AH$461,3,FALSE)*AE194*($K194)+IF($G194&lt;&gt;0,($I194/$G194)*AE194,0)*(1-$K194)</f>
        <v>0</v>
      </c>
      <c r="AH194" s="989">
        <f>VLOOKUP($E194,AE$450:AH$461,4,FALSE)*AE194*($K194)+(AE194-AF194-AG194)*(1-$K194)</f>
        <v>0</v>
      </c>
      <c r="AI194" s="946"/>
      <c r="AL194" s="1025">
        <f>VLOOKUP($A194,'New Resources - Group'!$A$4:$Y$133,AL$2,FALSE)*AL$1</f>
        <v>0</v>
      </c>
      <c r="AM194" s="988">
        <f>$G194+AL194</f>
        <v>0</v>
      </c>
      <c r="AN194" s="989">
        <f>VLOOKUP($E194,AM$450:AP$461,2,FALSE)*AM194*($K194)+IF($G194&lt;&gt;0,($H194/$G194)*AM194,0)*(1-$K194)</f>
        <v>0</v>
      </c>
      <c r="AO194" s="989">
        <f>VLOOKUP($E194,AM$450:AP$461,3,FALSE)*AM194*($K194)+IF($G194&lt;&gt;0,($I194/$G194)*AM194,0)*(1-$K194)</f>
        <v>0</v>
      </c>
      <c r="AP194" s="989">
        <f>VLOOKUP($E194,AM$450:AP$461,4,FALSE)*AM194*($K194)+(AM194-AN194-AO194)*(1-$K194)</f>
        <v>0</v>
      </c>
      <c r="AQ194" s="946"/>
      <c r="AT194" s="1025">
        <f>VLOOKUP($A194,'New Resources - Group'!$A$4:$Y$133,AT$2,FALSE)*AT$1</f>
        <v>0</v>
      </c>
      <c r="AU194" s="988">
        <f>$G194+AT194</f>
        <v>0</v>
      </c>
      <c r="AV194" s="989">
        <f>VLOOKUP($E194,AU$450:AX$461,2,FALSE)*AU194*($K194)+IF($G194&lt;&gt;0,($H194/$G194)*AU194,0)*(1-$K194)</f>
        <v>0</v>
      </c>
      <c r="AW194" s="989">
        <f>VLOOKUP($E194,AU$450:AX$461,3,FALSE)*AU194*($K194)+IF($G194&lt;&gt;0,($I194/$G194)*AU194,0)*(1-$K194)</f>
        <v>0</v>
      </c>
      <c r="AX194" s="989">
        <f>VLOOKUP($E194,AU$450:AX$461,4,FALSE)*AU194*($K194)+(AU194-AV194-AW194)*(1-$K194)</f>
        <v>0</v>
      </c>
      <c r="AY194" s="946"/>
      <c r="BB194" s="1025">
        <f>VLOOKUP($A194,'New Resources - Group'!$A$4:$Y$133,BB$2,FALSE)*BB$1</f>
        <v>0</v>
      </c>
      <c r="BC194" s="988">
        <f>$G194+BB194</f>
        <v>0</v>
      </c>
      <c r="BD194" s="989">
        <f>VLOOKUP($E194,BC$450:BF$461,2,FALSE)*BC194*($K194)+IF($G194&lt;&gt;0,($H194/$G194)*BC194,0)*(1-$K194)</f>
        <v>0</v>
      </c>
      <c r="BE194" s="989">
        <f>VLOOKUP($E194,BC$450:BF$461,3,FALSE)*BC194*($K194)+IF($G194&lt;&gt;0,($I194/$G194)*BC194,0)*(1-$K194)</f>
        <v>0</v>
      </c>
      <c r="BF194" s="989">
        <f>VLOOKUP($E194,BC$450:BF$461,4,FALSE)*BC194*($K194)+(BC194-BD194-BE194)*(1-$K194)</f>
        <v>0</v>
      </c>
      <c r="BG194" s="946"/>
      <c r="BJ194" s="1025">
        <f>VLOOKUP($A194,'New Resources - Group'!$A$4:$Y$133,BJ$2,FALSE)*BJ$1</f>
        <v>0</v>
      </c>
      <c r="BK194" s="988">
        <f>$G194+BJ194</f>
        <v>0</v>
      </c>
      <c r="BL194" s="989">
        <f>VLOOKUP($E194,BK$450:BN$461,2,FALSE)*BK194*($K194)+IF($G194&lt;&gt;0,($H194/$G194)*BK194,0)*(1-$K194)</f>
        <v>0</v>
      </c>
      <c r="BM194" s="989">
        <f>VLOOKUP($E194,BK$450:BN$461,3,FALSE)*BK194*($K194)+IF($G194&lt;&gt;0,($I194/$G194)*BK194,0)*(1-$K194)</f>
        <v>0</v>
      </c>
      <c r="BN194" s="989">
        <f>VLOOKUP($E194,BK$450:BN$461,4,FALSE)*BK194*($K194)+(BK194-BL194-BM194)*(1-$K194)</f>
        <v>0</v>
      </c>
      <c r="BO194" s="946"/>
      <c r="BR194" s="1025">
        <f>VLOOKUP($A194,'New Resources - Group'!$A$4:$Y$133,BR$2,FALSE)*BR$1</f>
        <v>0</v>
      </c>
      <c r="BS194" s="988">
        <f>$G194+BR194</f>
        <v>0</v>
      </c>
      <c r="BT194" s="989">
        <f>VLOOKUP($E194,BS$450:BV$461,2,FALSE)*BS194*($K194)+IF($G194&lt;&gt;0,($H194/$G194)*BS194,0)*(1-$K194)</f>
        <v>0</v>
      </c>
      <c r="BU194" s="989">
        <f>VLOOKUP($E194,BS$450:BV$461,3,FALSE)*BS194*($K194)+IF($G194&lt;&gt;0,($I194/$G194)*BS194,0)*(1-$K194)</f>
        <v>0</v>
      </c>
      <c r="BV194" s="989">
        <f>VLOOKUP($E194,BS$450:BV$461,4,FALSE)*BS194*($K194)+(BS194-BT194-BU194)*(1-$K194)</f>
        <v>0</v>
      </c>
      <c r="BW194" s="946"/>
      <c r="BZ194" s="1025">
        <f>VLOOKUP($A194,'New Resources - Group'!$A$4:$Y$133,BZ$2,FALSE)*BZ$1</f>
        <v>0</v>
      </c>
      <c r="CA194" s="988">
        <f>$G194+BZ194</f>
        <v>0</v>
      </c>
      <c r="CB194" s="989">
        <f>VLOOKUP($E194,CA$450:CD$461,2,FALSE)*CA194*($K194)+IF($G194&lt;&gt;0,($H194/$G194)*CA194,0)*(1-$K194)</f>
        <v>0</v>
      </c>
      <c r="CC194" s="989">
        <f>VLOOKUP($E194,CA$450:CD$461,3,FALSE)*CA194*($K194)+IF($G194&lt;&gt;0,($I194/$G194)*CA194,0)*(1-$K194)</f>
        <v>0</v>
      </c>
      <c r="CD194" s="989">
        <f>VLOOKUP($E194,CA$450:CD$461,4,FALSE)*CA194*($K194)+(CA194-CB194-CC194)*(1-$K194)</f>
        <v>0</v>
      </c>
      <c r="CE194" s="946"/>
      <c r="CH194" s="1025">
        <f>VLOOKUP($A194,'New Resources - Group'!$A$4:$Y$133,CH$2,FALSE)*CH$1</f>
        <v>0</v>
      </c>
      <c r="CI194" s="988">
        <f>$G194+CH194</f>
        <v>0</v>
      </c>
      <c r="CJ194" s="989">
        <f>VLOOKUP($E194,CI$450:CL$461,2,FALSE)*CI194*($K194)+IF($G194&lt;&gt;0,($H194/$G194)*CI194,0)*(1-$K194)</f>
        <v>0</v>
      </c>
      <c r="CK194" s="989">
        <f>VLOOKUP($E194,CI$450:CL$461,3,FALSE)*CI194*($K194)+IF($G194&lt;&gt;0,($I194/$G194)*CI194,0)*(1-$K194)</f>
        <v>0</v>
      </c>
      <c r="CL194" s="989">
        <f>VLOOKUP($E194,CI$450:CL$461,4,FALSE)*CI194*($K194)+(CI194-CJ194-CK194)*(1-$K194)</f>
        <v>0</v>
      </c>
      <c r="CM194" s="946"/>
      <c r="CP194" s="1025">
        <f>VLOOKUP($A194,'New Resources - Group'!$A$4:$Y$133,CP$2,FALSE)*CP$1</f>
        <v>0</v>
      </c>
      <c r="CQ194" s="988">
        <f>$G194+CP194</f>
        <v>0</v>
      </c>
      <c r="CR194" s="989">
        <f>VLOOKUP($E194,CQ$450:CT$461,2,FALSE)*CQ194*($K194)+IF($G194&lt;&gt;0,($H194/$G194)*CQ194,0)*(1-$K194)</f>
        <v>0</v>
      </c>
      <c r="CS194" s="989">
        <f>VLOOKUP($E194,CQ$450:CT$461,3,FALSE)*CQ194*($K194)+IF($G194&lt;&gt;0,($I194/$G194)*CQ194,0)*(1-$K194)</f>
        <v>0</v>
      </c>
      <c r="CT194" s="989">
        <f>VLOOKUP($E194,CQ$450:CT$461,4,FALSE)*CQ194*($K194)+(CQ194-CR194-CS194)*(1-$K194)</f>
        <v>0</v>
      </c>
      <c r="CU194" s="946"/>
      <c r="CX194" s="1025">
        <f>VLOOKUP($A194,'New Resources - Group'!$A$4:$Y$133,CX$2,FALSE)*CX$1</f>
        <v>0</v>
      </c>
      <c r="CY194" s="988">
        <f>$G194+CX194</f>
        <v>0</v>
      </c>
      <c r="CZ194" s="989">
        <f>VLOOKUP($E194,CY$450:DB$461,2,FALSE)*CY194*($K194)+IF($G194&lt;&gt;0,($H194/$G194)*CY194,0)*(1-$K194)</f>
        <v>0</v>
      </c>
      <c r="DA194" s="989">
        <f>VLOOKUP($E194,CY$450:DB$461,3,FALSE)*CY194*($K194)+IF($G194&lt;&gt;0,($I194/$G194)*CY194,0)*(1-$K194)</f>
        <v>0</v>
      </c>
      <c r="DB194" s="989">
        <f>VLOOKUP($E194,CY$450:DB$461,4,FALSE)*CY194*($K194)+(CY194-CZ194-DA194)*(1-$K194)</f>
        <v>0</v>
      </c>
      <c r="DC194" s="946"/>
      <c r="DF194" s="1025">
        <f>VLOOKUP($A194,'New Resources - Group'!$A$4:$Y$133,DF$2,FALSE)*DF$1</f>
        <v>0</v>
      </c>
      <c r="DG194" s="988">
        <f>$G194+DF194</f>
        <v>0</v>
      </c>
      <c r="DH194" s="989">
        <f>VLOOKUP($E194,DG$450:DJ$461,2,FALSE)*DG194*($K194)+IF($G194&lt;&gt;0,($H194/$G194)*DG194,0)*(1-$K194)</f>
        <v>0</v>
      </c>
      <c r="DI194" s="989">
        <f>VLOOKUP($E194,DG$450:DJ$461,3,FALSE)*DG194*($K194)+IF($G194&lt;&gt;0,($I194/$G194)*DG194,0)*(1-$K194)</f>
        <v>0</v>
      </c>
      <c r="DJ194" s="989">
        <f>VLOOKUP($E194,DG$450:DJ$461,4,FALSE)*DG194*($K194)+(DG194-DH194-DI194)*(1-$K194)</f>
        <v>0</v>
      </c>
      <c r="DK194" s="946"/>
      <c r="DN194" s="1025">
        <f>VLOOKUP($A194,'New Resources - Group'!$A$4:$Y$133,DN$2,FALSE)*DN$1</f>
        <v>0</v>
      </c>
      <c r="DO194" s="988">
        <f>$G194+DN194</f>
        <v>0</v>
      </c>
      <c r="DP194" s="989">
        <f>VLOOKUP($E194,DO$450:DR$461,2,FALSE)*DO194*($K194)+IF($G194&lt;&gt;0,($H194/$G194)*DO194,0)*(1-$K194)</f>
        <v>0</v>
      </c>
      <c r="DQ194" s="989">
        <f>VLOOKUP($E194,DO$450:DR$461,3,FALSE)*DO194*($K194)+IF($G194&lt;&gt;0,($I194/$G194)*DO194,0)*(1-$K194)</f>
        <v>0</v>
      </c>
      <c r="DR194" s="989">
        <f>VLOOKUP($E194,DO$450:DR$461,4,FALSE)*DO194*($K194)+(DO194-DP194-DQ194)*(1-$K194)</f>
        <v>0</v>
      </c>
      <c r="DS194" s="946"/>
      <c r="DV194" s="1025">
        <f>VLOOKUP($A194,'New Resources - Group'!$A$4:$Y$133,DV$2,FALSE)*DV$1</f>
        <v>0</v>
      </c>
      <c r="DW194" s="988">
        <f>$G194+DV194</f>
        <v>0</v>
      </c>
      <c r="DX194" s="989">
        <f>VLOOKUP($E194,DW$450:DZ$461,2,FALSE)*DW194*($K194)+IF($G194&lt;&gt;0,($H194/$G194)*DW194,0)*(1-$K194)</f>
        <v>0</v>
      </c>
      <c r="DY194" s="989">
        <f>VLOOKUP($E194,DW$450:DZ$461,3,FALSE)*DW194*($K194)+IF($G194&lt;&gt;0,($I194/$G194)*DW194,0)*(1-$K194)</f>
        <v>0</v>
      </c>
      <c r="DZ194" s="989">
        <f>VLOOKUP($E194,DW$450:DZ$461,4,FALSE)*DW194*($K194)+(DW194-DX194-DY194)*(1-$K194)</f>
        <v>0</v>
      </c>
      <c r="EA194" s="946"/>
      <c r="ED194" s="1025">
        <f>VLOOKUP($A194,'New Resources - Group'!$A$4:$Y$133,ED$2,FALSE)*ED$1</f>
        <v>0</v>
      </c>
      <c r="EE194" s="988">
        <f>$G194+ED194</f>
        <v>0</v>
      </c>
      <c r="EF194" s="989">
        <f>VLOOKUP($E194,EE$450:EH$461,2,FALSE)*EE194*($K194)+IF($G194&lt;&gt;0,($H194/$G194)*EE194,0)*(1-$K194)</f>
        <v>0</v>
      </c>
      <c r="EG194" s="989">
        <f>VLOOKUP($E194,EE$450:EH$461,3,FALSE)*EE194*($K194)+IF($G194&lt;&gt;0,($I194/$G194)*EE194,0)*(1-$K194)</f>
        <v>0</v>
      </c>
      <c r="EH194" s="989">
        <f>VLOOKUP($E194,EE$450:EH$461,4,FALSE)*EE194*($K194)+(EE194-EF194-EG194)*(1-$K194)</f>
        <v>0</v>
      </c>
      <c r="EI194" s="946"/>
      <c r="EL194" s="1025">
        <f>VLOOKUP($A194,'New Resources - Group'!$A$4:$Y$133,EL$2,FALSE)*EL$1</f>
        <v>0</v>
      </c>
      <c r="EM194" s="988">
        <f>$G194+EL194</f>
        <v>0</v>
      </c>
      <c r="EN194" s="989">
        <f>VLOOKUP($E194,EM$450:EP$461,2,FALSE)*EM194*($K194)+IF($G194&lt;&gt;0,($H194/$G194)*EM194,0)*(1-$K194)</f>
        <v>0</v>
      </c>
      <c r="EO194" s="989">
        <f>VLOOKUP($E194,EM$450:EP$461,3,FALSE)*EM194*($K194)+IF($G194&lt;&gt;0,($I194/$G194)*EM194,0)*(1-$K194)</f>
        <v>0</v>
      </c>
      <c r="EP194" s="989">
        <f>VLOOKUP($E194,EM$450:EP$461,4,FALSE)*EM194*($K194)+(EM194-EN194-EO194)*(1-$K194)</f>
        <v>0</v>
      </c>
      <c r="EQ194" s="946"/>
      <c r="ET194" s="1025">
        <f>VLOOKUP($A194,'New Resources - Group'!$A$4:$Y$133,ET$2,FALSE)*ET$1</f>
        <v>0</v>
      </c>
      <c r="EU194" s="988">
        <f>$G194+ET194</f>
        <v>0</v>
      </c>
      <c r="EV194" s="989">
        <f>VLOOKUP($E194,EU$450:EX$461,2,FALSE)*EU194*($K194)+IF($G194&lt;&gt;0,($H194/$G194)*EU194,0)*(1-$K194)</f>
        <v>0</v>
      </c>
      <c r="EW194" s="989">
        <f>VLOOKUP($E194,EU$450:EX$461,3,FALSE)*EU194*($K194)+IF($G194&lt;&gt;0,($I194/$G194)*EU194,0)*(1-$K194)</f>
        <v>0</v>
      </c>
      <c r="EX194" s="989">
        <f>VLOOKUP($E194,EU$450:EX$461,4,FALSE)*EU194*($K194)+(EU194-EV194-EW194)*(1-$K194)</f>
        <v>0</v>
      </c>
      <c r="EY194" s="946"/>
      <c r="FB194" s="1025">
        <f>VLOOKUP($A194,'New Resources - Group'!$A$4:$Y$133,FB$2,FALSE)*FB$1</f>
        <v>0</v>
      </c>
      <c r="FC194" s="988">
        <f>$G194+FB194</f>
        <v>0</v>
      </c>
      <c r="FD194" s="989">
        <f>VLOOKUP($E194,FC$450:FF$461,2,FALSE)*FC194*($K194)+IF($G194&lt;&gt;0,($H194/$G194)*FC194,0)*(1-$K194)</f>
        <v>0</v>
      </c>
      <c r="FE194" s="989">
        <f>VLOOKUP($E194,FC$450:FF$461,3,FALSE)*FC194*($K194)+IF($G194&lt;&gt;0,($I194/$G194)*FC194,0)*(1-$K194)</f>
        <v>0</v>
      </c>
      <c r="FF194" s="989">
        <f>VLOOKUP($E194,FC$450:FF$461,4,FALSE)*FC194*($K194)+(FC194-FD194-FE194)*(1-$K194)</f>
        <v>0</v>
      </c>
      <c r="FG194" s="946"/>
      <c r="FJ194" s="1025">
        <f>VLOOKUP($A194,'New Resources - Group'!$A$4:$Y$133,FJ$2,FALSE)*FJ$1</f>
        <v>0</v>
      </c>
      <c r="FK194" s="988">
        <f>$G194+FJ194</f>
        <v>0</v>
      </c>
      <c r="FL194" s="989">
        <f>VLOOKUP($E194,FK$450:FN$461,2,FALSE)*FK194*($K194)+IF($G194&lt;&gt;0,($H194/$G194)*FK194,0)*(1-$K194)</f>
        <v>0</v>
      </c>
      <c r="FM194" s="989">
        <f>VLOOKUP($E194,FK$450:FN$461,3,FALSE)*FK194*($K194)+IF($G194&lt;&gt;0,($I194/$G194)*FK194,0)*(1-$K194)</f>
        <v>0</v>
      </c>
      <c r="FN194" s="989">
        <f>VLOOKUP($E194,FK$450:FN$461,4,FALSE)*FK194*($K194)+(FK194-FL194-FM194)*(1-$K194)</f>
        <v>0</v>
      </c>
      <c r="FO194" s="946"/>
    </row>
    <row r="195" spans="1:171">
      <c r="A195" s="1291"/>
      <c r="B195" s="863" t="s">
        <v>409</v>
      </c>
      <c r="C195" s="1733"/>
      <c r="D195" s="55"/>
      <c r="E195" s="196"/>
      <c r="F195" s="196"/>
      <c r="G195" s="68"/>
      <c r="H195" s="68"/>
      <c r="I195" s="68"/>
      <c r="J195" s="1290"/>
      <c r="K195" s="777"/>
      <c r="S195" s="946"/>
      <c r="AA195" s="946"/>
      <c r="AI195" s="946"/>
      <c r="AQ195" s="946"/>
      <c r="AY195" s="946"/>
      <c r="BG195" s="946"/>
      <c r="BO195" s="946"/>
      <c r="BW195" s="946"/>
      <c r="CE195" s="946"/>
      <c r="CM195" s="946"/>
      <c r="CU195" s="946"/>
      <c r="DC195" s="946"/>
      <c r="DK195" s="946"/>
      <c r="DS195" s="946"/>
      <c r="EA195" s="946"/>
      <c r="EI195" s="946"/>
      <c r="EQ195" s="946"/>
      <c r="EY195" s="946"/>
      <c r="FG195" s="946"/>
      <c r="FO195" s="946"/>
    </row>
    <row r="196" spans="1:171">
      <c r="B196" s="220" t="s">
        <v>257</v>
      </c>
      <c r="C196" s="1963" t="s">
        <v>72</v>
      </c>
      <c r="D196" s="764">
        <v>555</v>
      </c>
      <c r="E196" s="182" t="str">
        <f>'Sch 3 - Expenses'!E31</f>
        <v>PROD</v>
      </c>
      <c r="F196" s="765"/>
      <c r="G196" s="182">
        <f>'Sch 3 - Expenses'!G31</f>
        <v>0</v>
      </c>
      <c r="H196" s="182">
        <f>'Sch 3 - Expenses'!H31</f>
        <v>0</v>
      </c>
      <c r="I196" s="182">
        <f>'Sch 3 - Expenses'!I31</f>
        <v>0</v>
      </c>
      <c r="J196" s="1247">
        <f>'Sch 3 - Expenses'!J31</f>
        <v>0</v>
      </c>
      <c r="K196" s="777">
        <f t="shared" si="188"/>
        <v>1</v>
      </c>
      <c r="O196" s="1017" t="e">
        <f>O473</f>
        <v>#DIV/0!</v>
      </c>
      <c r="P196" s="989" t="e">
        <f>VLOOKUP($E196,O$450:R$461,2,FALSE)*O196*($K196)+IF($G196&lt;&gt;0,($H196/$G196)*O196,0)*(1-$K196)</f>
        <v>#DIV/0!</v>
      </c>
      <c r="Q196" s="989" t="e">
        <f>VLOOKUP($E196,O$450:R$461,3,FALSE)*O196*($K196)+IF($G196&lt;&gt;0,($I196/$G196)*O196,0)*(1-$K196)</f>
        <v>#DIV/0!</v>
      </c>
      <c r="R196" s="989" t="e">
        <f>VLOOKUP($E196,O$450:R$461,4,FALSE)*O196*($K196)+(O196-P196-Q196)*(1-$K196)</f>
        <v>#DIV/0!</v>
      </c>
      <c r="S196" s="946"/>
      <c r="W196" s="1017" t="e">
        <f>W473</f>
        <v>#DIV/0!</v>
      </c>
      <c r="X196" s="989" t="e">
        <f>VLOOKUP($E196,W$450:Z$461,2,FALSE)*W196*($K196)+IF($G196&lt;&gt;0,($H196/$G196)*W196,0)*(1-$K196)</f>
        <v>#DIV/0!</v>
      </c>
      <c r="Y196" s="989" t="e">
        <f>VLOOKUP($E196,W$450:Z$461,3,FALSE)*W196*($K196)+IF($G196&lt;&gt;0,($I196/$G196)*W196,0)*(1-$K196)</f>
        <v>#DIV/0!</v>
      </c>
      <c r="Z196" s="989" t="e">
        <f>VLOOKUP($E196,W$450:Z$461,4,FALSE)*W196*($K196)+(W196-X196-Y196)*(1-$K196)</f>
        <v>#DIV/0!</v>
      </c>
      <c r="AA196" s="946"/>
      <c r="AE196" s="1017" t="e">
        <f>AE473</f>
        <v>#DIV/0!</v>
      </c>
      <c r="AF196" s="989" t="e">
        <f>VLOOKUP($E196,AE$450:AH$461,2,FALSE)*AE196*($K196)+IF($G196&lt;&gt;0,($H196/$G196)*AE196,0)*(1-$K196)</f>
        <v>#DIV/0!</v>
      </c>
      <c r="AG196" s="989" t="e">
        <f>VLOOKUP($E196,AE$450:AH$461,3,FALSE)*AE196*($K196)+IF($G196&lt;&gt;0,($I196/$G196)*AE196,0)*(1-$K196)</f>
        <v>#DIV/0!</v>
      </c>
      <c r="AH196" s="989" t="e">
        <f>VLOOKUP($E196,AE$450:AH$461,4,FALSE)*AE196*($K196)+(AE196-AF196-AG196)*(1-$K196)</f>
        <v>#DIV/0!</v>
      </c>
      <c r="AI196" s="946"/>
      <c r="AM196" s="1017" t="e">
        <f>AM473</f>
        <v>#DIV/0!</v>
      </c>
      <c r="AN196" s="989" t="e">
        <f>VLOOKUP($E196,AM$450:AP$461,2,FALSE)*AM196*($K196)+IF($G196&lt;&gt;0,($H196/$G196)*AM196,0)*(1-$K196)</f>
        <v>#DIV/0!</v>
      </c>
      <c r="AO196" s="989" t="e">
        <f>VLOOKUP($E196,AM$450:AP$461,3,FALSE)*AM196*($K196)+IF($G196&lt;&gt;0,($I196/$G196)*AM196,0)*(1-$K196)</f>
        <v>#DIV/0!</v>
      </c>
      <c r="AP196" s="989" t="e">
        <f>VLOOKUP($E196,AM$450:AP$461,4,FALSE)*AM196*($K196)+(AM196-AN196-AO196)*(1-$K196)</f>
        <v>#DIV/0!</v>
      </c>
      <c r="AQ196" s="946"/>
      <c r="AU196" s="1017" t="e">
        <f>AU473</f>
        <v>#DIV/0!</v>
      </c>
      <c r="AV196" s="989" t="e">
        <f>VLOOKUP($E196,AU$450:AX$461,2,FALSE)*AU196*($K196)+IF($G196&lt;&gt;0,($H196/$G196)*AU196,0)*(1-$K196)</f>
        <v>#DIV/0!</v>
      </c>
      <c r="AW196" s="989" t="e">
        <f>VLOOKUP($E196,AU$450:AX$461,3,FALSE)*AU196*($K196)+IF($G196&lt;&gt;0,($I196/$G196)*AU196,0)*(1-$K196)</f>
        <v>#DIV/0!</v>
      </c>
      <c r="AX196" s="989" t="e">
        <f>VLOOKUP($E196,AU$450:AX$461,4,FALSE)*AU196*($K196)+(AU196-AV196-AW196)*(1-$K196)</f>
        <v>#DIV/0!</v>
      </c>
      <c r="AY196" s="946"/>
      <c r="BC196" s="1017" t="e">
        <f>BC473</f>
        <v>#DIV/0!</v>
      </c>
      <c r="BD196" s="989" t="e">
        <f>VLOOKUP($E196,BC$450:BF$461,2,FALSE)*BC196*($K196)+IF($G196&lt;&gt;0,($H196/$G196)*BC196,0)*(1-$K196)</f>
        <v>#DIV/0!</v>
      </c>
      <c r="BE196" s="989" t="e">
        <f>VLOOKUP($E196,BC$450:BF$461,3,FALSE)*BC196*($K196)+IF($G196&lt;&gt;0,($I196/$G196)*BC196,0)*(1-$K196)</f>
        <v>#DIV/0!</v>
      </c>
      <c r="BF196" s="989" t="e">
        <f>VLOOKUP($E196,BC$450:BF$461,4,FALSE)*BC196*($K196)+(BC196-BD196-BE196)*(1-$K196)</f>
        <v>#DIV/0!</v>
      </c>
      <c r="BG196" s="946"/>
      <c r="BK196" s="1017" t="e">
        <f>BK473</f>
        <v>#DIV/0!</v>
      </c>
      <c r="BL196" s="989" t="e">
        <f>VLOOKUP($E196,BK$450:BN$461,2,FALSE)*BK196*($K196)+IF($G196&lt;&gt;0,($H196/$G196)*BK196,0)*(1-$K196)</f>
        <v>#DIV/0!</v>
      </c>
      <c r="BM196" s="989" t="e">
        <f>VLOOKUP($E196,BK$450:BN$461,3,FALSE)*BK196*($K196)+IF($G196&lt;&gt;0,($I196/$G196)*BK196,0)*(1-$K196)</f>
        <v>#DIV/0!</v>
      </c>
      <c r="BN196" s="989" t="e">
        <f>VLOOKUP($E196,BK$450:BN$461,4,FALSE)*BK196*($K196)+(BK196-BL196-BM196)*(1-$K196)</f>
        <v>#DIV/0!</v>
      </c>
      <c r="BO196" s="946"/>
      <c r="BS196" s="1017" t="e">
        <f>BS473</f>
        <v>#DIV/0!</v>
      </c>
      <c r="BT196" s="989" t="e">
        <f>VLOOKUP($E196,BS$450:BV$461,2,FALSE)*BS196*($K196)+IF($G196&lt;&gt;0,($H196/$G196)*BS196,0)*(1-$K196)</f>
        <v>#DIV/0!</v>
      </c>
      <c r="BU196" s="989" t="e">
        <f>VLOOKUP($E196,BS$450:BV$461,3,FALSE)*BS196*($K196)+IF($G196&lt;&gt;0,($I196/$G196)*BS196,0)*(1-$K196)</f>
        <v>#DIV/0!</v>
      </c>
      <c r="BV196" s="989" t="e">
        <f>VLOOKUP($E196,BS$450:BV$461,4,FALSE)*BS196*($K196)+(BS196-BT196-BU196)*(1-$K196)</f>
        <v>#DIV/0!</v>
      </c>
      <c r="BW196" s="946"/>
      <c r="CA196" s="1017" t="e">
        <f>CA473</f>
        <v>#DIV/0!</v>
      </c>
      <c r="CB196" s="989" t="e">
        <f>VLOOKUP($E196,CA$450:CD$461,2,FALSE)*CA196*($K196)+IF($G196&lt;&gt;0,($H196/$G196)*CA196,0)*(1-$K196)</f>
        <v>#DIV/0!</v>
      </c>
      <c r="CC196" s="989" t="e">
        <f>VLOOKUP($E196,CA$450:CD$461,3,FALSE)*CA196*($K196)+IF($G196&lt;&gt;0,($I196/$G196)*CA196,0)*(1-$K196)</f>
        <v>#DIV/0!</v>
      </c>
      <c r="CD196" s="989" t="e">
        <f>VLOOKUP($E196,CA$450:CD$461,4,FALSE)*CA196*($K196)+(CA196-CB196-CC196)*(1-$K196)</f>
        <v>#DIV/0!</v>
      </c>
      <c r="CE196" s="946"/>
      <c r="CI196" s="1017" t="e">
        <f>CI473</f>
        <v>#DIV/0!</v>
      </c>
      <c r="CJ196" s="989" t="e">
        <f>VLOOKUP($E196,CI$450:CL$461,2,FALSE)*CI196*($K196)+IF($G196&lt;&gt;0,($H196/$G196)*CI196,0)*(1-$K196)</f>
        <v>#DIV/0!</v>
      </c>
      <c r="CK196" s="989" t="e">
        <f>VLOOKUP($E196,CI$450:CL$461,3,FALSE)*CI196*($K196)+IF($G196&lt;&gt;0,($I196/$G196)*CI196,0)*(1-$K196)</f>
        <v>#DIV/0!</v>
      </c>
      <c r="CL196" s="989" t="e">
        <f>VLOOKUP($E196,CI$450:CL$461,4,FALSE)*CI196*($K196)+(CI196-CJ196-CK196)*(1-$K196)</f>
        <v>#DIV/0!</v>
      </c>
      <c r="CM196" s="946"/>
      <c r="CQ196" s="1017" t="e">
        <f>CQ473</f>
        <v>#DIV/0!</v>
      </c>
      <c r="CR196" s="989" t="e">
        <f>VLOOKUP($E196,CQ$450:CT$461,2,FALSE)*CQ196*($K196)+IF($G196&lt;&gt;0,($H196/$G196)*CQ196,0)*(1-$K196)</f>
        <v>#DIV/0!</v>
      </c>
      <c r="CS196" s="989" t="e">
        <f>VLOOKUP($E196,CQ$450:CT$461,3,FALSE)*CQ196*($K196)+IF($G196&lt;&gt;0,($I196/$G196)*CQ196,0)*(1-$K196)</f>
        <v>#DIV/0!</v>
      </c>
      <c r="CT196" s="989" t="e">
        <f>VLOOKUP($E196,CQ$450:CT$461,4,FALSE)*CQ196*($K196)+(CQ196-CR196-CS196)*(1-$K196)</f>
        <v>#DIV/0!</v>
      </c>
      <c r="CU196" s="946"/>
      <c r="CY196" s="1017" t="e">
        <f>CY473</f>
        <v>#DIV/0!</v>
      </c>
      <c r="CZ196" s="989" t="e">
        <f>VLOOKUP($E196,CY$450:DB$461,2,FALSE)*CY196*($K196)+IF($G196&lt;&gt;0,($H196/$G196)*CY196,0)*(1-$K196)</f>
        <v>#DIV/0!</v>
      </c>
      <c r="DA196" s="989" t="e">
        <f>VLOOKUP($E196,CY$450:DB$461,3,FALSE)*CY196*($K196)+IF($G196&lt;&gt;0,($I196/$G196)*CY196,0)*(1-$K196)</f>
        <v>#DIV/0!</v>
      </c>
      <c r="DB196" s="989" t="e">
        <f>VLOOKUP($E196,CY$450:DB$461,4,FALSE)*CY196*($K196)+(CY196-CZ196-DA196)*(1-$K196)</f>
        <v>#DIV/0!</v>
      </c>
      <c r="DC196" s="946"/>
      <c r="DG196" s="1017" t="e">
        <f>DG473</f>
        <v>#DIV/0!</v>
      </c>
      <c r="DH196" s="989" t="e">
        <f>VLOOKUP($E196,DG$450:DJ$461,2,FALSE)*DG196*($K196)+IF($G196&lt;&gt;0,($H196/$G196)*DG196,0)*(1-$K196)</f>
        <v>#DIV/0!</v>
      </c>
      <c r="DI196" s="989" t="e">
        <f>VLOOKUP($E196,DG$450:DJ$461,3,FALSE)*DG196*($K196)+IF($G196&lt;&gt;0,($I196/$G196)*DG196,0)*(1-$K196)</f>
        <v>#DIV/0!</v>
      </c>
      <c r="DJ196" s="989" t="e">
        <f>VLOOKUP($E196,DG$450:DJ$461,4,FALSE)*DG196*($K196)+(DG196-DH196-DI196)*(1-$K196)</f>
        <v>#DIV/0!</v>
      </c>
      <c r="DK196" s="946"/>
      <c r="DO196" s="1017" t="e">
        <f>DO473</f>
        <v>#DIV/0!</v>
      </c>
      <c r="DP196" s="989" t="e">
        <f>VLOOKUP($E196,DO$450:DR$461,2,FALSE)*DO196*($K196)+IF($G196&lt;&gt;0,($H196/$G196)*DO196,0)*(1-$K196)</f>
        <v>#DIV/0!</v>
      </c>
      <c r="DQ196" s="989" t="e">
        <f>VLOOKUP($E196,DO$450:DR$461,3,FALSE)*DO196*($K196)+IF($G196&lt;&gt;0,($I196/$G196)*DO196,0)*(1-$K196)</f>
        <v>#DIV/0!</v>
      </c>
      <c r="DR196" s="989" t="e">
        <f>VLOOKUP($E196,DO$450:DR$461,4,FALSE)*DO196*($K196)+(DO196-DP196-DQ196)*(1-$K196)</f>
        <v>#DIV/0!</v>
      </c>
      <c r="DS196" s="946"/>
      <c r="DW196" s="1017" t="e">
        <f>DW473</f>
        <v>#DIV/0!</v>
      </c>
      <c r="DX196" s="989" t="e">
        <f>VLOOKUP($E196,DW$450:DZ$461,2,FALSE)*DW196*($K196)+IF($G196&lt;&gt;0,($H196/$G196)*DW196,0)*(1-$K196)</f>
        <v>#DIV/0!</v>
      </c>
      <c r="DY196" s="989" t="e">
        <f>VLOOKUP($E196,DW$450:DZ$461,3,FALSE)*DW196*($K196)+IF($G196&lt;&gt;0,($I196/$G196)*DW196,0)*(1-$K196)</f>
        <v>#DIV/0!</v>
      </c>
      <c r="DZ196" s="989" t="e">
        <f>VLOOKUP($E196,DW$450:DZ$461,4,FALSE)*DW196*($K196)+(DW196-DX196-DY196)*(1-$K196)</f>
        <v>#DIV/0!</v>
      </c>
      <c r="EA196" s="946"/>
      <c r="EE196" s="1017" t="e">
        <f>EE473</f>
        <v>#DIV/0!</v>
      </c>
      <c r="EF196" s="989" t="e">
        <f>VLOOKUP($E196,EE$450:EH$461,2,FALSE)*EE196*($K196)+IF($G196&lt;&gt;0,($H196/$G196)*EE196,0)*(1-$K196)</f>
        <v>#DIV/0!</v>
      </c>
      <c r="EG196" s="989" t="e">
        <f>VLOOKUP($E196,EE$450:EH$461,3,FALSE)*EE196*($K196)+IF($G196&lt;&gt;0,($I196/$G196)*EE196,0)*(1-$K196)</f>
        <v>#DIV/0!</v>
      </c>
      <c r="EH196" s="989" t="e">
        <f>VLOOKUP($E196,EE$450:EH$461,4,FALSE)*EE196*($K196)+(EE196-EF196-EG196)*(1-$K196)</f>
        <v>#DIV/0!</v>
      </c>
      <c r="EI196" s="946"/>
      <c r="EM196" s="1017" t="e">
        <f>EM473</f>
        <v>#DIV/0!</v>
      </c>
      <c r="EN196" s="989" t="e">
        <f>VLOOKUP($E196,EM$450:EP$461,2,FALSE)*EM196*($K196)+IF($G196&lt;&gt;0,($H196/$G196)*EM196,0)*(1-$K196)</f>
        <v>#DIV/0!</v>
      </c>
      <c r="EO196" s="989" t="e">
        <f>VLOOKUP($E196,EM$450:EP$461,3,FALSE)*EM196*($K196)+IF($G196&lt;&gt;0,($I196/$G196)*EM196,0)*(1-$K196)</f>
        <v>#DIV/0!</v>
      </c>
      <c r="EP196" s="989" t="e">
        <f>VLOOKUP($E196,EM$450:EP$461,4,FALSE)*EM196*($K196)+(EM196-EN196-EO196)*(1-$K196)</f>
        <v>#DIV/0!</v>
      </c>
      <c r="EQ196" s="946"/>
      <c r="EU196" s="1017" t="e">
        <f>EU473</f>
        <v>#DIV/0!</v>
      </c>
      <c r="EV196" s="989" t="e">
        <f>VLOOKUP($E196,EU$450:EX$461,2,FALSE)*EU196*($K196)+IF($G196&lt;&gt;0,($H196/$G196)*EU196,0)*(1-$K196)</f>
        <v>#DIV/0!</v>
      </c>
      <c r="EW196" s="989" t="e">
        <f>VLOOKUP($E196,EU$450:EX$461,3,FALSE)*EU196*($K196)+IF($G196&lt;&gt;0,($I196/$G196)*EU196,0)*(1-$K196)</f>
        <v>#DIV/0!</v>
      </c>
      <c r="EX196" s="989" t="e">
        <f>VLOOKUP($E196,EU$450:EX$461,4,FALSE)*EU196*($K196)+(EU196-EV196-EW196)*(1-$K196)</f>
        <v>#DIV/0!</v>
      </c>
      <c r="EY196" s="946"/>
      <c r="FC196" s="1017" t="e">
        <f>FC473</f>
        <v>#DIV/0!</v>
      </c>
      <c r="FD196" s="989" t="e">
        <f>VLOOKUP($E196,FC$450:FF$461,2,FALSE)*FC196*($K196)+IF($G196&lt;&gt;0,($H196/$G196)*FC196,0)*(1-$K196)</f>
        <v>#DIV/0!</v>
      </c>
      <c r="FE196" s="989" t="e">
        <f>VLOOKUP($E196,FC$450:FF$461,3,FALSE)*FC196*($K196)+IF($G196&lt;&gt;0,($I196/$G196)*FC196,0)*(1-$K196)</f>
        <v>#DIV/0!</v>
      </c>
      <c r="FF196" s="989" t="e">
        <f>VLOOKUP($E196,FC$450:FF$461,4,FALSE)*FC196*($K196)+(FC196-FD196-FE196)*(1-$K196)</f>
        <v>#DIV/0!</v>
      </c>
      <c r="FG196" s="946"/>
      <c r="FK196" s="1017" t="e">
        <f>FK473</f>
        <v>#DIV/0!</v>
      </c>
      <c r="FL196" s="989" t="e">
        <f>VLOOKUP($E196,FK$450:FN$461,2,FALSE)*FK196*($K196)+IF($G196&lt;&gt;0,($H196/$G196)*FK196,0)*(1-$K196)</f>
        <v>#DIV/0!</v>
      </c>
      <c r="FM196" s="989" t="e">
        <f>VLOOKUP($E196,FK$450:FN$461,3,FALSE)*FK196*($K196)+IF($G196&lt;&gt;0,($I196/$G196)*FK196,0)*(1-$K196)</f>
        <v>#DIV/0!</v>
      </c>
      <c r="FN196" s="989" t="e">
        <f>VLOOKUP($E196,FK$450:FN$461,4,FALSE)*FK196*($K196)+(FK196-FL196-FM196)*(1-$K196)</f>
        <v>#DIV/0!</v>
      </c>
      <c r="FO196" s="946"/>
    </row>
    <row r="197" spans="1:171">
      <c r="A197" s="1267">
        <v>810</v>
      </c>
      <c r="B197" s="787" t="s">
        <v>410</v>
      </c>
      <c r="C197" s="1963" t="s">
        <v>72</v>
      </c>
      <c r="D197" s="764">
        <v>556</v>
      </c>
      <c r="E197" s="182" t="str">
        <f>'Sch 3 - Expenses'!E33</f>
        <v>PROD</v>
      </c>
      <c r="F197" s="765"/>
      <c r="G197" s="182">
        <f>'Sch 3 - Expenses'!G33</f>
        <v>0</v>
      </c>
      <c r="H197" s="182">
        <f>'Sch 3 - Expenses'!H33</f>
        <v>0</v>
      </c>
      <c r="I197" s="182">
        <f>'Sch 3 - Expenses'!I33</f>
        <v>0</v>
      </c>
      <c r="J197" s="1247">
        <f>'Sch 3 - Expenses'!J33</f>
        <v>0</v>
      </c>
      <c r="K197" s="777">
        <f t="shared" si="188"/>
        <v>1</v>
      </c>
      <c r="N197" s="1025">
        <f>VLOOKUP($A197,'New Resources - Group'!$A$4:$Y$133,N$2,FALSE)*N$1</f>
        <v>0</v>
      </c>
      <c r="O197" s="988">
        <f>$G197+N197</f>
        <v>0</v>
      </c>
      <c r="P197" s="989">
        <f>VLOOKUP($E197,O$450:R$461,2,FALSE)*O197*($K197)+IF($G197&lt;&gt;0,($H197/$G197)*O197,0)*(1-$K197)</f>
        <v>0</v>
      </c>
      <c r="Q197" s="989">
        <f>VLOOKUP($E197,O$450:R$461,3,FALSE)*O197*($K197)+IF($G197&lt;&gt;0,($I197/$G197)*O197,0)*(1-$K197)</f>
        <v>0</v>
      </c>
      <c r="R197" s="989">
        <f>VLOOKUP($E197,O$450:R$461,4,FALSE)*O197*($K197)+(O197-P197-Q197)*(1-$K197)</f>
        <v>0</v>
      </c>
      <c r="S197" s="946"/>
      <c r="V197" s="1025">
        <f>VLOOKUP($A197,'New Resources - Group'!$A$4:$Y$133,V$2,FALSE)*V$1</f>
        <v>0</v>
      </c>
      <c r="W197" s="988">
        <f>$G197+V197</f>
        <v>0</v>
      </c>
      <c r="X197" s="989">
        <f>VLOOKUP($E197,W$450:Z$461,2,FALSE)*W197*($K197)+IF($G197&lt;&gt;0,($H197/$G197)*W197,0)*(1-$K197)</f>
        <v>0</v>
      </c>
      <c r="Y197" s="989">
        <f>VLOOKUP($E197,W$450:Z$461,3,FALSE)*W197*($K197)+IF($G197&lt;&gt;0,($I197/$G197)*W197,0)*(1-$K197)</f>
        <v>0</v>
      </c>
      <c r="Z197" s="989">
        <f>VLOOKUP($E197,W$450:Z$461,4,FALSE)*W197*($K197)+(W197-X197-Y197)*(1-$K197)</f>
        <v>0</v>
      </c>
      <c r="AA197" s="946"/>
      <c r="AD197" s="1025">
        <f>VLOOKUP($A197,'New Resources - Group'!$A$4:$Y$133,AD$2,FALSE)*AD$1</f>
        <v>0</v>
      </c>
      <c r="AE197" s="988">
        <f>$G197+AD197</f>
        <v>0</v>
      </c>
      <c r="AF197" s="989">
        <f>VLOOKUP($E197,AE$450:AH$461,2,FALSE)*AE197*($K197)+IF($G197&lt;&gt;0,($H197/$G197)*AE197,0)*(1-$K197)</f>
        <v>0</v>
      </c>
      <c r="AG197" s="989">
        <f>VLOOKUP($E197,AE$450:AH$461,3,FALSE)*AE197*($K197)+IF($G197&lt;&gt;0,($I197/$G197)*AE197,0)*(1-$K197)</f>
        <v>0</v>
      </c>
      <c r="AH197" s="989">
        <f>VLOOKUP($E197,AE$450:AH$461,4,FALSE)*AE197*($K197)+(AE197-AF197-AG197)*(1-$K197)</f>
        <v>0</v>
      </c>
      <c r="AI197" s="946"/>
      <c r="AL197" s="1025">
        <f>VLOOKUP($A197,'New Resources - Group'!$A$4:$Y$133,AL$2,FALSE)*AL$1</f>
        <v>0</v>
      </c>
      <c r="AM197" s="988">
        <f>$G197+AL197</f>
        <v>0</v>
      </c>
      <c r="AN197" s="989">
        <f>VLOOKUP($E197,AM$450:AP$461,2,FALSE)*AM197*($K197)+IF($G197&lt;&gt;0,($H197/$G197)*AM197,0)*(1-$K197)</f>
        <v>0</v>
      </c>
      <c r="AO197" s="989">
        <f>VLOOKUP($E197,AM$450:AP$461,3,FALSE)*AM197*($K197)+IF($G197&lt;&gt;0,($I197/$G197)*AM197,0)*(1-$K197)</f>
        <v>0</v>
      </c>
      <c r="AP197" s="989">
        <f>VLOOKUP($E197,AM$450:AP$461,4,FALSE)*AM197*($K197)+(AM197-AN197-AO197)*(1-$K197)</f>
        <v>0</v>
      </c>
      <c r="AQ197" s="946"/>
      <c r="AT197" s="1025">
        <f>VLOOKUP($A197,'New Resources - Group'!$A$4:$Y$133,AT$2,FALSE)*AT$1</f>
        <v>0</v>
      </c>
      <c r="AU197" s="988">
        <f>$G197+AT197</f>
        <v>0</v>
      </c>
      <c r="AV197" s="989">
        <f>VLOOKUP($E197,AU$450:AX$461,2,FALSE)*AU197*($K197)+IF($G197&lt;&gt;0,($H197/$G197)*AU197,0)*(1-$K197)</f>
        <v>0</v>
      </c>
      <c r="AW197" s="989">
        <f>VLOOKUP($E197,AU$450:AX$461,3,FALSE)*AU197*($K197)+IF($G197&lt;&gt;0,($I197/$G197)*AU197,0)*(1-$K197)</f>
        <v>0</v>
      </c>
      <c r="AX197" s="989">
        <f>VLOOKUP($E197,AU$450:AX$461,4,FALSE)*AU197*($K197)+(AU197-AV197-AW197)*(1-$K197)</f>
        <v>0</v>
      </c>
      <c r="AY197" s="946"/>
      <c r="BB197" s="1025">
        <f>VLOOKUP($A197,'New Resources - Group'!$A$4:$Y$133,BB$2,FALSE)*BB$1</f>
        <v>0</v>
      </c>
      <c r="BC197" s="988">
        <f>$G197+BB197</f>
        <v>0</v>
      </c>
      <c r="BD197" s="989">
        <f>VLOOKUP($E197,BC$450:BF$461,2,FALSE)*BC197*($K197)+IF($G197&lt;&gt;0,($H197/$G197)*BC197,0)*(1-$K197)</f>
        <v>0</v>
      </c>
      <c r="BE197" s="989">
        <f>VLOOKUP($E197,BC$450:BF$461,3,FALSE)*BC197*($K197)+IF($G197&lt;&gt;0,($I197/$G197)*BC197,0)*(1-$K197)</f>
        <v>0</v>
      </c>
      <c r="BF197" s="989">
        <f>VLOOKUP($E197,BC$450:BF$461,4,FALSE)*BC197*($K197)+(BC197-BD197-BE197)*(1-$K197)</f>
        <v>0</v>
      </c>
      <c r="BG197" s="946"/>
      <c r="BJ197" s="1025">
        <f>VLOOKUP($A197,'New Resources - Group'!$A$4:$Y$133,BJ$2,FALSE)*BJ$1</f>
        <v>0</v>
      </c>
      <c r="BK197" s="988">
        <f>$G197+BJ197</f>
        <v>0</v>
      </c>
      <c r="BL197" s="989">
        <f>VLOOKUP($E197,BK$450:BN$461,2,FALSE)*BK197*($K197)+IF($G197&lt;&gt;0,($H197/$G197)*BK197,0)*(1-$K197)</f>
        <v>0</v>
      </c>
      <c r="BM197" s="989">
        <f>VLOOKUP($E197,BK$450:BN$461,3,FALSE)*BK197*($K197)+IF($G197&lt;&gt;0,($I197/$G197)*BK197,0)*(1-$K197)</f>
        <v>0</v>
      </c>
      <c r="BN197" s="989">
        <f>VLOOKUP($E197,BK$450:BN$461,4,FALSE)*BK197*($K197)+(BK197-BL197-BM197)*(1-$K197)</f>
        <v>0</v>
      </c>
      <c r="BO197" s="946"/>
      <c r="BR197" s="1025">
        <f>VLOOKUP($A197,'New Resources - Group'!$A$4:$Y$133,BR$2,FALSE)*BR$1</f>
        <v>0</v>
      </c>
      <c r="BS197" s="988">
        <f>$G197+BR197</f>
        <v>0</v>
      </c>
      <c r="BT197" s="989">
        <f>VLOOKUP($E197,BS$450:BV$461,2,FALSE)*BS197*($K197)+IF($G197&lt;&gt;0,($H197/$G197)*BS197,0)*(1-$K197)</f>
        <v>0</v>
      </c>
      <c r="BU197" s="989">
        <f>VLOOKUP($E197,BS$450:BV$461,3,FALSE)*BS197*($K197)+IF($G197&lt;&gt;0,($I197/$G197)*BS197,0)*(1-$K197)</f>
        <v>0</v>
      </c>
      <c r="BV197" s="989">
        <f>VLOOKUP($E197,BS$450:BV$461,4,FALSE)*BS197*($K197)+(BS197-BT197-BU197)*(1-$K197)</f>
        <v>0</v>
      </c>
      <c r="BW197" s="946"/>
      <c r="BZ197" s="1025">
        <f>VLOOKUP($A197,'New Resources - Group'!$A$4:$Y$133,BZ$2,FALSE)*BZ$1</f>
        <v>0</v>
      </c>
      <c r="CA197" s="988">
        <f>$G197+BZ197</f>
        <v>0</v>
      </c>
      <c r="CB197" s="989">
        <f>VLOOKUP($E197,CA$450:CD$461,2,FALSE)*CA197*($K197)+IF($G197&lt;&gt;0,($H197/$G197)*CA197,0)*(1-$K197)</f>
        <v>0</v>
      </c>
      <c r="CC197" s="989">
        <f>VLOOKUP($E197,CA$450:CD$461,3,FALSE)*CA197*($K197)+IF($G197&lt;&gt;0,($I197/$G197)*CA197,0)*(1-$K197)</f>
        <v>0</v>
      </c>
      <c r="CD197" s="989">
        <f>VLOOKUP($E197,CA$450:CD$461,4,FALSE)*CA197*($K197)+(CA197-CB197-CC197)*(1-$K197)</f>
        <v>0</v>
      </c>
      <c r="CE197" s="946"/>
      <c r="CH197" s="1025">
        <f>VLOOKUP($A197,'New Resources - Group'!$A$4:$Y$133,CH$2,FALSE)*CH$1</f>
        <v>0</v>
      </c>
      <c r="CI197" s="988">
        <f>$G197+CH197</f>
        <v>0</v>
      </c>
      <c r="CJ197" s="989">
        <f>VLOOKUP($E197,CI$450:CL$461,2,FALSE)*CI197*($K197)+IF($G197&lt;&gt;0,($H197/$G197)*CI197,0)*(1-$K197)</f>
        <v>0</v>
      </c>
      <c r="CK197" s="989">
        <f>VLOOKUP($E197,CI$450:CL$461,3,FALSE)*CI197*($K197)+IF($G197&lt;&gt;0,($I197/$G197)*CI197,0)*(1-$K197)</f>
        <v>0</v>
      </c>
      <c r="CL197" s="989">
        <f>VLOOKUP($E197,CI$450:CL$461,4,FALSE)*CI197*($K197)+(CI197-CJ197-CK197)*(1-$K197)</f>
        <v>0</v>
      </c>
      <c r="CM197" s="946"/>
      <c r="CP197" s="1025">
        <f>VLOOKUP($A197,'New Resources - Group'!$A$4:$Y$133,CP$2,FALSE)*CP$1</f>
        <v>0</v>
      </c>
      <c r="CQ197" s="988">
        <f>$G197+CP197</f>
        <v>0</v>
      </c>
      <c r="CR197" s="989">
        <f>VLOOKUP($E197,CQ$450:CT$461,2,FALSE)*CQ197*($K197)+IF($G197&lt;&gt;0,($H197/$G197)*CQ197,0)*(1-$K197)</f>
        <v>0</v>
      </c>
      <c r="CS197" s="989">
        <f>VLOOKUP($E197,CQ$450:CT$461,3,FALSE)*CQ197*($K197)+IF($G197&lt;&gt;0,($I197/$G197)*CQ197,0)*(1-$K197)</f>
        <v>0</v>
      </c>
      <c r="CT197" s="989">
        <f>VLOOKUP($E197,CQ$450:CT$461,4,FALSE)*CQ197*($K197)+(CQ197-CR197-CS197)*(1-$K197)</f>
        <v>0</v>
      </c>
      <c r="CU197" s="946"/>
      <c r="CX197" s="1025">
        <f>VLOOKUP($A197,'New Resources - Group'!$A$4:$Y$133,CX$2,FALSE)*CX$1</f>
        <v>0</v>
      </c>
      <c r="CY197" s="988">
        <f>$G197+CX197</f>
        <v>0</v>
      </c>
      <c r="CZ197" s="989">
        <f>VLOOKUP($E197,CY$450:DB$461,2,FALSE)*CY197*($K197)+IF($G197&lt;&gt;0,($H197/$G197)*CY197,0)*(1-$K197)</f>
        <v>0</v>
      </c>
      <c r="DA197" s="989">
        <f>VLOOKUP($E197,CY$450:DB$461,3,FALSE)*CY197*($K197)+IF($G197&lt;&gt;0,($I197/$G197)*CY197,0)*(1-$K197)</f>
        <v>0</v>
      </c>
      <c r="DB197" s="989">
        <f>VLOOKUP($E197,CY$450:DB$461,4,FALSE)*CY197*($K197)+(CY197-CZ197-DA197)*(1-$K197)</f>
        <v>0</v>
      </c>
      <c r="DC197" s="946"/>
      <c r="DF197" s="1025">
        <f>VLOOKUP($A197,'New Resources - Group'!$A$4:$Y$133,DF$2,FALSE)*DF$1</f>
        <v>0</v>
      </c>
      <c r="DG197" s="988">
        <f>$G197+DF197</f>
        <v>0</v>
      </c>
      <c r="DH197" s="989">
        <f>VLOOKUP($E197,DG$450:DJ$461,2,FALSE)*DG197*($K197)+IF($G197&lt;&gt;0,($H197/$G197)*DG197,0)*(1-$K197)</f>
        <v>0</v>
      </c>
      <c r="DI197" s="989">
        <f>VLOOKUP($E197,DG$450:DJ$461,3,FALSE)*DG197*($K197)+IF($G197&lt;&gt;0,($I197/$G197)*DG197,0)*(1-$K197)</f>
        <v>0</v>
      </c>
      <c r="DJ197" s="989">
        <f>VLOOKUP($E197,DG$450:DJ$461,4,FALSE)*DG197*($K197)+(DG197-DH197-DI197)*(1-$K197)</f>
        <v>0</v>
      </c>
      <c r="DK197" s="946"/>
      <c r="DN197" s="1025">
        <f>VLOOKUP($A197,'New Resources - Group'!$A$4:$Y$133,DN$2,FALSE)*DN$1</f>
        <v>0</v>
      </c>
      <c r="DO197" s="988">
        <f>$G197+DN197</f>
        <v>0</v>
      </c>
      <c r="DP197" s="989">
        <f>VLOOKUP($E197,DO$450:DR$461,2,FALSE)*DO197*($K197)+IF($G197&lt;&gt;0,($H197/$G197)*DO197,0)*(1-$K197)</f>
        <v>0</v>
      </c>
      <c r="DQ197" s="989">
        <f>VLOOKUP($E197,DO$450:DR$461,3,FALSE)*DO197*($K197)+IF($G197&lt;&gt;0,($I197/$G197)*DO197,0)*(1-$K197)</f>
        <v>0</v>
      </c>
      <c r="DR197" s="989">
        <f>VLOOKUP($E197,DO$450:DR$461,4,FALSE)*DO197*($K197)+(DO197-DP197-DQ197)*(1-$K197)</f>
        <v>0</v>
      </c>
      <c r="DS197" s="946"/>
      <c r="DV197" s="1025">
        <f>VLOOKUP($A197,'New Resources - Group'!$A$4:$Y$133,DV$2,FALSE)*DV$1</f>
        <v>0</v>
      </c>
      <c r="DW197" s="988">
        <f>$G197+DV197</f>
        <v>0</v>
      </c>
      <c r="DX197" s="989">
        <f>VLOOKUP($E197,DW$450:DZ$461,2,FALSE)*DW197*($K197)+IF($G197&lt;&gt;0,($H197/$G197)*DW197,0)*(1-$K197)</f>
        <v>0</v>
      </c>
      <c r="DY197" s="989">
        <f>VLOOKUP($E197,DW$450:DZ$461,3,FALSE)*DW197*($K197)+IF($G197&lt;&gt;0,($I197/$G197)*DW197,0)*(1-$K197)</f>
        <v>0</v>
      </c>
      <c r="DZ197" s="989">
        <f>VLOOKUP($E197,DW$450:DZ$461,4,FALSE)*DW197*($K197)+(DW197-DX197-DY197)*(1-$K197)</f>
        <v>0</v>
      </c>
      <c r="EA197" s="946"/>
      <c r="ED197" s="1025">
        <f>VLOOKUP($A197,'New Resources - Group'!$A$4:$Y$133,ED$2,FALSE)*ED$1</f>
        <v>0</v>
      </c>
      <c r="EE197" s="988">
        <f>$G197+ED197</f>
        <v>0</v>
      </c>
      <c r="EF197" s="989">
        <f>VLOOKUP($E197,EE$450:EH$461,2,FALSE)*EE197*($K197)+IF($G197&lt;&gt;0,($H197/$G197)*EE197,0)*(1-$K197)</f>
        <v>0</v>
      </c>
      <c r="EG197" s="989">
        <f>VLOOKUP($E197,EE$450:EH$461,3,FALSE)*EE197*($K197)+IF($G197&lt;&gt;0,($I197/$G197)*EE197,0)*(1-$K197)</f>
        <v>0</v>
      </c>
      <c r="EH197" s="989">
        <f>VLOOKUP($E197,EE$450:EH$461,4,FALSE)*EE197*($K197)+(EE197-EF197-EG197)*(1-$K197)</f>
        <v>0</v>
      </c>
      <c r="EI197" s="946"/>
      <c r="EL197" s="1025">
        <f>VLOOKUP($A197,'New Resources - Group'!$A$4:$Y$133,EL$2,FALSE)*EL$1</f>
        <v>0</v>
      </c>
      <c r="EM197" s="988">
        <f>$G197+EL197</f>
        <v>0</v>
      </c>
      <c r="EN197" s="989">
        <f>VLOOKUP($E197,EM$450:EP$461,2,FALSE)*EM197*($K197)+IF($G197&lt;&gt;0,($H197/$G197)*EM197,0)*(1-$K197)</f>
        <v>0</v>
      </c>
      <c r="EO197" s="989">
        <f>VLOOKUP($E197,EM$450:EP$461,3,FALSE)*EM197*($K197)+IF($G197&lt;&gt;0,($I197/$G197)*EM197,0)*(1-$K197)</f>
        <v>0</v>
      </c>
      <c r="EP197" s="989">
        <f>VLOOKUP($E197,EM$450:EP$461,4,FALSE)*EM197*($K197)+(EM197-EN197-EO197)*(1-$K197)</f>
        <v>0</v>
      </c>
      <c r="EQ197" s="946"/>
      <c r="ET197" s="1025">
        <f>VLOOKUP($A197,'New Resources - Group'!$A$4:$Y$133,ET$2,FALSE)*ET$1</f>
        <v>0</v>
      </c>
      <c r="EU197" s="988">
        <f>$G197+ET197</f>
        <v>0</v>
      </c>
      <c r="EV197" s="989">
        <f>VLOOKUP($E197,EU$450:EX$461,2,FALSE)*EU197*($K197)+IF($G197&lt;&gt;0,($H197/$G197)*EU197,0)*(1-$K197)</f>
        <v>0</v>
      </c>
      <c r="EW197" s="989">
        <f>VLOOKUP($E197,EU$450:EX$461,3,FALSE)*EU197*($K197)+IF($G197&lt;&gt;0,($I197/$G197)*EU197,0)*(1-$K197)</f>
        <v>0</v>
      </c>
      <c r="EX197" s="989">
        <f>VLOOKUP($E197,EU$450:EX$461,4,FALSE)*EU197*($K197)+(EU197-EV197-EW197)*(1-$K197)</f>
        <v>0</v>
      </c>
      <c r="EY197" s="946"/>
      <c r="FB197" s="1025">
        <f>VLOOKUP($A197,'New Resources - Group'!$A$4:$Y$133,FB$2,FALSE)*FB$1</f>
        <v>0</v>
      </c>
      <c r="FC197" s="988">
        <f>$G197+FB197</f>
        <v>0</v>
      </c>
      <c r="FD197" s="989">
        <f>VLOOKUP($E197,FC$450:FF$461,2,FALSE)*FC197*($K197)+IF($G197&lt;&gt;0,($H197/$G197)*FC197,0)*(1-$K197)</f>
        <v>0</v>
      </c>
      <c r="FE197" s="989">
        <f>VLOOKUP($E197,FC$450:FF$461,3,FALSE)*FC197*($K197)+IF($G197&lt;&gt;0,($I197/$G197)*FC197,0)*(1-$K197)</f>
        <v>0</v>
      </c>
      <c r="FF197" s="989">
        <f>VLOOKUP($E197,FC$450:FF$461,4,FALSE)*FC197*($K197)+(FC197-FD197-FE197)*(1-$K197)</f>
        <v>0</v>
      </c>
      <c r="FG197" s="946"/>
      <c r="FJ197" s="1025">
        <f>VLOOKUP($A197,'New Resources - Group'!$A$4:$Y$133,FJ$2,FALSE)*FJ$1</f>
        <v>0</v>
      </c>
      <c r="FK197" s="988">
        <f>$G197+FJ197</f>
        <v>0</v>
      </c>
      <c r="FL197" s="989">
        <f>VLOOKUP($E197,FK$450:FN$461,2,FALSE)*FK197*($K197)+IF($G197&lt;&gt;0,($H197/$G197)*FK197,0)*(1-$K197)</f>
        <v>0</v>
      </c>
      <c r="FM197" s="989">
        <f>VLOOKUP($E197,FK$450:FN$461,3,FALSE)*FK197*($K197)+IF($G197&lt;&gt;0,($I197/$G197)*FK197,0)*(1-$K197)</f>
        <v>0</v>
      </c>
      <c r="FN197" s="989">
        <f>VLOOKUP($E197,FK$450:FN$461,4,FALSE)*FK197*($K197)+(FK197-FL197-FM197)*(1-$K197)</f>
        <v>0</v>
      </c>
      <c r="FO197" s="946"/>
    </row>
    <row r="198" spans="1:171">
      <c r="A198" s="1267">
        <v>820</v>
      </c>
      <c r="B198" s="787" t="s">
        <v>258</v>
      </c>
      <c r="C198" s="1963" t="s">
        <v>72</v>
      </c>
      <c r="D198" s="764">
        <v>557</v>
      </c>
      <c r="E198" s="182" t="str">
        <f>'Sch 3 - Expenses'!E34</f>
        <v>PROD</v>
      </c>
      <c r="F198" s="765"/>
      <c r="G198" s="182">
        <f>'Sch 3 - Expenses'!G34</f>
        <v>0</v>
      </c>
      <c r="H198" s="182">
        <f>'Sch 3 - Expenses'!H34</f>
        <v>0</v>
      </c>
      <c r="I198" s="182">
        <f>'Sch 3 - Expenses'!I34</f>
        <v>0</v>
      </c>
      <c r="J198" s="1247">
        <f>'Sch 3 - Expenses'!J34</f>
        <v>0</v>
      </c>
      <c r="K198" s="777">
        <f t="shared" si="188"/>
        <v>1</v>
      </c>
      <c r="N198" s="1025">
        <f>VLOOKUP($A198,'New Resources - Group'!$A$4:$Y$133,N$2,FALSE)*N$1</f>
        <v>0</v>
      </c>
      <c r="O198" s="988">
        <f>$G198+N198</f>
        <v>0</v>
      </c>
      <c r="P198" s="989">
        <f>VLOOKUP($E198,O$450:R$461,2,FALSE)*O198*($K198)+IF($G198&lt;&gt;0,($H198/$G198)*O198,0)*(1-$K198)</f>
        <v>0</v>
      </c>
      <c r="Q198" s="989">
        <f>VLOOKUP($E198,O$450:R$461,3,FALSE)*O198*($K198)+IF($G198&lt;&gt;0,($I198/$G198)*O198,0)*(1-$K198)</f>
        <v>0</v>
      </c>
      <c r="R198" s="989">
        <f>VLOOKUP($E198,O$450:R$461,4,FALSE)*O198*($K198)+(O198-P198-Q198)*(1-$K198)</f>
        <v>0</v>
      </c>
      <c r="S198" s="946"/>
      <c r="V198" s="1025">
        <f>VLOOKUP($A198,'New Resources - Group'!$A$4:$Y$133,V$2,FALSE)*V$1</f>
        <v>0</v>
      </c>
      <c r="W198" s="988">
        <f>$G198+V198</f>
        <v>0</v>
      </c>
      <c r="X198" s="989">
        <f>VLOOKUP($E198,W$450:Z$461,2,FALSE)*W198*($K198)+IF($G198&lt;&gt;0,($H198/$G198)*W198,0)*(1-$K198)</f>
        <v>0</v>
      </c>
      <c r="Y198" s="989">
        <f>VLOOKUP($E198,W$450:Z$461,3,FALSE)*W198*($K198)+IF($G198&lt;&gt;0,($I198/$G198)*W198,0)*(1-$K198)</f>
        <v>0</v>
      </c>
      <c r="Z198" s="989">
        <f>VLOOKUP($E198,W$450:Z$461,4,FALSE)*W198*($K198)+(W198-X198-Y198)*(1-$K198)</f>
        <v>0</v>
      </c>
      <c r="AA198" s="946"/>
      <c r="AD198" s="1025">
        <f>VLOOKUP($A198,'New Resources - Group'!$A$4:$Y$133,AD$2,FALSE)*AD$1</f>
        <v>0</v>
      </c>
      <c r="AE198" s="988">
        <f>$G198+AD198</f>
        <v>0</v>
      </c>
      <c r="AF198" s="989">
        <f>VLOOKUP($E198,AE$450:AH$461,2,FALSE)*AE198*($K198)+IF($G198&lt;&gt;0,($H198/$G198)*AE198,0)*(1-$K198)</f>
        <v>0</v>
      </c>
      <c r="AG198" s="989">
        <f>VLOOKUP($E198,AE$450:AH$461,3,FALSE)*AE198*($K198)+IF($G198&lt;&gt;0,($I198/$G198)*AE198,0)*(1-$K198)</f>
        <v>0</v>
      </c>
      <c r="AH198" s="989">
        <f>VLOOKUP($E198,AE$450:AH$461,4,FALSE)*AE198*($K198)+(AE198-AF198-AG198)*(1-$K198)</f>
        <v>0</v>
      </c>
      <c r="AI198" s="946"/>
      <c r="AL198" s="1025">
        <f>VLOOKUP($A198,'New Resources - Group'!$A$4:$Y$133,AL$2,FALSE)*AL$1</f>
        <v>0</v>
      </c>
      <c r="AM198" s="988">
        <f>$G198+AL198</f>
        <v>0</v>
      </c>
      <c r="AN198" s="989">
        <f>VLOOKUP($E198,AM$450:AP$461,2,FALSE)*AM198*($K198)+IF($G198&lt;&gt;0,($H198/$G198)*AM198,0)*(1-$K198)</f>
        <v>0</v>
      </c>
      <c r="AO198" s="989">
        <f>VLOOKUP($E198,AM$450:AP$461,3,FALSE)*AM198*($K198)+IF($G198&lt;&gt;0,($I198/$G198)*AM198,0)*(1-$K198)</f>
        <v>0</v>
      </c>
      <c r="AP198" s="989">
        <f>VLOOKUP($E198,AM$450:AP$461,4,FALSE)*AM198*($K198)+(AM198-AN198-AO198)*(1-$K198)</f>
        <v>0</v>
      </c>
      <c r="AQ198" s="946"/>
      <c r="AT198" s="1025">
        <f>VLOOKUP($A198,'New Resources - Group'!$A$4:$Y$133,AT$2,FALSE)*AT$1</f>
        <v>0</v>
      </c>
      <c r="AU198" s="988">
        <f>$G198+AT198</f>
        <v>0</v>
      </c>
      <c r="AV198" s="989">
        <f>VLOOKUP($E198,AU$450:AX$461,2,FALSE)*AU198*($K198)+IF($G198&lt;&gt;0,($H198/$G198)*AU198,0)*(1-$K198)</f>
        <v>0</v>
      </c>
      <c r="AW198" s="989">
        <f>VLOOKUP($E198,AU$450:AX$461,3,FALSE)*AU198*($K198)+IF($G198&lt;&gt;0,($I198/$G198)*AU198,0)*(1-$K198)</f>
        <v>0</v>
      </c>
      <c r="AX198" s="989">
        <f>VLOOKUP($E198,AU$450:AX$461,4,FALSE)*AU198*($K198)+(AU198-AV198-AW198)*(1-$K198)</f>
        <v>0</v>
      </c>
      <c r="AY198" s="946"/>
      <c r="BB198" s="1025">
        <f>VLOOKUP($A198,'New Resources - Group'!$A$4:$Y$133,BB$2,FALSE)*BB$1</f>
        <v>0</v>
      </c>
      <c r="BC198" s="988">
        <f>$G198+BB198</f>
        <v>0</v>
      </c>
      <c r="BD198" s="989">
        <f>VLOOKUP($E198,BC$450:BF$461,2,FALSE)*BC198*($K198)+IF($G198&lt;&gt;0,($H198/$G198)*BC198,0)*(1-$K198)</f>
        <v>0</v>
      </c>
      <c r="BE198" s="989">
        <f>VLOOKUP($E198,BC$450:BF$461,3,FALSE)*BC198*($K198)+IF($G198&lt;&gt;0,($I198/$G198)*BC198,0)*(1-$K198)</f>
        <v>0</v>
      </c>
      <c r="BF198" s="989">
        <f>VLOOKUP($E198,BC$450:BF$461,4,FALSE)*BC198*($K198)+(BC198-BD198-BE198)*(1-$K198)</f>
        <v>0</v>
      </c>
      <c r="BG198" s="946"/>
      <c r="BJ198" s="1025">
        <f>VLOOKUP($A198,'New Resources - Group'!$A$4:$Y$133,BJ$2,FALSE)*BJ$1</f>
        <v>0</v>
      </c>
      <c r="BK198" s="988">
        <f>$G198+BJ198</f>
        <v>0</v>
      </c>
      <c r="BL198" s="989">
        <f>VLOOKUP($E198,BK$450:BN$461,2,FALSE)*BK198*($K198)+IF($G198&lt;&gt;0,($H198/$G198)*BK198,0)*(1-$K198)</f>
        <v>0</v>
      </c>
      <c r="BM198" s="989">
        <f>VLOOKUP($E198,BK$450:BN$461,3,FALSE)*BK198*($K198)+IF($G198&lt;&gt;0,($I198/$G198)*BK198,0)*(1-$K198)</f>
        <v>0</v>
      </c>
      <c r="BN198" s="989">
        <f>VLOOKUP($E198,BK$450:BN$461,4,FALSE)*BK198*($K198)+(BK198-BL198-BM198)*(1-$K198)</f>
        <v>0</v>
      </c>
      <c r="BO198" s="946"/>
      <c r="BR198" s="1025">
        <f>VLOOKUP($A198,'New Resources - Group'!$A$4:$Y$133,BR$2,FALSE)*BR$1</f>
        <v>0</v>
      </c>
      <c r="BS198" s="988">
        <f>$G198+BR198</f>
        <v>0</v>
      </c>
      <c r="BT198" s="989">
        <f>VLOOKUP($E198,BS$450:BV$461,2,FALSE)*BS198*($K198)+IF($G198&lt;&gt;0,($H198/$G198)*BS198,0)*(1-$K198)</f>
        <v>0</v>
      </c>
      <c r="BU198" s="989">
        <f>VLOOKUP($E198,BS$450:BV$461,3,FALSE)*BS198*($K198)+IF($G198&lt;&gt;0,($I198/$G198)*BS198,0)*(1-$K198)</f>
        <v>0</v>
      </c>
      <c r="BV198" s="989">
        <f>VLOOKUP($E198,BS$450:BV$461,4,FALSE)*BS198*($K198)+(BS198-BT198-BU198)*(1-$K198)</f>
        <v>0</v>
      </c>
      <c r="BW198" s="946"/>
      <c r="BZ198" s="1025">
        <f>VLOOKUP($A198,'New Resources - Group'!$A$4:$Y$133,BZ$2,FALSE)*BZ$1</f>
        <v>0</v>
      </c>
      <c r="CA198" s="988">
        <f>$G198+BZ198</f>
        <v>0</v>
      </c>
      <c r="CB198" s="989">
        <f>VLOOKUP($E198,CA$450:CD$461,2,FALSE)*CA198*($K198)+IF($G198&lt;&gt;0,($H198/$G198)*CA198,0)*(1-$K198)</f>
        <v>0</v>
      </c>
      <c r="CC198" s="989">
        <f>VLOOKUP($E198,CA$450:CD$461,3,FALSE)*CA198*($K198)+IF($G198&lt;&gt;0,($I198/$G198)*CA198,0)*(1-$K198)</f>
        <v>0</v>
      </c>
      <c r="CD198" s="989">
        <f>VLOOKUP($E198,CA$450:CD$461,4,FALSE)*CA198*($K198)+(CA198-CB198-CC198)*(1-$K198)</f>
        <v>0</v>
      </c>
      <c r="CE198" s="946"/>
      <c r="CH198" s="1025">
        <f>VLOOKUP($A198,'New Resources - Group'!$A$4:$Y$133,CH$2,FALSE)*CH$1</f>
        <v>0</v>
      </c>
      <c r="CI198" s="988">
        <f>$G198+CH198</f>
        <v>0</v>
      </c>
      <c r="CJ198" s="989">
        <f>VLOOKUP($E198,CI$450:CL$461,2,FALSE)*CI198*($K198)+IF($G198&lt;&gt;0,($H198/$G198)*CI198,0)*(1-$K198)</f>
        <v>0</v>
      </c>
      <c r="CK198" s="989">
        <f>VLOOKUP($E198,CI$450:CL$461,3,FALSE)*CI198*($K198)+IF($G198&lt;&gt;0,($I198/$G198)*CI198,0)*(1-$K198)</f>
        <v>0</v>
      </c>
      <c r="CL198" s="989">
        <f>VLOOKUP($E198,CI$450:CL$461,4,FALSE)*CI198*($K198)+(CI198-CJ198-CK198)*(1-$K198)</f>
        <v>0</v>
      </c>
      <c r="CM198" s="946"/>
      <c r="CP198" s="1025">
        <f>VLOOKUP($A198,'New Resources - Group'!$A$4:$Y$133,CP$2,FALSE)*CP$1</f>
        <v>0</v>
      </c>
      <c r="CQ198" s="988">
        <f>$G198+CP198</f>
        <v>0</v>
      </c>
      <c r="CR198" s="989">
        <f>VLOOKUP($E198,CQ$450:CT$461,2,FALSE)*CQ198*($K198)+IF($G198&lt;&gt;0,($H198/$G198)*CQ198,0)*(1-$K198)</f>
        <v>0</v>
      </c>
      <c r="CS198" s="989">
        <f>VLOOKUP($E198,CQ$450:CT$461,3,FALSE)*CQ198*($K198)+IF($G198&lt;&gt;0,($I198/$G198)*CQ198,0)*(1-$K198)</f>
        <v>0</v>
      </c>
      <c r="CT198" s="989">
        <f>VLOOKUP($E198,CQ$450:CT$461,4,FALSE)*CQ198*($K198)+(CQ198-CR198-CS198)*(1-$K198)</f>
        <v>0</v>
      </c>
      <c r="CU198" s="946"/>
      <c r="CX198" s="1025">
        <f>VLOOKUP($A198,'New Resources - Group'!$A$4:$Y$133,CX$2,FALSE)*CX$1</f>
        <v>0</v>
      </c>
      <c r="CY198" s="988">
        <f>$G198+CX198</f>
        <v>0</v>
      </c>
      <c r="CZ198" s="989">
        <f>VLOOKUP($E198,CY$450:DB$461,2,FALSE)*CY198*($K198)+IF($G198&lt;&gt;0,($H198/$G198)*CY198,0)*(1-$K198)</f>
        <v>0</v>
      </c>
      <c r="DA198" s="989">
        <f>VLOOKUP($E198,CY$450:DB$461,3,FALSE)*CY198*($K198)+IF($G198&lt;&gt;0,($I198/$G198)*CY198,0)*(1-$K198)</f>
        <v>0</v>
      </c>
      <c r="DB198" s="989">
        <f>VLOOKUP($E198,CY$450:DB$461,4,FALSE)*CY198*($K198)+(CY198-CZ198-DA198)*(1-$K198)</f>
        <v>0</v>
      </c>
      <c r="DC198" s="946"/>
      <c r="DF198" s="1025">
        <f>VLOOKUP($A198,'New Resources - Group'!$A$4:$Y$133,DF$2,FALSE)*DF$1</f>
        <v>0</v>
      </c>
      <c r="DG198" s="988">
        <f>$G198+DF198</f>
        <v>0</v>
      </c>
      <c r="DH198" s="989">
        <f>VLOOKUP($E198,DG$450:DJ$461,2,FALSE)*DG198*($K198)+IF($G198&lt;&gt;0,($H198/$G198)*DG198,0)*(1-$K198)</f>
        <v>0</v>
      </c>
      <c r="DI198" s="989">
        <f>VLOOKUP($E198,DG$450:DJ$461,3,FALSE)*DG198*($K198)+IF($G198&lt;&gt;0,($I198/$G198)*DG198,0)*(1-$K198)</f>
        <v>0</v>
      </c>
      <c r="DJ198" s="989">
        <f>VLOOKUP($E198,DG$450:DJ$461,4,FALSE)*DG198*($K198)+(DG198-DH198-DI198)*(1-$K198)</f>
        <v>0</v>
      </c>
      <c r="DK198" s="946"/>
      <c r="DN198" s="1025">
        <f>VLOOKUP($A198,'New Resources - Group'!$A$4:$Y$133,DN$2,FALSE)*DN$1</f>
        <v>0</v>
      </c>
      <c r="DO198" s="988">
        <f>$G198+DN198</f>
        <v>0</v>
      </c>
      <c r="DP198" s="989">
        <f>VLOOKUP($E198,DO$450:DR$461,2,FALSE)*DO198*($K198)+IF($G198&lt;&gt;0,($H198/$G198)*DO198,0)*(1-$K198)</f>
        <v>0</v>
      </c>
      <c r="DQ198" s="989">
        <f>VLOOKUP($E198,DO$450:DR$461,3,FALSE)*DO198*($K198)+IF($G198&lt;&gt;0,($I198/$G198)*DO198,0)*(1-$K198)</f>
        <v>0</v>
      </c>
      <c r="DR198" s="989">
        <f>VLOOKUP($E198,DO$450:DR$461,4,FALSE)*DO198*($K198)+(DO198-DP198-DQ198)*(1-$K198)</f>
        <v>0</v>
      </c>
      <c r="DS198" s="946"/>
      <c r="DV198" s="1025">
        <f>VLOOKUP($A198,'New Resources - Group'!$A$4:$Y$133,DV$2,FALSE)*DV$1</f>
        <v>0</v>
      </c>
      <c r="DW198" s="988">
        <f>$G198+DV198</f>
        <v>0</v>
      </c>
      <c r="DX198" s="989">
        <f>VLOOKUP($E198,DW$450:DZ$461,2,FALSE)*DW198*($K198)+IF($G198&lt;&gt;0,($H198/$G198)*DW198,0)*(1-$K198)</f>
        <v>0</v>
      </c>
      <c r="DY198" s="989">
        <f>VLOOKUP($E198,DW$450:DZ$461,3,FALSE)*DW198*($K198)+IF($G198&lt;&gt;0,($I198/$G198)*DW198,0)*(1-$K198)</f>
        <v>0</v>
      </c>
      <c r="DZ198" s="989">
        <f>VLOOKUP($E198,DW$450:DZ$461,4,FALSE)*DW198*($K198)+(DW198-DX198-DY198)*(1-$K198)</f>
        <v>0</v>
      </c>
      <c r="EA198" s="946"/>
      <c r="ED198" s="1025">
        <f>VLOOKUP($A198,'New Resources - Group'!$A$4:$Y$133,ED$2,FALSE)*ED$1</f>
        <v>0</v>
      </c>
      <c r="EE198" s="988">
        <f>$G198+ED198</f>
        <v>0</v>
      </c>
      <c r="EF198" s="989">
        <f>VLOOKUP($E198,EE$450:EH$461,2,FALSE)*EE198*($K198)+IF($G198&lt;&gt;0,($H198/$G198)*EE198,0)*(1-$K198)</f>
        <v>0</v>
      </c>
      <c r="EG198" s="989">
        <f>VLOOKUP($E198,EE$450:EH$461,3,FALSE)*EE198*($K198)+IF($G198&lt;&gt;0,($I198/$G198)*EE198,0)*(1-$K198)</f>
        <v>0</v>
      </c>
      <c r="EH198" s="989">
        <f>VLOOKUP($E198,EE$450:EH$461,4,FALSE)*EE198*($K198)+(EE198-EF198-EG198)*(1-$K198)</f>
        <v>0</v>
      </c>
      <c r="EI198" s="946"/>
      <c r="EL198" s="1025">
        <f>VLOOKUP($A198,'New Resources - Group'!$A$4:$Y$133,EL$2,FALSE)*EL$1</f>
        <v>0</v>
      </c>
      <c r="EM198" s="988">
        <f>$G198+EL198</f>
        <v>0</v>
      </c>
      <c r="EN198" s="989">
        <f>VLOOKUP($E198,EM$450:EP$461,2,FALSE)*EM198*($K198)+IF($G198&lt;&gt;0,($H198/$G198)*EM198,0)*(1-$K198)</f>
        <v>0</v>
      </c>
      <c r="EO198" s="989">
        <f>VLOOKUP($E198,EM$450:EP$461,3,FALSE)*EM198*($K198)+IF($G198&lt;&gt;0,($I198/$G198)*EM198,0)*(1-$K198)</f>
        <v>0</v>
      </c>
      <c r="EP198" s="989">
        <f>VLOOKUP($E198,EM$450:EP$461,4,FALSE)*EM198*($K198)+(EM198-EN198-EO198)*(1-$K198)</f>
        <v>0</v>
      </c>
      <c r="EQ198" s="946"/>
      <c r="ET198" s="1025">
        <f>VLOOKUP($A198,'New Resources - Group'!$A$4:$Y$133,ET$2,FALSE)*ET$1</f>
        <v>0</v>
      </c>
      <c r="EU198" s="988">
        <f>$G198+ET198</f>
        <v>0</v>
      </c>
      <c r="EV198" s="989">
        <f>VLOOKUP($E198,EU$450:EX$461,2,FALSE)*EU198*($K198)+IF($G198&lt;&gt;0,($H198/$G198)*EU198,0)*(1-$K198)</f>
        <v>0</v>
      </c>
      <c r="EW198" s="989">
        <f>VLOOKUP($E198,EU$450:EX$461,3,FALSE)*EU198*($K198)+IF($G198&lt;&gt;0,($I198/$G198)*EU198,0)*(1-$K198)</f>
        <v>0</v>
      </c>
      <c r="EX198" s="989">
        <f>VLOOKUP($E198,EU$450:EX$461,4,FALSE)*EU198*($K198)+(EU198-EV198-EW198)*(1-$K198)</f>
        <v>0</v>
      </c>
      <c r="EY198" s="946"/>
      <c r="FB198" s="1025">
        <f>VLOOKUP($A198,'New Resources - Group'!$A$4:$Y$133,FB$2,FALSE)*FB$1</f>
        <v>0</v>
      </c>
      <c r="FC198" s="988">
        <f>$G198+FB198</f>
        <v>0</v>
      </c>
      <c r="FD198" s="989">
        <f>VLOOKUP($E198,FC$450:FF$461,2,FALSE)*FC198*($K198)+IF($G198&lt;&gt;0,($H198/$G198)*FC198,0)*(1-$K198)</f>
        <v>0</v>
      </c>
      <c r="FE198" s="989">
        <f>VLOOKUP($E198,FC$450:FF$461,3,FALSE)*FC198*($K198)+IF($G198&lt;&gt;0,($I198/$G198)*FC198,0)*(1-$K198)</f>
        <v>0</v>
      </c>
      <c r="FF198" s="989">
        <f>VLOOKUP($E198,FC$450:FF$461,4,FALSE)*FC198*($K198)+(FC198-FD198-FE198)*(1-$K198)</f>
        <v>0</v>
      </c>
      <c r="FG198" s="946"/>
      <c r="FJ198" s="1025">
        <f>VLOOKUP($A198,'New Resources - Group'!$A$4:$Y$133,FJ$2,FALSE)*FJ$1</f>
        <v>0</v>
      </c>
      <c r="FK198" s="988">
        <f>$G198+FJ198</f>
        <v>0</v>
      </c>
      <c r="FL198" s="989">
        <f>VLOOKUP($E198,FK$450:FN$461,2,FALSE)*FK198*($K198)+IF($G198&lt;&gt;0,($H198/$G198)*FK198,0)*(1-$K198)</f>
        <v>0</v>
      </c>
      <c r="FM198" s="989">
        <f>VLOOKUP($E198,FK$450:FN$461,3,FALSE)*FK198*($K198)+IF($G198&lt;&gt;0,($I198/$G198)*FK198,0)*(1-$K198)</f>
        <v>0</v>
      </c>
      <c r="FN198" s="989">
        <f>VLOOKUP($E198,FK$450:FN$461,4,FALSE)*FK198*($K198)+(FK198-FL198-FM198)*(1-$K198)</f>
        <v>0</v>
      </c>
      <c r="FO198" s="946"/>
    </row>
    <row r="199" spans="1:171">
      <c r="A199" s="1246"/>
      <c r="B199" s="49" t="s">
        <v>861</v>
      </c>
      <c r="C199" s="1963"/>
      <c r="D199" s="765"/>
      <c r="E199" s="182" t="str">
        <f>'Sch 3 - Expenses'!E35</f>
        <v>DIRECT</v>
      </c>
      <c r="F199" s="765"/>
      <c r="G199" s="182">
        <f>'Sch 3 - Expenses'!G35</f>
        <v>0</v>
      </c>
      <c r="H199" s="182">
        <f>'Sch 3 - Expenses'!H35</f>
        <v>0</v>
      </c>
      <c r="I199" s="182">
        <f>'Sch 3 - Expenses'!I35</f>
        <v>0</v>
      </c>
      <c r="J199" s="1247">
        <f>'Sch 3 - Expenses'!J35</f>
        <v>0</v>
      </c>
      <c r="K199" s="777">
        <f t="shared" si="188"/>
        <v>0</v>
      </c>
      <c r="O199" s="988">
        <f>$G199</f>
        <v>0</v>
      </c>
      <c r="P199" s="989">
        <f>VLOOKUP($E199,O$450:R$461,2,FALSE)*O199*($K199)+IF($G199&lt;&gt;0,($H199/$G199)*O199,0)*(1-$K199)</f>
        <v>0</v>
      </c>
      <c r="Q199" s="989">
        <f>VLOOKUP($E199,O$450:R$461,3,FALSE)*O199*($K199)+IF($G199&lt;&gt;0,($I199/$G199)*O199,0)*(1-$K199)</f>
        <v>0</v>
      </c>
      <c r="R199" s="989">
        <f>VLOOKUP($E199,O$450:R$461,4,FALSE)*O199*($K199)+(O199-P199-Q199)*(1-$K199)</f>
        <v>0</v>
      </c>
      <c r="S199" s="946"/>
      <c r="W199" s="988">
        <f>$G199</f>
        <v>0</v>
      </c>
      <c r="X199" s="989">
        <f>VLOOKUP($E199,W$450:Z$461,2,FALSE)*W199*($K199)+IF($G199&lt;&gt;0,($H199/$G199)*W199,0)*(1-$K199)</f>
        <v>0</v>
      </c>
      <c r="Y199" s="989">
        <f>VLOOKUP($E199,W$450:Z$461,3,FALSE)*W199*($K199)+IF($G199&lt;&gt;0,($I199/$G199)*W199,0)*(1-$K199)</f>
        <v>0</v>
      </c>
      <c r="Z199" s="989">
        <f>VLOOKUP($E199,W$450:Z$461,4,FALSE)*W199*($K199)+(W199-X199-Y199)*(1-$K199)</f>
        <v>0</v>
      </c>
      <c r="AA199" s="946"/>
      <c r="AE199" s="988">
        <f>$G199</f>
        <v>0</v>
      </c>
      <c r="AF199" s="989">
        <f>VLOOKUP($E199,AE$450:AH$461,2,FALSE)*AE199*($K199)+IF($G199&lt;&gt;0,($H199/$G199)*AE199,0)*(1-$K199)</f>
        <v>0</v>
      </c>
      <c r="AG199" s="989">
        <f>VLOOKUP($E199,AE$450:AH$461,3,FALSE)*AE199*($K199)+IF($G199&lt;&gt;0,($I199/$G199)*AE199,0)*(1-$K199)</f>
        <v>0</v>
      </c>
      <c r="AH199" s="989">
        <f>VLOOKUP($E199,AE$450:AH$461,4,FALSE)*AE199*($K199)+(AE199-AF199-AG199)*(1-$K199)</f>
        <v>0</v>
      </c>
      <c r="AI199" s="946"/>
      <c r="AM199" s="988">
        <f>$G199</f>
        <v>0</v>
      </c>
      <c r="AN199" s="989">
        <f>VLOOKUP($E199,AM$450:AP$461,2,FALSE)*AM199*($K199)+IF($G199&lt;&gt;0,($H199/$G199)*AM199,0)*(1-$K199)</f>
        <v>0</v>
      </c>
      <c r="AO199" s="989">
        <f>VLOOKUP($E199,AM$450:AP$461,3,FALSE)*AM199*($K199)+IF($G199&lt;&gt;0,($I199/$G199)*AM199,0)*(1-$K199)</f>
        <v>0</v>
      </c>
      <c r="AP199" s="989">
        <f>VLOOKUP($E199,AM$450:AP$461,4,FALSE)*AM199*($K199)+(AM199-AN199-AO199)*(1-$K199)</f>
        <v>0</v>
      </c>
      <c r="AQ199" s="946"/>
      <c r="AU199" s="988">
        <f>$G199</f>
        <v>0</v>
      </c>
      <c r="AV199" s="989">
        <f>VLOOKUP($E199,AU$450:AX$461,2,FALSE)*AU199*($K199)+IF($G199&lt;&gt;0,($H199/$G199)*AU199,0)*(1-$K199)</f>
        <v>0</v>
      </c>
      <c r="AW199" s="989">
        <f>VLOOKUP($E199,AU$450:AX$461,3,FALSE)*AU199*($K199)+IF($G199&lt;&gt;0,($I199/$G199)*AU199,0)*(1-$K199)</f>
        <v>0</v>
      </c>
      <c r="AX199" s="989">
        <f>VLOOKUP($E199,AU$450:AX$461,4,FALSE)*AU199*($K199)+(AU199-AV199-AW199)*(1-$K199)</f>
        <v>0</v>
      </c>
      <c r="AY199" s="946"/>
      <c r="BC199" s="988">
        <f>$G199</f>
        <v>0</v>
      </c>
      <c r="BD199" s="989">
        <f>VLOOKUP($E199,BC$450:BF$461,2,FALSE)*BC199*($K199)+IF($G199&lt;&gt;0,($H199/$G199)*BC199,0)*(1-$K199)</f>
        <v>0</v>
      </c>
      <c r="BE199" s="989">
        <f>VLOOKUP($E199,BC$450:BF$461,3,FALSE)*BC199*($K199)+IF($G199&lt;&gt;0,($I199/$G199)*BC199,0)*(1-$K199)</f>
        <v>0</v>
      </c>
      <c r="BF199" s="989">
        <f>VLOOKUP($E199,BC$450:BF$461,4,FALSE)*BC199*($K199)+(BC199-BD199-BE199)*(1-$K199)</f>
        <v>0</v>
      </c>
      <c r="BG199" s="946"/>
      <c r="BK199" s="988">
        <f>$G199</f>
        <v>0</v>
      </c>
      <c r="BL199" s="989">
        <f>VLOOKUP($E199,BK$450:BN$461,2,FALSE)*BK199*($K199)+IF($G199&lt;&gt;0,($H199/$G199)*BK199,0)*(1-$K199)</f>
        <v>0</v>
      </c>
      <c r="BM199" s="989">
        <f>VLOOKUP($E199,BK$450:BN$461,3,FALSE)*BK199*($K199)+IF($G199&lt;&gt;0,($I199/$G199)*BK199,0)*(1-$K199)</f>
        <v>0</v>
      </c>
      <c r="BN199" s="989">
        <f>VLOOKUP($E199,BK$450:BN$461,4,FALSE)*BK199*($K199)+(BK199-BL199-BM199)*(1-$K199)</f>
        <v>0</v>
      </c>
      <c r="BO199" s="946"/>
      <c r="BS199" s="988">
        <f>$G199</f>
        <v>0</v>
      </c>
      <c r="BT199" s="989">
        <f>VLOOKUP($E199,BS$450:BV$461,2,FALSE)*BS199*($K199)+IF($G199&lt;&gt;0,($H199/$G199)*BS199,0)*(1-$K199)</f>
        <v>0</v>
      </c>
      <c r="BU199" s="989">
        <f>VLOOKUP($E199,BS$450:BV$461,3,FALSE)*BS199*($K199)+IF($G199&lt;&gt;0,($I199/$G199)*BS199,0)*(1-$K199)</f>
        <v>0</v>
      </c>
      <c r="BV199" s="989">
        <f>VLOOKUP($E199,BS$450:BV$461,4,FALSE)*BS199*($K199)+(BS199-BT199-BU199)*(1-$K199)</f>
        <v>0</v>
      </c>
      <c r="BW199" s="946"/>
      <c r="CA199" s="988">
        <f>$G199</f>
        <v>0</v>
      </c>
      <c r="CB199" s="989">
        <f>VLOOKUP($E199,CA$450:CD$461,2,FALSE)*CA199*($K199)+IF($G199&lt;&gt;0,($H199/$G199)*CA199,0)*(1-$K199)</f>
        <v>0</v>
      </c>
      <c r="CC199" s="989">
        <f>VLOOKUP($E199,CA$450:CD$461,3,FALSE)*CA199*($K199)+IF($G199&lt;&gt;0,($I199/$G199)*CA199,0)*(1-$K199)</f>
        <v>0</v>
      </c>
      <c r="CD199" s="989">
        <f>VLOOKUP($E199,CA$450:CD$461,4,FALSE)*CA199*($K199)+(CA199-CB199-CC199)*(1-$K199)</f>
        <v>0</v>
      </c>
      <c r="CE199" s="946"/>
      <c r="CI199" s="988">
        <f>$G199</f>
        <v>0</v>
      </c>
      <c r="CJ199" s="989">
        <f>VLOOKUP($E199,CI$450:CL$461,2,FALSE)*CI199*($K199)+IF($G199&lt;&gt;0,($H199/$G199)*CI199,0)*(1-$K199)</f>
        <v>0</v>
      </c>
      <c r="CK199" s="989">
        <f>VLOOKUP($E199,CI$450:CL$461,3,FALSE)*CI199*($K199)+IF($G199&lt;&gt;0,($I199/$G199)*CI199,0)*(1-$K199)</f>
        <v>0</v>
      </c>
      <c r="CL199" s="989">
        <f>VLOOKUP($E199,CI$450:CL$461,4,FALSE)*CI199*($K199)+(CI199-CJ199-CK199)*(1-$K199)</f>
        <v>0</v>
      </c>
      <c r="CM199" s="946"/>
      <c r="CQ199" s="988">
        <f>$G199</f>
        <v>0</v>
      </c>
      <c r="CR199" s="989">
        <f>VLOOKUP($E199,CQ$450:CT$461,2,FALSE)*CQ199*($K199)+IF($G199&lt;&gt;0,($H199/$G199)*CQ199,0)*(1-$K199)</f>
        <v>0</v>
      </c>
      <c r="CS199" s="989">
        <f>VLOOKUP($E199,CQ$450:CT$461,3,FALSE)*CQ199*($K199)+IF($G199&lt;&gt;0,($I199/$G199)*CQ199,0)*(1-$K199)</f>
        <v>0</v>
      </c>
      <c r="CT199" s="989">
        <f>VLOOKUP($E199,CQ$450:CT$461,4,FALSE)*CQ199*($K199)+(CQ199-CR199-CS199)*(1-$K199)</f>
        <v>0</v>
      </c>
      <c r="CU199" s="946"/>
      <c r="CY199" s="988">
        <f>$G199</f>
        <v>0</v>
      </c>
      <c r="CZ199" s="989">
        <f>VLOOKUP($E199,CY$450:DB$461,2,FALSE)*CY199*($K199)+IF($G199&lt;&gt;0,($H199/$G199)*CY199,0)*(1-$K199)</f>
        <v>0</v>
      </c>
      <c r="DA199" s="989">
        <f>VLOOKUP($E199,CY$450:DB$461,3,FALSE)*CY199*($K199)+IF($G199&lt;&gt;0,($I199/$G199)*CY199,0)*(1-$K199)</f>
        <v>0</v>
      </c>
      <c r="DB199" s="989">
        <f>VLOOKUP($E199,CY$450:DB$461,4,FALSE)*CY199*($K199)+(CY199-CZ199-DA199)*(1-$K199)</f>
        <v>0</v>
      </c>
      <c r="DC199" s="946"/>
      <c r="DG199" s="988">
        <f>$G199</f>
        <v>0</v>
      </c>
      <c r="DH199" s="989">
        <f>VLOOKUP($E199,DG$450:DJ$461,2,FALSE)*DG199*($K199)+IF($G199&lt;&gt;0,($H199/$G199)*DG199,0)*(1-$K199)</f>
        <v>0</v>
      </c>
      <c r="DI199" s="989">
        <f>VLOOKUP($E199,DG$450:DJ$461,3,FALSE)*DG199*($K199)+IF($G199&lt;&gt;0,($I199/$G199)*DG199,0)*(1-$K199)</f>
        <v>0</v>
      </c>
      <c r="DJ199" s="989">
        <f>VLOOKUP($E199,DG$450:DJ$461,4,FALSE)*DG199*($K199)+(DG199-DH199-DI199)*(1-$K199)</f>
        <v>0</v>
      </c>
      <c r="DK199" s="946"/>
      <c r="DO199" s="988">
        <f>$G199</f>
        <v>0</v>
      </c>
      <c r="DP199" s="989">
        <f>VLOOKUP($E199,DO$450:DR$461,2,FALSE)*DO199*($K199)+IF($G199&lt;&gt;0,($H199/$G199)*DO199,0)*(1-$K199)</f>
        <v>0</v>
      </c>
      <c r="DQ199" s="989">
        <f>VLOOKUP($E199,DO$450:DR$461,3,FALSE)*DO199*($K199)+IF($G199&lt;&gt;0,($I199/$G199)*DO199,0)*(1-$K199)</f>
        <v>0</v>
      </c>
      <c r="DR199" s="989">
        <f>VLOOKUP($E199,DO$450:DR$461,4,FALSE)*DO199*($K199)+(DO199-DP199-DQ199)*(1-$K199)</f>
        <v>0</v>
      </c>
      <c r="DS199" s="946"/>
      <c r="DW199" s="988">
        <f>$G199</f>
        <v>0</v>
      </c>
      <c r="DX199" s="989">
        <f>VLOOKUP($E199,DW$450:DZ$461,2,FALSE)*DW199*($K199)+IF($G199&lt;&gt;0,($H199/$G199)*DW199,0)*(1-$K199)</f>
        <v>0</v>
      </c>
      <c r="DY199" s="989">
        <f>VLOOKUP($E199,DW$450:DZ$461,3,FALSE)*DW199*($K199)+IF($G199&lt;&gt;0,($I199/$G199)*DW199,0)*(1-$K199)</f>
        <v>0</v>
      </c>
      <c r="DZ199" s="989">
        <f>VLOOKUP($E199,DW$450:DZ$461,4,FALSE)*DW199*($K199)+(DW199-DX199-DY199)*(1-$K199)</f>
        <v>0</v>
      </c>
      <c r="EA199" s="946"/>
      <c r="EE199" s="988">
        <f>$G199</f>
        <v>0</v>
      </c>
      <c r="EF199" s="989">
        <f>VLOOKUP($E199,EE$450:EH$461,2,FALSE)*EE199*($K199)+IF($G199&lt;&gt;0,($H199/$G199)*EE199,0)*(1-$K199)</f>
        <v>0</v>
      </c>
      <c r="EG199" s="989">
        <f>VLOOKUP($E199,EE$450:EH$461,3,FALSE)*EE199*($K199)+IF($G199&lt;&gt;0,($I199/$G199)*EE199,0)*(1-$K199)</f>
        <v>0</v>
      </c>
      <c r="EH199" s="989">
        <f>VLOOKUP($E199,EE$450:EH$461,4,FALSE)*EE199*($K199)+(EE199-EF199-EG199)*(1-$K199)</f>
        <v>0</v>
      </c>
      <c r="EI199" s="946"/>
      <c r="EM199" s="988">
        <f>$G199</f>
        <v>0</v>
      </c>
      <c r="EN199" s="989">
        <f>VLOOKUP($E199,EM$450:EP$461,2,FALSE)*EM199*($K199)+IF($G199&lt;&gt;0,($H199/$G199)*EM199,0)*(1-$K199)</f>
        <v>0</v>
      </c>
      <c r="EO199" s="989">
        <f>VLOOKUP($E199,EM$450:EP$461,3,FALSE)*EM199*($K199)+IF($G199&lt;&gt;0,($I199/$G199)*EM199,0)*(1-$K199)</f>
        <v>0</v>
      </c>
      <c r="EP199" s="989">
        <f>VLOOKUP($E199,EM$450:EP$461,4,FALSE)*EM199*($K199)+(EM199-EN199-EO199)*(1-$K199)</f>
        <v>0</v>
      </c>
      <c r="EQ199" s="946"/>
      <c r="EU199" s="988">
        <f>$G199</f>
        <v>0</v>
      </c>
      <c r="EV199" s="989">
        <f>VLOOKUP($E199,EU$450:EX$461,2,FALSE)*EU199*($K199)+IF($G199&lt;&gt;0,($H199/$G199)*EU199,0)*(1-$K199)</f>
        <v>0</v>
      </c>
      <c r="EW199" s="989">
        <f>VLOOKUP($E199,EU$450:EX$461,3,FALSE)*EU199*($K199)+IF($G199&lt;&gt;0,($I199/$G199)*EU199,0)*(1-$K199)</f>
        <v>0</v>
      </c>
      <c r="EX199" s="989">
        <f>VLOOKUP($E199,EU$450:EX$461,4,FALSE)*EU199*($K199)+(EU199-EV199-EW199)*(1-$K199)</f>
        <v>0</v>
      </c>
      <c r="EY199" s="946"/>
      <c r="FC199" s="988">
        <f>$G199</f>
        <v>0</v>
      </c>
      <c r="FD199" s="989">
        <f>VLOOKUP($E199,FC$450:FF$461,2,FALSE)*FC199*($K199)+IF($G199&lt;&gt;0,($H199/$G199)*FC199,0)*(1-$K199)</f>
        <v>0</v>
      </c>
      <c r="FE199" s="989">
        <f>VLOOKUP($E199,FC$450:FF$461,3,FALSE)*FC199*($K199)+IF($G199&lt;&gt;0,($I199/$G199)*FC199,0)*(1-$K199)</f>
        <v>0</v>
      </c>
      <c r="FF199" s="989">
        <f>VLOOKUP($E199,FC$450:FF$461,4,FALSE)*FC199*($K199)+(FC199-FD199-FE199)*(1-$K199)</f>
        <v>0</v>
      </c>
      <c r="FG199" s="946"/>
      <c r="FK199" s="988">
        <f>$G199</f>
        <v>0</v>
      </c>
      <c r="FL199" s="989">
        <f>VLOOKUP($E199,FK$450:FN$461,2,FALSE)*FK199*($K199)+IF($G199&lt;&gt;0,($H199/$G199)*FK199,0)*(1-$K199)</f>
        <v>0</v>
      </c>
      <c r="FM199" s="989">
        <f>VLOOKUP($E199,FK$450:FN$461,3,FALSE)*FK199*($K199)+IF($G199&lt;&gt;0,($I199/$G199)*FK199,0)*(1-$K199)</f>
        <v>0</v>
      </c>
      <c r="FN199" s="989">
        <f>VLOOKUP($E199,FK$450:FN$461,4,FALSE)*FK199*($K199)+(FK199-FL199-FM199)*(1-$K199)</f>
        <v>0</v>
      </c>
      <c r="FO199" s="946"/>
    </row>
    <row r="200" spans="1:171">
      <c r="A200" s="1169" t="s">
        <v>436</v>
      </c>
      <c r="B200" s="10"/>
      <c r="C200" s="1961"/>
      <c r="D200" s="789"/>
      <c r="E200" s="789"/>
      <c r="F200" s="790"/>
      <c r="G200" s="797">
        <f>SUM(G181:G199)</f>
        <v>0</v>
      </c>
      <c r="H200" s="797">
        <f>SUM(H181:H199)</f>
        <v>0</v>
      </c>
      <c r="I200" s="797">
        <f>SUM(I181:I199)</f>
        <v>0</v>
      </c>
      <c r="J200" s="1254">
        <f>SUM(J181:J199)</f>
        <v>0</v>
      </c>
      <c r="K200" s="777"/>
      <c r="O200" s="1007" t="e">
        <f>SUM(O181:O199)</f>
        <v>#DIV/0!</v>
      </c>
      <c r="P200" s="1007" t="e">
        <f>SUM(P181:P199)</f>
        <v>#DIV/0!</v>
      </c>
      <c r="Q200" s="1007" t="e">
        <f>SUM(Q181:Q199)</f>
        <v>#DIV/0!</v>
      </c>
      <c r="R200" s="1007" t="e">
        <f>SUM(R181:R199)</f>
        <v>#DIV/0!</v>
      </c>
      <c r="S200" s="946"/>
      <c r="W200" s="1007" t="e">
        <f>SUM(W181:W199)</f>
        <v>#DIV/0!</v>
      </c>
      <c r="X200" s="1007" t="e">
        <f>SUM(X181:X199)</f>
        <v>#DIV/0!</v>
      </c>
      <c r="Y200" s="1007" t="e">
        <f>SUM(Y181:Y199)</f>
        <v>#DIV/0!</v>
      </c>
      <c r="Z200" s="1007" t="e">
        <f>SUM(Z181:Z199)</f>
        <v>#DIV/0!</v>
      </c>
      <c r="AA200" s="946"/>
      <c r="AE200" s="1007" t="e">
        <f>SUM(AE181:AE199)</f>
        <v>#DIV/0!</v>
      </c>
      <c r="AF200" s="1007" t="e">
        <f>SUM(AF181:AF199)</f>
        <v>#DIV/0!</v>
      </c>
      <c r="AG200" s="1007" t="e">
        <f>SUM(AG181:AG199)</f>
        <v>#DIV/0!</v>
      </c>
      <c r="AH200" s="1007" t="e">
        <f>SUM(AH181:AH199)</f>
        <v>#DIV/0!</v>
      </c>
      <c r="AI200" s="946"/>
      <c r="AM200" s="1007" t="e">
        <f>SUM(AM181:AM199)</f>
        <v>#DIV/0!</v>
      </c>
      <c r="AN200" s="1007" t="e">
        <f>SUM(AN181:AN199)</f>
        <v>#DIV/0!</v>
      </c>
      <c r="AO200" s="1007" t="e">
        <f>SUM(AO181:AO199)</f>
        <v>#DIV/0!</v>
      </c>
      <c r="AP200" s="1007" t="e">
        <f>SUM(AP181:AP199)</f>
        <v>#DIV/0!</v>
      </c>
      <c r="AQ200" s="946"/>
      <c r="AU200" s="1007" t="e">
        <f>SUM(AU181:AU199)</f>
        <v>#DIV/0!</v>
      </c>
      <c r="AV200" s="1007" t="e">
        <f>SUM(AV181:AV199)</f>
        <v>#DIV/0!</v>
      </c>
      <c r="AW200" s="1007" t="e">
        <f>SUM(AW181:AW199)</f>
        <v>#DIV/0!</v>
      </c>
      <c r="AX200" s="1007" t="e">
        <f>SUM(AX181:AX199)</f>
        <v>#DIV/0!</v>
      </c>
      <c r="AY200" s="946"/>
      <c r="BC200" s="1007" t="e">
        <f>SUM(BC181:BC199)</f>
        <v>#DIV/0!</v>
      </c>
      <c r="BD200" s="1007" t="e">
        <f>SUM(BD181:BD199)</f>
        <v>#DIV/0!</v>
      </c>
      <c r="BE200" s="1007" t="e">
        <f>SUM(BE181:BE199)</f>
        <v>#DIV/0!</v>
      </c>
      <c r="BF200" s="1007" t="e">
        <f>SUM(BF181:BF199)</f>
        <v>#DIV/0!</v>
      </c>
      <c r="BG200" s="946"/>
      <c r="BK200" s="1007" t="e">
        <f>SUM(BK181:BK199)</f>
        <v>#DIV/0!</v>
      </c>
      <c r="BL200" s="1007" t="e">
        <f>SUM(BL181:BL199)</f>
        <v>#DIV/0!</v>
      </c>
      <c r="BM200" s="1007" t="e">
        <f>SUM(BM181:BM199)</f>
        <v>#DIV/0!</v>
      </c>
      <c r="BN200" s="1007" t="e">
        <f>SUM(BN181:BN199)</f>
        <v>#DIV/0!</v>
      </c>
      <c r="BO200" s="946"/>
      <c r="BS200" s="1007" t="e">
        <f>SUM(BS181:BS199)</f>
        <v>#DIV/0!</v>
      </c>
      <c r="BT200" s="1007" t="e">
        <f>SUM(BT181:BT199)</f>
        <v>#DIV/0!</v>
      </c>
      <c r="BU200" s="1007" t="e">
        <f>SUM(BU181:BU199)</f>
        <v>#DIV/0!</v>
      </c>
      <c r="BV200" s="1007" t="e">
        <f>SUM(BV181:BV199)</f>
        <v>#DIV/0!</v>
      </c>
      <c r="BW200" s="946"/>
      <c r="CA200" s="1007" t="e">
        <f>SUM(CA181:CA199)</f>
        <v>#DIV/0!</v>
      </c>
      <c r="CB200" s="1007" t="e">
        <f>SUM(CB181:CB199)</f>
        <v>#DIV/0!</v>
      </c>
      <c r="CC200" s="1007" t="e">
        <f>SUM(CC181:CC199)</f>
        <v>#DIV/0!</v>
      </c>
      <c r="CD200" s="1007" t="e">
        <f>SUM(CD181:CD199)</f>
        <v>#DIV/0!</v>
      </c>
      <c r="CE200" s="946"/>
      <c r="CI200" s="1007" t="e">
        <f>SUM(CI181:CI199)</f>
        <v>#DIV/0!</v>
      </c>
      <c r="CJ200" s="1007" t="e">
        <f>SUM(CJ181:CJ199)</f>
        <v>#DIV/0!</v>
      </c>
      <c r="CK200" s="1007" t="e">
        <f>SUM(CK181:CK199)</f>
        <v>#DIV/0!</v>
      </c>
      <c r="CL200" s="1007" t="e">
        <f>SUM(CL181:CL199)</f>
        <v>#DIV/0!</v>
      </c>
      <c r="CM200" s="946"/>
      <c r="CQ200" s="1007" t="e">
        <f>SUM(CQ181:CQ199)</f>
        <v>#DIV/0!</v>
      </c>
      <c r="CR200" s="1007" t="e">
        <f>SUM(CR181:CR199)</f>
        <v>#DIV/0!</v>
      </c>
      <c r="CS200" s="1007" t="e">
        <f>SUM(CS181:CS199)</f>
        <v>#DIV/0!</v>
      </c>
      <c r="CT200" s="1007" t="e">
        <f>SUM(CT181:CT199)</f>
        <v>#DIV/0!</v>
      </c>
      <c r="CU200" s="946"/>
      <c r="CY200" s="1007" t="e">
        <f>SUM(CY181:CY199)</f>
        <v>#DIV/0!</v>
      </c>
      <c r="CZ200" s="1007" t="e">
        <f>SUM(CZ181:CZ199)</f>
        <v>#DIV/0!</v>
      </c>
      <c r="DA200" s="1007" t="e">
        <f>SUM(DA181:DA199)</f>
        <v>#DIV/0!</v>
      </c>
      <c r="DB200" s="1007" t="e">
        <f>SUM(DB181:DB199)</f>
        <v>#DIV/0!</v>
      </c>
      <c r="DC200" s="946"/>
      <c r="DG200" s="1007" t="e">
        <f>SUM(DG181:DG199)</f>
        <v>#DIV/0!</v>
      </c>
      <c r="DH200" s="1007" t="e">
        <f>SUM(DH181:DH199)</f>
        <v>#DIV/0!</v>
      </c>
      <c r="DI200" s="1007" t="e">
        <f>SUM(DI181:DI199)</f>
        <v>#DIV/0!</v>
      </c>
      <c r="DJ200" s="1007" t="e">
        <f>SUM(DJ181:DJ199)</f>
        <v>#DIV/0!</v>
      </c>
      <c r="DK200" s="946"/>
      <c r="DO200" s="1007" t="e">
        <f>SUM(DO181:DO199)</f>
        <v>#DIV/0!</v>
      </c>
      <c r="DP200" s="1007" t="e">
        <f>SUM(DP181:DP199)</f>
        <v>#DIV/0!</v>
      </c>
      <c r="DQ200" s="1007" t="e">
        <f>SUM(DQ181:DQ199)</f>
        <v>#DIV/0!</v>
      </c>
      <c r="DR200" s="1007" t="e">
        <f>SUM(DR181:DR199)</f>
        <v>#DIV/0!</v>
      </c>
      <c r="DS200" s="946"/>
      <c r="DW200" s="1007" t="e">
        <f>SUM(DW181:DW199)</f>
        <v>#DIV/0!</v>
      </c>
      <c r="DX200" s="1007" t="e">
        <f>SUM(DX181:DX199)</f>
        <v>#DIV/0!</v>
      </c>
      <c r="DY200" s="1007" t="e">
        <f>SUM(DY181:DY199)</f>
        <v>#DIV/0!</v>
      </c>
      <c r="DZ200" s="1007" t="e">
        <f>SUM(DZ181:DZ199)</f>
        <v>#DIV/0!</v>
      </c>
      <c r="EA200" s="946"/>
      <c r="EE200" s="1007" t="e">
        <f>SUM(EE181:EE199)</f>
        <v>#DIV/0!</v>
      </c>
      <c r="EF200" s="1007" t="e">
        <f>SUM(EF181:EF199)</f>
        <v>#DIV/0!</v>
      </c>
      <c r="EG200" s="1007" t="e">
        <f>SUM(EG181:EG199)</f>
        <v>#DIV/0!</v>
      </c>
      <c r="EH200" s="1007" t="e">
        <f>SUM(EH181:EH199)</f>
        <v>#DIV/0!</v>
      </c>
      <c r="EI200" s="946"/>
      <c r="EM200" s="1007" t="e">
        <f>SUM(EM181:EM199)</f>
        <v>#DIV/0!</v>
      </c>
      <c r="EN200" s="1007" t="e">
        <f>SUM(EN181:EN199)</f>
        <v>#DIV/0!</v>
      </c>
      <c r="EO200" s="1007" t="e">
        <f>SUM(EO181:EO199)</f>
        <v>#DIV/0!</v>
      </c>
      <c r="EP200" s="1007" t="e">
        <f>SUM(EP181:EP199)</f>
        <v>#DIV/0!</v>
      </c>
      <c r="EQ200" s="946"/>
      <c r="EU200" s="1007" t="e">
        <f>SUM(EU181:EU199)</f>
        <v>#DIV/0!</v>
      </c>
      <c r="EV200" s="1007" t="e">
        <f>SUM(EV181:EV199)</f>
        <v>#DIV/0!</v>
      </c>
      <c r="EW200" s="1007" t="e">
        <f>SUM(EW181:EW199)</f>
        <v>#DIV/0!</v>
      </c>
      <c r="EX200" s="1007" t="e">
        <f>SUM(EX181:EX199)</f>
        <v>#DIV/0!</v>
      </c>
      <c r="EY200" s="946"/>
      <c r="FC200" s="1007" t="e">
        <f>SUM(FC181:FC199)</f>
        <v>#DIV/0!</v>
      </c>
      <c r="FD200" s="1007" t="e">
        <f>SUM(FD181:FD199)</f>
        <v>#DIV/0!</v>
      </c>
      <c r="FE200" s="1007" t="e">
        <f>SUM(FE181:FE199)</f>
        <v>#DIV/0!</v>
      </c>
      <c r="FF200" s="1007" t="e">
        <f>SUM(FF181:FF199)</f>
        <v>#DIV/0!</v>
      </c>
      <c r="FG200" s="946"/>
      <c r="FK200" s="1007" t="e">
        <f>SUM(FK181:FK199)</f>
        <v>#DIV/0!</v>
      </c>
      <c r="FL200" s="1007" t="e">
        <f>SUM(FL181:FL199)</f>
        <v>#DIV/0!</v>
      </c>
      <c r="FM200" s="1007" t="e">
        <f>SUM(FM181:FM199)</f>
        <v>#DIV/0!</v>
      </c>
      <c r="FN200" s="1007" t="e">
        <f>SUM(FN181:FN199)</f>
        <v>#DIV/0!</v>
      </c>
      <c r="FO200" s="946"/>
    </row>
    <row r="201" spans="1:171">
      <c r="A201" s="1197"/>
      <c r="B201" s="10"/>
      <c r="C201" s="1733"/>
      <c r="D201" s="55"/>
      <c r="E201" s="64"/>
      <c r="F201" s="64"/>
      <c r="G201" s="862"/>
      <c r="H201" s="762"/>
      <c r="I201" s="762"/>
      <c r="J201" s="1259"/>
      <c r="K201" s="777"/>
      <c r="S201" s="946"/>
      <c r="AA201" s="946"/>
      <c r="AI201" s="946"/>
      <c r="AQ201" s="946"/>
      <c r="AY201" s="946"/>
      <c r="BG201" s="946"/>
      <c r="BO201" s="946"/>
      <c r="BW201" s="946"/>
      <c r="CE201" s="946"/>
      <c r="CM201" s="946"/>
      <c r="CU201" s="946"/>
      <c r="DC201" s="946"/>
      <c r="DK201" s="946"/>
      <c r="DS201" s="946"/>
      <c r="EA201" s="946"/>
      <c r="EI201" s="946"/>
      <c r="EQ201" s="946"/>
      <c r="EY201" s="946"/>
      <c r="FG201" s="946"/>
      <c r="FO201" s="946"/>
    </row>
    <row r="202" spans="1:171">
      <c r="A202" s="1186" t="s">
        <v>862</v>
      </c>
      <c r="B202" s="10"/>
      <c r="C202" s="1733"/>
      <c r="D202" s="196"/>
      <c r="E202" s="10"/>
      <c r="F202" s="10"/>
      <c r="G202" s="862"/>
      <c r="H202" s="762"/>
      <c r="I202" s="762"/>
      <c r="J202" s="1259"/>
      <c r="K202" s="777"/>
      <c r="S202" s="946"/>
      <c r="AA202" s="946"/>
      <c r="AI202" s="946"/>
      <c r="AQ202" s="946"/>
      <c r="AY202" s="946"/>
      <c r="BG202" s="946"/>
      <c r="BO202" s="946"/>
      <c r="BW202" s="946"/>
      <c r="CE202" s="946"/>
      <c r="CM202" s="946"/>
      <c r="CU202" s="946"/>
      <c r="DC202" s="946"/>
      <c r="DK202" s="946"/>
      <c r="DS202" s="946"/>
      <c r="EA202" s="946"/>
      <c r="EI202" s="946"/>
      <c r="EQ202" s="946"/>
      <c r="EY202" s="946"/>
      <c r="FG202" s="946"/>
      <c r="FO202" s="946"/>
    </row>
    <row r="203" spans="1:171">
      <c r="A203" s="1267">
        <v>870</v>
      </c>
      <c r="B203" s="787" t="s">
        <v>874</v>
      </c>
      <c r="C203" s="1963" t="s">
        <v>72</v>
      </c>
      <c r="D203" s="765" t="s">
        <v>437</v>
      </c>
      <c r="E203" s="182" t="str">
        <f>'Sch 3 - Expenses'!E39</f>
        <v>PROD</v>
      </c>
      <c r="F203" s="765"/>
      <c r="G203" s="182">
        <f>'Sch 3 - Expenses'!G39</f>
        <v>0</v>
      </c>
      <c r="H203" s="182">
        <f>'Sch 3 - Expenses'!H39</f>
        <v>0</v>
      </c>
      <c r="I203" s="182">
        <f>'Sch 3 - Expenses'!I39</f>
        <v>0</v>
      </c>
      <c r="J203" s="1247">
        <f>'Sch 3 - Expenses'!J39</f>
        <v>0</v>
      </c>
      <c r="K203" s="777">
        <f>IF($E203="DIRECT",0,1)</f>
        <v>1</v>
      </c>
      <c r="N203" s="1025">
        <f>VLOOKUP($A203,'New Resources - Group'!$A$4:$Y$133,N$2,FALSE)*N$1</f>
        <v>0</v>
      </c>
      <c r="O203" s="988">
        <f>$G203+N203</f>
        <v>0</v>
      </c>
      <c r="P203" s="989">
        <f>VLOOKUP($E203,O$450:R$461,2,FALSE)*O203*($K203)+IF($G203&lt;&gt;0,($H203/$G203)*O203,0)*(1-$K203)</f>
        <v>0</v>
      </c>
      <c r="Q203" s="989">
        <f>VLOOKUP($E203,O$450:R$461,3,FALSE)*O203*($K203)+IF($G203&lt;&gt;0,($I203/$G203)*O203,0)*(1-$K203)</f>
        <v>0</v>
      </c>
      <c r="R203" s="989">
        <f>VLOOKUP($E203,O$450:R$461,4,FALSE)*O203*($K203)+(O203-P203-Q203)*(1-$K203)</f>
        <v>0</v>
      </c>
      <c r="S203" s="946"/>
      <c r="V203" s="1025">
        <f>VLOOKUP($A203,'New Resources - Group'!$A$4:$Y$133,V$2,FALSE)*V$1</f>
        <v>0</v>
      </c>
      <c r="W203" s="988">
        <f>$G203+V203</f>
        <v>0</v>
      </c>
      <c r="X203" s="989">
        <f>VLOOKUP($E203,W$450:Z$461,2,FALSE)*W203*($K203)+IF($G203&lt;&gt;0,($H203/$G203)*W203,0)*(1-$K203)</f>
        <v>0</v>
      </c>
      <c r="Y203" s="989">
        <f>VLOOKUP($E203,W$450:Z$461,3,FALSE)*W203*($K203)+IF($G203&lt;&gt;0,($I203/$G203)*W203,0)*(1-$K203)</f>
        <v>0</v>
      </c>
      <c r="Z203" s="989">
        <f>VLOOKUP($E203,W$450:Z$461,4,FALSE)*W203*($K203)+(W203-X203-Y203)*(1-$K203)</f>
        <v>0</v>
      </c>
      <c r="AA203" s="946"/>
      <c r="AD203" s="1025">
        <f>VLOOKUP($A203,'New Resources - Group'!$A$4:$Y$133,AD$2,FALSE)*AD$1</f>
        <v>0</v>
      </c>
      <c r="AE203" s="988">
        <f>$G203+AD203</f>
        <v>0</v>
      </c>
      <c r="AF203" s="989">
        <f>VLOOKUP($E203,AE$450:AH$461,2,FALSE)*AE203*($K203)+IF($G203&lt;&gt;0,($H203/$G203)*AE203,0)*(1-$K203)</f>
        <v>0</v>
      </c>
      <c r="AG203" s="989">
        <f>VLOOKUP($E203,AE$450:AH$461,3,FALSE)*AE203*($K203)+IF($G203&lt;&gt;0,($I203/$G203)*AE203,0)*(1-$K203)</f>
        <v>0</v>
      </c>
      <c r="AH203" s="989">
        <f>VLOOKUP($E203,AE$450:AH$461,4,FALSE)*AE203*($K203)+(AE203-AF203-AG203)*(1-$K203)</f>
        <v>0</v>
      </c>
      <c r="AI203" s="946"/>
      <c r="AL203" s="1025">
        <f>VLOOKUP($A203,'New Resources - Group'!$A$4:$Y$133,AL$2,FALSE)*AL$1</f>
        <v>0</v>
      </c>
      <c r="AM203" s="988">
        <f>$G203+AL203</f>
        <v>0</v>
      </c>
      <c r="AN203" s="989">
        <f>VLOOKUP($E203,AM$450:AP$461,2,FALSE)*AM203*($K203)+IF($G203&lt;&gt;0,($H203/$G203)*AM203,0)*(1-$K203)</f>
        <v>0</v>
      </c>
      <c r="AO203" s="989">
        <f>VLOOKUP($E203,AM$450:AP$461,3,FALSE)*AM203*($K203)+IF($G203&lt;&gt;0,($I203/$G203)*AM203,0)*(1-$K203)</f>
        <v>0</v>
      </c>
      <c r="AP203" s="989">
        <f>VLOOKUP($E203,AM$450:AP$461,4,FALSE)*AM203*($K203)+(AM203-AN203-AO203)*(1-$K203)</f>
        <v>0</v>
      </c>
      <c r="AQ203" s="946"/>
      <c r="AT203" s="1025">
        <f>VLOOKUP($A203,'New Resources - Group'!$A$4:$Y$133,AT$2,FALSE)*AT$1</f>
        <v>0</v>
      </c>
      <c r="AU203" s="988">
        <f>$G203+AT203</f>
        <v>0</v>
      </c>
      <c r="AV203" s="989">
        <f>VLOOKUP($E203,AU$450:AX$461,2,FALSE)*AU203*($K203)+IF($G203&lt;&gt;0,($H203/$G203)*AU203,0)*(1-$K203)</f>
        <v>0</v>
      </c>
      <c r="AW203" s="989">
        <f>VLOOKUP($E203,AU$450:AX$461,3,FALSE)*AU203*($K203)+IF($G203&lt;&gt;0,($I203/$G203)*AU203,0)*(1-$K203)</f>
        <v>0</v>
      </c>
      <c r="AX203" s="989">
        <f>VLOOKUP($E203,AU$450:AX$461,4,FALSE)*AU203*($K203)+(AU203-AV203-AW203)*(1-$K203)</f>
        <v>0</v>
      </c>
      <c r="AY203" s="946"/>
      <c r="BB203" s="1025">
        <f>VLOOKUP($A203,'New Resources - Group'!$A$4:$Y$133,BB$2,FALSE)*BB$1</f>
        <v>0</v>
      </c>
      <c r="BC203" s="988">
        <f>$G203+BB203</f>
        <v>0</v>
      </c>
      <c r="BD203" s="989">
        <f>VLOOKUP($E203,BC$450:BF$461,2,FALSE)*BC203*($K203)+IF($G203&lt;&gt;0,($H203/$G203)*BC203,0)*(1-$K203)</f>
        <v>0</v>
      </c>
      <c r="BE203" s="989">
        <f>VLOOKUP($E203,BC$450:BF$461,3,FALSE)*BC203*($K203)+IF($G203&lt;&gt;0,($I203/$G203)*BC203,0)*(1-$K203)</f>
        <v>0</v>
      </c>
      <c r="BF203" s="989">
        <f>VLOOKUP($E203,BC$450:BF$461,4,FALSE)*BC203*($K203)+(BC203-BD203-BE203)*(1-$K203)</f>
        <v>0</v>
      </c>
      <c r="BG203" s="946"/>
      <c r="BJ203" s="1025">
        <f>VLOOKUP($A203,'New Resources - Group'!$A$4:$Y$133,BJ$2,FALSE)*BJ$1</f>
        <v>0</v>
      </c>
      <c r="BK203" s="988">
        <f>$G203+BJ203</f>
        <v>0</v>
      </c>
      <c r="BL203" s="989">
        <f>VLOOKUP($E203,BK$450:BN$461,2,FALSE)*BK203*($K203)+IF($G203&lt;&gt;0,($H203/$G203)*BK203,0)*(1-$K203)</f>
        <v>0</v>
      </c>
      <c r="BM203" s="989">
        <f>VLOOKUP($E203,BK$450:BN$461,3,FALSE)*BK203*($K203)+IF($G203&lt;&gt;0,($I203/$G203)*BK203,0)*(1-$K203)</f>
        <v>0</v>
      </c>
      <c r="BN203" s="989">
        <f>VLOOKUP($E203,BK$450:BN$461,4,FALSE)*BK203*($K203)+(BK203-BL203-BM203)*(1-$K203)</f>
        <v>0</v>
      </c>
      <c r="BO203" s="946"/>
      <c r="BR203" s="1025">
        <f>VLOOKUP($A203,'New Resources - Group'!$A$4:$Y$133,BR$2,FALSE)*BR$1</f>
        <v>0</v>
      </c>
      <c r="BS203" s="988">
        <f>$G203+BR203</f>
        <v>0</v>
      </c>
      <c r="BT203" s="989">
        <f>VLOOKUP($E203,BS$450:BV$461,2,FALSE)*BS203*($K203)+IF($G203&lt;&gt;0,($H203/$G203)*BS203,0)*(1-$K203)</f>
        <v>0</v>
      </c>
      <c r="BU203" s="989">
        <f>VLOOKUP($E203,BS$450:BV$461,3,FALSE)*BS203*($K203)+IF($G203&lt;&gt;0,($I203/$G203)*BS203,0)*(1-$K203)</f>
        <v>0</v>
      </c>
      <c r="BV203" s="989">
        <f>VLOOKUP($E203,BS$450:BV$461,4,FALSE)*BS203*($K203)+(BS203-BT203-BU203)*(1-$K203)</f>
        <v>0</v>
      </c>
      <c r="BW203" s="946"/>
      <c r="BZ203" s="1025">
        <f>VLOOKUP($A203,'New Resources - Group'!$A$4:$Y$133,BZ$2,FALSE)*BZ$1</f>
        <v>0</v>
      </c>
      <c r="CA203" s="988">
        <f>$G203+BZ203</f>
        <v>0</v>
      </c>
      <c r="CB203" s="989">
        <f>VLOOKUP($E203,CA$450:CD$461,2,FALSE)*CA203*($K203)+IF($G203&lt;&gt;0,($H203/$G203)*CA203,0)*(1-$K203)</f>
        <v>0</v>
      </c>
      <c r="CC203" s="989">
        <f>VLOOKUP($E203,CA$450:CD$461,3,FALSE)*CA203*($K203)+IF($G203&lt;&gt;0,($I203/$G203)*CA203,0)*(1-$K203)</f>
        <v>0</v>
      </c>
      <c r="CD203" s="989">
        <f>VLOOKUP($E203,CA$450:CD$461,4,FALSE)*CA203*($K203)+(CA203-CB203-CC203)*(1-$K203)</f>
        <v>0</v>
      </c>
      <c r="CE203" s="946"/>
      <c r="CH203" s="1025">
        <f>VLOOKUP($A203,'New Resources - Group'!$A$4:$Y$133,CH$2,FALSE)*CH$1</f>
        <v>0</v>
      </c>
      <c r="CI203" s="988">
        <f>$G203+CH203</f>
        <v>0</v>
      </c>
      <c r="CJ203" s="989">
        <f>VLOOKUP($E203,CI$450:CL$461,2,FALSE)*CI203*($K203)+IF($G203&lt;&gt;0,($H203/$G203)*CI203,0)*(1-$K203)</f>
        <v>0</v>
      </c>
      <c r="CK203" s="989">
        <f>VLOOKUP($E203,CI$450:CL$461,3,FALSE)*CI203*($K203)+IF($G203&lt;&gt;0,($I203/$G203)*CI203,0)*(1-$K203)</f>
        <v>0</v>
      </c>
      <c r="CL203" s="989">
        <f>VLOOKUP($E203,CI$450:CL$461,4,FALSE)*CI203*($K203)+(CI203-CJ203-CK203)*(1-$K203)</f>
        <v>0</v>
      </c>
      <c r="CM203" s="946"/>
      <c r="CP203" s="1025">
        <f>VLOOKUP($A203,'New Resources - Group'!$A$4:$Y$133,CP$2,FALSE)*CP$1</f>
        <v>0</v>
      </c>
      <c r="CQ203" s="988">
        <f>$G203+CP203</f>
        <v>0</v>
      </c>
      <c r="CR203" s="989">
        <f>VLOOKUP($E203,CQ$450:CT$461,2,FALSE)*CQ203*($K203)+IF($G203&lt;&gt;0,($H203/$G203)*CQ203,0)*(1-$K203)</f>
        <v>0</v>
      </c>
      <c r="CS203" s="989">
        <f>VLOOKUP($E203,CQ$450:CT$461,3,FALSE)*CQ203*($K203)+IF($G203&lt;&gt;0,($I203/$G203)*CQ203,0)*(1-$K203)</f>
        <v>0</v>
      </c>
      <c r="CT203" s="989">
        <f>VLOOKUP($E203,CQ$450:CT$461,4,FALSE)*CQ203*($K203)+(CQ203-CR203-CS203)*(1-$K203)</f>
        <v>0</v>
      </c>
      <c r="CU203" s="946"/>
      <c r="CX203" s="1025">
        <f>VLOOKUP($A203,'New Resources - Group'!$A$4:$Y$133,CX$2,FALSE)*CX$1</f>
        <v>0</v>
      </c>
      <c r="CY203" s="988">
        <f>$G203+CX203</f>
        <v>0</v>
      </c>
      <c r="CZ203" s="989">
        <f>VLOOKUP($E203,CY$450:DB$461,2,FALSE)*CY203*($K203)+IF($G203&lt;&gt;0,($H203/$G203)*CY203,0)*(1-$K203)</f>
        <v>0</v>
      </c>
      <c r="DA203" s="989">
        <f>VLOOKUP($E203,CY$450:DB$461,3,FALSE)*CY203*($K203)+IF($G203&lt;&gt;0,($I203/$G203)*CY203,0)*(1-$K203)</f>
        <v>0</v>
      </c>
      <c r="DB203" s="989">
        <f>VLOOKUP($E203,CY$450:DB$461,4,FALSE)*CY203*($K203)+(CY203-CZ203-DA203)*(1-$K203)</f>
        <v>0</v>
      </c>
      <c r="DC203" s="946"/>
      <c r="DF203" s="1025">
        <f>VLOOKUP($A203,'New Resources - Group'!$A$4:$Y$133,DF$2,FALSE)*DF$1</f>
        <v>0</v>
      </c>
      <c r="DG203" s="988">
        <f>$G203+DF203</f>
        <v>0</v>
      </c>
      <c r="DH203" s="989">
        <f>VLOOKUP($E203,DG$450:DJ$461,2,FALSE)*DG203*($K203)+IF($G203&lt;&gt;0,($H203/$G203)*DG203,0)*(1-$K203)</f>
        <v>0</v>
      </c>
      <c r="DI203" s="989">
        <f>VLOOKUP($E203,DG$450:DJ$461,3,FALSE)*DG203*($K203)+IF($G203&lt;&gt;0,($I203/$G203)*DG203,0)*(1-$K203)</f>
        <v>0</v>
      </c>
      <c r="DJ203" s="989">
        <f>VLOOKUP($E203,DG$450:DJ$461,4,FALSE)*DG203*($K203)+(DG203-DH203-DI203)*(1-$K203)</f>
        <v>0</v>
      </c>
      <c r="DK203" s="946"/>
      <c r="DN203" s="1025">
        <f>VLOOKUP($A203,'New Resources - Group'!$A$4:$Y$133,DN$2,FALSE)*DN$1</f>
        <v>0</v>
      </c>
      <c r="DO203" s="988">
        <f>$G203+DN203</f>
        <v>0</v>
      </c>
      <c r="DP203" s="989">
        <f>VLOOKUP($E203,DO$450:DR$461,2,FALSE)*DO203*($K203)+IF($G203&lt;&gt;0,($H203/$G203)*DO203,0)*(1-$K203)</f>
        <v>0</v>
      </c>
      <c r="DQ203" s="989">
        <f>VLOOKUP($E203,DO$450:DR$461,3,FALSE)*DO203*($K203)+IF($G203&lt;&gt;0,($I203/$G203)*DO203,0)*(1-$K203)</f>
        <v>0</v>
      </c>
      <c r="DR203" s="989">
        <f>VLOOKUP($E203,DO$450:DR$461,4,FALSE)*DO203*($K203)+(DO203-DP203-DQ203)*(1-$K203)</f>
        <v>0</v>
      </c>
      <c r="DS203" s="946"/>
      <c r="DV203" s="1025">
        <f>VLOOKUP($A203,'New Resources - Group'!$A$4:$Y$133,DV$2,FALSE)*DV$1</f>
        <v>0</v>
      </c>
      <c r="DW203" s="988">
        <f>$G203+DV203</f>
        <v>0</v>
      </c>
      <c r="DX203" s="989">
        <f>VLOOKUP($E203,DW$450:DZ$461,2,FALSE)*DW203*($K203)+IF($G203&lt;&gt;0,($H203/$G203)*DW203,0)*(1-$K203)</f>
        <v>0</v>
      </c>
      <c r="DY203" s="989">
        <f>VLOOKUP($E203,DW$450:DZ$461,3,FALSE)*DW203*($K203)+IF($G203&lt;&gt;0,($I203/$G203)*DW203,0)*(1-$K203)</f>
        <v>0</v>
      </c>
      <c r="DZ203" s="989">
        <f>VLOOKUP($E203,DW$450:DZ$461,4,FALSE)*DW203*($K203)+(DW203-DX203-DY203)*(1-$K203)</f>
        <v>0</v>
      </c>
      <c r="EA203" s="946"/>
      <c r="ED203" s="1025">
        <f>VLOOKUP($A203,'New Resources - Group'!$A$4:$Y$133,ED$2,FALSE)*ED$1</f>
        <v>0</v>
      </c>
      <c r="EE203" s="988">
        <f>$G203+ED203</f>
        <v>0</v>
      </c>
      <c r="EF203" s="989">
        <f>VLOOKUP($E203,EE$450:EH$461,2,FALSE)*EE203*($K203)+IF($G203&lt;&gt;0,($H203/$G203)*EE203,0)*(1-$K203)</f>
        <v>0</v>
      </c>
      <c r="EG203" s="989">
        <f>VLOOKUP($E203,EE$450:EH$461,3,FALSE)*EE203*($K203)+IF($G203&lt;&gt;0,($I203/$G203)*EE203,0)*(1-$K203)</f>
        <v>0</v>
      </c>
      <c r="EH203" s="989">
        <f>VLOOKUP($E203,EE$450:EH$461,4,FALSE)*EE203*($K203)+(EE203-EF203-EG203)*(1-$K203)</f>
        <v>0</v>
      </c>
      <c r="EI203" s="946"/>
      <c r="EL203" s="1025">
        <f>VLOOKUP($A203,'New Resources - Group'!$A$4:$Y$133,EL$2,FALSE)*EL$1</f>
        <v>0</v>
      </c>
      <c r="EM203" s="988">
        <f>$G203+EL203</f>
        <v>0</v>
      </c>
      <c r="EN203" s="989">
        <f>VLOOKUP($E203,EM$450:EP$461,2,FALSE)*EM203*($K203)+IF($G203&lt;&gt;0,($H203/$G203)*EM203,0)*(1-$K203)</f>
        <v>0</v>
      </c>
      <c r="EO203" s="989">
        <f>VLOOKUP($E203,EM$450:EP$461,3,FALSE)*EM203*($K203)+IF($G203&lt;&gt;0,($I203/$G203)*EM203,0)*(1-$K203)</f>
        <v>0</v>
      </c>
      <c r="EP203" s="989">
        <f>VLOOKUP($E203,EM$450:EP$461,4,FALSE)*EM203*($K203)+(EM203-EN203-EO203)*(1-$K203)</f>
        <v>0</v>
      </c>
      <c r="EQ203" s="946"/>
      <c r="ET203" s="1025">
        <f>VLOOKUP($A203,'New Resources - Group'!$A$4:$Y$133,ET$2,FALSE)*ET$1</f>
        <v>0</v>
      </c>
      <c r="EU203" s="988">
        <f>$G203+ET203</f>
        <v>0</v>
      </c>
      <c r="EV203" s="989">
        <f>VLOOKUP($E203,EU$450:EX$461,2,FALSE)*EU203*($K203)+IF($G203&lt;&gt;0,($H203/$G203)*EU203,0)*(1-$K203)</f>
        <v>0</v>
      </c>
      <c r="EW203" s="989">
        <f>VLOOKUP($E203,EU$450:EX$461,3,FALSE)*EU203*($K203)+IF($G203&lt;&gt;0,($I203/$G203)*EU203,0)*(1-$K203)</f>
        <v>0</v>
      </c>
      <c r="EX203" s="989">
        <f>VLOOKUP($E203,EU$450:EX$461,4,FALSE)*EU203*($K203)+(EU203-EV203-EW203)*(1-$K203)</f>
        <v>0</v>
      </c>
      <c r="EY203" s="946"/>
      <c r="FB203" s="1025">
        <f>VLOOKUP($A203,'New Resources - Group'!$A$4:$Y$133,FB$2,FALSE)*FB$1</f>
        <v>0</v>
      </c>
      <c r="FC203" s="988">
        <f>$G203+FB203</f>
        <v>0</v>
      </c>
      <c r="FD203" s="989">
        <f>VLOOKUP($E203,FC$450:FF$461,2,FALSE)*FC203*($K203)+IF($G203&lt;&gt;0,($H203/$G203)*FC203,0)*(1-$K203)</f>
        <v>0</v>
      </c>
      <c r="FE203" s="989">
        <f>VLOOKUP($E203,FC$450:FF$461,3,FALSE)*FC203*($K203)+IF($G203&lt;&gt;0,($I203/$G203)*FC203,0)*(1-$K203)</f>
        <v>0</v>
      </c>
      <c r="FF203" s="989">
        <f>VLOOKUP($E203,FC$450:FF$461,4,FALSE)*FC203*($K203)+(FC203-FD203-FE203)*(1-$K203)</f>
        <v>0</v>
      </c>
      <c r="FG203" s="946"/>
      <c r="FJ203" s="1025">
        <f>VLOOKUP($A203,'New Resources - Group'!$A$4:$Y$133,FJ$2,FALSE)*FJ$1</f>
        <v>0</v>
      </c>
      <c r="FK203" s="988">
        <f>$G203+FJ203</f>
        <v>0</v>
      </c>
      <c r="FL203" s="989">
        <f>VLOOKUP($E203,FK$450:FN$461,2,FALSE)*FK203*($K203)+IF($G203&lt;&gt;0,($H203/$G203)*FK203,0)*(1-$K203)</f>
        <v>0</v>
      </c>
      <c r="FM203" s="989">
        <f>VLOOKUP($E203,FK$450:FN$461,3,FALSE)*FK203*($K203)+IF($G203&lt;&gt;0,($I203/$G203)*FK203,0)*(1-$K203)</f>
        <v>0</v>
      </c>
      <c r="FN203" s="989">
        <f>VLOOKUP($E203,FK$450:FN$461,4,FALSE)*FK203*($K203)+(FK203-FL203-FM203)*(1-$K203)</f>
        <v>0</v>
      </c>
      <c r="FO203" s="946"/>
    </row>
    <row r="204" spans="1:171">
      <c r="A204" s="1267">
        <v>880</v>
      </c>
      <c r="B204" s="787" t="s">
        <v>416</v>
      </c>
      <c r="C204" s="1963" t="s">
        <v>72</v>
      </c>
      <c r="D204" s="765" t="s">
        <v>281</v>
      </c>
      <c r="E204" s="182" t="str">
        <f>'Sch 3 - Expenses'!E40</f>
        <v>TRANS</v>
      </c>
      <c r="F204" s="765"/>
      <c r="G204" s="182">
        <f>'Sch 3 - Expenses'!G40</f>
        <v>0</v>
      </c>
      <c r="H204" s="182">
        <f>'Sch 3 - Expenses'!H40</f>
        <v>0</v>
      </c>
      <c r="I204" s="182">
        <f>'Sch 3 - Expenses'!I40</f>
        <v>0</v>
      </c>
      <c r="J204" s="1247">
        <f>'Sch 3 - Expenses'!J40</f>
        <v>0</v>
      </c>
      <c r="K204" s="777">
        <f>IF($E204="DIRECT",0,1)</f>
        <v>1</v>
      </c>
      <c r="N204" s="1025">
        <f>VLOOKUP($A204,'New Resources - Group'!$A$4:$Y$133,N$2,FALSE)*N$1</f>
        <v>0</v>
      </c>
      <c r="O204" s="988">
        <f>$G204+N204</f>
        <v>0</v>
      </c>
      <c r="P204" s="989">
        <f>VLOOKUP($E204,O$450:R$461,2,FALSE)*O204*($K204)+IF($G204&lt;&gt;0,($H204/$G204)*O204,0)*(1-$K204)</f>
        <v>0</v>
      </c>
      <c r="Q204" s="989">
        <f>VLOOKUP($E204,O$450:R$461,3,FALSE)*O204*($K204)+IF($G204&lt;&gt;0,($I204/$G204)*O204,0)*(1-$K204)</f>
        <v>0</v>
      </c>
      <c r="R204" s="989">
        <f>VLOOKUP($E204,O$450:R$461,4,FALSE)*O204*($K204)+(O204-P204-Q204)*(1-$K204)</f>
        <v>0</v>
      </c>
      <c r="S204" s="946"/>
      <c r="V204" s="1025">
        <f>VLOOKUP($A204,'New Resources - Group'!$A$4:$Y$133,V$2,FALSE)*V$1</f>
        <v>0</v>
      </c>
      <c r="W204" s="988">
        <f>$G204+V204</f>
        <v>0</v>
      </c>
      <c r="X204" s="989">
        <f>VLOOKUP($E204,W$450:Z$461,2,FALSE)*W204*($K204)+IF($G204&lt;&gt;0,($H204/$G204)*W204,0)*(1-$K204)</f>
        <v>0</v>
      </c>
      <c r="Y204" s="989">
        <f>VLOOKUP($E204,W$450:Z$461,3,FALSE)*W204*($K204)+IF($G204&lt;&gt;0,($I204/$G204)*W204,0)*(1-$K204)</f>
        <v>0</v>
      </c>
      <c r="Z204" s="989">
        <f>VLOOKUP($E204,W$450:Z$461,4,FALSE)*W204*($K204)+(W204-X204-Y204)*(1-$K204)</f>
        <v>0</v>
      </c>
      <c r="AA204" s="946"/>
      <c r="AD204" s="1025">
        <f>VLOOKUP($A204,'New Resources - Group'!$A$4:$Y$133,AD$2,FALSE)*AD$1</f>
        <v>0</v>
      </c>
      <c r="AE204" s="988">
        <f>$G204+AD204</f>
        <v>0</v>
      </c>
      <c r="AF204" s="989">
        <f>VLOOKUP($E204,AE$450:AH$461,2,FALSE)*AE204*($K204)+IF($G204&lt;&gt;0,($H204/$G204)*AE204,0)*(1-$K204)</f>
        <v>0</v>
      </c>
      <c r="AG204" s="989">
        <f>VLOOKUP($E204,AE$450:AH$461,3,FALSE)*AE204*($K204)+IF($G204&lt;&gt;0,($I204/$G204)*AE204,0)*(1-$K204)</f>
        <v>0</v>
      </c>
      <c r="AH204" s="989">
        <f>VLOOKUP($E204,AE$450:AH$461,4,FALSE)*AE204*($K204)+(AE204-AF204-AG204)*(1-$K204)</f>
        <v>0</v>
      </c>
      <c r="AI204" s="946"/>
      <c r="AL204" s="1025">
        <f>VLOOKUP($A204,'New Resources - Group'!$A$4:$Y$133,AL$2,FALSE)*AL$1</f>
        <v>0</v>
      </c>
      <c r="AM204" s="988">
        <f>$G204+AL204</f>
        <v>0</v>
      </c>
      <c r="AN204" s="989">
        <f>VLOOKUP($E204,AM$450:AP$461,2,FALSE)*AM204*($K204)+IF($G204&lt;&gt;0,($H204/$G204)*AM204,0)*(1-$K204)</f>
        <v>0</v>
      </c>
      <c r="AO204" s="989">
        <f>VLOOKUP($E204,AM$450:AP$461,3,FALSE)*AM204*($K204)+IF($G204&lt;&gt;0,($I204/$G204)*AM204,0)*(1-$K204)</f>
        <v>0</v>
      </c>
      <c r="AP204" s="989">
        <f>VLOOKUP($E204,AM$450:AP$461,4,FALSE)*AM204*($K204)+(AM204-AN204-AO204)*(1-$K204)</f>
        <v>0</v>
      </c>
      <c r="AQ204" s="946"/>
      <c r="AT204" s="1025">
        <f>VLOOKUP($A204,'New Resources - Group'!$A$4:$Y$133,AT$2,FALSE)*AT$1</f>
        <v>0</v>
      </c>
      <c r="AU204" s="988">
        <f>$G204+AT204</f>
        <v>0</v>
      </c>
      <c r="AV204" s="989">
        <f>VLOOKUP($E204,AU$450:AX$461,2,FALSE)*AU204*($K204)+IF($G204&lt;&gt;0,($H204/$G204)*AU204,0)*(1-$K204)</f>
        <v>0</v>
      </c>
      <c r="AW204" s="989">
        <f>VLOOKUP($E204,AU$450:AX$461,3,FALSE)*AU204*($K204)+IF($G204&lt;&gt;0,($I204/$G204)*AU204,0)*(1-$K204)</f>
        <v>0</v>
      </c>
      <c r="AX204" s="989">
        <f>VLOOKUP($E204,AU$450:AX$461,4,FALSE)*AU204*($K204)+(AU204-AV204-AW204)*(1-$K204)</f>
        <v>0</v>
      </c>
      <c r="AY204" s="946"/>
      <c r="BB204" s="1025">
        <f>VLOOKUP($A204,'New Resources - Group'!$A$4:$Y$133,BB$2,FALSE)*BB$1</f>
        <v>0</v>
      </c>
      <c r="BC204" s="988">
        <f>$G204+BB204</f>
        <v>0</v>
      </c>
      <c r="BD204" s="989">
        <f>VLOOKUP($E204,BC$450:BF$461,2,FALSE)*BC204*($K204)+IF($G204&lt;&gt;0,($H204/$G204)*BC204,0)*(1-$K204)</f>
        <v>0</v>
      </c>
      <c r="BE204" s="989">
        <f>VLOOKUP($E204,BC$450:BF$461,3,FALSE)*BC204*($K204)+IF($G204&lt;&gt;0,($I204/$G204)*BC204,0)*(1-$K204)</f>
        <v>0</v>
      </c>
      <c r="BF204" s="989">
        <f>VLOOKUP($E204,BC$450:BF$461,4,FALSE)*BC204*($K204)+(BC204-BD204-BE204)*(1-$K204)</f>
        <v>0</v>
      </c>
      <c r="BG204" s="946"/>
      <c r="BJ204" s="1025">
        <f>VLOOKUP($A204,'New Resources - Group'!$A$4:$Y$133,BJ$2,FALSE)*BJ$1</f>
        <v>0</v>
      </c>
      <c r="BK204" s="988">
        <f>$G204+BJ204</f>
        <v>0</v>
      </c>
      <c r="BL204" s="989">
        <f>VLOOKUP($E204,BK$450:BN$461,2,FALSE)*BK204*($K204)+IF($G204&lt;&gt;0,($H204/$G204)*BK204,0)*(1-$K204)</f>
        <v>0</v>
      </c>
      <c r="BM204" s="989">
        <f>VLOOKUP($E204,BK$450:BN$461,3,FALSE)*BK204*($K204)+IF($G204&lt;&gt;0,($I204/$G204)*BK204,0)*(1-$K204)</f>
        <v>0</v>
      </c>
      <c r="BN204" s="989">
        <f>VLOOKUP($E204,BK$450:BN$461,4,FALSE)*BK204*($K204)+(BK204-BL204-BM204)*(1-$K204)</f>
        <v>0</v>
      </c>
      <c r="BO204" s="946"/>
      <c r="BR204" s="1025">
        <f>VLOOKUP($A204,'New Resources - Group'!$A$4:$Y$133,BR$2,FALSE)*BR$1</f>
        <v>0</v>
      </c>
      <c r="BS204" s="988">
        <f>$G204+BR204</f>
        <v>0</v>
      </c>
      <c r="BT204" s="989">
        <f>VLOOKUP($E204,BS$450:BV$461,2,FALSE)*BS204*($K204)+IF($G204&lt;&gt;0,($H204/$G204)*BS204,0)*(1-$K204)</f>
        <v>0</v>
      </c>
      <c r="BU204" s="989">
        <f>VLOOKUP($E204,BS$450:BV$461,3,FALSE)*BS204*($K204)+IF($G204&lt;&gt;0,($I204/$G204)*BS204,0)*(1-$K204)</f>
        <v>0</v>
      </c>
      <c r="BV204" s="989">
        <f>VLOOKUP($E204,BS$450:BV$461,4,FALSE)*BS204*($K204)+(BS204-BT204-BU204)*(1-$K204)</f>
        <v>0</v>
      </c>
      <c r="BW204" s="946"/>
      <c r="BZ204" s="1025">
        <f>VLOOKUP($A204,'New Resources - Group'!$A$4:$Y$133,BZ$2,FALSE)*BZ$1</f>
        <v>0</v>
      </c>
      <c r="CA204" s="988">
        <f>$G204+BZ204</f>
        <v>0</v>
      </c>
      <c r="CB204" s="989">
        <f>VLOOKUP($E204,CA$450:CD$461,2,FALSE)*CA204*($K204)+IF($G204&lt;&gt;0,($H204/$G204)*CA204,0)*(1-$K204)</f>
        <v>0</v>
      </c>
      <c r="CC204" s="989">
        <f>VLOOKUP($E204,CA$450:CD$461,3,FALSE)*CA204*($K204)+IF($G204&lt;&gt;0,($I204/$G204)*CA204,0)*(1-$K204)</f>
        <v>0</v>
      </c>
      <c r="CD204" s="989">
        <f>VLOOKUP($E204,CA$450:CD$461,4,FALSE)*CA204*($K204)+(CA204-CB204-CC204)*(1-$K204)</f>
        <v>0</v>
      </c>
      <c r="CE204" s="946"/>
      <c r="CH204" s="1025">
        <f>VLOOKUP($A204,'New Resources - Group'!$A$4:$Y$133,CH$2,FALSE)*CH$1</f>
        <v>0</v>
      </c>
      <c r="CI204" s="988">
        <f>$G204+CH204</f>
        <v>0</v>
      </c>
      <c r="CJ204" s="989">
        <f>VLOOKUP($E204,CI$450:CL$461,2,FALSE)*CI204*($K204)+IF($G204&lt;&gt;0,($H204/$G204)*CI204,0)*(1-$K204)</f>
        <v>0</v>
      </c>
      <c r="CK204" s="989">
        <f>VLOOKUP($E204,CI$450:CL$461,3,FALSE)*CI204*($K204)+IF($G204&lt;&gt;0,($I204/$G204)*CI204,0)*(1-$K204)</f>
        <v>0</v>
      </c>
      <c r="CL204" s="989">
        <f>VLOOKUP($E204,CI$450:CL$461,4,FALSE)*CI204*($K204)+(CI204-CJ204-CK204)*(1-$K204)</f>
        <v>0</v>
      </c>
      <c r="CM204" s="946"/>
      <c r="CP204" s="1025">
        <f>VLOOKUP($A204,'New Resources - Group'!$A$4:$Y$133,CP$2,FALSE)*CP$1</f>
        <v>0</v>
      </c>
      <c r="CQ204" s="988">
        <f>$G204+CP204</f>
        <v>0</v>
      </c>
      <c r="CR204" s="989">
        <f>VLOOKUP($E204,CQ$450:CT$461,2,FALSE)*CQ204*($K204)+IF($G204&lt;&gt;0,($H204/$G204)*CQ204,0)*(1-$K204)</f>
        <v>0</v>
      </c>
      <c r="CS204" s="989">
        <f>VLOOKUP($E204,CQ$450:CT$461,3,FALSE)*CQ204*($K204)+IF($G204&lt;&gt;0,($I204/$G204)*CQ204,0)*(1-$K204)</f>
        <v>0</v>
      </c>
      <c r="CT204" s="989">
        <f>VLOOKUP($E204,CQ$450:CT$461,4,FALSE)*CQ204*($K204)+(CQ204-CR204-CS204)*(1-$K204)</f>
        <v>0</v>
      </c>
      <c r="CU204" s="946"/>
      <c r="CX204" s="1025">
        <f>VLOOKUP($A204,'New Resources - Group'!$A$4:$Y$133,CX$2,FALSE)*CX$1</f>
        <v>0</v>
      </c>
      <c r="CY204" s="988">
        <f>$G204+CX204</f>
        <v>0</v>
      </c>
      <c r="CZ204" s="989">
        <f>VLOOKUP($E204,CY$450:DB$461,2,FALSE)*CY204*($K204)+IF($G204&lt;&gt;0,($H204/$G204)*CY204,0)*(1-$K204)</f>
        <v>0</v>
      </c>
      <c r="DA204" s="989">
        <f>VLOOKUP($E204,CY$450:DB$461,3,FALSE)*CY204*($K204)+IF($G204&lt;&gt;0,($I204/$G204)*CY204,0)*(1-$K204)</f>
        <v>0</v>
      </c>
      <c r="DB204" s="989">
        <f>VLOOKUP($E204,CY$450:DB$461,4,FALSE)*CY204*($K204)+(CY204-CZ204-DA204)*(1-$K204)</f>
        <v>0</v>
      </c>
      <c r="DC204" s="946"/>
      <c r="DF204" s="1025">
        <f>VLOOKUP($A204,'New Resources - Group'!$A$4:$Y$133,DF$2,FALSE)*DF$1</f>
        <v>0</v>
      </c>
      <c r="DG204" s="988">
        <f>$G204+DF204</f>
        <v>0</v>
      </c>
      <c r="DH204" s="989">
        <f>VLOOKUP($E204,DG$450:DJ$461,2,FALSE)*DG204*($K204)+IF($G204&lt;&gt;0,($H204/$G204)*DG204,0)*(1-$K204)</f>
        <v>0</v>
      </c>
      <c r="DI204" s="989">
        <f>VLOOKUP($E204,DG$450:DJ$461,3,FALSE)*DG204*($K204)+IF($G204&lt;&gt;0,($I204/$G204)*DG204,0)*(1-$K204)</f>
        <v>0</v>
      </c>
      <c r="DJ204" s="989">
        <f>VLOOKUP($E204,DG$450:DJ$461,4,FALSE)*DG204*($K204)+(DG204-DH204-DI204)*(1-$K204)</f>
        <v>0</v>
      </c>
      <c r="DK204" s="946"/>
      <c r="DN204" s="1025">
        <f>VLOOKUP($A204,'New Resources - Group'!$A$4:$Y$133,DN$2,FALSE)*DN$1</f>
        <v>0</v>
      </c>
      <c r="DO204" s="988">
        <f>$G204+DN204</f>
        <v>0</v>
      </c>
      <c r="DP204" s="989">
        <f>VLOOKUP($E204,DO$450:DR$461,2,FALSE)*DO204*($K204)+IF($G204&lt;&gt;0,($H204/$G204)*DO204,0)*(1-$K204)</f>
        <v>0</v>
      </c>
      <c r="DQ204" s="989">
        <f>VLOOKUP($E204,DO$450:DR$461,3,FALSE)*DO204*($K204)+IF($G204&lt;&gt;0,($I204/$G204)*DO204,0)*(1-$K204)</f>
        <v>0</v>
      </c>
      <c r="DR204" s="989">
        <f>VLOOKUP($E204,DO$450:DR$461,4,FALSE)*DO204*($K204)+(DO204-DP204-DQ204)*(1-$K204)</f>
        <v>0</v>
      </c>
      <c r="DS204" s="946"/>
      <c r="DV204" s="1025">
        <f>VLOOKUP($A204,'New Resources - Group'!$A$4:$Y$133,DV$2,FALSE)*DV$1</f>
        <v>0</v>
      </c>
      <c r="DW204" s="988">
        <f>$G204+DV204</f>
        <v>0</v>
      </c>
      <c r="DX204" s="989">
        <f>VLOOKUP($E204,DW$450:DZ$461,2,FALSE)*DW204*($K204)+IF($G204&lt;&gt;0,($H204/$G204)*DW204,0)*(1-$K204)</f>
        <v>0</v>
      </c>
      <c r="DY204" s="989">
        <f>VLOOKUP($E204,DW$450:DZ$461,3,FALSE)*DW204*($K204)+IF($G204&lt;&gt;0,($I204/$G204)*DW204,0)*(1-$K204)</f>
        <v>0</v>
      </c>
      <c r="DZ204" s="989">
        <f>VLOOKUP($E204,DW$450:DZ$461,4,FALSE)*DW204*($K204)+(DW204-DX204-DY204)*(1-$K204)</f>
        <v>0</v>
      </c>
      <c r="EA204" s="946"/>
      <c r="ED204" s="1025">
        <f>VLOOKUP($A204,'New Resources - Group'!$A$4:$Y$133,ED$2,FALSE)*ED$1</f>
        <v>0</v>
      </c>
      <c r="EE204" s="988">
        <f>$G204+ED204</f>
        <v>0</v>
      </c>
      <c r="EF204" s="989">
        <f>VLOOKUP($E204,EE$450:EH$461,2,FALSE)*EE204*($K204)+IF($G204&lt;&gt;0,($H204/$G204)*EE204,0)*(1-$K204)</f>
        <v>0</v>
      </c>
      <c r="EG204" s="989">
        <f>VLOOKUP($E204,EE$450:EH$461,3,FALSE)*EE204*($K204)+IF($G204&lt;&gt;0,($I204/$G204)*EE204,0)*(1-$K204)</f>
        <v>0</v>
      </c>
      <c r="EH204" s="989">
        <f>VLOOKUP($E204,EE$450:EH$461,4,FALSE)*EE204*($K204)+(EE204-EF204-EG204)*(1-$K204)</f>
        <v>0</v>
      </c>
      <c r="EI204" s="946"/>
      <c r="EL204" s="1025">
        <f>VLOOKUP($A204,'New Resources - Group'!$A$4:$Y$133,EL$2,FALSE)*EL$1</f>
        <v>0</v>
      </c>
      <c r="EM204" s="988">
        <f>$G204+EL204</f>
        <v>0</v>
      </c>
      <c r="EN204" s="989">
        <f>VLOOKUP($E204,EM$450:EP$461,2,FALSE)*EM204*($K204)+IF($G204&lt;&gt;0,($H204/$G204)*EM204,0)*(1-$K204)</f>
        <v>0</v>
      </c>
      <c r="EO204" s="989">
        <f>VLOOKUP($E204,EM$450:EP$461,3,FALSE)*EM204*($K204)+IF($G204&lt;&gt;0,($I204/$G204)*EM204,0)*(1-$K204)</f>
        <v>0</v>
      </c>
      <c r="EP204" s="989">
        <f>VLOOKUP($E204,EM$450:EP$461,4,FALSE)*EM204*($K204)+(EM204-EN204-EO204)*(1-$K204)</f>
        <v>0</v>
      </c>
      <c r="EQ204" s="946"/>
      <c r="ET204" s="1025">
        <f>VLOOKUP($A204,'New Resources - Group'!$A$4:$Y$133,ET$2,FALSE)*ET$1</f>
        <v>0</v>
      </c>
      <c r="EU204" s="988">
        <f>$G204+ET204</f>
        <v>0</v>
      </c>
      <c r="EV204" s="989">
        <f>VLOOKUP($E204,EU$450:EX$461,2,FALSE)*EU204*($K204)+IF($G204&lt;&gt;0,($H204/$G204)*EU204,0)*(1-$K204)</f>
        <v>0</v>
      </c>
      <c r="EW204" s="989">
        <f>VLOOKUP($E204,EU$450:EX$461,3,FALSE)*EU204*($K204)+IF($G204&lt;&gt;0,($I204/$G204)*EU204,0)*(1-$K204)</f>
        <v>0</v>
      </c>
      <c r="EX204" s="989">
        <f>VLOOKUP($E204,EU$450:EX$461,4,FALSE)*EU204*($K204)+(EU204-EV204-EW204)*(1-$K204)</f>
        <v>0</v>
      </c>
      <c r="EY204" s="946"/>
      <c r="FB204" s="1025">
        <f>VLOOKUP($A204,'New Resources - Group'!$A$4:$Y$133,FB$2,FALSE)*FB$1</f>
        <v>0</v>
      </c>
      <c r="FC204" s="988">
        <f>$G204+FB204</f>
        <v>0</v>
      </c>
      <c r="FD204" s="989">
        <f>VLOOKUP($E204,FC$450:FF$461,2,FALSE)*FC204*($K204)+IF($G204&lt;&gt;0,($H204/$G204)*FC204,0)*(1-$K204)</f>
        <v>0</v>
      </c>
      <c r="FE204" s="989">
        <f>VLOOKUP($E204,FC$450:FF$461,3,FALSE)*FC204*($K204)+IF($G204&lt;&gt;0,($I204/$G204)*FC204,0)*(1-$K204)</f>
        <v>0</v>
      </c>
      <c r="FF204" s="989">
        <f>VLOOKUP($E204,FC$450:FF$461,4,FALSE)*FC204*($K204)+(FC204-FD204-FE204)*(1-$K204)</f>
        <v>0</v>
      </c>
      <c r="FG204" s="946"/>
      <c r="FJ204" s="1025">
        <f>VLOOKUP($A204,'New Resources - Group'!$A$4:$Y$133,FJ$2,FALSE)*FJ$1</f>
        <v>0</v>
      </c>
      <c r="FK204" s="988">
        <f>$G204+FJ204</f>
        <v>0</v>
      </c>
      <c r="FL204" s="989">
        <f>VLOOKUP($E204,FK$450:FN$461,2,FALSE)*FK204*($K204)+IF($G204&lt;&gt;0,($H204/$G204)*FK204,0)*(1-$K204)</f>
        <v>0</v>
      </c>
      <c r="FM204" s="989">
        <f>VLOOKUP($E204,FK$450:FN$461,3,FALSE)*FK204*($K204)+IF($G204&lt;&gt;0,($I204/$G204)*FK204,0)*(1-$K204)</f>
        <v>0</v>
      </c>
      <c r="FN204" s="989">
        <f>VLOOKUP($E204,FK$450:FN$461,4,FALSE)*FK204*($K204)+(FK204-FL204-FM204)*(1-$K204)</f>
        <v>0</v>
      </c>
      <c r="FO204" s="946"/>
    </row>
    <row r="205" spans="1:171">
      <c r="A205" s="1267">
        <v>890</v>
      </c>
      <c r="B205" s="787" t="s">
        <v>417</v>
      </c>
      <c r="C205" s="1963" t="s">
        <v>72</v>
      </c>
      <c r="D205" s="765" t="s">
        <v>282</v>
      </c>
      <c r="E205" s="182" t="str">
        <f>'Sch 3 - Expenses'!E41</f>
        <v>TRANS</v>
      </c>
      <c r="F205" s="765"/>
      <c r="G205" s="182">
        <f>'Sch 3 - Expenses'!G41</f>
        <v>0</v>
      </c>
      <c r="H205" s="182">
        <f>'Sch 3 - Expenses'!H41</f>
        <v>0</v>
      </c>
      <c r="I205" s="182">
        <f>'Sch 3 - Expenses'!I41</f>
        <v>0</v>
      </c>
      <c r="J205" s="1247">
        <f>'Sch 3 - Expenses'!J41</f>
        <v>0</v>
      </c>
      <c r="K205" s="777">
        <f>IF($E205="DIRECT",0,1)</f>
        <v>1</v>
      </c>
      <c r="N205" s="1025">
        <f>VLOOKUP($A205,'New Resources - Group'!$A$4:$Y$133,N$2,FALSE)*N$1</f>
        <v>0</v>
      </c>
      <c r="O205" s="988">
        <f>$G205+N205</f>
        <v>0</v>
      </c>
      <c r="P205" s="989">
        <f>VLOOKUP($E205,O$450:R$461,2,FALSE)*O205*($K205)+IF($G205&lt;&gt;0,($H205/$G205)*O205,0)*(1-$K205)</f>
        <v>0</v>
      </c>
      <c r="Q205" s="989">
        <f>VLOOKUP($E205,O$450:R$461,3,FALSE)*O205*($K205)+IF($G205&lt;&gt;0,($I205/$G205)*O205,0)*(1-$K205)</f>
        <v>0</v>
      </c>
      <c r="R205" s="989">
        <f>VLOOKUP($E205,O$450:R$461,4,FALSE)*O205*($K205)+(O205-P205-Q205)*(1-$K205)</f>
        <v>0</v>
      </c>
      <c r="S205" s="946"/>
      <c r="V205" s="1025">
        <f>VLOOKUP($A205,'New Resources - Group'!$A$4:$Y$133,V$2,FALSE)*V$1</f>
        <v>0</v>
      </c>
      <c r="W205" s="988">
        <f>$G205+V205</f>
        <v>0</v>
      </c>
      <c r="X205" s="989">
        <f>VLOOKUP($E205,W$450:Z$461,2,FALSE)*W205*($K205)+IF($G205&lt;&gt;0,($H205/$G205)*W205,0)*(1-$K205)</f>
        <v>0</v>
      </c>
      <c r="Y205" s="989">
        <f>VLOOKUP($E205,W$450:Z$461,3,FALSE)*W205*($K205)+IF($G205&lt;&gt;0,($I205/$G205)*W205,0)*(1-$K205)</f>
        <v>0</v>
      </c>
      <c r="Z205" s="989">
        <f>VLOOKUP($E205,W$450:Z$461,4,FALSE)*W205*($K205)+(W205-X205-Y205)*(1-$K205)</f>
        <v>0</v>
      </c>
      <c r="AA205" s="946"/>
      <c r="AD205" s="1025">
        <f>VLOOKUP($A205,'New Resources - Group'!$A$4:$Y$133,AD$2,FALSE)*AD$1</f>
        <v>0</v>
      </c>
      <c r="AE205" s="988">
        <f>$G205+AD205</f>
        <v>0</v>
      </c>
      <c r="AF205" s="989">
        <f>VLOOKUP($E205,AE$450:AH$461,2,FALSE)*AE205*($K205)+IF($G205&lt;&gt;0,($H205/$G205)*AE205,0)*(1-$K205)</f>
        <v>0</v>
      </c>
      <c r="AG205" s="989">
        <f>VLOOKUP($E205,AE$450:AH$461,3,FALSE)*AE205*($K205)+IF($G205&lt;&gt;0,($I205/$G205)*AE205,0)*(1-$K205)</f>
        <v>0</v>
      </c>
      <c r="AH205" s="989">
        <f>VLOOKUP($E205,AE$450:AH$461,4,FALSE)*AE205*($K205)+(AE205-AF205-AG205)*(1-$K205)</f>
        <v>0</v>
      </c>
      <c r="AI205" s="946"/>
      <c r="AL205" s="1025">
        <f>VLOOKUP($A205,'New Resources - Group'!$A$4:$Y$133,AL$2,FALSE)*AL$1</f>
        <v>0</v>
      </c>
      <c r="AM205" s="988">
        <f>$G205+AL205</f>
        <v>0</v>
      </c>
      <c r="AN205" s="989">
        <f>VLOOKUP($E205,AM$450:AP$461,2,FALSE)*AM205*($K205)+IF($G205&lt;&gt;0,($H205/$G205)*AM205,0)*(1-$K205)</f>
        <v>0</v>
      </c>
      <c r="AO205" s="989">
        <f>VLOOKUP($E205,AM$450:AP$461,3,FALSE)*AM205*($K205)+IF($G205&lt;&gt;0,($I205/$G205)*AM205,0)*(1-$K205)</f>
        <v>0</v>
      </c>
      <c r="AP205" s="989">
        <f>VLOOKUP($E205,AM$450:AP$461,4,FALSE)*AM205*($K205)+(AM205-AN205-AO205)*(1-$K205)</f>
        <v>0</v>
      </c>
      <c r="AQ205" s="946"/>
      <c r="AT205" s="1025">
        <f>VLOOKUP($A205,'New Resources - Group'!$A$4:$Y$133,AT$2,FALSE)*AT$1</f>
        <v>0</v>
      </c>
      <c r="AU205" s="988">
        <f>$G205+AT205</f>
        <v>0</v>
      </c>
      <c r="AV205" s="989">
        <f>VLOOKUP($E205,AU$450:AX$461,2,FALSE)*AU205*($K205)+IF($G205&lt;&gt;0,($H205/$G205)*AU205,0)*(1-$K205)</f>
        <v>0</v>
      </c>
      <c r="AW205" s="989">
        <f>VLOOKUP($E205,AU$450:AX$461,3,FALSE)*AU205*($K205)+IF($G205&lt;&gt;0,($I205/$G205)*AU205,0)*(1-$K205)</f>
        <v>0</v>
      </c>
      <c r="AX205" s="989">
        <f>VLOOKUP($E205,AU$450:AX$461,4,FALSE)*AU205*($K205)+(AU205-AV205-AW205)*(1-$K205)</f>
        <v>0</v>
      </c>
      <c r="AY205" s="946"/>
      <c r="BB205" s="1025">
        <f>VLOOKUP($A205,'New Resources - Group'!$A$4:$Y$133,BB$2,FALSE)*BB$1</f>
        <v>0</v>
      </c>
      <c r="BC205" s="988">
        <f>$G205+BB205</f>
        <v>0</v>
      </c>
      <c r="BD205" s="989">
        <f>VLOOKUP($E205,BC$450:BF$461,2,FALSE)*BC205*($K205)+IF($G205&lt;&gt;0,($H205/$G205)*BC205,0)*(1-$K205)</f>
        <v>0</v>
      </c>
      <c r="BE205" s="989">
        <f>VLOOKUP($E205,BC$450:BF$461,3,FALSE)*BC205*($K205)+IF($G205&lt;&gt;0,($I205/$G205)*BC205,0)*(1-$K205)</f>
        <v>0</v>
      </c>
      <c r="BF205" s="989">
        <f>VLOOKUP($E205,BC$450:BF$461,4,FALSE)*BC205*($K205)+(BC205-BD205-BE205)*(1-$K205)</f>
        <v>0</v>
      </c>
      <c r="BG205" s="946"/>
      <c r="BJ205" s="1025">
        <f>VLOOKUP($A205,'New Resources - Group'!$A$4:$Y$133,BJ$2,FALSE)*BJ$1</f>
        <v>0</v>
      </c>
      <c r="BK205" s="988">
        <f>$G205+BJ205</f>
        <v>0</v>
      </c>
      <c r="BL205" s="989">
        <f>VLOOKUP($E205,BK$450:BN$461,2,FALSE)*BK205*($K205)+IF($G205&lt;&gt;0,($H205/$G205)*BK205,0)*(1-$K205)</f>
        <v>0</v>
      </c>
      <c r="BM205" s="989">
        <f>VLOOKUP($E205,BK$450:BN$461,3,FALSE)*BK205*($K205)+IF($G205&lt;&gt;0,($I205/$G205)*BK205,0)*(1-$K205)</f>
        <v>0</v>
      </c>
      <c r="BN205" s="989">
        <f>VLOOKUP($E205,BK$450:BN$461,4,FALSE)*BK205*($K205)+(BK205-BL205-BM205)*(1-$K205)</f>
        <v>0</v>
      </c>
      <c r="BO205" s="946"/>
      <c r="BR205" s="1025">
        <f>VLOOKUP($A205,'New Resources - Group'!$A$4:$Y$133,BR$2,FALSE)*BR$1</f>
        <v>0</v>
      </c>
      <c r="BS205" s="988">
        <f>$G205+BR205</f>
        <v>0</v>
      </c>
      <c r="BT205" s="989">
        <f>VLOOKUP($E205,BS$450:BV$461,2,FALSE)*BS205*($K205)+IF($G205&lt;&gt;0,($H205/$G205)*BS205,0)*(1-$K205)</f>
        <v>0</v>
      </c>
      <c r="BU205" s="989">
        <f>VLOOKUP($E205,BS$450:BV$461,3,FALSE)*BS205*($K205)+IF($G205&lt;&gt;0,($I205/$G205)*BS205,0)*(1-$K205)</f>
        <v>0</v>
      </c>
      <c r="BV205" s="989">
        <f>VLOOKUP($E205,BS$450:BV$461,4,FALSE)*BS205*($K205)+(BS205-BT205-BU205)*(1-$K205)</f>
        <v>0</v>
      </c>
      <c r="BW205" s="946"/>
      <c r="BZ205" s="1025">
        <f>VLOOKUP($A205,'New Resources - Group'!$A$4:$Y$133,BZ$2,FALSE)*BZ$1</f>
        <v>0</v>
      </c>
      <c r="CA205" s="988">
        <f>$G205+BZ205</f>
        <v>0</v>
      </c>
      <c r="CB205" s="989">
        <f>VLOOKUP($E205,CA$450:CD$461,2,FALSE)*CA205*($K205)+IF($G205&lt;&gt;0,($H205/$G205)*CA205,0)*(1-$K205)</f>
        <v>0</v>
      </c>
      <c r="CC205" s="989">
        <f>VLOOKUP($E205,CA$450:CD$461,3,FALSE)*CA205*($K205)+IF($G205&lt;&gt;0,($I205/$G205)*CA205,0)*(1-$K205)</f>
        <v>0</v>
      </c>
      <c r="CD205" s="989">
        <f>VLOOKUP($E205,CA$450:CD$461,4,FALSE)*CA205*($K205)+(CA205-CB205-CC205)*(1-$K205)</f>
        <v>0</v>
      </c>
      <c r="CE205" s="946"/>
      <c r="CH205" s="1025">
        <f>VLOOKUP($A205,'New Resources - Group'!$A$4:$Y$133,CH$2,FALSE)*CH$1</f>
        <v>0</v>
      </c>
      <c r="CI205" s="988">
        <f>$G205+CH205</f>
        <v>0</v>
      </c>
      <c r="CJ205" s="989">
        <f>VLOOKUP($E205,CI$450:CL$461,2,FALSE)*CI205*($K205)+IF($G205&lt;&gt;0,($H205/$G205)*CI205,0)*(1-$K205)</f>
        <v>0</v>
      </c>
      <c r="CK205" s="989">
        <f>VLOOKUP($E205,CI$450:CL$461,3,FALSE)*CI205*($K205)+IF($G205&lt;&gt;0,($I205/$G205)*CI205,0)*(1-$K205)</f>
        <v>0</v>
      </c>
      <c r="CL205" s="989">
        <f>VLOOKUP($E205,CI$450:CL$461,4,FALSE)*CI205*($K205)+(CI205-CJ205-CK205)*(1-$K205)</f>
        <v>0</v>
      </c>
      <c r="CM205" s="946"/>
      <c r="CP205" s="1025">
        <f>VLOOKUP($A205,'New Resources - Group'!$A$4:$Y$133,CP$2,FALSE)*CP$1</f>
        <v>0</v>
      </c>
      <c r="CQ205" s="988">
        <f>$G205+CP205</f>
        <v>0</v>
      </c>
      <c r="CR205" s="989">
        <f>VLOOKUP($E205,CQ$450:CT$461,2,FALSE)*CQ205*($K205)+IF($G205&lt;&gt;0,($H205/$G205)*CQ205,0)*(1-$K205)</f>
        <v>0</v>
      </c>
      <c r="CS205" s="989">
        <f>VLOOKUP($E205,CQ$450:CT$461,3,FALSE)*CQ205*($K205)+IF($G205&lt;&gt;0,($I205/$G205)*CQ205,0)*(1-$K205)</f>
        <v>0</v>
      </c>
      <c r="CT205" s="989">
        <f>VLOOKUP($E205,CQ$450:CT$461,4,FALSE)*CQ205*($K205)+(CQ205-CR205-CS205)*(1-$K205)</f>
        <v>0</v>
      </c>
      <c r="CU205" s="946"/>
      <c r="CX205" s="1025">
        <f>VLOOKUP($A205,'New Resources - Group'!$A$4:$Y$133,CX$2,FALSE)*CX$1</f>
        <v>0</v>
      </c>
      <c r="CY205" s="988">
        <f>$G205+CX205</f>
        <v>0</v>
      </c>
      <c r="CZ205" s="989">
        <f>VLOOKUP($E205,CY$450:DB$461,2,FALSE)*CY205*($K205)+IF($G205&lt;&gt;0,($H205/$G205)*CY205,0)*(1-$K205)</f>
        <v>0</v>
      </c>
      <c r="DA205" s="989">
        <f>VLOOKUP($E205,CY$450:DB$461,3,FALSE)*CY205*($K205)+IF($G205&lt;&gt;0,($I205/$G205)*CY205,0)*(1-$K205)</f>
        <v>0</v>
      </c>
      <c r="DB205" s="989">
        <f>VLOOKUP($E205,CY$450:DB$461,4,FALSE)*CY205*($K205)+(CY205-CZ205-DA205)*(1-$K205)</f>
        <v>0</v>
      </c>
      <c r="DC205" s="946"/>
      <c r="DF205" s="1025">
        <f>VLOOKUP($A205,'New Resources - Group'!$A$4:$Y$133,DF$2,FALSE)*DF$1</f>
        <v>0</v>
      </c>
      <c r="DG205" s="988">
        <f>$G205+DF205</f>
        <v>0</v>
      </c>
      <c r="DH205" s="989">
        <f>VLOOKUP($E205,DG$450:DJ$461,2,FALSE)*DG205*($K205)+IF($G205&lt;&gt;0,($H205/$G205)*DG205,0)*(1-$K205)</f>
        <v>0</v>
      </c>
      <c r="DI205" s="989">
        <f>VLOOKUP($E205,DG$450:DJ$461,3,FALSE)*DG205*($K205)+IF($G205&lt;&gt;0,($I205/$G205)*DG205,0)*(1-$K205)</f>
        <v>0</v>
      </c>
      <c r="DJ205" s="989">
        <f>VLOOKUP($E205,DG$450:DJ$461,4,FALSE)*DG205*($K205)+(DG205-DH205-DI205)*(1-$K205)</f>
        <v>0</v>
      </c>
      <c r="DK205" s="946"/>
      <c r="DN205" s="1025">
        <f>VLOOKUP($A205,'New Resources - Group'!$A$4:$Y$133,DN$2,FALSE)*DN$1</f>
        <v>0</v>
      </c>
      <c r="DO205" s="988">
        <f>$G205+DN205</f>
        <v>0</v>
      </c>
      <c r="DP205" s="989">
        <f>VLOOKUP($E205,DO$450:DR$461,2,FALSE)*DO205*($K205)+IF($G205&lt;&gt;0,($H205/$G205)*DO205,0)*(1-$K205)</f>
        <v>0</v>
      </c>
      <c r="DQ205" s="989">
        <f>VLOOKUP($E205,DO$450:DR$461,3,FALSE)*DO205*($K205)+IF($G205&lt;&gt;0,($I205/$G205)*DO205,0)*(1-$K205)</f>
        <v>0</v>
      </c>
      <c r="DR205" s="989">
        <f>VLOOKUP($E205,DO$450:DR$461,4,FALSE)*DO205*($K205)+(DO205-DP205-DQ205)*(1-$K205)</f>
        <v>0</v>
      </c>
      <c r="DS205" s="946"/>
      <c r="DV205" s="1025">
        <f>VLOOKUP($A205,'New Resources - Group'!$A$4:$Y$133,DV$2,FALSE)*DV$1</f>
        <v>0</v>
      </c>
      <c r="DW205" s="988">
        <f>$G205+DV205</f>
        <v>0</v>
      </c>
      <c r="DX205" s="989">
        <f>VLOOKUP($E205,DW$450:DZ$461,2,FALSE)*DW205*($K205)+IF($G205&lt;&gt;0,($H205/$G205)*DW205,0)*(1-$K205)</f>
        <v>0</v>
      </c>
      <c r="DY205" s="989">
        <f>VLOOKUP($E205,DW$450:DZ$461,3,FALSE)*DW205*($K205)+IF($G205&lt;&gt;0,($I205/$G205)*DW205,0)*(1-$K205)</f>
        <v>0</v>
      </c>
      <c r="DZ205" s="989">
        <f>VLOOKUP($E205,DW$450:DZ$461,4,FALSE)*DW205*($K205)+(DW205-DX205-DY205)*(1-$K205)</f>
        <v>0</v>
      </c>
      <c r="EA205" s="946"/>
      <c r="ED205" s="1025">
        <f>VLOOKUP($A205,'New Resources - Group'!$A$4:$Y$133,ED$2,FALSE)*ED$1</f>
        <v>0</v>
      </c>
      <c r="EE205" s="988">
        <f>$G205+ED205</f>
        <v>0</v>
      </c>
      <c r="EF205" s="989">
        <f>VLOOKUP($E205,EE$450:EH$461,2,FALSE)*EE205*($K205)+IF($G205&lt;&gt;0,($H205/$G205)*EE205,0)*(1-$K205)</f>
        <v>0</v>
      </c>
      <c r="EG205" s="989">
        <f>VLOOKUP($E205,EE$450:EH$461,3,FALSE)*EE205*($K205)+IF($G205&lt;&gt;0,($I205/$G205)*EE205,0)*(1-$K205)</f>
        <v>0</v>
      </c>
      <c r="EH205" s="989">
        <f>VLOOKUP($E205,EE$450:EH$461,4,FALSE)*EE205*($K205)+(EE205-EF205-EG205)*(1-$K205)</f>
        <v>0</v>
      </c>
      <c r="EI205" s="946"/>
      <c r="EL205" s="1025">
        <f>VLOOKUP($A205,'New Resources - Group'!$A$4:$Y$133,EL$2,FALSE)*EL$1</f>
        <v>0</v>
      </c>
      <c r="EM205" s="988">
        <f>$G205+EL205</f>
        <v>0</v>
      </c>
      <c r="EN205" s="989">
        <f>VLOOKUP($E205,EM$450:EP$461,2,FALSE)*EM205*($K205)+IF($G205&lt;&gt;0,($H205/$G205)*EM205,0)*(1-$K205)</f>
        <v>0</v>
      </c>
      <c r="EO205" s="989">
        <f>VLOOKUP($E205,EM$450:EP$461,3,FALSE)*EM205*($K205)+IF($G205&lt;&gt;0,($I205/$G205)*EM205,0)*(1-$K205)</f>
        <v>0</v>
      </c>
      <c r="EP205" s="989">
        <f>VLOOKUP($E205,EM$450:EP$461,4,FALSE)*EM205*($K205)+(EM205-EN205-EO205)*(1-$K205)</f>
        <v>0</v>
      </c>
      <c r="EQ205" s="946"/>
      <c r="ET205" s="1025">
        <f>VLOOKUP($A205,'New Resources - Group'!$A$4:$Y$133,ET$2,FALSE)*ET$1</f>
        <v>0</v>
      </c>
      <c r="EU205" s="988">
        <f>$G205+ET205</f>
        <v>0</v>
      </c>
      <c r="EV205" s="989">
        <f>VLOOKUP($E205,EU$450:EX$461,2,FALSE)*EU205*($K205)+IF($G205&lt;&gt;0,($H205/$G205)*EU205,0)*(1-$K205)</f>
        <v>0</v>
      </c>
      <c r="EW205" s="989">
        <f>VLOOKUP($E205,EU$450:EX$461,3,FALSE)*EU205*($K205)+IF($G205&lt;&gt;0,($I205/$G205)*EU205,0)*(1-$K205)</f>
        <v>0</v>
      </c>
      <c r="EX205" s="989">
        <f>VLOOKUP($E205,EU$450:EX$461,4,FALSE)*EU205*($K205)+(EU205-EV205-EW205)*(1-$K205)</f>
        <v>0</v>
      </c>
      <c r="EY205" s="946"/>
      <c r="FB205" s="1025">
        <f>VLOOKUP($A205,'New Resources - Group'!$A$4:$Y$133,FB$2,FALSE)*FB$1</f>
        <v>0</v>
      </c>
      <c r="FC205" s="988">
        <f>$G205+FB205</f>
        <v>0</v>
      </c>
      <c r="FD205" s="989">
        <f>VLOOKUP($E205,FC$450:FF$461,2,FALSE)*FC205*($K205)+IF($G205&lt;&gt;0,($H205/$G205)*FC205,0)*(1-$K205)</f>
        <v>0</v>
      </c>
      <c r="FE205" s="989">
        <f>VLOOKUP($E205,FC$450:FF$461,3,FALSE)*FC205*($K205)+IF($G205&lt;&gt;0,($I205/$G205)*FC205,0)*(1-$K205)</f>
        <v>0</v>
      </c>
      <c r="FF205" s="989">
        <f>VLOOKUP($E205,FC$450:FF$461,4,FALSE)*FC205*($K205)+(FC205-FD205-FE205)*(1-$K205)</f>
        <v>0</v>
      </c>
      <c r="FG205" s="946"/>
      <c r="FJ205" s="1025">
        <f>VLOOKUP($A205,'New Resources - Group'!$A$4:$Y$133,FJ$2,FALSE)*FJ$1</f>
        <v>0</v>
      </c>
      <c r="FK205" s="988">
        <f>$G205+FJ205</f>
        <v>0</v>
      </c>
      <c r="FL205" s="989">
        <f>VLOOKUP($E205,FK$450:FN$461,2,FALSE)*FK205*($K205)+IF($G205&lt;&gt;0,($H205/$G205)*FK205,0)*(1-$K205)</f>
        <v>0</v>
      </c>
      <c r="FM205" s="989">
        <f>VLOOKUP($E205,FK$450:FN$461,3,FALSE)*FK205*($K205)+IF($G205&lt;&gt;0,($I205/$G205)*FK205,0)*(1-$K205)</f>
        <v>0</v>
      </c>
      <c r="FN205" s="989">
        <f>VLOOKUP($E205,FK$450:FN$461,4,FALSE)*FK205*($K205)+(FK205-FL205-FM205)*(1-$K205)</f>
        <v>0</v>
      </c>
      <c r="FO205" s="946"/>
    </row>
    <row r="206" spans="1:171">
      <c r="A206" s="1169" t="s">
        <v>438</v>
      </c>
      <c r="B206" s="10"/>
      <c r="C206" s="1961"/>
      <c r="D206" s="789"/>
      <c r="E206" s="789"/>
      <c r="F206" s="790"/>
      <c r="G206" s="797">
        <f>SUM(G203:G205)</f>
        <v>0</v>
      </c>
      <c r="H206" s="797">
        <f>SUM(H203:H205)</f>
        <v>0</v>
      </c>
      <c r="I206" s="797">
        <f>SUM(I203:I205)</f>
        <v>0</v>
      </c>
      <c r="J206" s="1254">
        <f>SUM(J203:J205)</f>
        <v>0</v>
      </c>
      <c r="K206" s="777"/>
      <c r="O206" s="1007">
        <f>SUM(O203:O205)</f>
        <v>0</v>
      </c>
      <c r="P206" s="1007">
        <f>SUM(P203:P205)</f>
        <v>0</v>
      </c>
      <c r="Q206" s="1007">
        <f>SUM(Q203:Q205)</f>
        <v>0</v>
      </c>
      <c r="R206" s="1007">
        <f>SUM(R203:R205)</f>
        <v>0</v>
      </c>
      <c r="S206" s="946"/>
      <c r="W206" s="1007">
        <f>SUM(W203:W205)</f>
        <v>0</v>
      </c>
      <c r="X206" s="1007">
        <f>SUM(X203:X205)</f>
        <v>0</v>
      </c>
      <c r="Y206" s="1007">
        <f>SUM(Y203:Y205)</f>
        <v>0</v>
      </c>
      <c r="Z206" s="1007">
        <f>SUM(Z203:Z205)</f>
        <v>0</v>
      </c>
      <c r="AA206" s="946"/>
      <c r="AE206" s="1007">
        <f>SUM(AE203:AE205)</f>
        <v>0</v>
      </c>
      <c r="AF206" s="1007">
        <f>SUM(AF203:AF205)</f>
        <v>0</v>
      </c>
      <c r="AG206" s="1007">
        <f>SUM(AG203:AG205)</f>
        <v>0</v>
      </c>
      <c r="AH206" s="1007">
        <f>SUM(AH203:AH205)</f>
        <v>0</v>
      </c>
      <c r="AI206" s="946"/>
      <c r="AM206" s="1007">
        <f>SUM(AM203:AM205)</f>
        <v>0</v>
      </c>
      <c r="AN206" s="1007">
        <f>SUM(AN203:AN205)</f>
        <v>0</v>
      </c>
      <c r="AO206" s="1007">
        <f>SUM(AO203:AO205)</f>
        <v>0</v>
      </c>
      <c r="AP206" s="1007">
        <f>SUM(AP203:AP205)</f>
        <v>0</v>
      </c>
      <c r="AQ206" s="946"/>
      <c r="AU206" s="1007">
        <f>SUM(AU203:AU205)</f>
        <v>0</v>
      </c>
      <c r="AV206" s="1007">
        <f>SUM(AV203:AV205)</f>
        <v>0</v>
      </c>
      <c r="AW206" s="1007">
        <f>SUM(AW203:AW205)</f>
        <v>0</v>
      </c>
      <c r="AX206" s="1007">
        <f>SUM(AX203:AX205)</f>
        <v>0</v>
      </c>
      <c r="AY206" s="946"/>
      <c r="BC206" s="1007">
        <f>SUM(BC203:BC205)</f>
        <v>0</v>
      </c>
      <c r="BD206" s="1007">
        <f>SUM(BD203:BD205)</f>
        <v>0</v>
      </c>
      <c r="BE206" s="1007">
        <f>SUM(BE203:BE205)</f>
        <v>0</v>
      </c>
      <c r="BF206" s="1007">
        <f>SUM(BF203:BF205)</f>
        <v>0</v>
      </c>
      <c r="BG206" s="946"/>
      <c r="BK206" s="1007">
        <f>SUM(BK203:BK205)</f>
        <v>0</v>
      </c>
      <c r="BL206" s="1007">
        <f>SUM(BL203:BL205)</f>
        <v>0</v>
      </c>
      <c r="BM206" s="1007">
        <f>SUM(BM203:BM205)</f>
        <v>0</v>
      </c>
      <c r="BN206" s="1007">
        <f>SUM(BN203:BN205)</f>
        <v>0</v>
      </c>
      <c r="BO206" s="946"/>
      <c r="BS206" s="1007">
        <f>SUM(BS203:BS205)</f>
        <v>0</v>
      </c>
      <c r="BT206" s="1007">
        <f>SUM(BT203:BT205)</f>
        <v>0</v>
      </c>
      <c r="BU206" s="1007">
        <f>SUM(BU203:BU205)</f>
        <v>0</v>
      </c>
      <c r="BV206" s="1007">
        <f>SUM(BV203:BV205)</f>
        <v>0</v>
      </c>
      <c r="BW206" s="946"/>
      <c r="CA206" s="1007">
        <f>SUM(CA203:CA205)</f>
        <v>0</v>
      </c>
      <c r="CB206" s="1007">
        <f>SUM(CB203:CB205)</f>
        <v>0</v>
      </c>
      <c r="CC206" s="1007">
        <f>SUM(CC203:CC205)</f>
        <v>0</v>
      </c>
      <c r="CD206" s="1007">
        <f>SUM(CD203:CD205)</f>
        <v>0</v>
      </c>
      <c r="CE206" s="946"/>
      <c r="CI206" s="1007">
        <f>SUM(CI203:CI205)</f>
        <v>0</v>
      </c>
      <c r="CJ206" s="1007">
        <f>SUM(CJ203:CJ205)</f>
        <v>0</v>
      </c>
      <c r="CK206" s="1007">
        <f>SUM(CK203:CK205)</f>
        <v>0</v>
      </c>
      <c r="CL206" s="1007">
        <f>SUM(CL203:CL205)</f>
        <v>0</v>
      </c>
      <c r="CM206" s="946"/>
      <c r="CQ206" s="1007">
        <f>SUM(CQ203:CQ205)</f>
        <v>0</v>
      </c>
      <c r="CR206" s="1007">
        <f>SUM(CR203:CR205)</f>
        <v>0</v>
      </c>
      <c r="CS206" s="1007">
        <f>SUM(CS203:CS205)</f>
        <v>0</v>
      </c>
      <c r="CT206" s="1007">
        <f>SUM(CT203:CT205)</f>
        <v>0</v>
      </c>
      <c r="CU206" s="946"/>
      <c r="CY206" s="1007">
        <f>SUM(CY203:CY205)</f>
        <v>0</v>
      </c>
      <c r="CZ206" s="1007">
        <f>SUM(CZ203:CZ205)</f>
        <v>0</v>
      </c>
      <c r="DA206" s="1007">
        <f>SUM(DA203:DA205)</f>
        <v>0</v>
      </c>
      <c r="DB206" s="1007">
        <f>SUM(DB203:DB205)</f>
        <v>0</v>
      </c>
      <c r="DC206" s="946"/>
      <c r="DG206" s="1007">
        <f>SUM(DG203:DG205)</f>
        <v>0</v>
      </c>
      <c r="DH206" s="1007">
        <f>SUM(DH203:DH205)</f>
        <v>0</v>
      </c>
      <c r="DI206" s="1007">
        <f>SUM(DI203:DI205)</f>
        <v>0</v>
      </c>
      <c r="DJ206" s="1007">
        <f>SUM(DJ203:DJ205)</f>
        <v>0</v>
      </c>
      <c r="DK206" s="946"/>
      <c r="DO206" s="1007">
        <f>SUM(DO203:DO205)</f>
        <v>0</v>
      </c>
      <c r="DP206" s="1007">
        <f>SUM(DP203:DP205)</f>
        <v>0</v>
      </c>
      <c r="DQ206" s="1007">
        <f>SUM(DQ203:DQ205)</f>
        <v>0</v>
      </c>
      <c r="DR206" s="1007">
        <f>SUM(DR203:DR205)</f>
        <v>0</v>
      </c>
      <c r="DS206" s="946"/>
      <c r="DW206" s="1007">
        <f>SUM(DW203:DW205)</f>
        <v>0</v>
      </c>
      <c r="DX206" s="1007">
        <f>SUM(DX203:DX205)</f>
        <v>0</v>
      </c>
      <c r="DY206" s="1007">
        <f>SUM(DY203:DY205)</f>
        <v>0</v>
      </c>
      <c r="DZ206" s="1007">
        <f>SUM(DZ203:DZ205)</f>
        <v>0</v>
      </c>
      <c r="EA206" s="946"/>
      <c r="EE206" s="1007">
        <f>SUM(EE203:EE205)</f>
        <v>0</v>
      </c>
      <c r="EF206" s="1007">
        <f>SUM(EF203:EF205)</f>
        <v>0</v>
      </c>
      <c r="EG206" s="1007">
        <f>SUM(EG203:EG205)</f>
        <v>0</v>
      </c>
      <c r="EH206" s="1007">
        <f>SUM(EH203:EH205)</f>
        <v>0</v>
      </c>
      <c r="EI206" s="946"/>
      <c r="EM206" s="1007">
        <f>SUM(EM203:EM205)</f>
        <v>0</v>
      </c>
      <c r="EN206" s="1007">
        <f>SUM(EN203:EN205)</f>
        <v>0</v>
      </c>
      <c r="EO206" s="1007">
        <f>SUM(EO203:EO205)</f>
        <v>0</v>
      </c>
      <c r="EP206" s="1007">
        <f>SUM(EP203:EP205)</f>
        <v>0</v>
      </c>
      <c r="EQ206" s="946"/>
      <c r="EU206" s="1007">
        <f>SUM(EU203:EU205)</f>
        <v>0</v>
      </c>
      <c r="EV206" s="1007">
        <f>SUM(EV203:EV205)</f>
        <v>0</v>
      </c>
      <c r="EW206" s="1007">
        <f>SUM(EW203:EW205)</f>
        <v>0</v>
      </c>
      <c r="EX206" s="1007">
        <f>SUM(EX203:EX205)</f>
        <v>0</v>
      </c>
      <c r="EY206" s="946"/>
      <c r="FC206" s="1007">
        <f>SUM(FC203:FC205)</f>
        <v>0</v>
      </c>
      <c r="FD206" s="1007">
        <f>SUM(FD203:FD205)</f>
        <v>0</v>
      </c>
      <c r="FE206" s="1007">
        <f>SUM(FE203:FE205)</f>
        <v>0</v>
      </c>
      <c r="FF206" s="1007">
        <f>SUM(FF203:FF205)</f>
        <v>0</v>
      </c>
      <c r="FG206" s="946"/>
      <c r="FK206" s="1007">
        <f>SUM(FK203:FK205)</f>
        <v>0</v>
      </c>
      <c r="FL206" s="1007">
        <f>SUM(FL203:FL205)</f>
        <v>0</v>
      </c>
      <c r="FM206" s="1007">
        <f>SUM(FM203:FM205)</f>
        <v>0</v>
      </c>
      <c r="FN206" s="1007">
        <f>SUM(FN203:FN205)</f>
        <v>0</v>
      </c>
      <c r="FO206" s="946"/>
    </row>
    <row r="207" spans="1:171" ht="16.5" thickBot="1">
      <c r="A207" s="1292"/>
      <c r="B207" s="868"/>
      <c r="C207" s="1964"/>
      <c r="D207" s="806"/>
      <c r="E207" s="805"/>
      <c r="F207" s="805"/>
      <c r="G207" s="869"/>
      <c r="H207" s="848"/>
      <c r="I207" s="848"/>
      <c r="J207" s="1293"/>
      <c r="K207" s="777"/>
      <c r="S207" s="946"/>
      <c r="AA207" s="946"/>
      <c r="AI207" s="946"/>
      <c r="AQ207" s="946"/>
      <c r="AY207" s="946"/>
      <c r="BG207" s="946"/>
      <c r="BO207" s="946"/>
      <c r="BW207" s="946"/>
      <c r="CE207" s="946"/>
      <c r="CM207" s="946"/>
      <c r="CU207" s="946"/>
      <c r="DC207" s="946"/>
      <c r="DK207" s="946"/>
      <c r="DS207" s="946"/>
      <c r="EA207" s="946"/>
      <c r="EI207" s="946"/>
      <c r="EQ207" s="946"/>
      <c r="EY207" s="946"/>
      <c r="FG207" s="946"/>
      <c r="FO207" s="946"/>
    </row>
    <row r="208" spans="1:171" ht="16.5" thickTop="1">
      <c r="A208" s="1186" t="s">
        <v>439</v>
      </c>
      <c r="B208" s="10"/>
      <c r="C208" s="1733"/>
      <c r="D208" s="196"/>
      <c r="E208" s="10"/>
      <c r="F208" s="10"/>
      <c r="G208" s="862"/>
      <c r="H208" s="762"/>
      <c r="I208" s="762"/>
      <c r="J208" s="1259"/>
      <c r="K208" s="777"/>
      <c r="S208" s="946"/>
      <c r="AA208" s="946"/>
      <c r="AI208" s="946"/>
      <c r="AQ208" s="946"/>
      <c r="AY208" s="946"/>
      <c r="BG208" s="946"/>
      <c r="BO208" s="946"/>
      <c r="BW208" s="946"/>
      <c r="CE208" s="946"/>
      <c r="CM208" s="946"/>
      <c r="CU208" s="946"/>
      <c r="DC208" s="946"/>
      <c r="DK208" s="946"/>
      <c r="DS208" s="946"/>
      <c r="EA208" s="946"/>
      <c r="EI208" s="946"/>
      <c r="EQ208" s="946"/>
      <c r="EY208" s="946"/>
      <c r="FG208" s="946"/>
      <c r="FO208" s="946"/>
    </row>
    <row r="209" spans="1:171">
      <c r="A209" s="1246"/>
      <c r="B209" s="787" t="s">
        <v>418</v>
      </c>
      <c r="C209" s="1963" t="s">
        <v>72</v>
      </c>
      <c r="D209" s="765" t="s">
        <v>440</v>
      </c>
      <c r="E209" s="182" t="str">
        <f>'Sch 3 - Expenses'!E45</f>
        <v>DIST</v>
      </c>
      <c r="F209" s="765"/>
      <c r="G209" s="182">
        <f>'Sch 3 - Expenses'!G45</f>
        <v>0</v>
      </c>
      <c r="H209" s="182">
        <f>'Sch 3 - Expenses'!H45</f>
        <v>0</v>
      </c>
      <c r="I209" s="182">
        <f>'Sch 3 - Expenses'!I45</f>
        <v>0</v>
      </c>
      <c r="J209" s="1247">
        <f>'Sch 3 - Expenses'!J45</f>
        <v>0</v>
      </c>
      <c r="K209" s="777">
        <f>IF($E209="DIRECT",0,1)</f>
        <v>1</v>
      </c>
      <c r="O209" s="988">
        <f>$G209</f>
        <v>0</v>
      </c>
      <c r="P209" s="989">
        <f>VLOOKUP($E209,O$450:R$461,2,FALSE)*O209*($K209)+IF($G209&lt;&gt;0,($H209/$G209)*O209,0)*(1-$K209)</f>
        <v>0</v>
      </c>
      <c r="Q209" s="989">
        <f>VLOOKUP($E209,O$450:R$461,3,FALSE)*O209*($K209)+IF($G209&lt;&gt;0,($I209/$G209)*O209,0)*(1-$K209)</f>
        <v>0</v>
      </c>
      <c r="R209" s="989">
        <f>VLOOKUP($E209,O$450:R$461,4,FALSE)*O209*($K209)+(O209-P209-Q209)*(1-$K209)</f>
        <v>0</v>
      </c>
      <c r="S209" s="946"/>
      <c r="W209" s="988">
        <f>$G209</f>
        <v>0</v>
      </c>
      <c r="X209" s="989">
        <f>VLOOKUP($E209,W$450:Z$461,2,FALSE)*W209*($K209)+IF($G209&lt;&gt;0,($H209/$G209)*W209,0)*(1-$K209)</f>
        <v>0</v>
      </c>
      <c r="Y209" s="989">
        <f>VLOOKUP($E209,W$450:Z$461,3,FALSE)*W209*($K209)+IF($G209&lt;&gt;0,($I209/$G209)*W209,0)*(1-$K209)</f>
        <v>0</v>
      </c>
      <c r="Z209" s="989">
        <f>VLOOKUP($E209,W$450:Z$461,4,FALSE)*W209*($K209)+(W209-X209-Y209)*(1-$K209)</f>
        <v>0</v>
      </c>
      <c r="AA209" s="946"/>
      <c r="AE209" s="988">
        <f>$G209</f>
        <v>0</v>
      </c>
      <c r="AF209" s="989">
        <f>VLOOKUP($E209,AE$450:AH$461,2,FALSE)*AE209*($K209)+IF($G209&lt;&gt;0,($H209/$G209)*AE209,0)*(1-$K209)</f>
        <v>0</v>
      </c>
      <c r="AG209" s="989">
        <f>VLOOKUP($E209,AE$450:AH$461,3,FALSE)*AE209*($K209)+IF($G209&lt;&gt;0,($I209/$G209)*AE209,0)*(1-$K209)</f>
        <v>0</v>
      </c>
      <c r="AH209" s="989">
        <f>VLOOKUP($E209,AE$450:AH$461,4,FALSE)*AE209*($K209)+(AE209-AF209-AG209)*(1-$K209)</f>
        <v>0</v>
      </c>
      <c r="AI209" s="946"/>
      <c r="AM209" s="988">
        <f>$G209</f>
        <v>0</v>
      </c>
      <c r="AN209" s="989">
        <f>VLOOKUP($E209,AM$450:AP$461,2,FALSE)*AM209*($K209)+IF($G209&lt;&gt;0,($H209/$G209)*AM209,0)*(1-$K209)</f>
        <v>0</v>
      </c>
      <c r="AO209" s="989">
        <f>VLOOKUP($E209,AM$450:AP$461,3,FALSE)*AM209*($K209)+IF($G209&lt;&gt;0,($I209/$G209)*AM209,0)*(1-$K209)</f>
        <v>0</v>
      </c>
      <c r="AP209" s="989">
        <f>VLOOKUP($E209,AM$450:AP$461,4,FALSE)*AM209*($K209)+(AM209-AN209-AO209)*(1-$K209)</f>
        <v>0</v>
      </c>
      <c r="AQ209" s="946"/>
      <c r="AU209" s="988">
        <f>$G209</f>
        <v>0</v>
      </c>
      <c r="AV209" s="989">
        <f>VLOOKUP($E209,AU$450:AX$461,2,FALSE)*AU209*($K209)+IF($G209&lt;&gt;0,($H209/$G209)*AU209,0)*(1-$K209)</f>
        <v>0</v>
      </c>
      <c r="AW209" s="989">
        <f>VLOOKUP($E209,AU$450:AX$461,3,FALSE)*AU209*($K209)+IF($G209&lt;&gt;0,($I209/$G209)*AU209,0)*(1-$K209)</f>
        <v>0</v>
      </c>
      <c r="AX209" s="989">
        <f>VLOOKUP($E209,AU$450:AX$461,4,FALSE)*AU209*($K209)+(AU209-AV209-AW209)*(1-$K209)</f>
        <v>0</v>
      </c>
      <c r="AY209" s="946"/>
      <c r="BC209" s="988">
        <f>$G209</f>
        <v>0</v>
      </c>
      <c r="BD209" s="989">
        <f>VLOOKUP($E209,BC$450:BF$461,2,FALSE)*BC209*($K209)+IF($G209&lt;&gt;0,($H209/$G209)*BC209,0)*(1-$K209)</f>
        <v>0</v>
      </c>
      <c r="BE209" s="989">
        <f>VLOOKUP($E209,BC$450:BF$461,3,FALSE)*BC209*($K209)+IF($G209&lt;&gt;0,($I209/$G209)*BC209,0)*(1-$K209)</f>
        <v>0</v>
      </c>
      <c r="BF209" s="989">
        <f>VLOOKUP($E209,BC$450:BF$461,4,FALSE)*BC209*($K209)+(BC209-BD209-BE209)*(1-$K209)</f>
        <v>0</v>
      </c>
      <c r="BG209" s="946"/>
      <c r="BK209" s="988">
        <f>$G209</f>
        <v>0</v>
      </c>
      <c r="BL209" s="989">
        <f>VLOOKUP($E209,BK$450:BN$461,2,FALSE)*BK209*($K209)+IF($G209&lt;&gt;0,($H209/$G209)*BK209,0)*(1-$K209)</f>
        <v>0</v>
      </c>
      <c r="BM209" s="989">
        <f>VLOOKUP($E209,BK$450:BN$461,3,FALSE)*BK209*($K209)+IF($G209&lt;&gt;0,($I209/$G209)*BK209,0)*(1-$K209)</f>
        <v>0</v>
      </c>
      <c r="BN209" s="989">
        <f>VLOOKUP($E209,BK$450:BN$461,4,FALSE)*BK209*($K209)+(BK209-BL209-BM209)*(1-$K209)</f>
        <v>0</v>
      </c>
      <c r="BO209" s="946"/>
      <c r="BS209" s="988">
        <f>$G209</f>
        <v>0</v>
      </c>
      <c r="BT209" s="989">
        <f>VLOOKUP($E209,BS$450:BV$461,2,FALSE)*BS209*($K209)+IF($G209&lt;&gt;0,($H209/$G209)*BS209,0)*(1-$K209)</f>
        <v>0</v>
      </c>
      <c r="BU209" s="989">
        <f>VLOOKUP($E209,BS$450:BV$461,3,FALSE)*BS209*($K209)+IF($G209&lt;&gt;0,($I209/$G209)*BS209,0)*(1-$K209)</f>
        <v>0</v>
      </c>
      <c r="BV209" s="989">
        <f>VLOOKUP($E209,BS$450:BV$461,4,FALSE)*BS209*($K209)+(BS209-BT209-BU209)*(1-$K209)</f>
        <v>0</v>
      </c>
      <c r="BW209" s="946"/>
      <c r="CA209" s="988">
        <f>$G209</f>
        <v>0</v>
      </c>
      <c r="CB209" s="989">
        <f>VLOOKUP($E209,CA$450:CD$461,2,FALSE)*CA209*($K209)+IF($G209&lt;&gt;0,($H209/$G209)*CA209,0)*(1-$K209)</f>
        <v>0</v>
      </c>
      <c r="CC209" s="989">
        <f>VLOOKUP($E209,CA$450:CD$461,3,FALSE)*CA209*($K209)+IF($G209&lt;&gt;0,($I209/$G209)*CA209,0)*(1-$K209)</f>
        <v>0</v>
      </c>
      <c r="CD209" s="989">
        <f>VLOOKUP($E209,CA$450:CD$461,4,FALSE)*CA209*($K209)+(CA209-CB209-CC209)*(1-$K209)</f>
        <v>0</v>
      </c>
      <c r="CE209" s="946"/>
      <c r="CI209" s="988">
        <f>$G209</f>
        <v>0</v>
      </c>
      <c r="CJ209" s="989">
        <f>VLOOKUP($E209,CI$450:CL$461,2,FALSE)*CI209*($K209)+IF($G209&lt;&gt;0,($H209/$G209)*CI209,0)*(1-$K209)</f>
        <v>0</v>
      </c>
      <c r="CK209" s="989">
        <f>VLOOKUP($E209,CI$450:CL$461,3,FALSE)*CI209*($K209)+IF($G209&lt;&gt;0,($I209/$G209)*CI209,0)*(1-$K209)</f>
        <v>0</v>
      </c>
      <c r="CL209" s="989">
        <f>VLOOKUP($E209,CI$450:CL$461,4,FALSE)*CI209*($K209)+(CI209-CJ209-CK209)*(1-$K209)</f>
        <v>0</v>
      </c>
      <c r="CM209" s="946"/>
      <c r="CQ209" s="988">
        <f>$G209</f>
        <v>0</v>
      </c>
      <c r="CR209" s="989">
        <f>VLOOKUP($E209,CQ$450:CT$461,2,FALSE)*CQ209*($K209)+IF($G209&lt;&gt;0,($H209/$G209)*CQ209,0)*(1-$K209)</f>
        <v>0</v>
      </c>
      <c r="CS209" s="989">
        <f>VLOOKUP($E209,CQ$450:CT$461,3,FALSE)*CQ209*($K209)+IF($G209&lt;&gt;0,($I209/$G209)*CQ209,0)*(1-$K209)</f>
        <v>0</v>
      </c>
      <c r="CT209" s="989">
        <f>VLOOKUP($E209,CQ$450:CT$461,4,FALSE)*CQ209*($K209)+(CQ209-CR209-CS209)*(1-$K209)</f>
        <v>0</v>
      </c>
      <c r="CU209" s="946"/>
      <c r="CY209" s="988">
        <f>$G209</f>
        <v>0</v>
      </c>
      <c r="CZ209" s="989">
        <f>VLOOKUP($E209,CY$450:DB$461,2,FALSE)*CY209*($K209)+IF($G209&lt;&gt;0,($H209/$G209)*CY209,0)*(1-$K209)</f>
        <v>0</v>
      </c>
      <c r="DA209" s="989">
        <f>VLOOKUP($E209,CY$450:DB$461,3,FALSE)*CY209*($K209)+IF($G209&lt;&gt;0,($I209/$G209)*CY209,0)*(1-$K209)</f>
        <v>0</v>
      </c>
      <c r="DB209" s="989">
        <f>VLOOKUP($E209,CY$450:DB$461,4,FALSE)*CY209*($K209)+(CY209-CZ209-DA209)*(1-$K209)</f>
        <v>0</v>
      </c>
      <c r="DC209" s="946"/>
      <c r="DG209" s="988">
        <f>$G209</f>
        <v>0</v>
      </c>
      <c r="DH209" s="989">
        <f>VLOOKUP($E209,DG$450:DJ$461,2,FALSE)*DG209*($K209)+IF($G209&lt;&gt;0,($H209/$G209)*DG209,0)*(1-$K209)</f>
        <v>0</v>
      </c>
      <c r="DI209" s="989">
        <f>VLOOKUP($E209,DG$450:DJ$461,3,FALSE)*DG209*($K209)+IF($G209&lt;&gt;0,($I209/$G209)*DG209,0)*(1-$K209)</f>
        <v>0</v>
      </c>
      <c r="DJ209" s="989">
        <f>VLOOKUP($E209,DG$450:DJ$461,4,FALSE)*DG209*($K209)+(DG209-DH209-DI209)*(1-$K209)</f>
        <v>0</v>
      </c>
      <c r="DK209" s="946"/>
      <c r="DO209" s="988">
        <f>$G209</f>
        <v>0</v>
      </c>
      <c r="DP209" s="989">
        <f>VLOOKUP($E209,DO$450:DR$461,2,FALSE)*DO209*($K209)+IF($G209&lt;&gt;0,($H209/$G209)*DO209,0)*(1-$K209)</f>
        <v>0</v>
      </c>
      <c r="DQ209" s="989">
        <f>VLOOKUP($E209,DO$450:DR$461,3,FALSE)*DO209*($K209)+IF($G209&lt;&gt;0,($I209/$G209)*DO209,0)*(1-$K209)</f>
        <v>0</v>
      </c>
      <c r="DR209" s="989">
        <f>VLOOKUP($E209,DO$450:DR$461,4,FALSE)*DO209*($K209)+(DO209-DP209-DQ209)*(1-$K209)</f>
        <v>0</v>
      </c>
      <c r="DS209" s="946"/>
      <c r="DW209" s="988">
        <f>$G209</f>
        <v>0</v>
      </c>
      <c r="DX209" s="989">
        <f>VLOOKUP($E209,DW$450:DZ$461,2,FALSE)*DW209*($K209)+IF($G209&lt;&gt;0,($H209/$G209)*DW209,0)*(1-$K209)</f>
        <v>0</v>
      </c>
      <c r="DY209" s="989">
        <f>VLOOKUP($E209,DW$450:DZ$461,3,FALSE)*DW209*($K209)+IF($G209&lt;&gt;0,($I209/$G209)*DW209,0)*(1-$K209)</f>
        <v>0</v>
      </c>
      <c r="DZ209" s="989">
        <f>VLOOKUP($E209,DW$450:DZ$461,4,FALSE)*DW209*($K209)+(DW209-DX209-DY209)*(1-$K209)</f>
        <v>0</v>
      </c>
      <c r="EA209" s="946"/>
      <c r="EE209" s="988">
        <f>$G209</f>
        <v>0</v>
      </c>
      <c r="EF209" s="989">
        <f>VLOOKUP($E209,EE$450:EH$461,2,FALSE)*EE209*($K209)+IF($G209&lt;&gt;0,($H209/$G209)*EE209,0)*(1-$K209)</f>
        <v>0</v>
      </c>
      <c r="EG209" s="989">
        <f>VLOOKUP($E209,EE$450:EH$461,3,FALSE)*EE209*($K209)+IF($G209&lt;&gt;0,($I209/$G209)*EE209,0)*(1-$K209)</f>
        <v>0</v>
      </c>
      <c r="EH209" s="989">
        <f>VLOOKUP($E209,EE$450:EH$461,4,FALSE)*EE209*($K209)+(EE209-EF209-EG209)*(1-$K209)</f>
        <v>0</v>
      </c>
      <c r="EI209" s="946"/>
      <c r="EM209" s="988">
        <f>$G209</f>
        <v>0</v>
      </c>
      <c r="EN209" s="989">
        <f>VLOOKUP($E209,EM$450:EP$461,2,FALSE)*EM209*($K209)+IF($G209&lt;&gt;0,($H209/$G209)*EM209,0)*(1-$K209)</f>
        <v>0</v>
      </c>
      <c r="EO209" s="989">
        <f>VLOOKUP($E209,EM$450:EP$461,3,FALSE)*EM209*($K209)+IF($G209&lt;&gt;0,($I209/$G209)*EM209,0)*(1-$K209)</f>
        <v>0</v>
      </c>
      <c r="EP209" s="989">
        <f>VLOOKUP($E209,EM$450:EP$461,4,FALSE)*EM209*($K209)+(EM209-EN209-EO209)*(1-$K209)</f>
        <v>0</v>
      </c>
      <c r="EQ209" s="946"/>
      <c r="EU209" s="988">
        <f>$G209</f>
        <v>0</v>
      </c>
      <c r="EV209" s="989">
        <f>VLOOKUP($E209,EU$450:EX$461,2,FALSE)*EU209*($K209)+IF($G209&lt;&gt;0,($H209/$G209)*EU209,0)*(1-$K209)</f>
        <v>0</v>
      </c>
      <c r="EW209" s="989">
        <f>VLOOKUP($E209,EU$450:EX$461,3,FALSE)*EU209*($K209)+IF($G209&lt;&gt;0,($I209/$G209)*EU209,0)*(1-$K209)</f>
        <v>0</v>
      </c>
      <c r="EX209" s="989">
        <f>VLOOKUP($E209,EU$450:EX$461,4,FALSE)*EU209*($K209)+(EU209-EV209-EW209)*(1-$K209)</f>
        <v>0</v>
      </c>
      <c r="EY209" s="946"/>
      <c r="FC209" s="988">
        <f>$G209</f>
        <v>0</v>
      </c>
      <c r="FD209" s="989">
        <f>VLOOKUP($E209,FC$450:FF$461,2,FALSE)*FC209*($K209)+IF($G209&lt;&gt;0,($H209/$G209)*FC209,0)*(1-$K209)</f>
        <v>0</v>
      </c>
      <c r="FE209" s="989">
        <f>VLOOKUP($E209,FC$450:FF$461,3,FALSE)*FC209*($K209)+IF($G209&lt;&gt;0,($I209/$G209)*FC209,0)*(1-$K209)</f>
        <v>0</v>
      </c>
      <c r="FF209" s="989">
        <f>VLOOKUP($E209,FC$450:FF$461,4,FALSE)*FC209*($K209)+(FC209-FD209-FE209)*(1-$K209)</f>
        <v>0</v>
      </c>
      <c r="FG209" s="946"/>
      <c r="FK209" s="988">
        <f>$G209</f>
        <v>0</v>
      </c>
      <c r="FL209" s="989">
        <f>VLOOKUP($E209,FK$450:FN$461,2,FALSE)*FK209*($K209)+IF($G209&lt;&gt;0,($H209/$G209)*FK209,0)*(1-$K209)</f>
        <v>0</v>
      </c>
      <c r="FM209" s="989">
        <f>VLOOKUP($E209,FK$450:FN$461,3,FALSE)*FK209*($K209)+IF($G209&lt;&gt;0,($I209/$G209)*FK209,0)*(1-$K209)</f>
        <v>0</v>
      </c>
      <c r="FN209" s="989">
        <f>VLOOKUP($E209,FK$450:FN$461,4,FALSE)*FK209*($K209)+(FK209-FL209-FM209)*(1-$K209)</f>
        <v>0</v>
      </c>
      <c r="FO209" s="946"/>
    </row>
    <row r="210" spans="1:171">
      <c r="A210" s="1246"/>
      <c r="B210" s="787" t="s">
        <v>417</v>
      </c>
      <c r="C210" s="1963" t="s">
        <v>72</v>
      </c>
      <c r="D210" s="765" t="s">
        <v>441</v>
      </c>
      <c r="E210" s="182" t="str">
        <f>'Sch 3 - Expenses'!E46</f>
        <v>DIST</v>
      </c>
      <c r="F210" s="765"/>
      <c r="G210" s="182">
        <f>'Sch 3 - Expenses'!G46</f>
        <v>0</v>
      </c>
      <c r="H210" s="182">
        <f>'Sch 3 - Expenses'!H46</f>
        <v>0</v>
      </c>
      <c r="I210" s="182">
        <f>'Sch 3 - Expenses'!I46</f>
        <v>0</v>
      </c>
      <c r="J210" s="1247">
        <f>'Sch 3 - Expenses'!J46</f>
        <v>0</v>
      </c>
      <c r="K210" s="777">
        <f>IF($E210="DIRECT",0,1)</f>
        <v>1</v>
      </c>
      <c r="O210" s="988">
        <f>$G210</f>
        <v>0</v>
      </c>
      <c r="P210" s="989">
        <f>VLOOKUP($E210,O$450:R$461,2,FALSE)*O210*($K210)+IF($G210&lt;&gt;0,($H210/$G210)*O210,0)*(1-$K210)</f>
        <v>0</v>
      </c>
      <c r="Q210" s="989">
        <f>VLOOKUP($E210,O$450:R$461,3,FALSE)*O210*($K210)+IF($G210&lt;&gt;0,($I210/$G210)*O210,0)*(1-$K210)</f>
        <v>0</v>
      </c>
      <c r="R210" s="989">
        <f>VLOOKUP($E210,O$450:R$461,4,FALSE)*O210*($K210)+(O210-P210-Q210)*(1-$K210)</f>
        <v>0</v>
      </c>
      <c r="S210" s="946"/>
      <c r="W210" s="988">
        <f>$G210</f>
        <v>0</v>
      </c>
      <c r="X210" s="989">
        <f>VLOOKUP($E210,W$450:Z$461,2,FALSE)*W210*($K210)+IF($G210&lt;&gt;0,($H210/$G210)*W210,0)*(1-$K210)</f>
        <v>0</v>
      </c>
      <c r="Y210" s="989">
        <f>VLOOKUP($E210,W$450:Z$461,3,FALSE)*W210*($K210)+IF($G210&lt;&gt;0,($I210/$G210)*W210,0)*(1-$K210)</f>
        <v>0</v>
      </c>
      <c r="Z210" s="989">
        <f>VLOOKUP($E210,W$450:Z$461,4,FALSE)*W210*($K210)+(W210-X210-Y210)*(1-$K210)</f>
        <v>0</v>
      </c>
      <c r="AA210" s="946"/>
      <c r="AE210" s="988">
        <f>$G210</f>
        <v>0</v>
      </c>
      <c r="AF210" s="989">
        <f>VLOOKUP($E210,AE$450:AH$461,2,FALSE)*AE210*($K210)+IF($G210&lt;&gt;0,($H210/$G210)*AE210,0)*(1-$K210)</f>
        <v>0</v>
      </c>
      <c r="AG210" s="989">
        <f>VLOOKUP($E210,AE$450:AH$461,3,FALSE)*AE210*($K210)+IF($G210&lt;&gt;0,($I210/$G210)*AE210,0)*(1-$K210)</f>
        <v>0</v>
      </c>
      <c r="AH210" s="989">
        <f>VLOOKUP($E210,AE$450:AH$461,4,FALSE)*AE210*($K210)+(AE210-AF210-AG210)*(1-$K210)</f>
        <v>0</v>
      </c>
      <c r="AI210" s="946"/>
      <c r="AM210" s="988">
        <f>$G210</f>
        <v>0</v>
      </c>
      <c r="AN210" s="989">
        <f>VLOOKUP($E210,AM$450:AP$461,2,FALSE)*AM210*($K210)+IF($G210&lt;&gt;0,($H210/$G210)*AM210,0)*(1-$K210)</f>
        <v>0</v>
      </c>
      <c r="AO210" s="989">
        <f>VLOOKUP($E210,AM$450:AP$461,3,FALSE)*AM210*($K210)+IF($G210&lt;&gt;0,($I210/$G210)*AM210,0)*(1-$K210)</f>
        <v>0</v>
      </c>
      <c r="AP210" s="989">
        <f>VLOOKUP($E210,AM$450:AP$461,4,FALSE)*AM210*($K210)+(AM210-AN210-AO210)*(1-$K210)</f>
        <v>0</v>
      </c>
      <c r="AQ210" s="946"/>
      <c r="AU210" s="988">
        <f>$G210</f>
        <v>0</v>
      </c>
      <c r="AV210" s="989">
        <f>VLOOKUP($E210,AU$450:AX$461,2,FALSE)*AU210*($K210)+IF($G210&lt;&gt;0,($H210/$G210)*AU210,0)*(1-$K210)</f>
        <v>0</v>
      </c>
      <c r="AW210" s="989">
        <f>VLOOKUP($E210,AU$450:AX$461,3,FALSE)*AU210*($K210)+IF($G210&lt;&gt;0,($I210/$G210)*AU210,0)*(1-$K210)</f>
        <v>0</v>
      </c>
      <c r="AX210" s="989">
        <f>VLOOKUP($E210,AU$450:AX$461,4,FALSE)*AU210*($K210)+(AU210-AV210-AW210)*(1-$K210)</f>
        <v>0</v>
      </c>
      <c r="AY210" s="946"/>
      <c r="BC210" s="988">
        <f>$G210</f>
        <v>0</v>
      </c>
      <c r="BD210" s="989">
        <f>VLOOKUP($E210,BC$450:BF$461,2,FALSE)*BC210*($K210)+IF($G210&lt;&gt;0,($H210/$G210)*BC210,0)*(1-$K210)</f>
        <v>0</v>
      </c>
      <c r="BE210" s="989">
        <f>VLOOKUP($E210,BC$450:BF$461,3,FALSE)*BC210*($K210)+IF($G210&lt;&gt;0,($I210/$G210)*BC210,0)*(1-$K210)</f>
        <v>0</v>
      </c>
      <c r="BF210" s="989">
        <f>VLOOKUP($E210,BC$450:BF$461,4,FALSE)*BC210*($K210)+(BC210-BD210-BE210)*(1-$K210)</f>
        <v>0</v>
      </c>
      <c r="BG210" s="946"/>
      <c r="BK210" s="988">
        <f>$G210</f>
        <v>0</v>
      </c>
      <c r="BL210" s="989">
        <f>VLOOKUP($E210,BK$450:BN$461,2,FALSE)*BK210*($K210)+IF($G210&lt;&gt;0,($H210/$G210)*BK210,0)*(1-$K210)</f>
        <v>0</v>
      </c>
      <c r="BM210" s="989">
        <f>VLOOKUP($E210,BK$450:BN$461,3,FALSE)*BK210*($K210)+IF($G210&lt;&gt;0,($I210/$G210)*BK210,0)*(1-$K210)</f>
        <v>0</v>
      </c>
      <c r="BN210" s="989">
        <f>VLOOKUP($E210,BK$450:BN$461,4,FALSE)*BK210*($K210)+(BK210-BL210-BM210)*(1-$K210)</f>
        <v>0</v>
      </c>
      <c r="BO210" s="946"/>
      <c r="BS210" s="988">
        <f>$G210</f>
        <v>0</v>
      </c>
      <c r="BT210" s="989">
        <f>VLOOKUP($E210,BS$450:BV$461,2,FALSE)*BS210*($K210)+IF($G210&lt;&gt;0,($H210/$G210)*BS210,0)*(1-$K210)</f>
        <v>0</v>
      </c>
      <c r="BU210" s="989">
        <f>VLOOKUP($E210,BS$450:BV$461,3,FALSE)*BS210*($K210)+IF($G210&lt;&gt;0,($I210/$G210)*BS210,0)*(1-$K210)</f>
        <v>0</v>
      </c>
      <c r="BV210" s="989">
        <f>VLOOKUP($E210,BS$450:BV$461,4,FALSE)*BS210*($K210)+(BS210-BT210-BU210)*(1-$K210)</f>
        <v>0</v>
      </c>
      <c r="BW210" s="946"/>
      <c r="CA210" s="988">
        <f>$G210</f>
        <v>0</v>
      </c>
      <c r="CB210" s="989">
        <f>VLOOKUP($E210,CA$450:CD$461,2,FALSE)*CA210*($K210)+IF($G210&lt;&gt;0,($H210/$G210)*CA210,0)*(1-$K210)</f>
        <v>0</v>
      </c>
      <c r="CC210" s="989">
        <f>VLOOKUP($E210,CA$450:CD$461,3,FALSE)*CA210*($K210)+IF($G210&lt;&gt;0,($I210/$G210)*CA210,0)*(1-$K210)</f>
        <v>0</v>
      </c>
      <c r="CD210" s="989">
        <f>VLOOKUP($E210,CA$450:CD$461,4,FALSE)*CA210*($K210)+(CA210-CB210-CC210)*(1-$K210)</f>
        <v>0</v>
      </c>
      <c r="CE210" s="946"/>
      <c r="CI210" s="988">
        <f>$G210</f>
        <v>0</v>
      </c>
      <c r="CJ210" s="989">
        <f>VLOOKUP($E210,CI$450:CL$461,2,FALSE)*CI210*($K210)+IF($G210&lt;&gt;0,($H210/$G210)*CI210,0)*(1-$K210)</f>
        <v>0</v>
      </c>
      <c r="CK210" s="989">
        <f>VLOOKUP($E210,CI$450:CL$461,3,FALSE)*CI210*($K210)+IF($G210&lt;&gt;0,($I210/$G210)*CI210,0)*(1-$K210)</f>
        <v>0</v>
      </c>
      <c r="CL210" s="989">
        <f>VLOOKUP($E210,CI$450:CL$461,4,FALSE)*CI210*($K210)+(CI210-CJ210-CK210)*(1-$K210)</f>
        <v>0</v>
      </c>
      <c r="CM210" s="946"/>
      <c r="CQ210" s="988">
        <f>$G210</f>
        <v>0</v>
      </c>
      <c r="CR210" s="989">
        <f>VLOOKUP($E210,CQ$450:CT$461,2,FALSE)*CQ210*($K210)+IF($G210&lt;&gt;0,($H210/$G210)*CQ210,0)*(1-$K210)</f>
        <v>0</v>
      </c>
      <c r="CS210" s="989">
        <f>VLOOKUP($E210,CQ$450:CT$461,3,FALSE)*CQ210*($K210)+IF($G210&lt;&gt;0,($I210/$G210)*CQ210,0)*(1-$K210)</f>
        <v>0</v>
      </c>
      <c r="CT210" s="989">
        <f>VLOOKUP($E210,CQ$450:CT$461,4,FALSE)*CQ210*($K210)+(CQ210-CR210-CS210)*(1-$K210)</f>
        <v>0</v>
      </c>
      <c r="CU210" s="946"/>
      <c r="CY210" s="988">
        <f>$G210</f>
        <v>0</v>
      </c>
      <c r="CZ210" s="989">
        <f>VLOOKUP($E210,CY$450:DB$461,2,FALSE)*CY210*($K210)+IF($G210&lt;&gt;0,($H210/$G210)*CY210,0)*(1-$K210)</f>
        <v>0</v>
      </c>
      <c r="DA210" s="989">
        <f>VLOOKUP($E210,CY$450:DB$461,3,FALSE)*CY210*($K210)+IF($G210&lt;&gt;0,($I210/$G210)*CY210,0)*(1-$K210)</f>
        <v>0</v>
      </c>
      <c r="DB210" s="989">
        <f>VLOOKUP($E210,CY$450:DB$461,4,FALSE)*CY210*($K210)+(CY210-CZ210-DA210)*(1-$K210)</f>
        <v>0</v>
      </c>
      <c r="DC210" s="946"/>
      <c r="DG210" s="988">
        <f>$G210</f>
        <v>0</v>
      </c>
      <c r="DH210" s="989">
        <f>VLOOKUP($E210,DG$450:DJ$461,2,FALSE)*DG210*($K210)+IF($G210&lt;&gt;0,($H210/$G210)*DG210,0)*(1-$K210)</f>
        <v>0</v>
      </c>
      <c r="DI210" s="989">
        <f>VLOOKUP($E210,DG$450:DJ$461,3,FALSE)*DG210*($K210)+IF($G210&lt;&gt;0,($I210/$G210)*DG210,0)*(1-$K210)</f>
        <v>0</v>
      </c>
      <c r="DJ210" s="989">
        <f>VLOOKUP($E210,DG$450:DJ$461,4,FALSE)*DG210*($K210)+(DG210-DH210-DI210)*(1-$K210)</f>
        <v>0</v>
      </c>
      <c r="DK210" s="946"/>
      <c r="DO210" s="988">
        <f>$G210</f>
        <v>0</v>
      </c>
      <c r="DP210" s="989">
        <f>VLOOKUP($E210,DO$450:DR$461,2,FALSE)*DO210*($K210)+IF($G210&lt;&gt;0,($H210/$G210)*DO210,0)*(1-$K210)</f>
        <v>0</v>
      </c>
      <c r="DQ210" s="989">
        <f>VLOOKUP($E210,DO$450:DR$461,3,FALSE)*DO210*($K210)+IF($G210&lt;&gt;0,($I210/$G210)*DO210,0)*(1-$K210)</f>
        <v>0</v>
      </c>
      <c r="DR210" s="989">
        <f>VLOOKUP($E210,DO$450:DR$461,4,FALSE)*DO210*($K210)+(DO210-DP210-DQ210)*(1-$K210)</f>
        <v>0</v>
      </c>
      <c r="DS210" s="946"/>
      <c r="DW210" s="988">
        <f>$G210</f>
        <v>0</v>
      </c>
      <c r="DX210" s="989">
        <f>VLOOKUP($E210,DW$450:DZ$461,2,FALSE)*DW210*($K210)+IF($G210&lt;&gt;0,($H210/$G210)*DW210,0)*(1-$K210)</f>
        <v>0</v>
      </c>
      <c r="DY210" s="989">
        <f>VLOOKUP($E210,DW$450:DZ$461,3,FALSE)*DW210*($K210)+IF($G210&lt;&gt;0,($I210/$G210)*DW210,0)*(1-$K210)</f>
        <v>0</v>
      </c>
      <c r="DZ210" s="989">
        <f>VLOOKUP($E210,DW$450:DZ$461,4,FALSE)*DW210*($K210)+(DW210-DX210-DY210)*(1-$K210)</f>
        <v>0</v>
      </c>
      <c r="EA210" s="946"/>
      <c r="EE210" s="988">
        <f>$G210</f>
        <v>0</v>
      </c>
      <c r="EF210" s="989">
        <f>VLOOKUP($E210,EE$450:EH$461,2,FALSE)*EE210*($K210)+IF($G210&lt;&gt;0,($H210/$G210)*EE210,0)*(1-$K210)</f>
        <v>0</v>
      </c>
      <c r="EG210" s="989">
        <f>VLOOKUP($E210,EE$450:EH$461,3,FALSE)*EE210*($K210)+IF($G210&lt;&gt;0,($I210/$G210)*EE210,0)*(1-$K210)</f>
        <v>0</v>
      </c>
      <c r="EH210" s="989">
        <f>VLOOKUP($E210,EE$450:EH$461,4,FALSE)*EE210*($K210)+(EE210-EF210-EG210)*(1-$K210)</f>
        <v>0</v>
      </c>
      <c r="EI210" s="946"/>
      <c r="EM210" s="988">
        <f>$G210</f>
        <v>0</v>
      </c>
      <c r="EN210" s="989">
        <f>VLOOKUP($E210,EM$450:EP$461,2,FALSE)*EM210*($K210)+IF($G210&lt;&gt;0,($H210/$G210)*EM210,0)*(1-$K210)</f>
        <v>0</v>
      </c>
      <c r="EO210" s="989">
        <f>VLOOKUP($E210,EM$450:EP$461,3,FALSE)*EM210*($K210)+IF($G210&lt;&gt;0,($I210/$G210)*EM210,0)*(1-$K210)</f>
        <v>0</v>
      </c>
      <c r="EP210" s="989">
        <f>VLOOKUP($E210,EM$450:EP$461,4,FALSE)*EM210*($K210)+(EM210-EN210-EO210)*(1-$K210)</f>
        <v>0</v>
      </c>
      <c r="EQ210" s="946"/>
      <c r="EU210" s="988">
        <f>$G210</f>
        <v>0</v>
      </c>
      <c r="EV210" s="989">
        <f>VLOOKUP($E210,EU$450:EX$461,2,FALSE)*EU210*($K210)+IF($G210&lt;&gt;0,($H210/$G210)*EU210,0)*(1-$K210)</f>
        <v>0</v>
      </c>
      <c r="EW210" s="989">
        <f>VLOOKUP($E210,EU$450:EX$461,3,FALSE)*EU210*($K210)+IF($G210&lt;&gt;0,($I210/$G210)*EU210,0)*(1-$K210)</f>
        <v>0</v>
      </c>
      <c r="EX210" s="989">
        <f>VLOOKUP($E210,EU$450:EX$461,4,FALSE)*EU210*($K210)+(EU210-EV210-EW210)*(1-$K210)</f>
        <v>0</v>
      </c>
      <c r="EY210" s="946"/>
      <c r="FC210" s="988">
        <f>$G210</f>
        <v>0</v>
      </c>
      <c r="FD210" s="989">
        <f>VLOOKUP($E210,FC$450:FF$461,2,FALSE)*FC210*($K210)+IF($G210&lt;&gt;0,($H210/$G210)*FC210,0)*(1-$K210)</f>
        <v>0</v>
      </c>
      <c r="FE210" s="989">
        <f>VLOOKUP($E210,FC$450:FF$461,3,FALSE)*FC210*($K210)+IF($G210&lt;&gt;0,($I210/$G210)*FC210,0)*(1-$K210)</f>
        <v>0</v>
      </c>
      <c r="FF210" s="989">
        <f>VLOOKUP($E210,FC$450:FF$461,4,FALSE)*FC210*($K210)+(FC210-FD210-FE210)*(1-$K210)</f>
        <v>0</v>
      </c>
      <c r="FG210" s="946"/>
      <c r="FK210" s="988">
        <f>$G210</f>
        <v>0</v>
      </c>
      <c r="FL210" s="989">
        <f>VLOOKUP($E210,FK$450:FN$461,2,FALSE)*FK210*($K210)+IF($G210&lt;&gt;0,($H210/$G210)*FK210,0)*(1-$K210)</f>
        <v>0</v>
      </c>
      <c r="FM210" s="989">
        <f>VLOOKUP($E210,FK$450:FN$461,3,FALSE)*FK210*($K210)+IF($G210&lt;&gt;0,($I210/$G210)*FK210,0)*(1-$K210)</f>
        <v>0</v>
      </c>
      <c r="FN210" s="989">
        <f>VLOOKUP($E210,FK$450:FN$461,4,FALSE)*FK210*($K210)+(FK210-FL210-FM210)*(1-$K210)</f>
        <v>0</v>
      </c>
      <c r="FO210" s="946"/>
    </row>
    <row r="211" spans="1:171">
      <c r="A211" s="1169" t="s">
        <v>442</v>
      </c>
      <c r="B211" s="10"/>
      <c r="C211" s="1961"/>
      <c r="D211" s="789"/>
      <c r="E211" s="789"/>
      <c r="F211" s="790"/>
      <c r="G211" s="797">
        <f>SUM(G209:G210)</f>
        <v>0</v>
      </c>
      <c r="H211" s="797">
        <f>SUM(H209:H210)</f>
        <v>0</v>
      </c>
      <c r="I211" s="797">
        <f>SUM(I209:I210)</f>
        <v>0</v>
      </c>
      <c r="J211" s="1254">
        <f>SUM(J209:J210)</f>
        <v>0</v>
      </c>
      <c r="K211" s="777"/>
      <c r="O211" s="1007">
        <f>SUM(O209:O210)</f>
        <v>0</v>
      </c>
      <c r="P211" s="1007">
        <f>SUM(P209:P210)</f>
        <v>0</v>
      </c>
      <c r="Q211" s="1007">
        <f>SUM(Q209:Q210)</f>
        <v>0</v>
      </c>
      <c r="R211" s="1007">
        <f>SUM(R209:R210)</f>
        <v>0</v>
      </c>
      <c r="S211" s="946"/>
      <c r="W211" s="1007">
        <f>SUM(W209:W210)</f>
        <v>0</v>
      </c>
      <c r="X211" s="1007">
        <f>SUM(X209:X210)</f>
        <v>0</v>
      </c>
      <c r="Y211" s="1007">
        <f>SUM(Y209:Y210)</f>
        <v>0</v>
      </c>
      <c r="Z211" s="1007">
        <f>SUM(Z209:Z210)</f>
        <v>0</v>
      </c>
      <c r="AA211" s="946"/>
      <c r="AE211" s="1007">
        <f>SUM(AE209:AE210)</f>
        <v>0</v>
      </c>
      <c r="AF211" s="1007">
        <f>SUM(AF209:AF210)</f>
        <v>0</v>
      </c>
      <c r="AG211" s="1007">
        <f>SUM(AG209:AG210)</f>
        <v>0</v>
      </c>
      <c r="AH211" s="1007">
        <f>SUM(AH209:AH210)</f>
        <v>0</v>
      </c>
      <c r="AI211" s="946"/>
      <c r="AM211" s="1007">
        <f>SUM(AM209:AM210)</f>
        <v>0</v>
      </c>
      <c r="AN211" s="1007">
        <f>SUM(AN209:AN210)</f>
        <v>0</v>
      </c>
      <c r="AO211" s="1007">
        <f>SUM(AO209:AO210)</f>
        <v>0</v>
      </c>
      <c r="AP211" s="1007">
        <f>SUM(AP209:AP210)</f>
        <v>0</v>
      </c>
      <c r="AQ211" s="946"/>
      <c r="AU211" s="1007">
        <f>SUM(AU209:AU210)</f>
        <v>0</v>
      </c>
      <c r="AV211" s="1007">
        <f>SUM(AV209:AV210)</f>
        <v>0</v>
      </c>
      <c r="AW211" s="1007">
        <f>SUM(AW209:AW210)</f>
        <v>0</v>
      </c>
      <c r="AX211" s="1007">
        <f>SUM(AX209:AX210)</f>
        <v>0</v>
      </c>
      <c r="AY211" s="946"/>
      <c r="BC211" s="1007">
        <f>SUM(BC209:BC210)</f>
        <v>0</v>
      </c>
      <c r="BD211" s="1007">
        <f>SUM(BD209:BD210)</f>
        <v>0</v>
      </c>
      <c r="BE211" s="1007">
        <f>SUM(BE209:BE210)</f>
        <v>0</v>
      </c>
      <c r="BF211" s="1007">
        <f>SUM(BF209:BF210)</f>
        <v>0</v>
      </c>
      <c r="BG211" s="946"/>
      <c r="BK211" s="1007">
        <f>SUM(BK209:BK210)</f>
        <v>0</v>
      </c>
      <c r="BL211" s="1007">
        <f>SUM(BL209:BL210)</f>
        <v>0</v>
      </c>
      <c r="BM211" s="1007">
        <f>SUM(BM209:BM210)</f>
        <v>0</v>
      </c>
      <c r="BN211" s="1007">
        <f>SUM(BN209:BN210)</f>
        <v>0</v>
      </c>
      <c r="BO211" s="946"/>
      <c r="BS211" s="1007">
        <f>SUM(BS209:BS210)</f>
        <v>0</v>
      </c>
      <c r="BT211" s="1007">
        <f>SUM(BT209:BT210)</f>
        <v>0</v>
      </c>
      <c r="BU211" s="1007">
        <f>SUM(BU209:BU210)</f>
        <v>0</v>
      </c>
      <c r="BV211" s="1007">
        <f>SUM(BV209:BV210)</f>
        <v>0</v>
      </c>
      <c r="BW211" s="946"/>
      <c r="CA211" s="1007">
        <f>SUM(CA209:CA210)</f>
        <v>0</v>
      </c>
      <c r="CB211" s="1007">
        <f>SUM(CB209:CB210)</f>
        <v>0</v>
      </c>
      <c r="CC211" s="1007">
        <f>SUM(CC209:CC210)</f>
        <v>0</v>
      </c>
      <c r="CD211" s="1007">
        <f>SUM(CD209:CD210)</f>
        <v>0</v>
      </c>
      <c r="CE211" s="946"/>
      <c r="CI211" s="1007">
        <f>SUM(CI209:CI210)</f>
        <v>0</v>
      </c>
      <c r="CJ211" s="1007">
        <f>SUM(CJ209:CJ210)</f>
        <v>0</v>
      </c>
      <c r="CK211" s="1007">
        <f>SUM(CK209:CK210)</f>
        <v>0</v>
      </c>
      <c r="CL211" s="1007">
        <f>SUM(CL209:CL210)</f>
        <v>0</v>
      </c>
      <c r="CM211" s="946"/>
      <c r="CQ211" s="1007">
        <f>SUM(CQ209:CQ210)</f>
        <v>0</v>
      </c>
      <c r="CR211" s="1007">
        <f>SUM(CR209:CR210)</f>
        <v>0</v>
      </c>
      <c r="CS211" s="1007">
        <f>SUM(CS209:CS210)</f>
        <v>0</v>
      </c>
      <c r="CT211" s="1007">
        <f>SUM(CT209:CT210)</f>
        <v>0</v>
      </c>
      <c r="CU211" s="946"/>
      <c r="CY211" s="1007">
        <f>SUM(CY209:CY210)</f>
        <v>0</v>
      </c>
      <c r="CZ211" s="1007">
        <f>SUM(CZ209:CZ210)</f>
        <v>0</v>
      </c>
      <c r="DA211" s="1007">
        <f>SUM(DA209:DA210)</f>
        <v>0</v>
      </c>
      <c r="DB211" s="1007">
        <f>SUM(DB209:DB210)</f>
        <v>0</v>
      </c>
      <c r="DC211" s="946"/>
      <c r="DG211" s="1007">
        <f>SUM(DG209:DG210)</f>
        <v>0</v>
      </c>
      <c r="DH211" s="1007">
        <f>SUM(DH209:DH210)</f>
        <v>0</v>
      </c>
      <c r="DI211" s="1007">
        <f>SUM(DI209:DI210)</f>
        <v>0</v>
      </c>
      <c r="DJ211" s="1007">
        <f>SUM(DJ209:DJ210)</f>
        <v>0</v>
      </c>
      <c r="DK211" s="946"/>
      <c r="DO211" s="1007">
        <f>SUM(DO209:DO210)</f>
        <v>0</v>
      </c>
      <c r="DP211" s="1007">
        <f>SUM(DP209:DP210)</f>
        <v>0</v>
      </c>
      <c r="DQ211" s="1007">
        <f>SUM(DQ209:DQ210)</f>
        <v>0</v>
      </c>
      <c r="DR211" s="1007">
        <f>SUM(DR209:DR210)</f>
        <v>0</v>
      </c>
      <c r="DS211" s="946"/>
      <c r="DW211" s="1007">
        <f>SUM(DW209:DW210)</f>
        <v>0</v>
      </c>
      <c r="DX211" s="1007">
        <f>SUM(DX209:DX210)</f>
        <v>0</v>
      </c>
      <c r="DY211" s="1007">
        <f>SUM(DY209:DY210)</f>
        <v>0</v>
      </c>
      <c r="DZ211" s="1007">
        <f>SUM(DZ209:DZ210)</f>
        <v>0</v>
      </c>
      <c r="EA211" s="946"/>
      <c r="EE211" s="1007">
        <f>SUM(EE209:EE210)</f>
        <v>0</v>
      </c>
      <c r="EF211" s="1007">
        <f>SUM(EF209:EF210)</f>
        <v>0</v>
      </c>
      <c r="EG211" s="1007">
        <f>SUM(EG209:EG210)</f>
        <v>0</v>
      </c>
      <c r="EH211" s="1007">
        <f>SUM(EH209:EH210)</f>
        <v>0</v>
      </c>
      <c r="EI211" s="946"/>
      <c r="EM211" s="1007">
        <f>SUM(EM209:EM210)</f>
        <v>0</v>
      </c>
      <c r="EN211" s="1007">
        <f>SUM(EN209:EN210)</f>
        <v>0</v>
      </c>
      <c r="EO211" s="1007">
        <f>SUM(EO209:EO210)</f>
        <v>0</v>
      </c>
      <c r="EP211" s="1007">
        <f>SUM(EP209:EP210)</f>
        <v>0</v>
      </c>
      <c r="EQ211" s="946"/>
      <c r="EU211" s="1007">
        <f>SUM(EU209:EU210)</f>
        <v>0</v>
      </c>
      <c r="EV211" s="1007">
        <f>SUM(EV209:EV210)</f>
        <v>0</v>
      </c>
      <c r="EW211" s="1007">
        <f>SUM(EW209:EW210)</f>
        <v>0</v>
      </c>
      <c r="EX211" s="1007">
        <f>SUM(EX209:EX210)</f>
        <v>0</v>
      </c>
      <c r="EY211" s="946"/>
      <c r="FC211" s="1007">
        <f>SUM(FC209:FC210)</f>
        <v>0</v>
      </c>
      <c r="FD211" s="1007">
        <f>SUM(FD209:FD210)</f>
        <v>0</v>
      </c>
      <c r="FE211" s="1007">
        <f>SUM(FE209:FE210)</f>
        <v>0</v>
      </c>
      <c r="FF211" s="1007">
        <f>SUM(FF209:FF210)</f>
        <v>0</v>
      </c>
      <c r="FG211" s="946"/>
      <c r="FK211" s="1007">
        <f>SUM(FK209:FK210)</f>
        <v>0</v>
      </c>
      <c r="FL211" s="1007">
        <f>SUM(FL209:FL210)</f>
        <v>0</v>
      </c>
      <c r="FM211" s="1007">
        <f>SUM(FM209:FM210)</f>
        <v>0</v>
      </c>
      <c r="FN211" s="1007">
        <f>SUM(FN209:FN210)</f>
        <v>0</v>
      </c>
      <c r="FO211" s="946"/>
    </row>
    <row r="212" spans="1:171">
      <c r="A212" s="1197"/>
      <c r="B212" s="10"/>
      <c r="C212" s="1733"/>
      <c r="D212" s="55"/>
      <c r="E212" s="55"/>
      <c r="F212" s="55"/>
      <c r="G212" s="871"/>
      <c r="H212" s="56"/>
      <c r="I212" s="56"/>
      <c r="J212" s="1294"/>
      <c r="K212" s="777"/>
      <c r="O212" s="952"/>
      <c r="S212" s="946"/>
      <c r="W212" s="952"/>
      <c r="AA212" s="946"/>
      <c r="AE212" s="952"/>
      <c r="AI212" s="946"/>
      <c r="AM212" s="952"/>
      <c r="AQ212" s="946"/>
      <c r="AU212" s="952"/>
      <c r="AY212" s="946"/>
      <c r="BC212" s="952"/>
      <c r="BG212" s="946"/>
      <c r="BK212" s="952"/>
      <c r="BO212" s="946"/>
      <c r="BS212" s="952"/>
      <c r="BW212" s="946"/>
      <c r="CA212" s="952"/>
      <c r="CE212" s="946"/>
      <c r="CI212" s="952"/>
      <c r="CM212" s="946"/>
      <c r="CQ212" s="952"/>
      <c r="CU212" s="946"/>
      <c r="CY212" s="952"/>
      <c r="DC212" s="946"/>
      <c r="DG212" s="952"/>
      <c r="DK212" s="946"/>
      <c r="DO212" s="952"/>
      <c r="DS212" s="946"/>
      <c r="DW212" s="952"/>
      <c r="EA212" s="946"/>
      <c r="EE212" s="952"/>
      <c r="EI212" s="946"/>
      <c r="EM212" s="952"/>
      <c r="EQ212" s="946"/>
      <c r="EU212" s="952"/>
      <c r="EY212" s="946"/>
      <c r="FC212" s="952"/>
      <c r="FG212" s="946"/>
      <c r="FK212" s="952"/>
      <c r="FO212" s="946"/>
    </row>
    <row r="213" spans="1:171">
      <c r="A213" s="1186" t="s">
        <v>443</v>
      </c>
      <c r="B213" s="10"/>
      <c r="C213" s="1733"/>
      <c r="D213" s="55"/>
      <c r="E213" s="55"/>
      <c r="F213" s="55"/>
      <c r="G213" s="871"/>
      <c r="H213" s="56"/>
      <c r="I213" s="56"/>
      <c r="J213" s="1294"/>
      <c r="K213" s="777"/>
      <c r="O213" s="952"/>
      <c r="S213" s="946"/>
      <c r="W213" s="952"/>
      <c r="AA213" s="946"/>
      <c r="AE213" s="952"/>
      <c r="AI213" s="946"/>
      <c r="AM213" s="952"/>
      <c r="AQ213" s="946"/>
      <c r="AU213" s="952"/>
      <c r="AY213" s="946"/>
      <c r="BC213" s="952"/>
      <c r="BG213" s="946"/>
      <c r="BK213" s="952"/>
      <c r="BO213" s="946"/>
      <c r="BS213" s="952"/>
      <c r="BW213" s="946"/>
      <c r="CA213" s="952"/>
      <c r="CE213" s="946"/>
      <c r="CI213" s="952"/>
      <c r="CM213" s="946"/>
      <c r="CQ213" s="952"/>
      <c r="CU213" s="946"/>
      <c r="CY213" s="952"/>
      <c r="DC213" s="946"/>
      <c r="DG213" s="952"/>
      <c r="DK213" s="946"/>
      <c r="DO213" s="952"/>
      <c r="DS213" s="946"/>
      <c r="DW213" s="952"/>
      <c r="EA213" s="946"/>
      <c r="EE213" s="952"/>
      <c r="EI213" s="946"/>
      <c r="EM213" s="952"/>
      <c r="EQ213" s="946"/>
      <c r="EU213" s="952"/>
      <c r="EY213" s="946"/>
      <c r="FC213" s="952"/>
      <c r="FG213" s="946"/>
      <c r="FK213" s="952"/>
      <c r="FO213" s="946"/>
    </row>
    <row r="214" spans="1:171">
      <c r="A214" s="1246"/>
      <c r="B214" s="787" t="s">
        <v>419</v>
      </c>
      <c r="C214" s="1963" t="s">
        <v>72</v>
      </c>
      <c r="D214" s="764" t="s">
        <v>444</v>
      </c>
      <c r="E214" s="182" t="str">
        <f>'Sch 3 - Expenses'!E50</f>
        <v>DIST</v>
      </c>
      <c r="F214" s="765"/>
      <c r="G214" s="182">
        <f>'Sch 3 - Expenses'!G50</f>
        <v>0</v>
      </c>
      <c r="H214" s="182">
        <f>'Sch 3 - Expenses'!H50</f>
        <v>0</v>
      </c>
      <c r="I214" s="182">
        <f>'Sch 3 - Expenses'!I50</f>
        <v>0</v>
      </c>
      <c r="J214" s="1247">
        <f>'Sch 3 - Expenses'!J50</f>
        <v>0</v>
      </c>
      <c r="K214" s="777">
        <f>IF($E214="DIRECT",0,1)</f>
        <v>1</v>
      </c>
      <c r="O214" s="988">
        <f>$G214</f>
        <v>0</v>
      </c>
      <c r="P214" s="989">
        <f>VLOOKUP($E214,O$450:R$461,2,FALSE)*O214*($K214)+IF($G214&lt;&gt;0,($H214/$G214)*O214,0)*(1-$K214)</f>
        <v>0</v>
      </c>
      <c r="Q214" s="989">
        <f>VLOOKUP($E214,O$450:R$461,3,FALSE)*O214*($K214)+IF($G214&lt;&gt;0,($I214/$G214)*O214,0)*(1-$K214)</f>
        <v>0</v>
      </c>
      <c r="R214" s="989">
        <f>VLOOKUP($E214,O$450:R$461,4,FALSE)*O214*($K214)+(O214-P214-Q214)*(1-$K214)</f>
        <v>0</v>
      </c>
      <c r="S214" s="946"/>
      <c r="W214" s="988">
        <f>$G214</f>
        <v>0</v>
      </c>
      <c r="X214" s="989">
        <f>VLOOKUP($E214,W$450:Z$461,2,FALSE)*W214*($K214)+IF($G214&lt;&gt;0,($H214/$G214)*W214,0)*(1-$K214)</f>
        <v>0</v>
      </c>
      <c r="Y214" s="989">
        <f>VLOOKUP($E214,W$450:Z$461,3,FALSE)*W214*($K214)+IF($G214&lt;&gt;0,($I214/$G214)*W214,0)*(1-$K214)</f>
        <v>0</v>
      </c>
      <c r="Z214" s="989">
        <f>VLOOKUP($E214,W$450:Z$461,4,FALSE)*W214*($K214)+(W214-X214-Y214)*(1-$K214)</f>
        <v>0</v>
      </c>
      <c r="AA214" s="946"/>
      <c r="AE214" s="988">
        <f>$G214</f>
        <v>0</v>
      </c>
      <c r="AF214" s="989">
        <f>VLOOKUP($E214,AE$450:AH$461,2,FALSE)*AE214*($K214)+IF($G214&lt;&gt;0,($H214/$G214)*AE214,0)*(1-$K214)</f>
        <v>0</v>
      </c>
      <c r="AG214" s="989">
        <f>VLOOKUP($E214,AE$450:AH$461,3,FALSE)*AE214*($K214)+IF($G214&lt;&gt;0,($I214/$G214)*AE214,0)*(1-$K214)</f>
        <v>0</v>
      </c>
      <c r="AH214" s="989">
        <f>VLOOKUP($E214,AE$450:AH$461,4,FALSE)*AE214*($K214)+(AE214-AF214-AG214)*(1-$K214)</f>
        <v>0</v>
      </c>
      <c r="AI214" s="946"/>
      <c r="AM214" s="988">
        <f>$G214</f>
        <v>0</v>
      </c>
      <c r="AN214" s="989">
        <f>VLOOKUP($E214,AM$450:AP$461,2,FALSE)*AM214*($K214)+IF($G214&lt;&gt;0,($H214/$G214)*AM214,0)*(1-$K214)</f>
        <v>0</v>
      </c>
      <c r="AO214" s="989">
        <f>VLOOKUP($E214,AM$450:AP$461,3,FALSE)*AM214*($K214)+IF($G214&lt;&gt;0,($I214/$G214)*AM214,0)*(1-$K214)</f>
        <v>0</v>
      </c>
      <c r="AP214" s="989">
        <f>VLOOKUP($E214,AM$450:AP$461,4,FALSE)*AM214*($K214)+(AM214-AN214-AO214)*(1-$K214)</f>
        <v>0</v>
      </c>
      <c r="AQ214" s="946"/>
      <c r="AU214" s="988">
        <f>$G214</f>
        <v>0</v>
      </c>
      <c r="AV214" s="989">
        <f>VLOOKUP($E214,AU$450:AX$461,2,FALSE)*AU214*($K214)+IF($G214&lt;&gt;0,($H214/$G214)*AU214,0)*(1-$K214)</f>
        <v>0</v>
      </c>
      <c r="AW214" s="989">
        <f>VLOOKUP($E214,AU$450:AX$461,3,FALSE)*AU214*($K214)+IF($G214&lt;&gt;0,($I214/$G214)*AU214,0)*(1-$K214)</f>
        <v>0</v>
      </c>
      <c r="AX214" s="989">
        <f>VLOOKUP($E214,AU$450:AX$461,4,FALSE)*AU214*($K214)+(AU214-AV214-AW214)*(1-$K214)</f>
        <v>0</v>
      </c>
      <c r="AY214" s="946"/>
      <c r="BC214" s="988">
        <f>$G214</f>
        <v>0</v>
      </c>
      <c r="BD214" s="989">
        <f>VLOOKUP($E214,BC$450:BF$461,2,FALSE)*BC214*($K214)+IF($G214&lt;&gt;0,($H214/$G214)*BC214,0)*(1-$K214)</f>
        <v>0</v>
      </c>
      <c r="BE214" s="989">
        <f>VLOOKUP($E214,BC$450:BF$461,3,FALSE)*BC214*($K214)+IF($G214&lt;&gt;0,($I214/$G214)*BC214,0)*(1-$K214)</f>
        <v>0</v>
      </c>
      <c r="BF214" s="989">
        <f>VLOOKUP($E214,BC$450:BF$461,4,FALSE)*BC214*($K214)+(BC214-BD214-BE214)*(1-$K214)</f>
        <v>0</v>
      </c>
      <c r="BG214" s="946"/>
      <c r="BK214" s="988">
        <f>$G214</f>
        <v>0</v>
      </c>
      <c r="BL214" s="989">
        <f>VLOOKUP($E214,BK$450:BN$461,2,FALSE)*BK214*($K214)+IF($G214&lt;&gt;0,($H214/$G214)*BK214,0)*(1-$K214)</f>
        <v>0</v>
      </c>
      <c r="BM214" s="989">
        <f>VLOOKUP($E214,BK$450:BN$461,3,FALSE)*BK214*($K214)+IF($G214&lt;&gt;0,($I214/$G214)*BK214,0)*(1-$K214)</f>
        <v>0</v>
      </c>
      <c r="BN214" s="989">
        <f>VLOOKUP($E214,BK$450:BN$461,4,FALSE)*BK214*($K214)+(BK214-BL214-BM214)*(1-$K214)</f>
        <v>0</v>
      </c>
      <c r="BO214" s="946"/>
      <c r="BS214" s="988">
        <f>$G214</f>
        <v>0</v>
      </c>
      <c r="BT214" s="989">
        <f>VLOOKUP($E214,BS$450:BV$461,2,FALSE)*BS214*($K214)+IF($G214&lt;&gt;0,($H214/$G214)*BS214,0)*(1-$K214)</f>
        <v>0</v>
      </c>
      <c r="BU214" s="989">
        <f>VLOOKUP($E214,BS$450:BV$461,3,FALSE)*BS214*($K214)+IF($G214&lt;&gt;0,($I214/$G214)*BS214,0)*(1-$K214)</f>
        <v>0</v>
      </c>
      <c r="BV214" s="989">
        <f>VLOOKUP($E214,BS$450:BV$461,4,FALSE)*BS214*($K214)+(BS214-BT214-BU214)*(1-$K214)</f>
        <v>0</v>
      </c>
      <c r="BW214" s="946"/>
      <c r="CA214" s="988">
        <f>$G214</f>
        <v>0</v>
      </c>
      <c r="CB214" s="989">
        <f>VLOOKUP($E214,CA$450:CD$461,2,FALSE)*CA214*($K214)+IF($G214&lt;&gt;0,($H214/$G214)*CA214,0)*(1-$K214)</f>
        <v>0</v>
      </c>
      <c r="CC214" s="989">
        <f>VLOOKUP($E214,CA$450:CD$461,3,FALSE)*CA214*($K214)+IF($G214&lt;&gt;0,($I214/$G214)*CA214,0)*(1-$K214)</f>
        <v>0</v>
      </c>
      <c r="CD214" s="989">
        <f>VLOOKUP($E214,CA$450:CD$461,4,FALSE)*CA214*($K214)+(CA214-CB214-CC214)*(1-$K214)</f>
        <v>0</v>
      </c>
      <c r="CE214" s="946"/>
      <c r="CI214" s="988">
        <f>$G214</f>
        <v>0</v>
      </c>
      <c r="CJ214" s="989">
        <f>VLOOKUP($E214,CI$450:CL$461,2,FALSE)*CI214*($K214)+IF($G214&lt;&gt;0,($H214/$G214)*CI214,0)*(1-$K214)</f>
        <v>0</v>
      </c>
      <c r="CK214" s="989">
        <f>VLOOKUP($E214,CI$450:CL$461,3,FALSE)*CI214*($K214)+IF($G214&lt;&gt;0,($I214/$G214)*CI214,0)*(1-$K214)</f>
        <v>0</v>
      </c>
      <c r="CL214" s="989">
        <f>VLOOKUP($E214,CI$450:CL$461,4,FALSE)*CI214*($K214)+(CI214-CJ214-CK214)*(1-$K214)</f>
        <v>0</v>
      </c>
      <c r="CM214" s="946"/>
      <c r="CQ214" s="988">
        <f>$G214</f>
        <v>0</v>
      </c>
      <c r="CR214" s="989">
        <f>VLOOKUP($E214,CQ$450:CT$461,2,FALSE)*CQ214*($K214)+IF($G214&lt;&gt;0,($H214/$G214)*CQ214,0)*(1-$K214)</f>
        <v>0</v>
      </c>
      <c r="CS214" s="989">
        <f>VLOOKUP($E214,CQ$450:CT$461,3,FALSE)*CQ214*($K214)+IF($G214&lt;&gt;0,($I214/$G214)*CQ214,0)*(1-$K214)</f>
        <v>0</v>
      </c>
      <c r="CT214" s="989">
        <f>VLOOKUP($E214,CQ$450:CT$461,4,FALSE)*CQ214*($K214)+(CQ214-CR214-CS214)*(1-$K214)</f>
        <v>0</v>
      </c>
      <c r="CU214" s="946"/>
      <c r="CY214" s="988">
        <f>$G214</f>
        <v>0</v>
      </c>
      <c r="CZ214" s="989">
        <f>VLOOKUP($E214,CY$450:DB$461,2,FALSE)*CY214*($K214)+IF($G214&lt;&gt;0,($H214/$G214)*CY214,0)*(1-$K214)</f>
        <v>0</v>
      </c>
      <c r="DA214" s="989">
        <f>VLOOKUP($E214,CY$450:DB$461,3,FALSE)*CY214*($K214)+IF($G214&lt;&gt;0,($I214/$G214)*CY214,0)*(1-$K214)</f>
        <v>0</v>
      </c>
      <c r="DB214" s="989">
        <f>VLOOKUP($E214,CY$450:DB$461,4,FALSE)*CY214*($K214)+(CY214-CZ214-DA214)*(1-$K214)</f>
        <v>0</v>
      </c>
      <c r="DC214" s="946"/>
      <c r="DG214" s="988">
        <f>$G214</f>
        <v>0</v>
      </c>
      <c r="DH214" s="989">
        <f>VLOOKUP($E214,DG$450:DJ$461,2,FALSE)*DG214*($K214)+IF($G214&lt;&gt;0,($H214/$G214)*DG214,0)*(1-$K214)</f>
        <v>0</v>
      </c>
      <c r="DI214" s="989">
        <f>VLOOKUP($E214,DG$450:DJ$461,3,FALSE)*DG214*($K214)+IF($G214&lt;&gt;0,($I214/$G214)*DG214,0)*(1-$K214)</f>
        <v>0</v>
      </c>
      <c r="DJ214" s="989">
        <f>VLOOKUP($E214,DG$450:DJ$461,4,FALSE)*DG214*($K214)+(DG214-DH214-DI214)*(1-$K214)</f>
        <v>0</v>
      </c>
      <c r="DK214" s="946"/>
      <c r="DO214" s="988">
        <f>$G214</f>
        <v>0</v>
      </c>
      <c r="DP214" s="989">
        <f>VLOOKUP($E214,DO$450:DR$461,2,FALSE)*DO214*($K214)+IF($G214&lt;&gt;0,($H214/$G214)*DO214,0)*(1-$K214)</f>
        <v>0</v>
      </c>
      <c r="DQ214" s="989">
        <f>VLOOKUP($E214,DO$450:DR$461,3,FALSE)*DO214*($K214)+IF($G214&lt;&gt;0,($I214/$G214)*DO214,0)*(1-$K214)</f>
        <v>0</v>
      </c>
      <c r="DR214" s="989">
        <f>VLOOKUP($E214,DO$450:DR$461,4,FALSE)*DO214*($K214)+(DO214-DP214-DQ214)*(1-$K214)</f>
        <v>0</v>
      </c>
      <c r="DS214" s="946"/>
      <c r="DW214" s="988">
        <f>$G214</f>
        <v>0</v>
      </c>
      <c r="DX214" s="989">
        <f>VLOOKUP($E214,DW$450:DZ$461,2,FALSE)*DW214*($K214)+IF($G214&lt;&gt;0,($H214/$G214)*DW214,0)*(1-$K214)</f>
        <v>0</v>
      </c>
      <c r="DY214" s="989">
        <f>VLOOKUP($E214,DW$450:DZ$461,3,FALSE)*DW214*($K214)+IF($G214&lt;&gt;0,($I214/$G214)*DW214,0)*(1-$K214)</f>
        <v>0</v>
      </c>
      <c r="DZ214" s="989">
        <f>VLOOKUP($E214,DW$450:DZ$461,4,FALSE)*DW214*($K214)+(DW214-DX214-DY214)*(1-$K214)</f>
        <v>0</v>
      </c>
      <c r="EA214" s="946"/>
      <c r="EE214" s="988">
        <f>$G214</f>
        <v>0</v>
      </c>
      <c r="EF214" s="989">
        <f>VLOOKUP($E214,EE$450:EH$461,2,FALSE)*EE214*($K214)+IF($G214&lt;&gt;0,($H214/$G214)*EE214,0)*(1-$K214)</f>
        <v>0</v>
      </c>
      <c r="EG214" s="989">
        <f>VLOOKUP($E214,EE$450:EH$461,3,FALSE)*EE214*($K214)+IF($G214&lt;&gt;0,($I214/$G214)*EE214,0)*(1-$K214)</f>
        <v>0</v>
      </c>
      <c r="EH214" s="989">
        <f>VLOOKUP($E214,EE$450:EH$461,4,FALSE)*EE214*($K214)+(EE214-EF214-EG214)*(1-$K214)</f>
        <v>0</v>
      </c>
      <c r="EI214" s="946"/>
      <c r="EM214" s="988">
        <f>$G214</f>
        <v>0</v>
      </c>
      <c r="EN214" s="989">
        <f>VLOOKUP($E214,EM$450:EP$461,2,FALSE)*EM214*($K214)+IF($G214&lt;&gt;0,($H214/$G214)*EM214,0)*(1-$K214)</f>
        <v>0</v>
      </c>
      <c r="EO214" s="989">
        <f>VLOOKUP($E214,EM$450:EP$461,3,FALSE)*EM214*($K214)+IF($G214&lt;&gt;0,($I214/$G214)*EM214,0)*(1-$K214)</f>
        <v>0</v>
      </c>
      <c r="EP214" s="989">
        <f>VLOOKUP($E214,EM$450:EP$461,4,FALSE)*EM214*($K214)+(EM214-EN214-EO214)*(1-$K214)</f>
        <v>0</v>
      </c>
      <c r="EQ214" s="946"/>
      <c r="EU214" s="988">
        <f>$G214</f>
        <v>0</v>
      </c>
      <c r="EV214" s="989">
        <f>VLOOKUP($E214,EU$450:EX$461,2,FALSE)*EU214*($K214)+IF($G214&lt;&gt;0,($H214/$G214)*EU214,0)*(1-$K214)</f>
        <v>0</v>
      </c>
      <c r="EW214" s="989">
        <f>VLOOKUP($E214,EU$450:EX$461,3,FALSE)*EU214*($K214)+IF($G214&lt;&gt;0,($I214/$G214)*EU214,0)*(1-$K214)</f>
        <v>0</v>
      </c>
      <c r="EX214" s="989">
        <f>VLOOKUP($E214,EU$450:EX$461,4,FALSE)*EU214*($K214)+(EU214-EV214-EW214)*(1-$K214)</f>
        <v>0</v>
      </c>
      <c r="EY214" s="946"/>
      <c r="FC214" s="988">
        <f>$G214</f>
        <v>0</v>
      </c>
      <c r="FD214" s="989">
        <f>VLOOKUP($E214,FC$450:FF$461,2,FALSE)*FC214*($K214)+IF($G214&lt;&gt;0,($H214/$G214)*FC214,0)*(1-$K214)</f>
        <v>0</v>
      </c>
      <c r="FE214" s="989">
        <f>VLOOKUP($E214,FC$450:FF$461,3,FALSE)*FC214*($K214)+IF($G214&lt;&gt;0,($I214/$G214)*FC214,0)*(1-$K214)</f>
        <v>0</v>
      </c>
      <c r="FF214" s="989">
        <f>VLOOKUP($E214,FC$450:FF$461,4,FALSE)*FC214*($K214)+(FC214-FD214-FE214)*(1-$K214)</f>
        <v>0</v>
      </c>
      <c r="FG214" s="946"/>
      <c r="FK214" s="988">
        <f>$G214</f>
        <v>0</v>
      </c>
      <c r="FL214" s="989">
        <f>VLOOKUP($E214,FK$450:FN$461,2,FALSE)*FK214*($K214)+IF($G214&lt;&gt;0,($H214/$G214)*FK214,0)*(1-$K214)</f>
        <v>0</v>
      </c>
      <c r="FM214" s="989">
        <f>VLOOKUP($E214,FK$450:FN$461,3,FALSE)*FK214*($K214)+IF($G214&lt;&gt;0,($I214/$G214)*FK214,0)*(1-$K214)</f>
        <v>0</v>
      </c>
      <c r="FN214" s="989">
        <f>VLOOKUP($E214,FK$450:FN$461,4,FALSE)*FK214*($K214)+(FK214-FL214-FM214)*(1-$K214)</f>
        <v>0</v>
      </c>
      <c r="FO214" s="946"/>
    </row>
    <row r="215" spans="1:171">
      <c r="A215" s="1246"/>
      <c r="B215" s="787" t="s">
        <v>172</v>
      </c>
      <c r="C215" s="1963" t="s">
        <v>72</v>
      </c>
      <c r="D215" s="764" t="s">
        <v>373</v>
      </c>
      <c r="E215" s="182" t="str">
        <f>'Sch 3 - Expenses'!E51</f>
        <v>DIST</v>
      </c>
      <c r="F215" s="765"/>
      <c r="G215" s="182">
        <f>'Sch 3 - Expenses'!G51</f>
        <v>0</v>
      </c>
      <c r="H215" s="182">
        <f>'Sch 3 - Expenses'!H51</f>
        <v>0</v>
      </c>
      <c r="I215" s="182">
        <f>'Sch 3 - Expenses'!I51</f>
        <v>0</v>
      </c>
      <c r="J215" s="1247">
        <f>'Sch 3 - Expenses'!J51</f>
        <v>0</v>
      </c>
      <c r="K215" s="777">
        <f>IF($E215="DIRECT",0,1)</f>
        <v>1</v>
      </c>
      <c r="O215" s="988">
        <f>$G215</f>
        <v>0</v>
      </c>
      <c r="P215" s="989">
        <f>VLOOKUP($E215,O$450:R$461,2,FALSE)*O215*($K215)+IF($G215&lt;&gt;0,($H215/$G215)*O215,0)*(1-$K215)</f>
        <v>0</v>
      </c>
      <c r="Q215" s="989">
        <f>VLOOKUP($E215,O$450:R$461,3,FALSE)*O215*($K215)+IF($G215&lt;&gt;0,($I215/$G215)*O215,0)*(1-$K215)</f>
        <v>0</v>
      </c>
      <c r="R215" s="989">
        <f>VLOOKUP($E215,O$450:R$461,4,FALSE)*O215*($K215)+(O215-P215-Q215)*(1-$K215)</f>
        <v>0</v>
      </c>
      <c r="S215" s="946"/>
      <c r="W215" s="988">
        <f>$G215</f>
        <v>0</v>
      </c>
      <c r="X215" s="989">
        <f>VLOOKUP($E215,W$450:Z$461,2,FALSE)*W215*($K215)+IF($G215&lt;&gt;0,($H215/$G215)*W215,0)*(1-$K215)</f>
        <v>0</v>
      </c>
      <c r="Y215" s="989">
        <f>VLOOKUP($E215,W$450:Z$461,3,FALSE)*W215*($K215)+IF($G215&lt;&gt;0,($I215/$G215)*W215,0)*(1-$K215)</f>
        <v>0</v>
      </c>
      <c r="Z215" s="989">
        <f>VLOOKUP($E215,W$450:Z$461,4,FALSE)*W215*($K215)+(W215-X215-Y215)*(1-$K215)</f>
        <v>0</v>
      </c>
      <c r="AA215" s="946"/>
      <c r="AE215" s="988">
        <f>$G215</f>
        <v>0</v>
      </c>
      <c r="AF215" s="989">
        <f>VLOOKUP($E215,AE$450:AH$461,2,FALSE)*AE215*($K215)+IF($G215&lt;&gt;0,($H215/$G215)*AE215,0)*(1-$K215)</f>
        <v>0</v>
      </c>
      <c r="AG215" s="989">
        <f>VLOOKUP($E215,AE$450:AH$461,3,FALSE)*AE215*($K215)+IF($G215&lt;&gt;0,($I215/$G215)*AE215,0)*(1-$K215)</f>
        <v>0</v>
      </c>
      <c r="AH215" s="989">
        <f>VLOOKUP($E215,AE$450:AH$461,4,FALSE)*AE215*($K215)+(AE215-AF215-AG215)*(1-$K215)</f>
        <v>0</v>
      </c>
      <c r="AI215" s="946"/>
      <c r="AM215" s="988">
        <f>$G215</f>
        <v>0</v>
      </c>
      <c r="AN215" s="989">
        <f>VLOOKUP($E215,AM$450:AP$461,2,FALSE)*AM215*($K215)+IF($G215&lt;&gt;0,($H215/$G215)*AM215,0)*(1-$K215)</f>
        <v>0</v>
      </c>
      <c r="AO215" s="989">
        <f>VLOOKUP($E215,AM$450:AP$461,3,FALSE)*AM215*($K215)+IF($G215&lt;&gt;0,($I215/$G215)*AM215,0)*(1-$K215)</f>
        <v>0</v>
      </c>
      <c r="AP215" s="989">
        <f>VLOOKUP($E215,AM$450:AP$461,4,FALSE)*AM215*($K215)+(AM215-AN215-AO215)*(1-$K215)</f>
        <v>0</v>
      </c>
      <c r="AQ215" s="946"/>
      <c r="AU215" s="988">
        <f>$G215</f>
        <v>0</v>
      </c>
      <c r="AV215" s="989">
        <f>VLOOKUP($E215,AU$450:AX$461,2,FALSE)*AU215*($K215)+IF($G215&lt;&gt;0,($H215/$G215)*AU215,0)*(1-$K215)</f>
        <v>0</v>
      </c>
      <c r="AW215" s="989">
        <f>VLOOKUP($E215,AU$450:AX$461,3,FALSE)*AU215*($K215)+IF($G215&lt;&gt;0,($I215/$G215)*AU215,0)*(1-$K215)</f>
        <v>0</v>
      </c>
      <c r="AX215" s="989">
        <f>VLOOKUP($E215,AU$450:AX$461,4,FALSE)*AU215*($K215)+(AU215-AV215-AW215)*(1-$K215)</f>
        <v>0</v>
      </c>
      <c r="AY215" s="946"/>
      <c r="BC215" s="988">
        <f>$G215</f>
        <v>0</v>
      </c>
      <c r="BD215" s="989">
        <f>VLOOKUP($E215,BC$450:BF$461,2,FALSE)*BC215*($K215)+IF($G215&lt;&gt;0,($H215/$G215)*BC215,0)*(1-$K215)</f>
        <v>0</v>
      </c>
      <c r="BE215" s="989">
        <f>VLOOKUP($E215,BC$450:BF$461,3,FALSE)*BC215*($K215)+IF($G215&lt;&gt;0,($I215/$G215)*BC215,0)*(1-$K215)</f>
        <v>0</v>
      </c>
      <c r="BF215" s="989">
        <f>VLOOKUP($E215,BC$450:BF$461,4,FALSE)*BC215*($K215)+(BC215-BD215-BE215)*(1-$K215)</f>
        <v>0</v>
      </c>
      <c r="BG215" s="946"/>
      <c r="BK215" s="988">
        <f>$G215</f>
        <v>0</v>
      </c>
      <c r="BL215" s="989">
        <f>VLOOKUP($E215,BK$450:BN$461,2,FALSE)*BK215*($K215)+IF($G215&lt;&gt;0,($H215/$G215)*BK215,0)*(1-$K215)</f>
        <v>0</v>
      </c>
      <c r="BM215" s="989">
        <f>VLOOKUP($E215,BK$450:BN$461,3,FALSE)*BK215*($K215)+IF($G215&lt;&gt;0,($I215/$G215)*BK215,0)*(1-$K215)</f>
        <v>0</v>
      </c>
      <c r="BN215" s="989">
        <f>VLOOKUP($E215,BK$450:BN$461,4,FALSE)*BK215*($K215)+(BK215-BL215-BM215)*(1-$K215)</f>
        <v>0</v>
      </c>
      <c r="BO215" s="946"/>
      <c r="BS215" s="988">
        <f>$G215</f>
        <v>0</v>
      </c>
      <c r="BT215" s="989">
        <f>VLOOKUP($E215,BS$450:BV$461,2,FALSE)*BS215*($K215)+IF($G215&lt;&gt;0,($H215/$G215)*BS215,0)*(1-$K215)</f>
        <v>0</v>
      </c>
      <c r="BU215" s="989">
        <f>VLOOKUP($E215,BS$450:BV$461,3,FALSE)*BS215*($K215)+IF($G215&lt;&gt;0,($I215/$G215)*BS215,0)*(1-$K215)</f>
        <v>0</v>
      </c>
      <c r="BV215" s="989">
        <f>VLOOKUP($E215,BS$450:BV$461,4,FALSE)*BS215*($K215)+(BS215-BT215-BU215)*(1-$K215)</f>
        <v>0</v>
      </c>
      <c r="BW215" s="946"/>
      <c r="CA215" s="988">
        <f>$G215</f>
        <v>0</v>
      </c>
      <c r="CB215" s="989">
        <f>VLOOKUP($E215,CA$450:CD$461,2,FALSE)*CA215*($K215)+IF($G215&lt;&gt;0,($H215/$G215)*CA215,0)*(1-$K215)</f>
        <v>0</v>
      </c>
      <c r="CC215" s="989">
        <f>VLOOKUP($E215,CA$450:CD$461,3,FALSE)*CA215*($K215)+IF($G215&lt;&gt;0,($I215/$G215)*CA215,0)*(1-$K215)</f>
        <v>0</v>
      </c>
      <c r="CD215" s="989">
        <f>VLOOKUP($E215,CA$450:CD$461,4,FALSE)*CA215*($K215)+(CA215-CB215-CC215)*(1-$K215)</f>
        <v>0</v>
      </c>
      <c r="CE215" s="946"/>
      <c r="CI215" s="988">
        <f>$G215</f>
        <v>0</v>
      </c>
      <c r="CJ215" s="989">
        <f>VLOOKUP($E215,CI$450:CL$461,2,FALSE)*CI215*($K215)+IF($G215&lt;&gt;0,($H215/$G215)*CI215,0)*(1-$K215)</f>
        <v>0</v>
      </c>
      <c r="CK215" s="989">
        <f>VLOOKUP($E215,CI$450:CL$461,3,FALSE)*CI215*($K215)+IF($G215&lt;&gt;0,($I215/$G215)*CI215,0)*(1-$K215)</f>
        <v>0</v>
      </c>
      <c r="CL215" s="989">
        <f>VLOOKUP($E215,CI$450:CL$461,4,FALSE)*CI215*($K215)+(CI215-CJ215-CK215)*(1-$K215)</f>
        <v>0</v>
      </c>
      <c r="CM215" s="946"/>
      <c r="CQ215" s="988">
        <f>$G215</f>
        <v>0</v>
      </c>
      <c r="CR215" s="989">
        <f>VLOOKUP($E215,CQ$450:CT$461,2,FALSE)*CQ215*($K215)+IF($G215&lt;&gt;0,($H215/$G215)*CQ215,0)*(1-$K215)</f>
        <v>0</v>
      </c>
      <c r="CS215" s="989">
        <f>VLOOKUP($E215,CQ$450:CT$461,3,FALSE)*CQ215*($K215)+IF($G215&lt;&gt;0,($I215/$G215)*CQ215,0)*(1-$K215)</f>
        <v>0</v>
      </c>
      <c r="CT215" s="989">
        <f>VLOOKUP($E215,CQ$450:CT$461,4,FALSE)*CQ215*($K215)+(CQ215-CR215-CS215)*(1-$K215)</f>
        <v>0</v>
      </c>
      <c r="CU215" s="946"/>
      <c r="CY215" s="988">
        <f>$G215</f>
        <v>0</v>
      </c>
      <c r="CZ215" s="989">
        <f>VLOOKUP($E215,CY$450:DB$461,2,FALSE)*CY215*($K215)+IF($G215&lt;&gt;0,($H215/$G215)*CY215,0)*(1-$K215)</f>
        <v>0</v>
      </c>
      <c r="DA215" s="989">
        <f>VLOOKUP($E215,CY$450:DB$461,3,FALSE)*CY215*($K215)+IF($G215&lt;&gt;0,($I215/$G215)*CY215,0)*(1-$K215)</f>
        <v>0</v>
      </c>
      <c r="DB215" s="989">
        <f>VLOOKUP($E215,CY$450:DB$461,4,FALSE)*CY215*($K215)+(CY215-CZ215-DA215)*(1-$K215)</f>
        <v>0</v>
      </c>
      <c r="DC215" s="946"/>
      <c r="DG215" s="988">
        <f>$G215</f>
        <v>0</v>
      </c>
      <c r="DH215" s="989">
        <f>VLOOKUP($E215,DG$450:DJ$461,2,FALSE)*DG215*($K215)+IF($G215&lt;&gt;0,($H215/$G215)*DG215,0)*(1-$K215)</f>
        <v>0</v>
      </c>
      <c r="DI215" s="989">
        <f>VLOOKUP($E215,DG$450:DJ$461,3,FALSE)*DG215*($K215)+IF($G215&lt;&gt;0,($I215/$G215)*DG215,0)*(1-$K215)</f>
        <v>0</v>
      </c>
      <c r="DJ215" s="989">
        <f>VLOOKUP($E215,DG$450:DJ$461,4,FALSE)*DG215*($K215)+(DG215-DH215-DI215)*(1-$K215)</f>
        <v>0</v>
      </c>
      <c r="DK215" s="946"/>
      <c r="DO215" s="988">
        <f>$G215</f>
        <v>0</v>
      </c>
      <c r="DP215" s="989">
        <f>VLOOKUP($E215,DO$450:DR$461,2,FALSE)*DO215*($K215)+IF($G215&lt;&gt;0,($H215/$G215)*DO215,0)*(1-$K215)</f>
        <v>0</v>
      </c>
      <c r="DQ215" s="989">
        <f>VLOOKUP($E215,DO$450:DR$461,3,FALSE)*DO215*($K215)+IF($G215&lt;&gt;0,($I215/$G215)*DO215,0)*(1-$K215)</f>
        <v>0</v>
      </c>
      <c r="DR215" s="989">
        <f>VLOOKUP($E215,DO$450:DR$461,4,FALSE)*DO215*($K215)+(DO215-DP215-DQ215)*(1-$K215)</f>
        <v>0</v>
      </c>
      <c r="DS215" s="946"/>
      <c r="DW215" s="988">
        <f>$G215</f>
        <v>0</v>
      </c>
      <c r="DX215" s="989">
        <f>VLOOKUP($E215,DW$450:DZ$461,2,FALSE)*DW215*($K215)+IF($G215&lt;&gt;0,($H215/$G215)*DW215,0)*(1-$K215)</f>
        <v>0</v>
      </c>
      <c r="DY215" s="989">
        <f>VLOOKUP($E215,DW$450:DZ$461,3,FALSE)*DW215*($K215)+IF($G215&lt;&gt;0,($I215/$G215)*DW215,0)*(1-$K215)</f>
        <v>0</v>
      </c>
      <c r="DZ215" s="989">
        <f>VLOOKUP($E215,DW$450:DZ$461,4,FALSE)*DW215*($K215)+(DW215-DX215-DY215)*(1-$K215)</f>
        <v>0</v>
      </c>
      <c r="EA215" s="946"/>
      <c r="EE215" s="988">
        <f>$G215</f>
        <v>0</v>
      </c>
      <c r="EF215" s="989">
        <f>VLOOKUP($E215,EE$450:EH$461,2,FALSE)*EE215*($K215)+IF($G215&lt;&gt;0,($H215/$G215)*EE215,0)*(1-$K215)</f>
        <v>0</v>
      </c>
      <c r="EG215" s="989">
        <f>VLOOKUP($E215,EE$450:EH$461,3,FALSE)*EE215*($K215)+IF($G215&lt;&gt;0,($I215/$G215)*EE215,0)*(1-$K215)</f>
        <v>0</v>
      </c>
      <c r="EH215" s="989">
        <f>VLOOKUP($E215,EE$450:EH$461,4,FALSE)*EE215*($K215)+(EE215-EF215-EG215)*(1-$K215)</f>
        <v>0</v>
      </c>
      <c r="EI215" s="946"/>
      <c r="EM215" s="988">
        <f>$G215</f>
        <v>0</v>
      </c>
      <c r="EN215" s="989">
        <f>VLOOKUP($E215,EM$450:EP$461,2,FALSE)*EM215*($K215)+IF($G215&lt;&gt;0,($H215/$G215)*EM215,0)*(1-$K215)</f>
        <v>0</v>
      </c>
      <c r="EO215" s="989">
        <f>VLOOKUP($E215,EM$450:EP$461,3,FALSE)*EM215*($K215)+IF($G215&lt;&gt;0,($I215/$G215)*EM215,0)*(1-$K215)</f>
        <v>0</v>
      </c>
      <c r="EP215" s="989">
        <f>VLOOKUP($E215,EM$450:EP$461,4,FALSE)*EM215*($K215)+(EM215-EN215-EO215)*(1-$K215)</f>
        <v>0</v>
      </c>
      <c r="EQ215" s="946"/>
      <c r="EU215" s="988">
        <f>$G215</f>
        <v>0</v>
      </c>
      <c r="EV215" s="989">
        <f>VLOOKUP($E215,EU$450:EX$461,2,FALSE)*EU215*($K215)+IF($G215&lt;&gt;0,($H215/$G215)*EU215,0)*(1-$K215)</f>
        <v>0</v>
      </c>
      <c r="EW215" s="989">
        <f>VLOOKUP($E215,EU$450:EX$461,3,FALSE)*EU215*($K215)+IF($G215&lt;&gt;0,($I215/$G215)*EU215,0)*(1-$K215)</f>
        <v>0</v>
      </c>
      <c r="EX215" s="989">
        <f>VLOOKUP($E215,EU$450:EX$461,4,FALSE)*EU215*($K215)+(EU215-EV215-EW215)*(1-$K215)</f>
        <v>0</v>
      </c>
      <c r="EY215" s="946"/>
      <c r="FC215" s="988">
        <f>$G215</f>
        <v>0</v>
      </c>
      <c r="FD215" s="989">
        <f>VLOOKUP($E215,FC$450:FF$461,2,FALSE)*FC215*($K215)+IF($G215&lt;&gt;0,($H215/$G215)*FC215,0)*(1-$K215)</f>
        <v>0</v>
      </c>
      <c r="FE215" s="989">
        <f>VLOOKUP($E215,FC$450:FF$461,3,FALSE)*FC215*($K215)+IF($G215&lt;&gt;0,($I215/$G215)*FC215,0)*(1-$K215)</f>
        <v>0</v>
      </c>
      <c r="FF215" s="989">
        <f>VLOOKUP($E215,FC$450:FF$461,4,FALSE)*FC215*($K215)+(FC215-FD215-FE215)*(1-$K215)</f>
        <v>0</v>
      </c>
      <c r="FG215" s="946"/>
      <c r="FK215" s="988">
        <f>$G215</f>
        <v>0</v>
      </c>
      <c r="FL215" s="989">
        <f>VLOOKUP($E215,FK$450:FN$461,2,FALSE)*FK215*($K215)+IF($G215&lt;&gt;0,($H215/$G215)*FK215,0)*(1-$K215)</f>
        <v>0</v>
      </c>
      <c r="FM215" s="989">
        <f>VLOOKUP($E215,FK$450:FN$461,3,FALSE)*FK215*($K215)+IF($G215&lt;&gt;0,($I215/$G215)*FK215,0)*(1-$K215)</f>
        <v>0</v>
      </c>
      <c r="FN215" s="989">
        <f>VLOOKUP($E215,FK$450:FN$461,4,FALSE)*FK215*($K215)+(FK215-FL215-FM215)*(1-$K215)</f>
        <v>0</v>
      </c>
      <c r="FO215" s="946"/>
    </row>
    <row r="216" spans="1:171">
      <c r="A216" s="1246"/>
      <c r="B216" s="1989" t="s">
        <v>875</v>
      </c>
      <c r="C216" s="1963" t="s">
        <v>72</v>
      </c>
      <c r="D216" s="764">
        <v>908</v>
      </c>
      <c r="E216" s="182" t="str">
        <f>'Sch 3 - Expenses'!E52</f>
        <v>DIRECT</v>
      </c>
      <c r="F216" s="765"/>
      <c r="G216" s="182">
        <f>'Sch 3 - Expenses'!G52</f>
        <v>0</v>
      </c>
      <c r="H216" s="182">
        <f>'Sch 3 - Expenses'!H52</f>
        <v>0</v>
      </c>
      <c r="I216" s="182">
        <f>'Sch 3 - Expenses'!I52</f>
        <v>0</v>
      </c>
      <c r="J216" s="1247">
        <f>'Sch 3 - Expenses'!J52</f>
        <v>0</v>
      </c>
      <c r="K216" s="777">
        <f>IF($E216="DIRECT",0,1)</f>
        <v>0</v>
      </c>
      <c r="O216" s="988">
        <f>$G216</f>
        <v>0</v>
      </c>
      <c r="P216" s="989">
        <f>VLOOKUP($E216,O$450:R$461,2,FALSE)*O216*($K216)+IF($G216&lt;&gt;0,($H216/$G216)*O216,0)*(1-$K216)</f>
        <v>0</v>
      </c>
      <c r="Q216" s="989">
        <f>VLOOKUP($E216,O$450:R$461,3,FALSE)*O216*($K216)+IF($G216&lt;&gt;0,($I216/$G216)*O216,0)*(1-$K216)</f>
        <v>0</v>
      </c>
      <c r="R216" s="989">
        <f>VLOOKUP($E216,O$450:R$461,4,FALSE)*O216*($K216)+(O216-P216-Q216)*(1-$K216)</f>
        <v>0</v>
      </c>
      <c r="S216" s="946"/>
      <c r="W216" s="988">
        <f>$G216</f>
        <v>0</v>
      </c>
      <c r="X216" s="989">
        <f>VLOOKUP($E216,W$450:Z$461,2,FALSE)*W216*($K216)+IF($G216&lt;&gt;0,($H216/$G216)*W216,0)*(1-$K216)</f>
        <v>0</v>
      </c>
      <c r="Y216" s="989">
        <f>VLOOKUP($E216,W$450:Z$461,3,FALSE)*W216*($K216)+IF($G216&lt;&gt;0,($I216/$G216)*W216,0)*(1-$K216)</f>
        <v>0</v>
      </c>
      <c r="Z216" s="989">
        <f>VLOOKUP($E216,W$450:Z$461,4,FALSE)*W216*($K216)+(W216-X216-Y216)*(1-$K216)</f>
        <v>0</v>
      </c>
      <c r="AA216" s="946"/>
      <c r="AE216" s="988">
        <f>$G216</f>
        <v>0</v>
      </c>
      <c r="AF216" s="989">
        <f>VLOOKUP($E216,AE$450:AH$461,2,FALSE)*AE216*($K216)+IF($G216&lt;&gt;0,($H216/$G216)*AE216,0)*(1-$K216)</f>
        <v>0</v>
      </c>
      <c r="AG216" s="989">
        <f>VLOOKUP($E216,AE$450:AH$461,3,FALSE)*AE216*($K216)+IF($G216&lt;&gt;0,($I216/$G216)*AE216,0)*(1-$K216)</f>
        <v>0</v>
      </c>
      <c r="AH216" s="989">
        <f>VLOOKUP($E216,AE$450:AH$461,4,FALSE)*AE216*($K216)+(AE216-AF216-AG216)*(1-$K216)</f>
        <v>0</v>
      </c>
      <c r="AI216" s="946"/>
      <c r="AM216" s="988">
        <f>$G216</f>
        <v>0</v>
      </c>
      <c r="AN216" s="989">
        <f>VLOOKUP($E216,AM$450:AP$461,2,FALSE)*AM216*($K216)+IF($G216&lt;&gt;0,($H216/$G216)*AM216,0)*(1-$K216)</f>
        <v>0</v>
      </c>
      <c r="AO216" s="989">
        <f>VLOOKUP($E216,AM$450:AP$461,3,FALSE)*AM216*($K216)+IF($G216&lt;&gt;0,($I216/$G216)*AM216,0)*(1-$K216)</f>
        <v>0</v>
      </c>
      <c r="AP216" s="989">
        <f>VLOOKUP($E216,AM$450:AP$461,4,FALSE)*AM216*($K216)+(AM216-AN216-AO216)*(1-$K216)</f>
        <v>0</v>
      </c>
      <c r="AQ216" s="946"/>
      <c r="AU216" s="988">
        <f>$G216</f>
        <v>0</v>
      </c>
      <c r="AV216" s="989">
        <f>VLOOKUP($E216,AU$450:AX$461,2,FALSE)*AU216*($K216)+IF($G216&lt;&gt;0,($H216/$G216)*AU216,0)*(1-$K216)</f>
        <v>0</v>
      </c>
      <c r="AW216" s="989">
        <f>VLOOKUP($E216,AU$450:AX$461,3,FALSE)*AU216*($K216)+IF($G216&lt;&gt;0,($I216/$G216)*AU216,0)*(1-$K216)</f>
        <v>0</v>
      </c>
      <c r="AX216" s="989">
        <f>VLOOKUP($E216,AU$450:AX$461,4,FALSE)*AU216*($K216)+(AU216-AV216-AW216)*(1-$K216)</f>
        <v>0</v>
      </c>
      <c r="AY216" s="946"/>
      <c r="BC216" s="988">
        <f>$G216</f>
        <v>0</v>
      </c>
      <c r="BD216" s="989">
        <f>VLOOKUP($E216,BC$450:BF$461,2,FALSE)*BC216*($K216)+IF($G216&lt;&gt;0,($H216/$G216)*BC216,0)*(1-$K216)</f>
        <v>0</v>
      </c>
      <c r="BE216" s="989">
        <f>VLOOKUP($E216,BC$450:BF$461,3,FALSE)*BC216*($K216)+IF($G216&lt;&gt;0,($I216/$G216)*BC216,0)*(1-$K216)</f>
        <v>0</v>
      </c>
      <c r="BF216" s="989">
        <f>VLOOKUP($E216,BC$450:BF$461,4,FALSE)*BC216*($K216)+(BC216-BD216-BE216)*(1-$K216)</f>
        <v>0</v>
      </c>
      <c r="BG216" s="946"/>
      <c r="BK216" s="988">
        <f>$G216</f>
        <v>0</v>
      </c>
      <c r="BL216" s="989">
        <f>VLOOKUP($E216,BK$450:BN$461,2,FALSE)*BK216*($K216)+IF($G216&lt;&gt;0,($H216/$G216)*BK216,0)*(1-$K216)</f>
        <v>0</v>
      </c>
      <c r="BM216" s="989">
        <f>VLOOKUP($E216,BK$450:BN$461,3,FALSE)*BK216*($K216)+IF($G216&lt;&gt;0,($I216/$G216)*BK216,0)*(1-$K216)</f>
        <v>0</v>
      </c>
      <c r="BN216" s="989">
        <f>VLOOKUP($E216,BK$450:BN$461,4,FALSE)*BK216*($K216)+(BK216-BL216-BM216)*(1-$K216)</f>
        <v>0</v>
      </c>
      <c r="BO216" s="946"/>
      <c r="BS216" s="988">
        <f>$G216</f>
        <v>0</v>
      </c>
      <c r="BT216" s="989">
        <f>VLOOKUP($E216,BS$450:BV$461,2,FALSE)*BS216*($K216)+IF($G216&lt;&gt;0,($H216/$G216)*BS216,0)*(1-$K216)</f>
        <v>0</v>
      </c>
      <c r="BU216" s="989">
        <f>VLOOKUP($E216,BS$450:BV$461,3,FALSE)*BS216*($K216)+IF($G216&lt;&gt;0,($I216/$G216)*BS216,0)*(1-$K216)</f>
        <v>0</v>
      </c>
      <c r="BV216" s="989">
        <f>VLOOKUP($E216,BS$450:BV$461,4,FALSE)*BS216*($K216)+(BS216-BT216-BU216)*(1-$K216)</f>
        <v>0</v>
      </c>
      <c r="BW216" s="946"/>
      <c r="CA216" s="988">
        <f>$G216</f>
        <v>0</v>
      </c>
      <c r="CB216" s="989">
        <f>VLOOKUP($E216,CA$450:CD$461,2,FALSE)*CA216*($K216)+IF($G216&lt;&gt;0,($H216/$G216)*CA216,0)*(1-$K216)</f>
        <v>0</v>
      </c>
      <c r="CC216" s="989">
        <f>VLOOKUP($E216,CA$450:CD$461,3,FALSE)*CA216*($K216)+IF($G216&lt;&gt;0,($I216/$G216)*CA216,0)*(1-$K216)</f>
        <v>0</v>
      </c>
      <c r="CD216" s="989">
        <f>VLOOKUP($E216,CA$450:CD$461,4,FALSE)*CA216*($K216)+(CA216-CB216-CC216)*(1-$K216)</f>
        <v>0</v>
      </c>
      <c r="CE216" s="946"/>
      <c r="CI216" s="988">
        <f>$G216</f>
        <v>0</v>
      </c>
      <c r="CJ216" s="989">
        <f>VLOOKUP($E216,CI$450:CL$461,2,FALSE)*CI216*($K216)+IF($G216&lt;&gt;0,($H216/$G216)*CI216,0)*(1-$K216)</f>
        <v>0</v>
      </c>
      <c r="CK216" s="989">
        <f>VLOOKUP($E216,CI$450:CL$461,3,FALSE)*CI216*($K216)+IF($G216&lt;&gt;0,($I216/$G216)*CI216,0)*(1-$K216)</f>
        <v>0</v>
      </c>
      <c r="CL216" s="989">
        <f>VLOOKUP($E216,CI$450:CL$461,4,FALSE)*CI216*($K216)+(CI216-CJ216-CK216)*(1-$K216)</f>
        <v>0</v>
      </c>
      <c r="CM216" s="946"/>
      <c r="CQ216" s="988">
        <f>$G216</f>
        <v>0</v>
      </c>
      <c r="CR216" s="989">
        <f>VLOOKUP($E216,CQ$450:CT$461,2,FALSE)*CQ216*($K216)+IF($G216&lt;&gt;0,($H216/$G216)*CQ216,0)*(1-$K216)</f>
        <v>0</v>
      </c>
      <c r="CS216" s="989">
        <f>VLOOKUP($E216,CQ$450:CT$461,3,FALSE)*CQ216*($K216)+IF($G216&lt;&gt;0,($I216/$G216)*CQ216,0)*(1-$K216)</f>
        <v>0</v>
      </c>
      <c r="CT216" s="989">
        <f>VLOOKUP($E216,CQ$450:CT$461,4,FALSE)*CQ216*($K216)+(CQ216-CR216-CS216)*(1-$K216)</f>
        <v>0</v>
      </c>
      <c r="CU216" s="946"/>
      <c r="CY216" s="988">
        <f>$G216</f>
        <v>0</v>
      </c>
      <c r="CZ216" s="989">
        <f>VLOOKUP($E216,CY$450:DB$461,2,FALSE)*CY216*($K216)+IF($G216&lt;&gt;0,($H216/$G216)*CY216,0)*(1-$K216)</f>
        <v>0</v>
      </c>
      <c r="DA216" s="989">
        <f>VLOOKUP($E216,CY$450:DB$461,3,FALSE)*CY216*($K216)+IF($G216&lt;&gt;0,($I216/$G216)*CY216,0)*(1-$K216)</f>
        <v>0</v>
      </c>
      <c r="DB216" s="989">
        <f>VLOOKUP($E216,CY$450:DB$461,4,FALSE)*CY216*($K216)+(CY216-CZ216-DA216)*(1-$K216)</f>
        <v>0</v>
      </c>
      <c r="DC216" s="946"/>
      <c r="DG216" s="988">
        <f>$G216</f>
        <v>0</v>
      </c>
      <c r="DH216" s="989">
        <f>VLOOKUP($E216,DG$450:DJ$461,2,FALSE)*DG216*($K216)+IF($G216&lt;&gt;0,($H216/$G216)*DG216,0)*(1-$K216)</f>
        <v>0</v>
      </c>
      <c r="DI216" s="989">
        <f>VLOOKUP($E216,DG$450:DJ$461,3,FALSE)*DG216*($K216)+IF($G216&lt;&gt;0,($I216/$G216)*DG216,0)*(1-$K216)</f>
        <v>0</v>
      </c>
      <c r="DJ216" s="989">
        <f>VLOOKUP($E216,DG$450:DJ$461,4,FALSE)*DG216*($K216)+(DG216-DH216-DI216)*(1-$K216)</f>
        <v>0</v>
      </c>
      <c r="DK216" s="946"/>
      <c r="DO216" s="988">
        <f>$G216</f>
        <v>0</v>
      </c>
      <c r="DP216" s="989">
        <f>VLOOKUP($E216,DO$450:DR$461,2,FALSE)*DO216*($K216)+IF($G216&lt;&gt;0,($H216/$G216)*DO216,0)*(1-$K216)</f>
        <v>0</v>
      </c>
      <c r="DQ216" s="989">
        <f>VLOOKUP($E216,DO$450:DR$461,3,FALSE)*DO216*($K216)+IF($G216&lt;&gt;0,($I216/$G216)*DO216,0)*(1-$K216)</f>
        <v>0</v>
      </c>
      <c r="DR216" s="989">
        <f>VLOOKUP($E216,DO$450:DR$461,4,FALSE)*DO216*($K216)+(DO216-DP216-DQ216)*(1-$K216)</f>
        <v>0</v>
      </c>
      <c r="DS216" s="946"/>
      <c r="DW216" s="988">
        <f>$G216</f>
        <v>0</v>
      </c>
      <c r="DX216" s="989">
        <f>VLOOKUP($E216,DW$450:DZ$461,2,FALSE)*DW216*($K216)+IF($G216&lt;&gt;0,($H216/$G216)*DW216,0)*(1-$K216)</f>
        <v>0</v>
      </c>
      <c r="DY216" s="989">
        <f>VLOOKUP($E216,DW$450:DZ$461,3,FALSE)*DW216*($K216)+IF($G216&lt;&gt;0,($I216/$G216)*DW216,0)*(1-$K216)</f>
        <v>0</v>
      </c>
      <c r="DZ216" s="989">
        <f>VLOOKUP($E216,DW$450:DZ$461,4,FALSE)*DW216*($K216)+(DW216-DX216-DY216)*(1-$K216)</f>
        <v>0</v>
      </c>
      <c r="EA216" s="946"/>
      <c r="EE216" s="988">
        <f>$G216</f>
        <v>0</v>
      </c>
      <c r="EF216" s="989">
        <f>VLOOKUP($E216,EE$450:EH$461,2,FALSE)*EE216*($K216)+IF($G216&lt;&gt;0,($H216/$G216)*EE216,0)*(1-$K216)</f>
        <v>0</v>
      </c>
      <c r="EG216" s="989">
        <f>VLOOKUP($E216,EE$450:EH$461,3,FALSE)*EE216*($K216)+IF($G216&lt;&gt;0,($I216/$G216)*EE216,0)*(1-$K216)</f>
        <v>0</v>
      </c>
      <c r="EH216" s="989">
        <f>VLOOKUP($E216,EE$450:EH$461,4,FALSE)*EE216*($K216)+(EE216-EF216-EG216)*(1-$K216)</f>
        <v>0</v>
      </c>
      <c r="EI216" s="946"/>
      <c r="EM216" s="988">
        <f>$G216</f>
        <v>0</v>
      </c>
      <c r="EN216" s="989">
        <f>VLOOKUP($E216,EM$450:EP$461,2,FALSE)*EM216*($K216)+IF($G216&lt;&gt;0,($H216/$G216)*EM216,0)*(1-$K216)</f>
        <v>0</v>
      </c>
      <c r="EO216" s="989">
        <f>VLOOKUP($E216,EM$450:EP$461,3,FALSE)*EM216*($K216)+IF($G216&lt;&gt;0,($I216/$G216)*EM216,0)*(1-$K216)</f>
        <v>0</v>
      </c>
      <c r="EP216" s="989">
        <f>VLOOKUP($E216,EM$450:EP$461,4,FALSE)*EM216*($K216)+(EM216-EN216-EO216)*(1-$K216)</f>
        <v>0</v>
      </c>
      <c r="EQ216" s="946"/>
      <c r="EU216" s="988">
        <f>$G216</f>
        <v>0</v>
      </c>
      <c r="EV216" s="989">
        <f>VLOOKUP($E216,EU$450:EX$461,2,FALSE)*EU216*($K216)+IF($G216&lt;&gt;0,($H216/$G216)*EU216,0)*(1-$K216)</f>
        <v>0</v>
      </c>
      <c r="EW216" s="989">
        <f>VLOOKUP($E216,EU$450:EX$461,3,FALSE)*EU216*($K216)+IF($G216&lt;&gt;0,($I216/$G216)*EU216,0)*(1-$K216)</f>
        <v>0</v>
      </c>
      <c r="EX216" s="989">
        <f>VLOOKUP($E216,EU$450:EX$461,4,FALSE)*EU216*($K216)+(EU216-EV216-EW216)*(1-$K216)</f>
        <v>0</v>
      </c>
      <c r="EY216" s="946"/>
      <c r="FC216" s="988">
        <f>$G216</f>
        <v>0</v>
      </c>
      <c r="FD216" s="989">
        <f>VLOOKUP($E216,FC$450:FF$461,2,FALSE)*FC216*($K216)+IF($G216&lt;&gt;0,($H216/$G216)*FC216,0)*(1-$K216)</f>
        <v>0</v>
      </c>
      <c r="FE216" s="989">
        <f>VLOOKUP($E216,FC$450:FF$461,3,FALSE)*FC216*($K216)+IF($G216&lt;&gt;0,($I216/$G216)*FC216,0)*(1-$K216)</f>
        <v>0</v>
      </c>
      <c r="FF216" s="989">
        <f>VLOOKUP($E216,FC$450:FF$461,4,FALSE)*FC216*($K216)+(FC216-FD216-FE216)*(1-$K216)</f>
        <v>0</v>
      </c>
      <c r="FG216" s="946"/>
      <c r="FK216" s="988">
        <f>$G216</f>
        <v>0</v>
      </c>
      <c r="FL216" s="989">
        <f>VLOOKUP($E216,FK$450:FN$461,2,FALSE)*FK216*($K216)+IF($G216&lt;&gt;0,($H216/$G216)*FK216,0)*(1-$K216)</f>
        <v>0</v>
      </c>
      <c r="FM216" s="989">
        <f>VLOOKUP($E216,FK$450:FN$461,3,FALSE)*FK216*($K216)+IF($G216&lt;&gt;0,($I216/$G216)*FK216,0)*(1-$K216)</f>
        <v>0</v>
      </c>
      <c r="FN216" s="989">
        <f>VLOOKUP($E216,FK$450:FN$461,4,FALSE)*FK216*($K216)+(FK216-FL216-FM216)*(1-$K216)</f>
        <v>0</v>
      </c>
      <c r="FO216" s="946"/>
    </row>
    <row r="217" spans="1:171">
      <c r="A217" s="1246"/>
      <c r="B217" s="787" t="s">
        <v>172</v>
      </c>
      <c r="C217" s="1963" t="s">
        <v>72</v>
      </c>
      <c r="D217" s="764" t="s">
        <v>374</v>
      </c>
      <c r="E217" s="182" t="str">
        <f>'Sch 3 - Expenses'!E53</f>
        <v>DIST</v>
      </c>
      <c r="F217" s="765"/>
      <c r="G217" s="182">
        <f>'Sch 3 - Expenses'!G53</f>
        <v>0</v>
      </c>
      <c r="H217" s="182">
        <f>'Sch 3 - Expenses'!H53</f>
        <v>0</v>
      </c>
      <c r="I217" s="182">
        <f>'Sch 3 - Expenses'!I53</f>
        <v>0</v>
      </c>
      <c r="J217" s="1247">
        <f>'Sch 3 - Expenses'!J53</f>
        <v>0</v>
      </c>
      <c r="K217" s="777">
        <f>IF($E217="DIRECT",0,1)</f>
        <v>1</v>
      </c>
      <c r="O217" s="988">
        <f>$G217</f>
        <v>0</v>
      </c>
      <c r="P217" s="989">
        <f>VLOOKUP($E217,O$450:R$461,2,FALSE)*O217*($K217)+IF($G217&lt;&gt;0,($H217/$G217)*O217,0)*(1-$K217)</f>
        <v>0</v>
      </c>
      <c r="Q217" s="989">
        <f>VLOOKUP($E217,O$450:R$461,3,FALSE)*O217*($K217)+IF($G217&lt;&gt;0,($I217/$G217)*O217,0)*(1-$K217)</f>
        <v>0</v>
      </c>
      <c r="R217" s="989">
        <f>VLOOKUP($E217,O$450:R$461,4,FALSE)*O217*($K217)+(O217-P217-Q217)*(1-$K217)</f>
        <v>0</v>
      </c>
      <c r="S217" s="946"/>
      <c r="W217" s="988">
        <f>$G217</f>
        <v>0</v>
      </c>
      <c r="X217" s="989">
        <f>VLOOKUP($E217,W$450:Z$461,2,FALSE)*W217*($K217)+IF($G217&lt;&gt;0,($H217/$G217)*W217,0)*(1-$K217)</f>
        <v>0</v>
      </c>
      <c r="Y217" s="989">
        <f>VLOOKUP($E217,W$450:Z$461,3,FALSE)*W217*($K217)+IF($G217&lt;&gt;0,($I217/$G217)*W217,0)*(1-$K217)</f>
        <v>0</v>
      </c>
      <c r="Z217" s="989">
        <f>VLOOKUP($E217,W$450:Z$461,4,FALSE)*W217*($K217)+(W217-X217-Y217)*(1-$K217)</f>
        <v>0</v>
      </c>
      <c r="AA217" s="946"/>
      <c r="AE217" s="988">
        <f>$G217</f>
        <v>0</v>
      </c>
      <c r="AF217" s="989">
        <f>VLOOKUP($E217,AE$450:AH$461,2,FALSE)*AE217*($K217)+IF($G217&lt;&gt;0,($H217/$G217)*AE217,0)*(1-$K217)</f>
        <v>0</v>
      </c>
      <c r="AG217" s="989">
        <f>VLOOKUP($E217,AE$450:AH$461,3,FALSE)*AE217*($K217)+IF($G217&lt;&gt;0,($I217/$G217)*AE217,0)*(1-$K217)</f>
        <v>0</v>
      </c>
      <c r="AH217" s="989">
        <f>VLOOKUP($E217,AE$450:AH$461,4,FALSE)*AE217*($K217)+(AE217-AF217-AG217)*(1-$K217)</f>
        <v>0</v>
      </c>
      <c r="AI217" s="946"/>
      <c r="AM217" s="988">
        <f>$G217</f>
        <v>0</v>
      </c>
      <c r="AN217" s="989">
        <f>VLOOKUP($E217,AM$450:AP$461,2,FALSE)*AM217*($K217)+IF($G217&lt;&gt;0,($H217/$G217)*AM217,0)*(1-$K217)</f>
        <v>0</v>
      </c>
      <c r="AO217" s="989">
        <f>VLOOKUP($E217,AM$450:AP$461,3,FALSE)*AM217*($K217)+IF($G217&lt;&gt;0,($I217/$G217)*AM217,0)*(1-$K217)</f>
        <v>0</v>
      </c>
      <c r="AP217" s="989">
        <f>VLOOKUP($E217,AM$450:AP$461,4,FALSE)*AM217*($K217)+(AM217-AN217-AO217)*(1-$K217)</f>
        <v>0</v>
      </c>
      <c r="AQ217" s="946"/>
      <c r="AU217" s="988">
        <f>$G217</f>
        <v>0</v>
      </c>
      <c r="AV217" s="989">
        <f>VLOOKUP($E217,AU$450:AX$461,2,FALSE)*AU217*($K217)+IF($G217&lt;&gt;0,($H217/$G217)*AU217,0)*(1-$K217)</f>
        <v>0</v>
      </c>
      <c r="AW217" s="989">
        <f>VLOOKUP($E217,AU$450:AX$461,3,FALSE)*AU217*($K217)+IF($G217&lt;&gt;0,($I217/$G217)*AU217,0)*(1-$K217)</f>
        <v>0</v>
      </c>
      <c r="AX217" s="989">
        <f>VLOOKUP($E217,AU$450:AX$461,4,FALSE)*AU217*($K217)+(AU217-AV217-AW217)*(1-$K217)</f>
        <v>0</v>
      </c>
      <c r="AY217" s="946"/>
      <c r="BC217" s="988">
        <f>$G217</f>
        <v>0</v>
      </c>
      <c r="BD217" s="989">
        <f>VLOOKUP($E217,BC$450:BF$461,2,FALSE)*BC217*($K217)+IF($G217&lt;&gt;0,($H217/$G217)*BC217,0)*(1-$K217)</f>
        <v>0</v>
      </c>
      <c r="BE217" s="989">
        <f>VLOOKUP($E217,BC$450:BF$461,3,FALSE)*BC217*($K217)+IF($G217&lt;&gt;0,($I217/$G217)*BC217,0)*(1-$K217)</f>
        <v>0</v>
      </c>
      <c r="BF217" s="989">
        <f>VLOOKUP($E217,BC$450:BF$461,4,FALSE)*BC217*($K217)+(BC217-BD217-BE217)*(1-$K217)</f>
        <v>0</v>
      </c>
      <c r="BG217" s="946"/>
      <c r="BK217" s="988">
        <f>$G217</f>
        <v>0</v>
      </c>
      <c r="BL217" s="989">
        <f>VLOOKUP($E217,BK$450:BN$461,2,FALSE)*BK217*($K217)+IF($G217&lt;&gt;0,($H217/$G217)*BK217,0)*(1-$K217)</f>
        <v>0</v>
      </c>
      <c r="BM217" s="989">
        <f>VLOOKUP($E217,BK$450:BN$461,3,FALSE)*BK217*($K217)+IF($G217&lt;&gt;0,($I217/$G217)*BK217,0)*(1-$K217)</f>
        <v>0</v>
      </c>
      <c r="BN217" s="989">
        <f>VLOOKUP($E217,BK$450:BN$461,4,FALSE)*BK217*($K217)+(BK217-BL217-BM217)*(1-$K217)</f>
        <v>0</v>
      </c>
      <c r="BO217" s="946"/>
      <c r="BS217" s="988">
        <f>$G217</f>
        <v>0</v>
      </c>
      <c r="BT217" s="989">
        <f>VLOOKUP($E217,BS$450:BV$461,2,FALSE)*BS217*($K217)+IF($G217&lt;&gt;0,($H217/$G217)*BS217,0)*(1-$K217)</f>
        <v>0</v>
      </c>
      <c r="BU217" s="989">
        <f>VLOOKUP($E217,BS$450:BV$461,3,FALSE)*BS217*($K217)+IF($G217&lt;&gt;0,($I217/$G217)*BS217,0)*(1-$K217)</f>
        <v>0</v>
      </c>
      <c r="BV217" s="989">
        <f>VLOOKUP($E217,BS$450:BV$461,4,FALSE)*BS217*($K217)+(BS217-BT217-BU217)*(1-$K217)</f>
        <v>0</v>
      </c>
      <c r="BW217" s="946"/>
      <c r="CA217" s="988">
        <f>$G217</f>
        <v>0</v>
      </c>
      <c r="CB217" s="989">
        <f>VLOOKUP($E217,CA$450:CD$461,2,FALSE)*CA217*($K217)+IF($G217&lt;&gt;0,($H217/$G217)*CA217,0)*(1-$K217)</f>
        <v>0</v>
      </c>
      <c r="CC217" s="989">
        <f>VLOOKUP($E217,CA$450:CD$461,3,FALSE)*CA217*($K217)+IF($G217&lt;&gt;0,($I217/$G217)*CA217,0)*(1-$K217)</f>
        <v>0</v>
      </c>
      <c r="CD217" s="989">
        <f>VLOOKUP($E217,CA$450:CD$461,4,FALSE)*CA217*($K217)+(CA217-CB217-CC217)*(1-$K217)</f>
        <v>0</v>
      </c>
      <c r="CE217" s="946"/>
      <c r="CI217" s="988">
        <f>$G217</f>
        <v>0</v>
      </c>
      <c r="CJ217" s="989">
        <f>VLOOKUP($E217,CI$450:CL$461,2,FALSE)*CI217*($K217)+IF($G217&lt;&gt;0,($H217/$G217)*CI217,0)*(1-$K217)</f>
        <v>0</v>
      </c>
      <c r="CK217" s="989">
        <f>VLOOKUP($E217,CI$450:CL$461,3,FALSE)*CI217*($K217)+IF($G217&lt;&gt;0,($I217/$G217)*CI217,0)*(1-$K217)</f>
        <v>0</v>
      </c>
      <c r="CL217" s="989">
        <f>VLOOKUP($E217,CI$450:CL$461,4,FALSE)*CI217*($K217)+(CI217-CJ217-CK217)*(1-$K217)</f>
        <v>0</v>
      </c>
      <c r="CM217" s="946"/>
      <c r="CQ217" s="988">
        <f>$G217</f>
        <v>0</v>
      </c>
      <c r="CR217" s="989">
        <f>VLOOKUP($E217,CQ$450:CT$461,2,FALSE)*CQ217*($K217)+IF($G217&lt;&gt;0,($H217/$G217)*CQ217,0)*(1-$K217)</f>
        <v>0</v>
      </c>
      <c r="CS217" s="989">
        <f>VLOOKUP($E217,CQ$450:CT$461,3,FALSE)*CQ217*($K217)+IF($G217&lt;&gt;0,($I217/$G217)*CQ217,0)*(1-$K217)</f>
        <v>0</v>
      </c>
      <c r="CT217" s="989">
        <f>VLOOKUP($E217,CQ$450:CT$461,4,FALSE)*CQ217*($K217)+(CQ217-CR217-CS217)*(1-$K217)</f>
        <v>0</v>
      </c>
      <c r="CU217" s="946"/>
      <c r="CY217" s="988">
        <f>$G217</f>
        <v>0</v>
      </c>
      <c r="CZ217" s="989">
        <f>VLOOKUP($E217,CY$450:DB$461,2,FALSE)*CY217*($K217)+IF($G217&lt;&gt;0,($H217/$G217)*CY217,0)*(1-$K217)</f>
        <v>0</v>
      </c>
      <c r="DA217" s="989">
        <f>VLOOKUP($E217,CY$450:DB$461,3,FALSE)*CY217*($K217)+IF($G217&lt;&gt;0,($I217/$G217)*CY217,0)*(1-$K217)</f>
        <v>0</v>
      </c>
      <c r="DB217" s="989">
        <f>VLOOKUP($E217,CY$450:DB$461,4,FALSE)*CY217*($K217)+(CY217-CZ217-DA217)*(1-$K217)</f>
        <v>0</v>
      </c>
      <c r="DC217" s="946"/>
      <c r="DG217" s="988">
        <f>$G217</f>
        <v>0</v>
      </c>
      <c r="DH217" s="989">
        <f>VLOOKUP($E217,DG$450:DJ$461,2,FALSE)*DG217*($K217)+IF($G217&lt;&gt;0,($H217/$G217)*DG217,0)*(1-$K217)</f>
        <v>0</v>
      </c>
      <c r="DI217" s="989">
        <f>VLOOKUP($E217,DG$450:DJ$461,3,FALSE)*DG217*($K217)+IF($G217&lt;&gt;0,($I217/$G217)*DG217,0)*(1-$K217)</f>
        <v>0</v>
      </c>
      <c r="DJ217" s="989">
        <f>VLOOKUP($E217,DG$450:DJ$461,4,FALSE)*DG217*($K217)+(DG217-DH217-DI217)*(1-$K217)</f>
        <v>0</v>
      </c>
      <c r="DK217" s="946"/>
      <c r="DO217" s="988">
        <f>$G217</f>
        <v>0</v>
      </c>
      <c r="DP217" s="989">
        <f>VLOOKUP($E217,DO$450:DR$461,2,FALSE)*DO217*($K217)+IF($G217&lt;&gt;0,($H217/$G217)*DO217,0)*(1-$K217)</f>
        <v>0</v>
      </c>
      <c r="DQ217" s="989">
        <f>VLOOKUP($E217,DO$450:DR$461,3,FALSE)*DO217*($K217)+IF($G217&lt;&gt;0,($I217/$G217)*DO217,0)*(1-$K217)</f>
        <v>0</v>
      </c>
      <c r="DR217" s="989">
        <f>VLOOKUP($E217,DO$450:DR$461,4,FALSE)*DO217*($K217)+(DO217-DP217-DQ217)*(1-$K217)</f>
        <v>0</v>
      </c>
      <c r="DS217" s="946"/>
      <c r="DW217" s="988">
        <f>$G217</f>
        <v>0</v>
      </c>
      <c r="DX217" s="989">
        <f>VLOOKUP($E217,DW$450:DZ$461,2,FALSE)*DW217*($K217)+IF($G217&lt;&gt;0,($H217/$G217)*DW217,0)*(1-$K217)</f>
        <v>0</v>
      </c>
      <c r="DY217" s="989">
        <f>VLOOKUP($E217,DW$450:DZ$461,3,FALSE)*DW217*($K217)+IF($G217&lt;&gt;0,($I217/$G217)*DW217,0)*(1-$K217)</f>
        <v>0</v>
      </c>
      <c r="DZ217" s="989">
        <f>VLOOKUP($E217,DW$450:DZ$461,4,FALSE)*DW217*($K217)+(DW217-DX217-DY217)*(1-$K217)</f>
        <v>0</v>
      </c>
      <c r="EA217" s="946"/>
      <c r="EE217" s="988">
        <f>$G217</f>
        <v>0</v>
      </c>
      <c r="EF217" s="989">
        <f>VLOOKUP($E217,EE$450:EH$461,2,FALSE)*EE217*($K217)+IF($G217&lt;&gt;0,($H217/$G217)*EE217,0)*(1-$K217)</f>
        <v>0</v>
      </c>
      <c r="EG217" s="989">
        <f>VLOOKUP($E217,EE$450:EH$461,3,FALSE)*EE217*($K217)+IF($G217&lt;&gt;0,($I217/$G217)*EE217,0)*(1-$K217)</f>
        <v>0</v>
      </c>
      <c r="EH217" s="989">
        <f>VLOOKUP($E217,EE$450:EH$461,4,FALSE)*EE217*($K217)+(EE217-EF217-EG217)*(1-$K217)</f>
        <v>0</v>
      </c>
      <c r="EI217" s="946"/>
      <c r="EM217" s="988">
        <f>$G217</f>
        <v>0</v>
      </c>
      <c r="EN217" s="989">
        <f>VLOOKUP($E217,EM$450:EP$461,2,FALSE)*EM217*($K217)+IF($G217&lt;&gt;0,($H217/$G217)*EM217,0)*(1-$K217)</f>
        <v>0</v>
      </c>
      <c r="EO217" s="989">
        <f>VLOOKUP($E217,EM$450:EP$461,3,FALSE)*EM217*($K217)+IF($G217&lt;&gt;0,($I217/$G217)*EM217,0)*(1-$K217)</f>
        <v>0</v>
      </c>
      <c r="EP217" s="989">
        <f>VLOOKUP($E217,EM$450:EP$461,4,FALSE)*EM217*($K217)+(EM217-EN217-EO217)*(1-$K217)</f>
        <v>0</v>
      </c>
      <c r="EQ217" s="946"/>
      <c r="EU217" s="988">
        <f>$G217</f>
        <v>0</v>
      </c>
      <c r="EV217" s="989">
        <f>VLOOKUP($E217,EU$450:EX$461,2,FALSE)*EU217*($K217)+IF($G217&lt;&gt;0,($H217/$G217)*EU217,0)*(1-$K217)</f>
        <v>0</v>
      </c>
      <c r="EW217" s="989">
        <f>VLOOKUP($E217,EU$450:EX$461,3,FALSE)*EU217*($K217)+IF($G217&lt;&gt;0,($I217/$G217)*EU217,0)*(1-$K217)</f>
        <v>0</v>
      </c>
      <c r="EX217" s="989">
        <f>VLOOKUP($E217,EU$450:EX$461,4,FALSE)*EU217*($K217)+(EU217-EV217-EW217)*(1-$K217)</f>
        <v>0</v>
      </c>
      <c r="EY217" s="946"/>
      <c r="FC217" s="988">
        <f>$G217</f>
        <v>0</v>
      </c>
      <c r="FD217" s="989">
        <f>VLOOKUP($E217,FC$450:FF$461,2,FALSE)*FC217*($K217)+IF($G217&lt;&gt;0,($H217/$G217)*FC217,0)*(1-$K217)</f>
        <v>0</v>
      </c>
      <c r="FE217" s="989">
        <f>VLOOKUP($E217,FC$450:FF$461,3,FALSE)*FC217*($K217)+IF($G217&lt;&gt;0,($I217/$G217)*FC217,0)*(1-$K217)</f>
        <v>0</v>
      </c>
      <c r="FF217" s="989">
        <f>VLOOKUP($E217,FC$450:FF$461,4,FALSE)*FC217*($K217)+(FC217-FD217-FE217)*(1-$K217)</f>
        <v>0</v>
      </c>
      <c r="FG217" s="946"/>
      <c r="FK217" s="988">
        <f>$G217</f>
        <v>0</v>
      </c>
      <c r="FL217" s="989">
        <f>VLOOKUP($E217,FK$450:FN$461,2,FALSE)*FK217*($K217)+IF($G217&lt;&gt;0,($H217/$G217)*FK217,0)*(1-$K217)</f>
        <v>0</v>
      </c>
      <c r="FM217" s="989">
        <f>VLOOKUP($E217,FK$450:FN$461,3,FALSE)*FK217*($K217)+IF($G217&lt;&gt;0,($I217/$G217)*FK217,0)*(1-$K217)</f>
        <v>0</v>
      </c>
      <c r="FN217" s="989">
        <f>VLOOKUP($E217,FK$450:FN$461,4,FALSE)*FK217*($K217)+(FK217-FL217-FM217)*(1-$K217)</f>
        <v>0</v>
      </c>
      <c r="FO217" s="946"/>
    </row>
    <row r="218" spans="1:171">
      <c r="A218" s="1246"/>
      <c r="B218" s="787" t="s">
        <v>375</v>
      </c>
      <c r="C218" s="1963" t="s">
        <v>72</v>
      </c>
      <c r="D218" s="764" t="s">
        <v>376</v>
      </c>
      <c r="E218" s="182" t="str">
        <f>'Sch 3 - Expenses'!E54</f>
        <v>DIST</v>
      </c>
      <c r="F218" s="765"/>
      <c r="G218" s="182">
        <f>'Sch 3 - Expenses'!G54</f>
        <v>0</v>
      </c>
      <c r="H218" s="182">
        <f>'Sch 3 - Expenses'!H54</f>
        <v>0</v>
      </c>
      <c r="I218" s="182">
        <f>'Sch 3 - Expenses'!I54</f>
        <v>0</v>
      </c>
      <c r="J218" s="1247">
        <f>'Sch 3 - Expenses'!J54</f>
        <v>0</v>
      </c>
      <c r="K218" s="777">
        <f>IF($E218="DIRECT",0,1)</f>
        <v>1</v>
      </c>
      <c r="O218" s="988">
        <f>$G218</f>
        <v>0</v>
      </c>
      <c r="P218" s="989">
        <f>VLOOKUP($E218,O$450:R$461,2,FALSE)*O218*($K218)+IF($G218&lt;&gt;0,($H218/$G218)*O218,0)*(1-$K218)</f>
        <v>0</v>
      </c>
      <c r="Q218" s="989">
        <f>VLOOKUP($E218,O$450:R$461,3,FALSE)*O218*($K218)+IF($G218&lt;&gt;0,($I218/$G218)*O218,0)*(1-$K218)</f>
        <v>0</v>
      </c>
      <c r="R218" s="989">
        <f>VLOOKUP($E218,O$450:R$461,4,FALSE)*O218*($K218)+(O218-P218-Q218)*(1-$K218)</f>
        <v>0</v>
      </c>
      <c r="S218" s="946"/>
      <c r="W218" s="988">
        <f>$G218</f>
        <v>0</v>
      </c>
      <c r="X218" s="989">
        <f>VLOOKUP($E218,W$450:Z$461,2,FALSE)*W218*($K218)+IF($G218&lt;&gt;0,($H218/$G218)*W218,0)*(1-$K218)</f>
        <v>0</v>
      </c>
      <c r="Y218" s="989">
        <f>VLOOKUP($E218,W$450:Z$461,3,FALSE)*W218*($K218)+IF($G218&lt;&gt;0,($I218/$G218)*W218,0)*(1-$K218)</f>
        <v>0</v>
      </c>
      <c r="Z218" s="989">
        <f>VLOOKUP($E218,W$450:Z$461,4,FALSE)*W218*($K218)+(W218-X218-Y218)*(1-$K218)</f>
        <v>0</v>
      </c>
      <c r="AA218" s="946"/>
      <c r="AE218" s="988">
        <f>$G218</f>
        <v>0</v>
      </c>
      <c r="AF218" s="989">
        <f>VLOOKUP($E218,AE$450:AH$461,2,FALSE)*AE218*($K218)+IF($G218&lt;&gt;0,($H218/$G218)*AE218,0)*(1-$K218)</f>
        <v>0</v>
      </c>
      <c r="AG218" s="989">
        <f>VLOOKUP($E218,AE$450:AH$461,3,FALSE)*AE218*($K218)+IF($G218&lt;&gt;0,($I218/$G218)*AE218,0)*(1-$K218)</f>
        <v>0</v>
      </c>
      <c r="AH218" s="989">
        <f>VLOOKUP($E218,AE$450:AH$461,4,FALSE)*AE218*($K218)+(AE218-AF218-AG218)*(1-$K218)</f>
        <v>0</v>
      </c>
      <c r="AI218" s="946"/>
      <c r="AM218" s="988">
        <f>$G218</f>
        <v>0</v>
      </c>
      <c r="AN218" s="989">
        <f>VLOOKUP($E218,AM$450:AP$461,2,FALSE)*AM218*($K218)+IF($G218&lt;&gt;0,($H218/$G218)*AM218,0)*(1-$K218)</f>
        <v>0</v>
      </c>
      <c r="AO218" s="989">
        <f>VLOOKUP($E218,AM$450:AP$461,3,FALSE)*AM218*($K218)+IF($G218&lt;&gt;0,($I218/$G218)*AM218,0)*(1-$K218)</f>
        <v>0</v>
      </c>
      <c r="AP218" s="989">
        <f>VLOOKUP($E218,AM$450:AP$461,4,FALSE)*AM218*($K218)+(AM218-AN218-AO218)*(1-$K218)</f>
        <v>0</v>
      </c>
      <c r="AQ218" s="946"/>
      <c r="AU218" s="988">
        <f>$G218</f>
        <v>0</v>
      </c>
      <c r="AV218" s="989">
        <f>VLOOKUP($E218,AU$450:AX$461,2,FALSE)*AU218*($K218)+IF($G218&lt;&gt;0,($H218/$G218)*AU218,0)*(1-$K218)</f>
        <v>0</v>
      </c>
      <c r="AW218" s="989">
        <f>VLOOKUP($E218,AU$450:AX$461,3,FALSE)*AU218*($K218)+IF($G218&lt;&gt;0,($I218/$G218)*AU218,0)*(1-$K218)</f>
        <v>0</v>
      </c>
      <c r="AX218" s="989">
        <f>VLOOKUP($E218,AU$450:AX$461,4,FALSE)*AU218*($K218)+(AU218-AV218-AW218)*(1-$K218)</f>
        <v>0</v>
      </c>
      <c r="AY218" s="946"/>
      <c r="BC218" s="988">
        <f>$G218</f>
        <v>0</v>
      </c>
      <c r="BD218" s="989">
        <f>VLOOKUP($E218,BC$450:BF$461,2,FALSE)*BC218*($K218)+IF($G218&lt;&gt;0,($H218/$G218)*BC218,0)*(1-$K218)</f>
        <v>0</v>
      </c>
      <c r="BE218" s="989">
        <f>VLOOKUP($E218,BC$450:BF$461,3,FALSE)*BC218*($K218)+IF($G218&lt;&gt;0,($I218/$G218)*BC218,0)*(1-$K218)</f>
        <v>0</v>
      </c>
      <c r="BF218" s="989">
        <f>VLOOKUP($E218,BC$450:BF$461,4,FALSE)*BC218*($K218)+(BC218-BD218-BE218)*(1-$K218)</f>
        <v>0</v>
      </c>
      <c r="BG218" s="946"/>
      <c r="BK218" s="988">
        <f>$G218</f>
        <v>0</v>
      </c>
      <c r="BL218" s="989">
        <f>VLOOKUP($E218,BK$450:BN$461,2,FALSE)*BK218*($K218)+IF($G218&lt;&gt;0,($H218/$G218)*BK218,0)*(1-$K218)</f>
        <v>0</v>
      </c>
      <c r="BM218" s="989">
        <f>VLOOKUP($E218,BK$450:BN$461,3,FALSE)*BK218*($K218)+IF($G218&lt;&gt;0,($I218/$G218)*BK218,0)*(1-$K218)</f>
        <v>0</v>
      </c>
      <c r="BN218" s="989">
        <f>VLOOKUP($E218,BK$450:BN$461,4,FALSE)*BK218*($K218)+(BK218-BL218-BM218)*(1-$K218)</f>
        <v>0</v>
      </c>
      <c r="BO218" s="946"/>
      <c r="BS218" s="988">
        <f>$G218</f>
        <v>0</v>
      </c>
      <c r="BT218" s="989">
        <f>VLOOKUP($E218,BS$450:BV$461,2,FALSE)*BS218*($K218)+IF($G218&lt;&gt;0,($H218/$G218)*BS218,0)*(1-$K218)</f>
        <v>0</v>
      </c>
      <c r="BU218" s="989">
        <f>VLOOKUP($E218,BS$450:BV$461,3,FALSE)*BS218*($K218)+IF($G218&lt;&gt;0,($I218/$G218)*BS218,0)*(1-$K218)</f>
        <v>0</v>
      </c>
      <c r="BV218" s="989">
        <f>VLOOKUP($E218,BS$450:BV$461,4,FALSE)*BS218*($K218)+(BS218-BT218-BU218)*(1-$K218)</f>
        <v>0</v>
      </c>
      <c r="BW218" s="946"/>
      <c r="CA218" s="988">
        <f>$G218</f>
        <v>0</v>
      </c>
      <c r="CB218" s="989">
        <f>VLOOKUP($E218,CA$450:CD$461,2,FALSE)*CA218*($K218)+IF($G218&lt;&gt;0,($H218/$G218)*CA218,0)*(1-$K218)</f>
        <v>0</v>
      </c>
      <c r="CC218" s="989">
        <f>VLOOKUP($E218,CA$450:CD$461,3,FALSE)*CA218*($K218)+IF($G218&lt;&gt;0,($I218/$G218)*CA218,0)*(1-$K218)</f>
        <v>0</v>
      </c>
      <c r="CD218" s="989">
        <f>VLOOKUP($E218,CA$450:CD$461,4,FALSE)*CA218*($K218)+(CA218-CB218-CC218)*(1-$K218)</f>
        <v>0</v>
      </c>
      <c r="CE218" s="946"/>
      <c r="CI218" s="988">
        <f>$G218</f>
        <v>0</v>
      </c>
      <c r="CJ218" s="989">
        <f>VLOOKUP($E218,CI$450:CL$461,2,FALSE)*CI218*($K218)+IF($G218&lt;&gt;0,($H218/$G218)*CI218,0)*(1-$K218)</f>
        <v>0</v>
      </c>
      <c r="CK218" s="989">
        <f>VLOOKUP($E218,CI$450:CL$461,3,FALSE)*CI218*($K218)+IF($G218&lt;&gt;0,($I218/$G218)*CI218,0)*(1-$K218)</f>
        <v>0</v>
      </c>
      <c r="CL218" s="989">
        <f>VLOOKUP($E218,CI$450:CL$461,4,FALSE)*CI218*($K218)+(CI218-CJ218-CK218)*(1-$K218)</f>
        <v>0</v>
      </c>
      <c r="CM218" s="946"/>
      <c r="CQ218" s="988">
        <f>$G218</f>
        <v>0</v>
      </c>
      <c r="CR218" s="989">
        <f>VLOOKUP($E218,CQ$450:CT$461,2,FALSE)*CQ218*($K218)+IF($G218&lt;&gt;0,($H218/$G218)*CQ218,0)*(1-$K218)</f>
        <v>0</v>
      </c>
      <c r="CS218" s="989">
        <f>VLOOKUP($E218,CQ$450:CT$461,3,FALSE)*CQ218*($K218)+IF($G218&lt;&gt;0,($I218/$G218)*CQ218,0)*(1-$K218)</f>
        <v>0</v>
      </c>
      <c r="CT218" s="989">
        <f>VLOOKUP($E218,CQ$450:CT$461,4,FALSE)*CQ218*($K218)+(CQ218-CR218-CS218)*(1-$K218)</f>
        <v>0</v>
      </c>
      <c r="CU218" s="946"/>
      <c r="CY218" s="988">
        <f>$G218</f>
        <v>0</v>
      </c>
      <c r="CZ218" s="989">
        <f>VLOOKUP($E218,CY$450:DB$461,2,FALSE)*CY218*($K218)+IF($G218&lt;&gt;0,($H218/$G218)*CY218,0)*(1-$K218)</f>
        <v>0</v>
      </c>
      <c r="DA218" s="989">
        <f>VLOOKUP($E218,CY$450:DB$461,3,FALSE)*CY218*($K218)+IF($G218&lt;&gt;0,($I218/$G218)*CY218,0)*(1-$K218)</f>
        <v>0</v>
      </c>
      <c r="DB218" s="989">
        <f>VLOOKUP($E218,CY$450:DB$461,4,FALSE)*CY218*($K218)+(CY218-CZ218-DA218)*(1-$K218)</f>
        <v>0</v>
      </c>
      <c r="DC218" s="946"/>
      <c r="DG218" s="988">
        <f>$G218</f>
        <v>0</v>
      </c>
      <c r="DH218" s="989">
        <f>VLOOKUP($E218,DG$450:DJ$461,2,FALSE)*DG218*($K218)+IF($G218&lt;&gt;0,($H218/$G218)*DG218,0)*(1-$K218)</f>
        <v>0</v>
      </c>
      <c r="DI218" s="989">
        <f>VLOOKUP($E218,DG$450:DJ$461,3,FALSE)*DG218*($K218)+IF($G218&lt;&gt;0,($I218/$G218)*DG218,0)*(1-$K218)</f>
        <v>0</v>
      </c>
      <c r="DJ218" s="989">
        <f>VLOOKUP($E218,DG$450:DJ$461,4,FALSE)*DG218*($K218)+(DG218-DH218-DI218)*(1-$K218)</f>
        <v>0</v>
      </c>
      <c r="DK218" s="946"/>
      <c r="DO218" s="988">
        <f>$G218</f>
        <v>0</v>
      </c>
      <c r="DP218" s="989">
        <f>VLOOKUP($E218,DO$450:DR$461,2,FALSE)*DO218*($K218)+IF($G218&lt;&gt;0,($H218/$G218)*DO218,0)*(1-$K218)</f>
        <v>0</v>
      </c>
      <c r="DQ218" s="989">
        <f>VLOOKUP($E218,DO$450:DR$461,3,FALSE)*DO218*($K218)+IF($G218&lt;&gt;0,($I218/$G218)*DO218,0)*(1-$K218)</f>
        <v>0</v>
      </c>
      <c r="DR218" s="989">
        <f>VLOOKUP($E218,DO$450:DR$461,4,FALSE)*DO218*($K218)+(DO218-DP218-DQ218)*(1-$K218)</f>
        <v>0</v>
      </c>
      <c r="DS218" s="946"/>
      <c r="DW218" s="988">
        <f>$G218</f>
        <v>0</v>
      </c>
      <c r="DX218" s="989">
        <f>VLOOKUP($E218,DW$450:DZ$461,2,FALSE)*DW218*($K218)+IF($G218&lt;&gt;0,($H218/$G218)*DW218,0)*(1-$K218)</f>
        <v>0</v>
      </c>
      <c r="DY218" s="989">
        <f>VLOOKUP($E218,DW$450:DZ$461,3,FALSE)*DW218*($K218)+IF($G218&lt;&gt;0,($I218/$G218)*DW218,0)*(1-$K218)</f>
        <v>0</v>
      </c>
      <c r="DZ218" s="989">
        <f>VLOOKUP($E218,DW$450:DZ$461,4,FALSE)*DW218*($K218)+(DW218-DX218-DY218)*(1-$K218)</f>
        <v>0</v>
      </c>
      <c r="EA218" s="946"/>
      <c r="EE218" s="988">
        <f>$G218</f>
        <v>0</v>
      </c>
      <c r="EF218" s="989">
        <f>VLOOKUP($E218,EE$450:EH$461,2,FALSE)*EE218*($K218)+IF($G218&lt;&gt;0,($H218/$G218)*EE218,0)*(1-$K218)</f>
        <v>0</v>
      </c>
      <c r="EG218" s="989">
        <f>VLOOKUP($E218,EE$450:EH$461,3,FALSE)*EE218*($K218)+IF($G218&lt;&gt;0,($I218/$G218)*EE218,0)*(1-$K218)</f>
        <v>0</v>
      </c>
      <c r="EH218" s="989">
        <f>VLOOKUP($E218,EE$450:EH$461,4,FALSE)*EE218*($K218)+(EE218-EF218-EG218)*(1-$K218)</f>
        <v>0</v>
      </c>
      <c r="EI218" s="946"/>
      <c r="EM218" s="988">
        <f>$G218</f>
        <v>0</v>
      </c>
      <c r="EN218" s="989">
        <f>VLOOKUP($E218,EM$450:EP$461,2,FALSE)*EM218*($K218)+IF($G218&lt;&gt;0,($H218/$G218)*EM218,0)*(1-$K218)</f>
        <v>0</v>
      </c>
      <c r="EO218" s="989">
        <f>VLOOKUP($E218,EM$450:EP$461,3,FALSE)*EM218*($K218)+IF($G218&lt;&gt;0,($I218/$G218)*EM218,0)*(1-$K218)</f>
        <v>0</v>
      </c>
      <c r="EP218" s="989">
        <f>VLOOKUP($E218,EM$450:EP$461,4,FALSE)*EM218*($K218)+(EM218-EN218-EO218)*(1-$K218)</f>
        <v>0</v>
      </c>
      <c r="EQ218" s="946"/>
      <c r="EU218" s="988">
        <f>$G218</f>
        <v>0</v>
      </c>
      <c r="EV218" s="989">
        <f>VLOOKUP($E218,EU$450:EX$461,2,FALSE)*EU218*($K218)+IF($G218&lt;&gt;0,($H218/$G218)*EU218,0)*(1-$K218)</f>
        <v>0</v>
      </c>
      <c r="EW218" s="989">
        <f>VLOOKUP($E218,EU$450:EX$461,3,FALSE)*EU218*($K218)+IF($G218&lt;&gt;0,($I218/$G218)*EU218,0)*(1-$K218)</f>
        <v>0</v>
      </c>
      <c r="EX218" s="989">
        <f>VLOOKUP($E218,EU$450:EX$461,4,FALSE)*EU218*($K218)+(EU218-EV218-EW218)*(1-$K218)</f>
        <v>0</v>
      </c>
      <c r="EY218" s="946"/>
      <c r="FC218" s="988">
        <f>$G218</f>
        <v>0</v>
      </c>
      <c r="FD218" s="989">
        <f>VLOOKUP($E218,FC$450:FF$461,2,FALSE)*FC218*($K218)+IF($G218&lt;&gt;0,($H218/$G218)*FC218,0)*(1-$K218)</f>
        <v>0</v>
      </c>
      <c r="FE218" s="989">
        <f>VLOOKUP($E218,FC$450:FF$461,3,FALSE)*FC218*($K218)+IF($G218&lt;&gt;0,($I218/$G218)*FC218,0)*(1-$K218)</f>
        <v>0</v>
      </c>
      <c r="FF218" s="989">
        <f>VLOOKUP($E218,FC$450:FF$461,4,FALSE)*FC218*($K218)+(FC218-FD218-FE218)*(1-$K218)</f>
        <v>0</v>
      </c>
      <c r="FG218" s="946"/>
      <c r="FK218" s="988">
        <f>$G218</f>
        <v>0</v>
      </c>
      <c r="FL218" s="989">
        <f>VLOOKUP($E218,FK$450:FN$461,2,FALSE)*FK218*($K218)+IF($G218&lt;&gt;0,($H218/$G218)*FK218,0)*(1-$K218)</f>
        <v>0</v>
      </c>
      <c r="FM218" s="989">
        <f>VLOOKUP($E218,FK$450:FN$461,3,FALSE)*FK218*($K218)+IF($G218&lt;&gt;0,($I218/$G218)*FK218,0)*(1-$K218)</f>
        <v>0</v>
      </c>
      <c r="FN218" s="989">
        <f>VLOOKUP($E218,FK$450:FN$461,4,FALSE)*FK218*($K218)+(FK218-FL218-FM218)*(1-$K218)</f>
        <v>0</v>
      </c>
      <c r="FO218" s="946"/>
    </row>
    <row r="219" spans="1:171">
      <c r="A219" s="1169" t="s">
        <v>445</v>
      </c>
      <c r="B219" s="10"/>
      <c r="C219" s="1961"/>
      <c r="D219" s="789"/>
      <c r="E219" s="789"/>
      <c r="F219" s="790"/>
      <c r="G219" s="797">
        <f>SUM(G214:G218)</f>
        <v>0</v>
      </c>
      <c r="H219" s="797">
        <f>SUM(H214:H218)</f>
        <v>0</v>
      </c>
      <c r="I219" s="797">
        <f>SUM(I214:I218)</f>
        <v>0</v>
      </c>
      <c r="J219" s="1254">
        <f>SUM(J214:J218)</f>
        <v>0</v>
      </c>
      <c r="K219" s="777"/>
      <c r="O219" s="1008">
        <f>SUM(O214:O218)</f>
        <v>0</v>
      </c>
      <c r="P219" s="1008">
        <f>SUM(P214:P218)</f>
        <v>0</v>
      </c>
      <c r="Q219" s="1008">
        <f>SUM(Q214:Q218)</f>
        <v>0</v>
      </c>
      <c r="R219" s="1008">
        <f>SUM(R214:R218)</f>
        <v>0</v>
      </c>
      <c r="S219" s="946"/>
      <c r="W219" s="1008">
        <f>SUM(W214:W218)</f>
        <v>0</v>
      </c>
      <c r="X219" s="1008">
        <f>SUM(X214:X218)</f>
        <v>0</v>
      </c>
      <c r="Y219" s="1008">
        <f>SUM(Y214:Y218)</f>
        <v>0</v>
      </c>
      <c r="Z219" s="1008">
        <f>SUM(Z214:Z218)</f>
        <v>0</v>
      </c>
      <c r="AA219" s="946"/>
      <c r="AE219" s="1008">
        <f>SUM(AE214:AE218)</f>
        <v>0</v>
      </c>
      <c r="AF219" s="1008">
        <f>SUM(AF214:AF218)</f>
        <v>0</v>
      </c>
      <c r="AG219" s="1008">
        <f>SUM(AG214:AG218)</f>
        <v>0</v>
      </c>
      <c r="AH219" s="1008">
        <f>SUM(AH214:AH218)</f>
        <v>0</v>
      </c>
      <c r="AI219" s="946"/>
      <c r="AM219" s="1008">
        <f>SUM(AM214:AM218)</f>
        <v>0</v>
      </c>
      <c r="AN219" s="1008">
        <f>SUM(AN214:AN218)</f>
        <v>0</v>
      </c>
      <c r="AO219" s="1008">
        <f>SUM(AO214:AO218)</f>
        <v>0</v>
      </c>
      <c r="AP219" s="1008">
        <f>SUM(AP214:AP218)</f>
        <v>0</v>
      </c>
      <c r="AQ219" s="946"/>
      <c r="AU219" s="1008">
        <f>SUM(AU214:AU218)</f>
        <v>0</v>
      </c>
      <c r="AV219" s="1008">
        <f>SUM(AV214:AV218)</f>
        <v>0</v>
      </c>
      <c r="AW219" s="1008">
        <f>SUM(AW214:AW218)</f>
        <v>0</v>
      </c>
      <c r="AX219" s="1008">
        <f>SUM(AX214:AX218)</f>
        <v>0</v>
      </c>
      <c r="AY219" s="946"/>
      <c r="BC219" s="1008">
        <f>SUM(BC214:BC218)</f>
        <v>0</v>
      </c>
      <c r="BD219" s="1008">
        <f>SUM(BD214:BD218)</f>
        <v>0</v>
      </c>
      <c r="BE219" s="1008">
        <f>SUM(BE214:BE218)</f>
        <v>0</v>
      </c>
      <c r="BF219" s="1008">
        <f>SUM(BF214:BF218)</f>
        <v>0</v>
      </c>
      <c r="BG219" s="946"/>
      <c r="BK219" s="1008">
        <f>SUM(BK214:BK218)</f>
        <v>0</v>
      </c>
      <c r="BL219" s="1008">
        <f>SUM(BL214:BL218)</f>
        <v>0</v>
      </c>
      <c r="BM219" s="1008">
        <f>SUM(BM214:BM218)</f>
        <v>0</v>
      </c>
      <c r="BN219" s="1008">
        <f>SUM(BN214:BN218)</f>
        <v>0</v>
      </c>
      <c r="BO219" s="946"/>
      <c r="BS219" s="1008">
        <f>SUM(BS214:BS218)</f>
        <v>0</v>
      </c>
      <c r="BT219" s="1008">
        <f>SUM(BT214:BT218)</f>
        <v>0</v>
      </c>
      <c r="BU219" s="1008">
        <f>SUM(BU214:BU218)</f>
        <v>0</v>
      </c>
      <c r="BV219" s="1008">
        <f>SUM(BV214:BV218)</f>
        <v>0</v>
      </c>
      <c r="BW219" s="946"/>
      <c r="CA219" s="1008">
        <f>SUM(CA214:CA218)</f>
        <v>0</v>
      </c>
      <c r="CB219" s="1008">
        <f>SUM(CB214:CB218)</f>
        <v>0</v>
      </c>
      <c r="CC219" s="1008">
        <f>SUM(CC214:CC218)</f>
        <v>0</v>
      </c>
      <c r="CD219" s="1008">
        <f>SUM(CD214:CD218)</f>
        <v>0</v>
      </c>
      <c r="CE219" s="946"/>
      <c r="CI219" s="1008">
        <f>SUM(CI214:CI218)</f>
        <v>0</v>
      </c>
      <c r="CJ219" s="1008">
        <f>SUM(CJ214:CJ218)</f>
        <v>0</v>
      </c>
      <c r="CK219" s="1008">
        <f>SUM(CK214:CK218)</f>
        <v>0</v>
      </c>
      <c r="CL219" s="1008">
        <f>SUM(CL214:CL218)</f>
        <v>0</v>
      </c>
      <c r="CM219" s="946"/>
      <c r="CQ219" s="1008">
        <f>SUM(CQ214:CQ218)</f>
        <v>0</v>
      </c>
      <c r="CR219" s="1008">
        <f>SUM(CR214:CR218)</f>
        <v>0</v>
      </c>
      <c r="CS219" s="1008">
        <f>SUM(CS214:CS218)</f>
        <v>0</v>
      </c>
      <c r="CT219" s="1008">
        <f>SUM(CT214:CT218)</f>
        <v>0</v>
      </c>
      <c r="CU219" s="946"/>
      <c r="CY219" s="1008">
        <f>SUM(CY214:CY218)</f>
        <v>0</v>
      </c>
      <c r="CZ219" s="1008">
        <f>SUM(CZ214:CZ218)</f>
        <v>0</v>
      </c>
      <c r="DA219" s="1008">
        <f>SUM(DA214:DA218)</f>
        <v>0</v>
      </c>
      <c r="DB219" s="1008">
        <f>SUM(DB214:DB218)</f>
        <v>0</v>
      </c>
      <c r="DC219" s="946"/>
      <c r="DG219" s="1008">
        <f>SUM(DG214:DG218)</f>
        <v>0</v>
      </c>
      <c r="DH219" s="1008">
        <f>SUM(DH214:DH218)</f>
        <v>0</v>
      </c>
      <c r="DI219" s="1008">
        <f>SUM(DI214:DI218)</f>
        <v>0</v>
      </c>
      <c r="DJ219" s="1008">
        <f>SUM(DJ214:DJ218)</f>
        <v>0</v>
      </c>
      <c r="DK219" s="946"/>
      <c r="DO219" s="1008">
        <f>SUM(DO214:DO218)</f>
        <v>0</v>
      </c>
      <c r="DP219" s="1008">
        <f>SUM(DP214:DP218)</f>
        <v>0</v>
      </c>
      <c r="DQ219" s="1008">
        <f>SUM(DQ214:DQ218)</f>
        <v>0</v>
      </c>
      <c r="DR219" s="1008">
        <f>SUM(DR214:DR218)</f>
        <v>0</v>
      </c>
      <c r="DS219" s="946"/>
      <c r="DW219" s="1008">
        <f>SUM(DW214:DW218)</f>
        <v>0</v>
      </c>
      <c r="DX219" s="1008">
        <f>SUM(DX214:DX218)</f>
        <v>0</v>
      </c>
      <c r="DY219" s="1008">
        <f>SUM(DY214:DY218)</f>
        <v>0</v>
      </c>
      <c r="DZ219" s="1008">
        <f>SUM(DZ214:DZ218)</f>
        <v>0</v>
      </c>
      <c r="EA219" s="946"/>
      <c r="EE219" s="1008">
        <f>SUM(EE214:EE218)</f>
        <v>0</v>
      </c>
      <c r="EF219" s="1008">
        <f>SUM(EF214:EF218)</f>
        <v>0</v>
      </c>
      <c r="EG219" s="1008">
        <f>SUM(EG214:EG218)</f>
        <v>0</v>
      </c>
      <c r="EH219" s="1008">
        <f>SUM(EH214:EH218)</f>
        <v>0</v>
      </c>
      <c r="EI219" s="946"/>
      <c r="EM219" s="1008">
        <f>SUM(EM214:EM218)</f>
        <v>0</v>
      </c>
      <c r="EN219" s="1008">
        <f>SUM(EN214:EN218)</f>
        <v>0</v>
      </c>
      <c r="EO219" s="1008">
        <f>SUM(EO214:EO218)</f>
        <v>0</v>
      </c>
      <c r="EP219" s="1008">
        <f>SUM(EP214:EP218)</f>
        <v>0</v>
      </c>
      <c r="EQ219" s="946"/>
      <c r="EU219" s="1008">
        <f>SUM(EU214:EU218)</f>
        <v>0</v>
      </c>
      <c r="EV219" s="1008">
        <f>SUM(EV214:EV218)</f>
        <v>0</v>
      </c>
      <c r="EW219" s="1008">
        <f>SUM(EW214:EW218)</f>
        <v>0</v>
      </c>
      <c r="EX219" s="1008">
        <f>SUM(EX214:EX218)</f>
        <v>0</v>
      </c>
      <c r="EY219" s="946"/>
      <c r="FC219" s="1008">
        <f>SUM(FC214:FC218)</f>
        <v>0</v>
      </c>
      <c r="FD219" s="1008">
        <f>SUM(FD214:FD218)</f>
        <v>0</v>
      </c>
      <c r="FE219" s="1008">
        <f>SUM(FE214:FE218)</f>
        <v>0</v>
      </c>
      <c r="FF219" s="1008">
        <f>SUM(FF214:FF218)</f>
        <v>0</v>
      </c>
      <c r="FG219" s="946"/>
      <c r="FK219" s="1008">
        <f>SUM(FK214:FK218)</f>
        <v>0</v>
      </c>
      <c r="FL219" s="1008">
        <f>SUM(FL214:FL218)</f>
        <v>0</v>
      </c>
      <c r="FM219" s="1008">
        <f>SUM(FM214:FM218)</f>
        <v>0</v>
      </c>
      <c r="FN219" s="1008">
        <f>SUM(FN214:FN218)</f>
        <v>0</v>
      </c>
      <c r="FO219" s="946"/>
    </row>
    <row r="220" spans="1:171">
      <c r="A220" s="1197"/>
      <c r="B220" s="10"/>
      <c r="C220" s="1733"/>
      <c r="D220" s="196"/>
      <c r="E220" s="196"/>
      <c r="F220" s="196"/>
      <c r="G220" s="871"/>
      <c r="H220" s="56"/>
      <c r="I220" s="56"/>
      <c r="J220" s="1294"/>
      <c r="K220" s="777"/>
      <c r="O220" s="952"/>
      <c r="S220" s="946"/>
      <c r="W220" s="952"/>
      <c r="AA220" s="946"/>
      <c r="AE220" s="952"/>
      <c r="AI220" s="946"/>
      <c r="AM220" s="952"/>
      <c r="AQ220" s="946"/>
      <c r="AU220" s="952"/>
      <c r="AY220" s="946"/>
      <c r="BC220" s="952"/>
      <c r="BG220" s="946"/>
      <c r="BK220" s="952"/>
      <c r="BO220" s="946"/>
      <c r="BS220" s="952"/>
      <c r="BW220" s="946"/>
      <c r="CA220" s="952"/>
      <c r="CE220" s="946"/>
      <c r="CI220" s="952"/>
      <c r="CM220" s="946"/>
      <c r="CQ220" s="952"/>
      <c r="CU220" s="946"/>
      <c r="CY220" s="952"/>
      <c r="DC220" s="946"/>
      <c r="DG220" s="952"/>
      <c r="DK220" s="946"/>
      <c r="DO220" s="952"/>
      <c r="DS220" s="946"/>
      <c r="DW220" s="952"/>
      <c r="EA220" s="946"/>
      <c r="EE220" s="952"/>
      <c r="EI220" s="946"/>
      <c r="EM220" s="952"/>
      <c r="EQ220" s="946"/>
      <c r="EU220" s="952"/>
      <c r="EY220" s="946"/>
      <c r="FC220" s="952"/>
      <c r="FG220" s="946"/>
      <c r="FK220" s="952"/>
      <c r="FO220" s="946"/>
    </row>
    <row r="221" spans="1:171">
      <c r="A221" s="1186" t="s">
        <v>446</v>
      </c>
      <c r="B221" s="10"/>
      <c r="C221" s="1733"/>
      <c r="D221" s="196"/>
      <c r="E221" s="10"/>
      <c r="F221" s="10"/>
      <c r="G221" s="862"/>
      <c r="H221" s="762"/>
      <c r="I221" s="762"/>
      <c r="J221" s="1259"/>
      <c r="K221" s="777"/>
      <c r="O221" s="952"/>
      <c r="S221" s="946"/>
      <c r="W221" s="952"/>
      <c r="AA221" s="946"/>
      <c r="AE221" s="952"/>
      <c r="AI221" s="946"/>
      <c r="AM221" s="952"/>
      <c r="AQ221" s="946"/>
      <c r="AU221" s="952"/>
      <c r="AY221" s="946"/>
      <c r="BC221" s="952"/>
      <c r="BG221" s="946"/>
      <c r="BK221" s="952"/>
      <c r="BO221" s="946"/>
      <c r="BS221" s="952"/>
      <c r="BW221" s="946"/>
      <c r="CA221" s="952"/>
      <c r="CE221" s="946"/>
      <c r="CI221" s="952"/>
      <c r="CM221" s="946"/>
      <c r="CQ221" s="952"/>
      <c r="CU221" s="946"/>
      <c r="CY221" s="952"/>
      <c r="DC221" s="946"/>
      <c r="DG221" s="952"/>
      <c r="DK221" s="946"/>
      <c r="DO221" s="952"/>
      <c r="DS221" s="946"/>
      <c r="DW221" s="952"/>
      <c r="EA221" s="946"/>
      <c r="EE221" s="952"/>
      <c r="EI221" s="946"/>
      <c r="EM221" s="952"/>
      <c r="EQ221" s="946"/>
      <c r="EU221" s="952"/>
      <c r="EY221" s="946"/>
      <c r="FC221" s="952"/>
      <c r="FG221" s="946"/>
      <c r="FK221" s="952"/>
      <c r="FO221" s="946"/>
    </row>
    <row r="222" spans="1:171">
      <c r="A222" s="1186"/>
      <c r="B222" s="863" t="s">
        <v>392</v>
      </c>
      <c r="C222" s="1733"/>
      <c r="D222" s="196"/>
      <c r="E222" s="10"/>
      <c r="F222" s="10"/>
      <c r="G222" s="862"/>
      <c r="H222" s="762"/>
      <c r="I222" s="762"/>
      <c r="J222" s="1259"/>
      <c r="K222" s="777"/>
      <c r="O222" s="952"/>
      <c r="S222" s="946"/>
      <c r="W222" s="952"/>
      <c r="AA222" s="946"/>
      <c r="AE222" s="952"/>
      <c r="AI222" s="946"/>
      <c r="AM222" s="952"/>
      <c r="AQ222" s="946"/>
      <c r="AU222" s="952"/>
      <c r="AY222" s="946"/>
      <c r="BC222" s="952"/>
      <c r="BG222" s="946"/>
      <c r="BK222" s="952"/>
      <c r="BO222" s="946"/>
      <c r="BS222" s="952"/>
      <c r="BW222" s="946"/>
      <c r="CA222" s="952"/>
      <c r="CE222" s="946"/>
      <c r="CI222" s="952"/>
      <c r="CM222" s="946"/>
      <c r="CQ222" s="952"/>
      <c r="CU222" s="946"/>
      <c r="CY222" s="952"/>
      <c r="DC222" s="946"/>
      <c r="DG222" s="952"/>
      <c r="DK222" s="946"/>
      <c r="DO222" s="952"/>
      <c r="DS222" s="946"/>
      <c r="DW222" s="952"/>
      <c r="EA222" s="946"/>
      <c r="EE222" s="952"/>
      <c r="EI222" s="946"/>
      <c r="EM222" s="952"/>
      <c r="EQ222" s="946"/>
      <c r="EU222" s="952"/>
      <c r="EY222" s="946"/>
      <c r="FC222" s="952"/>
      <c r="FG222" s="946"/>
      <c r="FK222" s="952"/>
      <c r="FO222" s="946"/>
    </row>
    <row r="223" spans="1:171">
      <c r="A223" s="1246"/>
      <c r="B223" s="787" t="s">
        <v>163</v>
      </c>
      <c r="C223" s="1963" t="s">
        <v>72</v>
      </c>
      <c r="D223" s="764">
        <v>920</v>
      </c>
      <c r="E223" s="182" t="str">
        <f>'Sch 3 - Expenses'!E59</f>
        <v>LABOR</v>
      </c>
      <c r="F223" s="765"/>
      <c r="G223" s="182">
        <f>'Sch 3 - Expenses'!G59</f>
        <v>0</v>
      </c>
      <c r="H223" s="182">
        <f>'Sch 3 - Expenses'!H59</f>
        <v>0</v>
      </c>
      <c r="I223" s="182">
        <f>'Sch 3 - Expenses'!I59</f>
        <v>0</v>
      </c>
      <c r="J223" s="1247">
        <f>'Sch 3 - Expenses'!J59</f>
        <v>0</v>
      </c>
      <c r="K223" s="777">
        <f t="shared" ref="K223:K238" si="189">IF($E223="DIRECT",0,1)</f>
        <v>1</v>
      </c>
      <c r="O223" s="988">
        <f t="shared" ref="O223:O236" si="190">$G223</f>
        <v>0</v>
      </c>
      <c r="P223" s="989" t="e">
        <f>VLOOKUP($E223,O$450:R$461,2,FALSE)*O223*($K223)+IF($G223&lt;&gt;0,($H223/$G223)*O223,0)*(1-$K223)</f>
        <v>#DIV/0!</v>
      </c>
      <c r="Q223" s="989" t="e">
        <f>VLOOKUP($E223,O$450:R$461,3,FALSE)*O223*($K223)+IF($G223&lt;&gt;0,($I223/$G223)*O223,0)*(1-$K223)</f>
        <v>#DIV/0!</v>
      </c>
      <c r="R223" s="989" t="e">
        <f>VLOOKUP($E223,O$450:R$461,4,FALSE)*O223*($K223)+(O223-P223-Q223)*(1-$K223)</f>
        <v>#DIV/0!</v>
      </c>
      <c r="S223" s="946"/>
      <c r="W223" s="988">
        <f t="shared" ref="W223:W236" si="191">$G223</f>
        <v>0</v>
      </c>
      <c r="X223" s="989" t="e">
        <f>VLOOKUP($E223,W$450:Z$461,2,FALSE)*W223*($K223)+IF($G223&lt;&gt;0,($H223/$G223)*W223,0)*(1-$K223)</f>
        <v>#DIV/0!</v>
      </c>
      <c r="Y223" s="989" t="e">
        <f>VLOOKUP($E223,W$450:Z$461,3,FALSE)*W223*($K223)+IF($G223&lt;&gt;0,($I223/$G223)*W223,0)*(1-$K223)</f>
        <v>#DIV/0!</v>
      </c>
      <c r="Z223" s="989" t="e">
        <f>VLOOKUP($E223,W$450:Z$461,4,FALSE)*W223*($K223)+(W223-X223-Y223)*(1-$K223)</f>
        <v>#DIV/0!</v>
      </c>
      <c r="AA223" s="946"/>
      <c r="AE223" s="988">
        <f t="shared" ref="AE223:AE236" si="192">$G223</f>
        <v>0</v>
      </c>
      <c r="AF223" s="989" t="e">
        <f>VLOOKUP($E223,AE$450:AH$461,2,FALSE)*AE223*($K223)+IF($G223&lt;&gt;0,($H223/$G223)*AE223,0)*(1-$K223)</f>
        <v>#DIV/0!</v>
      </c>
      <c r="AG223" s="989" t="e">
        <f>VLOOKUP($E223,AE$450:AH$461,3,FALSE)*AE223*($K223)+IF($G223&lt;&gt;0,($I223/$G223)*AE223,0)*(1-$K223)</f>
        <v>#DIV/0!</v>
      </c>
      <c r="AH223" s="989" t="e">
        <f>VLOOKUP($E223,AE$450:AH$461,4,FALSE)*AE223*($K223)+(AE223-AF223-AG223)*(1-$K223)</f>
        <v>#DIV/0!</v>
      </c>
      <c r="AI223" s="946"/>
      <c r="AM223" s="988">
        <f t="shared" ref="AM223:AM236" si="193">$G223</f>
        <v>0</v>
      </c>
      <c r="AN223" s="989" t="e">
        <f>VLOOKUP($E223,AM$450:AP$461,2,FALSE)*AM223*($K223)+IF($G223&lt;&gt;0,($H223/$G223)*AM223,0)*(1-$K223)</f>
        <v>#DIV/0!</v>
      </c>
      <c r="AO223" s="989" t="e">
        <f>VLOOKUP($E223,AM$450:AP$461,3,FALSE)*AM223*($K223)+IF($G223&lt;&gt;0,($I223/$G223)*AM223,0)*(1-$K223)</f>
        <v>#DIV/0!</v>
      </c>
      <c r="AP223" s="989" t="e">
        <f>VLOOKUP($E223,AM$450:AP$461,4,FALSE)*AM223*($K223)+(AM223-AN223-AO223)*(1-$K223)</f>
        <v>#DIV/0!</v>
      </c>
      <c r="AQ223" s="946"/>
      <c r="AU223" s="988">
        <f t="shared" ref="AU223:AU236" si="194">$G223</f>
        <v>0</v>
      </c>
      <c r="AV223" s="989" t="e">
        <f>VLOOKUP($E223,AU$450:AX$461,2,FALSE)*AU223*($K223)+IF($G223&lt;&gt;0,($H223/$G223)*AU223,0)*(1-$K223)</f>
        <v>#DIV/0!</v>
      </c>
      <c r="AW223" s="989" t="e">
        <f>VLOOKUP($E223,AU$450:AX$461,3,FALSE)*AU223*($K223)+IF($G223&lt;&gt;0,($I223/$G223)*AU223,0)*(1-$K223)</f>
        <v>#DIV/0!</v>
      </c>
      <c r="AX223" s="989" t="e">
        <f>VLOOKUP($E223,AU$450:AX$461,4,FALSE)*AU223*($K223)+(AU223-AV223-AW223)*(1-$K223)</f>
        <v>#DIV/0!</v>
      </c>
      <c r="AY223" s="946"/>
      <c r="BC223" s="988">
        <f t="shared" ref="BC223:BC236" si="195">$G223</f>
        <v>0</v>
      </c>
      <c r="BD223" s="989" t="e">
        <f>VLOOKUP($E223,BC$450:BF$461,2,FALSE)*BC223*($K223)+IF($G223&lt;&gt;0,($H223/$G223)*BC223,0)*(1-$K223)</f>
        <v>#DIV/0!</v>
      </c>
      <c r="BE223" s="989" t="e">
        <f>VLOOKUP($E223,BC$450:BF$461,3,FALSE)*BC223*($K223)+IF($G223&lt;&gt;0,($I223/$G223)*BC223,0)*(1-$K223)</f>
        <v>#DIV/0!</v>
      </c>
      <c r="BF223" s="989" t="e">
        <f>VLOOKUP($E223,BC$450:BF$461,4,FALSE)*BC223*($K223)+(BC223-BD223-BE223)*(1-$K223)</f>
        <v>#DIV/0!</v>
      </c>
      <c r="BG223" s="946"/>
      <c r="BK223" s="988">
        <f t="shared" ref="BK223:BK236" si="196">$G223</f>
        <v>0</v>
      </c>
      <c r="BL223" s="989" t="e">
        <f>VLOOKUP($E223,BK$450:BN$461,2,FALSE)*BK223*($K223)+IF($G223&lt;&gt;0,($H223/$G223)*BK223,0)*(1-$K223)</f>
        <v>#DIV/0!</v>
      </c>
      <c r="BM223" s="989" t="e">
        <f>VLOOKUP($E223,BK$450:BN$461,3,FALSE)*BK223*($K223)+IF($G223&lt;&gt;0,($I223/$G223)*BK223,0)*(1-$K223)</f>
        <v>#DIV/0!</v>
      </c>
      <c r="BN223" s="989" t="e">
        <f>VLOOKUP($E223,BK$450:BN$461,4,FALSE)*BK223*($K223)+(BK223-BL223-BM223)*(1-$K223)</f>
        <v>#DIV/0!</v>
      </c>
      <c r="BO223" s="946"/>
      <c r="BS223" s="988">
        <f t="shared" ref="BS223:BS236" si="197">$G223</f>
        <v>0</v>
      </c>
      <c r="BT223" s="989" t="e">
        <f>VLOOKUP($E223,BS$450:BV$461,2,FALSE)*BS223*($K223)+IF($G223&lt;&gt;0,($H223/$G223)*BS223,0)*(1-$K223)</f>
        <v>#DIV/0!</v>
      </c>
      <c r="BU223" s="989" t="e">
        <f>VLOOKUP($E223,BS$450:BV$461,3,FALSE)*BS223*($K223)+IF($G223&lt;&gt;0,($I223/$G223)*BS223,0)*(1-$K223)</f>
        <v>#DIV/0!</v>
      </c>
      <c r="BV223" s="989" t="e">
        <f>VLOOKUP($E223,BS$450:BV$461,4,FALSE)*BS223*($K223)+(BS223-BT223-BU223)*(1-$K223)</f>
        <v>#DIV/0!</v>
      </c>
      <c r="BW223" s="946"/>
      <c r="CA223" s="988">
        <f t="shared" ref="CA223:CA236" si="198">$G223</f>
        <v>0</v>
      </c>
      <c r="CB223" s="989" t="e">
        <f>VLOOKUP($E223,CA$450:CD$461,2,FALSE)*CA223*($K223)+IF($G223&lt;&gt;0,($H223/$G223)*CA223,0)*(1-$K223)</f>
        <v>#DIV/0!</v>
      </c>
      <c r="CC223" s="989" t="e">
        <f>VLOOKUP($E223,CA$450:CD$461,3,FALSE)*CA223*($K223)+IF($G223&lt;&gt;0,($I223/$G223)*CA223,0)*(1-$K223)</f>
        <v>#DIV/0!</v>
      </c>
      <c r="CD223" s="989" t="e">
        <f>VLOOKUP($E223,CA$450:CD$461,4,FALSE)*CA223*($K223)+(CA223-CB223-CC223)*(1-$K223)</f>
        <v>#DIV/0!</v>
      </c>
      <c r="CE223" s="946"/>
      <c r="CI223" s="988">
        <f t="shared" ref="CI223:CI236" si="199">$G223</f>
        <v>0</v>
      </c>
      <c r="CJ223" s="989" t="e">
        <f>VLOOKUP($E223,CI$450:CL$461,2,FALSE)*CI223*($K223)+IF($G223&lt;&gt;0,($H223/$G223)*CI223,0)*(1-$K223)</f>
        <v>#DIV/0!</v>
      </c>
      <c r="CK223" s="989" t="e">
        <f>VLOOKUP($E223,CI$450:CL$461,3,FALSE)*CI223*($K223)+IF($G223&lt;&gt;0,($I223/$G223)*CI223,0)*(1-$K223)</f>
        <v>#DIV/0!</v>
      </c>
      <c r="CL223" s="989" t="e">
        <f>VLOOKUP($E223,CI$450:CL$461,4,FALSE)*CI223*($K223)+(CI223-CJ223-CK223)*(1-$K223)</f>
        <v>#DIV/0!</v>
      </c>
      <c r="CM223" s="946"/>
      <c r="CQ223" s="988">
        <f t="shared" ref="CQ223:CQ236" si="200">$G223</f>
        <v>0</v>
      </c>
      <c r="CR223" s="989" t="e">
        <f>VLOOKUP($E223,CQ$450:CT$461,2,FALSE)*CQ223*($K223)+IF($G223&lt;&gt;0,($H223/$G223)*CQ223,0)*(1-$K223)</f>
        <v>#DIV/0!</v>
      </c>
      <c r="CS223" s="989" t="e">
        <f>VLOOKUP($E223,CQ$450:CT$461,3,FALSE)*CQ223*($K223)+IF($G223&lt;&gt;0,($I223/$G223)*CQ223,0)*(1-$K223)</f>
        <v>#DIV/0!</v>
      </c>
      <c r="CT223" s="989" t="e">
        <f>VLOOKUP($E223,CQ$450:CT$461,4,FALSE)*CQ223*($K223)+(CQ223-CR223-CS223)*(1-$K223)</f>
        <v>#DIV/0!</v>
      </c>
      <c r="CU223" s="946"/>
      <c r="CY223" s="988">
        <f t="shared" ref="CY223:CY236" si="201">$G223</f>
        <v>0</v>
      </c>
      <c r="CZ223" s="989" t="e">
        <f>VLOOKUP($E223,CY$450:DB$461,2,FALSE)*CY223*($K223)+IF($G223&lt;&gt;0,($H223/$G223)*CY223,0)*(1-$K223)</f>
        <v>#DIV/0!</v>
      </c>
      <c r="DA223" s="989" t="e">
        <f>VLOOKUP($E223,CY$450:DB$461,3,FALSE)*CY223*($K223)+IF($G223&lt;&gt;0,($I223/$G223)*CY223,0)*(1-$K223)</f>
        <v>#DIV/0!</v>
      </c>
      <c r="DB223" s="989" t="e">
        <f>VLOOKUP($E223,CY$450:DB$461,4,FALSE)*CY223*($K223)+(CY223-CZ223-DA223)*(1-$K223)</f>
        <v>#DIV/0!</v>
      </c>
      <c r="DC223" s="946"/>
      <c r="DG223" s="988">
        <f t="shared" ref="DG223:DG236" si="202">$G223</f>
        <v>0</v>
      </c>
      <c r="DH223" s="989" t="e">
        <f>VLOOKUP($E223,DG$450:DJ$461,2,FALSE)*DG223*($K223)+IF($G223&lt;&gt;0,($H223/$G223)*DG223,0)*(1-$K223)</f>
        <v>#DIV/0!</v>
      </c>
      <c r="DI223" s="989" t="e">
        <f>VLOOKUP($E223,DG$450:DJ$461,3,FALSE)*DG223*($K223)+IF($G223&lt;&gt;0,($I223/$G223)*DG223,0)*(1-$K223)</f>
        <v>#DIV/0!</v>
      </c>
      <c r="DJ223" s="989" t="e">
        <f>VLOOKUP($E223,DG$450:DJ$461,4,FALSE)*DG223*($K223)+(DG223-DH223-DI223)*(1-$K223)</f>
        <v>#DIV/0!</v>
      </c>
      <c r="DK223" s="946"/>
      <c r="DO223" s="988">
        <f t="shared" ref="DO223:DO236" si="203">$G223</f>
        <v>0</v>
      </c>
      <c r="DP223" s="989" t="e">
        <f>VLOOKUP($E223,DO$450:DR$461,2,FALSE)*DO223*($K223)+IF($G223&lt;&gt;0,($H223/$G223)*DO223,0)*(1-$K223)</f>
        <v>#DIV/0!</v>
      </c>
      <c r="DQ223" s="989" t="e">
        <f>VLOOKUP($E223,DO$450:DR$461,3,FALSE)*DO223*($K223)+IF($G223&lt;&gt;0,($I223/$G223)*DO223,0)*(1-$K223)</f>
        <v>#DIV/0!</v>
      </c>
      <c r="DR223" s="989" t="e">
        <f>VLOOKUP($E223,DO$450:DR$461,4,FALSE)*DO223*($K223)+(DO223-DP223-DQ223)*(1-$K223)</f>
        <v>#DIV/0!</v>
      </c>
      <c r="DS223" s="946"/>
      <c r="DW223" s="988">
        <f t="shared" ref="DW223:DW236" si="204">$G223</f>
        <v>0</v>
      </c>
      <c r="DX223" s="989" t="e">
        <f>VLOOKUP($E223,DW$450:DZ$461,2,FALSE)*DW223*($K223)+IF($G223&lt;&gt;0,($H223/$G223)*DW223,0)*(1-$K223)</f>
        <v>#DIV/0!</v>
      </c>
      <c r="DY223" s="989" t="e">
        <f>VLOOKUP($E223,DW$450:DZ$461,3,FALSE)*DW223*($K223)+IF($G223&lt;&gt;0,($I223/$G223)*DW223,0)*(1-$K223)</f>
        <v>#DIV/0!</v>
      </c>
      <c r="DZ223" s="989" t="e">
        <f>VLOOKUP($E223,DW$450:DZ$461,4,FALSE)*DW223*($K223)+(DW223-DX223-DY223)*(1-$K223)</f>
        <v>#DIV/0!</v>
      </c>
      <c r="EA223" s="946"/>
      <c r="EE223" s="988">
        <f t="shared" ref="EE223:EE236" si="205">$G223</f>
        <v>0</v>
      </c>
      <c r="EF223" s="989" t="e">
        <f>VLOOKUP($E223,EE$450:EH$461,2,FALSE)*EE223*($K223)+IF($G223&lt;&gt;0,($H223/$G223)*EE223,0)*(1-$K223)</f>
        <v>#DIV/0!</v>
      </c>
      <c r="EG223" s="989" t="e">
        <f>VLOOKUP($E223,EE$450:EH$461,3,FALSE)*EE223*($K223)+IF($G223&lt;&gt;0,($I223/$G223)*EE223,0)*(1-$K223)</f>
        <v>#DIV/0!</v>
      </c>
      <c r="EH223" s="989" t="e">
        <f>VLOOKUP($E223,EE$450:EH$461,4,FALSE)*EE223*($K223)+(EE223-EF223-EG223)*(1-$K223)</f>
        <v>#DIV/0!</v>
      </c>
      <c r="EI223" s="946"/>
      <c r="EM223" s="988">
        <f t="shared" ref="EM223:EM236" si="206">$G223</f>
        <v>0</v>
      </c>
      <c r="EN223" s="989" t="e">
        <f>VLOOKUP($E223,EM$450:EP$461,2,FALSE)*EM223*($K223)+IF($G223&lt;&gt;0,($H223/$G223)*EM223,0)*(1-$K223)</f>
        <v>#DIV/0!</v>
      </c>
      <c r="EO223" s="989" t="e">
        <f>VLOOKUP($E223,EM$450:EP$461,3,FALSE)*EM223*($K223)+IF($G223&lt;&gt;0,($I223/$G223)*EM223,0)*(1-$K223)</f>
        <v>#DIV/0!</v>
      </c>
      <c r="EP223" s="989" t="e">
        <f>VLOOKUP($E223,EM$450:EP$461,4,FALSE)*EM223*($K223)+(EM223-EN223-EO223)*(1-$K223)</f>
        <v>#DIV/0!</v>
      </c>
      <c r="EQ223" s="946"/>
      <c r="EU223" s="988">
        <f t="shared" ref="EU223:EU236" si="207">$G223</f>
        <v>0</v>
      </c>
      <c r="EV223" s="989" t="e">
        <f>VLOOKUP($E223,EU$450:EX$461,2,FALSE)*EU223*($K223)+IF($G223&lt;&gt;0,($H223/$G223)*EU223,0)*(1-$K223)</f>
        <v>#DIV/0!</v>
      </c>
      <c r="EW223" s="989" t="e">
        <f>VLOOKUP($E223,EU$450:EX$461,3,FALSE)*EU223*($K223)+IF($G223&lt;&gt;0,($I223/$G223)*EU223,0)*(1-$K223)</f>
        <v>#DIV/0!</v>
      </c>
      <c r="EX223" s="989" t="e">
        <f>VLOOKUP($E223,EU$450:EX$461,4,FALSE)*EU223*($K223)+(EU223-EV223-EW223)*(1-$K223)</f>
        <v>#DIV/0!</v>
      </c>
      <c r="EY223" s="946"/>
      <c r="FC223" s="988">
        <f t="shared" ref="FC223:FC236" si="208">$G223</f>
        <v>0</v>
      </c>
      <c r="FD223" s="989" t="e">
        <f>VLOOKUP($E223,FC$450:FF$461,2,FALSE)*FC223*($K223)+IF($G223&lt;&gt;0,($H223/$G223)*FC223,0)*(1-$K223)</f>
        <v>#DIV/0!</v>
      </c>
      <c r="FE223" s="989" t="e">
        <f>VLOOKUP($E223,FC$450:FF$461,3,FALSE)*FC223*($K223)+IF($G223&lt;&gt;0,($I223/$G223)*FC223,0)*(1-$K223)</f>
        <v>#DIV/0!</v>
      </c>
      <c r="FF223" s="989" t="e">
        <f>VLOOKUP($E223,FC$450:FF$461,4,FALSE)*FC223*($K223)+(FC223-FD223-FE223)*(1-$K223)</f>
        <v>#DIV/0!</v>
      </c>
      <c r="FG223" s="946"/>
      <c r="FK223" s="988">
        <f t="shared" ref="FK223:FK236" si="209">$G223</f>
        <v>0</v>
      </c>
      <c r="FL223" s="989" t="e">
        <f>VLOOKUP($E223,FK$450:FN$461,2,FALSE)*FK223*($K223)+IF($G223&lt;&gt;0,($H223/$G223)*FK223,0)*(1-$K223)</f>
        <v>#DIV/0!</v>
      </c>
      <c r="FM223" s="989" t="e">
        <f>VLOOKUP($E223,FK$450:FN$461,3,FALSE)*FK223*($K223)+IF($G223&lt;&gt;0,($I223/$G223)*FK223,0)*(1-$K223)</f>
        <v>#DIV/0!</v>
      </c>
      <c r="FN223" s="989" t="e">
        <f>VLOOKUP($E223,FK$450:FN$461,4,FALSE)*FK223*($K223)+(FK223-FL223-FM223)*(1-$K223)</f>
        <v>#DIV/0!</v>
      </c>
      <c r="FO223" s="946"/>
    </row>
    <row r="224" spans="1:171">
      <c r="A224" s="1246"/>
      <c r="B224" s="787" t="s">
        <v>164</v>
      </c>
      <c r="C224" s="1963" t="s">
        <v>72</v>
      </c>
      <c r="D224" s="764">
        <v>921</v>
      </c>
      <c r="E224" s="182" t="str">
        <f>'Sch 3 - Expenses'!E60</f>
        <v>LABOR</v>
      </c>
      <c r="F224" s="765"/>
      <c r="G224" s="182">
        <f>'Sch 3 - Expenses'!G60</f>
        <v>0</v>
      </c>
      <c r="H224" s="182">
        <f>'Sch 3 - Expenses'!H60</f>
        <v>0</v>
      </c>
      <c r="I224" s="182">
        <f>'Sch 3 - Expenses'!I60</f>
        <v>0</v>
      </c>
      <c r="J224" s="1247">
        <f>'Sch 3 - Expenses'!J60</f>
        <v>0</v>
      </c>
      <c r="K224" s="777">
        <f t="shared" si="189"/>
        <v>1</v>
      </c>
      <c r="O224" s="988">
        <f t="shared" si="190"/>
        <v>0</v>
      </c>
      <c r="P224" s="989" t="e">
        <f>VLOOKUP($E224,O$450:R$461,2,FALSE)*O224*($K224)+IF($G224&lt;&gt;0,($H224/$G224)*O224,0)*(1-$K224)</f>
        <v>#DIV/0!</v>
      </c>
      <c r="Q224" s="989" t="e">
        <f>VLOOKUP($E224,O$450:R$461,3,FALSE)*O224*($K224)+IF($G224&lt;&gt;0,($I224/$G224)*O224,0)*(1-$K224)</f>
        <v>#DIV/0!</v>
      </c>
      <c r="R224" s="989" t="e">
        <f>VLOOKUP($E224,O$450:R$461,4,FALSE)*O224*($K224)+(O224-P224-Q224)*(1-$K224)</f>
        <v>#DIV/0!</v>
      </c>
      <c r="S224" s="946"/>
      <c r="W224" s="988">
        <f t="shared" si="191"/>
        <v>0</v>
      </c>
      <c r="X224" s="989" t="e">
        <f>VLOOKUP($E224,W$450:Z$461,2,FALSE)*W224*($K224)+IF($G224&lt;&gt;0,($H224/$G224)*W224,0)*(1-$K224)</f>
        <v>#DIV/0!</v>
      </c>
      <c r="Y224" s="989" t="e">
        <f>VLOOKUP($E224,W$450:Z$461,3,FALSE)*W224*($K224)+IF($G224&lt;&gt;0,($I224/$G224)*W224,0)*(1-$K224)</f>
        <v>#DIV/0!</v>
      </c>
      <c r="Z224" s="989" t="e">
        <f>VLOOKUP($E224,W$450:Z$461,4,FALSE)*W224*($K224)+(W224-X224-Y224)*(1-$K224)</f>
        <v>#DIV/0!</v>
      </c>
      <c r="AA224" s="946"/>
      <c r="AE224" s="988">
        <f t="shared" si="192"/>
        <v>0</v>
      </c>
      <c r="AF224" s="989" t="e">
        <f>VLOOKUP($E224,AE$450:AH$461,2,FALSE)*AE224*($K224)+IF($G224&lt;&gt;0,($H224/$G224)*AE224,0)*(1-$K224)</f>
        <v>#DIV/0!</v>
      </c>
      <c r="AG224" s="989" t="e">
        <f>VLOOKUP($E224,AE$450:AH$461,3,FALSE)*AE224*($K224)+IF($G224&lt;&gt;0,($I224/$G224)*AE224,0)*(1-$K224)</f>
        <v>#DIV/0!</v>
      </c>
      <c r="AH224" s="989" t="e">
        <f>VLOOKUP($E224,AE$450:AH$461,4,FALSE)*AE224*($K224)+(AE224-AF224-AG224)*(1-$K224)</f>
        <v>#DIV/0!</v>
      </c>
      <c r="AI224" s="946"/>
      <c r="AM224" s="988">
        <f t="shared" si="193"/>
        <v>0</v>
      </c>
      <c r="AN224" s="989" t="e">
        <f>VLOOKUP($E224,AM$450:AP$461,2,FALSE)*AM224*($K224)+IF($G224&lt;&gt;0,($H224/$G224)*AM224,0)*(1-$K224)</f>
        <v>#DIV/0!</v>
      </c>
      <c r="AO224" s="989" t="e">
        <f>VLOOKUP($E224,AM$450:AP$461,3,FALSE)*AM224*($K224)+IF($G224&lt;&gt;0,($I224/$G224)*AM224,0)*(1-$K224)</f>
        <v>#DIV/0!</v>
      </c>
      <c r="AP224" s="989" t="e">
        <f>VLOOKUP($E224,AM$450:AP$461,4,FALSE)*AM224*($K224)+(AM224-AN224-AO224)*(1-$K224)</f>
        <v>#DIV/0!</v>
      </c>
      <c r="AQ224" s="946"/>
      <c r="AU224" s="988">
        <f t="shared" si="194"/>
        <v>0</v>
      </c>
      <c r="AV224" s="989" t="e">
        <f>VLOOKUP($E224,AU$450:AX$461,2,FALSE)*AU224*($K224)+IF($G224&lt;&gt;0,($H224/$G224)*AU224,0)*(1-$K224)</f>
        <v>#DIV/0!</v>
      </c>
      <c r="AW224" s="989" t="e">
        <f>VLOOKUP($E224,AU$450:AX$461,3,FALSE)*AU224*($K224)+IF($G224&lt;&gt;0,($I224/$G224)*AU224,0)*(1-$K224)</f>
        <v>#DIV/0!</v>
      </c>
      <c r="AX224" s="989" t="e">
        <f>VLOOKUP($E224,AU$450:AX$461,4,FALSE)*AU224*($K224)+(AU224-AV224-AW224)*(1-$K224)</f>
        <v>#DIV/0!</v>
      </c>
      <c r="AY224" s="946"/>
      <c r="BC224" s="988">
        <f t="shared" si="195"/>
        <v>0</v>
      </c>
      <c r="BD224" s="989" t="e">
        <f>VLOOKUP($E224,BC$450:BF$461,2,FALSE)*BC224*($K224)+IF($G224&lt;&gt;0,($H224/$G224)*BC224,0)*(1-$K224)</f>
        <v>#DIV/0!</v>
      </c>
      <c r="BE224" s="989" t="e">
        <f>VLOOKUP($E224,BC$450:BF$461,3,FALSE)*BC224*($K224)+IF($G224&lt;&gt;0,($I224/$G224)*BC224,0)*(1-$K224)</f>
        <v>#DIV/0!</v>
      </c>
      <c r="BF224" s="989" t="e">
        <f>VLOOKUP($E224,BC$450:BF$461,4,FALSE)*BC224*($K224)+(BC224-BD224-BE224)*(1-$K224)</f>
        <v>#DIV/0!</v>
      </c>
      <c r="BG224" s="946"/>
      <c r="BK224" s="988">
        <f t="shared" si="196"/>
        <v>0</v>
      </c>
      <c r="BL224" s="989" t="e">
        <f>VLOOKUP($E224,BK$450:BN$461,2,FALSE)*BK224*($K224)+IF($G224&lt;&gt;0,($H224/$G224)*BK224,0)*(1-$K224)</f>
        <v>#DIV/0!</v>
      </c>
      <c r="BM224" s="989" t="e">
        <f>VLOOKUP($E224,BK$450:BN$461,3,FALSE)*BK224*($K224)+IF($G224&lt;&gt;0,($I224/$G224)*BK224,0)*(1-$K224)</f>
        <v>#DIV/0!</v>
      </c>
      <c r="BN224" s="989" t="e">
        <f>VLOOKUP($E224,BK$450:BN$461,4,FALSE)*BK224*($K224)+(BK224-BL224-BM224)*(1-$K224)</f>
        <v>#DIV/0!</v>
      </c>
      <c r="BO224" s="946"/>
      <c r="BS224" s="988">
        <f t="shared" si="197"/>
        <v>0</v>
      </c>
      <c r="BT224" s="989" t="e">
        <f>VLOOKUP($E224,BS$450:BV$461,2,FALSE)*BS224*($K224)+IF($G224&lt;&gt;0,($H224/$G224)*BS224,0)*(1-$K224)</f>
        <v>#DIV/0!</v>
      </c>
      <c r="BU224" s="989" t="e">
        <f>VLOOKUP($E224,BS$450:BV$461,3,FALSE)*BS224*($K224)+IF($G224&lt;&gt;0,($I224/$G224)*BS224,0)*(1-$K224)</f>
        <v>#DIV/0!</v>
      </c>
      <c r="BV224" s="989" t="e">
        <f>VLOOKUP($E224,BS$450:BV$461,4,FALSE)*BS224*($K224)+(BS224-BT224-BU224)*(1-$K224)</f>
        <v>#DIV/0!</v>
      </c>
      <c r="BW224" s="946"/>
      <c r="CA224" s="988">
        <f t="shared" si="198"/>
        <v>0</v>
      </c>
      <c r="CB224" s="989" t="e">
        <f>VLOOKUP($E224,CA$450:CD$461,2,FALSE)*CA224*($K224)+IF($G224&lt;&gt;0,($H224/$G224)*CA224,0)*(1-$K224)</f>
        <v>#DIV/0!</v>
      </c>
      <c r="CC224" s="989" t="e">
        <f>VLOOKUP($E224,CA$450:CD$461,3,FALSE)*CA224*($K224)+IF($G224&lt;&gt;0,($I224/$G224)*CA224,0)*(1-$K224)</f>
        <v>#DIV/0!</v>
      </c>
      <c r="CD224" s="989" t="e">
        <f>VLOOKUP($E224,CA$450:CD$461,4,FALSE)*CA224*($K224)+(CA224-CB224-CC224)*(1-$K224)</f>
        <v>#DIV/0!</v>
      </c>
      <c r="CE224" s="946"/>
      <c r="CI224" s="988">
        <f t="shared" si="199"/>
        <v>0</v>
      </c>
      <c r="CJ224" s="989" t="e">
        <f>VLOOKUP($E224,CI$450:CL$461,2,FALSE)*CI224*($K224)+IF($G224&lt;&gt;0,($H224/$G224)*CI224,0)*(1-$K224)</f>
        <v>#DIV/0!</v>
      </c>
      <c r="CK224" s="989" t="e">
        <f>VLOOKUP($E224,CI$450:CL$461,3,FALSE)*CI224*($K224)+IF($G224&lt;&gt;0,($I224/$G224)*CI224,0)*(1-$K224)</f>
        <v>#DIV/0!</v>
      </c>
      <c r="CL224" s="989" t="e">
        <f>VLOOKUP($E224,CI$450:CL$461,4,FALSE)*CI224*($K224)+(CI224-CJ224-CK224)*(1-$K224)</f>
        <v>#DIV/0!</v>
      </c>
      <c r="CM224" s="946"/>
      <c r="CQ224" s="988">
        <f t="shared" si="200"/>
        <v>0</v>
      </c>
      <c r="CR224" s="989" t="e">
        <f>VLOOKUP($E224,CQ$450:CT$461,2,FALSE)*CQ224*($K224)+IF($G224&lt;&gt;0,($H224/$G224)*CQ224,0)*(1-$K224)</f>
        <v>#DIV/0!</v>
      </c>
      <c r="CS224" s="989" t="e">
        <f>VLOOKUP($E224,CQ$450:CT$461,3,FALSE)*CQ224*($K224)+IF($G224&lt;&gt;0,($I224/$G224)*CQ224,0)*(1-$K224)</f>
        <v>#DIV/0!</v>
      </c>
      <c r="CT224" s="989" t="e">
        <f>VLOOKUP($E224,CQ$450:CT$461,4,FALSE)*CQ224*($K224)+(CQ224-CR224-CS224)*(1-$K224)</f>
        <v>#DIV/0!</v>
      </c>
      <c r="CU224" s="946"/>
      <c r="CY224" s="988">
        <f t="shared" si="201"/>
        <v>0</v>
      </c>
      <c r="CZ224" s="989" t="e">
        <f>VLOOKUP($E224,CY$450:DB$461,2,FALSE)*CY224*($K224)+IF($G224&lt;&gt;0,($H224/$G224)*CY224,0)*(1-$K224)</f>
        <v>#DIV/0!</v>
      </c>
      <c r="DA224" s="989" t="e">
        <f>VLOOKUP($E224,CY$450:DB$461,3,FALSE)*CY224*($K224)+IF($G224&lt;&gt;0,($I224/$G224)*CY224,0)*(1-$K224)</f>
        <v>#DIV/0!</v>
      </c>
      <c r="DB224" s="989" t="e">
        <f>VLOOKUP($E224,CY$450:DB$461,4,FALSE)*CY224*($K224)+(CY224-CZ224-DA224)*(1-$K224)</f>
        <v>#DIV/0!</v>
      </c>
      <c r="DC224" s="946"/>
      <c r="DG224" s="988">
        <f t="shared" si="202"/>
        <v>0</v>
      </c>
      <c r="DH224" s="989" t="e">
        <f>VLOOKUP($E224,DG$450:DJ$461,2,FALSE)*DG224*($K224)+IF($G224&lt;&gt;0,($H224/$G224)*DG224,0)*(1-$K224)</f>
        <v>#DIV/0!</v>
      </c>
      <c r="DI224" s="989" t="e">
        <f>VLOOKUP($E224,DG$450:DJ$461,3,FALSE)*DG224*($K224)+IF($G224&lt;&gt;0,($I224/$G224)*DG224,0)*(1-$K224)</f>
        <v>#DIV/0!</v>
      </c>
      <c r="DJ224" s="989" t="e">
        <f>VLOOKUP($E224,DG$450:DJ$461,4,FALSE)*DG224*($K224)+(DG224-DH224-DI224)*(1-$K224)</f>
        <v>#DIV/0!</v>
      </c>
      <c r="DK224" s="946"/>
      <c r="DO224" s="988">
        <f t="shared" si="203"/>
        <v>0</v>
      </c>
      <c r="DP224" s="989" t="e">
        <f>VLOOKUP($E224,DO$450:DR$461,2,FALSE)*DO224*($K224)+IF($G224&lt;&gt;0,($H224/$G224)*DO224,0)*(1-$K224)</f>
        <v>#DIV/0!</v>
      </c>
      <c r="DQ224" s="989" t="e">
        <f>VLOOKUP($E224,DO$450:DR$461,3,FALSE)*DO224*($K224)+IF($G224&lt;&gt;0,($I224/$G224)*DO224,0)*(1-$K224)</f>
        <v>#DIV/0!</v>
      </c>
      <c r="DR224" s="989" t="e">
        <f>VLOOKUP($E224,DO$450:DR$461,4,FALSE)*DO224*($K224)+(DO224-DP224-DQ224)*(1-$K224)</f>
        <v>#DIV/0!</v>
      </c>
      <c r="DS224" s="946"/>
      <c r="DW224" s="988">
        <f t="shared" si="204"/>
        <v>0</v>
      </c>
      <c r="DX224" s="989" t="e">
        <f>VLOOKUP($E224,DW$450:DZ$461,2,FALSE)*DW224*($K224)+IF($G224&lt;&gt;0,($H224/$G224)*DW224,0)*(1-$K224)</f>
        <v>#DIV/0!</v>
      </c>
      <c r="DY224" s="989" t="e">
        <f>VLOOKUP($E224,DW$450:DZ$461,3,FALSE)*DW224*($K224)+IF($G224&lt;&gt;0,($I224/$G224)*DW224,0)*(1-$K224)</f>
        <v>#DIV/0!</v>
      </c>
      <c r="DZ224" s="989" t="e">
        <f>VLOOKUP($E224,DW$450:DZ$461,4,FALSE)*DW224*($K224)+(DW224-DX224-DY224)*(1-$K224)</f>
        <v>#DIV/0!</v>
      </c>
      <c r="EA224" s="946"/>
      <c r="EE224" s="988">
        <f t="shared" si="205"/>
        <v>0</v>
      </c>
      <c r="EF224" s="989" t="e">
        <f>VLOOKUP($E224,EE$450:EH$461,2,FALSE)*EE224*($K224)+IF($G224&lt;&gt;0,($H224/$G224)*EE224,0)*(1-$K224)</f>
        <v>#DIV/0!</v>
      </c>
      <c r="EG224" s="989" t="e">
        <f>VLOOKUP($E224,EE$450:EH$461,3,FALSE)*EE224*($K224)+IF($G224&lt;&gt;0,($I224/$G224)*EE224,0)*(1-$K224)</f>
        <v>#DIV/0!</v>
      </c>
      <c r="EH224" s="989" t="e">
        <f>VLOOKUP($E224,EE$450:EH$461,4,FALSE)*EE224*($K224)+(EE224-EF224-EG224)*(1-$K224)</f>
        <v>#DIV/0!</v>
      </c>
      <c r="EI224" s="946"/>
      <c r="EM224" s="988">
        <f t="shared" si="206"/>
        <v>0</v>
      </c>
      <c r="EN224" s="989" t="e">
        <f>VLOOKUP($E224,EM$450:EP$461,2,FALSE)*EM224*($K224)+IF($G224&lt;&gt;0,($H224/$G224)*EM224,0)*(1-$K224)</f>
        <v>#DIV/0!</v>
      </c>
      <c r="EO224" s="989" t="e">
        <f>VLOOKUP($E224,EM$450:EP$461,3,FALSE)*EM224*($K224)+IF($G224&lt;&gt;0,($I224/$G224)*EM224,0)*(1-$K224)</f>
        <v>#DIV/0!</v>
      </c>
      <c r="EP224" s="989" t="e">
        <f>VLOOKUP($E224,EM$450:EP$461,4,FALSE)*EM224*($K224)+(EM224-EN224-EO224)*(1-$K224)</f>
        <v>#DIV/0!</v>
      </c>
      <c r="EQ224" s="946"/>
      <c r="EU224" s="988">
        <f t="shared" si="207"/>
        <v>0</v>
      </c>
      <c r="EV224" s="989" t="e">
        <f>VLOOKUP($E224,EU$450:EX$461,2,FALSE)*EU224*($K224)+IF($G224&lt;&gt;0,($H224/$G224)*EU224,0)*(1-$K224)</f>
        <v>#DIV/0!</v>
      </c>
      <c r="EW224" s="989" t="e">
        <f>VLOOKUP($E224,EU$450:EX$461,3,FALSE)*EU224*($K224)+IF($G224&lt;&gt;0,($I224/$G224)*EU224,0)*(1-$K224)</f>
        <v>#DIV/0!</v>
      </c>
      <c r="EX224" s="989" t="e">
        <f>VLOOKUP($E224,EU$450:EX$461,4,FALSE)*EU224*($K224)+(EU224-EV224-EW224)*(1-$K224)</f>
        <v>#DIV/0!</v>
      </c>
      <c r="EY224" s="946"/>
      <c r="FC224" s="988">
        <f t="shared" si="208"/>
        <v>0</v>
      </c>
      <c r="FD224" s="989" t="e">
        <f>VLOOKUP($E224,FC$450:FF$461,2,FALSE)*FC224*($K224)+IF($G224&lt;&gt;0,($H224/$G224)*FC224,0)*(1-$K224)</f>
        <v>#DIV/0!</v>
      </c>
      <c r="FE224" s="989" t="e">
        <f>VLOOKUP($E224,FC$450:FF$461,3,FALSE)*FC224*($K224)+IF($G224&lt;&gt;0,($I224/$G224)*FC224,0)*(1-$K224)</f>
        <v>#DIV/0!</v>
      </c>
      <c r="FF224" s="989" t="e">
        <f>VLOOKUP($E224,FC$450:FF$461,4,FALSE)*FC224*($K224)+(FC224-FD224-FE224)*(1-$K224)</f>
        <v>#DIV/0!</v>
      </c>
      <c r="FG224" s="946"/>
      <c r="FK224" s="988">
        <f t="shared" si="209"/>
        <v>0</v>
      </c>
      <c r="FL224" s="989" t="e">
        <f>VLOOKUP($E224,FK$450:FN$461,2,FALSE)*FK224*($K224)+IF($G224&lt;&gt;0,($H224/$G224)*FK224,0)*(1-$K224)</f>
        <v>#DIV/0!</v>
      </c>
      <c r="FM224" s="989" t="e">
        <f>VLOOKUP($E224,FK$450:FN$461,3,FALSE)*FK224*($K224)+IF($G224&lt;&gt;0,($I224/$G224)*FK224,0)*(1-$K224)</f>
        <v>#DIV/0!</v>
      </c>
      <c r="FN224" s="989" t="e">
        <f>VLOOKUP($E224,FK$450:FN$461,4,FALSE)*FK224*($K224)+(FK224-FL224-FM224)*(1-$K224)</f>
        <v>#DIV/0!</v>
      </c>
      <c r="FO224" s="946"/>
    </row>
    <row r="225" spans="1:171">
      <c r="A225" s="1246"/>
      <c r="B225" s="787" t="s">
        <v>165</v>
      </c>
      <c r="C225" s="1963" t="s">
        <v>72</v>
      </c>
      <c r="D225" s="764">
        <v>922</v>
      </c>
      <c r="E225" s="182" t="str">
        <f>'Sch 3 - Expenses'!E61</f>
        <v>LABOR</v>
      </c>
      <c r="F225" s="765"/>
      <c r="G225" s="182">
        <f>'Sch 3 - Expenses'!G61</f>
        <v>0</v>
      </c>
      <c r="H225" s="182">
        <f>'Sch 3 - Expenses'!H61</f>
        <v>0</v>
      </c>
      <c r="I225" s="182">
        <f>'Sch 3 - Expenses'!I61</f>
        <v>0</v>
      </c>
      <c r="J225" s="1247">
        <f>'Sch 3 - Expenses'!J61</f>
        <v>0</v>
      </c>
      <c r="K225" s="777">
        <f t="shared" si="189"/>
        <v>1</v>
      </c>
      <c r="O225" s="988">
        <f t="shared" si="190"/>
        <v>0</v>
      </c>
      <c r="P225" s="989" t="e">
        <f>VLOOKUP($E225,O$450:R$461,2,FALSE)*O225*($K225)+IF($G225&lt;&gt;0,($H225/$G225)*O225,0)*(1-$K225)</f>
        <v>#DIV/0!</v>
      </c>
      <c r="Q225" s="989" t="e">
        <f>VLOOKUP($E225,O$450:R$461,3,FALSE)*O225*($K225)+IF($G225&lt;&gt;0,($I225/$G225)*O225,0)*(1-$K225)</f>
        <v>#DIV/0!</v>
      </c>
      <c r="R225" s="989" t="e">
        <f>VLOOKUP($E225,O$450:R$461,4,FALSE)*O225*($K225)+(O225-P225-Q225)*(1-$K225)</f>
        <v>#DIV/0!</v>
      </c>
      <c r="S225" s="946"/>
      <c r="W225" s="988">
        <f t="shared" si="191"/>
        <v>0</v>
      </c>
      <c r="X225" s="989" t="e">
        <f>VLOOKUP($E225,W$450:Z$461,2,FALSE)*W225*($K225)+IF($G225&lt;&gt;0,($H225/$G225)*W225,0)*(1-$K225)</f>
        <v>#DIV/0!</v>
      </c>
      <c r="Y225" s="989" t="e">
        <f>VLOOKUP($E225,W$450:Z$461,3,FALSE)*W225*($K225)+IF($G225&lt;&gt;0,($I225/$G225)*W225,0)*(1-$K225)</f>
        <v>#DIV/0!</v>
      </c>
      <c r="Z225" s="989" t="e">
        <f>VLOOKUP($E225,W$450:Z$461,4,FALSE)*W225*($K225)+(W225-X225-Y225)*(1-$K225)</f>
        <v>#DIV/0!</v>
      </c>
      <c r="AA225" s="946"/>
      <c r="AE225" s="988">
        <f t="shared" si="192"/>
        <v>0</v>
      </c>
      <c r="AF225" s="989" t="e">
        <f>VLOOKUP($E225,AE$450:AH$461,2,FALSE)*AE225*($K225)+IF($G225&lt;&gt;0,($H225/$G225)*AE225,0)*(1-$K225)</f>
        <v>#DIV/0!</v>
      </c>
      <c r="AG225" s="989" t="e">
        <f>VLOOKUP($E225,AE$450:AH$461,3,FALSE)*AE225*($K225)+IF($G225&lt;&gt;0,($I225/$G225)*AE225,0)*(1-$K225)</f>
        <v>#DIV/0!</v>
      </c>
      <c r="AH225" s="989" t="e">
        <f>VLOOKUP($E225,AE$450:AH$461,4,FALSE)*AE225*($K225)+(AE225-AF225-AG225)*(1-$K225)</f>
        <v>#DIV/0!</v>
      </c>
      <c r="AI225" s="946"/>
      <c r="AM225" s="988">
        <f t="shared" si="193"/>
        <v>0</v>
      </c>
      <c r="AN225" s="989" t="e">
        <f>VLOOKUP($E225,AM$450:AP$461,2,FALSE)*AM225*($K225)+IF($G225&lt;&gt;0,($H225/$G225)*AM225,0)*(1-$K225)</f>
        <v>#DIV/0!</v>
      </c>
      <c r="AO225" s="989" t="e">
        <f>VLOOKUP($E225,AM$450:AP$461,3,FALSE)*AM225*($K225)+IF($G225&lt;&gt;0,($I225/$G225)*AM225,0)*(1-$K225)</f>
        <v>#DIV/0!</v>
      </c>
      <c r="AP225" s="989" t="e">
        <f>VLOOKUP($E225,AM$450:AP$461,4,FALSE)*AM225*($K225)+(AM225-AN225-AO225)*(1-$K225)</f>
        <v>#DIV/0!</v>
      </c>
      <c r="AQ225" s="946"/>
      <c r="AU225" s="988">
        <f t="shared" si="194"/>
        <v>0</v>
      </c>
      <c r="AV225" s="989" t="e">
        <f>VLOOKUP($E225,AU$450:AX$461,2,FALSE)*AU225*($K225)+IF($G225&lt;&gt;0,($H225/$G225)*AU225,0)*(1-$K225)</f>
        <v>#DIV/0!</v>
      </c>
      <c r="AW225" s="989" t="e">
        <f>VLOOKUP($E225,AU$450:AX$461,3,FALSE)*AU225*($K225)+IF($G225&lt;&gt;0,($I225/$G225)*AU225,0)*(1-$K225)</f>
        <v>#DIV/0!</v>
      </c>
      <c r="AX225" s="989" t="e">
        <f>VLOOKUP($E225,AU$450:AX$461,4,FALSE)*AU225*($K225)+(AU225-AV225-AW225)*(1-$K225)</f>
        <v>#DIV/0!</v>
      </c>
      <c r="AY225" s="946"/>
      <c r="BC225" s="988">
        <f t="shared" si="195"/>
        <v>0</v>
      </c>
      <c r="BD225" s="989" t="e">
        <f>VLOOKUP($E225,BC$450:BF$461,2,FALSE)*BC225*($K225)+IF($G225&lt;&gt;0,($H225/$G225)*BC225,0)*(1-$K225)</f>
        <v>#DIV/0!</v>
      </c>
      <c r="BE225" s="989" t="e">
        <f>VLOOKUP($E225,BC$450:BF$461,3,FALSE)*BC225*($K225)+IF($G225&lt;&gt;0,($I225/$G225)*BC225,0)*(1-$K225)</f>
        <v>#DIV/0!</v>
      </c>
      <c r="BF225" s="989" t="e">
        <f>VLOOKUP($E225,BC$450:BF$461,4,FALSE)*BC225*($K225)+(BC225-BD225-BE225)*(1-$K225)</f>
        <v>#DIV/0!</v>
      </c>
      <c r="BG225" s="946"/>
      <c r="BK225" s="988">
        <f t="shared" si="196"/>
        <v>0</v>
      </c>
      <c r="BL225" s="989" t="e">
        <f>VLOOKUP($E225,BK$450:BN$461,2,FALSE)*BK225*($K225)+IF($G225&lt;&gt;0,($H225/$G225)*BK225,0)*(1-$K225)</f>
        <v>#DIV/0!</v>
      </c>
      <c r="BM225" s="989" t="e">
        <f>VLOOKUP($E225,BK$450:BN$461,3,FALSE)*BK225*($K225)+IF($G225&lt;&gt;0,($I225/$G225)*BK225,0)*(1-$K225)</f>
        <v>#DIV/0!</v>
      </c>
      <c r="BN225" s="989" t="e">
        <f>VLOOKUP($E225,BK$450:BN$461,4,FALSE)*BK225*($K225)+(BK225-BL225-BM225)*(1-$K225)</f>
        <v>#DIV/0!</v>
      </c>
      <c r="BO225" s="946"/>
      <c r="BS225" s="988">
        <f t="shared" si="197"/>
        <v>0</v>
      </c>
      <c r="BT225" s="989" t="e">
        <f>VLOOKUP($E225,BS$450:BV$461,2,FALSE)*BS225*($K225)+IF($G225&lt;&gt;0,($H225/$G225)*BS225,0)*(1-$K225)</f>
        <v>#DIV/0!</v>
      </c>
      <c r="BU225" s="989" t="e">
        <f>VLOOKUP($E225,BS$450:BV$461,3,FALSE)*BS225*($K225)+IF($G225&lt;&gt;0,($I225/$G225)*BS225,0)*(1-$K225)</f>
        <v>#DIV/0!</v>
      </c>
      <c r="BV225" s="989" t="e">
        <f>VLOOKUP($E225,BS$450:BV$461,4,FALSE)*BS225*($K225)+(BS225-BT225-BU225)*(1-$K225)</f>
        <v>#DIV/0!</v>
      </c>
      <c r="BW225" s="946"/>
      <c r="CA225" s="988">
        <f t="shared" si="198"/>
        <v>0</v>
      </c>
      <c r="CB225" s="989" t="e">
        <f>VLOOKUP($E225,CA$450:CD$461,2,FALSE)*CA225*($K225)+IF($G225&lt;&gt;0,($H225/$G225)*CA225,0)*(1-$K225)</f>
        <v>#DIV/0!</v>
      </c>
      <c r="CC225" s="989" t="e">
        <f>VLOOKUP($E225,CA$450:CD$461,3,FALSE)*CA225*($K225)+IF($G225&lt;&gt;0,($I225/$G225)*CA225,0)*(1-$K225)</f>
        <v>#DIV/0!</v>
      </c>
      <c r="CD225" s="989" t="e">
        <f>VLOOKUP($E225,CA$450:CD$461,4,FALSE)*CA225*($K225)+(CA225-CB225-CC225)*(1-$K225)</f>
        <v>#DIV/0!</v>
      </c>
      <c r="CE225" s="946"/>
      <c r="CI225" s="988">
        <f t="shared" si="199"/>
        <v>0</v>
      </c>
      <c r="CJ225" s="989" t="e">
        <f>VLOOKUP($E225,CI$450:CL$461,2,FALSE)*CI225*($K225)+IF($G225&lt;&gt;0,($H225/$G225)*CI225,0)*(1-$K225)</f>
        <v>#DIV/0!</v>
      </c>
      <c r="CK225" s="989" t="e">
        <f>VLOOKUP($E225,CI$450:CL$461,3,FALSE)*CI225*($K225)+IF($G225&lt;&gt;0,($I225/$G225)*CI225,0)*(1-$K225)</f>
        <v>#DIV/0!</v>
      </c>
      <c r="CL225" s="989" t="e">
        <f>VLOOKUP($E225,CI$450:CL$461,4,FALSE)*CI225*($K225)+(CI225-CJ225-CK225)*(1-$K225)</f>
        <v>#DIV/0!</v>
      </c>
      <c r="CM225" s="946"/>
      <c r="CQ225" s="988">
        <f t="shared" si="200"/>
        <v>0</v>
      </c>
      <c r="CR225" s="989" t="e">
        <f>VLOOKUP($E225,CQ$450:CT$461,2,FALSE)*CQ225*($K225)+IF($G225&lt;&gt;0,($H225/$G225)*CQ225,0)*(1-$K225)</f>
        <v>#DIV/0!</v>
      </c>
      <c r="CS225" s="989" t="e">
        <f>VLOOKUP($E225,CQ$450:CT$461,3,FALSE)*CQ225*($K225)+IF($G225&lt;&gt;0,($I225/$G225)*CQ225,0)*(1-$K225)</f>
        <v>#DIV/0!</v>
      </c>
      <c r="CT225" s="989" t="e">
        <f>VLOOKUP($E225,CQ$450:CT$461,4,FALSE)*CQ225*($K225)+(CQ225-CR225-CS225)*(1-$K225)</f>
        <v>#DIV/0!</v>
      </c>
      <c r="CU225" s="946"/>
      <c r="CY225" s="988">
        <f t="shared" si="201"/>
        <v>0</v>
      </c>
      <c r="CZ225" s="989" t="e">
        <f>VLOOKUP($E225,CY$450:DB$461,2,FALSE)*CY225*($K225)+IF($G225&lt;&gt;0,($H225/$G225)*CY225,0)*(1-$K225)</f>
        <v>#DIV/0!</v>
      </c>
      <c r="DA225" s="989" t="e">
        <f>VLOOKUP($E225,CY$450:DB$461,3,FALSE)*CY225*($K225)+IF($G225&lt;&gt;0,($I225/$G225)*CY225,0)*(1-$K225)</f>
        <v>#DIV/0!</v>
      </c>
      <c r="DB225" s="989" t="e">
        <f>VLOOKUP($E225,CY$450:DB$461,4,FALSE)*CY225*($K225)+(CY225-CZ225-DA225)*(1-$K225)</f>
        <v>#DIV/0!</v>
      </c>
      <c r="DC225" s="946"/>
      <c r="DG225" s="988">
        <f t="shared" si="202"/>
        <v>0</v>
      </c>
      <c r="DH225" s="989" t="e">
        <f>VLOOKUP($E225,DG$450:DJ$461,2,FALSE)*DG225*($K225)+IF($G225&lt;&gt;0,($H225/$G225)*DG225,0)*(1-$K225)</f>
        <v>#DIV/0!</v>
      </c>
      <c r="DI225" s="989" t="e">
        <f>VLOOKUP($E225,DG$450:DJ$461,3,FALSE)*DG225*($K225)+IF($G225&lt;&gt;0,($I225/$G225)*DG225,0)*(1-$K225)</f>
        <v>#DIV/0!</v>
      </c>
      <c r="DJ225" s="989" t="e">
        <f>VLOOKUP($E225,DG$450:DJ$461,4,FALSE)*DG225*($K225)+(DG225-DH225-DI225)*(1-$K225)</f>
        <v>#DIV/0!</v>
      </c>
      <c r="DK225" s="946"/>
      <c r="DO225" s="988">
        <f t="shared" si="203"/>
        <v>0</v>
      </c>
      <c r="DP225" s="989" t="e">
        <f>VLOOKUP($E225,DO$450:DR$461,2,FALSE)*DO225*($K225)+IF($G225&lt;&gt;0,($H225/$G225)*DO225,0)*(1-$K225)</f>
        <v>#DIV/0!</v>
      </c>
      <c r="DQ225" s="989" t="e">
        <f>VLOOKUP($E225,DO$450:DR$461,3,FALSE)*DO225*($K225)+IF($G225&lt;&gt;0,($I225/$G225)*DO225,0)*(1-$K225)</f>
        <v>#DIV/0!</v>
      </c>
      <c r="DR225" s="989" t="e">
        <f>VLOOKUP($E225,DO$450:DR$461,4,FALSE)*DO225*($K225)+(DO225-DP225-DQ225)*(1-$K225)</f>
        <v>#DIV/0!</v>
      </c>
      <c r="DS225" s="946"/>
      <c r="DW225" s="988">
        <f t="shared" si="204"/>
        <v>0</v>
      </c>
      <c r="DX225" s="989" t="e">
        <f>VLOOKUP($E225,DW$450:DZ$461,2,FALSE)*DW225*($K225)+IF($G225&lt;&gt;0,($H225/$G225)*DW225,0)*(1-$K225)</f>
        <v>#DIV/0!</v>
      </c>
      <c r="DY225" s="989" t="e">
        <f>VLOOKUP($E225,DW$450:DZ$461,3,FALSE)*DW225*($K225)+IF($G225&lt;&gt;0,($I225/$G225)*DW225,0)*(1-$K225)</f>
        <v>#DIV/0!</v>
      </c>
      <c r="DZ225" s="989" t="e">
        <f>VLOOKUP($E225,DW$450:DZ$461,4,FALSE)*DW225*($K225)+(DW225-DX225-DY225)*(1-$K225)</f>
        <v>#DIV/0!</v>
      </c>
      <c r="EA225" s="946"/>
      <c r="EE225" s="988">
        <f t="shared" si="205"/>
        <v>0</v>
      </c>
      <c r="EF225" s="989" t="e">
        <f>VLOOKUP($E225,EE$450:EH$461,2,FALSE)*EE225*($K225)+IF($G225&lt;&gt;0,($H225/$G225)*EE225,0)*(1-$K225)</f>
        <v>#DIV/0!</v>
      </c>
      <c r="EG225" s="989" t="e">
        <f>VLOOKUP($E225,EE$450:EH$461,3,FALSE)*EE225*($K225)+IF($G225&lt;&gt;0,($I225/$G225)*EE225,0)*(1-$K225)</f>
        <v>#DIV/0!</v>
      </c>
      <c r="EH225" s="989" t="e">
        <f>VLOOKUP($E225,EE$450:EH$461,4,FALSE)*EE225*($K225)+(EE225-EF225-EG225)*(1-$K225)</f>
        <v>#DIV/0!</v>
      </c>
      <c r="EI225" s="946"/>
      <c r="EM225" s="988">
        <f t="shared" si="206"/>
        <v>0</v>
      </c>
      <c r="EN225" s="989" t="e">
        <f>VLOOKUP($E225,EM$450:EP$461,2,FALSE)*EM225*($K225)+IF($G225&lt;&gt;0,($H225/$G225)*EM225,0)*(1-$K225)</f>
        <v>#DIV/0!</v>
      </c>
      <c r="EO225" s="989" t="e">
        <f>VLOOKUP($E225,EM$450:EP$461,3,FALSE)*EM225*($K225)+IF($G225&lt;&gt;0,($I225/$G225)*EM225,0)*(1-$K225)</f>
        <v>#DIV/0!</v>
      </c>
      <c r="EP225" s="989" t="e">
        <f>VLOOKUP($E225,EM$450:EP$461,4,FALSE)*EM225*($K225)+(EM225-EN225-EO225)*(1-$K225)</f>
        <v>#DIV/0!</v>
      </c>
      <c r="EQ225" s="946"/>
      <c r="EU225" s="988">
        <f t="shared" si="207"/>
        <v>0</v>
      </c>
      <c r="EV225" s="989" t="e">
        <f>VLOOKUP($E225,EU$450:EX$461,2,FALSE)*EU225*($K225)+IF($G225&lt;&gt;0,($H225/$G225)*EU225,0)*(1-$K225)</f>
        <v>#DIV/0!</v>
      </c>
      <c r="EW225" s="989" t="e">
        <f>VLOOKUP($E225,EU$450:EX$461,3,FALSE)*EU225*($K225)+IF($G225&lt;&gt;0,($I225/$G225)*EU225,0)*(1-$K225)</f>
        <v>#DIV/0!</v>
      </c>
      <c r="EX225" s="989" t="e">
        <f>VLOOKUP($E225,EU$450:EX$461,4,FALSE)*EU225*($K225)+(EU225-EV225-EW225)*(1-$K225)</f>
        <v>#DIV/0!</v>
      </c>
      <c r="EY225" s="946"/>
      <c r="FC225" s="988">
        <f t="shared" si="208"/>
        <v>0</v>
      </c>
      <c r="FD225" s="989" t="e">
        <f>VLOOKUP($E225,FC$450:FF$461,2,FALSE)*FC225*($K225)+IF($G225&lt;&gt;0,($H225/$G225)*FC225,0)*(1-$K225)</f>
        <v>#DIV/0!</v>
      </c>
      <c r="FE225" s="989" t="e">
        <f>VLOOKUP($E225,FC$450:FF$461,3,FALSE)*FC225*($K225)+IF($G225&lt;&gt;0,($I225/$G225)*FC225,0)*(1-$K225)</f>
        <v>#DIV/0!</v>
      </c>
      <c r="FF225" s="989" t="e">
        <f>VLOOKUP($E225,FC$450:FF$461,4,FALSE)*FC225*($K225)+(FC225-FD225-FE225)*(1-$K225)</f>
        <v>#DIV/0!</v>
      </c>
      <c r="FG225" s="946"/>
      <c r="FK225" s="988">
        <f t="shared" si="209"/>
        <v>0</v>
      </c>
      <c r="FL225" s="989" t="e">
        <f>VLOOKUP($E225,FK$450:FN$461,2,FALSE)*FK225*($K225)+IF($G225&lt;&gt;0,($H225/$G225)*FK225,0)*(1-$K225)</f>
        <v>#DIV/0!</v>
      </c>
      <c r="FM225" s="989" t="e">
        <f>VLOOKUP($E225,FK$450:FN$461,3,FALSE)*FK225*($K225)+IF($G225&lt;&gt;0,($I225/$G225)*FK225,0)*(1-$K225)</f>
        <v>#DIV/0!</v>
      </c>
      <c r="FN225" s="989" t="e">
        <f>VLOOKUP($E225,FK$450:FN$461,4,FALSE)*FK225*($K225)+(FK225-FL225-FM225)*(1-$K225)</f>
        <v>#DIV/0!</v>
      </c>
      <c r="FO225" s="946"/>
    </row>
    <row r="226" spans="1:171">
      <c r="A226" s="1246"/>
      <c r="B226" s="787" t="s">
        <v>166</v>
      </c>
      <c r="C226" s="1963" t="s">
        <v>72</v>
      </c>
      <c r="D226" s="764">
        <v>923</v>
      </c>
      <c r="E226" s="182" t="str">
        <f>'Sch 3 - Expenses'!E62</f>
        <v>LABOR</v>
      </c>
      <c r="F226" s="765"/>
      <c r="G226" s="182">
        <f>'Sch 3 - Expenses'!G62</f>
        <v>0</v>
      </c>
      <c r="H226" s="182">
        <f>'Sch 3 - Expenses'!H62</f>
        <v>0</v>
      </c>
      <c r="I226" s="182">
        <f>'Sch 3 - Expenses'!I62</f>
        <v>0</v>
      </c>
      <c r="J226" s="1247">
        <f>'Sch 3 - Expenses'!J62</f>
        <v>0</v>
      </c>
      <c r="K226" s="777">
        <f t="shared" si="189"/>
        <v>1</v>
      </c>
      <c r="O226" s="988">
        <f t="shared" si="190"/>
        <v>0</v>
      </c>
      <c r="P226" s="989" t="e">
        <f>VLOOKUP($E226,O$450:R$461,2,FALSE)*O226*($K226)+IF($G226&lt;&gt;0,($H226/$G226)*O226,0)*(1-$K226)</f>
        <v>#DIV/0!</v>
      </c>
      <c r="Q226" s="989" t="e">
        <f>VLOOKUP($E226,O$450:R$461,3,FALSE)*O226*($K226)+IF($G226&lt;&gt;0,($I226/$G226)*O226,0)*(1-$K226)</f>
        <v>#DIV/0!</v>
      </c>
      <c r="R226" s="989" t="e">
        <f>VLOOKUP($E226,O$450:R$461,4,FALSE)*O226*($K226)+(O226-P226-Q226)*(1-$K226)</f>
        <v>#DIV/0!</v>
      </c>
      <c r="S226" s="946"/>
      <c r="W226" s="988">
        <f t="shared" si="191"/>
        <v>0</v>
      </c>
      <c r="X226" s="989" t="e">
        <f>VLOOKUP($E226,W$450:Z$461,2,FALSE)*W226*($K226)+IF($G226&lt;&gt;0,($H226/$G226)*W226,0)*(1-$K226)</f>
        <v>#DIV/0!</v>
      </c>
      <c r="Y226" s="989" t="e">
        <f>VLOOKUP($E226,W$450:Z$461,3,FALSE)*W226*($K226)+IF($G226&lt;&gt;0,($I226/$G226)*W226,0)*(1-$K226)</f>
        <v>#DIV/0!</v>
      </c>
      <c r="Z226" s="989" t="e">
        <f>VLOOKUP($E226,W$450:Z$461,4,FALSE)*W226*($K226)+(W226-X226-Y226)*(1-$K226)</f>
        <v>#DIV/0!</v>
      </c>
      <c r="AA226" s="946"/>
      <c r="AE226" s="988">
        <f t="shared" si="192"/>
        <v>0</v>
      </c>
      <c r="AF226" s="989" t="e">
        <f>VLOOKUP($E226,AE$450:AH$461,2,FALSE)*AE226*($K226)+IF($G226&lt;&gt;0,($H226/$G226)*AE226,0)*(1-$K226)</f>
        <v>#DIV/0!</v>
      </c>
      <c r="AG226" s="989" t="e">
        <f>VLOOKUP($E226,AE$450:AH$461,3,FALSE)*AE226*($K226)+IF($G226&lt;&gt;0,($I226/$G226)*AE226,0)*(1-$K226)</f>
        <v>#DIV/0!</v>
      </c>
      <c r="AH226" s="989" t="e">
        <f>VLOOKUP($E226,AE$450:AH$461,4,FALSE)*AE226*($K226)+(AE226-AF226-AG226)*(1-$K226)</f>
        <v>#DIV/0!</v>
      </c>
      <c r="AI226" s="946"/>
      <c r="AM226" s="988">
        <f t="shared" si="193"/>
        <v>0</v>
      </c>
      <c r="AN226" s="989" t="e">
        <f>VLOOKUP($E226,AM$450:AP$461,2,FALSE)*AM226*($K226)+IF($G226&lt;&gt;0,($H226/$G226)*AM226,0)*(1-$K226)</f>
        <v>#DIV/0!</v>
      </c>
      <c r="AO226" s="989" t="e">
        <f>VLOOKUP($E226,AM$450:AP$461,3,FALSE)*AM226*($K226)+IF($G226&lt;&gt;0,($I226/$G226)*AM226,0)*(1-$K226)</f>
        <v>#DIV/0!</v>
      </c>
      <c r="AP226" s="989" t="e">
        <f>VLOOKUP($E226,AM$450:AP$461,4,FALSE)*AM226*($K226)+(AM226-AN226-AO226)*(1-$K226)</f>
        <v>#DIV/0!</v>
      </c>
      <c r="AQ226" s="946"/>
      <c r="AU226" s="988">
        <f t="shared" si="194"/>
        <v>0</v>
      </c>
      <c r="AV226" s="989" t="e">
        <f>VLOOKUP($E226,AU$450:AX$461,2,FALSE)*AU226*($K226)+IF($G226&lt;&gt;0,($H226/$G226)*AU226,0)*(1-$K226)</f>
        <v>#DIV/0!</v>
      </c>
      <c r="AW226" s="989" t="e">
        <f>VLOOKUP($E226,AU$450:AX$461,3,FALSE)*AU226*($K226)+IF($G226&lt;&gt;0,($I226/$G226)*AU226,0)*(1-$K226)</f>
        <v>#DIV/0!</v>
      </c>
      <c r="AX226" s="989" t="e">
        <f>VLOOKUP($E226,AU$450:AX$461,4,FALSE)*AU226*($K226)+(AU226-AV226-AW226)*(1-$K226)</f>
        <v>#DIV/0!</v>
      </c>
      <c r="AY226" s="946"/>
      <c r="BC226" s="988">
        <f t="shared" si="195"/>
        <v>0</v>
      </c>
      <c r="BD226" s="989" t="e">
        <f>VLOOKUP($E226,BC$450:BF$461,2,FALSE)*BC226*($K226)+IF($G226&lt;&gt;0,($H226/$G226)*BC226,0)*(1-$K226)</f>
        <v>#DIV/0!</v>
      </c>
      <c r="BE226" s="989" t="e">
        <f>VLOOKUP($E226,BC$450:BF$461,3,FALSE)*BC226*($K226)+IF($G226&lt;&gt;0,($I226/$G226)*BC226,0)*(1-$K226)</f>
        <v>#DIV/0!</v>
      </c>
      <c r="BF226" s="989" t="e">
        <f>VLOOKUP($E226,BC$450:BF$461,4,FALSE)*BC226*($K226)+(BC226-BD226-BE226)*(1-$K226)</f>
        <v>#DIV/0!</v>
      </c>
      <c r="BG226" s="946"/>
      <c r="BK226" s="988">
        <f t="shared" si="196"/>
        <v>0</v>
      </c>
      <c r="BL226" s="989" t="e">
        <f>VLOOKUP($E226,BK$450:BN$461,2,FALSE)*BK226*($K226)+IF($G226&lt;&gt;0,($H226/$G226)*BK226,0)*(1-$K226)</f>
        <v>#DIV/0!</v>
      </c>
      <c r="BM226" s="989" t="e">
        <f>VLOOKUP($E226,BK$450:BN$461,3,FALSE)*BK226*($K226)+IF($G226&lt;&gt;0,($I226/$G226)*BK226,0)*(1-$K226)</f>
        <v>#DIV/0!</v>
      </c>
      <c r="BN226" s="989" t="e">
        <f>VLOOKUP($E226,BK$450:BN$461,4,FALSE)*BK226*($K226)+(BK226-BL226-BM226)*(1-$K226)</f>
        <v>#DIV/0!</v>
      </c>
      <c r="BO226" s="946"/>
      <c r="BS226" s="988">
        <f t="shared" si="197"/>
        <v>0</v>
      </c>
      <c r="BT226" s="989" t="e">
        <f>VLOOKUP($E226,BS$450:BV$461,2,FALSE)*BS226*($K226)+IF($G226&lt;&gt;0,($H226/$G226)*BS226,0)*(1-$K226)</f>
        <v>#DIV/0!</v>
      </c>
      <c r="BU226" s="989" t="e">
        <f>VLOOKUP($E226,BS$450:BV$461,3,FALSE)*BS226*($K226)+IF($G226&lt;&gt;0,($I226/$G226)*BS226,0)*(1-$K226)</f>
        <v>#DIV/0!</v>
      </c>
      <c r="BV226" s="989" t="e">
        <f>VLOOKUP($E226,BS$450:BV$461,4,FALSE)*BS226*($K226)+(BS226-BT226-BU226)*(1-$K226)</f>
        <v>#DIV/0!</v>
      </c>
      <c r="BW226" s="946"/>
      <c r="CA226" s="988">
        <f t="shared" si="198"/>
        <v>0</v>
      </c>
      <c r="CB226" s="989" t="e">
        <f>VLOOKUP($E226,CA$450:CD$461,2,FALSE)*CA226*($K226)+IF($G226&lt;&gt;0,($H226/$G226)*CA226,0)*(1-$K226)</f>
        <v>#DIV/0!</v>
      </c>
      <c r="CC226" s="989" t="e">
        <f>VLOOKUP($E226,CA$450:CD$461,3,FALSE)*CA226*($K226)+IF($G226&lt;&gt;0,($I226/$G226)*CA226,0)*(1-$K226)</f>
        <v>#DIV/0!</v>
      </c>
      <c r="CD226" s="989" t="e">
        <f>VLOOKUP($E226,CA$450:CD$461,4,FALSE)*CA226*($K226)+(CA226-CB226-CC226)*(1-$K226)</f>
        <v>#DIV/0!</v>
      </c>
      <c r="CE226" s="946"/>
      <c r="CI226" s="988">
        <f t="shared" si="199"/>
        <v>0</v>
      </c>
      <c r="CJ226" s="989" t="e">
        <f>VLOOKUP($E226,CI$450:CL$461,2,FALSE)*CI226*($K226)+IF($G226&lt;&gt;0,($H226/$G226)*CI226,0)*(1-$K226)</f>
        <v>#DIV/0!</v>
      </c>
      <c r="CK226" s="989" t="e">
        <f>VLOOKUP($E226,CI$450:CL$461,3,FALSE)*CI226*($K226)+IF($G226&lt;&gt;0,($I226/$G226)*CI226,0)*(1-$K226)</f>
        <v>#DIV/0!</v>
      </c>
      <c r="CL226" s="989" t="e">
        <f>VLOOKUP($E226,CI$450:CL$461,4,FALSE)*CI226*($K226)+(CI226-CJ226-CK226)*(1-$K226)</f>
        <v>#DIV/0!</v>
      </c>
      <c r="CM226" s="946"/>
      <c r="CQ226" s="988">
        <f t="shared" si="200"/>
        <v>0</v>
      </c>
      <c r="CR226" s="989" t="e">
        <f>VLOOKUP($E226,CQ$450:CT$461,2,FALSE)*CQ226*($K226)+IF($G226&lt;&gt;0,($H226/$G226)*CQ226,0)*(1-$K226)</f>
        <v>#DIV/0!</v>
      </c>
      <c r="CS226" s="989" t="e">
        <f>VLOOKUP($E226,CQ$450:CT$461,3,FALSE)*CQ226*($K226)+IF($G226&lt;&gt;0,($I226/$G226)*CQ226,0)*(1-$K226)</f>
        <v>#DIV/0!</v>
      </c>
      <c r="CT226" s="989" t="e">
        <f>VLOOKUP($E226,CQ$450:CT$461,4,FALSE)*CQ226*($K226)+(CQ226-CR226-CS226)*(1-$K226)</f>
        <v>#DIV/0!</v>
      </c>
      <c r="CU226" s="946"/>
      <c r="CY226" s="988">
        <f t="shared" si="201"/>
        <v>0</v>
      </c>
      <c r="CZ226" s="989" t="e">
        <f>VLOOKUP($E226,CY$450:DB$461,2,FALSE)*CY226*($K226)+IF($G226&lt;&gt;0,($H226/$G226)*CY226,0)*(1-$K226)</f>
        <v>#DIV/0!</v>
      </c>
      <c r="DA226" s="989" t="e">
        <f>VLOOKUP($E226,CY$450:DB$461,3,FALSE)*CY226*($K226)+IF($G226&lt;&gt;0,($I226/$G226)*CY226,0)*(1-$K226)</f>
        <v>#DIV/0!</v>
      </c>
      <c r="DB226" s="989" t="e">
        <f>VLOOKUP($E226,CY$450:DB$461,4,FALSE)*CY226*($K226)+(CY226-CZ226-DA226)*(1-$K226)</f>
        <v>#DIV/0!</v>
      </c>
      <c r="DC226" s="946"/>
      <c r="DG226" s="988">
        <f t="shared" si="202"/>
        <v>0</v>
      </c>
      <c r="DH226" s="989" t="e">
        <f>VLOOKUP($E226,DG$450:DJ$461,2,FALSE)*DG226*($K226)+IF($G226&lt;&gt;0,($H226/$G226)*DG226,0)*(1-$K226)</f>
        <v>#DIV/0!</v>
      </c>
      <c r="DI226" s="989" t="e">
        <f>VLOOKUP($E226,DG$450:DJ$461,3,FALSE)*DG226*($K226)+IF($G226&lt;&gt;0,($I226/$G226)*DG226,0)*(1-$K226)</f>
        <v>#DIV/0!</v>
      </c>
      <c r="DJ226" s="989" t="e">
        <f>VLOOKUP($E226,DG$450:DJ$461,4,FALSE)*DG226*($K226)+(DG226-DH226-DI226)*(1-$K226)</f>
        <v>#DIV/0!</v>
      </c>
      <c r="DK226" s="946"/>
      <c r="DO226" s="988">
        <f t="shared" si="203"/>
        <v>0</v>
      </c>
      <c r="DP226" s="989" t="e">
        <f>VLOOKUP($E226,DO$450:DR$461,2,FALSE)*DO226*($K226)+IF($G226&lt;&gt;0,($H226/$G226)*DO226,0)*(1-$K226)</f>
        <v>#DIV/0!</v>
      </c>
      <c r="DQ226" s="989" t="e">
        <f>VLOOKUP($E226,DO$450:DR$461,3,FALSE)*DO226*($K226)+IF($G226&lt;&gt;0,($I226/$G226)*DO226,0)*(1-$K226)</f>
        <v>#DIV/0!</v>
      </c>
      <c r="DR226" s="989" t="e">
        <f>VLOOKUP($E226,DO$450:DR$461,4,FALSE)*DO226*($K226)+(DO226-DP226-DQ226)*(1-$K226)</f>
        <v>#DIV/0!</v>
      </c>
      <c r="DS226" s="946"/>
      <c r="DW226" s="988">
        <f t="shared" si="204"/>
        <v>0</v>
      </c>
      <c r="DX226" s="989" t="e">
        <f>VLOOKUP($E226,DW$450:DZ$461,2,FALSE)*DW226*($K226)+IF($G226&lt;&gt;0,($H226/$G226)*DW226,0)*(1-$K226)</f>
        <v>#DIV/0!</v>
      </c>
      <c r="DY226" s="989" t="e">
        <f>VLOOKUP($E226,DW$450:DZ$461,3,FALSE)*DW226*($K226)+IF($G226&lt;&gt;0,($I226/$G226)*DW226,0)*(1-$K226)</f>
        <v>#DIV/0!</v>
      </c>
      <c r="DZ226" s="989" t="e">
        <f>VLOOKUP($E226,DW$450:DZ$461,4,FALSE)*DW226*($K226)+(DW226-DX226-DY226)*(1-$K226)</f>
        <v>#DIV/0!</v>
      </c>
      <c r="EA226" s="946"/>
      <c r="EE226" s="988">
        <f t="shared" si="205"/>
        <v>0</v>
      </c>
      <c r="EF226" s="989" t="e">
        <f>VLOOKUP($E226,EE$450:EH$461,2,FALSE)*EE226*($K226)+IF($G226&lt;&gt;0,($H226/$G226)*EE226,0)*(1-$K226)</f>
        <v>#DIV/0!</v>
      </c>
      <c r="EG226" s="989" t="e">
        <f>VLOOKUP($E226,EE$450:EH$461,3,FALSE)*EE226*($K226)+IF($G226&lt;&gt;0,($I226/$G226)*EE226,0)*(1-$K226)</f>
        <v>#DIV/0!</v>
      </c>
      <c r="EH226" s="989" t="e">
        <f>VLOOKUP($E226,EE$450:EH$461,4,FALSE)*EE226*($K226)+(EE226-EF226-EG226)*(1-$K226)</f>
        <v>#DIV/0!</v>
      </c>
      <c r="EI226" s="946"/>
      <c r="EM226" s="988">
        <f t="shared" si="206"/>
        <v>0</v>
      </c>
      <c r="EN226" s="989" t="e">
        <f>VLOOKUP($E226,EM$450:EP$461,2,FALSE)*EM226*($K226)+IF($G226&lt;&gt;0,($H226/$G226)*EM226,0)*(1-$K226)</f>
        <v>#DIV/0!</v>
      </c>
      <c r="EO226" s="989" t="e">
        <f>VLOOKUP($E226,EM$450:EP$461,3,FALSE)*EM226*($K226)+IF($G226&lt;&gt;0,($I226/$G226)*EM226,0)*(1-$K226)</f>
        <v>#DIV/0!</v>
      </c>
      <c r="EP226" s="989" t="e">
        <f>VLOOKUP($E226,EM$450:EP$461,4,FALSE)*EM226*($K226)+(EM226-EN226-EO226)*(1-$K226)</f>
        <v>#DIV/0!</v>
      </c>
      <c r="EQ226" s="946"/>
      <c r="EU226" s="988">
        <f t="shared" si="207"/>
        <v>0</v>
      </c>
      <c r="EV226" s="989" t="e">
        <f>VLOOKUP($E226,EU$450:EX$461,2,FALSE)*EU226*($K226)+IF($G226&lt;&gt;0,($H226/$G226)*EU226,0)*(1-$K226)</f>
        <v>#DIV/0!</v>
      </c>
      <c r="EW226" s="989" t="e">
        <f>VLOOKUP($E226,EU$450:EX$461,3,FALSE)*EU226*($K226)+IF($G226&lt;&gt;0,($I226/$G226)*EU226,0)*(1-$K226)</f>
        <v>#DIV/0!</v>
      </c>
      <c r="EX226" s="989" t="e">
        <f>VLOOKUP($E226,EU$450:EX$461,4,FALSE)*EU226*($K226)+(EU226-EV226-EW226)*(1-$K226)</f>
        <v>#DIV/0!</v>
      </c>
      <c r="EY226" s="946"/>
      <c r="FC226" s="988">
        <f t="shared" si="208"/>
        <v>0</v>
      </c>
      <c r="FD226" s="989" t="e">
        <f>VLOOKUP($E226,FC$450:FF$461,2,FALSE)*FC226*($K226)+IF($G226&lt;&gt;0,($H226/$G226)*FC226,0)*(1-$K226)</f>
        <v>#DIV/0!</v>
      </c>
      <c r="FE226" s="989" t="e">
        <f>VLOOKUP($E226,FC$450:FF$461,3,FALSE)*FC226*($K226)+IF($G226&lt;&gt;0,($I226/$G226)*FC226,0)*(1-$K226)</f>
        <v>#DIV/0!</v>
      </c>
      <c r="FF226" s="989" t="e">
        <f>VLOOKUP($E226,FC$450:FF$461,4,FALSE)*FC226*($K226)+(FC226-FD226-FE226)*(1-$K226)</f>
        <v>#DIV/0!</v>
      </c>
      <c r="FG226" s="946"/>
      <c r="FK226" s="988">
        <f t="shared" si="209"/>
        <v>0</v>
      </c>
      <c r="FL226" s="989" t="e">
        <f>VLOOKUP($E226,FK$450:FN$461,2,FALSE)*FK226*($K226)+IF($G226&lt;&gt;0,($H226/$G226)*FK226,0)*(1-$K226)</f>
        <v>#DIV/0!</v>
      </c>
      <c r="FM226" s="989" t="e">
        <f>VLOOKUP($E226,FK$450:FN$461,3,FALSE)*FK226*($K226)+IF($G226&lt;&gt;0,($I226/$G226)*FK226,0)*(1-$K226)</f>
        <v>#DIV/0!</v>
      </c>
      <c r="FN226" s="989" t="e">
        <f>VLOOKUP($E226,FK$450:FN$461,4,FALSE)*FK226*($K226)+(FK226-FL226-FM226)*(1-$K226)</f>
        <v>#DIV/0!</v>
      </c>
      <c r="FO226" s="946"/>
    </row>
    <row r="227" spans="1:171">
      <c r="A227" s="1267">
        <v>94000</v>
      </c>
      <c r="B227" s="787" t="s">
        <v>167</v>
      </c>
      <c r="C227" s="1963" t="s">
        <v>72</v>
      </c>
      <c r="D227" s="764">
        <v>924</v>
      </c>
      <c r="E227" s="182" t="str">
        <f>'Sch 3 - Expenses'!E63</f>
        <v>PTDG</v>
      </c>
      <c r="F227" s="765"/>
      <c r="G227" s="182">
        <f>'Sch 3 - Expenses'!G63</f>
        <v>0</v>
      </c>
      <c r="H227" s="182">
        <f>'Sch 3 - Expenses'!H63</f>
        <v>0</v>
      </c>
      <c r="I227" s="182">
        <f>'Sch 3 - Expenses'!I63</f>
        <v>0</v>
      </c>
      <c r="J227" s="1247">
        <f>'Sch 3 - Expenses'!J63</f>
        <v>0</v>
      </c>
      <c r="K227" s="777">
        <f t="shared" si="189"/>
        <v>1</v>
      </c>
      <c r="N227" s="1025">
        <f>VLOOKUP($A227,'New Resources - Group'!$A$4:$Y$133,N$2,FALSE)*N$1</f>
        <v>0</v>
      </c>
      <c r="O227" s="988">
        <f>$G227+N227</f>
        <v>0</v>
      </c>
      <c r="P227" s="989">
        <f>VLOOKUP($E227,O$450:R$461,2,FALSE)*O227*($K227)+IF($G227&lt;&gt;0,($H227/$G227)*O227,0)*(1-$K227)</f>
        <v>0</v>
      </c>
      <c r="Q227" s="989">
        <f>VLOOKUP($E227,O$450:R$461,3,FALSE)*O227*($K227)+IF($G227&lt;&gt;0,($I227/$G227)*O227,0)*(1-$K227)</f>
        <v>0</v>
      </c>
      <c r="R227" s="989">
        <f>VLOOKUP($E227,O$450:R$461,4,FALSE)*O227*($K227)+(O227-P227-Q227)*(1-$K227)</f>
        <v>0</v>
      </c>
      <c r="S227" s="946"/>
      <c r="V227" s="1025">
        <f>VLOOKUP($A227,'New Resources - Group'!$A$4:$Y$133,V$2,FALSE)*V$1</f>
        <v>0</v>
      </c>
      <c r="W227" s="988">
        <f>$G227+V227</f>
        <v>0</v>
      </c>
      <c r="X227" s="989">
        <f>VLOOKUP($E227,W$450:Z$461,2,FALSE)*W227*($K227)+IF($G227&lt;&gt;0,($H227/$G227)*W227,0)*(1-$K227)</f>
        <v>0</v>
      </c>
      <c r="Y227" s="989">
        <f>VLOOKUP($E227,W$450:Z$461,3,FALSE)*W227*($K227)+IF($G227&lt;&gt;0,($I227/$G227)*W227,0)*(1-$K227)</f>
        <v>0</v>
      </c>
      <c r="Z227" s="989">
        <f>VLOOKUP($E227,W$450:Z$461,4,FALSE)*W227*($K227)+(W227-X227-Y227)*(1-$K227)</f>
        <v>0</v>
      </c>
      <c r="AA227" s="946"/>
      <c r="AD227" s="1025">
        <f>VLOOKUP($A227,'New Resources - Group'!$A$4:$Y$133,AD$2,FALSE)*AD$1</f>
        <v>0</v>
      </c>
      <c r="AE227" s="988">
        <f>$G227+AD227</f>
        <v>0</v>
      </c>
      <c r="AF227" s="989">
        <f>VLOOKUP($E227,AE$450:AH$461,2,FALSE)*AE227*($K227)+IF($G227&lt;&gt;0,($H227/$G227)*AE227,0)*(1-$K227)</f>
        <v>0</v>
      </c>
      <c r="AG227" s="989">
        <f>VLOOKUP($E227,AE$450:AH$461,3,FALSE)*AE227*($K227)+IF($G227&lt;&gt;0,($I227/$G227)*AE227,0)*(1-$K227)</f>
        <v>0</v>
      </c>
      <c r="AH227" s="989">
        <f>VLOOKUP($E227,AE$450:AH$461,4,FALSE)*AE227*($K227)+(AE227-AF227-AG227)*(1-$K227)</f>
        <v>0</v>
      </c>
      <c r="AI227" s="946"/>
      <c r="AL227" s="1025">
        <f>VLOOKUP($A227,'New Resources - Group'!$A$4:$Y$133,AL$2,FALSE)*AL$1</f>
        <v>0</v>
      </c>
      <c r="AM227" s="988">
        <f>$G227+AL227</f>
        <v>0</v>
      </c>
      <c r="AN227" s="989">
        <f>VLOOKUP($E227,AM$450:AP$461,2,FALSE)*AM227*($K227)+IF($G227&lt;&gt;0,($H227/$G227)*AM227,0)*(1-$K227)</f>
        <v>0</v>
      </c>
      <c r="AO227" s="989">
        <f>VLOOKUP($E227,AM$450:AP$461,3,FALSE)*AM227*($K227)+IF($G227&lt;&gt;0,($I227/$G227)*AM227,0)*(1-$K227)</f>
        <v>0</v>
      </c>
      <c r="AP227" s="989">
        <f>VLOOKUP($E227,AM$450:AP$461,4,FALSE)*AM227*($K227)+(AM227-AN227-AO227)*(1-$K227)</f>
        <v>0</v>
      </c>
      <c r="AQ227" s="946"/>
      <c r="AT227" s="1025">
        <f>VLOOKUP($A227,'New Resources - Group'!$A$4:$Y$133,AT$2,FALSE)*AT$1</f>
        <v>0</v>
      </c>
      <c r="AU227" s="988">
        <f>$G227+AT227</f>
        <v>0</v>
      </c>
      <c r="AV227" s="989">
        <f>VLOOKUP($E227,AU$450:AX$461,2,FALSE)*AU227*($K227)+IF($G227&lt;&gt;0,($H227/$G227)*AU227,0)*(1-$K227)</f>
        <v>0</v>
      </c>
      <c r="AW227" s="989">
        <f>VLOOKUP($E227,AU$450:AX$461,3,FALSE)*AU227*($K227)+IF($G227&lt;&gt;0,($I227/$G227)*AU227,0)*(1-$K227)</f>
        <v>0</v>
      </c>
      <c r="AX227" s="989">
        <f>VLOOKUP($E227,AU$450:AX$461,4,FALSE)*AU227*($K227)+(AU227-AV227-AW227)*(1-$K227)</f>
        <v>0</v>
      </c>
      <c r="AY227" s="946"/>
      <c r="BB227" s="1025">
        <f>VLOOKUP($A227,'New Resources - Group'!$A$4:$Y$133,BB$2,FALSE)*BB$1</f>
        <v>0</v>
      </c>
      <c r="BC227" s="988">
        <f>$G227+BB227</f>
        <v>0</v>
      </c>
      <c r="BD227" s="989">
        <f>VLOOKUP($E227,BC$450:BF$461,2,FALSE)*BC227*($K227)+IF($G227&lt;&gt;0,($H227/$G227)*BC227,0)*(1-$K227)</f>
        <v>0</v>
      </c>
      <c r="BE227" s="989">
        <f>VLOOKUP($E227,BC$450:BF$461,3,FALSE)*BC227*($K227)+IF($G227&lt;&gt;0,($I227/$G227)*BC227,0)*(1-$K227)</f>
        <v>0</v>
      </c>
      <c r="BF227" s="989">
        <f>VLOOKUP($E227,BC$450:BF$461,4,FALSE)*BC227*($K227)+(BC227-BD227-BE227)*(1-$K227)</f>
        <v>0</v>
      </c>
      <c r="BG227" s="946"/>
      <c r="BJ227" s="1025">
        <f>VLOOKUP($A227,'New Resources - Group'!$A$4:$Y$133,BJ$2,FALSE)*BJ$1</f>
        <v>0</v>
      </c>
      <c r="BK227" s="988">
        <f>$G227+BJ227</f>
        <v>0</v>
      </c>
      <c r="BL227" s="989">
        <f>VLOOKUP($E227,BK$450:BN$461,2,FALSE)*BK227*($K227)+IF($G227&lt;&gt;0,($H227/$G227)*BK227,0)*(1-$K227)</f>
        <v>0</v>
      </c>
      <c r="BM227" s="989">
        <f>VLOOKUP($E227,BK$450:BN$461,3,FALSE)*BK227*($K227)+IF($G227&lt;&gt;0,($I227/$G227)*BK227,0)*(1-$K227)</f>
        <v>0</v>
      </c>
      <c r="BN227" s="989">
        <f>VLOOKUP($E227,BK$450:BN$461,4,FALSE)*BK227*($K227)+(BK227-BL227-BM227)*(1-$K227)</f>
        <v>0</v>
      </c>
      <c r="BO227" s="946"/>
      <c r="BR227" s="1025">
        <f>VLOOKUP($A227,'New Resources - Group'!$A$4:$Y$133,BR$2,FALSE)*BR$1</f>
        <v>0</v>
      </c>
      <c r="BS227" s="988">
        <f>$G227+BR227</f>
        <v>0</v>
      </c>
      <c r="BT227" s="989">
        <f>VLOOKUP($E227,BS$450:BV$461,2,FALSE)*BS227*($K227)+IF($G227&lt;&gt;0,($H227/$G227)*BS227,0)*(1-$K227)</f>
        <v>0</v>
      </c>
      <c r="BU227" s="989">
        <f>VLOOKUP($E227,BS$450:BV$461,3,FALSE)*BS227*($K227)+IF($G227&lt;&gt;0,($I227/$G227)*BS227,0)*(1-$K227)</f>
        <v>0</v>
      </c>
      <c r="BV227" s="989">
        <f>VLOOKUP($E227,BS$450:BV$461,4,FALSE)*BS227*($K227)+(BS227-BT227-BU227)*(1-$K227)</f>
        <v>0</v>
      </c>
      <c r="BW227" s="946"/>
      <c r="BZ227" s="1025">
        <f>VLOOKUP($A227,'New Resources - Group'!$A$4:$Y$133,BZ$2,FALSE)*BZ$1</f>
        <v>0</v>
      </c>
      <c r="CA227" s="988">
        <f>$G227+BZ227</f>
        <v>0</v>
      </c>
      <c r="CB227" s="989">
        <f>VLOOKUP($E227,CA$450:CD$461,2,FALSE)*CA227*($K227)+IF($G227&lt;&gt;0,($H227/$G227)*CA227,0)*(1-$K227)</f>
        <v>0</v>
      </c>
      <c r="CC227" s="989">
        <f>VLOOKUP($E227,CA$450:CD$461,3,FALSE)*CA227*($K227)+IF($G227&lt;&gt;0,($I227/$G227)*CA227,0)*(1-$K227)</f>
        <v>0</v>
      </c>
      <c r="CD227" s="989">
        <f>VLOOKUP($E227,CA$450:CD$461,4,FALSE)*CA227*($K227)+(CA227-CB227-CC227)*(1-$K227)</f>
        <v>0</v>
      </c>
      <c r="CE227" s="946"/>
      <c r="CH227" s="1025">
        <f>VLOOKUP($A227,'New Resources - Group'!$A$4:$Y$133,CH$2,FALSE)*CH$1</f>
        <v>0</v>
      </c>
      <c r="CI227" s="988">
        <f>$G227+CH227</f>
        <v>0</v>
      </c>
      <c r="CJ227" s="989">
        <f>VLOOKUP($E227,CI$450:CL$461,2,FALSE)*CI227*($K227)+IF($G227&lt;&gt;0,($H227/$G227)*CI227,0)*(1-$K227)</f>
        <v>0</v>
      </c>
      <c r="CK227" s="989">
        <f>VLOOKUP($E227,CI$450:CL$461,3,FALSE)*CI227*($K227)+IF($G227&lt;&gt;0,($I227/$G227)*CI227,0)*(1-$K227)</f>
        <v>0</v>
      </c>
      <c r="CL227" s="989">
        <f>VLOOKUP($E227,CI$450:CL$461,4,FALSE)*CI227*($K227)+(CI227-CJ227-CK227)*(1-$K227)</f>
        <v>0</v>
      </c>
      <c r="CM227" s="946"/>
      <c r="CP227" s="1025">
        <f>VLOOKUP($A227,'New Resources - Group'!$A$4:$Y$133,CP$2,FALSE)*CP$1</f>
        <v>0</v>
      </c>
      <c r="CQ227" s="988">
        <f>$G227+CP227</f>
        <v>0</v>
      </c>
      <c r="CR227" s="989">
        <f>VLOOKUP($E227,CQ$450:CT$461,2,FALSE)*CQ227*($K227)+IF($G227&lt;&gt;0,($H227/$G227)*CQ227,0)*(1-$K227)</f>
        <v>0</v>
      </c>
      <c r="CS227" s="989">
        <f>VLOOKUP($E227,CQ$450:CT$461,3,FALSE)*CQ227*($K227)+IF($G227&lt;&gt;0,($I227/$G227)*CQ227,0)*(1-$K227)</f>
        <v>0</v>
      </c>
      <c r="CT227" s="989">
        <f>VLOOKUP($E227,CQ$450:CT$461,4,FALSE)*CQ227*($K227)+(CQ227-CR227-CS227)*(1-$K227)</f>
        <v>0</v>
      </c>
      <c r="CU227" s="946"/>
      <c r="CX227" s="1025">
        <f>VLOOKUP($A227,'New Resources - Group'!$A$4:$Y$133,CX$2,FALSE)*CX$1</f>
        <v>0</v>
      </c>
      <c r="CY227" s="988">
        <f>$G227+CX227</f>
        <v>0</v>
      </c>
      <c r="CZ227" s="989">
        <f>VLOOKUP($E227,CY$450:DB$461,2,FALSE)*CY227*($K227)+IF($G227&lt;&gt;0,($H227/$G227)*CY227,0)*(1-$K227)</f>
        <v>0</v>
      </c>
      <c r="DA227" s="989">
        <f>VLOOKUP($E227,CY$450:DB$461,3,FALSE)*CY227*($K227)+IF($G227&lt;&gt;0,($I227/$G227)*CY227,0)*(1-$K227)</f>
        <v>0</v>
      </c>
      <c r="DB227" s="989">
        <f>VLOOKUP($E227,CY$450:DB$461,4,FALSE)*CY227*($K227)+(CY227-CZ227-DA227)*(1-$K227)</f>
        <v>0</v>
      </c>
      <c r="DC227" s="946"/>
      <c r="DF227" s="1025">
        <f>VLOOKUP($A227,'New Resources - Group'!$A$4:$Y$133,DF$2,FALSE)*DF$1</f>
        <v>0</v>
      </c>
      <c r="DG227" s="988">
        <f>$G227+DF227</f>
        <v>0</v>
      </c>
      <c r="DH227" s="989">
        <f>VLOOKUP($E227,DG$450:DJ$461,2,FALSE)*DG227*($K227)+IF($G227&lt;&gt;0,($H227/$G227)*DG227,0)*(1-$K227)</f>
        <v>0</v>
      </c>
      <c r="DI227" s="989">
        <f>VLOOKUP($E227,DG$450:DJ$461,3,FALSE)*DG227*($K227)+IF($G227&lt;&gt;0,($I227/$G227)*DG227,0)*(1-$K227)</f>
        <v>0</v>
      </c>
      <c r="DJ227" s="989">
        <f>VLOOKUP($E227,DG$450:DJ$461,4,FALSE)*DG227*($K227)+(DG227-DH227-DI227)*(1-$K227)</f>
        <v>0</v>
      </c>
      <c r="DK227" s="946"/>
      <c r="DN227" s="1025">
        <f>VLOOKUP($A227,'New Resources - Group'!$A$4:$Y$133,DN$2,FALSE)*DN$1</f>
        <v>0</v>
      </c>
      <c r="DO227" s="988">
        <f>$G227+DN227</f>
        <v>0</v>
      </c>
      <c r="DP227" s="989">
        <f>VLOOKUP($E227,DO$450:DR$461,2,FALSE)*DO227*($K227)+IF($G227&lt;&gt;0,($H227/$G227)*DO227,0)*(1-$K227)</f>
        <v>0</v>
      </c>
      <c r="DQ227" s="989">
        <f>VLOOKUP($E227,DO$450:DR$461,3,FALSE)*DO227*($K227)+IF($G227&lt;&gt;0,($I227/$G227)*DO227,0)*(1-$K227)</f>
        <v>0</v>
      </c>
      <c r="DR227" s="989">
        <f>VLOOKUP($E227,DO$450:DR$461,4,FALSE)*DO227*($K227)+(DO227-DP227-DQ227)*(1-$K227)</f>
        <v>0</v>
      </c>
      <c r="DS227" s="946"/>
      <c r="DV227" s="1025">
        <f>VLOOKUP($A227,'New Resources - Group'!$A$4:$Y$133,DV$2,FALSE)*DV$1</f>
        <v>0</v>
      </c>
      <c r="DW227" s="988">
        <f>$G227+DV227</f>
        <v>0</v>
      </c>
      <c r="DX227" s="989">
        <f>VLOOKUP($E227,DW$450:DZ$461,2,FALSE)*DW227*($K227)+IF($G227&lt;&gt;0,($H227/$G227)*DW227,0)*(1-$K227)</f>
        <v>0</v>
      </c>
      <c r="DY227" s="989">
        <f>VLOOKUP($E227,DW$450:DZ$461,3,FALSE)*DW227*($K227)+IF($G227&lt;&gt;0,($I227/$G227)*DW227,0)*(1-$K227)</f>
        <v>0</v>
      </c>
      <c r="DZ227" s="989">
        <f>VLOOKUP($E227,DW$450:DZ$461,4,FALSE)*DW227*($K227)+(DW227-DX227-DY227)*(1-$K227)</f>
        <v>0</v>
      </c>
      <c r="EA227" s="946"/>
      <c r="ED227" s="1025">
        <f>VLOOKUP($A227,'New Resources - Group'!$A$4:$Y$133,ED$2,FALSE)*ED$1</f>
        <v>0</v>
      </c>
      <c r="EE227" s="988">
        <f>$G227+ED227</f>
        <v>0</v>
      </c>
      <c r="EF227" s="989">
        <f>VLOOKUP($E227,EE$450:EH$461,2,FALSE)*EE227*($K227)+IF($G227&lt;&gt;0,($H227/$G227)*EE227,0)*(1-$K227)</f>
        <v>0</v>
      </c>
      <c r="EG227" s="989">
        <f>VLOOKUP($E227,EE$450:EH$461,3,FALSE)*EE227*($K227)+IF($G227&lt;&gt;0,($I227/$G227)*EE227,0)*(1-$K227)</f>
        <v>0</v>
      </c>
      <c r="EH227" s="989">
        <f>VLOOKUP($E227,EE$450:EH$461,4,FALSE)*EE227*($K227)+(EE227-EF227-EG227)*(1-$K227)</f>
        <v>0</v>
      </c>
      <c r="EI227" s="946"/>
      <c r="EL227" s="1025">
        <f>VLOOKUP($A227,'New Resources - Group'!$A$4:$Y$133,EL$2,FALSE)*EL$1</f>
        <v>0</v>
      </c>
      <c r="EM227" s="988">
        <f>$G227+EL227</f>
        <v>0</v>
      </c>
      <c r="EN227" s="989">
        <f>VLOOKUP($E227,EM$450:EP$461,2,FALSE)*EM227*($K227)+IF($G227&lt;&gt;0,($H227/$G227)*EM227,0)*(1-$K227)</f>
        <v>0</v>
      </c>
      <c r="EO227" s="989">
        <f>VLOOKUP($E227,EM$450:EP$461,3,FALSE)*EM227*($K227)+IF($G227&lt;&gt;0,($I227/$G227)*EM227,0)*(1-$K227)</f>
        <v>0</v>
      </c>
      <c r="EP227" s="989">
        <f>VLOOKUP($E227,EM$450:EP$461,4,FALSE)*EM227*($K227)+(EM227-EN227-EO227)*(1-$K227)</f>
        <v>0</v>
      </c>
      <c r="EQ227" s="946"/>
      <c r="ET227" s="1025">
        <f>VLOOKUP($A227,'New Resources - Group'!$A$4:$Y$133,ET$2,FALSE)*ET$1</f>
        <v>0</v>
      </c>
      <c r="EU227" s="988">
        <f>$G227+ET227</f>
        <v>0</v>
      </c>
      <c r="EV227" s="989">
        <f>VLOOKUP($E227,EU$450:EX$461,2,FALSE)*EU227*($K227)+IF($G227&lt;&gt;0,($H227/$G227)*EU227,0)*(1-$K227)</f>
        <v>0</v>
      </c>
      <c r="EW227" s="989">
        <f>VLOOKUP($E227,EU$450:EX$461,3,FALSE)*EU227*($K227)+IF($G227&lt;&gt;0,($I227/$G227)*EU227,0)*(1-$K227)</f>
        <v>0</v>
      </c>
      <c r="EX227" s="989">
        <f>VLOOKUP($E227,EU$450:EX$461,4,FALSE)*EU227*($K227)+(EU227-EV227-EW227)*(1-$K227)</f>
        <v>0</v>
      </c>
      <c r="EY227" s="946"/>
      <c r="FB227" s="1025">
        <f>VLOOKUP($A227,'New Resources - Group'!$A$4:$Y$133,FB$2,FALSE)*FB$1</f>
        <v>0</v>
      </c>
      <c r="FC227" s="988">
        <f>$G227+FB227</f>
        <v>0</v>
      </c>
      <c r="FD227" s="989">
        <f>VLOOKUP($E227,FC$450:FF$461,2,FALSE)*FC227*($K227)+IF($G227&lt;&gt;0,($H227/$G227)*FC227,0)*(1-$K227)</f>
        <v>0</v>
      </c>
      <c r="FE227" s="989">
        <f>VLOOKUP($E227,FC$450:FF$461,3,FALSE)*FC227*($K227)+IF($G227&lt;&gt;0,($I227/$G227)*FC227,0)*(1-$K227)</f>
        <v>0</v>
      </c>
      <c r="FF227" s="989">
        <f>VLOOKUP($E227,FC$450:FF$461,4,FALSE)*FC227*($K227)+(FC227-FD227-FE227)*(1-$K227)</f>
        <v>0</v>
      </c>
      <c r="FG227" s="946"/>
      <c r="FJ227" s="1025">
        <f>VLOOKUP($A227,'New Resources - Group'!$A$4:$Y$133,FJ$2,FALSE)*FJ$1</f>
        <v>0</v>
      </c>
      <c r="FK227" s="988">
        <f>$G227+FJ227</f>
        <v>0</v>
      </c>
      <c r="FL227" s="989">
        <f>VLOOKUP($E227,FK$450:FN$461,2,FALSE)*FK227*($K227)+IF($G227&lt;&gt;0,($H227/$G227)*FK227,0)*(1-$K227)</f>
        <v>0</v>
      </c>
      <c r="FM227" s="989">
        <f>VLOOKUP($E227,FK$450:FN$461,3,FALSE)*FK227*($K227)+IF($G227&lt;&gt;0,($I227/$G227)*FK227,0)*(1-$K227)</f>
        <v>0</v>
      </c>
      <c r="FN227" s="989">
        <f>VLOOKUP($E227,FK$450:FN$461,4,FALSE)*FK227*($K227)+(FK227-FL227-FM227)*(1-$K227)</f>
        <v>0</v>
      </c>
      <c r="FO227" s="946"/>
    </row>
    <row r="228" spans="1:171">
      <c r="A228" s="1246"/>
      <c r="B228" s="787" t="s">
        <v>876</v>
      </c>
      <c r="C228" s="1963" t="s">
        <v>72</v>
      </c>
      <c r="D228" s="764">
        <v>925</v>
      </c>
      <c r="E228" s="182" t="str">
        <f>'Sch 3 - Expenses'!E64</f>
        <v>DIST</v>
      </c>
      <c r="F228" s="765"/>
      <c r="G228" s="182">
        <f>'Sch 3 - Expenses'!G64</f>
        <v>0</v>
      </c>
      <c r="H228" s="182">
        <f>'Sch 3 - Expenses'!H64</f>
        <v>0</v>
      </c>
      <c r="I228" s="182">
        <f>'Sch 3 - Expenses'!I64</f>
        <v>0</v>
      </c>
      <c r="J228" s="1247">
        <f>'Sch 3 - Expenses'!J64</f>
        <v>0</v>
      </c>
      <c r="K228" s="777">
        <f t="shared" si="189"/>
        <v>1</v>
      </c>
      <c r="O228" s="988">
        <f t="shared" si="190"/>
        <v>0</v>
      </c>
      <c r="P228" s="989">
        <f>VLOOKUP($E228,O$450:R$461,2,FALSE)*O228*($K228)+IF($G228&lt;&gt;0,($H228/$G228)*O228,0)*(1-$K228)</f>
        <v>0</v>
      </c>
      <c r="Q228" s="989">
        <f>VLOOKUP($E228,O$450:R$461,3,FALSE)*O228*($K228)+IF($G228&lt;&gt;0,($I228/$G228)*O228,0)*(1-$K228)</f>
        <v>0</v>
      </c>
      <c r="R228" s="989">
        <f>VLOOKUP($E228,O$450:R$461,4,FALSE)*O228*($K228)+(O228-P228-Q228)*(1-$K228)</f>
        <v>0</v>
      </c>
      <c r="S228" s="946"/>
      <c r="W228" s="988">
        <f t="shared" si="191"/>
        <v>0</v>
      </c>
      <c r="X228" s="989">
        <f>VLOOKUP($E228,W$450:Z$461,2,FALSE)*W228*($K228)+IF($G228&lt;&gt;0,($H228/$G228)*W228,0)*(1-$K228)</f>
        <v>0</v>
      </c>
      <c r="Y228" s="989">
        <f>VLOOKUP($E228,W$450:Z$461,3,FALSE)*W228*($K228)+IF($G228&lt;&gt;0,($I228/$G228)*W228,0)*(1-$K228)</f>
        <v>0</v>
      </c>
      <c r="Z228" s="989">
        <f>VLOOKUP($E228,W$450:Z$461,4,FALSE)*W228*($K228)+(W228-X228-Y228)*(1-$K228)</f>
        <v>0</v>
      </c>
      <c r="AA228" s="946"/>
      <c r="AE228" s="988">
        <f t="shared" si="192"/>
        <v>0</v>
      </c>
      <c r="AF228" s="989">
        <f>VLOOKUP($E228,AE$450:AH$461,2,FALSE)*AE228*($K228)+IF($G228&lt;&gt;0,($H228/$G228)*AE228,0)*(1-$K228)</f>
        <v>0</v>
      </c>
      <c r="AG228" s="989">
        <f>VLOOKUP($E228,AE$450:AH$461,3,FALSE)*AE228*($K228)+IF($G228&lt;&gt;0,($I228/$G228)*AE228,0)*(1-$K228)</f>
        <v>0</v>
      </c>
      <c r="AH228" s="989">
        <f>VLOOKUP($E228,AE$450:AH$461,4,FALSE)*AE228*($K228)+(AE228-AF228-AG228)*(1-$K228)</f>
        <v>0</v>
      </c>
      <c r="AI228" s="946"/>
      <c r="AM228" s="988">
        <f t="shared" si="193"/>
        <v>0</v>
      </c>
      <c r="AN228" s="989">
        <f>VLOOKUP($E228,AM$450:AP$461,2,FALSE)*AM228*($K228)+IF($G228&lt;&gt;0,($H228/$G228)*AM228,0)*(1-$K228)</f>
        <v>0</v>
      </c>
      <c r="AO228" s="989">
        <f>VLOOKUP($E228,AM$450:AP$461,3,FALSE)*AM228*($K228)+IF($G228&lt;&gt;0,($I228/$G228)*AM228,0)*(1-$K228)</f>
        <v>0</v>
      </c>
      <c r="AP228" s="989">
        <f>VLOOKUP($E228,AM$450:AP$461,4,FALSE)*AM228*($K228)+(AM228-AN228-AO228)*(1-$K228)</f>
        <v>0</v>
      </c>
      <c r="AQ228" s="946"/>
      <c r="AU228" s="988">
        <f t="shared" si="194"/>
        <v>0</v>
      </c>
      <c r="AV228" s="989">
        <f>VLOOKUP($E228,AU$450:AX$461,2,FALSE)*AU228*($K228)+IF($G228&lt;&gt;0,($H228/$G228)*AU228,0)*(1-$K228)</f>
        <v>0</v>
      </c>
      <c r="AW228" s="989">
        <f>VLOOKUP($E228,AU$450:AX$461,3,FALSE)*AU228*($K228)+IF($G228&lt;&gt;0,($I228/$G228)*AU228,0)*(1-$K228)</f>
        <v>0</v>
      </c>
      <c r="AX228" s="989">
        <f>VLOOKUP($E228,AU$450:AX$461,4,FALSE)*AU228*($K228)+(AU228-AV228-AW228)*(1-$K228)</f>
        <v>0</v>
      </c>
      <c r="AY228" s="946"/>
      <c r="BC228" s="988">
        <f t="shared" si="195"/>
        <v>0</v>
      </c>
      <c r="BD228" s="989">
        <f>VLOOKUP($E228,BC$450:BF$461,2,FALSE)*BC228*($K228)+IF($G228&lt;&gt;0,($H228/$G228)*BC228,0)*(1-$K228)</f>
        <v>0</v>
      </c>
      <c r="BE228" s="989">
        <f>VLOOKUP($E228,BC$450:BF$461,3,FALSE)*BC228*($K228)+IF($G228&lt;&gt;0,($I228/$G228)*BC228,0)*(1-$K228)</f>
        <v>0</v>
      </c>
      <c r="BF228" s="989">
        <f>VLOOKUP($E228,BC$450:BF$461,4,FALSE)*BC228*($K228)+(BC228-BD228-BE228)*(1-$K228)</f>
        <v>0</v>
      </c>
      <c r="BG228" s="946"/>
      <c r="BK228" s="988">
        <f t="shared" si="196"/>
        <v>0</v>
      </c>
      <c r="BL228" s="989">
        <f>VLOOKUP($E228,BK$450:BN$461,2,FALSE)*BK228*($K228)+IF($G228&lt;&gt;0,($H228/$G228)*BK228,0)*(1-$K228)</f>
        <v>0</v>
      </c>
      <c r="BM228" s="989">
        <f>VLOOKUP($E228,BK$450:BN$461,3,FALSE)*BK228*($K228)+IF($G228&lt;&gt;0,($I228/$G228)*BK228,0)*(1-$K228)</f>
        <v>0</v>
      </c>
      <c r="BN228" s="989">
        <f>VLOOKUP($E228,BK$450:BN$461,4,FALSE)*BK228*($K228)+(BK228-BL228-BM228)*(1-$K228)</f>
        <v>0</v>
      </c>
      <c r="BO228" s="946"/>
      <c r="BS228" s="988">
        <f t="shared" si="197"/>
        <v>0</v>
      </c>
      <c r="BT228" s="989">
        <f>VLOOKUP($E228,BS$450:BV$461,2,FALSE)*BS228*($K228)+IF($G228&lt;&gt;0,($H228/$G228)*BS228,0)*(1-$K228)</f>
        <v>0</v>
      </c>
      <c r="BU228" s="989">
        <f>VLOOKUP($E228,BS$450:BV$461,3,FALSE)*BS228*($K228)+IF($G228&lt;&gt;0,($I228/$G228)*BS228,0)*(1-$K228)</f>
        <v>0</v>
      </c>
      <c r="BV228" s="989">
        <f>VLOOKUP($E228,BS$450:BV$461,4,FALSE)*BS228*($K228)+(BS228-BT228-BU228)*(1-$K228)</f>
        <v>0</v>
      </c>
      <c r="BW228" s="946"/>
      <c r="CA228" s="988">
        <f t="shared" si="198"/>
        <v>0</v>
      </c>
      <c r="CB228" s="989">
        <f>VLOOKUP($E228,CA$450:CD$461,2,FALSE)*CA228*($K228)+IF($G228&lt;&gt;0,($H228/$G228)*CA228,0)*(1-$K228)</f>
        <v>0</v>
      </c>
      <c r="CC228" s="989">
        <f>VLOOKUP($E228,CA$450:CD$461,3,FALSE)*CA228*($K228)+IF($G228&lt;&gt;0,($I228/$G228)*CA228,0)*(1-$K228)</f>
        <v>0</v>
      </c>
      <c r="CD228" s="989">
        <f>VLOOKUP($E228,CA$450:CD$461,4,FALSE)*CA228*($K228)+(CA228-CB228-CC228)*(1-$K228)</f>
        <v>0</v>
      </c>
      <c r="CE228" s="946"/>
      <c r="CI228" s="988">
        <f t="shared" si="199"/>
        <v>0</v>
      </c>
      <c r="CJ228" s="989">
        <f>VLOOKUP($E228,CI$450:CL$461,2,FALSE)*CI228*($K228)+IF($G228&lt;&gt;0,($H228/$G228)*CI228,0)*(1-$K228)</f>
        <v>0</v>
      </c>
      <c r="CK228" s="989">
        <f>VLOOKUP($E228,CI$450:CL$461,3,FALSE)*CI228*($K228)+IF($G228&lt;&gt;0,($I228/$G228)*CI228,0)*(1-$K228)</f>
        <v>0</v>
      </c>
      <c r="CL228" s="989">
        <f>VLOOKUP($E228,CI$450:CL$461,4,FALSE)*CI228*($K228)+(CI228-CJ228-CK228)*(1-$K228)</f>
        <v>0</v>
      </c>
      <c r="CM228" s="946"/>
      <c r="CQ228" s="988">
        <f t="shared" si="200"/>
        <v>0</v>
      </c>
      <c r="CR228" s="989">
        <f>VLOOKUP($E228,CQ$450:CT$461,2,FALSE)*CQ228*($K228)+IF($G228&lt;&gt;0,($H228/$G228)*CQ228,0)*(1-$K228)</f>
        <v>0</v>
      </c>
      <c r="CS228" s="989">
        <f>VLOOKUP($E228,CQ$450:CT$461,3,FALSE)*CQ228*($K228)+IF($G228&lt;&gt;0,($I228/$G228)*CQ228,0)*(1-$K228)</f>
        <v>0</v>
      </c>
      <c r="CT228" s="989">
        <f>VLOOKUP($E228,CQ$450:CT$461,4,FALSE)*CQ228*($K228)+(CQ228-CR228-CS228)*(1-$K228)</f>
        <v>0</v>
      </c>
      <c r="CU228" s="946"/>
      <c r="CY228" s="988">
        <f t="shared" si="201"/>
        <v>0</v>
      </c>
      <c r="CZ228" s="989">
        <f>VLOOKUP($E228,CY$450:DB$461,2,FALSE)*CY228*($K228)+IF($G228&lt;&gt;0,($H228/$G228)*CY228,0)*(1-$K228)</f>
        <v>0</v>
      </c>
      <c r="DA228" s="989">
        <f>VLOOKUP($E228,CY$450:DB$461,3,FALSE)*CY228*($K228)+IF($G228&lt;&gt;0,($I228/$G228)*CY228,0)*(1-$K228)</f>
        <v>0</v>
      </c>
      <c r="DB228" s="989">
        <f>VLOOKUP($E228,CY$450:DB$461,4,FALSE)*CY228*($K228)+(CY228-CZ228-DA228)*(1-$K228)</f>
        <v>0</v>
      </c>
      <c r="DC228" s="946"/>
      <c r="DG228" s="988">
        <f t="shared" si="202"/>
        <v>0</v>
      </c>
      <c r="DH228" s="989">
        <f>VLOOKUP($E228,DG$450:DJ$461,2,FALSE)*DG228*($K228)+IF($G228&lt;&gt;0,($H228/$G228)*DG228,0)*(1-$K228)</f>
        <v>0</v>
      </c>
      <c r="DI228" s="989">
        <f>VLOOKUP($E228,DG$450:DJ$461,3,FALSE)*DG228*($K228)+IF($G228&lt;&gt;0,($I228/$G228)*DG228,0)*(1-$K228)</f>
        <v>0</v>
      </c>
      <c r="DJ228" s="989">
        <f>VLOOKUP($E228,DG$450:DJ$461,4,FALSE)*DG228*($K228)+(DG228-DH228-DI228)*(1-$K228)</f>
        <v>0</v>
      </c>
      <c r="DK228" s="946"/>
      <c r="DO228" s="988">
        <f t="shared" si="203"/>
        <v>0</v>
      </c>
      <c r="DP228" s="989">
        <f>VLOOKUP($E228,DO$450:DR$461,2,FALSE)*DO228*($K228)+IF($G228&lt;&gt;0,($H228/$G228)*DO228,0)*(1-$K228)</f>
        <v>0</v>
      </c>
      <c r="DQ228" s="989">
        <f>VLOOKUP($E228,DO$450:DR$461,3,FALSE)*DO228*($K228)+IF($G228&lt;&gt;0,($I228/$G228)*DO228,0)*(1-$K228)</f>
        <v>0</v>
      </c>
      <c r="DR228" s="989">
        <f>VLOOKUP($E228,DO$450:DR$461,4,FALSE)*DO228*($K228)+(DO228-DP228-DQ228)*(1-$K228)</f>
        <v>0</v>
      </c>
      <c r="DS228" s="946"/>
      <c r="DW228" s="988">
        <f t="shared" si="204"/>
        <v>0</v>
      </c>
      <c r="DX228" s="989">
        <f>VLOOKUP($E228,DW$450:DZ$461,2,FALSE)*DW228*($K228)+IF($G228&lt;&gt;0,($H228/$G228)*DW228,0)*(1-$K228)</f>
        <v>0</v>
      </c>
      <c r="DY228" s="989">
        <f>VLOOKUP($E228,DW$450:DZ$461,3,FALSE)*DW228*($K228)+IF($G228&lt;&gt;0,($I228/$G228)*DW228,0)*(1-$K228)</f>
        <v>0</v>
      </c>
      <c r="DZ228" s="989">
        <f>VLOOKUP($E228,DW$450:DZ$461,4,FALSE)*DW228*($K228)+(DW228-DX228-DY228)*(1-$K228)</f>
        <v>0</v>
      </c>
      <c r="EA228" s="946"/>
      <c r="EE228" s="988">
        <f t="shared" si="205"/>
        <v>0</v>
      </c>
      <c r="EF228" s="989">
        <f>VLOOKUP($E228,EE$450:EH$461,2,FALSE)*EE228*($K228)+IF($G228&lt;&gt;0,($H228/$G228)*EE228,0)*(1-$K228)</f>
        <v>0</v>
      </c>
      <c r="EG228" s="989">
        <f>VLOOKUP($E228,EE$450:EH$461,3,FALSE)*EE228*($K228)+IF($G228&lt;&gt;0,($I228/$G228)*EE228,0)*(1-$K228)</f>
        <v>0</v>
      </c>
      <c r="EH228" s="989">
        <f>VLOOKUP($E228,EE$450:EH$461,4,FALSE)*EE228*($K228)+(EE228-EF228-EG228)*(1-$K228)</f>
        <v>0</v>
      </c>
      <c r="EI228" s="946"/>
      <c r="EM228" s="988">
        <f t="shared" si="206"/>
        <v>0</v>
      </c>
      <c r="EN228" s="989">
        <f>VLOOKUP($E228,EM$450:EP$461,2,FALSE)*EM228*($K228)+IF($G228&lt;&gt;0,($H228/$G228)*EM228,0)*(1-$K228)</f>
        <v>0</v>
      </c>
      <c r="EO228" s="989">
        <f>VLOOKUP($E228,EM$450:EP$461,3,FALSE)*EM228*($K228)+IF($G228&lt;&gt;0,($I228/$G228)*EM228,0)*(1-$K228)</f>
        <v>0</v>
      </c>
      <c r="EP228" s="989">
        <f>VLOOKUP($E228,EM$450:EP$461,4,FALSE)*EM228*($K228)+(EM228-EN228-EO228)*(1-$K228)</f>
        <v>0</v>
      </c>
      <c r="EQ228" s="946"/>
      <c r="EU228" s="988">
        <f t="shared" si="207"/>
        <v>0</v>
      </c>
      <c r="EV228" s="989">
        <f>VLOOKUP($E228,EU$450:EX$461,2,FALSE)*EU228*($K228)+IF($G228&lt;&gt;0,($H228/$G228)*EU228,0)*(1-$K228)</f>
        <v>0</v>
      </c>
      <c r="EW228" s="989">
        <f>VLOOKUP($E228,EU$450:EX$461,3,FALSE)*EU228*($K228)+IF($G228&lt;&gt;0,($I228/$G228)*EU228,0)*(1-$K228)</f>
        <v>0</v>
      </c>
      <c r="EX228" s="989">
        <f>VLOOKUP($E228,EU$450:EX$461,4,FALSE)*EU228*($K228)+(EU228-EV228-EW228)*(1-$K228)</f>
        <v>0</v>
      </c>
      <c r="EY228" s="946"/>
      <c r="FC228" s="988">
        <f t="shared" si="208"/>
        <v>0</v>
      </c>
      <c r="FD228" s="989">
        <f>VLOOKUP($E228,FC$450:FF$461,2,FALSE)*FC228*($K228)+IF($G228&lt;&gt;0,($H228/$G228)*FC228,0)*(1-$K228)</f>
        <v>0</v>
      </c>
      <c r="FE228" s="989">
        <f>VLOOKUP($E228,FC$450:FF$461,3,FALSE)*FC228*($K228)+IF($G228&lt;&gt;0,($I228/$G228)*FC228,0)*(1-$K228)</f>
        <v>0</v>
      </c>
      <c r="FF228" s="989">
        <f>VLOOKUP($E228,FC$450:FF$461,4,FALSE)*FC228*($K228)+(FC228-FD228-FE228)*(1-$K228)</f>
        <v>0</v>
      </c>
      <c r="FG228" s="946"/>
      <c r="FK228" s="988">
        <f t="shared" si="209"/>
        <v>0</v>
      </c>
      <c r="FL228" s="989">
        <f>VLOOKUP($E228,FK$450:FN$461,2,FALSE)*FK228*($K228)+IF($G228&lt;&gt;0,($H228/$G228)*FK228,0)*(1-$K228)</f>
        <v>0</v>
      </c>
      <c r="FM228" s="989">
        <f>VLOOKUP($E228,FK$450:FN$461,3,FALSE)*FK228*($K228)+IF($G228&lt;&gt;0,($I228/$G228)*FK228,0)*(1-$K228)</f>
        <v>0</v>
      </c>
      <c r="FN228" s="989">
        <f>VLOOKUP($E228,FK$450:FN$461,4,FALSE)*FK228*($K228)+(FK228-FL228-FM228)*(1-$K228)</f>
        <v>0</v>
      </c>
      <c r="FO228" s="946"/>
    </row>
    <row r="229" spans="1:171">
      <c r="A229" s="1246"/>
      <c r="B229" s="787" t="s">
        <v>877</v>
      </c>
      <c r="C229" s="1963"/>
      <c r="D229" s="764"/>
      <c r="E229" s="182" t="s">
        <v>95</v>
      </c>
      <c r="F229" s="765"/>
      <c r="G229" s="182">
        <f>'Sch 3 - Expenses'!G65</f>
        <v>0</v>
      </c>
      <c r="H229" s="182">
        <f>'Sch 3 - Expenses'!H65</f>
        <v>0</v>
      </c>
      <c r="I229" s="182">
        <f>'Sch 3 - Expenses'!I65</f>
        <v>0</v>
      </c>
      <c r="J229" s="1247">
        <f>'Sch 3 - Expenses'!J65</f>
        <v>0</v>
      </c>
      <c r="K229" s="777">
        <f t="shared" si="189"/>
        <v>1</v>
      </c>
      <c r="O229" s="988">
        <f t="shared" si="190"/>
        <v>0</v>
      </c>
      <c r="P229" s="989" t="e">
        <f>VLOOKUP($E229,O$450:R$461,2,FALSE)*O229*($K229)+IF($G229&lt;&gt;0,($H229/$G229)*O229,0)*(1-$K229)</f>
        <v>#DIV/0!</v>
      </c>
      <c r="Q229" s="989" t="e">
        <f>VLOOKUP($E229,O$450:R$461,3,FALSE)*O229*($K229)+IF($G229&lt;&gt;0,($I229/$G229)*O229,0)*(1-$K229)</f>
        <v>#DIV/0!</v>
      </c>
      <c r="R229" s="989" t="e">
        <f>VLOOKUP($E229,O$450:R$461,4,FALSE)*O229*($K229)+(O229-P229-Q229)*(1-$K229)</f>
        <v>#DIV/0!</v>
      </c>
      <c r="S229" s="946"/>
      <c r="W229" s="988">
        <f t="shared" si="191"/>
        <v>0</v>
      </c>
      <c r="X229" s="989" t="e">
        <f>VLOOKUP($E229,W$450:Z$461,2,FALSE)*W229*($K229)+IF($G229&lt;&gt;0,($H229/$G229)*W229,0)*(1-$K229)</f>
        <v>#DIV/0!</v>
      </c>
      <c r="Y229" s="989" t="e">
        <f>VLOOKUP($E229,W$450:Z$461,3,FALSE)*W229*($K229)+IF($G229&lt;&gt;0,($I229/$G229)*W229,0)*(1-$K229)</f>
        <v>#DIV/0!</v>
      </c>
      <c r="Z229" s="989" t="e">
        <f>VLOOKUP($E229,W$450:Z$461,4,FALSE)*W229*($K229)+(W229-X229-Y229)*(1-$K229)</f>
        <v>#DIV/0!</v>
      </c>
      <c r="AA229" s="946"/>
      <c r="AE229" s="988">
        <f t="shared" si="192"/>
        <v>0</v>
      </c>
      <c r="AF229" s="989" t="e">
        <f>VLOOKUP($E229,AE$450:AH$461,2,FALSE)*AE229*($K229)+IF($G229&lt;&gt;0,($H229/$G229)*AE229,0)*(1-$K229)</f>
        <v>#DIV/0!</v>
      </c>
      <c r="AG229" s="989" t="e">
        <f>VLOOKUP($E229,AE$450:AH$461,3,FALSE)*AE229*($K229)+IF($G229&lt;&gt;0,($I229/$G229)*AE229,0)*(1-$K229)</f>
        <v>#DIV/0!</v>
      </c>
      <c r="AH229" s="989" t="e">
        <f>VLOOKUP($E229,AE$450:AH$461,4,FALSE)*AE229*($K229)+(AE229-AF229-AG229)*(1-$K229)</f>
        <v>#DIV/0!</v>
      </c>
      <c r="AI229" s="946"/>
      <c r="AM229" s="988">
        <f t="shared" si="193"/>
        <v>0</v>
      </c>
      <c r="AN229" s="989" t="e">
        <f>VLOOKUP($E229,AM$450:AP$461,2,FALSE)*AM229*($K229)+IF($G229&lt;&gt;0,($H229/$G229)*AM229,0)*(1-$K229)</f>
        <v>#DIV/0!</v>
      </c>
      <c r="AO229" s="989" t="e">
        <f>VLOOKUP($E229,AM$450:AP$461,3,FALSE)*AM229*($K229)+IF($G229&lt;&gt;0,($I229/$G229)*AM229,0)*(1-$K229)</f>
        <v>#DIV/0!</v>
      </c>
      <c r="AP229" s="989" t="e">
        <f>VLOOKUP($E229,AM$450:AP$461,4,FALSE)*AM229*($K229)+(AM229-AN229-AO229)*(1-$K229)</f>
        <v>#DIV/0!</v>
      </c>
      <c r="AQ229" s="946"/>
      <c r="AU229" s="988">
        <f t="shared" si="194"/>
        <v>0</v>
      </c>
      <c r="AV229" s="989" t="e">
        <f>VLOOKUP($E229,AU$450:AX$461,2,FALSE)*AU229*($K229)+IF($G229&lt;&gt;0,($H229/$G229)*AU229,0)*(1-$K229)</f>
        <v>#DIV/0!</v>
      </c>
      <c r="AW229" s="989" t="e">
        <f>VLOOKUP($E229,AU$450:AX$461,3,FALSE)*AU229*($K229)+IF($G229&lt;&gt;0,($I229/$G229)*AU229,0)*(1-$K229)</f>
        <v>#DIV/0!</v>
      </c>
      <c r="AX229" s="989" t="e">
        <f>VLOOKUP($E229,AU$450:AX$461,4,FALSE)*AU229*($K229)+(AU229-AV229-AW229)*(1-$K229)</f>
        <v>#DIV/0!</v>
      </c>
      <c r="AY229" s="946"/>
      <c r="BC229" s="988">
        <f t="shared" si="195"/>
        <v>0</v>
      </c>
      <c r="BD229" s="989" t="e">
        <f>VLOOKUP($E229,BC$450:BF$461,2,FALSE)*BC229*($K229)+IF($G229&lt;&gt;0,($H229/$G229)*BC229,0)*(1-$K229)</f>
        <v>#DIV/0!</v>
      </c>
      <c r="BE229" s="989" t="e">
        <f>VLOOKUP($E229,BC$450:BF$461,3,FALSE)*BC229*($K229)+IF($G229&lt;&gt;0,($I229/$G229)*BC229,0)*(1-$K229)</f>
        <v>#DIV/0!</v>
      </c>
      <c r="BF229" s="989" t="e">
        <f>VLOOKUP($E229,BC$450:BF$461,4,FALSE)*BC229*($K229)+(BC229-BD229-BE229)*(1-$K229)</f>
        <v>#DIV/0!</v>
      </c>
      <c r="BG229" s="946"/>
      <c r="BK229" s="988">
        <f t="shared" si="196"/>
        <v>0</v>
      </c>
      <c r="BL229" s="989" t="e">
        <f>VLOOKUP($E229,BK$450:BN$461,2,FALSE)*BK229*($K229)+IF($G229&lt;&gt;0,($H229/$G229)*BK229,0)*(1-$K229)</f>
        <v>#DIV/0!</v>
      </c>
      <c r="BM229" s="989" t="e">
        <f>VLOOKUP($E229,BK$450:BN$461,3,FALSE)*BK229*($K229)+IF($G229&lt;&gt;0,($I229/$G229)*BK229,0)*(1-$K229)</f>
        <v>#DIV/0!</v>
      </c>
      <c r="BN229" s="989" t="e">
        <f>VLOOKUP($E229,BK$450:BN$461,4,FALSE)*BK229*($K229)+(BK229-BL229-BM229)*(1-$K229)</f>
        <v>#DIV/0!</v>
      </c>
      <c r="BO229" s="946"/>
      <c r="BS229" s="988">
        <f t="shared" si="197"/>
        <v>0</v>
      </c>
      <c r="BT229" s="989" t="e">
        <f>VLOOKUP($E229,BS$450:BV$461,2,FALSE)*BS229*($K229)+IF($G229&lt;&gt;0,($H229/$G229)*BS229,0)*(1-$K229)</f>
        <v>#DIV/0!</v>
      </c>
      <c r="BU229" s="989" t="e">
        <f>VLOOKUP($E229,BS$450:BV$461,3,FALSE)*BS229*($K229)+IF($G229&lt;&gt;0,($I229/$G229)*BS229,0)*(1-$K229)</f>
        <v>#DIV/0!</v>
      </c>
      <c r="BV229" s="989" t="e">
        <f>VLOOKUP($E229,BS$450:BV$461,4,FALSE)*BS229*($K229)+(BS229-BT229-BU229)*(1-$K229)</f>
        <v>#DIV/0!</v>
      </c>
      <c r="BW229" s="946"/>
      <c r="CA229" s="988">
        <f t="shared" si="198"/>
        <v>0</v>
      </c>
      <c r="CB229" s="989" t="e">
        <f>VLOOKUP($E229,CA$450:CD$461,2,FALSE)*CA229*($K229)+IF($G229&lt;&gt;0,($H229/$G229)*CA229,0)*(1-$K229)</f>
        <v>#DIV/0!</v>
      </c>
      <c r="CC229" s="989" t="e">
        <f>VLOOKUP($E229,CA$450:CD$461,3,FALSE)*CA229*($K229)+IF($G229&lt;&gt;0,($I229/$G229)*CA229,0)*(1-$K229)</f>
        <v>#DIV/0!</v>
      </c>
      <c r="CD229" s="989" t="e">
        <f>VLOOKUP($E229,CA$450:CD$461,4,FALSE)*CA229*($K229)+(CA229-CB229-CC229)*(1-$K229)</f>
        <v>#DIV/0!</v>
      </c>
      <c r="CE229" s="946"/>
      <c r="CI229" s="988">
        <f t="shared" si="199"/>
        <v>0</v>
      </c>
      <c r="CJ229" s="989" t="e">
        <f>VLOOKUP($E229,CI$450:CL$461,2,FALSE)*CI229*($K229)+IF($G229&lt;&gt;0,($H229/$G229)*CI229,0)*(1-$K229)</f>
        <v>#DIV/0!</v>
      </c>
      <c r="CK229" s="989" t="e">
        <f>VLOOKUP($E229,CI$450:CL$461,3,FALSE)*CI229*($K229)+IF($G229&lt;&gt;0,($I229/$G229)*CI229,0)*(1-$K229)</f>
        <v>#DIV/0!</v>
      </c>
      <c r="CL229" s="989" t="e">
        <f>VLOOKUP($E229,CI$450:CL$461,4,FALSE)*CI229*($K229)+(CI229-CJ229-CK229)*(1-$K229)</f>
        <v>#DIV/0!</v>
      </c>
      <c r="CM229" s="946"/>
      <c r="CQ229" s="988">
        <f t="shared" si="200"/>
        <v>0</v>
      </c>
      <c r="CR229" s="989" t="e">
        <f>VLOOKUP($E229,CQ$450:CT$461,2,FALSE)*CQ229*($K229)+IF($G229&lt;&gt;0,($H229/$G229)*CQ229,0)*(1-$K229)</f>
        <v>#DIV/0!</v>
      </c>
      <c r="CS229" s="989" t="e">
        <f>VLOOKUP($E229,CQ$450:CT$461,3,FALSE)*CQ229*($K229)+IF($G229&lt;&gt;0,($I229/$G229)*CQ229,0)*(1-$K229)</f>
        <v>#DIV/0!</v>
      </c>
      <c r="CT229" s="989" t="e">
        <f>VLOOKUP($E229,CQ$450:CT$461,4,FALSE)*CQ229*($K229)+(CQ229-CR229-CS229)*(1-$K229)</f>
        <v>#DIV/0!</v>
      </c>
      <c r="CU229" s="946"/>
      <c r="CY229" s="988">
        <f t="shared" si="201"/>
        <v>0</v>
      </c>
      <c r="CZ229" s="989" t="e">
        <f>VLOOKUP($E229,CY$450:DB$461,2,FALSE)*CY229*($K229)+IF($G229&lt;&gt;0,($H229/$G229)*CY229,0)*(1-$K229)</f>
        <v>#DIV/0!</v>
      </c>
      <c r="DA229" s="989" t="e">
        <f>VLOOKUP($E229,CY$450:DB$461,3,FALSE)*CY229*($K229)+IF($G229&lt;&gt;0,($I229/$G229)*CY229,0)*(1-$K229)</f>
        <v>#DIV/0!</v>
      </c>
      <c r="DB229" s="989" t="e">
        <f>VLOOKUP($E229,CY$450:DB$461,4,FALSE)*CY229*($K229)+(CY229-CZ229-DA229)*(1-$K229)</f>
        <v>#DIV/0!</v>
      </c>
      <c r="DC229" s="946"/>
      <c r="DG229" s="988">
        <f t="shared" si="202"/>
        <v>0</v>
      </c>
      <c r="DH229" s="989" t="e">
        <f>VLOOKUP($E229,DG$450:DJ$461,2,FALSE)*DG229*($K229)+IF($G229&lt;&gt;0,($H229/$G229)*DG229,0)*(1-$K229)</f>
        <v>#DIV/0!</v>
      </c>
      <c r="DI229" s="989" t="e">
        <f>VLOOKUP($E229,DG$450:DJ$461,3,FALSE)*DG229*($K229)+IF($G229&lt;&gt;0,($I229/$G229)*DG229,0)*(1-$K229)</f>
        <v>#DIV/0!</v>
      </c>
      <c r="DJ229" s="989" t="e">
        <f>VLOOKUP($E229,DG$450:DJ$461,4,FALSE)*DG229*($K229)+(DG229-DH229-DI229)*(1-$K229)</f>
        <v>#DIV/0!</v>
      </c>
      <c r="DK229" s="946"/>
      <c r="DO229" s="988">
        <f t="shared" si="203"/>
        <v>0</v>
      </c>
      <c r="DP229" s="989" t="e">
        <f>VLOOKUP($E229,DO$450:DR$461,2,FALSE)*DO229*($K229)+IF($G229&lt;&gt;0,($H229/$G229)*DO229,0)*(1-$K229)</f>
        <v>#DIV/0!</v>
      </c>
      <c r="DQ229" s="989" t="e">
        <f>VLOOKUP($E229,DO$450:DR$461,3,FALSE)*DO229*($K229)+IF($G229&lt;&gt;0,($I229/$G229)*DO229,0)*(1-$K229)</f>
        <v>#DIV/0!</v>
      </c>
      <c r="DR229" s="989" t="e">
        <f>VLOOKUP($E229,DO$450:DR$461,4,FALSE)*DO229*($K229)+(DO229-DP229-DQ229)*(1-$K229)</f>
        <v>#DIV/0!</v>
      </c>
      <c r="DS229" s="946"/>
      <c r="DW229" s="988">
        <f t="shared" si="204"/>
        <v>0</v>
      </c>
      <c r="DX229" s="989" t="e">
        <f>VLOOKUP($E229,DW$450:DZ$461,2,FALSE)*DW229*($K229)+IF($G229&lt;&gt;0,($H229/$G229)*DW229,0)*(1-$K229)</f>
        <v>#DIV/0!</v>
      </c>
      <c r="DY229" s="989" t="e">
        <f>VLOOKUP($E229,DW$450:DZ$461,3,FALSE)*DW229*($K229)+IF($G229&lt;&gt;0,($I229/$G229)*DW229,0)*(1-$K229)</f>
        <v>#DIV/0!</v>
      </c>
      <c r="DZ229" s="989" t="e">
        <f>VLOOKUP($E229,DW$450:DZ$461,4,FALSE)*DW229*($K229)+(DW229-DX229-DY229)*(1-$K229)</f>
        <v>#DIV/0!</v>
      </c>
      <c r="EA229" s="946"/>
      <c r="EE229" s="988">
        <f t="shared" si="205"/>
        <v>0</v>
      </c>
      <c r="EF229" s="989" t="e">
        <f>VLOOKUP($E229,EE$450:EH$461,2,FALSE)*EE229*($K229)+IF($G229&lt;&gt;0,($H229/$G229)*EE229,0)*(1-$K229)</f>
        <v>#DIV/0!</v>
      </c>
      <c r="EG229" s="989" t="e">
        <f>VLOOKUP($E229,EE$450:EH$461,3,FALSE)*EE229*($K229)+IF($G229&lt;&gt;0,($I229/$G229)*EE229,0)*(1-$K229)</f>
        <v>#DIV/0!</v>
      </c>
      <c r="EH229" s="989" t="e">
        <f>VLOOKUP($E229,EE$450:EH$461,4,FALSE)*EE229*($K229)+(EE229-EF229-EG229)*(1-$K229)</f>
        <v>#DIV/0!</v>
      </c>
      <c r="EI229" s="946"/>
      <c r="EM229" s="988">
        <f t="shared" si="206"/>
        <v>0</v>
      </c>
      <c r="EN229" s="989" t="e">
        <f>VLOOKUP($E229,EM$450:EP$461,2,FALSE)*EM229*($K229)+IF($G229&lt;&gt;0,($H229/$G229)*EM229,0)*(1-$K229)</f>
        <v>#DIV/0!</v>
      </c>
      <c r="EO229" s="989" t="e">
        <f>VLOOKUP($E229,EM$450:EP$461,3,FALSE)*EM229*($K229)+IF($G229&lt;&gt;0,($I229/$G229)*EM229,0)*(1-$K229)</f>
        <v>#DIV/0!</v>
      </c>
      <c r="EP229" s="989" t="e">
        <f>VLOOKUP($E229,EM$450:EP$461,4,FALSE)*EM229*($K229)+(EM229-EN229-EO229)*(1-$K229)</f>
        <v>#DIV/0!</v>
      </c>
      <c r="EQ229" s="946"/>
      <c r="EU229" s="988">
        <f t="shared" si="207"/>
        <v>0</v>
      </c>
      <c r="EV229" s="989" t="e">
        <f>VLOOKUP($E229,EU$450:EX$461,2,FALSE)*EU229*($K229)+IF($G229&lt;&gt;0,($H229/$G229)*EU229,0)*(1-$K229)</f>
        <v>#DIV/0!</v>
      </c>
      <c r="EW229" s="989" t="e">
        <f>VLOOKUP($E229,EU$450:EX$461,3,FALSE)*EU229*($K229)+IF($G229&lt;&gt;0,($I229/$G229)*EU229,0)*(1-$K229)</f>
        <v>#DIV/0!</v>
      </c>
      <c r="EX229" s="989" t="e">
        <f>VLOOKUP($E229,EU$450:EX$461,4,FALSE)*EU229*($K229)+(EU229-EV229-EW229)*(1-$K229)</f>
        <v>#DIV/0!</v>
      </c>
      <c r="EY229" s="946"/>
      <c r="FC229" s="988">
        <f t="shared" si="208"/>
        <v>0</v>
      </c>
      <c r="FD229" s="989" t="e">
        <f>VLOOKUP($E229,FC$450:FF$461,2,FALSE)*FC229*($K229)+IF($G229&lt;&gt;0,($H229/$G229)*FC229,0)*(1-$K229)</f>
        <v>#DIV/0!</v>
      </c>
      <c r="FE229" s="989" t="e">
        <f>VLOOKUP($E229,FC$450:FF$461,3,FALSE)*FC229*($K229)+IF($G229&lt;&gt;0,($I229/$G229)*FC229,0)*(1-$K229)</f>
        <v>#DIV/0!</v>
      </c>
      <c r="FF229" s="989" t="e">
        <f>VLOOKUP($E229,FC$450:FF$461,4,FALSE)*FC229*($K229)+(FC229-FD229-FE229)*(1-$K229)</f>
        <v>#DIV/0!</v>
      </c>
      <c r="FG229" s="946"/>
      <c r="FK229" s="988">
        <f t="shared" si="209"/>
        <v>0</v>
      </c>
      <c r="FL229" s="989" t="e">
        <f>VLOOKUP($E229,FK$450:FN$461,2,FALSE)*FK229*($K229)+IF($G229&lt;&gt;0,($H229/$G229)*FK229,0)*(1-$K229)</f>
        <v>#DIV/0!</v>
      </c>
      <c r="FM229" s="989" t="e">
        <f>VLOOKUP($E229,FK$450:FN$461,3,FALSE)*FK229*($K229)+IF($G229&lt;&gt;0,($I229/$G229)*FK229,0)*(1-$K229)</f>
        <v>#DIV/0!</v>
      </c>
      <c r="FN229" s="989" t="e">
        <f>VLOOKUP($E229,FK$450:FN$461,4,FALSE)*FK229*($K229)+(FK229-FL229-FM229)*(1-$K229)</f>
        <v>#DIV/0!</v>
      </c>
      <c r="FO229" s="946"/>
    </row>
    <row r="230" spans="1:171">
      <c r="A230" s="1246"/>
      <c r="B230" s="787" t="s">
        <v>421</v>
      </c>
      <c r="C230" s="1963" t="s">
        <v>72</v>
      </c>
      <c r="D230" s="764">
        <v>926</v>
      </c>
      <c r="E230" s="182" t="str">
        <f>'Sch 3 - Expenses'!E66</f>
        <v>LABOR</v>
      </c>
      <c r="F230" s="765"/>
      <c r="G230" s="182">
        <f>'Sch 3 - Expenses'!G66</f>
        <v>0</v>
      </c>
      <c r="H230" s="182">
        <f>'Sch 3 - Expenses'!H66</f>
        <v>0</v>
      </c>
      <c r="I230" s="182">
        <f>'Sch 3 - Expenses'!I66</f>
        <v>0</v>
      </c>
      <c r="J230" s="1247">
        <f>'Sch 3 - Expenses'!J66</f>
        <v>0</v>
      </c>
      <c r="K230" s="777">
        <f t="shared" si="189"/>
        <v>1</v>
      </c>
      <c r="O230" s="988">
        <f t="shared" si="190"/>
        <v>0</v>
      </c>
      <c r="P230" s="989" t="e">
        <f>VLOOKUP($E230,O$450:R$461,2,FALSE)*O230*($K230)+IF($G230&lt;&gt;0,($H230/$G230)*O230,0)*(1-$K230)</f>
        <v>#DIV/0!</v>
      </c>
      <c r="Q230" s="989" t="e">
        <f>VLOOKUP($E230,O$450:R$461,3,FALSE)*O230*($K230)+IF($G230&lt;&gt;0,($I230/$G230)*O230,0)*(1-$K230)</f>
        <v>#DIV/0!</v>
      </c>
      <c r="R230" s="989" t="e">
        <f>VLOOKUP($E230,O$450:R$461,4,FALSE)*O230*($K230)+(O230-P230-Q230)*(1-$K230)</f>
        <v>#DIV/0!</v>
      </c>
      <c r="S230" s="946"/>
      <c r="W230" s="988">
        <f t="shared" si="191"/>
        <v>0</v>
      </c>
      <c r="X230" s="989" t="e">
        <f>VLOOKUP($E230,W$450:Z$461,2,FALSE)*W230*($K230)+IF($G230&lt;&gt;0,($H230/$G230)*W230,0)*(1-$K230)</f>
        <v>#DIV/0!</v>
      </c>
      <c r="Y230" s="989" t="e">
        <f>VLOOKUP($E230,W$450:Z$461,3,FALSE)*W230*($K230)+IF($G230&lt;&gt;0,($I230/$G230)*W230,0)*(1-$K230)</f>
        <v>#DIV/0!</v>
      </c>
      <c r="Z230" s="989" t="e">
        <f>VLOOKUP($E230,W$450:Z$461,4,FALSE)*W230*($K230)+(W230-X230-Y230)*(1-$K230)</f>
        <v>#DIV/0!</v>
      </c>
      <c r="AA230" s="946"/>
      <c r="AE230" s="988">
        <f t="shared" si="192"/>
        <v>0</v>
      </c>
      <c r="AF230" s="989" t="e">
        <f>VLOOKUP($E230,AE$450:AH$461,2,FALSE)*AE230*($K230)+IF($G230&lt;&gt;0,($H230/$G230)*AE230,0)*(1-$K230)</f>
        <v>#DIV/0!</v>
      </c>
      <c r="AG230" s="989" t="e">
        <f>VLOOKUP($E230,AE$450:AH$461,3,FALSE)*AE230*($K230)+IF($G230&lt;&gt;0,($I230/$G230)*AE230,0)*(1-$K230)</f>
        <v>#DIV/0!</v>
      </c>
      <c r="AH230" s="989" t="e">
        <f>VLOOKUP($E230,AE$450:AH$461,4,FALSE)*AE230*($K230)+(AE230-AF230-AG230)*(1-$K230)</f>
        <v>#DIV/0!</v>
      </c>
      <c r="AI230" s="946"/>
      <c r="AM230" s="988">
        <f t="shared" si="193"/>
        <v>0</v>
      </c>
      <c r="AN230" s="989" t="e">
        <f>VLOOKUP($E230,AM$450:AP$461,2,FALSE)*AM230*($K230)+IF($G230&lt;&gt;0,($H230/$G230)*AM230,0)*(1-$K230)</f>
        <v>#DIV/0!</v>
      </c>
      <c r="AO230" s="989" t="e">
        <f>VLOOKUP($E230,AM$450:AP$461,3,FALSE)*AM230*($K230)+IF($G230&lt;&gt;0,($I230/$G230)*AM230,0)*(1-$K230)</f>
        <v>#DIV/0!</v>
      </c>
      <c r="AP230" s="989" t="e">
        <f>VLOOKUP($E230,AM$450:AP$461,4,FALSE)*AM230*($K230)+(AM230-AN230-AO230)*(1-$K230)</f>
        <v>#DIV/0!</v>
      </c>
      <c r="AQ230" s="946"/>
      <c r="AU230" s="988">
        <f t="shared" si="194"/>
        <v>0</v>
      </c>
      <c r="AV230" s="989" t="e">
        <f>VLOOKUP($E230,AU$450:AX$461,2,FALSE)*AU230*($K230)+IF($G230&lt;&gt;0,($H230/$G230)*AU230,0)*(1-$K230)</f>
        <v>#DIV/0!</v>
      </c>
      <c r="AW230" s="989" t="e">
        <f>VLOOKUP($E230,AU$450:AX$461,3,FALSE)*AU230*($K230)+IF($G230&lt;&gt;0,($I230/$G230)*AU230,0)*(1-$K230)</f>
        <v>#DIV/0!</v>
      </c>
      <c r="AX230" s="989" t="e">
        <f>VLOOKUP($E230,AU$450:AX$461,4,FALSE)*AU230*($K230)+(AU230-AV230-AW230)*(1-$K230)</f>
        <v>#DIV/0!</v>
      </c>
      <c r="AY230" s="946"/>
      <c r="BC230" s="988">
        <f t="shared" si="195"/>
        <v>0</v>
      </c>
      <c r="BD230" s="989" t="e">
        <f>VLOOKUP($E230,BC$450:BF$461,2,FALSE)*BC230*($K230)+IF($G230&lt;&gt;0,($H230/$G230)*BC230,0)*(1-$K230)</f>
        <v>#DIV/0!</v>
      </c>
      <c r="BE230" s="989" t="e">
        <f>VLOOKUP($E230,BC$450:BF$461,3,FALSE)*BC230*($K230)+IF($G230&lt;&gt;0,($I230/$G230)*BC230,0)*(1-$K230)</f>
        <v>#DIV/0!</v>
      </c>
      <c r="BF230" s="989" t="e">
        <f>VLOOKUP($E230,BC$450:BF$461,4,FALSE)*BC230*($K230)+(BC230-BD230-BE230)*(1-$K230)</f>
        <v>#DIV/0!</v>
      </c>
      <c r="BG230" s="946"/>
      <c r="BK230" s="988">
        <f t="shared" si="196"/>
        <v>0</v>
      </c>
      <c r="BL230" s="989" t="e">
        <f>VLOOKUP($E230,BK$450:BN$461,2,FALSE)*BK230*($K230)+IF($G230&lt;&gt;0,($H230/$G230)*BK230,0)*(1-$K230)</f>
        <v>#DIV/0!</v>
      </c>
      <c r="BM230" s="989" t="e">
        <f>VLOOKUP($E230,BK$450:BN$461,3,FALSE)*BK230*($K230)+IF($G230&lt;&gt;0,($I230/$G230)*BK230,0)*(1-$K230)</f>
        <v>#DIV/0!</v>
      </c>
      <c r="BN230" s="989" t="e">
        <f>VLOOKUP($E230,BK$450:BN$461,4,FALSE)*BK230*($K230)+(BK230-BL230-BM230)*(1-$K230)</f>
        <v>#DIV/0!</v>
      </c>
      <c r="BO230" s="946"/>
      <c r="BS230" s="988">
        <f t="shared" si="197"/>
        <v>0</v>
      </c>
      <c r="BT230" s="989" t="e">
        <f>VLOOKUP($E230,BS$450:BV$461,2,FALSE)*BS230*($K230)+IF($G230&lt;&gt;0,($H230/$G230)*BS230,0)*(1-$K230)</f>
        <v>#DIV/0!</v>
      </c>
      <c r="BU230" s="989" t="e">
        <f>VLOOKUP($E230,BS$450:BV$461,3,FALSE)*BS230*($K230)+IF($G230&lt;&gt;0,($I230/$G230)*BS230,0)*(1-$K230)</f>
        <v>#DIV/0!</v>
      </c>
      <c r="BV230" s="989" t="e">
        <f>VLOOKUP($E230,BS$450:BV$461,4,FALSE)*BS230*($K230)+(BS230-BT230-BU230)*(1-$K230)</f>
        <v>#DIV/0!</v>
      </c>
      <c r="BW230" s="946"/>
      <c r="CA230" s="988">
        <f t="shared" si="198"/>
        <v>0</v>
      </c>
      <c r="CB230" s="989" t="e">
        <f>VLOOKUP($E230,CA$450:CD$461,2,FALSE)*CA230*($K230)+IF($G230&lt;&gt;0,($H230/$G230)*CA230,0)*(1-$K230)</f>
        <v>#DIV/0!</v>
      </c>
      <c r="CC230" s="989" t="e">
        <f>VLOOKUP($E230,CA$450:CD$461,3,FALSE)*CA230*($K230)+IF($G230&lt;&gt;0,($I230/$G230)*CA230,0)*(1-$K230)</f>
        <v>#DIV/0!</v>
      </c>
      <c r="CD230" s="989" t="e">
        <f>VLOOKUP($E230,CA$450:CD$461,4,FALSE)*CA230*($K230)+(CA230-CB230-CC230)*(1-$K230)</f>
        <v>#DIV/0!</v>
      </c>
      <c r="CE230" s="946"/>
      <c r="CI230" s="988">
        <f t="shared" si="199"/>
        <v>0</v>
      </c>
      <c r="CJ230" s="989" t="e">
        <f>VLOOKUP($E230,CI$450:CL$461,2,FALSE)*CI230*($K230)+IF($G230&lt;&gt;0,($H230/$G230)*CI230,0)*(1-$K230)</f>
        <v>#DIV/0!</v>
      </c>
      <c r="CK230" s="989" t="e">
        <f>VLOOKUP($E230,CI$450:CL$461,3,FALSE)*CI230*($K230)+IF($G230&lt;&gt;0,($I230/$G230)*CI230,0)*(1-$K230)</f>
        <v>#DIV/0!</v>
      </c>
      <c r="CL230" s="989" t="e">
        <f>VLOOKUP($E230,CI$450:CL$461,4,FALSE)*CI230*($K230)+(CI230-CJ230-CK230)*(1-$K230)</f>
        <v>#DIV/0!</v>
      </c>
      <c r="CM230" s="946"/>
      <c r="CQ230" s="988">
        <f t="shared" si="200"/>
        <v>0</v>
      </c>
      <c r="CR230" s="989" t="e">
        <f>VLOOKUP($E230,CQ$450:CT$461,2,FALSE)*CQ230*($K230)+IF($G230&lt;&gt;0,($H230/$G230)*CQ230,0)*(1-$K230)</f>
        <v>#DIV/0!</v>
      </c>
      <c r="CS230" s="989" t="e">
        <f>VLOOKUP($E230,CQ$450:CT$461,3,FALSE)*CQ230*($K230)+IF($G230&lt;&gt;0,($I230/$G230)*CQ230,0)*(1-$K230)</f>
        <v>#DIV/0!</v>
      </c>
      <c r="CT230" s="989" t="e">
        <f>VLOOKUP($E230,CQ$450:CT$461,4,FALSE)*CQ230*($K230)+(CQ230-CR230-CS230)*(1-$K230)</f>
        <v>#DIV/0!</v>
      </c>
      <c r="CU230" s="946"/>
      <c r="CY230" s="988">
        <f t="shared" si="201"/>
        <v>0</v>
      </c>
      <c r="CZ230" s="989" t="e">
        <f>VLOOKUP($E230,CY$450:DB$461,2,FALSE)*CY230*($K230)+IF($G230&lt;&gt;0,($H230/$G230)*CY230,0)*(1-$K230)</f>
        <v>#DIV/0!</v>
      </c>
      <c r="DA230" s="989" t="e">
        <f>VLOOKUP($E230,CY$450:DB$461,3,FALSE)*CY230*($K230)+IF($G230&lt;&gt;0,($I230/$G230)*CY230,0)*(1-$K230)</f>
        <v>#DIV/0!</v>
      </c>
      <c r="DB230" s="989" t="e">
        <f>VLOOKUP($E230,CY$450:DB$461,4,FALSE)*CY230*($K230)+(CY230-CZ230-DA230)*(1-$K230)</f>
        <v>#DIV/0!</v>
      </c>
      <c r="DC230" s="946"/>
      <c r="DG230" s="988">
        <f t="shared" si="202"/>
        <v>0</v>
      </c>
      <c r="DH230" s="989" t="e">
        <f>VLOOKUP($E230,DG$450:DJ$461,2,FALSE)*DG230*($K230)+IF($G230&lt;&gt;0,($H230/$G230)*DG230,0)*(1-$K230)</f>
        <v>#DIV/0!</v>
      </c>
      <c r="DI230" s="989" t="e">
        <f>VLOOKUP($E230,DG$450:DJ$461,3,FALSE)*DG230*($K230)+IF($G230&lt;&gt;0,($I230/$G230)*DG230,0)*(1-$K230)</f>
        <v>#DIV/0!</v>
      </c>
      <c r="DJ230" s="989" t="e">
        <f>VLOOKUP($E230,DG$450:DJ$461,4,FALSE)*DG230*($K230)+(DG230-DH230-DI230)*(1-$K230)</f>
        <v>#DIV/0!</v>
      </c>
      <c r="DK230" s="946"/>
      <c r="DO230" s="988">
        <f t="shared" si="203"/>
        <v>0</v>
      </c>
      <c r="DP230" s="989" t="e">
        <f>VLOOKUP($E230,DO$450:DR$461,2,FALSE)*DO230*($K230)+IF($G230&lt;&gt;0,($H230/$G230)*DO230,0)*(1-$K230)</f>
        <v>#DIV/0!</v>
      </c>
      <c r="DQ230" s="989" t="e">
        <f>VLOOKUP($E230,DO$450:DR$461,3,FALSE)*DO230*($K230)+IF($G230&lt;&gt;0,($I230/$G230)*DO230,0)*(1-$K230)</f>
        <v>#DIV/0!</v>
      </c>
      <c r="DR230" s="989" t="e">
        <f>VLOOKUP($E230,DO$450:DR$461,4,FALSE)*DO230*($K230)+(DO230-DP230-DQ230)*(1-$K230)</f>
        <v>#DIV/0!</v>
      </c>
      <c r="DS230" s="946"/>
      <c r="DW230" s="988">
        <f t="shared" si="204"/>
        <v>0</v>
      </c>
      <c r="DX230" s="989" t="e">
        <f>VLOOKUP($E230,DW$450:DZ$461,2,FALSE)*DW230*($K230)+IF($G230&lt;&gt;0,($H230/$G230)*DW230,0)*(1-$K230)</f>
        <v>#DIV/0!</v>
      </c>
      <c r="DY230" s="989" t="e">
        <f>VLOOKUP($E230,DW$450:DZ$461,3,FALSE)*DW230*($K230)+IF($G230&lt;&gt;0,($I230/$G230)*DW230,0)*(1-$K230)</f>
        <v>#DIV/0!</v>
      </c>
      <c r="DZ230" s="989" t="e">
        <f>VLOOKUP($E230,DW$450:DZ$461,4,FALSE)*DW230*($K230)+(DW230-DX230-DY230)*(1-$K230)</f>
        <v>#DIV/0!</v>
      </c>
      <c r="EA230" s="946"/>
      <c r="EE230" s="988">
        <f t="shared" si="205"/>
        <v>0</v>
      </c>
      <c r="EF230" s="989" t="e">
        <f>VLOOKUP($E230,EE$450:EH$461,2,FALSE)*EE230*($K230)+IF($G230&lt;&gt;0,($H230/$G230)*EE230,0)*(1-$K230)</f>
        <v>#DIV/0!</v>
      </c>
      <c r="EG230" s="989" t="e">
        <f>VLOOKUP($E230,EE$450:EH$461,3,FALSE)*EE230*($K230)+IF($G230&lt;&gt;0,($I230/$G230)*EE230,0)*(1-$K230)</f>
        <v>#DIV/0!</v>
      </c>
      <c r="EH230" s="989" t="e">
        <f>VLOOKUP($E230,EE$450:EH$461,4,FALSE)*EE230*($K230)+(EE230-EF230-EG230)*(1-$K230)</f>
        <v>#DIV/0!</v>
      </c>
      <c r="EI230" s="946"/>
      <c r="EM230" s="988">
        <f t="shared" si="206"/>
        <v>0</v>
      </c>
      <c r="EN230" s="989" t="e">
        <f>VLOOKUP($E230,EM$450:EP$461,2,FALSE)*EM230*($K230)+IF($G230&lt;&gt;0,($H230/$G230)*EM230,0)*(1-$K230)</f>
        <v>#DIV/0!</v>
      </c>
      <c r="EO230" s="989" t="e">
        <f>VLOOKUP($E230,EM$450:EP$461,3,FALSE)*EM230*($K230)+IF($G230&lt;&gt;0,($I230/$G230)*EM230,0)*(1-$K230)</f>
        <v>#DIV/0!</v>
      </c>
      <c r="EP230" s="989" t="e">
        <f>VLOOKUP($E230,EM$450:EP$461,4,FALSE)*EM230*($K230)+(EM230-EN230-EO230)*(1-$K230)</f>
        <v>#DIV/0!</v>
      </c>
      <c r="EQ230" s="946"/>
      <c r="EU230" s="988">
        <f t="shared" si="207"/>
        <v>0</v>
      </c>
      <c r="EV230" s="989" t="e">
        <f>VLOOKUP($E230,EU$450:EX$461,2,FALSE)*EU230*($K230)+IF($G230&lt;&gt;0,($H230/$G230)*EU230,0)*(1-$K230)</f>
        <v>#DIV/0!</v>
      </c>
      <c r="EW230" s="989" t="e">
        <f>VLOOKUP($E230,EU$450:EX$461,3,FALSE)*EU230*($K230)+IF($G230&lt;&gt;0,($I230/$G230)*EU230,0)*(1-$K230)</f>
        <v>#DIV/0!</v>
      </c>
      <c r="EX230" s="989" t="e">
        <f>VLOOKUP($E230,EU$450:EX$461,4,FALSE)*EU230*($K230)+(EU230-EV230-EW230)*(1-$K230)</f>
        <v>#DIV/0!</v>
      </c>
      <c r="EY230" s="946"/>
      <c r="FC230" s="988">
        <f t="shared" si="208"/>
        <v>0</v>
      </c>
      <c r="FD230" s="989" t="e">
        <f>VLOOKUP($E230,FC$450:FF$461,2,FALSE)*FC230*($K230)+IF($G230&lt;&gt;0,($H230/$G230)*FC230,0)*(1-$K230)</f>
        <v>#DIV/0!</v>
      </c>
      <c r="FE230" s="989" t="e">
        <f>VLOOKUP($E230,FC$450:FF$461,3,FALSE)*FC230*($K230)+IF($G230&lt;&gt;0,($I230/$G230)*FC230,0)*(1-$K230)</f>
        <v>#DIV/0!</v>
      </c>
      <c r="FF230" s="989" t="e">
        <f>VLOOKUP($E230,FC$450:FF$461,4,FALSE)*FC230*($K230)+(FC230-FD230-FE230)*(1-$K230)</f>
        <v>#DIV/0!</v>
      </c>
      <c r="FG230" s="946"/>
      <c r="FK230" s="988">
        <f t="shared" si="209"/>
        <v>0</v>
      </c>
      <c r="FL230" s="989" t="e">
        <f>VLOOKUP($E230,FK$450:FN$461,2,FALSE)*FK230*($K230)+IF($G230&lt;&gt;0,($H230/$G230)*FK230,0)*(1-$K230)</f>
        <v>#DIV/0!</v>
      </c>
      <c r="FM230" s="989" t="e">
        <f>VLOOKUP($E230,FK$450:FN$461,3,FALSE)*FK230*($K230)+IF($G230&lt;&gt;0,($I230/$G230)*FK230,0)*(1-$K230)</f>
        <v>#DIV/0!</v>
      </c>
      <c r="FN230" s="989" t="e">
        <f>VLOOKUP($E230,FK$450:FN$461,4,FALSE)*FK230*($K230)+(FK230-FL230-FM230)*(1-$K230)</f>
        <v>#DIV/0!</v>
      </c>
      <c r="FO230" s="946"/>
    </row>
    <row r="231" spans="1:171">
      <c r="A231" s="1246"/>
      <c r="B231" s="787" t="s">
        <v>422</v>
      </c>
      <c r="C231" s="1963" t="s">
        <v>72</v>
      </c>
      <c r="D231" s="764">
        <v>927</v>
      </c>
      <c r="E231" s="182" t="str">
        <f>'Sch 3 - Expenses'!E67</f>
        <v>DIST</v>
      </c>
      <c r="F231" s="765"/>
      <c r="G231" s="182">
        <f>'Sch 3 - Expenses'!G67</f>
        <v>0</v>
      </c>
      <c r="H231" s="182">
        <f>'Sch 3 - Expenses'!H67</f>
        <v>0</v>
      </c>
      <c r="I231" s="182">
        <f>'Sch 3 - Expenses'!I67</f>
        <v>0</v>
      </c>
      <c r="J231" s="1247">
        <f>'Sch 3 - Expenses'!J67</f>
        <v>0</v>
      </c>
      <c r="K231" s="777">
        <f t="shared" si="189"/>
        <v>1</v>
      </c>
      <c r="O231" s="988">
        <f t="shared" si="190"/>
        <v>0</v>
      </c>
      <c r="P231" s="989">
        <f>VLOOKUP($E231,O$450:R$461,2,FALSE)*O231*($K231)+IF($G231&lt;&gt;0,($H231/$G231)*O231,0)*(1-$K231)</f>
        <v>0</v>
      </c>
      <c r="Q231" s="989">
        <f>VLOOKUP($E231,O$450:R$461,3,FALSE)*O231*($K231)+IF($G231&lt;&gt;0,($I231/$G231)*O231,0)*(1-$K231)</f>
        <v>0</v>
      </c>
      <c r="R231" s="989">
        <f>VLOOKUP($E231,O$450:R$461,4,FALSE)*O231*($K231)+(O231-P231-Q231)*(1-$K231)</f>
        <v>0</v>
      </c>
      <c r="S231" s="946"/>
      <c r="W231" s="988">
        <f t="shared" si="191"/>
        <v>0</v>
      </c>
      <c r="X231" s="989">
        <f>VLOOKUP($E231,W$450:Z$461,2,FALSE)*W231*($K231)+IF($G231&lt;&gt;0,($H231/$G231)*W231,0)*(1-$K231)</f>
        <v>0</v>
      </c>
      <c r="Y231" s="989">
        <f>VLOOKUP($E231,W$450:Z$461,3,FALSE)*W231*($K231)+IF($G231&lt;&gt;0,($I231/$G231)*W231,0)*(1-$K231)</f>
        <v>0</v>
      </c>
      <c r="Z231" s="989">
        <f>VLOOKUP($E231,W$450:Z$461,4,FALSE)*W231*($K231)+(W231-X231-Y231)*(1-$K231)</f>
        <v>0</v>
      </c>
      <c r="AA231" s="946"/>
      <c r="AE231" s="988">
        <f t="shared" si="192"/>
        <v>0</v>
      </c>
      <c r="AF231" s="989">
        <f>VLOOKUP($E231,AE$450:AH$461,2,FALSE)*AE231*($K231)+IF($G231&lt;&gt;0,($H231/$G231)*AE231,0)*(1-$K231)</f>
        <v>0</v>
      </c>
      <c r="AG231" s="989">
        <f>VLOOKUP($E231,AE$450:AH$461,3,FALSE)*AE231*($K231)+IF($G231&lt;&gt;0,($I231/$G231)*AE231,0)*(1-$K231)</f>
        <v>0</v>
      </c>
      <c r="AH231" s="989">
        <f>VLOOKUP($E231,AE$450:AH$461,4,FALSE)*AE231*($K231)+(AE231-AF231-AG231)*(1-$K231)</f>
        <v>0</v>
      </c>
      <c r="AI231" s="946"/>
      <c r="AM231" s="988">
        <f t="shared" si="193"/>
        <v>0</v>
      </c>
      <c r="AN231" s="989">
        <f>VLOOKUP($E231,AM$450:AP$461,2,FALSE)*AM231*($K231)+IF($G231&lt;&gt;0,($H231/$G231)*AM231,0)*(1-$K231)</f>
        <v>0</v>
      </c>
      <c r="AO231" s="989">
        <f>VLOOKUP($E231,AM$450:AP$461,3,FALSE)*AM231*($K231)+IF($G231&lt;&gt;0,($I231/$G231)*AM231,0)*(1-$K231)</f>
        <v>0</v>
      </c>
      <c r="AP231" s="989">
        <f>VLOOKUP($E231,AM$450:AP$461,4,FALSE)*AM231*($K231)+(AM231-AN231-AO231)*(1-$K231)</f>
        <v>0</v>
      </c>
      <c r="AQ231" s="946"/>
      <c r="AU231" s="988">
        <f t="shared" si="194"/>
        <v>0</v>
      </c>
      <c r="AV231" s="989">
        <f>VLOOKUP($E231,AU$450:AX$461,2,FALSE)*AU231*($K231)+IF($G231&lt;&gt;0,($H231/$G231)*AU231,0)*(1-$K231)</f>
        <v>0</v>
      </c>
      <c r="AW231" s="989">
        <f>VLOOKUP($E231,AU$450:AX$461,3,FALSE)*AU231*($K231)+IF($G231&lt;&gt;0,($I231/$G231)*AU231,0)*(1-$K231)</f>
        <v>0</v>
      </c>
      <c r="AX231" s="989">
        <f>VLOOKUP($E231,AU$450:AX$461,4,FALSE)*AU231*($K231)+(AU231-AV231-AW231)*(1-$K231)</f>
        <v>0</v>
      </c>
      <c r="AY231" s="946"/>
      <c r="BC231" s="988">
        <f t="shared" si="195"/>
        <v>0</v>
      </c>
      <c r="BD231" s="989">
        <f>VLOOKUP($E231,BC$450:BF$461,2,FALSE)*BC231*($K231)+IF($G231&lt;&gt;0,($H231/$G231)*BC231,0)*(1-$K231)</f>
        <v>0</v>
      </c>
      <c r="BE231" s="989">
        <f>VLOOKUP($E231,BC$450:BF$461,3,FALSE)*BC231*($K231)+IF($G231&lt;&gt;0,($I231/$G231)*BC231,0)*(1-$K231)</f>
        <v>0</v>
      </c>
      <c r="BF231" s="989">
        <f>VLOOKUP($E231,BC$450:BF$461,4,FALSE)*BC231*($K231)+(BC231-BD231-BE231)*(1-$K231)</f>
        <v>0</v>
      </c>
      <c r="BG231" s="946"/>
      <c r="BK231" s="988">
        <f t="shared" si="196"/>
        <v>0</v>
      </c>
      <c r="BL231" s="989">
        <f>VLOOKUP($E231,BK$450:BN$461,2,FALSE)*BK231*($K231)+IF($G231&lt;&gt;0,($H231/$G231)*BK231,0)*(1-$K231)</f>
        <v>0</v>
      </c>
      <c r="BM231" s="989">
        <f>VLOOKUP($E231,BK$450:BN$461,3,FALSE)*BK231*($K231)+IF($G231&lt;&gt;0,($I231/$G231)*BK231,0)*(1-$K231)</f>
        <v>0</v>
      </c>
      <c r="BN231" s="989">
        <f>VLOOKUP($E231,BK$450:BN$461,4,FALSE)*BK231*($K231)+(BK231-BL231-BM231)*(1-$K231)</f>
        <v>0</v>
      </c>
      <c r="BO231" s="946"/>
      <c r="BS231" s="988">
        <f t="shared" si="197"/>
        <v>0</v>
      </c>
      <c r="BT231" s="989">
        <f>VLOOKUP($E231,BS$450:BV$461,2,FALSE)*BS231*($K231)+IF($G231&lt;&gt;0,($H231/$G231)*BS231,0)*(1-$K231)</f>
        <v>0</v>
      </c>
      <c r="BU231" s="989">
        <f>VLOOKUP($E231,BS$450:BV$461,3,FALSE)*BS231*($K231)+IF($G231&lt;&gt;0,($I231/$G231)*BS231,0)*(1-$K231)</f>
        <v>0</v>
      </c>
      <c r="BV231" s="989">
        <f>VLOOKUP($E231,BS$450:BV$461,4,FALSE)*BS231*($K231)+(BS231-BT231-BU231)*(1-$K231)</f>
        <v>0</v>
      </c>
      <c r="BW231" s="946"/>
      <c r="CA231" s="988">
        <f t="shared" si="198"/>
        <v>0</v>
      </c>
      <c r="CB231" s="989">
        <f>VLOOKUP($E231,CA$450:CD$461,2,FALSE)*CA231*($K231)+IF($G231&lt;&gt;0,($H231/$G231)*CA231,0)*(1-$K231)</f>
        <v>0</v>
      </c>
      <c r="CC231" s="989">
        <f>VLOOKUP($E231,CA$450:CD$461,3,FALSE)*CA231*($K231)+IF($G231&lt;&gt;0,($I231/$G231)*CA231,0)*(1-$K231)</f>
        <v>0</v>
      </c>
      <c r="CD231" s="989">
        <f>VLOOKUP($E231,CA$450:CD$461,4,FALSE)*CA231*($K231)+(CA231-CB231-CC231)*(1-$K231)</f>
        <v>0</v>
      </c>
      <c r="CE231" s="946"/>
      <c r="CI231" s="988">
        <f t="shared" si="199"/>
        <v>0</v>
      </c>
      <c r="CJ231" s="989">
        <f>VLOOKUP($E231,CI$450:CL$461,2,FALSE)*CI231*($K231)+IF($G231&lt;&gt;0,($H231/$G231)*CI231,0)*(1-$K231)</f>
        <v>0</v>
      </c>
      <c r="CK231" s="989">
        <f>VLOOKUP($E231,CI$450:CL$461,3,FALSE)*CI231*($K231)+IF($G231&lt;&gt;0,($I231/$G231)*CI231,0)*(1-$K231)</f>
        <v>0</v>
      </c>
      <c r="CL231" s="989">
        <f>VLOOKUP($E231,CI$450:CL$461,4,FALSE)*CI231*($K231)+(CI231-CJ231-CK231)*(1-$K231)</f>
        <v>0</v>
      </c>
      <c r="CM231" s="946"/>
      <c r="CQ231" s="988">
        <f t="shared" si="200"/>
        <v>0</v>
      </c>
      <c r="CR231" s="989">
        <f>VLOOKUP($E231,CQ$450:CT$461,2,FALSE)*CQ231*($K231)+IF($G231&lt;&gt;0,($H231/$G231)*CQ231,0)*(1-$K231)</f>
        <v>0</v>
      </c>
      <c r="CS231" s="989">
        <f>VLOOKUP($E231,CQ$450:CT$461,3,FALSE)*CQ231*($K231)+IF($G231&lt;&gt;0,($I231/$G231)*CQ231,0)*(1-$K231)</f>
        <v>0</v>
      </c>
      <c r="CT231" s="989">
        <f>VLOOKUP($E231,CQ$450:CT$461,4,FALSE)*CQ231*($K231)+(CQ231-CR231-CS231)*(1-$K231)</f>
        <v>0</v>
      </c>
      <c r="CU231" s="946"/>
      <c r="CY231" s="988">
        <f t="shared" si="201"/>
        <v>0</v>
      </c>
      <c r="CZ231" s="989">
        <f>VLOOKUP($E231,CY$450:DB$461,2,FALSE)*CY231*($K231)+IF($G231&lt;&gt;0,($H231/$G231)*CY231,0)*(1-$K231)</f>
        <v>0</v>
      </c>
      <c r="DA231" s="989">
        <f>VLOOKUP($E231,CY$450:DB$461,3,FALSE)*CY231*($K231)+IF($G231&lt;&gt;0,($I231/$G231)*CY231,0)*(1-$K231)</f>
        <v>0</v>
      </c>
      <c r="DB231" s="989">
        <f>VLOOKUP($E231,CY$450:DB$461,4,FALSE)*CY231*($K231)+(CY231-CZ231-DA231)*(1-$K231)</f>
        <v>0</v>
      </c>
      <c r="DC231" s="946"/>
      <c r="DG231" s="988">
        <f t="shared" si="202"/>
        <v>0</v>
      </c>
      <c r="DH231" s="989">
        <f>VLOOKUP($E231,DG$450:DJ$461,2,FALSE)*DG231*($K231)+IF($G231&lt;&gt;0,($H231/$G231)*DG231,0)*(1-$K231)</f>
        <v>0</v>
      </c>
      <c r="DI231" s="989">
        <f>VLOOKUP($E231,DG$450:DJ$461,3,FALSE)*DG231*($K231)+IF($G231&lt;&gt;0,($I231/$G231)*DG231,0)*(1-$K231)</f>
        <v>0</v>
      </c>
      <c r="DJ231" s="989">
        <f>VLOOKUP($E231,DG$450:DJ$461,4,FALSE)*DG231*($K231)+(DG231-DH231-DI231)*(1-$K231)</f>
        <v>0</v>
      </c>
      <c r="DK231" s="946"/>
      <c r="DO231" s="988">
        <f t="shared" si="203"/>
        <v>0</v>
      </c>
      <c r="DP231" s="989">
        <f>VLOOKUP($E231,DO$450:DR$461,2,FALSE)*DO231*($K231)+IF($G231&lt;&gt;0,($H231/$G231)*DO231,0)*(1-$K231)</f>
        <v>0</v>
      </c>
      <c r="DQ231" s="989">
        <f>VLOOKUP($E231,DO$450:DR$461,3,FALSE)*DO231*($K231)+IF($G231&lt;&gt;0,($I231/$G231)*DO231,0)*(1-$K231)</f>
        <v>0</v>
      </c>
      <c r="DR231" s="989">
        <f>VLOOKUP($E231,DO$450:DR$461,4,FALSE)*DO231*($K231)+(DO231-DP231-DQ231)*(1-$K231)</f>
        <v>0</v>
      </c>
      <c r="DS231" s="946"/>
      <c r="DW231" s="988">
        <f t="shared" si="204"/>
        <v>0</v>
      </c>
      <c r="DX231" s="989">
        <f>VLOOKUP($E231,DW$450:DZ$461,2,FALSE)*DW231*($K231)+IF($G231&lt;&gt;0,($H231/$G231)*DW231,0)*(1-$K231)</f>
        <v>0</v>
      </c>
      <c r="DY231" s="989">
        <f>VLOOKUP($E231,DW$450:DZ$461,3,FALSE)*DW231*($K231)+IF($G231&lt;&gt;0,($I231/$G231)*DW231,0)*(1-$K231)</f>
        <v>0</v>
      </c>
      <c r="DZ231" s="989">
        <f>VLOOKUP($E231,DW$450:DZ$461,4,FALSE)*DW231*($K231)+(DW231-DX231-DY231)*(1-$K231)</f>
        <v>0</v>
      </c>
      <c r="EA231" s="946"/>
      <c r="EE231" s="988">
        <f t="shared" si="205"/>
        <v>0</v>
      </c>
      <c r="EF231" s="989">
        <f>VLOOKUP($E231,EE$450:EH$461,2,FALSE)*EE231*($K231)+IF($G231&lt;&gt;0,($H231/$G231)*EE231,0)*(1-$K231)</f>
        <v>0</v>
      </c>
      <c r="EG231" s="989">
        <f>VLOOKUP($E231,EE$450:EH$461,3,FALSE)*EE231*($K231)+IF($G231&lt;&gt;0,($I231/$G231)*EE231,0)*(1-$K231)</f>
        <v>0</v>
      </c>
      <c r="EH231" s="989">
        <f>VLOOKUP($E231,EE$450:EH$461,4,FALSE)*EE231*($K231)+(EE231-EF231-EG231)*(1-$K231)</f>
        <v>0</v>
      </c>
      <c r="EI231" s="946"/>
      <c r="EM231" s="988">
        <f t="shared" si="206"/>
        <v>0</v>
      </c>
      <c r="EN231" s="989">
        <f>VLOOKUP($E231,EM$450:EP$461,2,FALSE)*EM231*($K231)+IF($G231&lt;&gt;0,($H231/$G231)*EM231,0)*(1-$K231)</f>
        <v>0</v>
      </c>
      <c r="EO231" s="989">
        <f>VLOOKUP($E231,EM$450:EP$461,3,FALSE)*EM231*($K231)+IF($G231&lt;&gt;0,($I231/$G231)*EM231,0)*(1-$K231)</f>
        <v>0</v>
      </c>
      <c r="EP231" s="989">
        <f>VLOOKUP($E231,EM$450:EP$461,4,FALSE)*EM231*($K231)+(EM231-EN231-EO231)*(1-$K231)</f>
        <v>0</v>
      </c>
      <c r="EQ231" s="946"/>
      <c r="EU231" s="988">
        <f t="shared" si="207"/>
        <v>0</v>
      </c>
      <c r="EV231" s="989">
        <f>VLOOKUP($E231,EU$450:EX$461,2,FALSE)*EU231*($K231)+IF($G231&lt;&gt;0,($H231/$G231)*EU231,0)*(1-$K231)</f>
        <v>0</v>
      </c>
      <c r="EW231" s="989">
        <f>VLOOKUP($E231,EU$450:EX$461,3,FALSE)*EU231*($K231)+IF($G231&lt;&gt;0,($I231/$G231)*EU231,0)*(1-$K231)</f>
        <v>0</v>
      </c>
      <c r="EX231" s="989">
        <f>VLOOKUP($E231,EU$450:EX$461,4,FALSE)*EU231*($K231)+(EU231-EV231-EW231)*(1-$K231)</f>
        <v>0</v>
      </c>
      <c r="EY231" s="946"/>
      <c r="FC231" s="988">
        <f t="shared" si="208"/>
        <v>0</v>
      </c>
      <c r="FD231" s="989">
        <f>VLOOKUP($E231,FC$450:FF$461,2,FALSE)*FC231*($K231)+IF($G231&lt;&gt;0,($H231/$G231)*FC231,0)*(1-$K231)</f>
        <v>0</v>
      </c>
      <c r="FE231" s="989">
        <f>VLOOKUP($E231,FC$450:FF$461,3,FALSE)*FC231*($K231)+IF($G231&lt;&gt;0,($I231/$G231)*FC231,0)*(1-$K231)</f>
        <v>0</v>
      </c>
      <c r="FF231" s="989">
        <f>VLOOKUP($E231,FC$450:FF$461,4,FALSE)*FC231*($K231)+(FC231-FD231-FE231)*(1-$K231)</f>
        <v>0</v>
      </c>
      <c r="FG231" s="946"/>
      <c r="FK231" s="988">
        <f t="shared" si="209"/>
        <v>0</v>
      </c>
      <c r="FL231" s="989">
        <f>VLOOKUP($E231,FK$450:FN$461,2,FALSE)*FK231*($K231)+IF($G231&lt;&gt;0,($H231/$G231)*FK231,0)*(1-$K231)</f>
        <v>0</v>
      </c>
      <c r="FM231" s="989">
        <f>VLOOKUP($E231,FK$450:FN$461,3,FALSE)*FK231*($K231)+IF($G231&lt;&gt;0,($I231/$G231)*FK231,0)*(1-$K231)</f>
        <v>0</v>
      </c>
      <c r="FN231" s="989">
        <f>VLOOKUP($E231,FK$450:FN$461,4,FALSE)*FK231*($K231)+(FK231-FL231-FM231)*(1-$K231)</f>
        <v>0</v>
      </c>
      <c r="FO231" s="946"/>
    </row>
    <row r="232" spans="1:171">
      <c r="A232" s="1246"/>
      <c r="B232" s="787" t="s">
        <v>424</v>
      </c>
      <c r="C232" s="1963" t="s">
        <v>72</v>
      </c>
      <c r="D232" s="764">
        <v>928</v>
      </c>
      <c r="E232" s="182" t="str">
        <f>'Sch 3 - Expenses'!E68</f>
        <v>DIST</v>
      </c>
      <c r="F232" s="765"/>
      <c r="G232" s="182">
        <f>'Sch 3 - Expenses'!G68</f>
        <v>0</v>
      </c>
      <c r="H232" s="182">
        <f>'Sch 3 - Expenses'!H68</f>
        <v>0</v>
      </c>
      <c r="I232" s="182">
        <f>'Sch 3 - Expenses'!I68</f>
        <v>0</v>
      </c>
      <c r="J232" s="1247">
        <f>'Sch 3 - Expenses'!J68</f>
        <v>0</v>
      </c>
      <c r="K232" s="777">
        <f t="shared" si="189"/>
        <v>1</v>
      </c>
      <c r="O232" s="988">
        <f t="shared" si="190"/>
        <v>0</v>
      </c>
      <c r="P232" s="989">
        <f>VLOOKUP($E232,O$450:R$461,2,FALSE)*O232*($K232)+IF($G232&lt;&gt;0,($H232/$G232)*O232,0)*(1-$K232)</f>
        <v>0</v>
      </c>
      <c r="Q232" s="989">
        <f>VLOOKUP($E232,O$450:R$461,3,FALSE)*O232*($K232)+IF($G232&lt;&gt;0,($I232/$G232)*O232,0)*(1-$K232)</f>
        <v>0</v>
      </c>
      <c r="R232" s="989">
        <f>VLOOKUP($E232,O$450:R$461,4,FALSE)*O232*($K232)+(O232-P232-Q232)*(1-$K232)</f>
        <v>0</v>
      </c>
      <c r="S232" s="946"/>
      <c r="W232" s="988">
        <f t="shared" si="191"/>
        <v>0</v>
      </c>
      <c r="X232" s="989">
        <f>VLOOKUP($E232,W$450:Z$461,2,FALSE)*W232*($K232)+IF($G232&lt;&gt;0,($H232/$G232)*W232,0)*(1-$K232)</f>
        <v>0</v>
      </c>
      <c r="Y232" s="989">
        <f>VLOOKUP($E232,W$450:Z$461,3,FALSE)*W232*($K232)+IF($G232&lt;&gt;0,($I232/$G232)*W232,0)*(1-$K232)</f>
        <v>0</v>
      </c>
      <c r="Z232" s="989">
        <f>VLOOKUP($E232,W$450:Z$461,4,FALSE)*W232*($K232)+(W232-X232-Y232)*(1-$K232)</f>
        <v>0</v>
      </c>
      <c r="AA232" s="946"/>
      <c r="AE232" s="988">
        <f t="shared" si="192"/>
        <v>0</v>
      </c>
      <c r="AF232" s="989">
        <f>VLOOKUP($E232,AE$450:AH$461,2,FALSE)*AE232*($K232)+IF($G232&lt;&gt;0,($H232/$G232)*AE232,0)*(1-$K232)</f>
        <v>0</v>
      </c>
      <c r="AG232" s="989">
        <f>VLOOKUP($E232,AE$450:AH$461,3,FALSE)*AE232*($K232)+IF($G232&lt;&gt;0,($I232/$G232)*AE232,0)*(1-$K232)</f>
        <v>0</v>
      </c>
      <c r="AH232" s="989">
        <f>VLOOKUP($E232,AE$450:AH$461,4,FALSE)*AE232*($K232)+(AE232-AF232-AG232)*(1-$K232)</f>
        <v>0</v>
      </c>
      <c r="AI232" s="946"/>
      <c r="AM232" s="988">
        <f t="shared" si="193"/>
        <v>0</v>
      </c>
      <c r="AN232" s="989">
        <f>VLOOKUP($E232,AM$450:AP$461,2,FALSE)*AM232*($K232)+IF($G232&lt;&gt;0,($H232/$G232)*AM232,0)*(1-$K232)</f>
        <v>0</v>
      </c>
      <c r="AO232" s="989">
        <f>VLOOKUP($E232,AM$450:AP$461,3,FALSE)*AM232*($K232)+IF($G232&lt;&gt;0,($I232/$G232)*AM232,0)*(1-$K232)</f>
        <v>0</v>
      </c>
      <c r="AP232" s="989">
        <f>VLOOKUP($E232,AM$450:AP$461,4,FALSE)*AM232*($K232)+(AM232-AN232-AO232)*(1-$K232)</f>
        <v>0</v>
      </c>
      <c r="AQ232" s="946"/>
      <c r="AU232" s="988">
        <f t="shared" si="194"/>
        <v>0</v>
      </c>
      <c r="AV232" s="989">
        <f>VLOOKUP($E232,AU$450:AX$461,2,FALSE)*AU232*($K232)+IF($G232&lt;&gt;0,($H232/$G232)*AU232,0)*(1-$K232)</f>
        <v>0</v>
      </c>
      <c r="AW232" s="989">
        <f>VLOOKUP($E232,AU$450:AX$461,3,FALSE)*AU232*($K232)+IF($G232&lt;&gt;0,($I232/$G232)*AU232,0)*(1-$K232)</f>
        <v>0</v>
      </c>
      <c r="AX232" s="989">
        <f>VLOOKUP($E232,AU$450:AX$461,4,FALSE)*AU232*($K232)+(AU232-AV232-AW232)*(1-$K232)</f>
        <v>0</v>
      </c>
      <c r="AY232" s="946"/>
      <c r="BC232" s="988">
        <f t="shared" si="195"/>
        <v>0</v>
      </c>
      <c r="BD232" s="989">
        <f>VLOOKUP($E232,BC$450:BF$461,2,FALSE)*BC232*($K232)+IF($G232&lt;&gt;0,($H232/$G232)*BC232,0)*(1-$K232)</f>
        <v>0</v>
      </c>
      <c r="BE232" s="989">
        <f>VLOOKUP($E232,BC$450:BF$461,3,FALSE)*BC232*($K232)+IF($G232&lt;&gt;0,($I232/$G232)*BC232,0)*(1-$K232)</f>
        <v>0</v>
      </c>
      <c r="BF232" s="989">
        <f>VLOOKUP($E232,BC$450:BF$461,4,FALSE)*BC232*($K232)+(BC232-BD232-BE232)*(1-$K232)</f>
        <v>0</v>
      </c>
      <c r="BG232" s="946"/>
      <c r="BK232" s="988">
        <f t="shared" si="196"/>
        <v>0</v>
      </c>
      <c r="BL232" s="989">
        <f>VLOOKUP($E232,BK$450:BN$461,2,FALSE)*BK232*($K232)+IF($G232&lt;&gt;0,($H232/$G232)*BK232,0)*(1-$K232)</f>
        <v>0</v>
      </c>
      <c r="BM232" s="989">
        <f>VLOOKUP($E232,BK$450:BN$461,3,FALSE)*BK232*($K232)+IF($G232&lt;&gt;0,($I232/$G232)*BK232,0)*(1-$K232)</f>
        <v>0</v>
      </c>
      <c r="BN232" s="989">
        <f>VLOOKUP($E232,BK$450:BN$461,4,FALSE)*BK232*($K232)+(BK232-BL232-BM232)*(1-$K232)</f>
        <v>0</v>
      </c>
      <c r="BO232" s="946"/>
      <c r="BS232" s="988">
        <f t="shared" si="197"/>
        <v>0</v>
      </c>
      <c r="BT232" s="989">
        <f>VLOOKUP($E232,BS$450:BV$461,2,FALSE)*BS232*($K232)+IF($G232&lt;&gt;0,($H232/$G232)*BS232,0)*(1-$K232)</f>
        <v>0</v>
      </c>
      <c r="BU232" s="989">
        <f>VLOOKUP($E232,BS$450:BV$461,3,FALSE)*BS232*($K232)+IF($G232&lt;&gt;0,($I232/$G232)*BS232,0)*(1-$K232)</f>
        <v>0</v>
      </c>
      <c r="BV232" s="989">
        <f>VLOOKUP($E232,BS$450:BV$461,4,FALSE)*BS232*($K232)+(BS232-BT232-BU232)*(1-$K232)</f>
        <v>0</v>
      </c>
      <c r="BW232" s="946"/>
      <c r="CA232" s="988">
        <f t="shared" si="198"/>
        <v>0</v>
      </c>
      <c r="CB232" s="989">
        <f>VLOOKUP($E232,CA$450:CD$461,2,FALSE)*CA232*($K232)+IF($G232&lt;&gt;0,($H232/$G232)*CA232,0)*(1-$K232)</f>
        <v>0</v>
      </c>
      <c r="CC232" s="989">
        <f>VLOOKUP($E232,CA$450:CD$461,3,FALSE)*CA232*($K232)+IF($G232&lt;&gt;0,($I232/$G232)*CA232,0)*(1-$K232)</f>
        <v>0</v>
      </c>
      <c r="CD232" s="989">
        <f>VLOOKUP($E232,CA$450:CD$461,4,FALSE)*CA232*($K232)+(CA232-CB232-CC232)*(1-$K232)</f>
        <v>0</v>
      </c>
      <c r="CE232" s="946"/>
      <c r="CI232" s="988">
        <f t="shared" si="199"/>
        <v>0</v>
      </c>
      <c r="CJ232" s="989">
        <f>VLOOKUP($E232,CI$450:CL$461,2,FALSE)*CI232*($K232)+IF($G232&lt;&gt;0,($H232/$G232)*CI232,0)*(1-$K232)</f>
        <v>0</v>
      </c>
      <c r="CK232" s="989">
        <f>VLOOKUP($E232,CI$450:CL$461,3,FALSE)*CI232*($K232)+IF($G232&lt;&gt;0,($I232/$G232)*CI232,0)*(1-$K232)</f>
        <v>0</v>
      </c>
      <c r="CL232" s="989">
        <f>VLOOKUP($E232,CI$450:CL$461,4,FALSE)*CI232*($K232)+(CI232-CJ232-CK232)*(1-$K232)</f>
        <v>0</v>
      </c>
      <c r="CM232" s="946"/>
      <c r="CQ232" s="988">
        <f t="shared" si="200"/>
        <v>0</v>
      </c>
      <c r="CR232" s="989">
        <f>VLOOKUP($E232,CQ$450:CT$461,2,FALSE)*CQ232*($K232)+IF($G232&lt;&gt;0,($H232/$G232)*CQ232,0)*(1-$K232)</f>
        <v>0</v>
      </c>
      <c r="CS232" s="989">
        <f>VLOOKUP($E232,CQ$450:CT$461,3,FALSE)*CQ232*($K232)+IF($G232&lt;&gt;0,($I232/$G232)*CQ232,0)*(1-$K232)</f>
        <v>0</v>
      </c>
      <c r="CT232" s="989">
        <f>VLOOKUP($E232,CQ$450:CT$461,4,FALSE)*CQ232*($K232)+(CQ232-CR232-CS232)*(1-$K232)</f>
        <v>0</v>
      </c>
      <c r="CU232" s="946"/>
      <c r="CY232" s="988">
        <f t="shared" si="201"/>
        <v>0</v>
      </c>
      <c r="CZ232" s="989">
        <f>VLOOKUP($E232,CY$450:DB$461,2,FALSE)*CY232*($K232)+IF($G232&lt;&gt;0,($H232/$G232)*CY232,0)*(1-$K232)</f>
        <v>0</v>
      </c>
      <c r="DA232" s="989">
        <f>VLOOKUP($E232,CY$450:DB$461,3,FALSE)*CY232*($K232)+IF($G232&lt;&gt;0,($I232/$G232)*CY232,0)*(1-$K232)</f>
        <v>0</v>
      </c>
      <c r="DB232" s="989">
        <f>VLOOKUP($E232,CY$450:DB$461,4,FALSE)*CY232*($K232)+(CY232-CZ232-DA232)*(1-$K232)</f>
        <v>0</v>
      </c>
      <c r="DC232" s="946"/>
      <c r="DG232" s="988">
        <f t="shared" si="202"/>
        <v>0</v>
      </c>
      <c r="DH232" s="989">
        <f>VLOOKUP($E232,DG$450:DJ$461,2,FALSE)*DG232*($K232)+IF($G232&lt;&gt;0,($H232/$G232)*DG232,0)*(1-$K232)</f>
        <v>0</v>
      </c>
      <c r="DI232" s="989">
        <f>VLOOKUP($E232,DG$450:DJ$461,3,FALSE)*DG232*($K232)+IF($G232&lt;&gt;0,($I232/$G232)*DG232,0)*(1-$K232)</f>
        <v>0</v>
      </c>
      <c r="DJ232" s="989">
        <f>VLOOKUP($E232,DG$450:DJ$461,4,FALSE)*DG232*($K232)+(DG232-DH232-DI232)*(1-$K232)</f>
        <v>0</v>
      </c>
      <c r="DK232" s="946"/>
      <c r="DO232" s="988">
        <f t="shared" si="203"/>
        <v>0</v>
      </c>
      <c r="DP232" s="989">
        <f>VLOOKUP($E232,DO$450:DR$461,2,FALSE)*DO232*($K232)+IF($G232&lt;&gt;0,($H232/$G232)*DO232,0)*(1-$K232)</f>
        <v>0</v>
      </c>
      <c r="DQ232" s="989">
        <f>VLOOKUP($E232,DO$450:DR$461,3,FALSE)*DO232*($K232)+IF($G232&lt;&gt;0,($I232/$G232)*DO232,0)*(1-$K232)</f>
        <v>0</v>
      </c>
      <c r="DR232" s="989">
        <f>VLOOKUP($E232,DO$450:DR$461,4,FALSE)*DO232*($K232)+(DO232-DP232-DQ232)*(1-$K232)</f>
        <v>0</v>
      </c>
      <c r="DS232" s="946"/>
      <c r="DW232" s="988">
        <f t="shared" si="204"/>
        <v>0</v>
      </c>
      <c r="DX232" s="989">
        <f>VLOOKUP($E232,DW$450:DZ$461,2,FALSE)*DW232*($K232)+IF($G232&lt;&gt;0,($H232/$G232)*DW232,0)*(1-$K232)</f>
        <v>0</v>
      </c>
      <c r="DY232" s="989">
        <f>VLOOKUP($E232,DW$450:DZ$461,3,FALSE)*DW232*($K232)+IF($G232&lt;&gt;0,($I232/$G232)*DW232,0)*(1-$K232)</f>
        <v>0</v>
      </c>
      <c r="DZ232" s="989">
        <f>VLOOKUP($E232,DW$450:DZ$461,4,FALSE)*DW232*($K232)+(DW232-DX232-DY232)*(1-$K232)</f>
        <v>0</v>
      </c>
      <c r="EA232" s="946"/>
      <c r="EE232" s="988">
        <f t="shared" si="205"/>
        <v>0</v>
      </c>
      <c r="EF232" s="989">
        <f>VLOOKUP($E232,EE$450:EH$461,2,FALSE)*EE232*($K232)+IF($G232&lt;&gt;0,($H232/$G232)*EE232,0)*(1-$K232)</f>
        <v>0</v>
      </c>
      <c r="EG232" s="989">
        <f>VLOOKUP($E232,EE$450:EH$461,3,FALSE)*EE232*($K232)+IF($G232&lt;&gt;0,($I232/$G232)*EE232,0)*(1-$K232)</f>
        <v>0</v>
      </c>
      <c r="EH232" s="989">
        <f>VLOOKUP($E232,EE$450:EH$461,4,FALSE)*EE232*($K232)+(EE232-EF232-EG232)*(1-$K232)</f>
        <v>0</v>
      </c>
      <c r="EI232" s="946"/>
      <c r="EM232" s="988">
        <f t="shared" si="206"/>
        <v>0</v>
      </c>
      <c r="EN232" s="989">
        <f>VLOOKUP($E232,EM$450:EP$461,2,FALSE)*EM232*($K232)+IF($G232&lt;&gt;0,($H232/$G232)*EM232,0)*(1-$K232)</f>
        <v>0</v>
      </c>
      <c r="EO232" s="989">
        <f>VLOOKUP($E232,EM$450:EP$461,3,FALSE)*EM232*($K232)+IF($G232&lt;&gt;0,($I232/$G232)*EM232,0)*(1-$K232)</f>
        <v>0</v>
      </c>
      <c r="EP232" s="989">
        <f>VLOOKUP($E232,EM$450:EP$461,4,FALSE)*EM232*($K232)+(EM232-EN232-EO232)*(1-$K232)</f>
        <v>0</v>
      </c>
      <c r="EQ232" s="946"/>
      <c r="EU232" s="988">
        <f t="shared" si="207"/>
        <v>0</v>
      </c>
      <c r="EV232" s="989">
        <f>VLOOKUP($E232,EU$450:EX$461,2,FALSE)*EU232*($K232)+IF($G232&lt;&gt;0,($H232/$G232)*EU232,0)*(1-$K232)</f>
        <v>0</v>
      </c>
      <c r="EW232" s="989">
        <f>VLOOKUP($E232,EU$450:EX$461,3,FALSE)*EU232*($K232)+IF($G232&lt;&gt;0,($I232/$G232)*EU232,0)*(1-$K232)</f>
        <v>0</v>
      </c>
      <c r="EX232" s="989">
        <f>VLOOKUP($E232,EU$450:EX$461,4,FALSE)*EU232*($K232)+(EU232-EV232-EW232)*(1-$K232)</f>
        <v>0</v>
      </c>
      <c r="EY232" s="946"/>
      <c r="FC232" s="988">
        <f t="shared" si="208"/>
        <v>0</v>
      </c>
      <c r="FD232" s="989">
        <f>VLOOKUP($E232,FC$450:FF$461,2,FALSE)*FC232*($K232)+IF($G232&lt;&gt;0,($H232/$G232)*FC232,0)*(1-$K232)</f>
        <v>0</v>
      </c>
      <c r="FE232" s="989">
        <f>VLOOKUP($E232,FC$450:FF$461,3,FALSE)*FC232*($K232)+IF($G232&lt;&gt;0,($I232/$G232)*FC232,0)*(1-$K232)</f>
        <v>0</v>
      </c>
      <c r="FF232" s="989">
        <f>VLOOKUP($E232,FC$450:FF$461,4,FALSE)*FC232*($K232)+(FC232-FD232-FE232)*(1-$K232)</f>
        <v>0</v>
      </c>
      <c r="FG232" s="946"/>
      <c r="FK232" s="988">
        <f t="shared" si="209"/>
        <v>0</v>
      </c>
      <c r="FL232" s="989">
        <f>VLOOKUP($E232,FK$450:FN$461,2,FALSE)*FK232*($K232)+IF($G232&lt;&gt;0,($H232/$G232)*FK232,0)*(1-$K232)</f>
        <v>0</v>
      </c>
      <c r="FM232" s="989">
        <f>VLOOKUP($E232,FK$450:FN$461,3,FALSE)*FK232*($K232)+IF($G232&lt;&gt;0,($I232/$G232)*FK232,0)*(1-$K232)</f>
        <v>0</v>
      </c>
      <c r="FN232" s="989">
        <f>VLOOKUP($E232,FK$450:FN$461,4,FALSE)*FK232*($K232)+(FK232-FL232-FM232)*(1-$K232)</f>
        <v>0</v>
      </c>
      <c r="FO232" s="946"/>
    </row>
    <row r="233" spans="1:171">
      <c r="A233" s="1246"/>
      <c r="B233" s="787" t="s">
        <v>168</v>
      </c>
      <c r="C233" s="1963" t="s">
        <v>72</v>
      </c>
      <c r="D233" s="764">
        <v>929</v>
      </c>
      <c r="E233" s="182" t="str">
        <f>'Sch 3 - Expenses'!E69</f>
        <v>PTDG</v>
      </c>
      <c r="F233" s="765"/>
      <c r="G233" s="182">
        <f>'Sch 3 - Expenses'!G69</f>
        <v>0</v>
      </c>
      <c r="H233" s="182">
        <f>'Sch 3 - Expenses'!H69</f>
        <v>0</v>
      </c>
      <c r="I233" s="182">
        <f>'Sch 3 - Expenses'!I69</f>
        <v>0</v>
      </c>
      <c r="J233" s="1247">
        <f>'Sch 3 - Expenses'!J69</f>
        <v>0</v>
      </c>
      <c r="K233" s="777">
        <f t="shared" si="189"/>
        <v>1</v>
      </c>
      <c r="O233" s="988">
        <f t="shared" si="190"/>
        <v>0</v>
      </c>
      <c r="P233" s="989">
        <f>VLOOKUP($E233,O$450:R$461,2,FALSE)*O233*($K233)+IF($G233&lt;&gt;0,($H233/$G233)*O233,0)*(1-$K233)</f>
        <v>0</v>
      </c>
      <c r="Q233" s="989">
        <f>VLOOKUP($E233,O$450:R$461,3,FALSE)*O233*($K233)+IF($G233&lt;&gt;0,($I233/$G233)*O233,0)*(1-$K233)</f>
        <v>0</v>
      </c>
      <c r="R233" s="989">
        <f>VLOOKUP($E233,O$450:R$461,4,FALSE)*O233*($K233)+(O233-P233-Q233)*(1-$K233)</f>
        <v>0</v>
      </c>
      <c r="S233" s="946"/>
      <c r="W233" s="988">
        <f t="shared" si="191"/>
        <v>0</v>
      </c>
      <c r="X233" s="989">
        <f>VLOOKUP($E233,W$450:Z$461,2,FALSE)*W233*($K233)+IF($G233&lt;&gt;0,($H233/$G233)*W233,0)*(1-$K233)</f>
        <v>0</v>
      </c>
      <c r="Y233" s="989">
        <f>VLOOKUP($E233,W$450:Z$461,3,FALSE)*W233*($K233)+IF($G233&lt;&gt;0,($I233/$G233)*W233,0)*(1-$K233)</f>
        <v>0</v>
      </c>
      <c r="Z233" s="989">
        <f>VLOOKUP($E233,W$450:Z$461,4,FALSE)*W233*($K233)+(W233-X233-Y233)*(1-$K233)</f>
        <v>0</v>
      </c>
      <c r="AA233" s="946"/>
      <c r="AE233" s="988">
        <f t="shared" si="192"/>
        <v>0</v>
      </c>
      <c r="AF233" s="989">
        <f>VLOOKUP($E233,AE$450:AH$461,2,FALSE)*AE233*($K233)+IF($G233&lt;&gt;0,($H233/$G233)*AE233,0)*(1-$K233)</f>
        <v>0</v>
      </c>
      <c r="AG233" s="989">
        <f>VLOOKUP($E233,AE$450:AH$461,3,FALSE)*AE233*($K233)+IF($G233&lt;&gt;0,($I233/$G233)*AE233,0)*(1-$K233)</f>
        <v>0</v>
      </c>
      <c r="AH233" s="989">
        <f>VLOOKUP($E233,AE$450:AH$461,4,FALSE)*AE233*($K233)+(AE233-AF233-AG233)*(1-$K233)</f>
        <v>0</v>
      </c>
      <c r="AI233" s="946"/>
      <c r="AM233" s="988">
        <f t="shared" si="193"/>
        <v>0</v>
      </c>
      <c r="AN233" s="989">
        <f>VLOOKUP($E233,AM$450:AP$461,2,FALSE)*AM233*($K233)+IF($G233&lt;&gt;0,($H233/$G233)*AM233,0)*(1-$K233)</f>
        <v>0</v>
      </c>
      <c r="AO233" s="989">
        <f>VLOOKUP($E233,AM$450:AP$461,3,FALSE)*AM233*($K233)+IF($G233&lt;&gt;0,($I233/$G233)*AM233,0)*(1-$K233)</f>
        <v>0</v>
      </c>
      <c r="AP233" s="989">
        <f>VLOOKUP($E233,AM$450:AP$461,4,FALSE)*AM233*($K233)+(AM233-AN233-AO233)*(1-$K233)</f>
        <v>0</v>
      </c>
      <c r="AQ233" s="946"/>
      <c r="AU233" s="988">
        <f t="shared" si="194"/>
        <v>0</v>
      </c>
      <c r="AV233" s="989">
        <f>VLOOKUP($E233,AU$450:AX$461,2,FALSE)*AU233*($K233)+IF($G233&lt;&gt;0,($H233/$G233)*AU233,0)*(1-$K233)</f>
        <v>0</v>
      </c>
      <c r="AW233" s="989">
        <f>VLOOKUP($E233,AU$450:AX$461,3,FALSE)*AU233*($K233)+IF($G233&lt;&gt;0,($I233/$G233)*AU233,0)*(1-$K233)</f>
        <v>0</v>
      </c>
      <c r="AX233" s="989">
        <f>VLOOKUP($E233,AU$450:AX$461,4,FALSE)*AU233*($K233)+(AU233-AV233-AW233)*(1-$K233)</f>
        <v>0</v>
      </c>
      <c r="AY233" s="946"/>
      <c r="BC233" s="988">
        <f t="shared" si="195"/>
        <v>0</v>
      </c>
      <c r="BD233" s="989">
        <f>VLOOKUP($E233,BC$450:BF$461,2,FALSE)*BC233*($K233)+IF($G233&lt;&gt;0,($H233/$G233)*BC233,0)*(1-$K233)</f>
        <v>0</v>
      </c>
      <c r="BE233" s="989">
        <f>VLOOKUP($E233,BC$450:BF$461,3,FALSE)*BC233*($K233)+IF($G233&lt;&gt;0,($I233/$G233)*BC233,0)*(1-$K233)</f>
        <v>0</v>
      </c>
      <c r="BF233" s="989">
        <f>VLOOKUP($E233,BC$450:BF$461,4,FALSE)*BC233*($K233)+(BC233-BD233-BE233)*(1-$K233)</f>
        <v>0</v>
      </c>
      <c r="BG233" s="946"/>
      <c r="BK233" s="988">
        <f t="shared" si="196"/>
        <v>0</v>
      </c>
      <c r="BL233" s="989">
        <f>VLOOKUP($E233,BK$450:BN$461,2,FALSE)*BK233*($K233)+IF($G233&lt;&gt;0,($H233/$G233)*BK233,0)*(1-$K233)</f>
        <v>0</v>
      </c>
      <c r="BM233" s="989">
        <f>VLOOKUP($E233,BK$450:BN$461,3,FALSE)*BK233*($K233)+IF($G233&lt;&gt;0,($I233/$G233)*BK233,0)*(1-$K233)</f>
        <v>0</v>
      </c>
      <c r="BN233" s="989">
        <f>VLOOKUP($E233,BK$450:BN$461,4,FALSE)*BK233*($K233)+(BK233-BL233-BM233)*(1-$K233)</f>
        <v>0</v>
      </c>
      <c r="BO233" s="946"/>
      <c r="BS233" s="988">
        <f t="shared" si="197"/>
        <v>0</v>
      </c>
      <c r="BT233" s="989">
        <f>VLOOKUP($E233,BS$450:BV$461,2,FALSE)*BS233*($K233)+IF($G233&lt;&gt;0,($H233/$G233)*BS233,0)*(1-$K233)</f>
        <v>0</v>
      </c>
      <c r="BU233" s="989">
        <f>VLOOKUP($E233,BS$450:BV$461,3,FALSE)*BS233*($K233)+IF($G233&lt;&gt;0,($I233/$G233)*BS233,0)*(1-$K233)</f>
        <v>0</v>
      </c>
      <c r="BV233" s="989">
        <f>VLOOKUP($E233,BS$450:BV$461,4,FALSE)*BS233*($K233)+(BS233-BT233-BU233)*(1-$K233)</f>
        <v>0</v>
      </c>
      <c r="BW233" s="946"/>
      <c r="CA233" s="988">
        <f t="shared" si="198"/>
        <v>0</v>
      </c>
      <c r="CB233" s="989">
        <f>VLOOKUP($E233,CA$450:CD$461,2,FALSE)*CA233*($K233)+IF($G233&lt;&gt;0,($H233/$G233)*CA233,0)*(1-$K233)</f>
        <v>0</v>
      </c>
      <c r="CC233" s="989">
        <f>VLOOKUP($E233,CA$450:CD$461,3,FALSE)*CA233*($K233)+IF($G233&lt;&gt;0,($I233/$G233)*CA233,0)*(1-$K233)</f>
        <v>0</v>
      </c>
      <c r="CD233" s="989">
        <f>VLOOKUP($E233,CA$450:CD$461,4,FALSE)*CA233*($K233)+(CA233-CB233-CC233)*(1-$K233)</f>
        <v>0</v>
      </c>
      <c r="CE233" s="946"/>
      <c r="CI233" s="988">
        <f t="shared" si="199"/>
        <v>0</v>
      </c>
      <c r="CJ233" s="989">
        <f>VLOOKUP($E233,CI$450:CL$461,2,FALSE)*CI233*($K233)+IF($G233&lt;&gt;0,($H233/$G233)*CI233,0)*(1-$K233)</f>
        <v>0</v>
      </c>
      <c r="CK233" s="989">
        <f>VLOOKUP($E233,CI$450:CL$461,3,FALSE)*CI233*($K233)+IF($G233&lt;&gt;0,($I233/$G233)*CI233,0)*(1-$K233)</f>
        <v>0</v>
      </c>
      <c r="CL233" s="989">
        <f>VLOOKUP($E233,CI$450:CL$461,4,FALSE)*CI233*($K233)+(CI233-CJ233-CK233)*(1-$K233)</f>
        <v>0</v>
      </c>
      <c r="CM233" s="946"/>
      <c r="CQ233" s="988">
        <f t="shared" si="200"/>
        <v>0</v>
      </c>
      <c r="CR233" s="989">
        <f>VLOOKUP($E233,CQ$450:CT$461,2,FALSE)*CQ233*($K233)+IF($G233&lt;&gt;0,($H233/$G233)*CQ233,0)*(1-$K233)</f>
        <v>0</v>
      </c>
      <c r="CS233" s="989">
        <f>VLOOKUP($E233,CQ$450:CT$461,3,FALSE)*CQ233*($K233)+IF($G233&lt;&gt;0,($I233/$G233)*CQ233,0)*(1-$K233)</f>
        <v>0</v>
      </c>
      <c r="CT233" s="989">
        <f>VLOOKUP($E233,CQ$450:CT$461,4,FALSE)*CQ233*($K233)+(CQ233-CR233-CS233)*(1-$K233)</f>
        <v>0</v>
      </c>
      <c r="CU233" s="946"/>
      <c r="CY233" s="988">
        <f t="shared" si="201"/>
        <v>0</v>
      </c>
      <c r="CZ233" s="989">
        <f>VLOOKUP($E233,CY$450:DB$461,2,FALSE)*CY233*($K233)+IF($G233&lt;&gt;0,($H233/$G233)*CY233,0)*(1-$K233)</f>
        <v>0</v>
      </c>
      <c r="DA233" s="989">
        <f>VLOOKUP($E233,CY$450:DB$461,3,FALSE)*CY233*($K233)+IF($G233&lt;&gt;0,($I233/$G233)*CY233,0)*(1-$K233)</f>
        <v>0</v>
      </c>
      <c r="DB233" s="989">
        <f>VLOOKUP($E233,CY$450:DB$461,4,FALSE)*CY233*($K233)+(CY233-CZ233-DA233)*(1-$K233)</f>
        <v>0</v>
      </c>
      <c r="DC233" s="946"/>
      <c r="DG233" s="988">
        <f t="shared" si="202"/>
        <v>0</v>
      </c>
      <c r="DH233" s="989">
        <f>VLOOKUP($E233,DG$450:DJ$461,2,FALSE)*DG233*($K233)+IF($G233&lt;&gt;0,($H233/$G233)*DG233,0)*(1-$K233)</f>
        <v>0</v>
      </c>
      <c r="DI233" s="989">
        <f>VLOOKUP($E233,DG$450:DJ$461,3,FALSE)*DG233*($K233)+IF($G233&lt;&gt;0,($I233/$G233)*DG233,0)*(1-$K233)</f>
        <v>0</v>
      </c>
      <c r="DJ233" s="989">
        <f>VLOOKUP($E233,DG$450:DJ$461,4,FALSE)*DG233*($K233)+(DG233-DH233-DI233)*(1-$K233)</f>
        <v>0</v>
      </c>
      <c r="DK233" s="946"/>
      <c r="DO233" s="988">
        <f t="shared" si="203"/>
        <v>0</v>
      </c>
      <c r="DP233" s="989">
        <f>VLOOKUP($E233,DO$450:DR$461,2,FALSE)*DO233*($K233)+IF($G233&lt;&gt;0,($H233/$G233)*DO233,0)*(1-$K233)</f>
        <v>0</v>
      </c>
      <c r="DQ233" s="989">
        <f>VLOOKUP($E233,DO$450:DR$461,3,FALSE)*DO233*($K233)+IF($G233&lt;&gt;0,($I233/$G233)*DO233,0)*(1-$K233)</f>
        <v>0</v>
      </c>
      <c r="DR233" s="989">
        <f>VLOOKUP($E233,DO$450:DR$461,4,FALSE)*DO233*($K233)+(DO233-DP233-DQ233)*(1-$K233)</f>
        <v>0</v>
      </c>
      <c r="DS233" s="946"/>
      <c r="DW233" s="988">
        <f t="shared" si="204"/>
        <v>0</v>
      </c>
      <c r="DX233" s="989">
        <f>VLOOKUP($E233,DW$450:DZ$461,2,FALSE)*DW233*($K233)+IF($G233&lt;&gt;0,($H233/$G233)*DW233,0)*(1-$K233)</f>
        <v>0</v>
      </c>
      <c r="DY233" s="989">
        <f>VLOOKUP($E233,DW$450:DZ$461,3,FALSE)*DW233*($K233)+IF($G233&lt;&gt;0,($I233/$G233)*DW233,0)*(1-$K233)</f>
        <v>0</v>
      </c>
      <c r="DZ233" s="989">
        <f>VLOOKUP($E233,DW$450:DZ$461,4,FALSE)*DW233*($K233)+(DW233-DX233-DY233)*(1-$K233)</f>
        <v>0</v>
      </c>
      <c r="EA233" s="946"/>
      <c r="EE233" s="988">
        <f t="shared" si="205"/>
        <v>0</v>
      </c>
      <c r="EF233" s="989">
        <f>VLOOKUP($E233,EE$450:EH$461,2,FALSE)*EE233*($K233)+IF($G233&lt;&gt;0,($H233/$G233)*EE233,0)*(1-$K233)</f>
        <v>0</v>
      </c>
      <c r="EG233" s="989">
        <f>VLOOKUP($E233,EE$450:EH$461,3,FALSE)*EE233*($K233)+IF($G233&lt;&gt;0,($I233/$G233)*EE233,0)*(1-$K233)</f>
        <v>0</v>
      </c>
      <c r="EH233" s="989">
        <f>VLOOKUP($E233,EE$450:EH$461,4,FALSE)*EE233*($K233)+(EE233-EF233-EG233)*(1-$K233)</f>
        <v>0</v>
      </c>
      <c r="EI233" s="946"/>
      <c r="EM233" s="988">
        <f t="shared" si="206"/>
        <v>0</v>
      </c>
      <c r="EN233" s="989">
        <f>VLOOKUP($E233,EM$450:EP$461,2,FALSE)*EM233*($K233)+IF($G233&lt;&gt;0,($H233/$G233)*EM233,0)*(1-$K233)</f>
        <v>0</v>
      </c>
      <c r="EO233" s="989">
        <f>VLOOKUP($E233,EM$450:EP$461,3,FALSE)*EM233*($K233)+IF($G233&lt;&gt;0,($I233/$G233)*EM233,0)*(1-$K233)</f>
        <v>0</v>
      </c>
      <c r="EP233" s="989">
        <f>VLOOKUP($E233,EM$450:EP$461,4,FALSE)*EM233*($K233)+(EM233-EN233-EO233)*(1-$K233)</f>
        <v>0</v>
      </c>
      <c r="EQ233" s="946"/>
      <c r="EU233" s="988">
        <f t="shared" si="207"/>
        <v>0</v>
      </c>
      <c r="EV233" s="989">
        <f>VLOOKUP($E233,EU$450:EX$461,2,FALSE)*EU233*($K233)+IF($G233&lt;&gt;0,($H233/$G233)*EU233,0)*(1-$K233)</f>
        <v>0</v>
      </c>
      <c r="EW233" s="989">
        <f>VLOOKUP($E233,EU$450:EX$461,3,FALSE)*EU233*($K233)+IF($G233&lt;&gt;0,($I233/$G233)*EU233,0)*(1-$K233)</f>
        <v>0</v>
      </c>
      <c r="EX233" s="989">
        <f>VLOOKUP($E233,EU$450:EX$461,4,FALSE)*EU233*($K233)+(EU233-EV233-EW233)*(1-$K233)</f>
        <v>0</v>
      </c>
      <c r="EY233" s="946"/>
      <c r="FC233" s="988">
        <f t="shared" si="208"/>
        <v>0</v>
      </c>
      <c r="FD233" s="989">
        <f>VLOOKUP($E233,FC$450:FF$461,2,FALSE)*FC233*($K233)+IF($G233&lt;&gt;0,($H233/$G233)*FC233,0)*(1-$K233)</f>
        <v>0</v>
      </c>
      <c r="FE233" s="989">
        <f>VLOOKUP($E233,FC$450:FF$461,3,FALSE)*FC233*($K233)+IF($G233&lt;&gt;0,($I233/$G233)*FC233,0)*(1-$K233)</f>
        <v>0</v>
      </c>
      <c r="FF233" s="989">
        <f>VLOOKUP($E233,FC$450:FF$461,4,FALSE)*FC233*($K233)+(FC233-FD233-FE233)*(1-$K233)</f>
        <v>0</v>
      </c>
      <c r="FG233" s="946"/>
      <c r="FK233" s="988">
        <f t="shared" si="209"/>
        <v>0</v>
      </c>
      <c r="FL233" s="989">
        <f>VLOOKUP($E233,FK$450:FN$461,2,FALSE)*FK233*($K233)+IF($G233&lt;&gt;0,($H233/$G233)*FK233,0)*(1-$K233)</f>
        <v>0</v>
      </c>
      <c r="FM233" s="989">
        <f>VLOOKUP($E233,FK$450:FN$461,3,FALSE)*FK233*($K233)+IF($G233&lt;&gt;0,($I233/$G233)*FK233,0)*(1-$K233)</f>
        <v>0</v>
      </c>
      <c r="FN233" s="989">
        <f>VLOOKUP($E233,FK$450:FN$461,4,FALSE)*FK233*($K233)+(FK233-FL233-FM233)*(1-$K233)</f>
        <v>0</v>
      </c>
      <c r="FO233" s="946"/>
    </row>
    <row r="234" spans="1:171">
      <c r="A234" s="1246"/>
      <c r="B234" s="787" t="s">
        <v>169</v>
      </c>
      <c r="C234" s="1963" t="s">
        <v>72</v>
      </c>
      <c r="D234" s="764">
        <v>930.1</v>
      </c>
      <c r="E234" s="182" t="str">
        <f>'Sch 3 - Expenses'!E70</f>
        <v>DIST</v>
      </c>
      <c r="F234" s="765"/>
      <c r="G234" s="182">
        <f>'Sch 3 - Expenses'!G70</f>
        <v>0</v>
      </c>
      <c r="H234" s="182">
        <f>'Sch 3 - Expenses'!H70</f>
        <v>0</v>
      </c>
      <c r="I234" s="182">
        <f>'Sch 3 - Expenses'!I70</f>
        <v>0</v>
      </c>
      <c r="J234" s="1247">
        <f>'Sch 3 - Expenses'!J70</f>
        <v>0</v>
      </c>
      <c r="K234" s="777">
        <f t="shared" si="189"/>
        <v>1</v>
      </c>
      <c r="O234" s="988">
        <f t="shared" si="190"/>
        <v>0</v>
      </c>
      <c r="P234" s="989">
        <f>VLOOKUP($E234,O$450:R$461,2,FALSE)*O234*($K234)+IF($G234&lt;&gt;0,($H234/$G234)*O234,0)*(1-$K234)</f>
        <v>0</v>
      </c>
      <c r="Q234" s="989">
        <f>VLOOKUP($E234,O$450:R$461,3,FALSE)*O234*($K234)+IF($G234&lt;&gt;0,($I234/$G234)*O234,0)*(1-$K234)</f>
        <v>0</v>
      </c>
      <c r="R234" s="989">
        <f>VLOOKUP($E234,O$450:R$461,4,FALSE)*O234*($K234)+(O234-P234-Q234)*(1-$K234)</f>
        <v>0</v>
      </c>
      <c r="S234" s="946"/>
      <c r="W234" s="988">
        <f t="shared" si="191"/>
        <v>0</v>
      </c>
      <c r="X234" s="989">
        <f>VLOOKUP($E234,W$450:Z$461,2,FALSE)*W234*($K234)+IF($G234&lt;&gt;0,($H234/$G234)*W234,0)*(1-$K234)</f>
        <v>0</v>
      </c>
      <c r="Y234" s="989">
        <f>VLOOKUP($E234,W$450:Z$461,3,FALSE)*W234*($K234)+IF($G234&lt;&gt;0,($I234/$G234)*W234,0)*(1-$K234)</f>
        <v>0</v>
      </c>
      <c r="Z234" s="989">
        <f>VLOOKUP($E234,W$450:Z$461,4,FALSE)*W234*($K234)+(W234-X234-Y234)*(1-$K234)</f>
        <v>0</v>
      </c>
      <c r="AA234" s="946"/>
      <c r="AE234" s="988">
        <f t="shared" si="192"/>
        <v>0</v>
      </c>
      <c r="AF234" s="989">
        <f>VLOOKUP($E234,AE$450:AH$461,2,FALSE)*AE234*($K234)+IF($G234&lt;&gt;0,($H234/$G234)*AE234,0)*(1-$K234)</f>
        <v>0</v>
      </c>
      <c r="AG234" s="989">
        <f>VLOOKUP($E234,AE$450:AH$461,3,FALSE)*AE234*($K234)+IF($G234&lt;&gt;0,($I234/$G234)*AE234,0)*(1-$K234)</f>
        <v>0</v>
      </c>
      <c r="AH234" s="989">
        <f>VLOOKUP($E234,AE$450:AH$461,4,FALSE)*AE234*($K234)+(AE234-AF234-AG234)*(1-$K234)</f>
        <v>0</v>
      </c>
      <c r="AI234" s="946"/>
      <c r="AM234" s="988">
        <f t="shared" si="193"/>
        <v>0</v>
      </c>
      <c r="AN234" s="989">
        <f>VLOOKUP($E234,AM$450:AP$461,2,FALSE)*AM234*($K234)+IF($G234&lt;&gt;0,($H234/$G234)*AM234,0)*(1-$K234)</f>
        <v>0</v>
      </c>
      <c r="AO234" s="989">
        <f>VLOOKUP($E234,AM$450:AP$461,3,FALSE)*AM234*($K234)+IF($G234&lt;&gt;0,($I234/$G234)*AM234,0)*(1-$K234)</f>
        <v>0</v>
      </c>
      <c r="AP234" s="989">
        <f>VLOOKUP($E234,AM$450:AP$461,4,FALSE)*AM234*($K234)+(AM234-AN234-AO234)*(1-$K234)</f>
        <v>0</v>
      </c>
      <c r="AQ234" s="946"/>
      <c r="AU234" s="988">
        <f t="shared" si="194"/>
        <v>0</v>
      </c>
      <c r="AV234" s="989">
        <f>VLOOKUP($E234,AU$450:AX$461,2,FALSE)*AU234*($K234)+IF($G234&lt;&gt;0,($H234/$G234)*AU234,0)*(1-$K234)</f>
        <v>0</v>
      </c>
      <c r="AW234" s="989">
        <f>VLOOKUP($E234,AU$450:AX$461,3,FALSE)*AU234*($K234)+IF($G234&lt;&gt;0,($I234/$G234)*AU234,0)*(1-$K234)</f>
        <v>0</v>
      </c>
      <c r="AX234" s="989">
        <f>VLOOKUP($E234,AU$450:AX$461,4,FALSE)*AU234*($K234)+(AU234-AV234-AW234)*(1-$K234)</f>
        <v>0</v>
      </c>
      <c r="AY234" s="946"/>
      <c r="BC234" s="988">
        <f t="shared" si="195"/>
        <v>0</v>
      </c>
      <c r="BD234" s="989">
        <f>VLOOKUP($E234,BC$450:BF$461,2,FALSE)*BC234*($K234)+IF($G234&lt;&gt;0,($H234/$G234)*BC234,0)*(1-$K234)</f>
        <v>0</v>
      </c>
      <c r="BE234" s="989">
        <f>VLOOKUP($E234,BC$450:BF$461,3,FALSE)*BC234*($K234)+IF($G234&lt;&gt;0,($I234/$G234)*BC234,0)*(1-$K234)</f>
        <v>0</v>
      </c>
      <c r="BF234" s="989">
        <f>VLOOKUP($E234,BC$450:BF$461,4,FALSE)*BC234*($K234)+(BC234-BD234-BE234)*(1-$K234)</f>
        <v>0</v>
      </c>
      <c r="BG234" s="946"/>
      <c r="BK234" s="988">
        <f t="shared" si="196"/>
        <v>0</v>
      </c>
      <c r="BL234" s="989">
        <f>VLOOKUP($E234,BK$450:BN$461,2,FALSE)*BK234*($K234)+IF($G234&lt;&gt;0,($H234/$G234)*BK234,0)*(1-$K234)</f>
        <v>0</v>
      </c>
      <c r="BM234" s="989">
        <f>VLOOKUP($E234,BK$450:BN$461,3,FALSE)*BK234*($K234)+IF($G234&lt;&gt;0,($I234/$G234)*BK234,0)*(1-$K234)</f>
        <v>0</v>
      </c>
      <c r="BN234" s="989">
        <f>VLOOKUP($E234,BK$450:BN$461,4,FALSE)*BK234*($K234)+(BK234-BL234-BM234)*(1-$K234)</f>
        <v>0</v>
      </c>
      <c r="BO234" s="946"/>
      <c r="BS234" s="988">
        <f t="shared" si="197"/>
        <v>0</v>
      </c>
      <c r="BT234" s="989">
        <f>VLOOKUP($E234,BS$450:BV$461,2,FALSE)*BS234*($K234)+IF($G234&lt;&gt;0,($H234/$G234)*BS234,0)*(1-$K234)</f>
        <v>0</v>
      </c>
      <c r="BU234" s="989">
        <f>VLOOKUP($E234,BS$450:BV$461,3,FALSE)*BS234*($K234)+IF($G234&lt;&gt;0,($I234/$G234)*BS234,0)*(1-$K234)</f>
        <v>0</v>
      </c>
      <c r="BV234" s="989">
        <f>VLOOKUP($E234,BS$450:BV$461,4,FALSE)*BS234*($K234)+(BS234-BT234-BU234)*(1-$K234)</f>
        <v>0</v>
      </c>
      <c r="BW234" s="946"/>
      <c r="CA234" s="988">
        <f t="shared" si="198"/>
        <v>0</v>
      </c>
      <c r="CB234" s="989">
        <f>VLOOKUP($E234,CA$450:CD$461,2,FALSE)*CA234*($K234)+IF($G234&lt;&gt;0,($H234/$G234)*CA234,0)*(1-$K234)</f>
        <v>0</v>
      </c>
      <c r="CC234" s="989">
        <f>VLOOKUP($E234,CA$450:CD$461,3,FALSE)*CA234*($K234)+IF($G234&lt;&gt;0,($I234/$G234)*CA234,0)*(1-$K234)</f>
        <v>0</v>
      </c>
      <c r="CD234" s="989">
        <f>VLOOKUP($E234,CA$450:CD$461,4,FALSE)*CA234*($K234)+(CA234-CB234-CC234)*(1-$K234)</f>
        <v>0</v>
      </c>
      <c r="CE234" s="946"/>
      <c r="CI234" s="988">
        <f t="shared" si="199"/>
        <v>0</v>
      </c>
      <c r="CJ234" s="989">
        <f>VLOOKUP($E234,CI$450:CL$461,2,FALSE)*CI234*($K234)+IF($G234&lt;&gt;0,($H234/$G234)*CI234,0)*(1-$K234)</f>
        <v>0</v>
      </c>
      <c r="CK234" s="989">
        <f>VLOOKUP($E234,CI$450:CL$461,3,FALSE)*CI234*($K234)+IF($G234&lt;&gt;0,($I234/$G234)*CI234,0)*(1-$K234)</f>
        <v>0</v>
      </c>
      <c r="CL234" s="989">
        <f>VLOOKUP($E234,CI$450:CL$461,4,FALSE)*CI234*($K234)+(CI234-CJ234-CK234)*(1-$K234)</f>
        <v>0</v>
      </c>
      <c r="CM234" s="946"/>
      <c r="CQ234" s="988">
        <f t="shared" si="200"/>
        <v>0</v>
      </c>
      <c r="CR234" s="989">
        <f>VLOOKUP($E234,CQ$450:CT$461,2,FALSE)*CQ234*($K234)+IF($G234&lt;&gt;0,($H234/$G234)*CQ234,0)*(1-$K234)</f>
        <v>0</v>
      </c>
      <c r="CS234" s="989">
        <f>VLOOKUP($E234,CQ$450:CT$461,3,FALSE)*CQ234*($K234)+IF($G234&lt;&gt;0,($I234/$G234)*CQ234,0)*(1-$K234)</f>
        <v>0</v>
      </c>
      <c r="CT234" s="989">
        <f>VLOOKUP($E234,CQ$450:CT$461,4,FALSE)*CQ234*($K234)+(CQ234-CR234-CS234)*(1-$K234)</f>
        <v>0</v>
      </c>
      <c r="CU234" s="946"/>
      <c r="CY234" s="988">
        <f t="shared" si="201"/>
        <v>0</v>
      </c>
      <c r="CZ234" s="989">
        <f>VLOOKUP($E234,CY$450:DB$461,2,FALSE)*CY234*($K234)+IF($G234&lt;&gt;0,($H234/$G234)*CY234,0)*(1-$K234)</f>
        <v>0</v>
      </c>
      <c r="DA234" s="989">
        <f>VLOOKUP($E234,CY$450:DB$461,3,FALSE)*CY234*($K234)+IF($G234&lt;&gt;0,($I234/$G234)*CY234,0)*(1-$K234)</f>
        <v>0</v>
      </c>
      <c r="DB234" s="989">
        <f>VLOOKUP($E234,CY$450:DB$461,4,FALSE)*CY234*($K234)+(CY234-CZ234-DA234)*(1-$K234)</f>
        <v>0</v>
      </c>
      <c r="DC234" s="946"/>
      <c r="DG234" s="988">
        <f t="shared" si="202"/>
        <v>0</v>
      </c>
      <c r="DH234" s="989">
        <f>VLOOKUP($E234,DG$450:DJ$461,2,FALSE)*DG234*($K234)+IF($G234&lt;&gt;0,($H234/$G234)*DG234,0)*(1-$K234)</f>
        <v>0</v>
      </c>
      <c r="DI234" s="989">
        <f>VLOOKUP($E234,DG$450:DJ$461,3,FALSE)*DG234*($K234)+IF($G234&lt;&gt;0,($I234/$G234)*DG234,0)*(1-$K234)</f>
        <v>0</v>
      </c>
      <c r="DJ234" s="989">
        <f>VLOOKUP($E234,DG$450:DJ$461,4,FALSE)*DG234*($K234)+(DG234-DH234-DI234)*(1-$K234)</f>
        <v>0</v>
      </c>
      <c r="DK234" s="946"/>
      <c r="DO234" s="988">
        <f t="shared" si="203"/>
        <v>0</v>
      </c>
      <c r="DP234" s="989">
        <f>VLOOKUP($E234,DO$450:DR$461,2,FALSE)*DO234*($K234)+IF($G234&lt;&gt;0,($H234/$G234)*DO234,0)*(1-$K234)</f>
        <v>0</v>
      </c>
      <c r="DQ234" s="989">
        <f>VLOOKUP($E234,DO$450:DR$461,3,FALSE)*DO234*($K234)+IF($G234&lt;&gt;0,($I234/$G234)*DO234,0)*(1-$K234)</f>
        <v>0</v>
      </c>
      <c r="DR234" s="989">
        <f>VLOOKUP($E234,DO$450:DR$461,4,FALSE)*DO234*($K234)+(DO234-DP234-DQ234)*(1-$K234)</f>
        <v>0</v>
      </c>
      <c r="DS234" s="946"/>
      <c r="DW234" s="988">
        <f t="shared" si="204"/>
        <v>0</v>
      </c>
      <c r="DX234" s="989">
        <f>VLOOKUP($E234,DW$450:DZ$461,2,FALSE)*DW234*($K234)+IF($G234&lt;&gt;0,($H234/$G234)*DW234,0)*(1-$K234)</f>
        <v>0</v>
      </c>
      <c r="DY234" s="989">
        <f>VLOOKUP($E234,DW$450:DZ$461,3,FALSE)*DW234*($K234)+IF($G234&lt;&gt;0,($I234/$G234)*DW234,0)*(1-$K234)</f>
        <v>0</v>
      </c>
      <c r="DZ234" s="989">
        <f>VLOOKUP($E234,DW$450:DZ$461,4,FALSE)*DW234*($K234)+(DW234-DX234-DY234)*(1-$K234)</f>
        <v>0</v>
      </c>
      <c r="EA234" s="946"/>
      <c r="EE234" s="988">
        <f t="shared" si="205"/>
        <v>0</v>
      </c>
      <c r="EF234" s="989">
        <f>VLOOKUP($E234,EE$450:EH$461,2,FALSE)*EE234*($K234)+IF($G234&lt;&gt;0,($H234/$G234)*EE234,0)*(1-$K234)</f>
        <v>0</v>
      </c>
      <c r="EG234" s="989">
        <f>VLOOKUP($E234,EE$450:EH$461,3,FALSE)*EE234*($K234)+IF($G234&lt;&gt;0,($I234/$G234)*EE234,0)*(1-$K234)</f>
        <v>0</v>
      </c>
      <c r="EH234" s="989">
        <f>VLOOKUP($E234,EE$450:EH$461,4,FALSE)*EE234*($K234)+(EE234-EF234-EG234)*(1-$K234)</f>
        <v>0</v>
      </c>
      <c r="EI234" s="946"/>
      <c r="EM234" s="988">
        <f t="shared" si="206"/>
        <v>0</v>
      </c>
      <c r="EN234" s="989">
        <f>VLOOKUP($E234,EM$450:EP$461,2,FALSE)*EM234*($K234)+IF($G234&lt;&gt;0,($H234/$G234)*EM234,0)*(1-$K234)</f>
        <v>0</v>
      </c>
      <c r="EO234" s="989">
        <f>VLOOKUP($E234,EM$450:EP$461,3,FALSE)*EM234*($K234)+IF($G234&lt;&gt;0,($I234/$G234)*EM234,0)*(1-$K234)</f>
        <v>0</v>
      </c>
      <c r="EP234" s="989">
        <f>VLOOKUP($E234,EM$450:EP$461,4,FALSE)*EM234*($K234)+(EM234-EN234-EO234)*(1-$K234)</f>
        <v>0</v>
      </c>
      <c r="EQ234" s="946"/>
      <c r="EU234" s="988">
        <f t="shared" si="207"/>
        <v>0</v>
      </c>
      <c r="EV234" s="989">
        <f>VLOOKUP($E234,EU$450:EX$461,2,FALSE)*EU234*($K234)+IF($G234&lt;&gt;0,($H234/$G234)*EU234,0)*(1-$K234)</f>
        <v>0</v>
      </c>
      <c r="EW234" s="989">
        <f>VLOOKUP($E234,EU$450:EX$461,3,FALSE)*EU234*($K234)+IF($G234&lt;&gt;0,($I234/$G234)*EU234,0)*(1-$K234)</f>
        <v>0</v>
      </c>
      <c r="EX234" s="989">
        <f>VLOOKUP($E234,EU$450:EX$461,4,FALSE)*EU234*($K234)+(EU234-EV234-EW234)*(1-$K234)</f>
        <v>0</v>
      </c>
      <c r="EY234" s="946"/>
      <c r="FC234" s="988">
        <f t="shared" si="208"/>
        <v>0</v>
      </c>
      <c r="FD234" s="989">
        <f>VLOOKUP($E234,FC$450:FF$461,2,FALSE)*FC234*($K234)+IF($G234&lt;&gt;0,($H234/$G234)*FC234,0)*(1-$K234)</f>
        <v>0</v>
      </c>
      <c r="FE234" s="989">
        <f>VLOOKUP($E234,FC$450:FF$461,3,FALSE)*FC234*($K234)+IF($G234&lt;&gt;0,($I234/$G234)*FC234,0)*(1-$K234)</f>
        <v>0</v>
      </c>
      <c r="FF234" s="989">
        <f>VLOOKUP($E234,FC$450:FF$461,4,FALSE)*FC234*($K234)+(FC234-FD234-FE234)*(1-$K234)</f>
        <v>0</v>
      </c>
      <c r="FG234" s="946"/>
      <c r="FK234" s="988">
        <f t="shared" si="209"/>
        <v>0</v>
      </c>
      <c r="FL234" s="989">
        <f>VLOOKUP($E234,FK$450:FN$461,2,FALSE)*FK234*($K234)+IF($G234&lt;&gt;0,($H234/$G234)*FK234,0)*(1-$K234)</f>
        <v>0</v>
      </c>
      <c r="FM234" s="989">
        <f>VLOOKUP($E234,FK$450:FN$461,3,FALSE)*FK234*($K234)+IF($G234&lt;&gt;0,($I234/$G234)*FK234,0)*(1-$K234)</f>
        <v>0</v>
      </c>
      <c r="FN234" s="989">
        <f>VLOOKUP($E234,FK$450:FN$461,4,FALSE)*FK234*($K234)+(FK234-FL234-FM234)*(1-$K234)</f>
        <v>0</v>
      </c>
      <c r="FO234" s="946"/>
    </row>
    <row r="235" spans="1:171">
      <c r="A235" s="1246"/>
      <c r="B235" s="787" t="s">
        <v>423</v>
      </c>
      <c r="C235" s="1963" t="s">
        <v>72</v>
      </c>
      <c r="D235" s="764">
        <v>930.2</v>
      </c>
      <c r="E235" s="182" t="str">
        <f>'Sch 3 - Expenses'!E71</f>
        <v>DIST</v>
      </c>
      <c r="F235" s="765"/>
      <c r="G235" s="182">
        <f>'Sch 3 - Expenses'!G71</f>
        <v>0</v>
      </c>
      <c r="H235" s="182">
        <f>'Sch 3 - Expenses'!H71</f>
        <v>0</v>
      </c>
      <c r="I235" s="182">
        <f>'Sch 3 - Expenses'!I71</f>
        <v>0</v>
      </c>
      <c r="J235" s="1247">
        <f>'Sch 3 - Expenses'!J71</f>
        <v>0</v>
      </c>
      <c r="K235" s="777">
        <f t="shared" si="189"/>
        <v>1</v>
      </c>
      <c r="O235" s="988">
        <f t="shared" si="190"/>
        <v>0</v>
      </c>
      <c r="P235" s="989">
        <f>VLOOKUP($E235,O$450:R$461,2,FALSE)*O235*($K235)+IF($G235&lt;&gt;0,($H235/$G235)*O235,0)*(1-$K235)</f>
        <v>0</v>
      </c>
      <c r="Q235" s="989">
        <f>VLOOKUP($E235,O$450:R$461,3,FALSE)*O235*($K235)+IF($G235&lt;&gt;0,($I235/$G235)*O235,0)*(1-$K235)</f>
        <v>0</v>
      </c>
      <c r="R235" s="989">
        <f>VLOOKUP($E235,O$450:R$461,4,FALSE)*O235*($K235)+(O235-P235-Q235)*(1-$K235)</f>
        <v>0</v>
      </c>
      <c r="S235" s="946"/>
      <c r="W235" s="988">
        <f t="shared" si="191"/>
        <v>0</v>
      </c>
      <c r="X235" s="989">
        <f>VLOOKUP($E235,W$450:Z$461,2,FALSE)*W235*($K235)+IF($G235&lt;&gt;0,($H235/$G235)*W235,0)*(1-$K235)</f>
        <v>0</v>
      </c>
      <c r="Y235" s="989">
        <f>VLOOKUP($E235,W$450:Z$461,3,FALSE)*W235*($K235)+IF($G235&lt;&gt;0,($I235/$G235)*W235,0)*(1-$K235)</f>
        <v>0</v>
      </c>
      <c r="Z235" s="989">
        <f>VLOOKUP($E235,W$450:Z$461,4,FALSE)*W235*($K235)+(W235-X235-Y235)*(1-$K235)</f>
        <v>0</v>
      </c>
      <c r="AA235" s="946"/>
      <c r="AE235" s="988">
        <f t="shared" si="192"/>
        <v>0</v>
      </c>
      <c r="AF235" s="989">
        <f>VLOOKUP($E235,AE$450:AH$461,2,FALSE)*AE235*($K235)+IF($G235&lt;&gt;0,($H235/$G235)*AE235,0)*(1-$K235)</f>
        <v>0</v>
      </c>
      <c r="AG235" s="989">
        <f>VLOOKUP($E235,AE$450:AH$461,3,FALSE)*AE235*($K235)+IF($G235&lt;&gt;0,($I235/$G235)*AE235,0)*(1-$K235)</f>
        <v>0</v>
      </c>
      <c r="AH235" s="989">
        <f>VLOOKUP($E235,AE$450:AH$461,4,FALSE)*AE235*($K235)+(AE235-AF235-AG235)*(1-$K235)</f>
        <v>0</v>
      </c>
      <c r="AI235" s="946"/>
      <c r="AM235" s="988">
        <f t="shared" si="193"/>
        <v>0</v>
      </c>
      <c r="AN235" s="989">
        <f>VLOOKUP($E235,AM$450:AP$461,2,FALSE)*AM235*($K235)+IF($G235&lt;&gt;0,($H235/$G235)*AM235,0)*(1-$K235)</f>
        <v>0</v>
      </c>
      <c r="AO235" s="989">
        <f>VLOOKUP($E235,AM$450:AP$461,3,FALSE)*AM235*($K235)+IF($G235&lt;&gt;0,($I235/$G235)*AM235,0)*(1-$K235)</f>
        <v>0</v>
      </c>
      <c r="AP235" s="989">
        <f>VLOOKUP($E235,AM$450:AP$461,4,FALSE)*AM235*($K235)+(AM235-AN235-AO235)*(1-$K235)</f>
        <v>0</v>
      </c>
      <c r="AQ235" s="946"/>
      <c r="AU235" s="988">
        <f t="shared" si="194"/>
        <v>0</v>
      </c>
      <c r="AV235" s="989">
        <f>VLOOKUP($E235,AU$450:AX$461,2,FALSE)*AU235*($K235)+IF($G235&lt;&gt;0,($H235/$G235)*AU235,0)*(1-$K235)</f>
        <v>0</v>
      </c>
      <c r="AW235" s="989">
        <f>VLOOKUP($E235,AU$450:AX$461,3,FALSE)*AU235*($K235)+IF($G235&lt;&gt;0,($I235/$G235)*AU235,0)*(1-$K235)</f>
        <v>0</v>
      </c>
      <c r="AX235" s="989">
        <f>VLOOKUP($E235,AU$450:AX$461,4,FALSE)*AU235*($K235)+(AU235-AV235-AW235)*(1-$K235)</f>
        <v>0</v>
      </c>
      <c r="AY235" s="946"/>
      <c r="BC235" s="988">
        <f t="shared" si="195"/>
        <v>0</v>
      </c>
      <c r="BD235" s="989">
        <f>VLOOKUP($E235,BC$450:BF$461,2,FALSE)*BC235*($K235)+IF($G235&lt;&gt;0,($H235/$G235)*BC235,0)*(1-$K235)</f>
        <v>0</v>
      </c>
      <c r="BE235" s="989">
        <f>VLOOKUP($E235,BC$450:BF$461,3,FALSE)*BC235*($K235)+IF($G235&lt;&gt;0,($I235/$G235)*BC235,0)*(1-$K235)</f>
        <v>0</v>
      </c>
      <c r="BF235" s="989">
        <f>VLOOKUP($E235,BC$450:BF$461,4,FALSE)*BC235*($K235)+(BC235-BD235-BE235)*(1-$K235)</f>
        <v>0</v>
      </c>
      <c r="BG235" s="946"/>
      <c r="BK235" s="988">
        <f t="shared" si="196"/>
        <v>0</v>
      </c>
      <c r="BL235" s="989">
        <f>VLOOKUP($E235,BK$450:BN$461,2,FALSE)*BK235*($K235)+IF($G235&lt;&gt;0,($H235/$G235)*BK235,0)*(1-$K235)</f>
        <v>0</v>
      </c>
      <c r="BM235" s="989">
        <f>VLOOKUP($E235,BK$450:BN$461,3,FALSE)*BK235*($K235)+IF($G235&lt;&gt;0,($I235/$G235)*BK235,0)*(1-$K235)</f>
        <v>0</v>
      </c>
      <c r="BN235" s="989">
        <f>VLOOKUP($E235,BK$450:BN$461,4,FALSE)*BK235*($K235)+(BK235-BL235-BM235)*(1-$K235)</f>
        <v>0</v>
      </c>
      <c r="BO235" s="946"/>
      <c r="BS235" s="988">
        <f t="shared" si="197"/>
        <v>0</v>
      </c>
      <c r="BT235" s="989">
        <f>VLOOKUP($E235,BS$450:BV$461,2,FALSE)*BS235*($K235)+IF($G235&lt;&gt;0,($H235/$G235)*BS235,0)*(1-$K235)</f>
        <v>0</v>
      </c>
      <c r="BU235" s="989">
        <f>VLOOKUP($E235,BS$450:BV$461,3,FALSE)*BS235*($K235)+IF($G235&lt;&gt;0,($I235/$G235)*BS235,0)*(1-$K235)</f>
        <v>0</v>
      </c>
      <c r="BV235" s="989">
        <f>VLOOKUP($E235,BS$450:BV$461,4,FALSE)*BS235*($K235)+(BS235-BT235-BU235)*(1-$K235)</f>
        <v>0</v>
      </c>
      <c r="BW235" s="946"/>
      <c r="CA235" s="988">
        <f t="shared" si="198"/>
        <v>0</v>
      </c>
      <c r="CB235" s="989">
        <f>VLOOKUP($E235,CA$450:CD$461,2,FALSE)*CA235*($K235)+IF($G235&lt;&gt;0,($H235/$G235)*CA235,0)*(1-$K235)</f>
        <v>0</v>
      </c>
      <c r="CC235" s="989">
        <f>VLOOKUP($E235,CA$450:CD$461,3,FALSE)*CA235*($K235)+IF($G235&lt;&gt;0,($I235/$G235)*CA235,0)*(1-$K235)</f>
        <v>0</v>
      </c>
      <c r="CD235" s="989">
        <f>VLOOKUP($E235,CA$450:CD$461,4,FALSE)*CA235*($K235)+(CA235-CB235-CC235)*(1-$K235)</f>
        <v>0</v>
      </c>
      <c r="CE235" s="946"/>
      <c r="CI235" s="988">
        <f t="shared" si="199"/>
        <v>0</v>
      </c>
      <c r="CJ235" s="989">
        <f>VLOOKUP($E235,CI$450:CL$461,2,FALSE)*CI235*($K235)+IF($G235&lt;&gt;0,($H235/$G235)*CI235,0)*(1-$K235)</f>
        <v>0</v>
      </c>
      <c r="CK235" s="989">
        <f>VLOOKUP($E235,CI$450:CL$461,3,FALSE)*CI235*($K235)+IF($G235&lt;&gt;0,($I235/$G235)*CI235,0)*(1-$K235)</f>
        <v>0</v>
      </c>
      <c r="CL235" s="989">
        <f>VLOOKUP($E235,CI$450:CL$461,4,FALSE)*CI235*($K235)+(CI235-CJ235-CK235)*(1-$K235)</f>
        <v>0</v>
      </c>
      <c r="CM235" s="946"/>
      <c r="CQ235" s="988">
        <f t="shared" si="200"/>
        <v>0</v>
      </c>
      <c r="CR235" s="989">
        <f>VLOOKUP($E235,CQ$450:CT$461,2,FALSE)*CQ235*($K235)+IF($G235&lt;&gt;0,($H235/$G235)*CQ235,0)*(1-$K235)</f>
        <v>0</v>
      </c>
      <c r="CS235" s="989">
        <f>VLOOKUP($E235,CQ$450:CT$461,3,FALSE)*CQ235*($K235)+IF($G235&lt;&gt;0,($I235/$G235)*CQ235,0)*(1-$K235)</f>
        <v>0</v>
      </c>
      <c r="CT235" s="989">
        <f>VLOOKUP($E235,CQ$450:CT$461,4,FALSE)*CQ235*($K235)+(CQ235-CR235-CS235)*(1-$K235)</f>
        <v>0</v>
      </c>
      <c r="CU235" s="946"/>
      <c r="CY235" s="988">
        <f t="shared" si="201"/>
        <v>0</v>
      </c>
      <c r="CZ235" s="989">
        <f>VLOOKUP($E235,CY$450:DB$461,2,FALSE)*CY235*($K235)+IF($G235&lt;&gt;0,($H235/$G235)*CY235,0)*(1-$K235)</f>
        <v>0</v>
      </c>
      <c r="DA235" s="989">
        <f>VLOOKUP($E235,CY$450:DB$461,3,FALSE)*CY235*($K235)+IF($G235&lt;&gt;0,($I235/$G235)*CY235,0)*(1-$K235)</f>
        <v>0</v>
      </c>
      <c r="DB235" s="989">
        <f>VLOOKUP($E235,CY$450:DB$461,4,FALSE)*CY235*($K235)+(CY235-CZ235-DA235)*(1-$K235)</f>
        <v>0</v>
      </c>
      <c r="DC235" s="946"/>
      <c r="DG235" s="988">
        <f t="shared" si="202"/>
        <v>0</v>
      </c>
      <c r="DH235" s="989">
        <f>VLOOKUP($E235,DG$450:DJ$461,2,FALSE)*DG235*($K235)+IF($G235&lt;&gt;0,($H235/$G235)*DG235,0)*(1-$K235)</f>
        <v>0</v>
      </c>
      <c r="DI235" s="989">
        <f>VLOOKUP($E235,DG$450:DJ$461,3,FALSE)*DG235*($K235)+IF($G235&lt;&gt;0,($I235/$G235)*DG235,0)*(1-$K235)</f>
        <v>0</v>
      </c>
      <c r="DJ235" s="989">
        <f>VLOOKUP($E235,DG$450:DJ$461,4,FALSE)*DG235*($K235)+(DG235-DH235-DI235)*(1-$K235)</f>
        <v>0</v>
      </c>
      <c r="DK235" s="946"/>
      <c r="DO235" s="988">
        <f t="shared" si="203"/>
        <v>0</v>
      </c>
      <c r="DP235" s="989">
        <f>VLOOKUP($E235,DO$450:DR$461,2,FALSE)*DO235*($K235)+IF($G235&lt;&gt;0,($H235/$G235)*DO235,0)*(1-$K235)</f>
        <v>0</v>
      </c>
      <c r="DQ235" s="989">
        <f>VLOOKUP($E235,DO$450:DR$461,3,FALSE)*DO235*($K235)+IF($G235&lt;&gt;0,($I235/$G235)*DO235,0)*(1-$K235)</f>
        <v>0</v>
      </c>
      <c r="DR235" s="989">
        <f>VLOOKUP($E235,DO$450:DR$461,4,FALSE)*DO235*($K235)+(DO235-DP235-DQ235)*(1-$K235)</f>
        <v>0</v>
      </c>
      <c r="DS235" s="946"/>
      <c r="DW235" s="988">
        <f t="shared" si="204"/>
        <v>0</v>
      </c>
      <c r="DX235" s="989">
        <f>VLOOKUP($E235,DW$450:DZ$461,2,FALSE)*DW235*($K235)+IF($G235&lt;&gt;0,($H235/$G235)*DW235,0)*(1-$K235)</f>
        <v>0</v>
      </c>
      <c r="DY235" s="989">
        <f>VLOOKUP($E235,DW$450:DZ$461,3,FALSE)*DW235*($K235)+IF($G235&lt;&gt;0,($I235/$G235)*DW235,0)*(1-$K235)</f>
        <v>0</v>
      </c>
      <c r="DZ235" s="989">
        <f>VLOOKUP($E235,DW$450:DZ$461,4,FALSE)*DW235*($K235)+(DW235-DX235-DY235)*(1-$K235)</f>
        <v>0</v>
      </c>
      <c r="EA235" s="946"/>
      <c r="EE235" s="988">
        <f t="shared" si="205"/>
        <v>0</v>
      </c>
      <c r="EF235" s="989">
        <f>VLOOKUP($E235,EE$450:EH$461,2,FALSE)*EE235*($K235)+IF($G235&lt;&gt;0,($H235/$G235)*EE235,0)*(1-$K235)</f>
        <v>0</v>
      </c>
      <c r="EG235" s="989">
        <f>VLOOKUP($E235,EE$450:EH$461,3,FALSE)*EE235*($K235)+IF($G235&lt;&gt;0,($I235/$G235)*EE235,0)*(1-$K235)</f>
        <v>0</v>
      </c>
      <c r="EH235" s="989">
        <f>VLOOKUP($E235,EE$450:EH$461,4,FALSE)*EE235*($K235)+(EE235-EF235-EG235)*(1-$K235)</f>
        <v>0</v>
      </c>
      <c r="EI235" s="946"/>
      <c r="EM235" s="988">
        <f t="shared" si="206"/>
        <v>0</v>
      </c>
      <c r="EN235" s="989">
        <f>VLOOKUP($E235,EM$450:EP$461,2,FALSE)*EM235*($K235)+IF($G235&lt;&gt;0,($H235/$G235)*EM235,0)*(1-$K235)</f>
        <v>0</v>
      </c>
      <c r="EO235" s="989">
        <f>VLOOKUP($E235,EM$450:EP$461,3,FALSE)*EM235*($K235)+IF($G235&lt;&gt;0,($I235/$G235)*EM235,0)*(1-$K235)</f>
        <v>0</v>
      </c>
      <c r="EP235" s="989">
        <f>VLOOKUP($E235,EM$450:EP$461,4,FALSE)*EM235*($K235)+(EM235-EN235-EO235)*(1-$K235)</f>
        <v>0</v>
      </c>
      <c r="EQ235" s="946"/>
      <c r="EU235" s="988">
        <f t="shared" si="207"/>
        <v>0</v>
      </c>
      <c r="EV235" s="989">
        <f>VLOOKUP($E235,EU$450:EX$461,2,FALSE)*EU235*($K235)+IF($G235&lt;&gt;0,($H235/$G235)*EU235,0)*(1-$K235)</f>
        <v>0</v>
      </c>
      <c r="EW235" s="989">
        <f>VLOOKUP($E235,EU$450:EX$461,3,FALSE)*EU235*($K235)+IF($G235&lt;&gt;0,($I235/$G235)*EU235,0)*(1-$K235)</f>
        <v>0</v>
      </c>
      <c r="EX235" s="989">
        <f>VLOOKUP($E235,EU$450:EX$461,4,FALSE)*EU235*($K235)+(EU235-EV235-EW235)*(1-$K235)</f>
        <v>0</v>
      </c>
      <c r="EY235" s="946"/>
      <c r="FC235" s="988">
        <f t="shared" si="208"/>
        <v>0</v>
      </c>
      <c r="FD235" s="989">
        <f>VLOOKUP($E235,FC$450:FF$461,2,FALSE)*FC235*($K235)+IF($G235&lt;&gt;0,($H235/$G235)*FC235,0)*(1-$K235)</f>
        <v>0</v>
      </c>
      <c r="FE235" s="989">
        <f>VLOOKUP($E235,FC$450:FF$461,3,FALSE)*FC235*($K235)+IF($G235&lt;&gt;0,($I235/$G235)*FC235,0)*(1-$K235)</f>
        <v>0</v>
      </c>
      <c r="FF235" s="989">
        <f>VLOOKUP($E235,FC$450:FF$461,4,FALSE)*FC235*($K235)+(FC235-FD235-FE235)*(1-$K235)</f>
        <v>0</v>
      </c>
      <c r="FG235" s="946"/>
      <c r="FK235" s="988">
        <f t="shared" si="209"/>
        <v>0</v>
      </c>
      <c r="FL235" s="989">
        <f>VLOOKUP($E235,FK$450:FN$461,2,FALSE)*FK235*($K235)+IF($G235&lt;&gt;0,($H235/$G235)*FK235,0)*(1-$K235)</f>
        <v>0</v>
      </c>
      <c r="FM235" s="989">
        <f>VLOOKUP($E235,FK$450:FN$461,3,FALSE)*FK235*($K235)+IF($G235&lt;&gt;0,($I235/$G235)*FK235,0)*(1-$K235)</f>
        <v>0</v>
      </c>
      <c r="FN235" s="989">
        <f>VLOOKUP($E235,FK$450:FN$461,4,FALSE)*FK235*($K235)+(FK235-FL235-FM235)*(1-$K235)</f>
        <v>0</v>
      </c>
      <c r="FO235" s="946"/>
    </row>
    <row r="236" spans="1:171">
      <c r="A236" s="1246"/>
      <c r="B236" s="787" t="s">
        <v>447</v>
      </c>
      <c r="C236" s="1963" t="s">
        <v>72</v>
      </c>
      <c r="D236" s="764">
        <v>931</v>
      </c>
      <c r="E236" s="182" t="str">
        <f>'Sch 3 - Expenses'!E72</f>
        <v>DIST</v>
      </c>
      <c r="F236" s="765"/>
      <c r="G236" s="182">
        <f>'Sch 3 - Expenses'!G72</f>
        <v>0</v>
      </c>
      <c r="H236" s="182">
        <f>'Sch 3 - Expenses'!H72</f>
        <v>0</v>
      </c>
      <c r="I236" s="182">
        <f>'Sch 3 - Expenses'!I72</f>
        <v>0</v>
      </c>
      <c r="J236" s="1247">
        <f>'Sch 3 - Expenses'!J72</f>
        <v>0</v>
      </c>
      <c r="K236" s="777">
        <f t="shared" si="189"/>
        <v>1</v>
      </c>
      <c r="O236" s="988">
        <f t="shared" si="190"/>
        <v>0</v>
      </c>
      <c r="P236" s="989">
        <f>VLOOKUP($E236,O$450:R$461,2,FALSE)*O236*($K236)+IF($G236&lt;&gt;0,($H236/$G236)*O236,0)*(1-$K236)</f>
        <v>0</v>
      </c>
      <c r="Q236" s="989">
        <f>VLOOKUP($E236,O$450:R$461,3,FALSE)*O236*($K236)+IF($G236&lt;&gt;0,($I236/$G236)*O236,0)*(1-$K236)</f>
        <v>0</v>
      </c>
      <c r="R236" s="989">
        <f>VLOOKUP($E236,O$450:R$461,4,FALSE)*O236*($K236)+(O236-P236-Q236)*(1-$K236)</f>
        <v>0</v>
      </c>
      <c r="S236" s="946"/>
      <c r="W236" s="988">
        <f t="shared" si="191"/>
        <v>0</v>
      </c>
      <c r="X236" s="989">
        <f>VLOOKUP($E236,W$450:Z$461,2,FALSE)*W236*($K236)+IF($G236&lt;&gt;0,($H236/$G236)*W236,0)*(1-$K236)</f>
        <v>0</v>
      </c>
      <c r="Y236" s="989">
        <f>VLOOKUP($E236,W$450:Z$461,3,FALSE)*W236*($K236)+IF($G236&lt;&gt;0,($I236/$G236)*W236,0)*(1-$K236)</f>
        <v>0</v>
      </c>
      <c r="Z236" s="989">
        <f>VLOOKUP($E236,W$450:Z$461,4,FALSE)*W236*($K236)+(W236-X236-Y236)*(1-$K236)</f>
        <v>0</v>
      </c>
      <c r="AA236" s="946"/>
      <c r="AE236" s="988">
        <f t="shared" si="192"/>
        <v>0</v>
      </c>
      <c r="AF236" s="989">
        <f>VLOOKUP($E236,AE$450:AH$461,2,FALSE)*AE236*($K236)+IF($G236&lt;&gt;0,($H236/$G236)*AE236,0)*(1-$K236)</f>
        <v>0</v>
      </c>
      <c r="AG236" s="989">
        <f>VLOOKUP($E236,AE$450:AH$461,3,FALSE)*AE236*($K236)+IF($G236&lt;&gt;0,($I236/$G236)*AE236,0)*(1-$K236)</f>
        <v>0</v>
      </c>
      <c r="AH236" s="989">
        <f>VLOOKUP($E236,AE$450:AH$461,4,FALSE)*AE236*($K236)+(AE236-AF236-AG236)*(1-$K236)</f>
        <v>0</v>
      </c>
      <c r="AI236" s="946"/>
      <c r="AM236" s="988">
        <f t="shared" si="193"/>
        <v>0</v>
      </c>
      <c r="AN236" s="989">
        <f>VLOOKUP($E236,AM$450:AP$461,2,FALSE)*AM236*($K236)+IF($G236&lt;&gt;0,($H236/$G236)*AM236,0)*(1-$K236)</f>
        <v>0</v>
      </c>
      <c r="AO236" s="989">
        <f>VLOOKUP($E236,AM$450:AP$461,3,FALSE)*AM236*($K236)+IF($G236&lt;&gt;0,($I236/$G236)*AM236,0)*(1-$K236)</f>
        <v>0</v>
      </c>
      <c r="AP236" s="989">
        <f>VLOOKUP($E236,AM$450:AP$461,4,FALSE)*AM236*($K236)+(AM236-AN236-AO236)*(1-$K236)</f>
        <v>0</v>
      </c>
      <c r="AQ236" s="946"/>
      <c r="AU236" s="988">
        <f t="shared" si="194"/>
        <v>0</v>
      </c>
      <c r="AV236" s="989">
        <f>VLOOKUP($E236,AU$450:AX$461,2,FALSE)*AU236*($K236)+IF($G236&lt;&gt;0,($H236/$G236)*AU236,0)*(1-$K236)</f>
        <v>0</v>
      </c>
      <c r="AW236" s="989">
        <f>VLOOKUP($E236,AU$450:AX$461,3,FALSE)*AU236*($K236)+IF($G236&lt;&gt;0,($I236/$G236)*AU236,0)*(1-$K236)</f>
        <v>0</v>
      </c>
      <c r="AX236" s="989">
        <f>VLOOKUP($E236,AU$450:AX$461,4,FALSE)*AU236*($K236)+(AU236-AV236-AW236)*(1-$K236)</f>
        <v>0</v>
      </c>
      <c r="AY236" s="946"/>
      <c r="BC236" s="988">
        <f t="shared" si="195"/>
        <v>0</v>
      </c>
      <c r="BD236" s="989">
        <f>VLOOKUP($E236,BC$450:BF$461,2,FALSE)*BC236*($K236)+IF($G236&lt;&gt;0,($H236/$G236)*BC236,0)*(1-$K236)</f>
        <v>0</v>
      </c>
      <c r="BE236" s="989">
        <f>VLOOKUP($E236,BC$450:BF$461,3,FALSE)*BC236*($K236)+IF($G236&lt;&gt;0,($I236/$G236)*BC236,0)*(1-$K236)</f>
        <v>0</v>
      </c>
      <c r="BF236" s="989">
        <f>VLOOKUP($E236,BC$450:BF$461,4,FALSE)*BC236*($K236)+(BC236-BD236-BE236)*(1-$K236)</f>
        <v>0</v>
      </c>
      <c r="BG236" s="946"/>
      <c r="BK236" s="988">
        <f t="shared" si="196"/>
        <v>0</v>
      </c>
      <c r="BL236" s="989">
        <f>VLOOKUP($E236,BK$450:BN$461,2,FALSE)*BK236*($K236)+IF($G236&lt;&gt;0,($H236/$G236)*BK236,0)*(1-$K236)</f>
        <v>0</v>
      </c>
      <c r="BM236" s="989">
        <f>VLOOKUP($E236,BK$450:BN$461,3,FALSE)*BK236*($K236)+IF($G236&lt;&gt;0,($I236/$G236)*BK236,0)*(1-$K236)</f>
        <v>0</v>
      </c>
      <c r="BN236" s="989">
        <f>VLOOKUP($E236,BK$450:BN$461,4,FALSE)*BK236*($K236)+(BK236-BL236-BM236)*(1-$K236)</f>
        <v>0</v>
      </c>
      <c r="BO236" s="946"/>
      <c r="BS236" s="988">
        <f t="shared" si="197"/>
        <v>0</v>
      </c>
      <c r="BT236" s="989">
        <f>VLOOKUP($E236,BS$450:BV$461,2,FALSE)*BS236*($K236)+IF($G236&lt;&gt;0,($H236/$G236)*BS236,0)*(1-$K236)</f>
        <v>0</v>
      </c>
      <c r="BU236" s="989">
        <f>VLOOKUP($E236,BS$450:BV$461,3,FALSE)*BS236*($K236)+IF($G236&lt;&gt;0,($I236/$G236)*BS236,0)*(1-$K236)</f>
        <v>0</v>
      </c>
      <c r="BV236" s="989">
        <f>VLOOKUP($E236,BS$450:BV$461,4,FALSE)*BS236*($K236)+(BS236-BT236-BU236)*(1-$K236)</f>
        <v>0</v>
      </c>
      <c r="BW236" s="946"/>
      <c r="CA236" s="988">
        <f t="shared" si="198"/>
        <v>0</v>
      </c>
      <c r="CB236" s="989">
        <f>VLOOKUP($E236,CA$450:CD$461,2,FALSE)*CA236*($K236)+IF($G236&lt;&gt;0,($H236/$G236)*CA236,0)*(1-$K236)</f>
        <v>0</v>
      </c>
      <c r="CC236" s="989">
        <f>VLOOKUP($E236,CA$450:CD$461,3,FALSE)*CA236*($K236)+IF($G236&lt;&gt;0,($I236/$G236)*CA236,0)*(1-$K236)</f>
        <v>0</v>
      </c>
      <c r="CD236" s="989">
        <f>VLOOKUP($E236,CA$450:CD$461,4,FALSE)*CA236*($K236)+(CA236-CB236-CC236)*(1-$K236)</f>
        <v>0</v>
      </c>
      <c r="CE236" s="946"/>
      <c r="CI236" s="988">
        <f t="shared" si="199"/>
        <v>0</v>
      </c>
      <c r="CJ236" s="989">
        <f>VLOOKUP($E236,CI$450:CL$461,2,FALSE)*CI236*($K236)+IF($G236&lt;&gt;0,($H236/$G236)*CI236,0)*(1-$K236)</f>
        <v>0</v>
      </c>
      <c r="CK236" s="989">
        <f>VLOOKUP($E236,CI$450:CL$461,3,FALSE)*CI236*($K236)+IF($G236&lt;&gt;0,($I236/$G236)*CI236,0)*(1-$K236)</f>
        <v>0</v>
      </c>
      <c r="CL236" s="989">
        <f>VLOOKUP($E236,CI$450:CL$461,4,FALSE)*CI236*($K236)+(CI236-CJ236-CK236)*(1-$K236)</f>
        <v>0</v>
      </c>
      <c r="CM236" s="946"/>
      <c r="CQ236" s="988">
        <f t="shared" si="200"/>
        <v>0</v>
      </c>
      <c r="CR236" s="989">
        <f>VLOOKUP($E236,CQ$450:CT$461,2,FALSE)*CQ236*($K236)+IF($G236&lt;&gt;0,($H236/$G236)*CQ236,0)*(1-$K236)</f>
        <v>0</v>
      </c>
      <c r="CS236" s="989">
        <f>VLOOKUP($E236,CQ$450:CT$461,3,FALSE)*CQ236*($K236)+IF($G236&lt;&gt;0,($I236/$G236)*CQ236,0)*(1-$K236)</f>
        <v>0</v>
      </c>
      <c r="CT236" s="989">
        <f>VLOOKUP($E236,CQ$450:CT$461,4,FALSE)*CQ236*($K236)+(CQ236-CR236-CS236)*(1-$K236)</f>
        <v>0</v>
      </c>
      <c r="CU236" s="946"/>
      <c r="CY236" s="988">
        <f t="shared" si="201"/>
        <v>0</v>
      </c>
      <c r="CZ236" s="989">
        <f>VLOOKUP($E236,CY$450:DB$461,2,FALSE)*CY236*($K236)+IF($G236&lt;&gt;0,($H236/$G236)*CY236,0)*(1-$K236)</f>
        <v>0</v>
      </c>
      <c r="DA236" s="989">
        <f>VLOOKUP($E236,CY$450:DB$461,3,FALSE)*CY236*($K236)+IF($G236&lt;&gt;0,($I236/$G236)*CY236,0)*(1-$K236)</f>
        <v>0</v>
      </c>
      <c r="DB236" s="989">
        <f>VLOOKUP($E236,CY$450:DB$461,4,FALSE)*CY236*($K236)+(CY236-CZ236-DA236)*(1-$K236)</f>
        <v>0</v>
      </c>
      <c r="DC236" s="946"/>
      <c r="DG236" s="988">
        <f t="shared" si="202"/>
        <v>0</v>
      </c>
      <c r="DH236" s="989">
        <f>VLOOKUP($E236,DG$450:DJ$461,2,FALSE)*DG236*($K236)+IF($G236&lt;&gt;0,($H236/$G236)*DG236,0)*(1-$K236)</f>
        <v>0</v>
      </c>
      <c r="DI236" s="989">
        <f>VLOOKUP($E236,DG$450:DJ$461,3,FALSE)*DG236*($K236)+IF($G236&lt;&gt;0,($I236/$G236)*DG236,0)*(1-$K236)</f>
        <v>0</v>
      </c>
      <c r="DJ236" s="989">
        <f>VLOOKUP($E236,DG$450:DJ$461,4,FALSE)*DG236*($K236)+(DG236-DH236-DI236)*(1-$K236)</f>
        <v>0</v>
      </c>
      <c r="DK236" s="946"/>
      <c r="DO236" s="988">
        <f t="shared" si="203"/>
        <v>0</v>
      </c>
      <c r="DP236" s="989">
        <f>VLOOKUP($E236,DO$450:DR$461,2,FALSE)*DO236*($K236)+IF($G236&lt;&gt;0,($H236/$G236)*DO236,0)*(1-$K236)</f>
        <v>0</v>
      </c>
      <c r="DQ236" s="989">
        <f>VLOOKUP($E236,DO$450:DR$461,3,FALSE)*DO236*($K236)+IF($G236&lt;&gt;0,($I236/$G236)*DO236,0)*(1-$K236)</f>
        <v>0</v>
      </c>
      <c r="DR236" s="989">
        <f>VLOOKUP($E236,DO$450:DR$461,4,FALSE)*DO236*($K236)+(DO236-DP236-DQ236)*(1-$K236)</f>
        <v>0</v>
      </c>
      <c r="DS236" s="946"/>
      <c r="DW236" s="988">
        <f t="shared" si="204"/>
        <v>0</v>
      </c>
      <c r="DX236" s="989">
        <f>VLOOKUP($E236,DW$450:DZ$461,2,FALSE)*DW236*($K236)+IF($G236&lt;&gt;0,($H236/$G236)*DW236,0)*(1-$K236)</f>
        <v>0</v>
      </c>
      <c r="DY236" s="989">
        <f>VLOOKUP($E236,DW$450:DZ$461,3,FALSE)*DW236*($K236)+IF($G236&lt;&gt;0,($I236/$G236)*DW236,0)*(1-$K236)</f>
        <v>0</v>
      </c>
      <c r="DZ236" s="989">
        <f>VLOOKUP($E236,DW$450:DZ$461,4,FALSE)*DW236*($K236)+(DW236-DX236-DY236)*(1-$K236)</f>
        <v>0</v>
      </c>
      <c r="EA236" s="946"/>
      <c r="EE236" s="988">
        <f t="shared" si="205"/>
        <v>0</v>
      </c>
      <c r="EF236" s="989">
        <f>VLOOKUP($E236,EE$450:EH$461,2,FALSE)*EE236*($K236)+IF($G236&lt;&gt;0,($H236/$G236)*EE236,0)*(1-$K236)</f>
        <v>0</v>
      </c>
      <c r="EG236" s="989">
        <f>VLOOKUP($E236,EE$450:EH$461,3,FALSE)*EE236*($K236)+IF($G236&lt;&gt;0,($I236/$G236)*EE236,0)*(1-$K236)</f>
        <v>0</v>
      </c>
      <c r="EH236" s="989">
        <f>VLOOKUP($E236,EE$450:EH$461,4,FALSE)*EE236*($K236)+(EE236-EF236-EG236)*(1-$K236)</f>
        <v>0</v>
      </c>
      <c r="EI236" s="946"/>
      <c r="EM236" s="988">
        <f t="shared" si="206"/>
        <v>0</v>
      </c>
      <c r="EN236" s="989">
        <f>VLOOKUP($E236,EM$450:EP$461,2,FALSE)*EM236*($K236)+IF($G236&lt;&gt;0,($H236/$G236)*EM236,0)*(1-$K236)</f>
        <v>0</v>
      </c>
      <c r="EO236" s="989">
        <f>VLOOKUP($E236,EM$450:EP$461,3,FALSE)*EM236*($K236)+IF($G236&lt;&gt;0,($I236/$G236)*EM236,0)*(1-$K236)</f>
        <v>0</v>
      </c>
      <c r="EP236" s="989">
        <f>VLOOKUP($E236,EM$450:EP$461,4,FALSE)*EM236*($K236)+(EM236-EN236-EO236)*(1-$K236)</f>
        <v>0</v>
      </c>
      <c r="EQ236" s="946"/>
      <c r="EU236" s="988">
        <f t="shared" si="207"/>
        <v>0</v>
      </c>
      <c r="EV236" s="989">
        <f>VLOOKUP($E236,EU$450:EX$461,2,FALSE)*EU236*($K236)+IF($G236&lt;&gt;0,($H236/$G236)*EU236,0)*(1-$K236)</f>
        <v>0</v>
      </c>
      <c r="EW236" s="989">
        <f>VLOOKUP($E236,EU$450:EX$461,3,FALSE)*EU236*($K236)+IF($G236&lt;&gt;0,($I236/$G236)*EU236,0)*(1-$K236)</f>
        <v>0</v>
      </c>
      <c r="EX236" s="989">
        <f>VLOOKUP($E236,EU$450:EX$461,4,FALSE)*EU236*($K236)+(EU236-EV236-EW236)*(1-$K236)</f>
        <v>0</v>
      </c>
      <c r="EY236" s="946"/>
      <c r="FC236" s="988">
        <f t="shared" si="208"/>
        <v>0</v>
      </c>
      <c r="FD236" s="989">
        <f>VLOOKUP($E236,FC$450:FF$461,2,FALSE)*FC236*($K236)+IF($G236&lt;&gt;0,($H236/$G236)*FC236,0)*(1-$K236)</f>
        <v>0</v>
      </c>
      <c r="FE236" s="989">
        <f>VLOOKUP($E236,FC$450:FF$461,3,FALSE)*FC236*($K236)+IF($G236&lt;&gt;0,($I236/$G236)*FC236,0)*(1-$K236)</f>
        <v>0</v>
      </c>
      <c r="FF236" s="989">
        <f>VLOOKUP($E236,FC$450:FF$461,4,FALSE)*FC236*($K236)+(FC236-FD236-FE236)*(1-$K236)</f>
        <v>0</v>
      </c>
      <c r="FG236" s="946"/>
      <c r="FK236" s="988">
        <f t="shared" si="209"/>
        <v>0</v>
      </c>
      <c r="FL236" s="989">
        <f>VLOOKUP($E236,FK$450:FN$461,2,FALSE)*FK236*($K236)+IF($G236&lt;&gt;0,($H236/$G236)*FK236,0)*(1-$K236)</f>
        <v>0</v>
      </c>
      <c r="FM236" s="989">
        <f>VLOOKUP($E236,FK$450:FN$461,3,FALSE)*FK236*($K236)+IF($G236&lt;&gt;0,($I236/$G236)*FK236,0)*(1-$K236)</f>
        <v>0</v>
      </c>
      <c r="FN236" s="989">
        <f>VLOOKUP($E236,FK$450:FN$461,4,FALSE)*FK236*($K236)+(FK236-FL236-FM236)*(1-$K236)</f>
        <v>0</v>
      </c>
      <c r="FO236" s="946"/>
    </row>
    <row r="237" spans="1:171">
      <c r="A237" s="1246"/>
      <c r="B237" s="863" t="s">
        <v>393</v>
      </c>
      <c r="C237" s="1733"/>
      <c r="D237" s="196"/>
      <c r="E237" s="196"/>
      <c r="F237" s="196"/>
      <c r="G237" s="68"/>
      <c r="H237" s="68"/>
      <c r="I237" s="68"/>
      <c r="J237" s="1290"/>
      <c r="K237" s="777"/>
      <c r="O237" s="988"/>
      <c r="S237" s="946"/>
      <c r="W237" s="988"/>
      <c r="AA237" s="946"/>
      <c r="AE237" s="988"/>
      <c r="AI237" s="946"/>
      <c r="AM237" s="988"/>
      <c r="AQ237" s="946"/>
      <c r="AU237" s="988"/>
      <c r="AY237" s="946"/>
      <c r="BC237" s="988"/>
      <c r="BG237" s="946"/>
      <c r="BK237" s="988"/>
      <c r="BO237" s="946"/>
      <c r="BS237" s="988"/>
      <c r="BW237" s="946"/>
      <c r="CA237" s="988"/>
      <c r="CE237" s="946"/>
      <c r="CI237" s="988"/>
      <c r="CM237" s="946"/>
      <c r="CQ237" s="988"/>
      <c r="CU237" s="946"/>
      <c r="CY237" s="988"/>
      <c r="DC237" s="946"/>
      <c r="DG237" s="988"/>
      <c r="DK237" s="946"/>
      <c r="DO237" s="988"/>
      <c r="DS237" s="946"/>
      <c r="DW237" s="988"/>
      <c r="EA237" s="946"/>
      <c r="EE237" s="988"/>
      <c r="EI237" s="946"/>
      <c r="EM237" s="988"/>
      <c r="EQ237" s="946"/>
      <c r="EU237" s="988"/>
      <c r="EY237" s="946"/>
      <c r="FC237" s="988"/>
      <c r="FG237" s="946"/>
      <c r="FK237" s="988"/>
      <c r="FO237" s="946"/>
    </row>
    <row r="238" spans="1:171">
      <c r="A238" s="1246"/>
      <c r="B238" s="787" t="s">
        <v>94</v>
      </c>
      <c r="C238" s="1963" t="s">
        <v>72</v>
      </c>
      <c r="D238" s="764">
        <v>935</v>
      </c>
      <c r="E238" s="182" t="str">
        <f>'Sch 3 - Expenses'!E74</f>
        <v>GPM</v>
      </c>
      <c r="F238" s="765"/>
      <c r="G238" s="182">
        <f>'Sch 3 - Expenses'!G74</f>
        <v>0</v>
      </c>
      <c r="H238" s="182">
        <f>'Sch 3 - Expenses'!H74</f>
        <v>0</v>
      </c>
      <c r="I238" s="182">
        <f>'Sch 3 - Expenses'!I74</f>
        <v>0</v>
      </c>
      <c r="J238" s="1247">
        <f>'Sch 3 - Expenses'!J74</f>
        <v>0</v>
      </c>
      <c r="K238" s="777">
        <f t="shared" si="189"/>
        <v>1</v>
      </c>
      <c r="O238" s="988">
        <f>$G238</f>
        <v>0</v>
      </c>
      <c r="P238" s="989" t="e">
        <f>VLOOKUP($E238,O$450:R$461,2,FALSE)*O238*($K238)+IF($G238&lt;&gt;0,($H238/$G238)*O238,0)*(1-$K238)</f>
        <v>#DIV/0!</v>
      </c>
      <c r="Q238" s="989" t="e">
        <f>VLOOKUP($E238,O$450:R$461,3,FALSE)*O238*($K238)+IF($G238&lt;&gt;0,($I238/$G238)*O238,0)*(1-$K238)</f>
        <v>#DIV/0!</v>
      </c>
      <c r="R238" s="989" t="e">
        <f>VLOOKUP($E238,O$450:R$461,4,FALSE)*O238*($K238)+(O238-P238-Q238)*(1-$K238)</f>
        <v>#DIV/0!</v>
      </c>
      <c r="S238" s="946"/>
      <c r="W238" s="988">
        <f>$G238</f>
        <v>0</v>
      </c>
      <c r="X238" s="989" t="e">
        <f>VLOOKUP($E238,W$450:Z$461,2,FALSE)*W238*($K238)+IF($G238&lt;&gt;0,($H238/$G238)*W238,0)*(1-$K238)</f>
        <v>#DIV/0!</v>
      </c>
      <c r="Y238" s="989" t="e">
        <f>VLOOKUP($E238,W$450:Z$461,3,FALSE)*W238*($K238)+IF($G238&lt;&gt;0,($I238/$G238)*W238,0)*(1-$K238)</f>
        <v>#DIV/0!</v>
      </c>
      <c r="Z238" s="989" t="e">
        <f>VLOOKUP($E238,W$450:Z$461,4,FALSE)*W238*($K238)+(W238-X238-Y238)*(1-$K238)</f>
        <v>#DIV/0!</v>
      </c>
      <c r="AA238" s="946"/>
      <c r="AE238" s="988">
        <f>$G238</f>
        <v>0</v>
      </c>
      <c r="AF238" s="989" t="e">
        <f>VLOOKUP($E238,AE$450:AH$461,2,FALSE)*AE238*($K238)+IF($G238&lt;&gt;0,($H238/$G238)*AE238,0)*(1-$K238)</f>
        <v>#DIV/0!</v>
      </c>
      <c r="AG238" s="989" t="e">
        <f>VLOOKUP($E238,AE$450:AH$461,3,FALSE)*AE238*($K238)+IF($G238&lt;&gt;0,($I238/$G238)*AE238,0)*(1-$K238)</f>
        <v>#DIV/0!</v>
      </c>
      <c r="AH238" s="989" t="e">
        <f>VLOOKUP($E238,AE$450:AH$461,4,FALSE)*AE238*($K238)+(AE238-AF238-AG238)*(1-$K238)</f>
        <v>#DIV/0!</v>
      </c>
      <c r="AI238" s="946"/>
      <c r="AM238" s="988">
        <f>$G238</f>
        <v>0</v>
      </c>
      <c r="AN238" s="989" t="e">
        <f>VLOOKUP($E238,AM$450:AP$461,2,FALSE)*AM238*($K238)+IF($G238&lt;&gt;0,($H238/$G238)*AM238,0)*(1-$K238)</f>
        <v>#DIV/0!</v>
      </c>
      <c r="AO238" s="989" t="e">
        <f>VLOOKUP($E238,AM$450:AP$461,3,FALSE)*AM238*($K238)+IF($G238&lt;&gt;0,($I238/$G238)*AM238,0)*(1-$K238)</f>
        <v>#DIV/0!</v>
      </c>
      <c r="AP238" s="989" t="e">
        <f>VLOOKUP($E238,AM$450:AP$461,4,FALSE)*AM238*($K238)+(AM238-AN238-AO238)*(1-$K238)</f>
        <v>#DIV/0!</v>
      </c>
      <c r="AQ238" s="946"/>
      <c r="AU238" s="988">
        <f>$G238</f>
        <v>0</v>
      </c>
      <c r="AV238" s="989" t="e">
        <f>VLOOKUP($E238,AU$450:AX$461,2,FALSE)*AU238*($K238)+IF($G238&lt;&gt;0,($H238/$G238)*AU238,0)*(1-$K238)</f>
        <v>#DIV/0!</v>
      </c>
      <c r="AW238" s="989" t="e">
        <f>VLOOKUP($E238,AU$450:AX$461,3,FALSE)*AU238*($K238)+IF($G238&lt;&gt;0,($I238/$G238)*AU238,0)*(1-$K238)</f>
        <v>#DIV/0!</v>
      </c>
      <c r="AX238" s="989" t="e">
        <f>VLOOKUP($E238,AU$450:AX$461,4,FALSE)*AU238*($K238)+(AU238-AV238-AW238)*(1-$K238)</f>
        <v>#DIV/0!</v>
      </c>
      <c r="AY238" s="946"/>
      <c r="BC238" s="988">
        <f>$G238</f>
        <v>0</v>
      </c>
      <c r="BD238" s="989" t="e">
        <f>VLOOKUP($E238,BC$450:BF$461,2,FALSE)*BC238*($K238)+IF($G238&lt;&gt;0,($H238/$G238)*BC238,0)*(1-$K238)</f>
        <v>#DIV/0!</v>
      </c>
      <c r="BE238" s="989" t="e">
        <f>VLOOKUP($E238,BC$450:BF$461,3,FALSE)*BC238*($K238)+IF($G238&lt;&gt;0,($I238/$G238)*BC238,0)*(1-$K238)</f>
        <v>#DIV/0!</v>
      </c>
      <c r="BF238" s="989" t="e">
        <f>VLOOKUP($E238,BC$450:BF$461,4,FALSE)*BC238*($K238)+(BC238-BD238-BE238)*(1-$K238)</f>
        <v>#DIV/0!</v>
      </c>
      <c r="BG238" s="946"/>
      <c r="BK238" s="988">
        <f>$G238</f>
        <v>0</v>
      </c>
      <c r="BL238" s="989" t="e">
        <f>VLOOKUP($E238,BK$450:BN$461,2,FALSE)*BK238*($K238)+IF($G238&lt;&gt;0,($H238/$G238)*BK238,0)*(1-$K238)</f>
        <v>#DIV/0!</v>
      </c>
      <c r="BM238" s="989" t="e">
        <f>VLOOKUP($E238,BK$450:BN$461,3,FALSE)*BK238*($K238)+IF($G238&lt;&gt;0,($I238/$G238)*BK238,0)*(1-$K238)</f>
        <v>#DIV/0!</v>
      </c>
      <c r="BN238" s="989" t="e">
        <f>VLOOKUP($E238,BK$450:BN$461,4,FALSE)*BK238*($K238)+(BK238-BL238-BM238)*(1-$K238)</f>
        <v>#DIV/0!</v>
      </c>
      <c r="BO238" s="946"/>
      <c r="BS238" s="988">
        <f>$G238</f>
        <v>0</v>
      </c>
      <c r="BT238" s="989" t="e">
        <f>VLOOKUP($E238,BS$450:BV$461,2,FALSE)*BS238*($K238)+IF($G238&lt;&gt;0,($H238/$G238)*BS238,0)*(1-$K238)</f>
        <v>#DIV/0!</v>
      </c>
      <c r="BU238" s="989" t="e">
        <f>VLOOKUP($E238,BS$450:BV$461,3,FALSE)*BS238*($K238)+IF($G238&lt;&gt;0,($I238/$G238)*BS238,0)*(1-$K238)</f>
        <v>#DIV/0!</v>
      </c>
      <c r="BV238" s="989" t="e">
        <f>VLOOKUP($E238,BS$450:BV$461,4,FALSE)*BS238*($K238)+(BS238-BT238-BU238)*(1-$K238)</f>
        <v>#DIV/0!</v>
      </c>
      <c r="BW238" s="946"/>
      <c r="CA238" s="988">
        <f>$G238</f>
        <v>0</v>
      </c>
      <c r="CB238" s="989" t="e">
        <f>VLOOKUP($E238,CA$450:CD$461,2,FALSE)*CA238*($K238)+IF($G238&lt;&gt;0,($H238/$G238)*CA238,0)*(1-$K238)</f>
        <v>#DIV/0!</v>
      </c>
      <c r="CC238" s="989" t="e">
        <f>VLOOKUP($E238,CA$450:CD$461,3,FALSE)*CA238*($K238)+IF($G238&lt;&gt;0,($I238/$G238)*CA238,0)*(1-$K238)</f>
        <v>#DIV/0!</v>
      </c>
      <c r="CD238" s="989" t="e">
        <f>VLOOKUP($E238,CA$450:CD$461,4,FALSE)*CA238*($K238)+(CA238-CB238-CC238)*(1-$K238)</f>
        <v>#DIV/0!</v>
      </c>
      <c r="CE238" s="946"/>
      <c r="CI238" s="988">
        <f>$G238</f>
        <v>0</v>
      </c>
      <c r="CJ238" s="989" t="e">
        <f>VLOOKUP($E238,CI$450:CL$461,2,FALSE)*CI238*($K238)+IF($G238&lt;&gt;0,($H238/$G238)*CI238,0)*(1-$K238)</f>
        <v>#DIV/0!</v>
      </c>
      <c r="CK238" s="989" t="e">
        <f>VLOOKUP($E238,CI$450:CL$461,3,FALSE)*CI238*($K238)+IF($G238&lt;&gt;0,($I238/$G238)*CI238,0)*(1-$K238)</f>
        <v>#DIV/0!</v>
      </c>
      <c r="CL238" s="989" t="e">
        <f>VLOOKUP($E238,CI$450:CL$461,4,FALSE)*CI238*($K238)+(CI238-CJ238-CK238)*(1-$K238)</f>
        <v>#DIV/0!</v>
      </c>
      <c r="CM238" s="946"/>
      <c r="CQ238" s="988">
        <f>$G238</f>
        <v>0</v>
      </c>
      <c r="CR238" s="989" t="e">
        <f>VLOOKUP($E238,CQ$450:CT$461,2,FALSE)*CQ238*($K238)+IF($G238&lt;&gt;0,($H238/$G238)*CQ238,0)*(1-$K238)</f>
        <v>#DIV/0!</v>
      </c>
      <c r="CS238" s="989" t="e">
        <f>VLOOKUP($E238,CQ$450:CT$461,3,FALSE)*CQ238*($K238)+IF($G238&lt;&gt;0,($I238/$G238)*CQ238,0)*(1-$K238)</f>
        <v>#DIV/0!</v>
      </c>
      <c r="CT238" s="989" t="e">
        <f>VLOOKUP($E238,CQ$450:CT$461,4,FALSE)*CQ238*($K238)+(CQ238-CR238-CS238)*(1-$K238)</f>
        <v>#DIV/0!</v>
      </c>
      <c r="CU238" s="946"/>
      <c r="CY238" s="988">
        <f>$G238</f>
        <v>0</v>
      </c>
      <c r="CZ238" s="989" t="e">
        <f>VLOOKUP($E238,CY$450:DB$461,2,FALSE)*CY238*($K238)+IF($G238&lt;&gt;0,($H238/$G238)*CY238,0)*(1-$K238)</f>
        <v>#DIV/0!</v>
      </c>
      <c r="DA238" s="989" t="e">
        <f>VLOOKUP($E238,CY$450:DB$461,3,FALSE)*CY238*($K238)+IF($G238&lt;&gt;0,($I238/$G238)*CY238,0)*(1-$K238)</f>
        <v>#DIV/0!</v>
      </c>
      <c r="DB238" s="989" t="e">
        <f>VLOOKUP($E238,CY$450:DB$461,4,FALSE)*CY238*($K238)+(CY238-CZ238-DA238)*(1-$K238)</f>
        <v>#DIV/0!</v>
      </c>
      <c r="DC238" s="946"/>
      <c r="DG238" s="988">
        <f>$G238</f>
        <v>0</v>
      </c>
      <c r="DH238" s="989" t="e">
        <f>VLOOKUP($E238,DG$450:DJ$461,2,FALSE)*DG238*($K238)+IF($G238&lt;&gt;0,($H238/$G238)*DG238,0)*(1-$K238)</f>
        <v>#DIV/0!</v>
      </c>
      <c r="DI238" s="989" t="e">
        <f>VLOOKUP($E238,DG$450:DJ$461,3,FALSE)*DG238*($K238)+IF($G238&lt;&gt;0,($I238/$G238)*DG238,0)*(1-$K238)</f>
        <v>#DIV/0!</v>
      </c>
      <c r="DJ238" s="989" t="e">
        <f>VLOOKUP($E238,DG$450:DJ$461,4,FALSE)*DG238*($K238)+(DG238-DH238-DI238)*(1-$K238)</f>
        <v>#DIV/0!</v>
      </c>
      <c r="DK238" s="946"/>
      <c r="DO238" s="988">
        <f>$G238</f>
        <v>0</v>
      </c>
      <c r="DP238" s="989" t="e">
        <f>VLOOKUP($E238,DO$450:DR$461,2,FALSE)*DO238*($K238)+IF($G238&lt;&gt;0,($H238/$G238)*DO238,0)*(1-$K238)</f>
        <v>#DIV/0!</v>
      </c>
      <c r="DQ238" s="989" t="e">
        <f>VLOOKUP($E238,DO$450:DR$461,3,FALSE)*DO238*($K238)+IF($G238&lt;&gt;0,($I238/$G238)*DO238,0)*(1-$K238)</f>
        <v>#DIV/0!</v>
      </c>
      <c r="DR238" s="989" t="e">
        <f>VLOOKUP($E238,DO$450:DR$461,4,FALSE)*DO238*($K238)+(DO238-DP238-DQ238)*(1-$K238)</f>
        <v>#DIV/0!</v>
      </c>
      <c r="DS238" s="946"/>
      <c r="DW238" s="988">
        <f>$G238</f>
        <v>0</v>
      </c>
      <c r="DX238" s="989" t="e">
        <f>VLOOKUP($E238,DW$450:DZ$461,2,FALSE)*DW238*($K238)+IF($G238&lt;&gt;0,($H238/$G238)*DW238,0)*(1-$K238)</f>
        <v>#DIV/0!</v>
      </c>
      <c r="DY238" s="989" t="e">
        <f>VLOOKUP($E238,DW$450:DZ$461,3,FALSE)*DW238*($K238)+IF($G238&lt;&gt;0,($I238/$G238)*DW238,0)*(1-$K238)</f>
        <v>#DIV/0!</v>
      </c>
      <c r="DZ238" s="989" t="e">
        <f>VLOOKUP($E238,DW$450:DZ$461,4,FALSE)*DW238*($K238)+(DW238-DX238-DY238)*(1-$K238)</f>
        <v>#DIV/0!</v>
      </c>
      <c r="EA238" s="946"/>
      <c r="EE238" s="988">
        <f>$G238</f>
        <v>0</v>
      </c>
      <c r="EF238" s="989" t="e">
        <f>VLOOKUP($E238,EE$450:EH$461,2,FALSE)*EE238*($K238)+IF($G238&lt;&gt;0,($H238/$G238)*EE238,0)*(1-$K238)</f>
        <v>#DIV/0!</v>
      </c>
      <c r="EG238" s="989" t="e">
        <f>VLOOKUP($E238,EE$450:EH$461,3,FALSE)*EE238*($K238)+IF($G238&lt;&gt;0,($I238/$G238)*EE238,0)*(1-$K238)</f>
        <v>#DIV/0!</v>
      </c>
      <c r="EH238" s="989" t="e">
        <f>VLOOKUP($E238,EE$450:EH$461,4,FALSE)*EE238*($K238)+(EE238-EF238-EG238)*(1-$K238)</f>
        <v>#DIV/0!</v>
      </c>
      <c r="EI238" s="946"/>
      <c r="EM238" s="988">
        <f>$G238</f>
        <v>0</v>
      </c>
      <c r="EN238" s="989" t="e">
        <f>VLOOKUP($E238,EM$450:EP$461,2,FALSE)*EM238*($K238)+IF($G238&lt;&gt;0,($H238/$G238)*EM238,0)*(1-$K238)</f>
        <v>#DIV/0!</v>
      </c>
      <c r="EO238" s="989" t="e">
        <f>VLOOKUP($E238,EM$450:EP$461,3,FALSE)*EM238*($K238)+IF($G238&lt;&gt;0,($I238/$G238)*EM238,0)*(1-$K238)</f>
        <v>#DIV/0!</v>
      </c>
      <c r="EP238" s="989" t="e">
        <f>VLOOKUP($E238,EM$450:EP$461,4,FALSE)*EM238*($K238)+(EM238-EN238-EO238)*(1-$K238)</f>
        <v>#DIV/0!</v>
      </c>
      <c r="EQ238" s="946"/>
      <c r="EU238" s="988">
        <f>$G238</f>
        <v>0</v>
      </c>
      <c r="EV238" s="989" t="e">
        <f>VLOOKUP($E238,EU$450:EX$461,2,FALSE)*EU238*($K238)+IF($G238&lt;&gt;0,($H238/$G238)*EU238,0)*(1-$K238)</f>
        <v>#DIV/0!</v>
      </c>
      <c r="EW238" s="989" t="e">
        <f>VLOOKUP($E238,EU$450:EX$461,3,FALSE)*EU238*($K238)+IF($G238&lt;&gt;0,($I238/$G238)*EU238,0)*(1-$K238)</f>
        <v>#DIV/0!</v>
      </c>
      <c r="EX238" s="989" t="e">
        <f>VLOOKUP($E238,EU$450:EX$461,4,FALSE)*EU238*($K238)+(EU238-EV238-EW238)*(1-$K238)</f>
        <v>#DIV/0!</v>
      </c>
      <c r="EY238" s="946"/>
      <c r="FC238" s="988">
        <f>$G238</f>
        <v>0</v>
      </c>
      <c r="FD238" s="989" t="e">
        <f>VLOOKUP($E238,FC$450:FF$461,2,FALSE)*FC238*($K238)+IF($G238&lt;&gt;0,($H238/$G238)*FC238,0)*(1-$K238)</f>
        <v>#DIV/0!</v>
      </c>
      <c r="FE238" s="989" t="e">
        <f>VLOOKUP($E238,FC$450:FF$461,3,FALSE)*FC238*($K238)+IF($G238&lt;&gt;0,($I238/$G238)*FC238,0)*(1-$K238)</f>
        <v>#DIV/0!</v>
      </c>
      <c r="FF238" s="989" t="e">
        <f>VLOOKUP($E238,FC$450:FF$461,4,FALSE)*FC238*($K238)+(FC238-FD238-FE238)*(1-$K238)</f>
        <v>#DIV/0!</v>
      </c>
      <c r="FG238" s="946"/>
      <c r="FK238" s="988">
        <f>$G238</f>
        <v>0</v>
      </c>
      <c r="FL238" s="989" t="e">
        <f>VLOOKUP($E238,FK$450:FN$461,2,FALSE)*FK238*($K238)+IF($G238&lt;&gt;0,($H238/$G238)*FK238,0)*(1-$K238)</f>
        <v>#DIV/0!</v>
      </c>
      <c r="FM238" s="989" t="e">
        <f>VLOOKUP($E238,FK$450:FN$461,3,FALSE)*FK238*($K238)+IF($G238&lt;&gt;0,($I238/$G238)*FK238,0)*(1-$K238)</f>
        <v>#DIV/0!</v>
      </c>
      <c r="FN238" s="989" t="e">
        <f>VLOOKUP($E238,FK$450:FN$461,4,FALSE)*FK238*($K238)+(FK238-FL238-FM238)*(1-$K238)</f>
        <v>#DIV/0!</v>
      </c>
      <c r="FO238" s="946"/>
    </row>
    <row r="239" spans="1:171">
      <c r="A239" s="1169" t="s">
        <v>448</v>
      </c>
      <c r="B239" s="10"/>
      <c r="C239" s="1961"/>
      <c r="D239" s="789"/>
      <c r="E239" s="789"/>
      <c r="F239" s="790"/>
      <c r="G239" s="797">
        <f>SUM(G223:G224,G226:G232,G234:G236,G238)-G225-G233</f>
        <v>0</v>
      </c>
      <c r="H239" s="797">
        <f>SUM(H223:H224,H226:H232,H234:H236,H238)-H225-H233</f>
        <v>0</v>
      </c>
      <c r="I239" s="797">
        <f>SUM(I223:I224,I226:I232,I234:I236,I238)-I225-I233</f>
        <v>0</v>
      </c>
      <c r="J239" s="1254">
        <f>SUM(J223:J224,J226:J232,J234:J236,J238)-J225-J233</f>
        <v>0</v>
      </c>
      <c r="K239" s="777"/>
      <c r="O239" s="1008">
        <f>SUM(O223:O224,O226:O232,O234:O236,O238)-O225-O233</f>
        <v>0</v>
      </c>
      <c r="P239" s="1008" t="e">
        <f>SUM(P223:P224,P226:P232,P234:P236,P238)-P225-P233</f>
        <v>#DIV/0!</v>
      </c>
      <c r="Q239" s="1008" t="e">
        <f>SUM(Q223:Q224,Q226:Q232,Q234:Q236,Q238)-Q225-Q233</f>
        <v>#DIV/0!</v>
      </c>
      <c r="R239" s="1008" t="e">
        <f>SUM(R223:R224,R226:R232,R234:R236,R238)-R225-R233</f>
        <v>#DIV/0!</v>
      </c>
      <c r="S239" s="946"/>
      <c r="W239" s="1008">
        <f>SUM(W223:W224,W226:W232,W234:W236,W238)-W225-W233</f>
        <v>0</v>
      </c>
      <c r="X239" s="1008" t="e">
        <f>SUM(X223:X224,X226:X232,X234:X236,X238)-X225-X233</f>
        <v>#DIV/0!</v>
      </c>
      <c r="Y239" s="1008" t="e">
        <f>SUM(Y223:Y224,Y226:Y232,Y234:Y236,Y238)-Y225-Y233</f>
        <v>#DIV/0!</v>
      </c>
      <c r="Z239" s="1008" t="e">
        <f>SUM(Z223:Z224,Z226:Z232,Z234:Z236,Z238)-Z225-Z233</f>
        <v>#DIV/0!</v>
      </c>
      <c r="AA239" s="946"/>
      <c r="AE239" s="1008">
        <f>SUM(AE223:AE224,AE226:AE232,AE234:AE236,AE238)-AE225-AE233</f>
        <v>0</v>
      </c>
      <c r="AF239" s="1008" t="e">
        <f>SUM(AF223:AF224,AF226:AF232,AF234:AF236,AF238)-AF225-AF233</f>
        <v>#DIV/0!</v>
      </c>
      <c r="AG239" s="1008" t="e">
        <f>SUM(AG223:AG224,AG226:AG232,AG234:AG236,AG238)-AG225-AG233</f>
        <v>#DIV/0!</v>
      </c>
      <c r="AH239" s="1008" t="e">
        <f>SUM(AH223:AH224,AH226:AH232,AH234:AH236,AH238)-AH225-AH233</f>
        <v>#DIV/0!</v>
      </c>
      <c r="AI239" s="946"/>
      <c r="AM239" s="1008">
        <f>SUM(AM223:AM224,AM226:AM232,AM234:AM236,AM238)-AM225-AM233</f>
        <v>0</v>
      </c>
      <c r="AN239" s="1008" t="e">
        <f>SUM(AN223:AN224,AN226:AN232,AN234:AN236,AN238)-AN225-AN233</f>
        <v>#DIV/0!</v>
      </c>
      <c r="AO239" s="1008" t="e">
        <f>SUM(AO223:AO224,AO226:AO232,AO234:AO236,AO238)-AO225-AO233</f>
        <v>#DIV/0!</v>
      </c>
      <c r="AP239" s="1008" t="e">
        <f>SUM(AP223:AP224,AP226:AP232,AP234:AP236,AP238)-AP225-AP233</f>
        <v>#DIV/0!</v>
      </c>
      <c r="AQ239" s="946"/>
      <c r="AU239" s="1008">
        <f>SUM(AU223:AU224,AU226:AU232,AU234:AU236,AU238)-AU225-AU233</f>
        <v>0</v>
      </c>
      <c r="AV239" s="1008" t="e">
        <f>SUM(AV223:AV224,AV226:AV232,AV234:AV236,AV238)-AV225-AV233</f>
        <v>#DIV/0!</v>
      </c>
      <c r="AW239" s="1008" t="e">
        <f>SUM(AW223:AW224,AW226:AW232,AW234:AW236,AW238)-AW225-AW233</f>
        <v>#DIV/0!</v>
      </c>
      <c r="AX239" s="1008" t="e">
        <f>SUM(AX223:AX224,AX226:AX232,AX234:AX236,AX238)-AX225-AX233</f>
        <v>#DIV/0!</v>
      </c>
      <c r="AY239" s="946"/>
      <c r="BC239" s="1008">
        <f>SUM(BC223:BC224,BC226:BC232,BC234:BC236,BC238)-BC225-BC233</f>
        <v>0</v>
      </c>
      <c r="BD239" s="1008" t="e">
        <f>SUM(BD223:BD224,BD226:BD232,BD234:BD236,BD238)-BD225-BD233</f>
        <v>#DIV/0!</v>
      </c>
      <c r="BE239" s="1008" t="e">
        <f>SUM(BE223:BE224,BE226:BE232,BE234:BE236,BE238)-BE225-BE233</f>
        <v>#DIV/0!</v>
      </c>
      <c r="BF239" s="1008" t="e">
        <f>SUM(BF223:BF224,BF226:BF232,BF234:BF236,BF238)-BF225-BF233</f>
        <v>#DIV/0!</v>
      </c>
      <c r="BG239" s="946"/>
      <c r="BK239" s="1008">
        <f>SUM(BK223:BK224,BK226:BK232,BK234:BK236,BK238)-BK225-BK233</f>
        <v>0</v>
      </c>
      <c r="BL239" s="1008" t="e">
        <f>SUM(BL223:BL224,BL226:BL232,BL234:BL236,BL238)-BL225-BL233</f>
        <v>#DIV/0!</v>
      </c>
      <c r="BM239" s="1008" t="e">
        <f>SUM(BM223:BM224,BM226:BM232,BM234:BM236,BM238)-BM225-BM233</f>
        <v>#DIV/0!</v>
      </c>
      <c r="BN239" s="1008" t="e">
        <f>SUM(BN223:BN224,BN226:BN232,BN234:BN236,BN238)-BN225-BN233</f>
        <v>#DIV/0!</v>
      </c>
      <c r="BO239" s="946"/>
      <c r="BS239" s="1008">
        <f>SUM(BS223:BS224,BS226:BS232,BS234:BS236,BS238)-BS225-BS233</f>
        <v>0</v>
      </c>
      <c r="BT239" s="1008" t="e">
        <f>SUM(BT223:BT224,BT226:BT232,BT234:BT236,BT238)-BT225-BT233</f>
        <v>#DIV/0!</v>
      </c>
      <c r="BU239" s="1008" t="e">
        <f>SUM(BU223:BU224,BU226:BU232,BU234:BU236,BU238)-BU225-BU233</f>
        <v>#DIV/0!</v>
      </c>
      <c r="BV239" s="1008" t="e">
        <f>SUM(BV223:BV224,BV226:BV232,BV234:BV236,BV238)-BV225-BV233</f>
        <v>#DIV/0!</v>
      </c>
      <c r="BW239" s="946"/>
      <c r="CA239" s="1008">
        <f>SUM(CA223:CA224,CA226:CA232,CA234:CA236,CA238)-CA225-CA233</f>
        <v>0</v>
      </c>
      <c r="CB239" s="1008" t="e">
        <f>SUM(CB223:CB224,CB226:CB232,CB234:CB236,CB238)-CB225-CB233</f>
        <v>#DIV/0!</v>
      </c>
      <c r="CC239" s="1008" t="e">
        <f>SUM(CC223:CC224,CC226:CC232,CC234:CC236,CC238)-CC225-CC233</f>
        <v>#DIV/0!</v>
      </c>
      <c r="CD239" s="1008" t="e">
        <f>SUM(CD223:CD224,CD226:CD232,CD234:CD236,CD238)-CD225-CD233</f>
        <v>#DIV/0!</v>
      </c>
      <c r="CE239" s="946"/>
      <c r="CI239" s="1008">
        <f>SUM(CI223:CI224,CI226:CI232,CI234:CI236,CI238)-CI225-CI233</f>
        <v>0</v>
      </c>
      <c r="CJ239" s="1008" t="e">
        <f>SUM(CJ223:CJ224,CJ226:CJ232,CJ234:CJ236,CJ238)-CJ225-CJ233</f>
        <v>#DIV/0!</v>
      </c>
      <c r="CK239" s="1008" t="e">
        <f>SUM(CK223:CK224,CK226:CK232,CK234:CK236,CK238)-CK225-CK233</f>
        <v>#DIV/0!</v>
      </c>
      <c r="CL239" s="1008" t="e">
        <f>SUM(CL223:CL224,CL226:CL232,CL234:CL236,CL238)-CL225-CL233</f>
        <v>#DIV/0!</v>
      </c>
      <c r="CM239" s="946"/>
      <c r="CQ239" s="1008">
        <f>SUM(CQ223:CQ224,CQ226:CQ232,CQ234:CQ236,CQ238)-CQ225-CQ233</f>
        <v>0</v>
      </c>
      <c r="CR239" s="1008" t="e">
        <f>SUM(CR223:CR224,CR226:CR232,CR234:CR236,CR238)-CR225-CR233</f>
        <v>#DIV/0!</v>
      </c>
      <c r="CS239" s="1008" t="e">
        <f>SUM(CS223:CS224,CS226:CS232,CS234:CS236,CS238)-CS225-CS233</f>
        <v>#DIV/0!</v>
      </c>
      <c r="CT239" s="1008" t="e">
        <f>SUM(CT223:CT224,CT226:CT232,CT234:CT236,CT238)-CT225-CT233</f>
        <v>#DIV/0!</v>
      </c>
      <c r="CU239" s="946"/>
      <c r="CY239" s="1008">
        <f>SUM(CY223:CY224,CY226:CY232,CY234:CY236,CY238)-CY225-CY233</f>
        <v>0</v>
      </c>
      <c r="CZ239" s="1008" t="e">
        <f>SUM(CZ223:CZ224,CZ226:CZ232,CZ234:CZ236,CZ238)-CZ225-CZ233</f>
        <v>#DIV/0!</v>
      </c>
      <c r="DA239" s="1008" t="e">
        <f>SUM(DA223:DA224,DA226:DA232,DA234:DA236,DA238)-DA225-DA233</f>
        <v>#DIV/0!</v>
      </c>
      <c r="DB239" s="1008" t="e">
        <f>SUM(DB223:DB224,DB226:DB232,DB234:DB236,DB238)-DB225-DB233</f>
        <v>#DIV/0!</v>
      </c>
      <c r="DC239" s="946"/>
      <c r="DG239" s="1008">
        <f>SUM(DG223:DG224,DG226:DG232,DG234:DG236,DG238)-DG225-DG233</f>
        <v>0</v>
      </c>
      <c r="DH239" s="1008" t="e">
        <f>SUM(DH223:DH224,DH226:DH232,DH234:DH236,DH238)-DH225-DH233</f>
        <v>#DIV/0!</v>
      </c>
      <c r="DI239" s="1008" t="e">
        <f>SUM(DI223:DI224,DI226:DI232,DI234:DI236,DI238)-DI225-DI233</f>
        <v>#DIV/0!</v>
      </c>
      <c r="DJ239" s="1008" t="e">
        <f>SUM(DJ223:DJ224,DJ226:DJ232,DJ234:DJ236,DJ238)-DJ225-DJ233</f>
        <v>#DIV/0!</v>
      </c>
      <c r="DK239" s="946"/>
      <c r="DO239" s="1008">
        <f>SUM(DO223:DO224,DO226:DO232,DO234:DO236,DO238)-DO225-DO233</f>
        <v>0</v>
      </c>
      <c r="DP239" s="1008" t="e">
        <f>SUM(DP223:DP224,DP226:DP232,DP234:DP236,DP238)-DP225-DP233</f>
        <v>#DIV/0!</v>
      </c>
      <c r="DQ239" s="1008" t="e">
        <f>SUM(DQ223:DQ224,DQ226:DQ232,DQ234:DQ236,DQ238)-DQ225-DQ233</f>
        <v>#DIV/0!</v>
      </c>
      <c r="DR239" s="1008" t="e">
        <f>SUM(DR223:DR224,DR226:DR232,DR234:DR236,DR238)-DR225-DR233</f>
        <v>#DIV/0!</v>
      </c>
      <c r="DS239" s="946"/>
      <c r="DW239" s="1008">
        <f>SUM(DW223:DW224,DW226:DW232,DW234:DW236,DW238)-DW225-DW233</f>
        <v>0</v>
      </c>
      <c r="DX239" s="1008" t="e">
        <f>SUM(DX223:DX224,DX226:DX232,DX234:DX236,DX238)-DX225-DX233</f>
        <v>#DIV/0!</v>
      </c>
      <c r="DY239" s="1008" t="e">
        <f>SUM(DY223:DY224,DY226:DY232,DY234:DY236,DY238)-DY225-DY233</f>
        <v>#DIV/0!</v>
      </c>
      <c r="DZ239" s="1008" t="e">
        <f>SUM(DZ223:DZ224,DZ226:DZ232,DZ234:DZ236,DZ238)-DZ225-DZ233</f>
        <v>#DIV/0!</v>
      </c>
      <c r="EA239" s="946"/>
      <c r="EE239" s="1008">
        <f>SUM(EE223:EE224,EE226:EE232,EE234:EE236,EE238)-EE225-EE233</f>
        <v>0</v>
      </c>
      <c r="EF239" s="1008" t="e">
        <f>SUM(EF223:EF224,EF226:EF232,EF234:EF236,EF238)-EF225-EF233</f>
        <v>#DIV/0!</v>
      </c>
      <c r="EG239" s="1008" t="e">
        <f>SUM(EG223:EG224,EG226:EG232,EG234:EG236,EG238)-EG225-EG233</f>
        <v>#DIV/0!</v>
      </c>
      <c r="EH239" s="1008" t="e">
        <f>SUM(EH223:EH224,EH226:EH232,EH234:EH236,EH238)-EH225-EH233</f>
        <v>#DIV/0!</v>
      </c>
      <c r="EI239" s="946"/>
      <c r="EM239" s="1008">
        <f>SUM(EM223:EM224,EM226:EM232,EM234:EM236,EM238)-EM225-EM233</f>
        <v>0</v>
      </c>
      <c r="EN239" s="1008" t="e">
        <f>SUM(EN223:EN224,EN226:EN232,EN234:EN236,EN238)-EN225-EN233</f>
        <v>#DIV/0!</v>
      </c>
      <c r="EO239" s="1008" t="e">
        <f>SUM(EO223:EO224,EO226:EO232,EO234:EO236,EO238)-EO225-EO233</f>
        <v>#DIV/0!</v>
      </c>
      <c r="EP239" s="1008" t="e">
        <f>SUM(EP223:EP224,EP226:EP232,EP234:EP236,EP238)-EP225-EP233</f>
        <v>#DIV/0!</v>
      </c>
      <c r="EQ239" s="946"/>
      <c r="EU239" s="1008">
        <f>SUM(EU223:EU224,EU226:EU232,EU234:EU236,EU238)-EU225-EU233</f>
        <v>0</v>
      </c>
      <c r="EV239" s="1008" t="e">
        <f>SUM(EV223:EV224,EV226:EV232,EV234:EV236,EV238)-EV225-EV233</f>
        <v>#DIV/0!</v>
      </c>
      <c r="EW239" s="1008" t="e">
        <f>SUM(EW223:EW224,EW226:EW232,EW234:EW236,EW238)-EW225-EW233</f>
        <v>#DIV/0!</v>
      </c>
      <c r="EX239" s="1008" t="e">
        <f>SUM(EX223:EX224,EX226:EX232,EX234:EX236,EX238)-EX225-EX233</f>
        <v>#DIV/0!</v>
      </c>
      <c r="EY239" s="946"/>
      <c r="FC239" s="1008">
        <f>SUM(FC223:FC224,FC226:FC232,FC234:FC236,FC238)-FC225-FC233</f>
        <v>0</v>
      </c>
      <c r="FD239" s="1008" t="e">
        <f>SUM(FD223:FD224,FD226:FD232,FD234:FD236,FD238)-FD225-FD233</f>
        <v>#DIV/0!</v>
      </c>
      <c r="FE239" s="1008" t="e">
        <f>SUM(FE223:FE224,FE226:FE232,FE234:FE236,FE238)-FE225-FE233</f>
        <v>#DIV/0!</v>
      </c>
      <c r="FF239" s="1008" t="e">
        <f>SUM(FF223:FF224,FF226:FF232,FF234:FF236,FF238)-FF225-FF233</f>
        <v>#DIV/0!</v>
      </c>
      <c r="FG239" s="946"/>
      <c r="FK239" s="1008">
        <f>SUM(FK223:FK224,FK226:FK232,FK234:FK236,FK238)-FK225-FK233</f>
        <v>0</v>
      </c>
      <c r="FL239" s="1008" t="e">
        <f>SUM(FL223:FL224,FL226:FL232,FL234:FL236,FL238)-FL225-FL233</f>
        <v>#DIV/0!</v>
      </c>
      <c r="FM239" s="1008" t="e">
        <f>SUM(FM223:FM224,FM226:FM232,FM234:FM236,FM238)-FM225-FM233</f>
        <v>#DIV/0!</v>
      </c>
      <c r="FN239" s="1008" t="e">
        <f>SUM(FN223:FN224,FN226:FN232,FN234:FN236,FN238)-FN225-FN233</f>
        <v>#DIV/0!</v>
      </c>
      <c r="FO239" s="946"/>
    </row>
    <row r="240" spans="1:171" ht="16.5" thickBot="1">
      <c r="A240" s="1295"/>
      <c r="B240" s="868"/>
      <c r="C240" s="1964"/>
      <c r="D240" s="873"/>
      <c r="E240" s="873"/>
      <c r="F240" s="873"/>
      <c r="G240" s="874"/>
      <c r="H240" s="875"/>
      <c r="I240" s="875"/>
      <c r="J240" s="1258"/>
      <c r="K240" s="777"/>
      <c r="O240" s="952"/>
      <c r="S240" s="946"/>
      <c r="W240" s="952"/>
      <c r="AA240" s="946"/>
      <c r="AE240" s="952"/>
      <c r="AI240" s="946"/>
      <c r="AM240" s="952"/>
      <c r="AQ240" s="946"/>
      <c r="AU240" s="952"/>
      <c r="AY240" s="946"/>
      <c r="BC240" s="952"/>
      <c r="BG240" s="946"/>
      <c r="BK240" s="952"/>
      <c r="BO240" s="946"/>
      <c r="BS240" s="952"/>
      <c r="BW240" s="946"/>
      <c r="CA240" s="952"/>
      <c r="CE240" s="946"/>
      <c r="CI240" s="952"/>
      <c r="CM240" s="946"/>
      <c r="CQ240" s="952"/>
      <c r="CU240" s="946"/>
      <c r="CY240" s="952"/>
      <c r="DC240" s="946"/>
      <c r="DG240" s="952"/>
      <c r="DK240" s="946"/>
      <c r="DO240" s="952"/>
      <c r="DS240" s="946"/>
      <c r="DW240" s="952"/>
      <c r="EA240" s="946"/>
      <c r="EE240" s="952"/>
      <c r="EI240" s="946"/>
      <c r="EM240" s="952"/>
      <c r="EQ240" s="946"/>
      <c r="EU240" s="952"/>
      <c r="EY240" s="946"/>
      <c r="FC240" s="952"/>
      <c r="FG240" s="946"/>
      <c r="FK240" s="952"/>
      <c r="FO240" s="946"/>
    </row>
    <row r="241" spans="1:171" ht="16.5" thickTop="1">
      <c r="A241" s="1169" t="s">
        <v>449</v>
      </c>
      <c r="B241" s="10"/>
      <c r="C241" s="1961"/>
      <c r="D241" s="789"/>
      <c r="E241" s="789"/>
      <c r="F241" s="790"/>
      <c r="G241" s="797">
        <f>G200+G206+G211+G219+G239</f>
        <v>0</v>
      </c>
      <c r="H241" s="797">
        <f>H200+H206+H211+H219+H239</f>
        <v>0</v>
      </c>
      <c r="I241" s="797">
        <f>I200+I206+I211+I219+I239</f>
        <v>0</v>
      </c>
      <c r="J241" s="1254">
        <f>J200+J206+J211+J219+J239</f>
        <v>0</v>
      </c>
      <c r="K241" s="777"/>
      <c r="O241" s="1007" t="e">
        <f>O200+O206+O211+O219+O239</f>
        <v>#DIV/0!</v>
      </c>
      <c r="P241" s="1007" t="e">
        <f>P200+P206+P211+P219+P239</f>
        <v>#DIV/0!</v>
      </c>
      <c r="Q241" s="1007" t="e">
        <f>Q200+Q206+Q211+Q219+Q239</f>
        <v>#DIV/0!</v>
      </c>
      <c r="R241" s="1007" t="e">
        <f>R200+R206+R211+R219+R239</f>
        <v>#DIV/0!</v>
      </c>
      <c r="S241" s="946"/>
      <c r="W241" s="1007" t="e">
        <f>W200+W206+W211+W219+W239</f>
        <v>#DIV/0!</v>
      </c>
      <c r="X241" s="1007" t="e">
        <f>X200+X206+X211+X219+X239</f>
        <v>#DIV/0!</v>
      </c>
      <c r="Y241" s="1007" t="e">
        <f>Y200+Y206+Y211+Y219+Y239</f>
        <v>#DIV/0!</v>
      </c>
      <c r="Z241" s="1007" t="e">
        <f>Z200+Z206+Z211+Z219+Z239</f>
        <v>#DIV/0!</v>
      </c>
      <c r="AA241" s="946"/>
      <c r="AE241" s="1007" t="e">
        <f>AE200+AE206+AE211+AE219+AE239</f>
        <v>#DIV/0!</v>
      </c>
      <c r="AF241" s="1007" t="e">
        <f>AF200+AF206+AF211+AF219+AF239</f>
        <v>#DIV/0!</v>
      </c>
      <c r="AG241" s="1007" t="e">
        <f>AG200+AG206+AG211+AG219+AG239</f>
        <v>#DIV/0!</v>
      </c>
      <c r="AH241" s="1007" t="e">
        <f>AH200+AH206+AH211+AH219+AH239</f>
        <v>#DIV/0!</v>
      </c>
      <c r="AI241" s="946"/>
      <c r="AM241" s="1007" t="e">
        <f>AM200+AM206+AM211+AM219+AM239</f>
        <v>#DIV/0!</v>
      </c>
      <c r="AN241" s="1007" t="e">
        <f>AN200+AN206+AN211+AN219+AN239</f>
        <v>#DIV/0!</v>
      </c>
      <c r="AO241" s="1007" t="e">
        <f>AO200+AO206+AO211+AO219+AO239</f>
        <v>#DIV/0!</v>
      </c>
      <c r="AP241" s="1007" t="e">
        <f>AP200+AP206+AP211+AP219+AP239</f>
        <v>#DIV/0!</v>
      </c>
      <c r="AQ241" s="946"/>
      <c r="AU241" s="1007" t="e">
        <f>AU200+AU206+AU211+AU219+AU239</f>
        <v>#DIV/0!</v>
      </c>
      <c r="AV241" s="1007" t="e">
        <f>AV200+AV206+AV211+AV219+AV239</f>
        <v>#DIV/0!</v>
      </c>
      <c r="AW241" s="1007" t="e">
        <f>AW200+AW206+AW211+AW219+AW239</f>
        <v>#DIV/0!</v>
      </c>
      <c r="AX241" s="1007" t="e">
        <f>AX200+AX206+AX211+AX219+AX239</f>
        <v>#DIV/0!</v>
      </c>
      <c r="AY241" s="946"/>
      <c r="BC241" s="1007" t="e">
        <f>BC200+BC206+BC211+BC219+BC239</f>
        <v>#DIV/0!</v>
      </c>
      <c r="BD241" s="1007" t="e">
        <f>BD200+BD206+BD211+BD219+BD239</f>
        <v>#DIV/0!</v>
      </c>
      <c r="BE241" s="1007" t="e">
        <f>BE200+BE206+BE211+BE219+BE239</f>
        <v>#DIV/0!</v>
      </c>
      <c r="BF241" s="1007" t="e">
        <f>BF200+BF206+BF211+BF219+BF239</f>
        <v>#DIV/0!</v>
      </c>
      <c r="BG241" s="946"/>
      <c r="BK241" s="1007" t="e">
        <f>BK200+BK206+BK211+BK219+BK239</f>
        <v>#DIV/0!</v>
      </c>
      <c r="BL241" s="1007" t="e">
        <f>BL200+BL206+BL211+BL219+BL239</f>
        <v>#DIV/0!</v>
      </c>
      <c r="BM241" s="1007" t="e">
        <f>BM200+BM206+BM211+BM219+BM239</f>
        <v>#DIV/0!</v>
      </c>
      <c r="BN241" s="1007" t="e">
        <f>BN200+BN206+BN211+BN219+BN239</f>
        <v>#DIV/0!</v>
      </c>
      <c r="BO241" s="946"/>
      <c r="BS241" s="1007" t="e">
        <f>BS200+BS206+BS211+BS219+BS239</f>
        <v>#DIV/0!</v>
      </c>
      <c r="BT241" s="1007" t="e">
        <f>BT200+BT206+BT211+BT219+BT239</f>
        <v>#DIV/0!</v>
      </c>
      <c r="BU241" s="1007" t="e">
        <f>BU200+BU206+BU211+BU219+BU239</f>
        <v>#DIV/0!</v>
      </c>
      <c r="BV241" s="1007" t="e">
        <f>BV200+BV206+BV211+BV219+BV239</f>
        <v>#DIV/0!</v>
      </c>
      <c r="BW241" s="946"/>
      <c r="CA241" s="1007" t="e">
        <f>CA200+CA206+CA211+CA219+CA239</f>
        <v>#DIV/0!</v>
      </c>
      <c r="CB241" s="1007" t="e">
        <f>CB200+CB206+CB211+CB219+CB239</f>
        <v>#DIV/0!</v>
      </c>
      <c r="CC241" s="1007" t="e">
        <f>CC200+CC206+CC211+CC219+CC239</f>
        <v>#DIV/0!</v>
      </c>
      <c r="CD241" s="1007" t="e">
        <f>CD200+CD206+CD211+CD219+CD239</f>
        <v>#DIV/0!</v>
      </c>
      <c r="CE241" s="946"/>
      <c r="CI241" s="1007" t="e">
        <f>CI200+CI206+CI211+CI219+CI239</f>
        <v>#DIV/0!</v>
      </c>
      <c r="CJ241" s="1007" t="e">
        <f>CJ200+CJ206+CJ211+CJ219+CJ239</f>
        <v>#DIV/0!</v>
      </c>
      <c r="CK241" s="1007" t="e">
        <f>CK200+CK206+CK211+CK219+CK239</f>
        <v>#DIV/0!</v>
      </c>
      <c r="CL241" s="1007" t="e">
        <f>CL200+CL206+CL211+CL219+CL239</f>
        <v>#DIV/0!</v>
      </c>
      <c r="CM241" s="946"/>
      <c r="CQ241" s="1007" t="e">
        <f>CQ200+CQ206+CQ211+CQ219+CQ239</f>
        <v>#DIV/0!</v>
      </c>
      <c r="CR241" s="1007" t="e">
        <f>CR200+CR206+CR211+CR219+CR239</f>
        <v>#DIV/0!</v>
      </c>
      <c r="CS241" s="1007" t="e">
        <f>CS200+CS206+CS211+CS219+CS239</f>
        <v>#DIV/0!</v>
      </c>
      <c r="CT241" s="1007" t="e">
        <f>CT200+CT206+CT211+CT219+CT239</f>
        <v>#DIV/0!</v>
      </c>
      <c r="CU241" s="946"/>
      <c r="CY241" s="1007" t="e">
        <f>CY200+CY206+CY211+CY219+CY239</f>
        <v>#DIV/0!</v>
      </c>
      <c r="CZ241" s="1007" t="e">
        <f>CZ200+CZ206+CZ211+CZ219+CZ239</f>
        <v>#DIV/0!</v>
      </c>
      <c r="DA241" s="1007" t="e">
        <f>DA200+DA206+DA211+DA219+DA239</f>
        <v>#DIV/0!</v>
      </c>
      <c r="DB241" s="1007" t="e">
        <f>DB200+DB206+DB211+DB219+DB239</f>
        <v>#DIV/0!</v>
      </c>
      <c r="DC241" s="946"/>
      <c r="DG241" s="1007" t="e">
        <f>DG200+DG206+DG211+DG219+DG239</f>
        <v>#DIV/0!</v>
      </c>
      <c r="DH241" s="1007" t="e">
        <f>DH200+DH206+DH211+DH219+DH239</f>
        <v>#DIV/0!</v>
      </c>
      <c r="DI241" s="1007" t="e">
        <f>DI200+DI206+DI211+DI219+DI239</f>
        <v>#DIV/0!</v>
      </c>
      <c r="DJ241" s="1007" t="e">
        <f>DJ200+DJ206+DJ211+DJ219+DJ239</f>
        <v>#DIV/0!</v>
      </c>
      <c r="DK241" s="946"/>
      <c r="DO241" s="1007" t="e">
        <f>DO200+DO206+DO211+DO219+DO239</f>
        <v>#DIV/0!</v>
      </c>
      <c r="DP241" s="1007" t="e">
        <f>DP200+DP206+DP211+DP219+DP239</f>
        <v>#DIV/0!</v>
      </c>
      <c r="DQ241" s="1007" t="e">
        <f>DQ200+DQ206+DQ211+DQ219+DQ239</f>
        <v>#DIV/0!</v>
      </c>
      <c r="DR241" s="1007" t="e">
        <f>DR200+DR206+DR211+DR219+DR239</f>
        <v>#DIV/0!</v>
      </c>
      <c r="DS241" s="946"/>
      <c r="DW241" s="1007" t="e">
        <f>DW200+DW206+DW211+DW219+DW239</f>
        <v>#DIV/0!</v>
      </c>
      <c r="DX241" s="1007" t="e">
        <f>DX200+DX206+DX211+DX219+DX239</f>
        <v>#DIV/0!</v>
      </c>
      <c r="DY241" s="1007" t="e">
        <f>DY200+DY206+DY211+DY219+DY239</f>
        <v>#DIV/0!</v>
      </c>
      <c r="DZ241" s="1007" t="e">
        <f>DZ200+DZ206+DZ211+DZ219+DZ239</f>
        <v>#DIV/0!</v>
      </c>
      <c r="EA241" s="946"/>
      <c r="EE241" s="1007" t="e">
        <f>EE200+EE206+EE211+EE219+EE239</f>
        <v>#DIV/0!</v>
      </c>
      <c r="EF241" s="1007" t="e">
        <f>EF200+EF206+EF211+EF219+EF239</f>
        <v>#DIV/0!</v>
      </c>
      <c r="EG241" s="1007" t="e">
        <f>EG200+EG206+EG211+EG219+EG239</f>
        <v>#DIV/0!</v>
      </c>
      <c r="EH241" s="1007" t="e">
        <f>EH200+EH206+EH211+EH219+EH239</f>
        <v>#DIV/0!</v>
      </c>
      <c r="EI241" s="946"/>
      <c r="EM241" s="1007" t="e">
        <f>EM200+EM206+EM211+EM219+EM239</f>
        <v>#DIV/0!</v>
      </c>
      <c r="EN241" s="1007" t="e">
        <f>EN200+EN206+EN211+EN219+EN239</f>
        <v>#DIV/0!</v>
      </c>
      <c r="EO241" s="1007" t="e">
        <f>EO200+EO206+EO211+EO219+EO239</f>
        <v>#DIV/0!</v>
      </c>
      <c r="EP241" s="1007" t="e">
        <f>EP200+EP206+EP211+EP219+EP239</f>
        <v>#DIV/0!</v>
      </c>
      <c r="EQ241" s="946"/>
      <c r="EU241" s="1007" t="e">
        <f>EU200+EU206+EU211+EU219+EU239</f>
        <v>#DIV/0!</v>
      </c>
      <c r="EV241" s="1007" t="e">
        <f>EV200+EV206+EV211+EV219+EV239</f>
        <v>#DIV/0!</v>
      </c>
      <c r="EW241" s="1007" t="e">
        <f>EW200+EW206+EW211+EW219+EW239</f>
        <v>#DIV/0!</v>
      </c>
      <c r="EX241" s="1007" t="e">
        <f>EX200+EX206+EX211+EX219+EX239</f>
        <v>#DIV/0!</v>
      </c>
      <c r="EY241" s="946"/>
      <c r="FC241" s="1007" t="e">
        <f>FC200+FC206+FC211+FC219+FC239</f>
        <v>#DIV/0!</v>
      </c>
      <c r="FD241" s="1007" t="e">
        <f>FD200+FD206+FD211+FD219+FD239</f>
        <v>#DIV/0!</v>
      </c>
      <c r="FE241" s="1007" t="e">
        <f>FE200+FE206+FE211+FE219+FE239</f>
        <v>#DIV/0!</v>
      </c>
      <c r="FF241" s="1007" t="e">
        <f>FF200+FF206+FF211+FF219+FF239</f>
        <v>#DIV/0!</v>
      </c>
      <c r="FG241" s="946"/>
      <c r="FK241" s="1007" t="e">
        <f>FK200+FK206+FK211+FK219+FK239</f>
        <v>#DIV/0!</v>
      </c>
      <c r="FL241" s="1007" t="e">
        <f>FL200+FL206+FL211+FL219+FL239</f>
        <v>#DIV/0!</v>
      </c>
      <c r="FM241" s="1007" t="e">
        <f>FM200+FM206+FM211+FM219+FM239</f>
        <v>#DIV/0!</v>
      </c>
      <c r="FN241" s="1007" t="e">
        <f>FN200+FN206+FN211+FN219+FN239</f>
        <v>#DIV/0!</v>
      </c>
      <c r="FO241" s="946"/>
    </row>
    <row r="242" spans="1:171">
      <c r="A242" s="1296" t="s">
        <v>384</v>
      </c>
      <c r="B242" s="876"/>
      <c r="C242" s="1727"/>
      <c r="D242" s="787"/>
      <c r="E242" s="787"/>
      <c r="F242" s="787"/>
      <c r="G242" s="871"/>
      <c r="H242" s="877"/>
      <c r="I242" s="877"/>
      <c r="J242" s="1297"/>
      <c r="K242" s="777"/>
      <c r="S242" s="946"/>
      <c r="AA242" s="946"/>
      <c r="AI242" s="946"/>
      <c r="AQ242" s="946"/>
      <c r="AY242" s="946"/>
      <c r="BG242" s="946"/>
      <c r="BO242" s="946"/>
      <c r="BW242" s="946"/>
      <c r="CE242" s="946"/>
      <c r="CM242" s="946"/>
      <c r="CU242" s="946"/>
      <c r="DC242" s="946"/>
      <c r="DK242" s="946"/>
      <c r="DS242" s="946"/>
      <c r="EA242" s="946"/>
      <c r="EI242" s="946"/>
      <c r="EQ242" s="946"/>
      <c r="EY242" s="946"/>
      <c r="FG242" s="946"/>
      <c r="FO242" s="946"/>
    </row>
    <row r="243" spans="1:171">
      <c r="A243" s="1265"/>
      <c r="B243" s="820"/>
      <c r="C243" s="1974"/>
      <c r="D243" s="880"/>
      <c r="E243" s="879"/>
      <c r="F243" s="879"/>
      <c r="G243" s="881"/>
      <c r="H243" s="882"/>
      <c r="I243" s="882"/>
      <c r="J243" s="1298"/>
      <c r="K243" s="777"/>
      <c r="S243" s="946"/>
      <c r="AA243" s="946"/>
      <c r="AI243" s="946"/>
      <c r="AQ243" s="946"/>
      <c r="AY243" s="946"/>
      <c r="BG243" s="946"/>
      <c r="BO243" s="946"/>
      <c r="BW243" s="946"/>
      <c r="CE243" s="946"/>
      <c r="CM243" s="946"/>
      <c r="CU243" s="946"/>
      <c r="DC243" s="946"/>
      <c r="DK243" s="946"/>
      <c r="DS243" s="946"/>
      <c r="EA243" s="946"/>
      <c r="EI243" s="946"/>
      <c r="EQ243" s="946"/>
      <c r="EY243" s="946"/>
      <c r="FG243" s="946"/>
      <c r="FO243" s="946"/>
    </row>
    <row r="244" spans="1:171">
      <c r="A244" s="1186" t="s">
        <v>40</v>
      </c>
      <c r="B244" s="884"/>
      <c r="C244" s="1975"/>
      <c r="D244" s="885"/>
      <c r="E244" s="885"/>
      <c r="F244" s="10"/>
      <c r="G244" s="886"/>
      <c r="H244" s="862"/>
      <c r="I244" s="862"/>
      <c r="J244" s="1299"/>
      <c r="K244" s="777"/>
      <c r="S244" s="946"/>
      <c r="AA244" s="946"/>
      <c r="AI244" s="946"/>
      <c r="AQ244" s="946"/>
      <c r="AY244" s="946"/>
      <c r="BG244" s="946"/>
      <c r="BO244" s="946"/>
      <c r="BW244" s="946"/>
      <c r="CE244" s="946"/>
      <c r="CM244" s="946"/>
      <c r="CU244" s="946"/>
      <c r="DC244" s="946"/>
      <c r="DK244" s="946"/>
      <c r="DS244" s="946"/>
      <c r="EA244" s="946"/>
      <c r="EI244" s="946"/>
      <c r="EQ244" s="946"/>
      <c r="EY244" s="946"/>
      <c r="FG244" s="946"/>
      <c r="FO244" s="946"/>
    </row>
    <row r="245" spans="1:171">
      <c r="A245" s="1262"/>
      <c r="B245" s="787" t="s">
        <v>349</v>
      </c>
      <c r="C245" s="1963">
        <v>336</v>
      </c>
      <c r="D245" s="764">
        <v>403</v>
      </c>
      <c r="E245" s="182" t="str">
        <f>'Sch 3 - Expenses'!E81</f>
        <v>DIST</v>
      </c>
      <c r="F245" s="765"/>
      <c r="G245" s="182">
        <f>'Sch 3 - Expenses'!G81</f>
        <v>0</v>
      </c>
      <c r="H245" s="182">
        <f>'Sch 3 - Expenses'!H81</f>
        <v>0</v>
      </c>
      <c r="I245" s="182">
        <f>'Sch 3 - Expenses'!I81</f>
        <v>0</v>
      </c>
      <c r="J245" s="1247">
        <f>'Sch 3 - Expenses'!J81</f>
        <v>0</v>
      </c>
      <c r="K245" s="777">
        <f t="shared" ref="K245:K263" si="210">IF($E245="DIRECT",0,1)</f>
        <v>1</v>
      </c>
      <c r="O245" s="988">
        <f>$G245</f>
        <v>0</v>
      </c>
      <c r="P245" s="989">
        <f>VLOOKUP($E245,O$450:R$461,2,FALSE)*O245*($K245)+IF($G245&lt;&gt;0,($H245/$G245)*O245,0)*(1-$K245)</f>
        <v>0</v>
      </c>
      <c r="Q245" s="989">
        <f>VLOOKUP($E245,O$450:R$461,3,FALSE)*O245*($K245)+IF($G245&lt;&gt;0,($I245/$G245)*O245,0)*(1-$K245)</f>
        <v>0</v>
      </c>
      <c r="R245" s="989">
        <f>VLOOKUP($E245,O$450:R$461,4,FALSE)*O245*($K245)+(O245-P245-Q245)*(1-$K245)</f>
        <v>0</v>
      </c>
      <c r="S245" s="946"/>
      <c r="W245" s="988">
        <f>$G245</f>
        <v>0</v>
      </c>
      <c r="X245" s="989">
        <f>VLOOKUP($E245,W$450:Z$461,2,FALSE)*W245*($K245)+IF($G245&lt;&gt;0,($H245/$G245)*W245,0)*(1-$K245)</f>
        <v>0</v>
      </c>
      <c r="Y245" s="989">
        <f>VLOOKUP($E245,W$450:Z$461,3,FALSE)*W245*($K245)+IF($G245&lt;&gt;0,($I245/$G245)*W245,0)*(1-$K245)</f>
        <v>0</v>
      </c>
      <c r="Z245" s="989">
        <f>VLOOKUP($E245,W$450:Z$461,4,FALSE)*W245*($K245)+(W245-X245-Y245)*(1-$K245)</f>
        <v>0</v>
      </c>
      <c r="AA245" s="946"/>
      <c r="AE245" s="988">
        <f>$G245</f>
        <v>0</v>
      </c>
      <c r="AF245" s="989">
        <f>VLOOKUP($E245,AE$450:AH$461,2,FALSE)*AE245*($K245)+IF($G245&lt;&gt;0,($H245/$G245)*AE245,0)*(1-$K245)</f>
        <v>0</v>
      </c>
      <c r="AG245" s="989">
        <f>VLOOKUP($E245,AE$450:AH$461,3,FALSE)*AE245*($K245)+IF($G245&lt;&gt;0,($I245/$G245)*AE245,0)*(1-$K245)</f>
        <v>0</v>
      </c>
      <c r="AH245" s="989">
        <f>VLOOKUP($E245,AE$450:AH$461,4,FALSE)*AE245*($K245)+(AE245-AF245-AG245)*(1-$K245)</f>
        <v>0</v>
      </c>
      <c r="AI245" s="946"/>
      <c r="AM245" s="988">
        <f>$G245</f>
        <v>0</v>
      </c>
      <c r="AN245" s="989">
        <f>VLOOKUP($E245,AM$450:AP$461,2,FALSE)*AM245*($K245)+IF($G245&lt;&gt;0,($H245/$G245)*AM245,0)*(1-$K245)</f>
        <v>0</v>
      </c>
      <c r="AO245" s="989">
        <f>VLOOKUP($E245,AM$450:AP$461,3,FALSE)*AM245*($K245)+IF($G245&lt;&gt;0,($I245/$G245)*AM245,0)*(1-$K245)</f>
        <v>0</v>
      </c>
      <c r="AP245" s="989">
        <f>VLOOKUP($E245,AM$450:AP$461,4,FALSE)*AM245*($K245)+(AM245-AN245-AO245)*(1-$K245)</f>
        <v>0</v>
      </c>
      <c r="AQ245" s="946"/>
      <c r="AU245" s="988">
        <f>$G245</f>
        <v>0</v>
      </c>
      <c r="AV245" s="989">
        <f>VLOOKUP($E245,AU$450:AX$461,2,FALSE)*AU245*($K245)+IF($G245&lt;&gt;0,($H245/$G245)*AU245,0)*(1-$K245)</f>
        <v>0</v>
      </c>
      <c r="AW245" s="989">
        <f>VLOOKUP($E245,AU$450:AX$461,3,FALSE)*AU245*($K245)+IF($G245&lt;&gt;0,($I245/$G245)*AU245,0)*(1-$K245)</f>
        <v>0</v>
      </c>
      <c r="AX245" s="989">
        <f>VLOOKUP($E245,AU$450:AX$461,4,FALSE)*AU245*($K245)+(AU245-AV245-AW245)*(1-$K245)</f>
        <v>0</v>
      </c>
      <c r="AY245" s="946"/>
      <c r="BC245" s="988">
        <f>$G245</f>
        <v>0</v>
      </c>
      <c r="BD245" s="989">
        <f>VLOOKUP($E245,BC$450:BF$461,2,FALSE)*BC245*($K245)+IF($G245&lt;&gt;0,($H245/$G245)*BC245,0)*(1-$K245)</f>
        <v>0</v>
      </c>
      <c r="BE245" s="989">
        <f>VLOOKUP($E245,BC$450:BF$461,3,FALSE)*BC245*($K245)+IF($G245&lt;&gt;0,($I245/$G245)*BC245,0)*(1-$K245)</f>
        <v>0</v>
      </c>
      <c r="BF245" s="989">
        <f>VLOOKUP($E245,BC$450:BF$461,4,FALSE)*BC245*($K245)+(BC245-BD245-BE245)*(1-$K245)</f>
        <v>0</v>
      </c>
      <c r="BG245" s="946"/>
      <c r="BK245" s="988">
        <f>$G245</f>
        <v>0</v>
      </c>
      <c r="BL245" s="989">
        <f>VLOOKUP($E245,BK$450:BN$461,2,FALSE)*BK245*($K245)+IF($G245&lt;&gt;0,($H245/$G245)*BK245,0)*(1-$K245)</f>
        <v>0</v>
      </c>
      <c r="BM245" s="989">
        <f>VLOOKUP($E245,BK$450:BN$461,3,FALSE)*BK245*($K245)+IF($G245&lt;&gt;0,($I245/$G245)*BK245,0)*(1-$K245)</f>
        <v>0</v>
      </c>
      <c r="BN245" s="989">
        <f>VLOOKUP($E245,BK$450:BN$461,4,FALSE)*BK245*($K245)+(BK245-BL245-BM245)*(1-$K245)</f>
        <v>0</v>
      </c>
      <c r="BO245" s="946"/>
      <c r="BS245" s="988">
        <f>$G245</f>
        <v>0</v>
      </c>
      <c r="BT245" s="989">
        <f>VLOOKUP($E245,BS$450:BV$461,2,FALSE)*BS245*($K245)+IF($G245&lt;&gt;0,($H245/$G245)*BS245,0)*(1-$K245)</f>
        <v>0</v>
      </c>
      <c r="BU245" s="989">
        <f>VLOOKUP($E245,BS$450:BV$461,3,FALSE)*BS245*($K245)+IF($G245&lt;&gt;0,($I245/$G245)*BS245,0)*(1-$K245)</f>
        <v>0</v>
      </c>
      <c r="BV245" s="989">
        <f>VLOOKUP($E245,BS$450:BV$461,4,FALSE)*BS245*($K245)+(BS245-BT245-BU245)*(1-$K245)</f>
        <v>0</v>
      </c>
      <c r="BW245" s="946"/>
      <c r="CA245" s="988">
        <f>$G245</f>
        <v>0</v>
      </c>
      <c r="CB245" s="989">
        <f>VLOOKUP($E245,CA$450:CD$461,2,FALSE)*CA245*($K245)+IF($G245&lt;&gt;0,($H245/$G245)*CA245,0)*(1-$K245)</f>
        <v>0</v>
      </c>
      <c r="CC245" s="989">
        <f>VLOOKUP($E245,CA$450:CD$461,3,FALSE)*CA245*($K245)+IF($G245&lt;&gt;0,($I245/$G245)*CA245,0)*(1-$K245)</f>
        <v>0</v>
      </c>
      <c r="CD245" s="989">
        <f>VLOOKUP($E245,CA$450:CD$461,4,FALSE)*CA245*($K245)+(CA245-CB245-CC245)*(1-$K245)</f>
        <v>0</v>
      </c>
      <c r="CE245" s="946"/>
      <c r="CI245" s="988">
        <f>$G245</f>
        <v>0</v>
      </c>
      <c r="CJ245" s="989">
        <f>VLOOKUP($E245,CI$450:CL$461,2,FALSE)*CI245*($K245)+IF($G245&lt;&gt;0,($H245/$G245)*CI245,0)*(1-$K245)</f>
        <v>0</v>
      </c>
      <c r="CK245" s="989">
        <f>VLOOKUP($E245,CI$450:CL$461,3,FALSE)*CI245*($K245)+IF($G245&lt;&gt;0,($I245/$G245)*CI245,0)*(1-$K245)</f>
        <v>0</v>
      </c>
      <c r="CL245" s="989">
        <f>VLOOKUP($E245,CI$450:CL$461,4,FALSE)*CI245*($K245)+(CI245-CJ245-CK245)*(1-$K245)</f>
        <v>0</v>
      </c>
      <c r="CM245" s="946"/>
      <c r="CQ245" s="988">
        <f>$G245</f>
        <v>0</v>
      </c>
      <c r="CR245" s="989">
        <f>VLOOKUP($E245,CQ$450:CT$461,2,FALSE)*CQ245*($K245)+IF($G245&lt;&gt;0,($H245/$G245)*CQ245,0)*(1-$K245)</f>
        <v>0</v>
      </c>
      <c r="CS245" s="989">
        <f>VLOOKUP($E245,CQ$450:CT$461,3,FALSE)*CQ245*($K245)+IF($G245&lt;&gt;0,($I245/$G245)*CQ245,0)*(1-$K245)</f>
        <v>0</v>
      </c>
      <c r="CT245" s="989">
        <f>VLOOKUP($E245,CQ$450:CT$461,4,FALSE)*CQ245*($K245)+(CQ245-CR245-CS245)*(1-$K245)</f>
        <v>0</v>
      </c>
      <c r="CU245" s="946"/>
      <c r="CY245" s="988">
        <f>$G245</f>
        <v>0</v>
      </c>
      <c r="CZ245" s="989">
        <f>VLOOKUP($E245,CY$450:DB$461,2,FALSE)*CY245*($K245)+IF($G245&lt;&gt;0,($H245/$G245)*CY245,0)*(1-$K245)</f>
        <v>0</v>
      </c>
      <c r="DA245" s="989">
        <f>VLOOKUP($E245,CY$450:DB$461,3,FALSE)*CY245*($K245)+IF($G245&lt;&gt;0,($I245/$G245)*CY245,0)*(1-$K245)</f>
        <v>0</v>
      </c>
      <c r="DB245" s="989">
        <f>VLOOKUP($E245,CY$450:DB$461,4,FALSE)*CY245*($K245)+(CY245-CZ245-DA245)*(1-$K245)</f>
        <v>0</v>
      </c>
      <c r="DC245" s="946"/>
      <c r="DG245" s="988">
        <f>$G245</f>
        <v>0</v>
      </c>
      <c r="DH245" s="989">
        <f>VLOOKUP($E245,DG$450:DJ$461,2,FALSE)*DG245*($K245)+IF($G245&lt;&gt;0,($H245/$G245)*DG245,0)*(1-$K245)</f>
        <v>0</v>
      </c>
      <c r="DI245" s="989">
        <f>VLOOKUP($E245,DG$450:DJ$461,3,FALSE)*DG245*($K245)+IF($G245&lt;&gt;0,($I245/$G245)*DG245,0)*(1-$K245)</f>
        <v>0</v>
      </c>
      <c r="DJ245" s="989">
        <f>VLOOKUP($E245,DG$450:DJ$461,4,FALSE)*DG245*($K245)+(DG245-DH245-DI245)*(1-$K245)</f>
        <v>0</v>
      </c>
      <c r="DK245" s="946"/>
      <c r="DO245" s="988">
        <f>$G245</f>
        <v>0</v>
      </c>
      <c r="DP245" s="989">
        <f>VLOOKUP($E245,DO$450:DR$461,2,FALSE)*DO245*($K245)+IF($G245&lt;&gt;0,($H245/$G245)*DO245,0)*(1-$K245)</f>
        <v>0</v>
      </c>
      <c r="DQ245" s="989">
        <f>VLOOKUP($E245,DO$450:DR$461,3,FALSE)*DO245*($K245)+IF($G245&lt;&gt;0,($I245/$G245)*DO245,0)*(1-$K245)</f>
        <v>0</v>
      </c>
      <c r="DR245" s="989">
        <f>VLOOKUP($E245,DO$450:DR$461,4,FALSE)*DO245*($K245)+(DO245-DP245-DQ245)*(1-$K245)</f>
        <v>0</v>
      </c>
      <c r="DS245" s="946"/>
      <c r="DW245" s="988">
        <f>$G245</f>
        <v>0</v>
      </c>
      <c r="DX245" s="989">
        <f>VLOOKUP($E245,DW$450:DZ$461,2,FALSE)*DW245*($K245)+IF($G245&lt;&gt;0,($H245/$G245)*DW245,0)*(1-$K245)</f>
        <v>0</v>
      </c>
      <c r="DY245" s="989">
        <f>VLOOKUP($E245,DW$450:DZ$461,3,FALSE)*DW245*($K245)+IF($G245&lt;&gt;0,($I245/$G245)*DW245,0)*(1-$K245)</f>
        <v>0</v>
      </c>
      <c r="DZ245" s="989">
        <f>VLOOKUP($E245,DW$450:DZ$461,4,FALSE)*DW245*($K245)+(DW245-DX245-DY245)*(1-$K245)</f>
        <v>0</v>
      </c>
      <c r="EA245" s="946"/>
      <c r="EE245" s="988">
        <f>$G245</f>
        <v>0</v>
      </c>
      <c r="EF245" s="989">
        <f>VLOOKUP($E245,EE$450:EH$461,2,FALSE)*EE245*($K245)+IF($G245&lt;&gt;0,($H245/$G245)*EE245,0)*(1-$K245)</f>
        <v>0</v>
      </c>
      <c r="EG245" s="989">
        <f>VLOOKUP($E245,EE$450:EH$461,3,FALSE)*EE245*($K245)+IF($G245&lt;&gt;0,($I245/$G245)*EE245,0)*(1-$K245)</f>
        <v>0</v>
      </c>
      <c r="EH245" s="989">
        <f>VLOOKUP($E245,EE$450:EH$461,4,FALSE)*EE245*($K245)+(EE245-EF245-EG245)*(1-$K245)</f>
        <v>0</v>
      </c>
      <c r="EI245" s="946"/>
      <c r="EM245" s="988">
        <f>$G245</f>
        <v>0</v>
      </c>
      <c r="EN245" s="989">
        <f>VLOOKUP($E245,EM$450:EP$461,2,FALSE)*EM245*($K245)+IF($G245&lt;&gt;0,($H245/$G245)*EM245,0)*(1-$K245)</f>
        <v>0</v>
      </c>
      <c r="EO245" s="989">
        <f>VLOOKUP($E245,EM$450:EP$461,3,FALSE)*EM245*($K245)+IF($G245&lt;&gt;0,($I245/$G245)*EM245,0)*(1-$K245)</f>
        <v>0</v>
      </c>
      <c r="EP245" s="989">
        <f>VLOOKUP($E245,EM$450:EP$461,4,FALSE)*EM245*($K245)+(EM245-EN245-EO245)*(1-$K245)</f>
        <v>0</v>
      </c>
      <c r="EQ245" s="946"/>
      <c r="EU245" s="988">
        <f>$G245</f>
        <v>0</v>
      </c>
      <c r="EV245" s="989">
        <f>VLOOKUP($E245,EU$450:EX$461,2,FALSE)*EU245*($K245)+IF($G245&lt;&gt;0,($H245/$G245)*EU245,0)*(1-$K245)</f>
        <v>0</v>
      </c>
      <c r="EW245" s="989">
        <f>VLOOKUP($E245,EU$450:EX$461,3,FALSE)*EU245*($K245)+IF($G245&lt;&gt;0,($I245/$G245)*EU245,0)*(1-$K245)</f>
        <v>0</v>
      </c>
      <c r="EX245" s="989">
        <f>VLOOKUP($E245,EU$450:EX$461,4,FALSE)*EU245*($K245)+(EU245-EV245-EW245)*(1-$K245)</f>
        <v>0</v>
      </c>
      <c r="EY245" s="946"/>
      <c r="FC245" s="988">
        <f>$G245</f>
        <v>0</v>
      </c>
      <c r="FD245" s="989">
        <f>VLOOKUP($E245,FC$450:FF$461,2,FALSE)*FC245*($K245)+IF($G245&lt;&gt;0,($H245/$G245)*FC245,0)*(1-$K245)</f>
        <v>0</v>
      </c>
      <c r="FE245" s="989">
        <f>VLOOKUP($E245,FC$450:FF$461,3,FALSE)*FC245*($K245)+IF($G245&lt;&gt;0,($I245/$G245)*FC245,0)*(1-$K245)</f>
        <v>0</v>
      </c>
      <c r="FF245" s="989">
        <f>VLOOKUP($E245,FC$450:FF$461,4,FALSE)*FC245*($K245)+(FC245-FD245-FE245)*(1-$K245)</f>
        <v>0</v>
      </c>
      <c r="FG245" s="946"/>
      <c r="FK245" s="988">
        <f>$G245</f>
        <v>0</v>
      </c>
      <c r="FL245" s="989">
        <f>VLOOKUP($E245,FK$450:FN$461,2,FALSE)*FK245*($K245)+IF($G245&lt;&gt;0,($H245/$G245)*FK245,0)*(1-$K245)</f>
        <v>0</v>
      </c>
      <c r="FM245" s="989">
        <f>VLOOKUP($E245,FK$450:FN$461,3,FALSE)*FK245*($K245)+IF($G245&lt;&gt;0,($I245/$G245)*FK245,0)*(1-$K245)</f>
        <v>0</v>
      </c>
      <c r="FN245" s="989">
        <f>VLOOKUP($E245,FK$450:FN$461,4,FALSE)*FK245*($K245)+(FK245-FL245-FM245)*(1-$K245)</f>
        <v>0</v>
      </c>
      <c r="FO245" s="946"/>
    </row>
    <row r="246" spans="1:171">
      <c r="A246" s="1262"/>
      <c r="B246" s="787" t="s">
        <v>350</v>
      </c>
      <c r="C246" s="1963">
        <v>336</v>
      </c>
      <c r="D246" s="764">
        <v>403</v>
      </c>
      <c r="E246" s="182" t="str">
        <f>'Sch 3 - Expenses'!E82</f>
        <v>DIRECT</v>
      </c>
      <c r="F246" s="765"/>
      <c r="G246" s="182">
        <f>'Sch 3 - Expenses'!G82</f>
        <v>0</v>
      </c>
      <c r="H246" s="182">
        <f>'Sch 3 - Expenses'!H82</f>
        <v>0</v>
      </c>
      <c r="I246" s="182">
        <f>'Sch 3 - Expenses'!I82</f>
        <v>0</v>
      </c>
      <c r="J246" s="1247">
        <f>'Sch 3 - Expenses'!J82</f>
        <v>0</v>
      </c>
      <c r="K246" s="777">
        <f t="shared" si="210"/>
        <v>0</v>
      </c>
      <c r="O246" s="988">
        <f>$G246</f>
        <v>0</v>
      </c>
      <c r="P246" s="989">
        <f>VLOOKUP($E246,O$450:R$461,2,FALSE)*O246*($K246)+IF($G246&lt;&gt;0,($H246/$G246)*O246,0)*(1-$K246)</f>
        <v>0</v>
      </c>
      <c r="Q246" s="989">
        <f>VLOOKUP($E246,O$450:R$461,3,FALSE)*O246*($K246)+IF($G246&lt;&gt;0,($I246/$G246)*O246,0)*(1-$K246)</f>
        <v>0</v>
      </c>
      <c r="R246" s="989">
        <f>VLOOKUP($E246,O$450:R$461,4,FALSE)*O246*($K246)+(O246-P246-Q246)*(1-$K246)</f>
        <v>0</v>
      </c>
      <c r="S246" s="946"/>
      <c r="W246" s="988">
        <f>$G246</f>
        <v>0</v>
      </c>
      <c r="X246" s="989">
        <f>VLOOKUP($E246,W$450:Z$461,2,FALSE)*W246*($K246)+IF($G246&lt;&gt;0,($H246/$G246)*W246,0)*(1-$K246)</f>
        <v>0</v>
      </c>
      <c r="Y246" s="989">
        <f>VLOOKUP($E246,W$450:Z$461,3,FALSE)*W246*($K246)+IF($G246&lt;&gt;0,($I246/$G246)*W246,0)*(1-$K246)</f>
        <v>0</v>
      </c>
      <c r="Z246" s="989">
        <f>VLOOKUP($E246,W$450:Z$461,4,FALSE)*W246*($K246)+(W246-X246-Y246)*(1-$K246)</f>
        <v>0</v>
      </c>
      <c r="AA246" s="946"/>
      <c r="AE246" s="988">
        <f>$G246</f>
        <v>0</v>
      </c>
      <c r="AF246" s="989">
        <f>VLOOKUP($E246,AE$450:AH$461,2,FALSE)*AE246*($K246)+IF($G246&lt;&gt;0,($H246/$G246)*AE246,0)*(1-$K246)</f>
        <v>0</v>
      </c>
      <c r="AG246" s="989">
        <f>VLOOKUP($E246,AE$450:AH$461,3,FALSE)*AE246*($K246)+IF($G246&lt;&gt;0,($I246/$G246)*AE246,0)*(1-$K246)</f>
        <v>0</v>
      </c>
      <c r="AH246" s="989">
        <f>VLOOKUP($E246,AE$450:AH$461,4,FALSE)*AE246*($K246)+(AE246-AF246-AG246)*(1-$K246)</f>
        <v>0</v>
      </c>
      <c r="AI246" s="946"/>
      <c r="AM246" s="988">
        <f>$G246</f>
        <v>0</v>
      </c>
      <c r="AN246" s="989">
        <f>VLOOKUP($E246,AM$450:AP$461,2,FALSE)*AM246*($K246)+IF($G246&lt;&gt;0,($H246/$G246)*AM246,0)*(1-$K246)</f>
        <v>0</v>
      </c>
      <c r="AO246" s="989">
        <f>VLOOKUP($E246,AM$450:AP$461,3,FALSE)*AM246*($K246)+IF($G246&lt;&gt;0,($I246/$G246)*AM246,0)*(1-$K246)</f>
        <v>0</v>
      </c>
      <c r="AP246" s="989">
        <f>VLOOKUP($E246,AM$450:AP$461,4,FALSE)*AM246*($K246)+(AM246-AN246-AO246)*(1-$K246)</f>
        <v>0</v>
      </c>
      <c r="AQ246" s="946"/>
      <c r="AU246" s="988">
        <f>$G246</f>
        <v>0</v>
      </c>
      <c r="AV246" s="989">
        <f>VLOOKUP($E246,AU$450:AX$461,2,FALSE)*AU246*($K246)+IF($G246&lt;&gt;0,($H246/$G246)*AU246,0)*(1-$K246)</f>
        <v>0</v>
      </c>
      <c r="AW246" s="989">
        <f>VLOOKUP($E246,AU$450:AX$461,3,FALSE)*AU246*($K246)+IF($G246&lt;&gt;0,($I246/$G246)*AU246,0)*(1-$K246)</f>
        <v>0</v>
      </c>
      <c r="AX246" s="989">
        <f>VLOOKUP($E246,AU$450:AX$461,4,FALSE)*AU246*($K246)+(AU246-AV246-AW246)*(1-$K246)</f>
        <v>0</v>
      </c>
      <c r="AY246" s="946"/>
      <c r="BC246" s="988">
        <f>$G246</f>
        <v>0</v>
      </c>
      <c r="BD246" s="989">
        <f>VLOOKUP($E246,BC$450:BF$461,2,FALSE)*BC246*($K246)+IF($G246&lt;&gt;0,($H246/$G246)*BC246,0)*(1-$K246)</f>
        <v>0</v>
      </c>
      <c r="BE246" s="989">
        <f>VLOOKUP($E246,BC$450:BF$461,3,FALSE)*BC246*($K246)+IF($G246&lt;&gt;0,($I246/$G246)*BC246,0)*(1-$K246)</f>
        <v>0</v>
      </c>
      <c r="BF246" s="989">
        <f>VLOOKUP($E246,BC$450:BF$461,4,FALSE)*BC246*($K246)+(BC246-BD246-BE246)*(1-$K246)</f>
        <v>0</v>
      </c>
      <c r="BG246" s="946"/>
      <c r="BK246" s="988">
        <f>$G246</f>
        <v>0</v>
      </c>
      <c r="BL246" s="989">
        <f>VLOOKUP($E246,BK$450:BN$461,2,FALSE)*BK246*($K246)+IF($G246&lt;&gt;0,($H246/$G246)*BK246,0)*(1-$K246)</f>
        <v>0</v>
      </c>
      <c r="BM246" s="989">
        <f>VLOOKUP($E246,BK$450:BN$461,3,FALSE)*BK246*($K246)+IF($G246&lt;&gt;0,($I246/$G246)*BK246,0)*(1-$K246)</f>
        <v>0</v>
      </c>
      <c r="BN246" s="989">
        <f>VLOOKUP($E246,BK$450:BN$461,4,FALSE)*BK246*($K246)+(BK246-BL246-BM246)*(1-$K246)</f>
        <v>0</v>
      </c>
      <c r="BO246" s="946"/>
      <c r="BS246" s="988">
        <f>$G246</f>
        <v>0</v>
      </c>
      <c r="BT246" s="989">
        <f>VLOOKUP($E246,BS$450:BV$461,2,FALSE)*BS246*($K246)+IF($G246&lt;&gt;0,($H246/$G246)*BS246,0)*(1-$K246)</f>
        <v>0</v>
      </c>
      <c r="BU246" s="989">
        <f>VLOOKUP($E246,BS$450:BV$461,3,FALSE)*BS246*($K246)+IF($G246&lt;&gt;0,($I246/$G246)*BS246,0)*(1-$K246)</f>
        <v>0</v>
      </c>
      <c r="BV246" s="989">
        <f>VLOOKUP($E246,BS$450:BV$461,4,FALSE)*BS246*($K246)+(BS246-BT246-BU246)*(1-$K246)</f>
        <v>0</v>
      </c>
      <c r="BW246" s="946"/>
      <c r="CA246" s="988">
        <f>$G246</f>
        <v>0</v>
      </c>
      <c r="CB246" s="989">
        <f>VLOOKUP($E246,CA$450:CD$461,2,FALSE)*CA246*($K246)+IF($G246&lt;&gt;0,($H246/$G246)*CA246,0)*(1-$K246)</f>
        <v>0</v>
      </c>
      <c r="CC246" s="989">
        <f>VLOOKUP($E246,CA$450:CD$461,3,FALSE)*CA246*($K246)+IF($G246&lt;&gt;0,($I246/$G246)*CA246,0)*(1-$K246)</f>
        <v>0</v>
      </c>
      <c r="CD246" s="989">
        <f>VLOOKUP($E246,CA$450:CD$461,4,FALSE)*CA246*($K246)+(CA246-CB246-CC246)*(1-$K246)</f>
        <v>0</v>
      </c>
      <c r="CE246" s="946"/>
      <c r="CI246" s="988">
        <f>$G246</f>
        <v>0</v>
      </c>
      <c r="CJ246" s="989">
        <f>VLOOKUP($E246,CI$450:CL$461,2,FALSE)*CI246*($K246)+IF($G246&lt;&gt;0,($H246/$G246)*CI246,0)*(1-$K246)</f>
        <v>0</v>
      </c>
      <c r="CK246" s="989">
        <f>VLOOKUP($E246,CI$450:CL$461,3,FALSE)*CI246*($K246)+IF($G246&lt;&gt;0,($I246/$G246)*CI246,0)*(1-$K246)</f>
        <v>0</v>
      </c>
      <c r="CL246" s="989">
        <f>VLOOKUP($E246,CI$450:CL$461,4,FALSE)*CI246*($K246)+(CI246-CJ246-CK246)*(1-$K246)</f>
        <v>0</v>
      </c>
      <c r="CM246" s="946"/>
      <c r="CQ246" s="988">
        <f>$G246</f>
        <v>0</v>
      </c>
      <c r="CR246" s="989">
        <f>VLOOKUP($E246,CQ$450:CT$461,2,FALSE)*CQ246*($K246)+IF($G246&lt;&gt;0,($H246/$G246)*CQ246,0)*(1-$K246)</f>
        <v>0</v>
      </c>
      <c r="CS246" s="989">
        <f>VLOOKUP($E246,CQ$450:CT$461,3,FALSE)*CQ246*($K246)+IF($G246&lt;&gt;0,($I246/$G246)*CQ246,0)*(1-$K246)</f>
        <v>0</v>
      </c>
      <c r="CT246" s="989">
        <f>VLOOKUP($E246,CQ$450:CT$461,4,FALSE)*CQ246*($K246)+(CQ246-CR246-CS246)*(1-$K246)</f>
        <v>0</v>
      </c>
      <c r="CU246" s="946"/>
      <c r="CY246" s="988">
        <f>$G246</f>
        <v>0</v>
      </c>
      <c r="CZ246" s="989">
        <f>VLOOKUP($E246,CY$450:DB$461,2,FALSE)*CY246*($K246)+IF($G246&lt;&gt;0,($H246/$G246)*CY246,0)*(1-$K246)</f>
        <v>0</v>
      </c>
      <c r="DA246" s="989">
        <f>VLOOKUP($E246,CY$450:DB$461,3,FALSE)*CY246*($K246)+IF($G246&lt;&gt;0,($I246/$G246)*CY246,0)*(1-$K246)</f>
        <v>0</v>
      </c>
      <c r="DB246" s="989">
        <f>VLOOKUP($E246,CY$450:DB$461,4,FALSE)*CY246*($K246)+(CY246-CZ246-DA246)*(1-$K246)</f>
        <v>0</v>
      </c>
      <c r="DC246" s="946"/>
      <c r="DG246" s="988">
        <f>$G246</f>
        <v>0</v>
      </c>
      <c r="DH246" s="989">
        <f>VLOOKUP($E246,DG$450:DJ$461,2,FALSE)*DG246*($K246)+IF($G246&lt;&gt;0,($H246/$G246)*DG246,0)*(1-$K246)</f>
        <v>0</v>
      </c>
      <c r="DI246" s="989">
        <f>VLOOKUP($E246,DG$450:DJ$461,3,FALSE)*DG246*($K246)+IF($G246&lt;&gt;0,($I246/$G246)*DG246,0)*(1-$K246)</f>
        <v>0</v>
      </c>
      <c r="DJ246" s="989">
        <f>VLOOKUP($E246,DG$450:DJ$461,4,FALSE)*DG246*($K246)+(DG246-DH246-DI246)*(1-$K246)</f>
        <v>0</v>
      </c>
      <c r="DK246" s="946"/>
      <c r="DO246" s="988">
        <f>$G246</f>
        <v>0</v>
      </c>
      <c r="DP246" s="989">
        <f>VLOOKUP($E246,DO$450:DR$461,2,FALSE)*DO246*($K246)+IF($G246&lt;&gt;0,($H246/$G246)*DO246,0)*(1-$K246)</f>
        <v>0</v>
      </c>
      <c r="DQ246" s="989">
        <f>VLOOKUP($E246,DO$450:DR$461,3,FALSE)*DO246*($K246)+IF($G246&lt;&gt;0,($I246/$G246)*DO246,0)*(1-$K246)</f>
        <v>0</v>
      </c>
      <c r="DR246" s="989">
        <f>VLOOKUP($E246,DO$450:DR$461,4,FALSE)*DO246*($K246)+(DO246-DP246-DQ246)*(1-$K246)</f>
        <v>0</v>
      </c>
      <c r="DS246" s="946"/>
      <c r="DW246" s="988">
        <f>$G246</f>
        <v>0</v>
      </c>
      <c r="DX246" s="989">
        <f>VLOOKUP($E246,DW$450:DZ$461,2,FALSE)*DW246*($K246)+IF($G246&lt;&gt;0,($H246/$G246)*DW246,0)*(1-$K246)</f>
        <v>0</v>
      </c>
      <c r="DY246" s="989">
        <f>VLOOKUP($E246,DW$450:DZ$461,3,FALSE)*DW246*($K246)+IF($G246&lt;&gt;0,($I246/$G246)*DW246,0)*(1-$K246)</f>
        <v>0</v>
      </c>
      <c r="DZ246" s="989">
        <f>VLOOKUP($E246,DW$450:DZ$461,4,FALSE)*DW246*($K246)+(DW246-DX246-DY246)*(1-$K246)</f>
        <v>0</v>
      </c>
      <c r="EA246" s="946"/>
      <c r="EE246" s="988">
        <f>$G246</f>
        <v>0</v>
      </c>
      <c r="EF246" s="989">
        <f>VLOOKUP($E246,EE$450:EH$461,2,FALSE)*EE246*($K246)+IF($G246&lt;&gt;0,($H246/$G246)*EE246,0)*(1-$K246)</f>
        <v>0</v>
      </c>
      <c r="EG246" s="989">
        <f>VLOOKUP($E246,EE$450:EH$461,3,FALSE)*EE246*($K246)+IF($G246&lt;&gt;0,($I246/$G246)*EE246,0)*(1-$K246)</f>
        <v>0</v>
      </c>
      <c r="EH246" s="989">
        <f>VLOOKUP($E246,EE$450:EH$461,4,FALSE)*EE246*($K246)+(EE246-EF246-EG246)*(1-$K246)</f>
        <v>0</v>
      </c>
      <c r="EI246" s="946"/>
      <c r="EM246" s="988">
        <f>$G246</f>
        <v>0</v>
      </c>
      <c r="EN246" s="989">
        <f>VLOOKUP($E246,EM$450:EP$461,2,FALSE)*EM246*($K246)+IF($G246&lt;&gt;0,($H246/$G246)*EM246,0)*(1-$K246)</f>
        <v>0</v>
      </c>
      <c r="EO246" s="989">
        <f>VLOOKUP($E246,EM$450:EP$461,3,FALSE)*EM246*($K246)+IF($G246&lt;&gt;0,($I246/$G246)*EM246,0)*(1-$K246)</f>
        <v>0</v>
      </c>
      <c r="EP246" s="989">
        <f>VLOOKUP($E246,EM$450:EP$461,4,FALSE)*EM246*($K246)+(EM246-EN246-EO246)*(1-$K246)</f>
        <v>0</v>
      </c>
      <c r="EQ246" s="946"/>
      <c r="EU246" s="988">
        <f>$G246</f>
        <v>0</v>
      </c>
      <c r="EV246" s="989">
        <f>VLOOKUP($E246,EU$450:EX$461,2,FALSE)*EU246*($K246)+IF($G246&lt;&gt;0,($H246/$G246)*EU246,0)*(1-$K246)</f>
        <v>0</v>
      </c>
      <c r="EW246" s="989">
        <f>VLOOKUP($E246,EU$450:EX$461,3,FALSE)*EU246*($K246)+IF($G246&lt;&gt;0,($I246/$G246)*EU246,0)*(1-$K246)</f>
        <v>0</v>
      </c>
      <c r="EX246" s="989">
        <f>VLOOKUP($E246,EU$450:EX$461,4,FALSE)*EU246*($K246)+(EU246-EV246-EW246)*(1-$K246)</f>
        <v>0</v>
      </c>
      <c r="EY246" s="946"/>
      <c r="FC246" s="988">
        <f>$G246</f>
        <v>0</v>
      </c>
      <c r="FD246" s="989">
        <f>VLOOKUP($E246,FC$450:FF$461,2,FALSE)*FC246*($K246)+IF($G246&lt;&gt;0,($H246/$G246)*FC246,0)*(1-$K246)</f>
        <v>0</v>
      </c>
      <c r="FE246" s="989">
        <f>VLOOKUP($E246,FC$450:FF$461,3,FALSE)*FC246*($K246)+IF($G246&lt;&gt;0,($I246/$G246)*FC246,0)*(1-$K246)</f>
        <v>0</v>
      </c>
      <c r="FF246" s="989">
        <f>VLOOKUP($E246,FC$450:FF$461,4,FALSE)*FC246*($K246)+(FC246-FD246-FE246)*(1-$K246)</f>
        <v>0</v>
      </c>
      <c r="FG246" s="946"/>
      <c r="FK246" s="988">
        <f>$G246</f>
        <v>0</v>
      </c>
      <c r="FL246" s="989">
        <f>VLOOKUP($E246,FK$450:FN$461,2,FALSE)*FK246*($K246)+IF($G246&lt;&gt;0,($H246/$G246)*FK246,0)*(1-$K246)</f>
        <v>0</v>
      </c>
      <c r="FM246" s="989">
        <f>VLOOKUP($E246,FK$450:FN$461,3,FALSE)*FK246*($K246)+IF($G246&lt;&gt;0,($I246/$G246)*FK246,0)*(1-$K246)</f>
        <v>0</v>
      </c>
      <c r="FN246" s="989">
        <f>VLOOKUP($E246,FK$450:FN$461,4,FALSE)*FK246*($K246)+(FK246-FL246-FM246)*(1-$K246)</f>
        <v>0</v>
      </c>
      <c r="FO246" s="946"/>
    </row>
    <row r="247" spans="1:171">
      <c r="A247" s="1262"/>
      <c r="B247" s="787" t="s">
        <v>378</v>
      </c>
      <c r="C247" s="1963">
        <v>336</v>
      </c>
      <c r="D247" s="764">
        <v>403</v>
      </c>
      <c r="E247" s="182" t="str">
        <f>'Sch 3 - Expenses'!E83</f>
        <v>DIRECT</v>
      </c>
      <c r="F247" s="765"/>
      <c r="G247" s="182">
        <f>'Sch 3 - Expenses'!G83</f>
        <v>0</v>
      </c>
      <c r="H247" s="182">
        <f>'Sch 3 - Expenses'!H83</f>
        <v>0</v>
      </c>
      <c r="I247" s="182">
        <f>'Sch 3 - Expenses'!I83</f>
        <v>0</v>
      </c>
      <c r="J247" s="1247">
        <f>'Sch 3 - Expenses'!J83</f>
        <v>0</v>
      </c>
      <c r="K247" s="777">
        <f t="shared" si="210"/>
        <v>0</v>
      </c>
      <c r="O247" s="988">
        <f>$G247</f>
        <v>0</v>
      </c>
      <c r="P247" s="989">
        <f>VLOOKUP($E247,O$450:R$461,2,FALSE)*O247*($K247)+IF($G247&lt;&gt;0,($H247/$G247)*O247,0)*(1-$K247)</f>
        <v>0</v>
      </c>
      <c r="Q247" s="989">
        <f>VLOOKUP($E247,O$450:R$461,3,FALSE)*O247*($K247)+IF($G247&lt;&gt;0,($I247/$G247)*O247,0)*(1-$K247)</f>
        <v>0</v>
      </c>
      <c r="R247" s="989">
        <f>VLOOKUP($E247,O$450:R$461,4,FALSE)*O247*($K247)+(O247-P247-Q247)*(1-$K247)</f>
        <v>0</v>
      </c>
      <c r="S247" s="946"/>
      <c r="W247" s="988">
        <f>$G247</f>
        <v>0</v>
      </c>
      <c r="X247" s="989">
        <f>VLOOKUP($E247,W$450:Z$461,2,FALSE)*W247*($K247)+IF($G247&lt;&gt;0,($H247/$G247)*W247,0)*(1-$K247)</f>
        <v>0</v>
      </c>
      <c r="Y247" s="989">
        <f>VLOOKUP($E247,W$450:Z$461,3,FALSE)*W247*($K247)+IF($G247&lt;&gt;0,($I247/$G247)*W247,0)*(1-$K247)</f>
        <v>0</v>
      </c>
      <c r="Z247" s="989">
        <f>VLOOKUP($E247,W$450:Z$461,4,FALSE)*W247*($K247)+(W247-X247-Y247)*(1-$K247)</f>
        <v>0</v>
      </c>
      <c r="AA247" s="946"/>
      <c r="AE247" s="988">
        <f>$G247</f>
        <v>0</v>
      </c>
      <c r="AF247" s="989">
        <f>VLOOKUP($E247,AE$450:AH$461,2,FALSE)*AE247*($K247)+IF($G247&lt;&gt;0,($H247/$G247)*AE247,0)*(1-$K247)</f>
        <v>0</v>
      </c>
      <c r="AG247" s="989">
        <f>VLOOKUP($E247,AE$450:AH$461,3,FALSE)*AE247*($K247)+IF($G247&lt;&gt;0,($I247/$G247)*AE247,0)*(1-$K247)</f>
        <v>0</v>
      </c>
      <c r="AH247" s="989">
        <f>VLOOKUP($E247,AE$450:AH$461,4,FALSE)*AE247*($K247)+(AE247-AF247-AG247)*(1-$K247)</f>
        <v>0</v>
      </c>
      <c r="AI247" s="946"/>
      <c r="AM247" s="988">
        <f>$G247</f>
        <v>0</v>
      </c>
      <c r="AN247" s="989">
        <f>VLOOKUP($E247,AM$450:AP$461,2,FALSE)*AM247*($K247)+IF($G247&lt;&gt;0,($H247/$G247)*AM247,0)*(1-$K247)</f>
        <v>0</v>
      </c>
      <c r="AO247" s="989">
        <f>VLOOKUP($E247,AM$450:AP$461,3,FALSE)*AM247*($K247)+IF($G247&lt;&gt;0,($I247/$G247)*AM247,0)*(1-$K247)</f>
        <v>0</v>
      </c>
      <c r="AP247" s="989">
        <f>VLOOKUP($E247,AM$450:AP$461,4,FALSE)*AM247*($K247)+(AM247-AN247-AO247)*(1-$K247)</f>
        <v>0</v>
      </c>
      <c r="AQ247" s="946"/>
      <c r="AU247" s="988">
        <f>$G247</f>
        <v>0</v>
      </c>
      <c r="AV247" s="989">
        <f>VLOOKUP($E247,AU$450:AX$461,2,FALSE)*AU247*($K247)+IF($G247&lt;&gt;0,($H247/$G247)*AU247,0)*(1-$K247)</f>
        <v>0</v>
      </c>
      <c r="AW247" s="989">
        <f>VLOOKUP($E247,AU$450:AX$461,3,FALSE)*AU247*($K247)+IF($G247&lt;&gt;0,($I247/$G247)*AU247,0)*(1-$K247)</f>
        <v>0</v>
      </c>
      <c r="AX247" s="989">
        <f>VLOOKUP($E247,AU$450:AX$461,4,FALSE)*AU247*($K247)+(AU247-AV247-AW247)*(1-$K247)</f>
        <v>0</v>
      </c>
      <c r="AY247" s="946"/>
      <c r="BC247" s="988">
        <f>$G247</f>
        <v>0</v>
      </c>
      <c r="BD247" s="989">
        <f>VLOOKUP($E247,BC$450:BF$461,2,FALSE)*BC247*($K247)+IF($G247&lt;&gt;0,($H247/$G247)*BC247,0)*(1-$K247)</f>
        <v>0</v>
      </c>
      <c r="BE247" s="989">
        <f>VLOOKUP($E247,BC$450:BF$461,3,FALSE)*BC247*($K247)+IF($G247&lt;&gt;0,($I247/$G247)*BC247,0)*(1-$K247)</f>
        <v>0</v>
      </c>
      <c r="BF247" s="989">
        <f>VLOOKUP($E247,BC$450:BF$461,4,FALSE)*BC247*($K247)+(BC247-BD247-BE247)*(1-$K247)</f>
        <v>0</v>
      </c>
      <c r="BG247" s="946"/>
      <c r="BK247" s="988">
        <f>$G247</f>
        <v>0</v>
      </c>
      <c r="BL247" s="989">
        <f>VLOOKUP($E247,BK$450:BN$461,2,FALSE)*BK247*($K247)+IF($G247&lt;&gt;0,($H247/$G247)*BK247,0)*(1-$K247)</f>
        <v>0</v>
      </c>
      <c r="BM247" s="989">
        <f>VLOOKUP($E247,BK$450:BN$461,3,FALSE)*BK247*($K247)+IF($G247&lt;&gt;0,($I247/$G247)*BK247,0)*(1-$K247)</f>
        <v>0</v>
      </c>
      <c r="BN247" s="989">
        <f>VLOOKUP($E247,BK$450:BN$461,4,FALSE)*BK247*($K247)+(BK247-BL247-BM247)*(1-$K247)</f>
        <v>0</v>
      </c>
      <c r="BO247" s="946"/>
      <c r="BS247" s="988">
        <f>$G247</f>
        <v>0</v>
      </c>
      <c r="BT247" s="989">
        <f>VLOOKUP($E247,BS$450:BV$461,2,FALSE)*BS247*($K247)+IF($G247&lt;&gt;0,($H247/$G247)*BS247,0)*(1-$K247)</f>
        <v>0</v>
      </c>
      <c r="BU247" s="989">
        <f>VLOOKUP($E247,BS$450:BV$461,3,FALSE)*BS247*($K247)+IF($G247&lt;&gt;0,($I247/$G247)*BS247,0)*(1-$K247)</f>
        <v>0</v>
      </c>
      <c r="BV247" s="989">
        <f>VLOOKUP($E247,BS$450:BV$461,4,FALSE)*BS247*($K247)+(BS247-BT247-BU247)*(1-$K247)</f>
        <v>0</v>
      </c>
      <c r="BW247" s="946"/>
      <c r="CA247" s="988">
        <f>$G247</f>
        <v>0</v>
      </c>
      <c r="CB247" s="989">
        <f>VLOOKUP($E247,CA$450:CD$461,2,FALSE)*CA247*($K247)+IF($G247&lt;&gt;0,($H247/$G247)*CA247,0)*(1-$K247)</f>
        <v>0</v>
      </c>
      <c r="CC247" s="989">
        <f>VLOOKUP($E247,CA$450:CD$461,3,FALSE)*CA247*($K247)+IF($G247&lt;&gt;0,($I247/$G247)*CA247,0)*(1-$K247)</f>
        <v>0</v>
      </c>
      <c r="CD247" s="989">
        <f>VLOOKUP($E247,CA$450:CD$461,4,FALSE)*CA247*($K247)+(CA247-CB247-CC247)*(1-$K247)</f>
        <v>0</v>
      </c>
      <c r="CE247" s="946"/>
      <c r="CI247" s="988">
        <f>$G247</f>
        <v>0</v>
      </c>
      <c r="CJ247" s="989">
        <f>VLOOKUP($E247,CI$450:CL$461,2,FALSE)*CI247*($K247)+IF($G247&lt;&gt;0,($H247/$G247)*CI247,0)*(1-$K247)</f>
        <v>0</v>
      </c>
      <c r="CK247" s="989">
        <f>VLOOKUP($E247,CI$450:CL$461,3,FALSE)*CI247*($K247)+IF($G247&lt;&gt;0,($I247/$G247)*CI247,0)*(1-$K247)</f>
        <v>0</v>
      </c>
      <c r="CL247" s="989">
        <f>VLOOKUP($E247,CI$450:CL$461,4,FALSE)*CI247*($K247)+(CI247-CJ247-CK247)*(1-$K247)</f>
        <v>0</v>
      </c>
      <c r="CM247" s="946"/>
      <c r="CQ247" s="988">
        <f>$G247</f>
        <v>0</v>
      </c>
      <c r="CR247" s="989">
        <f>VLOOKUP($E247,CQ$450:CT$461,2,FALSE)*CQ247*($K247)+IF($G247&lt;&gt;0,($H247/$G247)*CQ247,0)*(1-$K247)</f>
        <v>0</v>
      </c>
      <c r="CS247" s="989">
        <f>VLOOKUP($E247,CQ$450:CT$461,3,FALSE)*CQ247*($K247)+IF($G247&lt;&gt;0,($I247/$G247)*CQ247,0)*(1-$K247)</f>
        <v>0</v>
      </c>
      <c r="CT247" s="989">
        <f>VLOOKUP($E247,CQ$450:CT$461,4,FALSE)*CQ247*($K247)+(CQ247-CR247-CS247)*(1-$K247)</f>
        <v>0</v>
      </c>
      <c r="CU247" s="946"/>
      <c r="CY247" s="988">
        <f>$G247</f>
        <v>0</v>
      </c>
      <c r="CZ247" s="989">
        <f>VLOOKUP($E247,CY$450:DB$461,2,FALSE)*CY247*($K247)+IF($G247&lt;&gt;0,($H247/$G247)*CY247,0)*(1-$K247)</f>
        <v>0</v>
      </c>
      <c r="DA247" s="989">
        <f>VLOOKUP($E247,CY$450:DB$461,3,FALSE)*CY247*($K247)+IF($G247&lt;&gt;0,($I247/$G247)*CY247,0)*(1-$K247)</f>
        <v>0</v>
      </c>
      <c r="DB247" s="989">
        <f>VLOOKUP($E247,CY$450:DB$461,4,FALSE)*CY247*($K247)+(CY247-CZ247-DA247)*(1-$K247)</f>
        <v>0</v>
      </c>
      <c r="DC247" s="946"/>
      <c r="DG247" s="988">
        <f>$G247</f>
        <v>0</v>
      </c>
      <c r="DH247" s="989">
        <f>VLOOKUP($E247,DG$450:DJ$461,2,FALSE)*DG247*($K247)+IF($G247&lt;&gt;0,($H247/$G247)*DG247,0)*(1-$K247)</f>
        <v>0</v>
      </c>
      <c r="DI247" s="989">
        <f>VLOOKUP($E247,DG$450:DJ$461,3,FALSE)*DG247*($K247)+IF($G247&lt;&gt;0,($I247/$G247)*DG247,0)*(1-$K247)</f>
        <v>0</v>
      </c>
      <c r="DJ247" s="989">
        <f>VLOOKUP($E247,DG$450:DJ$461,4,FALSE)*DG247*($K247)+(DG247-DH247-DI247)*(1-$K247)</f>
        <v>0</v>
      </c>
      <c r="DK247" s="946"/>
      <c r="DO247" s="988">
        <f>$G247</f>
        <v>0</v>
      </c>
      <c r="DP247" s="989">
        <f>VLOOKUP($E247,DO$450:DR$461,2,FALSE)*DO247*($K247)+IF($G247&lt;&gt;0,($H247/$G247)*DO247,0)*(1-$K247)</f>
        <v>0</v>
      </c>
      <c r="DQ247" s="989">
        <f>VLOOKUP($E247,DO$450:DR$461,3,FALSE)*DO247*($K247)+IF($G247&lt;&gt;0,($I247/$G247)*DO247,0)*(1-$K247)</f>
        <v>0</v>
      </c>
      <c r="DR247" s="989">
        <f>VLOOKUP($E247,DO$450:DR$461,4,FALSE)*DO247*($K247)+(DO247-DP247-DQ247)*(1-$K247)</f>
        <v>0</v>
      </c>
      <c r="DS247" s="946"/>
      <c r="DW247" s="988">
        <f>$G247</f>
        <v>0</v>
      </c>
      <c r="DX247" s="989">
        <f>VLOOKUP($E247,DW$450:DZ$461,2,FALSE)*DW247*($K247)+IF($G247&lt;&gt;0,($H247/$G247)*DW247,0)*(1-$K247)</f>
        <v>0</v>
      </c>
      <c r="DY247" s="989">
        <f>VLOOKUP($E247,DW$450:DZ$461,3,FALSE)*DW247*($K247)+IF($G247&lt;&gt;0,($I247/$G247)*DW247,0)*(1-$K247)</f>
        <v>0</v>
      </c>
      <c r="DZ247" s="989">
        <f>VLOOKUP($E247,DW$450:DZ$461,4,FALSE)*DW247*($K247)+(DW247-DX247-DY247)*(1-$K247)</f>
        <v>0</v>
      </c>
      <c r="EA247" s="946"/>
      <c r="EE247" s="988">
        <f>$G247</f>
        <v>0</v>
      </c>
      <c r="EF247" s="989">
        <f>VLOOKUP($E247,EE$450:EH$461,2,FALSE)*EE247*($K247)+IF($G247&lt;&gt;0,($H247/$G247)*EE247,0)*(1-$K247)</f>
        <v>0</v>
      </c>
      <c r="EG247" s="989">
        <f>VLOOKUP($E247,EE$450:EH$461,3,FALSE)*EE247*($K247)+IF($G247&lt;&gt;0,($I247/$G247)*EE247,0)*(1-$K247)</f>
        <v>0</v>
      </c>
      <c r="EH247" s="989">
        <f>VLOOKUP($E247,EE$450:EH$461,4,FALSE)*EE247*($K247)+(EE247-EF247-EG247)*(1-$K247)</f>
        <v>0</v>
      </c>
      <c r="EI247" s="946"/>
      <c r="EM247" s="988">
        <f>$G247</f>
        <v>0</v>
      </c>
      <c r="EN247" s="989">
        <f>VLOOKUP($E247,EM$450:EP$461,2,FALSE)*EM247*($K247)+IF($G247&lt;&gt;0,($H247/$G247)*EM247,0)*(1-$K247)</f>
        <v>0</v>
      </c>
      <c r="EO247" s="989">
        <f>VLOOKUP($E247,EM$450:EP$461,3,FALSE)*EM247*($K247)+IF($G247&lt;&gt;0,($I247/$G247)*EM247,0)*(1-$K247)</f>
        <v>0</v>
      </c>
      <c r="EP247" s="989">
        <f>VLOOKUP($E247,EM$450:EP$461,4,FALSE)*EM247*($K247)+(EM247-EN247-EO247)*(1-$K247)</f>
        <v>0</v>
      </c>
      <c r="EQ247" s="946"/>
      <c r="EU247" s="988">
        <f>$G247</f>
        <v>0</v>
      </c>
      <c r="EV247" s="989">
        <f>VLOOKUP($E247,EU$450:EX$461,2,FALSE)*EU247*($K247)+IF($G247&lt;&gt;0,($H247/$G247)*EU247,0)*(1-$K247)</f>
        <v>0</v>
      </c>
      <c r="EW247" s="989">
        <f>VLOOKUP($E247,EU$450:EX$461,3,FALSE)*EU247*($K247)+IF($G247&lt;&gt;0,($I247/$G247)*EU247,0)*(1-$K247)</f>
        <v>0</v>
      </c>
      <c r="EX247" s="989">
        <f>VLOOKUP($E247,EU$450:EX$461,4,FALSE)*EU247*($K247)+(EU247-EV247-EW247)*(1-$K247)</f>
        <v>0</v>
      </c>
      <c r="EY247" s="946"/>
      <c r="FC247" s="988">
        <f>$G247</f>
        <v>0</v>
      </c>
      <c r="FD247" s="989">
        <f>VLOOKUP($E247,FC$450:FF$461,2,FALSE)*FC247*($K247)+IF($G247&lt;&gt;0,($H247/$G247)*FC247,0)*(1-$K247)</f>
        <v>0</v>
      </c>
      <c r="FE247" s="989">
        <f>VLOOKUP($E247,FC$450:FF$461,3,FALSE)*FC247*($K247)+IF($G247&lt;&gt;0,($I247/$G247)*FC247,0)*(1-$K247)</f>
        <v>0</v>
      </c>
      <c r="FF247" s="989">
        <f>VLOOKUP($E247,FC$450:FF$461,4,FALSE)*FC247*($K247)+(FC247-FD247-FE247)*(1-$K247)</f>
        <v>0</v>
      </c>
      <c r="FG247" s="946"/>
      <c r="FK247" s="988">
        <f>$G247</f>
        <v>0</v>
      </c>
      <c r="FL247" s="989">
        <f>VLOOKUP($E247,FK$450:FN$461,2,FALSE)*FK247*($K247)+IF($G247&lt;&gt;0,($H247/$G247)*FK247,0)*(1-$K247)</f>
        <v>0</v>
      </c>
      <c r="FM247" s="989">
        <f>VLOOKUP($E247,FK$450:FN$461,3,FALSE)*FK247*($K247)+IF($G247&lt;&gt;0,($I247/$G247)*FK247,0)*(1-$K247)</f>
        <v>0</v>
      </c>
      <c r="FN247" s="989">
        <f>VLOOKUP($E247,FK$450:FN$461,4,FALSE)*FK247*($K247)+(FK247-FL247-FM247)*(1-$K247)</f>
        <v>0</v>
      </c>
      <c r="FO247" s="946"/>
    </row>
    <row r="248" spans="1:171">
      <c r="A248" s="1267">
        <v>200</v>
      </c>
      <c r="B248" s="787" t="s">
        <v>88</v>
      </c>
      <c r="C248" s="1963">
        <v>336</v>
      </c>
      <c r="D248" s="764">
        <v>403</v>
      </c>
      <c r="E248" s="182" t="str">
        <f>'Sch 3 - Expenses'!E84</f>
        <v>PROD</v>
      </c>
      <c r="F248" s="765"/>
      <c r="G248" s="182">
        <f>'Sch 3 - Expenses'!G84</f>
        <v>0</v>
      </c>
      <c r="H248" s="182">
        <f>'Sch 3 - Expenses'!H84</f>
        <v>0</v>
      </c>
      <c r="I248" s="182">
        <f>'Sch 3 - Expenses'!I84</f>
        <v>0</v>
      </c>
      <c r="J248" s="1247">
        <f>'Sch 3 - Expenses'!J84</f>
        <v>0</v>
      </c>
      <c r="K248" s="777">
        <f t="shared" si="210"/>
        <v>1</v>
      </c>
      <c r="N248" s="1025">
        <f>VLOOKUP($A248,'New Resources - Group'!$A$4:$Y$133,N$2,FALSE)*N$1</f>
        <v>0</v>
      </c>
      <c r="O248" s="988">
        <f t="shared" ref="O248:O256" si="211">$G248+N248</f>
        <v>0</v>
      </c>
      <c r="P248" s="989">
        <f>VLOOKUP($E248,O$450:R$461,2,FALSE)*O248*($K248)+IF($G248&lt;&gt;0,($H248/$G248)*O248,0)*(1-$K248)</f>
        <v>0</v>
      </c>
      <c r="Q248" s="989">
        <f>VLOOKUP($E248,O$450:R$461,3,FALSE)*O248*($K248)+IF($G248&lt;&gt;0,($I248/$G248)*O248,0)*(1-$K248)</f>
        <v>0</v>
      </c>
      <c r="R248" s="989">
        <f>VLOOKUP($E248,O$450:R$461,4,FALSE)*O248*($K248)+(O248-P248-Q248)*(1-$K248)</f>
        <v>0</v>
      </c>
      <c r="S248" s="946"/>
      <c r="V248" s="1025">
        <f>VLOOKUP($A248,'New Resources - Group'!$A$4:$Y$133,V$2,FALSE)*V$1</f>
        <v>0</v>
      </c>
      <c r="W248" s="988">
        <f t="shared" ref="W248:W256" si="212">$G248+V248</f>
        <v>0</v>
      </c>
      <c r="X248" s="989">
        <f>VLOOKUP($E248,W$450:Z$461,2,FALSE)*W248*($K248)+IF($G248&lt;&gt;0,($H248/$G248)*W248,0)*(1-$K248)</f>
        <v>0</v>
      </c>
      <c r="Y248" s="989">
        <f>VLOOKUP($E248,W$450:Z$461,3,FALSE)*W248*($K248)+IF($G248&lt;&gt;0,($I248/$G248)*W248,0)*(1-$K248)</f>
        <v>0</v>
      </c>
      <c r="Z248" s="989">
        <f>VLOOKUP($E248,W$450:Z$461,4,FALSE)*W248*($K248)+(W248-X248-Y248)*(1-$K248)</f>
        <v>0</v>
      </c>
      <c r="AA248" s="946"/>
      <c r="AD248" s="1025">
        <f>VLOOKUP($A248,'New Resources - Group'!$A$4:$Y$133,AD$2,FALSE)*AD$1</f>
        <v>0</v>
      </c>
      <c r="AE248" s="988">
        <f t="shared" ref="AE248:AE256" si="213">$G248+AD248</f>
        <v>0</v>
      </c>
      <c r="AF248" s="989">
        <f>VLOOKUP($E248,AE$450:AH$461,2,FALSE)*AE248*($K248)+IF($G248&lt;&gt;0,($H248/$G248)*AE248,0)*(1-$K248)</f>
        <v>0</v>
      </c>
      <c r="AG248" s="989">
        <f>VLOOKUP($E248,AE$450:AH$461,3,FALSE)*AE248*($K248)+IF($G248&lt;&gt;0,($I248/$G248)*AE248,0)*(1-$K248)</f>
        <v>0</v>
      </c>
      <c r="AH248" s="989">
        <f>VLOOKUP($E248,AE$450:AH$461,4,FALSE)*AE248*($K248)+(AE248-AF248-AG248)*(1-$K248)</f>
        <v>0</v>
      </c>
      <c r="AI248" s="946"/>
      <c r="AL248" s="1025">
        <f>VLOOKUP($A248,'New Resources - Group'!$A$4:$Y$133,AL$2,FALSE)*AL$1</f>
        <v>0</v>
      </c>
      <c r="AM248" s="988">
        <f t="shared" ref="AM248:AM256" si="214">$G248+AL248</f>
        <v>0</v>
      </c>
      <c r="AN248" s="989">
        <f>VLOOKUP($E248,AM$450:AP$461,2,FALSE)*AM248*($K248)+IF($G248&lt;&gt;0,($H248/$G248)*AM248,0)*(1-$K248)</f>
        <v>0</v>
      </c>
      <c r="AO248" s="989">
        <f>VLOOKUP($E248,AM$450:AP$461,3,FALSE)*AM248*($K248)+IF($G248&lt;&gt;0,($I248/$G248)*AM248,0)*(1-$K248)</f>
        <v>0</v>
      </c>
      <c r="AP248" s="989">
        <f>VLOOKUP($E248,AM$450:AP$461,4,FALSE)*AM248*($K248)+(AM248-AN248-AO248)*(1-$K248)</f>
        <v>0</v>
      </c>
      <c r="AQ248" s="946"/>
      <c r="AT248" s="1025">
        <f>VLOOKUP($A248,'New Resources - Group'!$A$4:$Y$133,AT$2,FALSE)*AT$1</f>
        <v>0</v>
      </c>
      <c r="AU248" s="988">
        <f t="shared" ref="AU248:AU256" si="215">$G248+AT248</f>
        <v>0</v>
      </c>
      <c r="AV248" s="989">
        <f>VLOOKUP($E248,AU$450:AX$461,2,FALSE)*AU248*($K248)+IF($G248&lt;&gt;0,($H248/$G248)*AU248,0)*(1-$K248)</f>
        <v>0</v>
      </c>
      <c r="AW248" s="989">
        <f>VLOOKUP($E248,AU$450:AX$461,3,FALSE)*AU248*($K248)+IF($G248&lt;&gt;0,($I248/$G248)*AU248,0)*(1-$K248)</f>
        <v>0</v>
      </c>
      <c r="AX248" s="989">
        <f>VLOOKUP($E248,AU$450:AX$461,4,FALSE)*AU248*($K248)+(AU248-AV248-AW248)*(1-$K248)</f>
        <v>0</v>
      </c>
      <c r="AY248" s="946"/>
      <c r="BB248" s="1025">
        <f>VLOOKUP($A248,'New Resources - Group'!$A$4:$Y$133,BB$2,FALSE)*BB$1</f>
        <v>0</v>
      </c>
      <c r="BC248" s="988">
        <f t="shared" ref="BC248:BC256" si="216">$G248+BB248</f>
        <v>0</v>
      </c>
      <c r="BD248" s="989">
        <f>VLOOKUP($E248,BC$450:BF$461,2,FALSE)*BC248*($K248)+IF($G248&lt;&gt;0,($H248/$G248)*BC248,0)*(1-$K248)</f>
        <v>0</v>
      </c>
      <c r="BE248" s="989">
        <f>VLOOKUP($E248,BC$450:BF$461,3,FALSE)*BC248*($K248)+IF($G248&lt;&gt;0,($I248/$G248)*BC248,0)*(1-$K248)</f>
        <v>0</v>
      </c>
      <c r="BF248" s="989">
        <f>VLOOKUP($E248,BC$450:BF$461,4,FALSE)*BC248*($K248)+(BC248-BD248-BE248)*(1-$K248)</f>
        <v>0</v>
      </c>
      <c r="BG248" s="946"/>
      <c r="BJ248" s="1025">
        <f>VLOOKUP($A248,'New Resources - Group'!$A$4:$Y$133,BJ$2,FALSE)*BJ$1</f>
        <v>0</v>
      </c>
      <c r="BK248" s="988">
        <f t="shared" ref="BK248:BK256" si="217">$G248+BJ248</f>
        <v>0</v>
      </c>
      <c r="BL248" s="989">
        <f>VLOOKUP($E248,BK$450:BN$461,2,FALSE)*BK248*($K248)+IF($G248&lt;&gt;0,($H248/$G248)*BK248,0)*(1-$K248)</f>
        <v>0</v>
      </c>
      <c r="BM248" s="989">
        <f>VLOOKUP($E248,BK$450:BN$461,3,FALSE)*BK248*($K248)+IF($G248&lt;&gt;0,($I248/$G248)*BK248,0)*(1-$K248)</f>
        <v>0</v>
      </c>
      <c r="BN248" s="989">
        <f>VLOOKUP($E248,BK$450:BN$461,4,FALSE)*BK248*($K248)+(BK248-BL248-BM248)*(1-$K248)</f>
        <v>0</v>
      </c>
      <c r="BO248" s="946"/>
      <c r="BR248" s="1025">
        <f>VLOOKUP($A248,'New Resources - Group'!$A$4:$Y$133,BR$2,FALSE)*BR$1</f>
        <v>0</v>
      </c>
      <c r="BS248" s="988">
        <f t="shared" ref="BS248:BS256" si="218">$G248+BR248</f>
        <v>0</v>
      </c>
      <c r="BT248" s="989">
        <f>VLOOKUP($E248,BS$450:BV$461,2,FALSE)*BS248*($K248)+IF($G248&lt;&gt;0,($H248/$G248)*BS248,0)*(1-$K248)</f>
        <v>0</v>
      </c>
      <c r="BU248" s="989">
        <f>VLOOKUP($E248,BS$450:BV$461,3,FALSE)*BS248*($K248)+IF($G248&lt;&gt;0,($I248/$G248)*BS248,0)*(1-$K248)</f>
        <v>0</v>
      </c>
      <c r="BV248" s="989">
        <f>VLOOKUP($E248,BS$450:BV$461,4,FALSE)*BS248*($K248)+(BS248-BT248-BU248)*(1-$K248)</f>
        <v>0</v>
      </c>
      <c r="BW248" s="946"/>
      <c r="BZ248" s="1025">
        <f>VLOOKUP($A248,'New Resources - Group'!$A$4:$Y$133,BZ$2,FALSE)*BZ$1</f>
        <v>0</v>
      </c>
      <c r="CA248" s="988">
        <f t="shared" ref="CA248:CA256" si="219">$G248+BZ248</f>
        <v>0</v>
      </c>
      <c r="CB248" s="989">
        <f>VLOOKUP($E248,CA$450:CD$461,2,FALSE)*CA248*($K248)+IF($G248&lt;&gt;0,($H248/$G248)*CA248,0)*(1-$K248)</f>
        <v>0</v>
      </c>
      <c r="CC248" s="989">
        <f>VLOOKUP($E248,CA$450:CD$461,3,FALSE)*CA248*($K248)+IF($G248&lt;&gt;0,($I248/$G248)*CA248,0)*(1-$K248)</f>
        <v>0</v>
      </c>
      <c r="CD248" s="989">
        <f>VLOOKUP($E248,CA$450:CD$461,4,FALSE)*CA248*($K248)+(CA248-CB248-CC248)*(1-$K248)</f>
        <v>0</v>
      </c>
      <c r="CE248" s="946"/>
      <c r="CH248" s="1025">
        <f>VLOOKUP($A248,'New Resources - Group'!$A$4:$Y$133,CH$2,FALSE)*CH$1</f>
        <v>0</v>
      </c>
      <c r="CI248" s="988">
        <f t="shared" ref="CI248:CI256" si="220">$G248+CH248</f>
        <v>0</v>
      </c>
      <c r="CJ248" s="989">
        <f>VLOOKUP($E248,CI$450:CL$461,2,FALSE)*CI248*($K248)+IF($G248&lt;&gt;0,($H248/$G248)*CI248,0)*(1-$K248)</f>
        <v>0</v>
      </c>
      <c r="CK248" s="989">
        <f>VLOOKUP($E248,CI$450:CL$461,3,FALSE)*CI248*($K248)+IF($G248&lt;&gt;0,($I248/$G248)*CI248,0)*(1-$K248)</f>
        <v>0</v>
      </c>
      <c r="CL248" s="989">
        <f>VLOOKUP($E248,CI$450:CL$461,4,FALSE)*CI248*($K248)+(CI248-CJ248-CK248)*(1-$K248)</f>
        <v>0</v>
      </c>
      <c r="CM248" s="946"/>
      <c r="CP248" s="1025">
        <f>VLOOKUP($A248,'New Resources - Group'!$A$4:$Y$133,CP$2,FALSE)*CP$1</f>
        <v>0</v>
      </c>
      <c r="CQ248" s="988">
        <f t="shared" ref="CQ248:CQ256" si="221">$G248+CP248</f>
        <v>0</v>
      </c>
      <c r="CR248" s="989">
        <f>VLOOKUP($E248,CQ$450:CT$461,2,FALSE)*CQ248*($K248)+IF($G248&lt;&gt;0,($H248/$G248)*CQ248,0)*(1-$K248)</f>
        <v>0</v>
      </c>
      <c r="CS248" s="989">
        <f>VLOOKUP($E248,CQ$450:CT$461,3,FALSE)*CQ248*($K248)+IF($G248&lt;&gt;0,($I248/$G248)*CQ248,0)*(1-$K248)</f>
        <v>0</v>
      </c>
      <c r="CT248" s="989">
        <f>VLOOKUP($E248,CQ$450:CT$461,4,FALSE)*CQ248*($K248)+(CQ248-CR248-CS248)*(1-$K248)</f>
        <v>0</v>
      </c>
      <c r="CU248" s="946"/>
      <c r="CX248" s="1025">
        <f>VLOOKUP($A248,'New Resources - Group'!$A$4:$Y$133,CX$2,FALSE)*CX$1</f>
        <v>0</v>
      </c>
      <c r="CY248" s="988">
        <f t="shared" ref="CY248:CY256" si="222">$G248+CX248</f>
        <v>0</v>
      </c>
      <c r="CZ248" s="989">
        <f>VLOOKUP($E248,CY$450:DB$461,2,FALSE)*CY248*($K248)+IF($G248&lt;&gt;0,($H248/$G248)*CY248,0)*(1-$K248)</f>
        <v>0</v>
      </c>
      <c r="DA248" s="989">
        <f>VLOOKUP($E248,CY$450:DB$461,3,FALSE)*CY248*($K248)+IF($G248&lt;&gt;0,($I248/$G248)*CY248,0)*(1-$K248)</f>
        <v>0</v>
      </c>
      <c r="DB248" s="989">
        <f>VLOOKUP($E248,CY$450:DB$461,4,FALSE)*CY248*($K248)+(CY248-CZ248-DA248)*(1-$K248)</f>
        <v>0</v>
      </c>
      <c r="DC248" s="946"/>
      <c r="DF248" s="1025">
        <f>VLOOKUP($A248,'New Resources - Group'!$A$4:$Y$133,DF$2,FALSE)*DF$1</f>
        <v>0</v>
      </c>
      <c r="DG248" s="988">
        <f t="shared" ref="DG248:DG256" si="223">$G248+DF248</f>
        <v>0</v>
      </c>
      <c r="DH248" s="989">
        <f>VLOOKUP($E248,DG$450:DJ$461,2,FALSE)*DG248*($K248)+IF($G248&lt;&gt;0,($H248/$G248)*DG248,0)*(1-$K248)</f>
        <v>0</v>
      </c>
      <c r="DI248" s="989">
        <f>VLOOKUP($E248,DG$450:DJ$461,3,FALSE)*DG248*($K248)+IF($G248&lt;&gt;0,($I248/$G248)*DG248,0)*(1-$K248)</f>
        <v>0</v>
      </c>
      <c r="DJ248" s="989">
        <f>VLOOKUP($E248,DG$450:DJ$461,4,FALSE)*DG248*($K248)+(DG248-DH248-DI248)*(1-$K248)</f>
        <v>0</v>
      </c>
      <c r="DK248" s="946"/>
      <c r="DN248" s="1025">
        <f>VLOOKUP($A248,'New Resources - Group'!$A$4:$Y$133,DN$2,FALSE)*DN$1</f>
        <v>0</v>
      </c>
      <c r="DO248" s="988">
        <f t="shared" ref="DO248:DO256" si="224">$G248+DN248</f>
        <v>0</v>
      </c>
      <c r="DP248" s="989">
        <f>VLOOKUP($E248,DO$450:DR$461,2,FALSE)*DO248*($K248)+IF($G248&lt;&gt;0,($H248/$G248)*DO248,0)*(1-$K248)</f>
        <v>0</v>
      </c>
      <c r="DQ248" s="989">
        <f>VLOOKUP($E248,DO$450:DR$461,3,FALSE)*DO248*($K248)+IF($G248&lt;&gt;0,($I248/$G248)*DO248,0)*(1-$K248)</f>
        <v>0</v>
      </c>
      <c r="DR248" s="989">
        <f>VLOOKUP($E248,DO$450:DR$461,4,FALSE)*DO248*($K248)+(DO248-DP248-DQ248)*(1-$K248)</f>
        <v>0</v>
      </c>
      <c r="DS248" s="946"/>
      <c r="DV248" s="1025">
        <f>VLOOKUP($A248,'New Resources - Group'!$A$4:$Y$133,DV$2,FALSE)*DV$1</f>
        <v>0</v>
      </c>
      <c r="DW248" s="988">
        <f t="shared" ref="DW248:DW256" si="225">$G248+DV248</f>
        <v>0</v>
      </c>
      <c r="DX248" s="989">
        <f>VLOOKUP($E248,DW$450:DZ$461,2,FALSE)*DW248*($K248)+IF($G248&lt;&gt;0,($H248/$G248)*DW248,0)*(1-$K248)</f>
        <v>0</v>
      </c>
      <c r="DY248" s="989">
        <f>VLOOKUP($E248,DW$450:DZ$461,3,FALSE)*DW248*($K248)+IF($G248&lt;&gt;0,($I248/$G248)*DW248,0)*(1-$K248)</f>
        <v>0</v>
      </c>
      <c r="DZ248" s="989">
        <f>VLOOKUP($E248,DW$450:DZ$461,4,FALSE)*DW248*($K248)+(DW248-DX248-DY248)*(1-$K248)</f>
        <v>0</v>
      </c>
      <c r="EA248" s="946"/>
      <c r="ED248" s="1025">
        <f>VLOOKUP($A248,'New Resources - Group'!$A$4:$Y$133,ED$2,FALSE)*ED$1</f>
        <v>0</v>
      </c>
      <c r="EE248" s="988">
        <f t="shared" ref="EE248:EE256" si="226">$G248+ED248</f>
        <v>0</v>
      </c>
      <c r="EF248" s="989">
        <f>VLOOKUP($E248,EE$450:EH$461,2,FALSE)*EE248*($K248)+IF($G248&lt;&gt;0,($H248/$G248)*EE248,0)*(1-$K248)</f>
        <v>0</v>
      </c>
      <c r="EG248" s="989">
        <f>VLOOKUP($E248,EE$450:EH$461,3,FALSE)*EE248*($K248)+IF($G248&lt;&gt;0,($I248/$G248)*EE248,0)*(1-$K248)</f>
        <v>0</v>
      </c>
      <c r="EH248" s="989">
        <f>VLOOKUP($E248,EE$450:EH$461,4,FALSE)*EE248*($K248)+(EE248-EF248-EG248)*(1-$K248)</f>
        <v>0</v>
      </c>
      <c r="EI248" s="946"/>
      <c r="EL248" s="1025">
        <f>VLOOKUP($A248,'New Resources - Group'!$A$4:$Y$133,EL$2,FALSE)*EL$1</f>
        <v>0</v>
      </c>
      <c r="EM248" s="988">
        <f t="shared" ref="EM248:EM256" si="227">$G248+EL248</f>
        <v>0</v>
      </c>
      <c r="EN248" s="989">
        <f>VLOOKUP($E248,EM$450:EP$461,2,FALSE)*EM248*($K248)+IF($G248&lt;&gt;0,($H248/$G248)*EM248,0)*(1-$K248)</f>
        <v>0</v>
      </c>
      <c r="EO248" s="989">
        <f>VLOOKUP($E248,EM$450:EP$461,3,FALSE)*EM248*($K248)+IF($G248&lt;&gt;0,($I248/$G248)*EM248,0)*(1-$K248)</f>
        <v>0</v>
      </c>
      <c r="EP248" s="989">
        <f>VLOOKUP($E248,EM$450:EP$461,4,FALSE)*EM248*($K248)+(EM248-EN248-EO248)*(1-$K248)</f>
        <v>0</v>
      </c>
      <c r="EQ248" s="946"/>
      <c r="ET248" s="1025">
        <f>VLOOKUP($A248,'New Resources - Group'!$A$4:$Y$133,ET$2,FALSE)*ET$1</f>
        <v>0</v>
      </c>
      <c r="EU248" s="988">
        <f t="shared" ref="EU248:EU256" si="228">$G248+ET248</f>
        <v>0</v>
      </c>
      <c r="EV248" s="989">
        <f>VLOOKUP($E248,EU$450:EX$461,2,FALSE)*EU248*($K248)+IF($G248&lt;&gt;0,($H248/$G248)*EU248,0)*(1-$K248)</f>
        <v>0</v>
      </c>
      <c r="EW248" s="989">
        <f>VLOOKUP($E248,EU$450:EX$461,3,FALSE)*EU248*($K248)+IF($G248&lt;&gt;0,($I248/$G248)*EU248,0)*(1-$K248)</f>
        <v>0</v>
      </c>
      <c r="EX248" s="989">
        <f>VLOOKUP($E248,EU$450:EX$461,4,FALSE)*EU248*($K248)+(EU248-EV248-EW248)*(1-$K248)</f>
        <v>0</v>
      </c>
      <c r="EY248" s="946"/>
      <c r="FB248" s="1025">
        <f>VLOOKUP($A248,'New Resources - Group'!$A$4:$Y$133,FB$2,FALSE)*FB$1</f>
        <v>0</v>
      </c>
      <c r="FC248" s="988">
        <f t="shared" ref="FC248:FC256" si="229">$G248+FB248</f>
        <v>0</v>
      </c>
      <c r="FD248" s="989">
        <f>VLOOKUP($E248,FC$450:FF$461,2,FALSE)*FC248*($K248)+IF($G248&lt;&gt;0,($H248/$G248)*FC248,0)*(1-$K248)</f>
        <v>0</v>
      </c>
      <c r="FE248" s="989">
        <f>VLOOKUP($E248,FC$450:FF$461,3,FALSE)*FC248*($K248)+IF($G248&lt;&gt;0,($I248/$G248)*FC248,0)*(1-$K248)</f>
        <v>0</v>
      </c>
      <c r="FF248" s="989">
        <f>VLOOKUP($E248,FC$450:FF$461,4,FALSE)*FC248*($K248)+(FC248-FD248-FE248)*(1-$K248)</f>
        <v>0</v>
      </c>
      <c r="FG248" s="946"/>
      <c r="FJ248" s="1025">
        <f>VLOOKUP($A248,'New Resources - Group'!$A$4:$Y$133,FJ$2,FALSE)*FJ$1</f>
        <v>0</v>
      </c>
      <c r="FK248" s="988">
        <f t="shared" ref="FK248:FK256" si="230">$G248+FJ248</f>
        <v>0</v>
      </c>
      <c r="FL248" s="989">
        <f>VLOOKUP($E248,FK$450:FN$461,2,FALSE)*FK248*($K248)+IF($G248&lt;&gt;0,($H248/$G248)*FK248,0)*(1-$K248)</f>
        <v>0</v>
      </c>
      <c r="FM248" s="989">
        <f>VLOOKUP($E248,FK$450:FN$461,3,FALSE)*FK248*($K248)+IF($G248&lt;&gt;0,($I248/$G248)*FK248,0)*(1-$K248)</f>
        <v>0</v>
      </c>
      <c r="FN248" s="989">
        <f>VLOOKUP($E248,FK$450:FN$461,4,FALSE)*FK248*($K248)+(FK248-FL248-FM248)*(1-$K248)</f>
        <v>0</v>
      </c>
      <c r="FO248" s="946"/>
    </row>
    <row r="249" spans="1:171">
      <c r="A249" s="1267">
        <v>330</v>
      </c>
      <c r="B249" s="787" t="s">
        <v>89</v>
      </c>
      <c r="C249" s="1963">
        <v>336</v>
      </c>
      <c r="D249" s="764">
        <v>403</v>
      </c>
      <c r="E249" s="182" t="str">
        <f>'Sch 3 - Expenses'!E85</f>
        <v>PROD</v>
      </c>
      <c r="F249" s="765"/>
      <c r="G249" s="182">
        <f>'Sch 3 - Expenses'!G85</f>
        <v>0</v>
      </c>
      <c r="H249" s="182">
        <f>'Sch 3 - Expenses'!H85</f>
        <v>0</v>
      </c>
      <c r="I249" s="182">
        <f>'Sch 3 - Expenses'!I85</f>
        <v>0</v>
      </c>
      <c r="J249" s="1247">
        <f>'Sch 3 - Expenses'!J85</f>
        <v>0</v>
      </c>
      <c r="K249" s="777">
        <f t="shared" si="210"/>
        <v>1</v>
      </c>
      <c r="N249" s="1025">
        <f>VLOOKUP($A249,'New Resources - Group'!$A$4:$Y$133,N$2,FALSE)*N$1</f>
        <v>0</v>
      </c>
      <c r="O249" s="988">
        <f t="shared" si="211"/>
        <v>0</v>
      </c>
      <c r="P249" s="989">
        <f>VLOOKUP($E249,O$450:R$461,2,FALSE)*O249*($K249)+IF($G249&lt;&gt;0,($H249/$G249)*O249,0)*(1-$K249)</f>
        <v>0</v>
      </c>
      <c r="Q249" s="989">
        <f>VLOOKUP($E249,O$450:R$461,3,FALSE)*O249*($K249)+IF($G249&lt;&gt;0,($I249/$G249)*O249,0)*(1-$K249)</f>
        <v>0</v>
      </c>
      <c r="R249" s="989">
        <f>VLOOKUP($E249,O$450:R$461,4,FALSE)*O249*($K249)+(O249-P249-Q249)*(1-$K249)</f>
        <v>0</v>
      </c>
      <c r="S249" s="946"/>
      <c r="V249" s="1025">
        <f>VLOOKUP($A249,'New Resources - Group'!$A$4:$Y$133,V$2,FALSE)*V$1</f>
        <v>0</v>
      </c>
      <c r="W249" s="988">
        <f t="shared" si="212"/>
        <v>0</v>
      </c>
      <c r="X249" s="989">
        <f>VLOOKUP($E249,W$450:Z$461,2,FALSE)*W249*($K249)+IF($G249&lt;&gt;0,($H249/$G249)*W249,0)*(1-$K249)</f>
        <v>0</v>
      </c>
      <c r="Y249" s="989">
        <f>VLOOKUP($E249,W$450:Z$461,3,FALSE)*W249*($K249)+IF($G249&lt;&gt;0,($I249/$G249)*W249,0)*(1-$K249)</f>
        <v>0</v>
      </c>
      <c r="Z249" s="989">
        <f>VLOOKUP($E249,W$450:Z$461,4,FALSE)*W249*($K249)+(W249-X249-Y249)*(1-$K249)</f>
        <v>0</v>
      </c>
      <c r="AA249" s="946"/>
      <c r="AD249" s="1025">
        <f>VLOOKUP($A249,'New Resources - Group'!$A$4:$Y$133,AD$2,FALSE)*AD$1</f>
        <v>0</v>
      </c>
      <c r="AE249" s="988">
        <f t="shared" si="213"/>
        <v>0</v>
      </c>
      <c r="AF249" s="989">
        <f>VLOOKUP($E249,AE$450:AH$461,2,FALSE)*AE249*($K249)+IF($G249&lt;&gt;0,($H249/$G249)*AE249,0)*(1-$K249)</f>
        <v>0</v>
      </c>
      <c r="AG249" s="989">
        <f>VLOOKUP($E249,AE$450:AH$461,3,FALSE)*AE249*($K249)+IF($G249&lt;&gt;0,($I249/$G249)*AE249,0)*(1-$K249)</f>
        <v>0</v>
      </c>
      <c r="AH249" s="989">
        <f>VLOOKUP($E249,AE$450:AH$461,4,FALSE)*AE249*($K249)+(AE249-AF249-AG249)*(1-$K249)</f>
        <v>0</v>
      </c>
      <c r="AI249" s="946"/>
      <c r="AL249" s="1025">
        <f>VLOOKUP($A249,'New Resources - Group'!$A$4:$Y$133,AL$2,FALSE)*AL$1</f>
        <v>0</v>
      </c>
      <c r="AM249" s="988">
        <f t="shared" si="214"/>
        <v>0</v>
      </c>
      <c r="AN249" s="989">
        <f>VLOOKUP($E249,AM$450:AP$461,2,FALSE)*AM249*($K249)+IF($G249&lt;&gt;0,($H249/$G249)*AM249,0)*(1-$K249)</f>
        <v>0</v>
      </c>
      <c r="AO249" s="989">
        <f>VLOOKUP($E249,AM$450:AP$461,3,FALSE)*AM249*($K249)+IF($G249&lt;&gt;0,($I249/$G249)*AM249,0)*(1-$K249)</f>
        <v>0</v>
      </c>
      <c r="AP249" s="989">
        <f>VLOOKUP($E249,AM$450:AP$461,4,FALSE)*AM249*($K249)+(AM249-AN249-AO249)*(1-$K249)</f>
        <v>0</v>
      </c>
      <c r="AQ249" s="946"/>
      <c r="AT249" s="1025">
        <f>VLOOKUP($A249,'New Resources - Group'!$A$4:$Y$133,AT$2,FALSE)*AT$1</f>
        <v>0</v>
      </c>
      <c r="AU249" s="988">
        <f t="shared" si="215"/>
        <v>0</v>
      </c>
      <c r="AV249" s="989">
        <f>VLOOKUP($E249,AU$450:AX$461,2,FALSE)*AU249*($K249)+IF($G249&lt;&gt;0,($H249/$G249)*AU249,0)*(1-$K249)</f>
        <v>0</v>
      </c>
      <c r="AW249" s="989">
        <f>VLOOKUP($E249,AU$450:AX$461,3,FALSE)*AU249*($K249)+IF($G249&lt;&gt;0,($I249/$G249)*AU249,0)*(1-$K249)</f>
        <v>0</v>
      </c>
      <c r="AX249" s="989">
        <f>VLOOKUP($E249,AU$450:AX$461,4,FALSE)*AU249*($K249)+(AU249-AV249-AW249)*(1-$K249)</f>
        <v>0</v>
      </c>
      <c r="AY249" s="946"/>
      <c r="BB249" s="1025">
        <f>VLOOKUP($A249,'New Resources - Group'!$A$4:$Y$133,BB$2,FALSE)*BB$1</f>
        <v>0</v>
      </c>
      <c r="BC249" s="988">
        <f t="shared" si="216"/>
        <v>0</v>
      </c>
      <c r="BD249" s="989">
        <f>VLOOKUP($E249,BC$450:BF$461,2,FALSE)*BC249*($K249)+IF($G249&lt;&gt;0,($H249/$G249)*BC249,0)*(1-$K249)</f>
        <v>0</v>
      </c>
      <c r="BE249" s="989">
        <f>VLOOKUP($E249,BC$450:BF$461,3,FALSE)*BC249*($K249)+IF($G249&lt;&gt;0,($I249/$G249)*BC249,0)*(1-$K249)</f>
        <v>0</v>
      </c>
      <c r="BF249" s="989">
        <f>VLOOKUP($E249,BC$450:BF$461,4,FALSE)*BC249*($K249)+(BC249-BD249-BE249)*(1-$K249)</f>
        <v>0</v>
      </c>
      <c r="BG249" s="946"/>
      <c r="BJ249" s="1025">
        <f>VLOOKUP($A249,'New Resources - Group'!$A$4:$Y$133,BJ$2,FALSE)*BJ$1</f>
        <v>0</v>
      </c>
      <c r="BK249" s="988">
        <f t="shared" si="217"/>
        <v>0</v>
      </c>
      <c r="BL249" s="989">
        <f>VLOOKUP($E249,BK$450:BN$461,2,FALSE)*BK249*($K249)+IF($G249&lt;&gt;0,($H249/$G249)*BK249,0)*(1-$K249)</f>
        <v>0</v>
      </c>
      <c r="BM249" s="989">
        <f>VLOOKUP($E249,BK$450:BN$461,3,FALSE)*BK249*($K249)+IF($G249&lt;&gt;0,($I249/$G249)*BK249,0)*(1-$K249)</f>
        <v>0</v>
      </c>
      <c r="BN249" s="989">
        <f>VLOOKUP($E249,BK$450:BN$461,4,FALSE)*BK249*($K249)+(BK249-BL249-BM249)*(1-$K249)</f>
        <v>0</v>
      </c>
      <c r="BO249" s="946"/>
      <c r="BR249" s="1025">
        <f>VLOOKUP($A249,'New Resources - Group'!$A$4:$Y$133,BR$2,FALSE)*BR$1</f>
        <v>0</v>
      </c>
      <c r="BS249" s="988">
        <f t="shared" si="218"/>
        <v>0</v>
      </c>
      <c r="BT249" s="989">
        <f>VLOOKUP($E249,BS$450:BV$461,2,FALSE)*BS249*($K249)+IF($G249&lt;&gt;0,($H249/$G249)*BS249,0)*(1-$K249)</f>
        <v>0</v>
      </c>
      <c r="BU249" s="989">
        <f>VLOOKUP($E249,BS$450:BV$461,3,FALSE)*BS249*($K249)+IF($G249&lt;&gt;0,($I249/$G249)*BS249,0)*(1-$K249)</f>
        <v>0</v>
      </c>
      <c r="BV249" s="989">
        <f>VLOOKUP($E249,BS$450:BV$461,4,FALSE)*BS249*($K249)+(BS249-BT249-BU249)*(1-$K249)</f>
        <v>0</v>
      </c>
      <c r="BW249" s="946"/>
      <c r="BZ249" s="1025">
        <f>VLOOKUP($A249,'New Resources - Group'!$A$4:$Y$133,BZ$2,FALSE)*BZ$1</f>
        <v>0</v>
      </c>
      <c r="CA249" s="988">
        <f t="shared" si="219"/>
        <v>0</v>
      </c>
      <c r="CB249" s="989">
        <f>VLOOKUP($E249,CA$450:CD$461,2,FALSE)*CA249*($K249)+IF($G249&lt;&gt;0,($H249/$G249)*CA249,0)*(1-$K249)</f>
        <v>0</v>
      </c>
      <c r="CC249" s="989">
        <f>VLOOKUP($E249,CA$450:CD$461,3,FALSE)*CA249*($K249)+IF($G249&lt;&gt;0,($I249/$G249)*CA249,0)*(1-$K249)</f>
        <v>0</v>
      </c>
      <c r="CD249" s="989">
        <f>VLOOKUP($E249,CA$450:CD$461,4,FALSE)*CA249*($K249)+(CA249-CB249-CC249)*(1-$K249)</f>
        <v>0</v>
      </c>
      <c r="CE249" s="946"/>
      <c r="CH249" s="1025">
        <f>VLOOKUP($A249,'New Resources - Group'!$A$4:$Y$133,CH$2,FALSE)*CH$1</f>
        <v>0</v>
      </c>
      <c r="CI249" s="988">
        <f t="shared" si="220"/>
        <v>0</v>
      </c>
      <c r="CJ249" s="989">
        <f>VLOOKUP($E249,CI$450:CL$461,2,FALSE)*CI249*($K249)+IF($G249&lt;&gt;0,($H249/$G249)*CI249,0)*(1-$K249)</f>
        <v>0</v>
      </c>
      <c r="CK249" s="989">
        <f>VLOOKUP($E249,CI$450:CL$461,3,FALSE)*CI249*($K249)+IF($G249&lt;&gt;0,($I249/$G249)*CI249,0)*(1-$K249)</f>
        <v>0</v>
      </c>
      <c r="CL249" s="989">
        <f>VLOOKUP($E249,CI$450:CL$461,4,FALSE)*CI249*($K249)+(CI249-CJ249-CK249)*(1-$K249)</f>
        <v>0</v>
      </c>
      <c r="CM249" s="946"/>
      <c r="CP249" s="1025">
        <f>VLOOKUP($A249,'New Resources - Group'!$A$4:$Y$133,CP$2,FALSE)*CP$1</f>
        <v>0</v>
      </c>
      <c r="CQ249" s="988">
        <f t="shared" si="221"/>
        <v>0</v>
      </c>
      <c r="CR249" s="989">
        <f>VLOOKUP($E249,CQ$450:CT$461,2,FALSE)*CQ249*($K249)+IF($G249&lt;&gt;0,($H249/$G249)*CQ249,0)*(1-$K249)</f>
        <v>0</v>
      </c>
      <c r="CS249" s="989">
        <f>VLOOKUP($E249,CQ$450:CT$461,3,FALSE)*CQ249*($K249)+IF($G249&lt;&gt;0,($I249/$G249)*CQ249,0)*(1-$K249)</f>
        <v>0</v>
      </c>
      <c r="CT249" s="989">
        <f>VLOOKUP($E249,CQ$450:CT$461,4,FALSE)*CQ249*($K249)+(CQ249-CR249-CS249)*(1-$K249)</f>
        <v>0</v>
      </c>
      <c r="CU249" s="946"/>
      <c r="CX249" s="1025">
        <f>VLOOKUP($A249,'New Resources - Group'!$A$4:$Y$133,CX$2,FALSE)*CX$1</f>
        <v>0</v>
      </c>
      <c r="CY249" s="988">
        <f t="shared" si="222"/>
        <v>0</v>
      </c>
      <c r="CZ249" s="989">
        <f>VLOOKUP($E249,CY$450:DB$461,2,FALSE)*CY249*($K249)+IF($G249&lt;&gt;0,($H249/$G249)*CY249,0)*(1-$K249)</f>
        <v>0</v>
      </c>
      <c r="DA249" s="989">
        <f>VLOOKUP($E249,CY$450:DB$461,3,FALSE)*CY249*($K249)+IF($G249&lt;&gt;0,($I249/$G249)*CY249,0)*(1-$K249)</f>
        <v>0</v>
      </c>
      <c r="DB249" s="989">
        <f>VLOOKUP($E249,CY$450:DB$461,4,FALSE)*CY249*($K249)+(CY249-CZ249-DA249)*(1-$K249)</f>
        <v>0</v>
      </c>
      <c r="DC249" s="946"/>
      <c r="DF249" s="1025">
        <f>VLOOKUP($A249,'New Resources - Group'!$A$4:$Y$133,DF$2,FALSE)*DF$1</f>
        <v>0</v>
      </c>
      <c r="DG249" s="988">
        <f t="shared" si="223"/>
        <v>0</v>
      </c>
      <c r="DH249" s="989">
        <f>VLOOKUP($E249,DG$450:DJ$461,2,FALSE)*DG249*($K249)+IF($G249&lt;&gt;0,($H249/$G249)*DG249,0)*(1-$K249)</f>
        <v>0</v>
      </c>
      <c r="DI249" s="989">
        <f>VLOOKUP($E249,DG$450:DJ$461,3,FALSE)*DG249*($K249)+IF($G249&lt;&gt;0,($I249/$G249)*DG249,0)*(1-$K249)</f>
        <v>0</v>
      </c>
      <c r="DJ249" s="989">
        <f>VLOOKUP($E249,DG$450:DJ$461,4,FALSE)*DG249*($K249)+(DG249-DH249-DI249)*(1-$K249)</f>
        <v>0</v>
      </c>
      <c r="DK249" s="946"/>
      <c r="DN249" s="1025">
        <f>VLOOKUP($A249,'New Resources - Group'!$A$4:$Y$133,DN$2,FALSE)*DN$1</f>
        <v>0</v>
      </c>
      <c r="DO249" s="988">
        <f t="shared" si="224"/>
        <v>0</v>
      </c>
      <c r="DP249" s="989">
        <f>VLOOKUP($E249,DO$450:DR$461,2,FALSE)*DO249*($K249)+IF($G249&lt;&gt;0,($H249/$G249)*DO249,0)*(1-$K249)</f>
        <v>0</v>
      </c>
      <c r="DQ249" s="989">
        <f>VLOOKUP($E249,DO$450:DR$461,3,FALSE)*DO249*($K249)+IF($G249&lt;&gt;0,($I249/$G249)*DO249,0)*(1-$K249)</f>
        <v>0</v>
      </c>
      <c r="DR249" s="989">
        <f>VLOOKUP($E249,DO$450:DR$461,4,FALSE)*DO249*($K249)+(DO249-DP249-DQ249)*(1-$K249)</f>
        <v>0</v>
      </c>
      <c r="DS249" s="946"/>
      <c r="DV249" s="1025">
        <f>VLOOKUP($A249,'New Resources - Group'!$A$4:$Y$133,DV$2,FALSE)*DV$1</f>
        <v>0</v>
      </c>
      <c r="DW249" s="988">
        <f t="shared" si="225"/>
        <v>0</v>
      </c>
      <c r="DX249" s="989">
        <f>VLOOKUP($E249,DW$450:DZ$461,2,FALSE)*DW249*($K249)+IF($G249&lt;&gt;0,($H249/$G249)*DW249,0)*(1-$K249)</f>
        <v>0</v>
      </c>
      <c r="DY249" s="989">
        <f>VLOOKUP($E249,DW$450:DZ$461,3,FALSE)*DW249*($K249)+IF($G249&lt;&gt;0,($I249/$G249)*DW249,0)*(1-$K249)</f>
        <v>0</v>
      </c>
      <c r="DZ249" s="989">
        <f>VLOOKUP($E249,DW$450:DZ$461,4,FALSE)*DW249*($K249)+(DW249-DX249-DY249)*(1-$K249)</f>
        <v>0</v>
      </c>
      <c r="EA249" s="946"/>
      <c r="ED249" s="1025">
        <f>VLOOKUP($A249,'New Resources - Group'!$A$4:$Y$133,ED$2,FALSE)*ED$1</f>
        <v>0</v>
      </c>
      <c r="EE249" s="988">
        <f t="shared" si="226"/>
        <v>0</v>
      </c>
      <c r="EF249" s="989">
        <f>VLOOKUP($E249,EE$450:EH$461,2,FALSE)*EE249*($K249)+IF($G249&lt;&gt;0,($H249/$G249)*EE249,0)*(1-$K249)</f>
        <v>0</v>
      </c>
      <c r="EG249" s="989">
        <f>VLOOKUP($E249,EE$450:EH$461,3,FALSE)*EE249*($K249)+IF($G249&lt;&gt;0,($I249/$G249)*EE249,0)*(1-$K249)</f>
        <v>0</v>
      </c>
      <c r="EH249" s="989">
        <f>VLOOKUP($E249,EE$450:EH$461,4,FALSE)*EE249*($K249)+(EE249-EF249-EG249)*(1-$K249)</f>
        <v>0</v>
      </c>
      <c r="EI249" s="946"/>
      <c r="EL249" s="1025">
        <f>VLOOKUP($A249,'New Resources - Group'!$A$4:$Y$133,EL$2,FALSE)*EL$1</f>
        <v>0</v>
      </c>
      <c r="EM249" s="988">
        <f t="shared" si="227"/>
        <v>0</v>
      </c>
      <c r="EN249" s="989">
        <f>VLOOKUP($E249,EM$450:EP$461,2,FALSE)*EM249*($K249)+IF($G249&lt;&gt;0,($H249/$G249)*EM249,0)*(1-$K249)</f>
        <v>0</v>
      </c>
      <c r="EO249" s="989">
        <f>VLOOKUP($E249,EM$450:EP$461,3,FALSE)*EM249*($K249)+IF($G249&lt;&gt;0,($I249/$G249)*EM249,0)*(1-$K249)</f>
        <v>0</v>
      </c>
      <c r="EP249" s="989">
        <f>VLOOKUP($E249,EM$450:EP$461,4,FALSE)*EM249*($K249)+(EM249-EN249-EO249)*(1-$K249)</f>
        <v>0</v>
      </c>
      <c r="EQ249" s="946"/>
      <c r="ET249" s="1025">
        <f>VLOOKUP($A249,'New Resources - Group'!$A$4:$Y$133,ET$2,FALSE)*ET$1</f>
        <v>0</v>
      </c>
      <c r="EU249" s="988">
        <f t="shared" si="228"/>
        <v>0</v>
      </c>
      <c r="EV249" s="989">
        <f>VLOOKUP($E249,EU$450:EX$461,2,FALSE)*EU249*($K249)+IF($G249&lt;&gt;0,($H249/$G249)*EU249,0)*(1-$K249)</f>
        <v>0</v>
      </c>
      <c r="EW249" s="989">
        <f>VLOOKUP($E249,EU$450:EX$461,3,FALSE)*EU249*($K249)+IF($G249&lt;&gt;0,($I249/$G249)*EU249,0)*(1-$K249)</f>
        <v>0</v>
      </c>
      <c r="EX249" s="989">
        <f>VLOOKUP($E249,EU$450:EX$461,4,FALSE)*EU249*($K249)+(EU249-EV249-EW249)*(1-$K249)</f>
        <v>0</v>
      </c>
      <c r="EY249" s="946"/>
      <c r="FB249" s="1025">
        <f>VLOOKUP($A249,'New Resources - Group'!$A$4:$Y$133,FB$2,FALSE)*FB$1</f>
        <v>0</v>
      </c>
      <c r="FC249" s="988">
        <f t="shared" si="229"/>
        <v>0</v>
      </c>
      <c r="FD249" s="989">
        <f>VLOOKUP($E249,FC$450:FF$461,2,FALSE)*FC249*($K249)+IF($G249&lt;&gt;0,($H249/$G249)*FC249,0)*(1-$K249)</f>
        <v>0</v>
      </c>
      <c r="FE249" s="989">
        <f>VLOOKUP($E249,FC$450:FF$461,3,FALSE)*FC249*($K249)+IF($G249&lt;&gt;0,($I249/$G249)*FC249,0)*(1-$K249)</f>
        <v>0</v>
      </c>
      <c r="FF249" s="989">
        <f>VLOOKUP($E249,FC$450:FF$461,4,FALSE)*FC249*($K249)+(FC249-FD249-FE249)*(1-$K249)</f>
        <v>0</v>
      </c>
      <c r="FG249" s="946"/>
      <c r="FJ249" s="1025">
        <f>VLOOKUP($A249,'New Resources - Group'!$A$4:$Y$133,FJ$2,FALSE)*FJ$1</f>
        <v>0</v>
      </c>
      <c r="FK249" s="988">
        <f t="shared" si="230"/>
        <v>0</v>
      </c>
      <c r="FL249" s="989">
        <f>VLOOKUP($E249,FK$450:FN$461,2,FALSE)*FK249*($K249)+IF($G249&lt;&gt;0,($H249/$G249)*FK249,0)*(1-$K249)</f>
        <v>0</v>
      </c>
      <c r="FM249" s="989">
        <f>VLOOKUP($E249,FK$450:FN$461,3,FALSE)*FK249*($K249)+IF($G249&lt;&gt;0,($I249/$G249)*FK249,0)*(1-$K249)</f>
        <v>0</v>
      </c>
      <c r="FN249" s="989">
        <f>VLOOKUP($E249,FK$450:FN$461,4,FALSE)*FK249*($K249)+(FK249-FL249-FM249)*(1-$K249)</f>
        <v>0</v>
      </c>
      <c r="FO249" s="946"/>
    </row>
    <row r="250" spans="1:171">
      <c r="A250" s="1267">
        <v>450</v>
      </c>
      <c r="B250" s="787" t="s">
        <v>385</v>
      </c>
      <c r="C250" s="1963">
        <v>336</v>
      </c>
      <c r="D250" s="764">
        <v>403</v>
      </c>
      <c r="E250" s="182" t="str">
        <f>'Sch 3 - Expenses'!E86</f>
        <v>PROD</v>
      </c>
      <c r="F250" s="765"/>
      <c r="G250" s="182">
        <f>'Sch 3 - Expenses'!G86</f>
        <v>0</v>
      </c>
      <c r="H250" s="182">
        <f>'Sch 3 - Expenses'!H86</f>
        <v>0</v>
      </c>
      <c r="I250" s="182">
        <f>'Sch 3 - Expenses'!I86</f>
        <v>0</v>
      </c>
      <c r="J250" s="1247">
        <f>'Sch 3 - Expenses'!J86</f>
        <v>0</v>
      </c>
      <c r="K250" s="777">
        <f t="shared" si="210"/>
        <v>1</v>
      </c>
      <c r="N250" s="1025">
        <f>VLOOKUP($A250,'New Resources - Group'!$A$4:$Y$133,N$2,FALSE)*N$1</f>
        <v>0</v>
      </c>
      <c r="O250" s="988">
        <f t="shared" si="211"/>
        <v>0</v>
      </c>
      <c r="P250" s="989">
        <f>VLOOKUP($E250,O$450:R$461,2,FALSE)*O250*($K250)+IF($G250&lt;&gt;0,($H250/$G250)*O250,0)*(1-$K250)</f>
        <v>0</v>
      </c>
      <c r="Q250" s="989">
        <f>VLOOKUP($E250,O$450:R$461,3,FALSE)*O250*($K250)+IF($G250&lt;&gt;0,($I250/$G250)*O250,0)*(1-$K250)</f>
        <v>0</v>
      </c>
      <c r="R250" s="989">
        <f>VLOOKUP($E250,O$450:R$461,4,FALSE)*O250*($K250)+(O250-P250-Q250)*(1-$K250)</f>
        <v>0</v>
      </c>
      <c r="S250" s="946"/>
      <c r="V250" s="1025">
        <f>VLOOKUP($A250,'New Resources - Group'!$A$4:$Y$133,V$2,FALSE)*V$1</f>
        <v>0</v>
      </c>
      <c r="W250" s="988">
        <f t="shared" si="212"/>
        <v>0</v>
      </c>
      <c r="X250" s="989">
        <f>VLOOKUP($E250,W$450:Z$461,2,FALSE)*W250*($K250)+IF($G250&lt;&gt;0,($H250/$G250)*W250,0)*(1-$K250)</f>
        <v>0</v>
      </c>
      <c r="Y250" s="989">
        <f>VLOOKUP($E250,W$450:Z$461,3,FALSE)*W250*($K250)+IF($G250&lt;&gt;0,($I250/$G250)*W250,0)*(1-$K250)</f>
        <v>0</v>
      </c>
      <c r="Z250" s="989">
        <f>VLOOKUP($E250,W$450:Z$461,4,FALSE)*W250*($K250)+(W250-X250-Y250)*(1-$K250)</f>
        <v>0</v>
      </c>
      <c r="AA250" s="946"/>
      <c r="AD250" s="1025">
        <f>VLOOKUP($A250,'New Resources - Group'!$A$4:$Y$133,AD$2,FALSE)*AD$1</f>
        <v>0</v>
      </c>
      <c r="AE250" s="988">
        <f t="shared" si="213"/>
        <v>0</v>
      </c>
      <c r="AF250" s="989">
        <f>VLOOKUP($E250,AE$450:AH$461,2,FALSE)*AE250*($K250)+IF($G250&lt;&gt;0,($H250/$G250)*AE250,0)*(1-$K250)</f>
        <v>0</v>
      </c>
      <c r="AG250" s="989">
        <f>VLOOKUP($E250,AE$450:AH$461,3,FALSE)*AE250*($K250)+IF($G250&lt;&gt;0,($I250/$G250)*AE250,0)*(1-$K250)</f>
        <v>0</v>
      </c>
      <c r="AH250" s="989">
        <f>VLOOKUP($E250,AE$450:AH$461,4,FALSE)*AE250*($K250)+(AE250-AF250-AG250)*(1-$K250)</f>
        <v>0</v>
      </c>
      <c r="AI250" s="946"/>
      <c r="AL250" s="1025">
        <f>VLOOKUP($A250,'New Resources - Group'!$A$4:$Y$133,AL$2,FALSE)*AL$1</f>
        <v>0</v>
      </c>
      <c r="AM250" s="988">
        <f t="shared" si="214"/>
        <v>0</v>
      </c>
      <c r="AN250" s="989">
        <f>VLOOKUP($E250,AM$450:AP$461,2,FALSE)*AM250*($K250)+IF($G250&lt;&gt;0,($H250/$G250)*AM250,0)*(1-$K250)</f>
        <v>0</v>
      </c>
      <c r="AO250" s="989">
        <f>VLOOKUP($E250,AM$450:AP$461,3,FALSE)*AM250*($K250)+IF($G250&lt;&gt;0,($I250/$G250)*AM250,0)*(1-$K250)</f>
        <v>0</v>
      </c>
      <c r="AP250" s="989">
        <f>VLOOKUP($E250,AM$450:AP$461,4,FALSE)*AM250*($K250)+(AM250-AN250-AO250)*(1-$K250)</f>
        <v>0</v>
      </c>
      <c r="AQ250" s="946"/>
      <c r="AT250" s="1025">
        <f>VLOOKUP($A250,'New Resources - Group'!$A$4:$Y$133,AT$2,FALSE)*AT$1</f>
        <v>0</v>
      </c>
      <c r="AU250" s="988">
        <f t="shared" si="215"/>
        <v>0</v>
      </c>
      <c r="AV250" s="989">
        <f>VLOOKUP($E250,AU$450:AX$461,2,FALSE)*AU250*($K250)+IF($G250&lt;&gt;0,($H250/$G250)*AU250,0)*(1-$K250)</f>
        <v>0</v>
      </c>
      <c r="AW250" s="989">
        <f>VLOOKUP($E250,AU$450:AX$461,3,FALSE)*AU250*($K250)+IF($G250&lt;&gt;0,($I250/$G250)*AU250,0)*(1-$K250)</f>
        <v>0</v>
      </c>
      <c r="AX250" s="989">
        <f>VLOOKUP($E250,AU$450:AX$461,4,FALSE)*AU250*($K250)+(AU250-AV250-AW250)*(1-$K250)</f>
        <v>0</v>
      </c>
      <c r="AY250" s="946"/>
      <c r="BB250" s="1025">
        <f>VLOOKUP($A250,'New Resources - Group'!$A$4:$Y$133,BB$2,FALSE)*BB$1</f>
        <v>0</v>
      </c>
      <c r="BC250" s="988">
        <f t="shared" si="216"/>
        <v>0</v>
      </c>
      <c r="BD250" s="989">
        <f>VLOOKUP($E250,BC$450:BF$461,2,FALSE)*BC250*($K250)+IF($G250&lt;&gt;0,($H250/$G250)*BC250,0)*(1-$K250)</f>
        <v>0</v>
      </c>
      <c r="BE250" s="989">
        <f>VLOOKUP($E250,BC$450:BF$461,3,FALSE)*BC250*($K250)+IF($G250&lt;&gt;0,($I250/$G250)*BC250,0)*(1-$K250)</f>
        <v>0</v>
      </c>
      <c r="BF250" s="989">
        <f>VLOOKUP($E250,BC$450:BF$461,4,FALSE)*BC250*($K250)+(BC250-BD250-BE250)*(1-$K250)</f>
        <v>0</v>
      </c>
      <c r="BG250" s="946"/>
      <c r="BJ250" s="1025">
        <f>VLOOKUP($A250,'New Resources - Group'!$A$4:$Y$133,BJ$2,FALSE)*BJ$1</f>
        <v>0</v>
      </c>
      <c r="BK250" s="988">
        <f t="shared" si="217"/>
        <v>0</v>
      </c>
      <c r="BL250" s="989">
        <f>VLOOKUP($E250,BK$450:BN$461,2,FALSE)*BK250*($K250)+IF($G250&lt;&gt;0,($H250/$G250)*BK250,0)*(1-$K250)</f>
        <v>0</v>
      </c>
      <c r="BM250" s="989">
        <f>VLOOKUP($E250,BK$450:BN$461,3,FALSE)*BK250*($K250)+IF($G250&lt;&gt;0,($I250/$G250)*BK250,0)*(1-$K250)</f>
        <v>0</v>
      </c>
      <c r="BN250" s="989">
        <f>VLOOKUP($E250,BK$450:BN$461,4,FALSE)*BK250*($K250)+(BK250-BL250-BM250)*(1-$K250)</f>
        <v>0</v>
      </c>
      <c r="BO250" s="946"/>
      <c r="BR250" s="1025">
        <f>VLOOKUP($A250,'New Resources - Group'!$A$4:$Y$133,BR$2,FALSE)*BR$1</f>
        <v>0</v>
      </c>
      <c r="BS250" s="988">
        <f t="shared" si="218"/>
        <v>0</v>
      </c>
      <c r="BT250" s="989">
        <f>VLOOKUP($E250,BS$450:BV$461,2,FALSE)*BS250*($K250)+IF($G250&lt;&gt;0,($H250/$G250)*BS250,0)*(1-$K250)</f>
        <v>0</v>
      </c>
      <c r="BU250" s="989">
        <f>VLOOKUP($E250,BS$450:BV$461,3,FALSE)*BS250*($K250)+IF($G250&lt;&gt;0,($I250/$G250)*BS250,0)*(1-$K250)</f>
        <v>0</v>
      </c>
      <c r="BV250" s="989">
        <f>VLOOKUP($E250,BS$450:BV$461,4,FALSE)*BS250*($K250)+(BS250-BT250-BU250)*(1-$K250)</f>
        <v>0</v>
      </c>
      <c r="BW250" s="946"/>
      <c r="BZ250" s="1025">
        <f>VLOOKUP($A250,'New Resources - Group'!$A$4:$Y$133,BZ$2,FALSE)*BZ$1</f>
        <v>0</v>
      </c>
      <c r="CA250" s="988">
        <f t="shared" si="219"/>
        <v>0</v>
      </c>
      <c r="CB250" s="989">
        <f>VLOOKUP($E250,CA$450:CD$461,2,FALSE)*CA250*($K250)+IF($G250&lt;&gt;0,($H250/$G250)*CA250,0)*(1-$K250)</f>
        <v>0</v>
      </c>
      <c r="CC250" s="989">
        <f>VLOOKUP($E250,CA$450:CD$461,3,FALSE)*CA250*($K250)+IF($G250&lt;&gt;0,($I250/$G250)*CA250,0)*(1-$K250)</f>
        <v>0</v>
      </c>
      <c r="CD250" s="989">
        <f>VLOOKUP($E250,CA$450:CD$461,4,FALSE)*CA250*($K250)+(CA250-CB250-CC250)*(1-$K250)</f>
        <v>0</v>
      </c>
      <c r="CE250" s="946"/>
      <c r="CH250" s="1025">
        <f>VLOOKUP($A250,'New Resources - Group'!$A$4:$Y$133,CH$2,FALSE)*CH$1</f>
        <v>0</v>
      </c>
      <c r="CI250" s="988">
        <f t="shared" si="220"/>
        <v>0</v>
      </c>
      <c r="CJ250" s="989">
        <f>VLOOKUP($E250,CI$450:CL$461,2,FALSE)*CI250*($K250)+IF($G250&lt;&gt;0,($H250/$G250)*CI250,0)*(1-$K250)</f>
        <v>0</v>
      </c>
      <c r="CK250" s="989">
        <f>VLOOKUP($E250,CI$450:CL$461,3,FALSE)*CI250*($K250)+IF($G250&lt;&gt;0,($I250/$G250)*CI250,0)*(1-$K250)</f>
        <v>0</v>
      </c>
      <c r="CL250" s="989">
        <f>VLOOKUP($E250,CI$450:CL$461,4,FALSE)*CI250*($K250)+(CI250-CJ250-CK250)*(1-$K250)</f>
        <v>0</v>
      </c>
      <c r="CM250" s="946"/>
      <c r="CP250" s="1025">
        <f>VLOOKUP($A250,'New Resources - Group'!$A$4:$Y$133,CP$2,FALSE)*CP$1</f>
        <v>0</v>
      </c>
      <c r="CQ250" s="988">
        <f t="shared" si="221"/>
        <v>0</v>
      </c>
      <c r="CR250" s="989">
        <f>VLOOKUP($E250,CQ$450:CT$461,2,FALSE)*CQ250*($K250)+IF($G250&lt;&gt;0,($H250/$G250)*CQ250,0)*(1-$K250)</f>
        <v>0</v>
      </c>
      <c r="CS250" s="989">
        <f>VLOOKUP($E250,CQ$450:CT$461,3,FALSE)*CQ250*($K250)+IF($G250&lt;&gt;0,($I250/$G250)*CQ250,0)*(1-$K250)</f>
        <v>0</v>
      </c>
      <c r="CT250" s="989">
        <f>VLOOKUP($E250,CQ$450:CT$461,4,FALSE)*CQ250*($K250)+(CQ250-CR250-CS250)*(1-$K250)</f>
        <v>0</v>
      </c>
      <c r="CU250" s="946"/>
      <c r="CX250" s="1025">
        <f>VLOOKUP($A250,'New Resources - Group'!$A$4:$Y$133,CX$2,FALSE)*CX$1</f>
        <v>0</v>
      </c>
      <c r="CY250" s="988">
        <f t="shared" si="222"/>
        <v>0</v>
      </c>
      <c r="CZ250" s="989">
        <f>VLOOKUP($E250,CY$450:DB$461,2,FALSE)*CY250*($K250)+IF($G250&lt;&gt;0,($H250/$G250)*CY250,0)*(1-$K250)</f>
        <v>0</v>
      </c>
      <c r="DA250" s="989">
        <f>VLOOKUP($E250,CY$450:DB$461,3,FALSE)*CY250*($K250)+IF($G250&lt;&gt;0,($I250/$G250)*CY250,0)*(1-$K250)</f>
        <v>0</v>
      </c>
      <c r="DB250" s="989">
        <f>VLOOKUP($E250,CY$450:DB$461,4,FALSE)*CY250*($K250)+(CY250-CZ250-DA250)*(1-$K250)</f>
        <v>0</v>
      </c>
      <c r="DC250" s="946"/>
      <c r="DF250" s="1025">
        <f>VLOOKUP($A250,'New Resources - Group'!$A$4:$Y$133,DF$2,FALSE)*DF$1</f>
        <v>0</v>
      </c>
      <c r="DG250" s="988">
        <f t="shared" si="223"/>
        <v>0</v>
      </c>
      <c r="DH250" s="989">
        <f>VLOOKUP($E250,DG$450:DJ$461,2,FALSE)*DG250*($K250)+IF($G250&lt;&gt;0,($H250/$G250)*DG250,0)*(1-$K250)</f>
        <v>0</v>
      </c>
      <c r="DI250" s="989">
        <f>VLOOKUP($E250,DG$450:DJ$461,3,FALSE)*DG250*($K250)+IF($G250&lt;&gt;0,($I250/$G250)*DG250,0)*(1-$K250)</f>
        <v>0</v>
      </c>
      <c r="DJ250" s="989">
        <f>VLOOKUP($E250,DG$450:DJ$461,4,FALSE)*DG250*($K250)+(DG250-DH250-DI250)*(1-$K250)</f>
        <v>0</v>
      </c>
      <c r="DK250" s="946"/>
      <c r="DN250" s="1025">
        <f>VLOOKUP($A250,'New Resources - Group'!$A$4:$Y$133,DN$2,FALSE)*DN$1</f>
        <v>0</v>
      </c>
      <c r="DO250" s="988">
        <f t="shared" si="224"/>
        <v>0</v>
      </c>
      <c r="DP250" s="989">
        <f>VLOOKUP($E250,DO$450:DR$461,2,FALSE)*DO250*($K250)+IF($G250&lt;&gt;0,($H250/$G250)*DO250,0)*(1-$K250)</f>
        <v>0</v>
      </c>
      <c r="DQ250" s="989">
        <f>VLOOKUP($E250,DO$450:DR$461,3,FALSE)*DO250*($K250)+IF($G250&lt;&gt;0,($I250/$G250)*DO250,0)*(1-$K250)</f>
        <v>0</v>
      </c>
      <c r="DR250" s="989">
        <f>VLOOKUP($E250,DO$450:DR$461,4,FALSE)*DO250*($K250)+(DO250-DP250-DQ250)*(1-$K250)</f>
        <v>0</v>
      </c>
      <c r="DS250" s="946"/>
      <c r="DV250" s="1025">
        <f>VLOOKUP($A250,'New Resources - Group'!$A$4:$Y$133,DV$2,FALSE)*DV$1</f>
        <v>0</v>
      </c>
      <c r="DW250" s="988">
        <f t="shared" si="225"/>
        <v>0</v>
      </c>
      <c r="DX250" s="989">
        <f>VLOOKUP($E250,DW$450:DZ$461,2,FALSE)*DW250*($K250)+IF($G250&lt;&gt;0,($H250/$G250)*DW250,0)*(1-$K250)</f>
        <v>0</v>
      </c>
      <c r="DY250" s="989">
        <f>VLOOKUP($E250,DW$450:DZ$461,3,FALSE)*DW250*($K250)+IF($G250&lt;&gt;0,($I250/$G250)*DW250,0)*(1-$K250)</f>
        <v>0</v>
      </c>
      <c r="DZ250" s="989">
        <f>VLOOKUP($E250,DW$450:DZ$461,4,FALSE)*DW250*($K250)+(DW250-DX250-DY250)*(1-$K250)</f>
        <v>0</v>
      </c>
      <c r="EA250" s="946"/>
      <c r="ED250" s="1025">
        <f>VLOOKUP($A250,'New Resources - Group'!$A$4:$Y$133,ED$2,FALSE)*ED$1</f>
        <v>0</v>
      </c>
      <c r="EE250" s="988">
        <f t="shared" si="226"/>
        <v>0</v>
      </c>
      <c r="EF250" s="989">
        <f>VLOOKUP($E250,EE$450:EH$461,2,FALSE)*EE250*($K250)+IF($G250&lt;&gt;0,($H250/$G250)*EE250,0)*(1-$K250)</f>
        <v>0</v>
      </c>
      <c r="EG250" s="989">
        <f>VLOOKUP($E250,EE$450:EH$461,3,FALSE)*EE250*($K250)+IF($G250&lt;&gt;0,($I250/$G250)*EE250,0)*(1-$K250)</f>
        <v>0</v>
      </c>
      <c r="EH250" s="989">
        <f>VLOOKUP($E250,EE$450:EH$461,4,FALSE)*EE250*($K250)+(EE250-EF250-EG250)*(1-$K250)</f>
        <v>0</v>
      </c>
      <c r="EI250" s="946"/>
      <c r="EL250" s="1025">
        <f>VLOOKUP($A250,'New Resources - Group'!$A$4:$Y$133,EL$2,FALSE)*EL$1</f>
        <v>0</v>
      </c>
      <c r="EM250" s="988">
        <f t="shared" si="227"/>
        <v>0</v>
      </c>
      <c r="EN250" s="989">
        <f>VLOOKUP($E250,EM$450:EP$461,2,FALSE)*EM250*($K250)+IF($G250&lt;&gt;0,($H250/$G250)*EM250,0)*(1-$K250)</f>
        <v>0</v>
      </c>
      <c r="EO250" s="989">
        <f>VLOOKUP($E250,EM$450:EP$461,3,FALSE)*EM250*($K250)+IF($G250&lt;&gt;0,($I250/$G250)*EM250,0)*(1-$K250)</f>
        <v>0</v>
      </c>
      <c r="EP250" s="989">
        <f>VLOOKUP($E250,EM$450:EP$461,4,FALSE)*EM250*($K250)+(EM250-EN250-EO250)*(1-$K250)</f>
        <v>0</v>
      </c>
      <c r="EQ250" s="946"/>
      <c r="ET250" s="1025">
        <f>VLOOKUP($A250,'New Resources - Group'!$A$4:$Y$133,ET$2,FALSE)*ET$1</f>
        <v>0</v>
      </c>
      <c r="EU250" s="988">
        <f t="shared" si="228"/>
        <v>0</v>
      </c>
      <c r="EV250" s="989">
        <f>VLOOKUP($E250,EU$450:EX$461,2,FALSE)*EU250*($K250)+IF($G250&lt;&gt;0,($H250/$G250)*EU250,0)*(1-$K250)</f>
        <v>0</v>
      </c>
      <c r="EW250" s="989">
        <f>VLOOKUP($E250,EU$450:EX$461,3,FALSE)*EU250*($K250)+IF($G250&lt;&gt;0,($I250/$G250)*EU250,0)*(1-$K250)</f>
        <v>0</v>
      </c>
      <c r="EX250" s="989">
        <f>VLOOKUP($E250,EU$450:EX$461,4,FALSE)*EU250*($K250)+(EU250-EV250-EW250)*(1-$K250)</f>
        <v>0</v>
      </c>
      <c r="EY250" s="946"/>
      <c r="FB250" s="1025">
        <f>VLOOKUP($A250,'New Resources - Group'!$A$4:$Y$133,FB$2,FALSE)*FB$1</f>
        <v>0</v>
      </c>
      <c r="FC250" s="988">
        <f t="shared" si="229"/>
        <v>0</v>
      </c>
      <c r="FD250" s="989">
        <f>VLOOKUP($E250,FC$450:FF$461,2,FALSE)*FC250*($K250)+IF($G250&lt;&gt;0,($H250/$G250)*FC250,0)*(1-$K250)</f>
        <v>0</v>
      </c>
      <c r="FE250" s="989">
        <f>VLOOKUP($E250,FC$450:FF$461,3,FALSE)*FC250*($K250)+IF($G250&lt;&gt;0,($I250/$G250)*FC250,0)*(1-$K250)</f>
        <v>0</v>
      </c>
      <c r="FF250" s="989">
        <f>VLOOKUP($E250,FC$450:FF$461,4,FALSE)*FC250*($K250)+(FC250-FD250-FE250)*(1-$K250)</f>
        <v>0</v>
      </c>
      <c r="FG250" s="946"/>
      <c r="FJ250" s="1025">
        <f>VLOOKUP($A250,'New Resources - Group'!$A$4:$Y$133,FJ$2,FALSE)*FJ$1</f>
        <v>0</v>
      </c>
      <c r="FK250" s="988">
        <f t="shared" si="230"/>
        <v>0</v>
      </c>
      <c r="FL250" s="989">
        <f>VLOOKUP($E250,FK$450:FN$461,2,FALSE)*FK250*($K250)+IF($G250&lt;&gt;0,($H250/$G250)*FK250,0)*(1-$K250)</f>
        <v>0</v>
      </c>
      <c r="FM250" s="989">
        <f>VLOOKUP($E250,FK$450:FN$461,3,FALSE)*FK250*($K250)+IF($G250&lt;&gt;0,($I250/$G250)*FK250,0)*(1-$K250)</f>
        <v>0</v>
      </c>
      <c r="FN250" s="989">
        <f>VLOOKUP($E250,FK$450:FN$461,4,FALSE)*FK250*($K250)+(FK250-FL250-FM250)*(1-$K250)</f>
        <v>0</v>
      </c>
      <c r="FO250" s="946"/>
    </row>
    <row r="251" spans="1:171">
      <c r="A251" s="1267">
        <v>460</v>
      </c>
      <c r="B251" s="787" t="s">
        <v>386</v>
      </c>
      <c r="C251" s="1963">
        <v>336</v>
      </c>
      <c r="D251" s="764">
        <v>403</v>
      </c>
      <c r="E251" s="182" t="str">
        <f>'Sch 3 - Expenses'!E87</f>
        <v>PROD</v>
      </c>
      <c r="F251" s="765"/>
      <c r="G251" s="182">
        <f>'Sch 3 - Expenses'!G87</f>
        <v>0</v>
      </c>
      <c r="H251" s="182">
        <f>'Sch 3 - Expenses'!H87</f>
        <v>0</v>
      </c>
      <c r="I251" s="182">
        <f>'Sch 3 - Expenses'!I87</f>
        <v>0</v>
      </c>
      <c r="J251" s="1247">
        <f>'Sch 3 - Expenses'!J87</f>
        <v>0</v>
      </c>
      <c r="K251" s="777">
        <f t="shared" si="210"/>
        <v>1</v>
      </c>
      <c r="N251" s="1025">
        <f>VLOOKUP($A251,'New Resources - Group'!$A$4:$Y$133,N$2,FALSE)*N$1</f>
        <v>0</v>
      </c>
      <c r="O251" s="988">
        <f t="shared" si="211"/>
        <v>0</v>
      </c>
      <c r="P251" s="989">
        <f>VLOOKUP($E251,O$450:R$461,2,FALSE)*O251*($K251)+IF($G251&lt;&gt;0,($H251/$G251)*O251,0)*(1-$K251)</f>
        <v>0</v>
      </c>
      <c r="Q251" s="989">
        <f>VLOOKUP($E251,O$450:R$461,3,FALSE)*O251*($K251)+IF($G251&lt;&gt;0,($I251/$G251)*O251,0)*(1-$K251)</f>
        <v>0</v>
      </c>
      <c r="R251" s="989">
        <f>VLOOKUP($E251,O$450:R$461,4,FALSE)*O251*($K251)+(O251-P251-Q251)*(1-$K251)</f>
        <v>0</v>
      </c>
      <c r="S251" s="946"/>
      <c r="V251" s="1025">
        <f>VLOOKUP($A251,'New Resources - Group'!$A$4:$Y$133,V$2,FALSE)*V$1</f>
        <v>0</v>
      </c>
      <c r="W251" s="988">
        <f t="shared" si="212"/>
        <v>0</v>
      </c>
      <c r="X251" s="989">
        <f>VLOOKUP($E251,W$450:Z$461,2,FALSE)*W251*($K251)+IF($G251&lt;&gt;0,($H251/$G251)*W251,0)*(1-$K251)</f>
        <v>0</v>
      </c>
      <c r="Y251" s="989">
        <f>VLOOKUP($E251,W$450:Z$461,3,FALSE)*W251*($K251)+IF($G251&lt;&gt;0,($I251/$G251)*W251,0)*(1-$K251)</f>
        <v>0</v>
      </c>
      <c r="Z251" s="989">
        <f>VLOOKUP($E251,W$450:Z$461,4,FALSE)*W251*($K251)+(W251-X251-Y251)*(1-$K251)</f>
        <v>0</v>
      </c>
      <c r="AA251" s="946"/>
      <c r="AD251" s="1025">
        <f>VLOOKUP($A251,'New Resources - Group'!$A$4:$Y$133,AD$2,FALSE)*AD$1</f>
        <v>0</v>
      </c>
      <c r="AE251" s="988">
        <f t="shared" si="213"/>
        <v>0</v>
      </c>
      <c r="AF251" s="989">
        <f>VLOOKUP($E251,AE$450:AH$461,2,FALSE)*AE251*($K251)+IF($G251&lt;&gt;0,($H251/$G251)*AE251,0)*(1-$K251)</f>
        <v>0</v>
      </c>
      <c r="AG251" s="989">
        <f>VLOOKUP($E251,AE$450:AH$461,3,FALSE)*AE251*($K251)+IF($G251&lt;&gt;0,($I251/$G251)*AE251,0)*(1-$K251)</f>
        <v>0</v>
      </c>
      <c r="AH251" s="989">
        <f>VLOOKUP($E251,AE$450:AH$461,4,FALSE)*AE251*($K251)+(AE251-AF251-AG251)*(1-$K251)</f>
        <v>0</v>
      </c>
      <c r="AI251" s="946"/>
      <c r="AL251" s="1025">
        <f>VLOOKUP($A251,'New Resources - Group'!$A$4:$Y$133,AL$2,FALSE)*AL$1</f>
        <v>0</v>
      </c>
      <c r="AM251" s="988">
        <f t="shared" si="214"/>
        <v>0</v>
      </c>
      <c r="AN251" s="989">
        <f>VLOOKUP($E251,AM$450:AP$461,2,FALSE)*AM251*($K251)+IF($G251&lt;&gt;0,($H251/$G251)*AM251,0)*(1-$K251)</f>
        <v>0</v>
      </c>
      <c r="AO251" s="989">
        <f>VLOOKUP($E251,AM$450:AP$461,3,FALSE)*AM251*($K251)+IF($G251&lt;&gt;0,($I251/$G251)*AM251,0)*(1-$K251)</f>
        <v>0</v>
      </c>
      <c r="AP251" s="989">
        <f>VLOOKUP($E251,AM$450:AP$461,4,FALSE)*AM251*($K251)+(AM251-AN251-AO251)*(1-$K251)</f>
        <v>0</v>
      </c>
      <c r="AQ251" s="946"/>
      <c r="AT251" s="1025">
        <f>VLOOKUP($A251,'New Resources - Group'!$A$4:$Y$133,AT$2,FALSE)*AT$1</f>
        <v>0</v>
      </c>
      <c r="AU251" s="988">
        <f t="shared" si="215"/>
        <v>0</v>
      </c>
      <c r="AV251" s="989">
        <f>VLOOKUP($E251,AU$450:AX$461,2,FALSE)*AU251*($K251)+IF($G251&lt;&gt;0,($H251/$G251)*AU251,0)*(1-$K251)</f>
        <v>0</v>
      </c>
      <c r="AW251" s="989">
        <f>VLOOKUP($E251,AU$450:AX$461,3,FALSE)*AU251*($K251)+IF($G251&lt;&gt;0,($I251/$G251)*AU251,0)*(1-$K251)</f>
        <v>0</v>
      </c>
      <c r="AX251" s="989">
        <f>VLOOKUP($E251,AU$450:AX$461,4,FALSE)*AU251*($K251)+(AU251-AV251-AW251)*(1-$K251)</f>
        <v>0</v>
      </c>
      <c r="AY251" s="946"/>
      <c r="BB251" s="1025">
        <f>VLOOKUP($A251,'New Resources - Group'!$A$4:$Y$133,BB$2,FALSE)*BB$1</f>
        <v>0</v>
      </c>
      <c r="BC251" s="988">
        <f t="shared" si="216"/>
        <v>0</v>
      </c>
      <c r="BD251" s="989">
        <f>VLOOKUP($E251,BC$450:BF$461,2,FALSE)*BC251*($K251)+IF($G251&lt;&gt;0,($H251/$G251)*BC251,0)*(1-$K251)</f>
        <v>0</v>
      </c>
      <c r="BE251" s="989">
        <f>VLOOKUP($E251,BC$450:BF$461,3,FALSE)*BC251*($K251)+IF($G251&lt;&gt;0,($I251/$G251)*BC251,0)*(1-$K251)</f>
        <v>0</v>
      </c>
      <c r="BF251" s="989">
        <f>VLOOKUP($E251,BC$450:BF$461,4,FALSE)*BC251*($K251)+(BC251-BD251-BE251)*(1-$K251)</f>
        <v>0</v>
      </c>
      <c r="BG251" s="946"/>
      <c r="BJ251" s="1025">
        <f>VLOOKUP($A251,'New Resources - Group'!$A$4:$Y$133,BJ$2,FALSE)*BJ$1</f>
        <v>0</v>
      </c>
      <c r="BK251" s="988">
        <f t="shared" si="217"/>
        <v>0</v>
      </c>
      <c r="BL251" s="989">
        <f>VLOOKUP($E251,BK$450:BN$461,2,FALSE)*BK251*($K251)+IF($G251&lt;&gt;0,($H251/$G251)*BK251,0)*(1-$K251)</f>
        <v>0</v>
      </c>
      <c r="BM251" s="989">
        <f>VLOOKUP($E251,BK$450:BN$461,3,FALSE)*BK251*($K251)+IF($G251&lt;&gt;0,($I251/$G251)*BK251,0)*(1-$K251)</f>
        <v>0</v>
      </c>
      <c r="BN251" s="989">
        <f>VLOOKUP($E251,BK$450:BN$461,4,FALSE)*BK251*($K251)+(BK251-BL251-BM251)*(1-$K251)</f>
        <v>0</v>
      </c>
      <c r="BO251" s="946"/>
      <c r="BR251" s="1025">
        <f>VLOOKUP($A251,'New Resources - Group'!$A$4:$Y$133,BR$2,FALSE)*BR$1</f>
        <v>0</v>
      </c>
      <c r="BS251" s="988">
        <f t="shared" si="218"/>
        <v>0</v>
      </c>
      <c r="BT251" s="989">
        <f>VLOOKUP($E251,BS$450:BV$461,2,FALSE)*BS251*($K251)+IF($G251&lt;&gt;0,($H251/$G251)*BS251,0)*(1-$K251)</f>
        <v>0</v>
      </c>
      <c r="BU251" s="989">
        <f>VLOOKUP($E251,BS$450:BV$461,3,FALSE)*BS251*($K251)+IF($G251&lt;&gt;0,($I251/$G251)*BS251,0)*(1-$K251)</f>
        <v>0</v>
      </c>
      <c r="BV251" s="989">
        <f>VLOOKUP($E251,BS$450:BV$461,4,FALSE)*BS251*($K251)+(BS251-BT251-BU251)*(1-$K251)</f>
        <v>0</v>
      </c>
      <c r="BW251" s="946"/>
      <c r="BZ251" s="1025">
        <f>VLOOKUP($A251,'New Resources - Group'!$A$4:$Y$133,BZ$2,FALSE)*BZ$1</f>
        <v>0</v>
      </c>
      <c r="CA251" s="988">
        <f t="shared" si="219"/>
        <v>0</v>
      </c>
      <c r="CB251" s="989">
        <f>VLOOKUP($E251,CA$450:CD$461,2,FALSE)*CA251*($K251)+IF($G251&lt;&gt;0,($H251/$G251)*CA251,0)*(1-$K251)</f>
        <v>0</v>
      </c>
      <c r="CC251" s="989">
        <f>VLOOKUP($E251,CA$450:CD$461,3,FALSE)*CA251*($K251)+IF($G251&lt;&gt;0,($I251/$G251)*CA251,0)*(1-$K251)</f>
        <v>0</v>
      </c>
      <c r="CD251" s="989">
        <f>VLOOKUP($E251,CA$450:CD$461,4,FALSE)*CA251*($K251)+(CA251-CB251-CC251)*(1-$K251)</f>
        <v>0</v>
      </c>
      <c r="CE251" s="946"/>
      <c r="CH251" s="1025">
        <f>VLOOKUP($A251,'New Resources - Group'!$A$4:$Y$133,CH$2,FALSE)*CH$1</f>
        <v>0</v>
      </c>
      <c r="CI251" s="988">
        <f t="shared" si="220"/>
        <v>0</v>
      </c>
      <c r="CJ251" s="989">
        <f>VLOOKUP($E251,CI$450:CL$461,2,FALSE)*CI251*($K251)+IF($G251&lt;&gt;0,($H251/$G251)*CI251,0)*(1-$K251)</f>
        <v>0</v>
      </c>
      <c r="CK251" s="989">
        <f>VLOOKUP($E251,CI$450:CL$461,3,FALSE)*CI251*($K251)+IF($G251&lt;&gt;0,($I251/$G251)*CI251,0)*(1-$K251)</f>
        <v>0</v>
      </c>
      <c r="CL251" s="989">
        <f>VLOOKUP($E251,CI$450:CL$461,4,FALSE)*CI251*($K251)+(CI251-CJ251-CK251)*(1-$K251)</f>
        <v>0</v>
      </c>
      <c r="CM251" s="946"/>
      <c r="CP251" s="1025">
        <f>VLOOKUP($A251,'New Resources - Group'!$A$4:$Y$133,CP$2,FALSE)*CP$1</f>
        <v>0</v>
      </c>
      <c r="CQ251" s="988">
        <f t="shared" si="221"/>
        <v>0</v>
      </c>
      <c r="CR251" s="989">
        <f>VLOOKUP($E251,CQ$450:CT$461,2,FALSE)*CQ251*($K251)+IF($G251&lt;&gt;0,($H251/$G251)*CQ251,0)*(1-$K251)</f>
        <v>0</v>
      </c>
      <c r="CS251" s="989">
        <f>VLOOKUP($E251,CQ$450:CT$461,3,FALSE)*CQ251*($K251)+IF($G251&lt;&gt;0,($I251/$G251)*CQ251,0)*(1-$K251)</f>
        <v>0</v>
      </c>
      <c r="CT251" s="989">
        <f>VLOOKUP($E251,CQ$450:CT$461,4,FALSE)*CQ251*($K251)+(CQ251-CR251-CS251)*(1-$K251)</f>
        <v>0</v>
      </c>
      <c r="CU251" s="946"/>
      <c r="CX251" s="1025">
        <f>VLOOKUP($A251,'New Resources - Group'!$A$4:$Y$133,CX$2,FALSE)*CX$1</f>
        <v>0</v>
      </c>
      <c r="CY251" s="988">
        <f t="shared" si="222"/>
        <v>0</v>
      </c>
      <c r="CZ251" s="989">
        <f>VLOOKUP($E251,CY$450:DB$461,2,FALSE)*CY251*($K251)+IF($G251&lt;&gt;0,($H251/$G251)*CY251,0)*(1-$K251)</f>
        <v>0</v>
      </c>
      <c r="DA251" s="989">
        <f>VLOOKUP($E251,CY$450:DB$461,3,FALSE)*CY251*($K251)+IF($G251&lt;&gt;0,($I251/$G251)*CY251,0)*(1-$K251)</f>
        <v>0</v>
      </c>
      <c r="DB251" s="989">
        <f>VLOOKUP($E251,CY$450:DB$461,4,FALSE)*CY251*($K251)+(CY251-CZ251-DA251)*(1-$K251)</f>
        <v>0</v>
      </c>
      <c r="DC251" s="946"/>
      <c r="DF251" s="1025">
        <f>VLOOKUP($A251,'New Resources - Group'!$A$4:$Y$133,DF$2,FALSE)*DF$1</f>
        <v>0</v>
      </c>
      <c r="DG251" s="988">
        <f t="shared" si="223"/>
        <v>0</v>
      </c>
      <c r="DH251" s="989">
        <f>VLOOKUP($E251,DG$450:DJ$461,2,FALSE)*DG251*($K251)+IF($G251&lt;&gt;0,($H251/$G251)*DG251,0)*(1-$K251)</f>
        <v>0</v>
      </c>
      <c r="DI251" s="989">
        <f>VLOOKUP($E251,DG$450:DJ$461,3,FALSE)*DG251*($K251)+IF($G251&lt;&gt;0,($I251/$G251)*DG251,0)*(1-$K251)</f>
        <v>0</v>
      </c>
      <c r="DJ251" s="989">
        <f>VLOOKUP($E251,DG$450:DJ$461,4,FALSE)*DG251*($K251)+(DG251-DH251-DI251)*(1-$K251)</f>
        <v>0</v>
      </c>
      <c r="DK251" s="946"/>
      <c r="DN251" s="1025">
        <f>VLOOKUP($A251,'New Resources - Group'!$A$4:$Y$133,DN$2,FALSE)*DN$1</f>
        <v>0</v>
      </c>
      <c r="DO251" s="988">
        <f t="shared" si="224"/>
        <v>0</v>
      </c>
      <c r="DP251" s="989">
        <f>VLOOKUP($E251,DO$450:DR$461,2,FALSE)*DO251*($K251)+IF($G251&lt;&gt;0,($H251/$G251)*DO251,0)*(1-$K251)</f>
        <v>0</v>
      </c>
      <c r="DQ251" s="989">
        <f>VLOOKUP($E251,DO$450:DR$461,3,FALSE)*DO251*($K251)+IF($G251&lt;&gt;0,($I251/$G251)*DO251,0)*(1-$K251)</f>
        <v>0</v>
      </c>
      <c r="DR251" s="989">
        <f>VLOOKUP($E251,DO$450:DR$461,4,FALSE)*DO251*($K251)+(DO251-DP251-DQ251)*(1-$K251)</f>
        <v>0</v>
      </c>
      <c r="DS251" s="946"/>
      <c r="DV251" s="1025">
        <f>VLOOKUP($A251,'New Resources - Group'!$A$4:$Y$133,DV$2,FALSE)*DV$1</f>
        <v>0</v>
      </c>
      <c r="DW251" s="988">
        <f t="shared" si="225"/>
        <v>0</v>
      </c>
      <c r="DX251" s="989">
        <f>VLOOKUP($E251,DW$450:DZ$461,2,FALSE)*DW251*($K251)+IF($G251&lt;&gt;0,($H251/$G251)*DW251,0)*(1-$K251)</f>
        <v>0</v>
      </c>
      <c r="DY251" s="989">
        <f>VLOOKUP($E251,DW$450:DZ$461,3,FALSE)*DW251*($K251)+IF($G251&lt;&gt;0,($I251/$G251)*DW251,0)*(1-$K251)</f>
        <v>0</v>
      </c>
      <c r="DZ251" s="989">
        <f>VLOOKUP($E251,DW$450:DZ$461,4,FALSE)*DW251*($K251)+(DW251-DX251-DY251)*(1-$K251)</f>
        <v>0</v>
      </c>
      <c r="EA251" s="946"/>
      <c r="ED251" s="1025">
        <f>VLOOKUP($A251,'New Resources - Group'!$A$4:$Y$133,ED$2,FALSE)*ED$1</f>
        <v>0</v>
      </c>
      <c r="EE251" s="988">
        <f t="shared" si="226"/>
        <v>0</v>
      </c>
      <c r="EF251" s="989">
        <f>VLOOKUP($E251,EE$450:EH$461,2,FALSE)*EE251*($K251)+IF($G251&lt;&gt;0,($H251/$G251)*EE251,0)*(1-$K251)</f>
        <v>0</v>
      </c>
      <c r="EG251" s="989">
        <f>VLOOKUP($E251,EE$450:EH$461,3,FALSE)*EE251*($K251)+IF($G251&lt;&gt;0,($I251/$G251)*EE251,0)*(1-$K251)</f>
        <v>0</v>
      </c>
      <c r="EH251" s="989">
        <f>VLOOKUP($E251,EE$450:EH$461,4,FALSE)*EE251*($K251)+(EE251-EF251-EG251)*(1-$K251)</f>
        <v>0</v>
      </c>
      <c r="EI251" s="946"/>
      <c r="EL251" s="1025">
        <f>VLOOKUP($A251,'New Resources - Group'!$A$4:$Y$133,EL$2,FALSE)*EL$1</f>
        <v>0</v>
      </c>
      <c r="EM251" s="988">
        <f t="shared" si="227"/>
        <v>0</v>
      </c>
      <c r="EN251" s="989">
        <f>VLOOKUP($E251,EM$450:EP$461,2,FALSE)*EM251*($K251)+IF($G251&lt;&gt;0,($H251/$G251)*EM251,0)*(1-$K251)</f>
        <v>0</v>
      </c>
      <c r="EO251" s="989">
        <f>VLOOKUP($E251,EM$450:EP$461,3,FALSE)*EM251*($K251)+IF($G251&lt;&gt;0,($I251/$G251)*EM251,0)*(1-$K251)</f>
        <v>0</v>
      </c>
      <c r="EP251" s="989">
        <f>VLOOKUP($E251,EM$450:EP$461,4,FALSE)*EM251*($K251)+(EM251-EN251-EO251)*(1-$K251)</f>
        <v>0</v>
      </c>
      <c r="EQ251" s="946"/>
      <c r="ET251" s="1025">
        <f>VLOOKUP($A251,'New Resources - Group'!$A$4:$Y$133,ET$2,FALSE)*ET$1</f>
        <v>0</v>
      </c>
      <c r="EU251" s="988">
        <f t="shared" si="228"/>
        <v>0</v>
      </c>
      <c r="EV251" s="989">
        <f>VLOOKUP($E251,EU$450:EX$461,2,FALSE)*EU251*($K251)+IF($G251&lt;&gt;0,($H251/$G251)*EU251,0)*(1-$K251)</f>
        <v>0</v>
      </c>
      <c r="EW251" s="989">
        <f>VLOOKUP($E251,EU$450:EX$461,3,FALSE)*EU251*($K251)+IF($G251&lt;&gt;0,($I251/$G251)*EU251,0)*(1-$K251)</f>
        <v>0</v>
      </c>
      <c r="EX251" s="989">
        <f>VLOOKUP($E251,EU$450:EX$461,4,FALSE)*EU251*($K251)+(EU251-EV251-EW251)*(1-$K251)</f>
        <v>0</v>
      </c>
      <c r="EY251" s="946"/>
      <c r="FB251" s="1025">
        <f>VLOOKUP($A251,'New Resources - Group'!$A$4:$Y$133,FB$2,FALSE)*FB$1</f>
        <v>0</v>
      </c>
      <c r="FC251" s="988">
        <f t="shared" si="229"/>
        <v>0</v>
      </c>
      <c r="FD251" s="989">
        <f>VLOOKUP($E251,FC$450:FF$461,2,FALSE)*FC251*($K251)+IF($G251&lt;&gt;0,($H251/$G251)*FC251,0)*(1-$K251)</f>
        <v>0</v>
      </c>
      <c r="FE251" s="989">
        <f>VLOOKUP($E251,FC$450:FF$461,3,FALSE)*FC251*($K251)+IF($G251&lt;&gt;0,($I251/$G251)*FC251,0)*(1-$K251)</f>
        <v>0</v>
      </c>
      <c r="FF251" s="989">
        <f>VLOOKUP($E251,FC$450:FF$461,4,FALSE)*FC251*($K251)+(FC251-FD251-FE251)*(1-$K251)</f>
        <v>0</v>
      </c>
      <c r="FG251" s="946"/>
      <c r="FJ251" s="1025">
        <f>VLOOKUP($A251,'New Resources - Group'!$A$4:$Y$133,FJ$2,FALSE)*FJ$1</f>
        <v>0</v>
      </c>
      <c r="FK251" s="988">
        <f t="shared" si="230"/>
        <v>0</v>
      </c>
      <c r="FL251" s="989">
        <f>VLOOKUP($E251,FK$450:FN$461,2,FALSE)*FK251*($K251)+IF($G251&lt;&gt;0,($H251/$G251)*FK251,0)*(1-$K251)</f>
        <v>0</v>
      </c>
      <c r="FM251" s="989">
        <f>VLOOKUP($E251,FK$450:FN$461,3,FALSE)*FK251*($K251)+IF($G251&lt;&gt;0,($I251/$G251)*FK251,0)*(1-$K251)</f>
        <v>0</v>
      </c>
      <c r="FN251" s="989">
        <f>VLOOKUP($E251,FK$450:FN$461,4,FALSE)*FK251*($K251)+(FK251-FL251-FM251)*(1-$K251)</f>
        <v>0</v>
      </c>
      <c r="FO251" s="946"/>
    </row>
    <row r="252" spans="1:171">
      <c r="A252" s="1267"/>
      <c r="B252" s="220" t="s">
        <v>789</v>
      </c>
      <c r="C252" s="1957"/>
      <c r="D252" s="764" t="s">
        <v>792</v>
      </c>
      <c r="E252" s="182" t="str">
        <f>'Sch 3 - Expenses'!E88</f>
        <v>PROD</v>
      </c>
      <c r="F252" s="765"/>
      <c r="G252" s="182">
        <f>'Sch 3 - Expenses'!G88</f>
        <v>0</v>
      </c>
      <c r="H252" s="182">
        <f>'Sch 3 - Expenses'!H88</f>
        <v>0</v>
      </c>
      <c r="I252" s="182">
        <f>'Sch 3 - Expenses'!I88</f>
        <v>0</v>
      </c>
      <c r="J252" s="1247">
        <f>'Sch 3 - Expenses'!J88</f>
        <v>0</v>
      </c>
      <c r="K252" s="777">
        <f t="shared" si="210"/>
        <v>1</v>
      </c>
      <c r="N252" s="1025"/>
      <c r="O252" s="988">
        <f t="shared" ref="O252:O254" si="231">$G252+N252</f>
        <v>0</v>
      </c>
      <c r="P252" s="989">
        <f>VLOOKUP($E252,O$450:R$461,2,FALSE)*O252*($K252)+IF($G252&lt;&gt;0,($H252/$G252)*O252,0)*(1-$K252)</f>
        <v>0</v>
      </c>
      <c r="Q252" s="989">
        <f>VLOOKUP($E252,O$450:R$461,3,FALSE)*O252*($K252)+IF($G252&lt;&gt;0,($I252/$G252)*O252,0)*(1-$K252)</f>
        <v>0</v>
      </c>
      <c r="R252" s="989">
        <f>VLOOKUP($E252,O$450:R$461,4,FALSE)*O252*($K252)+(O252-P252-Q252)*(1-$K252)</f>
        <v>0</v>
      </c>
      <c r="S252" s="946"/>
      <c r="V252" s="1025"/>
      <c r="W252" s="988">
        <f t="shared" ref="W252:W254" si="232">$G252+V252</f>
        <v>0</v>
      </c>
      <c r="X252" s="989">
        <f>VLOOKUP($E252,W$450:Z$461,2,FALSE)*W252*($K252)+IF($G252&lt;&gt;0,($H252/$G252)*W252,0)*(1-$K252)</f>
        <v>0</v>
      </c>
      <c r="Y252" s="989">
        <f>VLOOKUP($E252,W$450:Z$461,3,FALSE)*W252*($K252)+IF($G252&lt;&gt;0,($I252/$G252)*W252,0)*(1-$K252)</f>
        <v>0</v>
      </c>
      <c r="Z252" s="989">
        <f>VLOOKUP($E252,W$450:Z$461,4,FALSE)*W252*($K252)+(W252-X252-Y252)*(1-$K252)</f>
        <v>0</v>
      </c>
      <c r="AA252" s="946"/>
      <c r="AD252" s="1025"/>
      <c r="AE252" s="988">
        <f t="shared" ref="AE252:AE254" si="233">$G252+AD252</f>
        <v>0</v>
      </c>
      <c r="AF252" s="989">
        <f>VLOOKUP($E252,AE$450:AH$461,2,FALSE)*AE252*($K252)+IF($G252&lt;&gt;0,($H252/$G252)*AE252,0)*(1-$K252)</f>
        <v>0</v>
      </c>
      <c r="AG252" s="989">
        <f>VLOOKUP($E252,AE$450:AH$461,3,FALSE)*AE252*($K252)+IF($G252&lt;&gt;0,($I252/$G252)*AE252,0)*(1-$K252)</f>
        <v>0</v>
      </c>
      <c r="AH252" s="989">
        <f>VLOOKUP($E252,AE$450:AH$461,4,FALSE)*AE252*($K252)+(AE252-AF252-AG252)*(1-$K252)</f>
        <v>0</v>
      </c>
      <c r="AI252" s="946"/>
      <c r="AL252" s="1025"/>
      <c r="AM252" s="988">
        <f t="shared" ref="AM252:AM254" si="234">$G252+AL252</f>
        <v>0</v>
      </c>
      <c r="AN252" s="989">
        <f>VLOOKUP($E252,AM$450:AP$461,2,FALSE)*AM252*($K252)+IF($G252&lt;&gt;0,($H252/$G252)*AM252,0)*(1-$K252)</f>
        <v>0</v>
      </c>
      <c r="AO252" s="989">
        <f>VLOOKUP($E252,AM$450:AP$461,3,FALSE)*AM252*($K252)+IF($G252&lt;&gt;0,($I252/$G252)*AM252,0)*(1-$K252)</f>
        <v>0</v>
      </c>
      <c r="AP252" s="989">
        <f>VLOOKUP($E252,AM$450:AP$461,4,FALSE)*AM252*($K252)+(AM252-AN252-AO252)*(1-$K252)</f>
        <v>0</v>
      </c>
      <c r="AQ252" s="946"/>
      <c r="AT252" s="1025"/>
      <c r="AU252" s="988">
        <f t="shared" ref="AU252:AU254" si="235">$G252+AT252</f>
        <v>0</v>
      </c>
      <c r="AV252" s="989">
        <f>VLOOKUP($E252,AU$450:AX$461,2,FALSE)*AU252*($K252)+IF($G252&lt;&gt;0,($H252/$G252)*AU252,0)*(1-$K252)</f>
        <v>0</v>
      </c>
      <c r="AW252" s="989">
        <f>VLOOKUP($E252,AU$450:AX$461,3,FALSE)*AU252*($K252)+IF($G252&lt;&gt;0,($I252/$G252)*AU252,0)*(1-$K252)</f>
        <v>0</v>
      </c>
      <c r="AX252" s="989">
        <f>VLOOKUP($E252,AU$450:AX$461,4,FALSE)*AU252*($K252)+(AU252-AV252-AW252)*(1-$K252)</f>
        <v>0</v>
      </c>
      <c r="AY252" s="946"/>
      <c r="BB252" s="1025"/>
      <c r="BC252" s="988">
        <f t="shared" ref="BC252:BC254" si="236">$G252+BB252</f>
        <v>0</v>
      </c>
      <c r="BD252" s="989">
        <f>VLOOKUP($E252,BC$450:BF$461,2,FALSE)*BC252*($K252)+IF($G252&lt;&gt;0,($H252/$G252)*BC252,0)*(1-$K252)</f>
        <v>0</v>
      </c>
      <c r="BE252" s="989">
        <f>VLOOKUP($E252,BC$450:BF$461,3,FALSE)*BC252*($K252)+IF($G252&lt;&gt;0,($I252/$G252)*BC252,0)*(1-$K252)</f>
        <v>0</v>
      </c>
      <c r="BF252" s="989">
        <f>VLOOKUP($E252,BC$450:BF$461,4,FALSE)*BC252*($K252)+(BC252-BD252-BE252)*(1-$K252)</f>
        <v>0</v>
      </c>
      <c r="BG252" s="946"/>
      <c r="BJ252" s="1025"/>
      <c r="BK252" s="988">
        <f t="shared" ref="BK252:BK254" si="237">$G252+BJ252</f>
        <v>0</v>
      </c>
      <c r="BL252" s="989">
        <f>VLOOKUP($E252,BK$450:BN$461,2,FALSE)*BK252*($K252)+IF($G252&lt;&gt;0,($H252/$G252)*BK252,0)*(1-$K252)</f>
        <v>0</v>
      </c>
      <c r="BM252" s="989">
        <f>VLOOKUP($E252,BK$450:BN$461,3,FALSE)*BK252*($K252)+IF($G252&lt;&gt;0,($I252/$G252)*BK252,0)*(1-$K252)</f>
        <v>0</v>
      </c>
      <c r="BN252" s="989">
        <f>VLOOKUP($E252,BK$450:BN$461,4,FALSE)*BK252*($K252)+(BK252-BL252-BM252)*(1-$K252)</f>
        <v>0</v>
      </c>
      <c r="BO252" s="946"/>
      <c r="BR252" s="1025"/>
      <c r="BS252" s="988">
        <f t="shared" ref="BS252:BS254" si="238">$G252+BR252</f>
        <v>0</v>
      </c>
      <c r="BT252" s="989">
        <f>VLOOKUP($E252,BS$450:BV$461,2,FALSE)*BS252*($K252)+IF($G252&lt;&gt;0,($H252/$G252)*BS252,0)*(1-$K252)</f>
        <v>0</v>
      </c>
      <c r="BU252" s="989">
        <f>VLOOKUP($E252,BS$450:BV$461,3,FALSE)*BS252*($K252)+IF($G252&lt;&gt;0,($I252/$G252)*BS252,0)*(1-$K252)</f>
        <v>0</v>
      </c>
      <c r="BV252" s="989">
        <f>VLOOKUP($E252,BS$450:BV$461,4,FALSE)*BS252*($K252)+(BS252-BT252-BU252)*(1-$K252)</f>
        <v>0</v>
      </c>
      <c r="BW252" s="946"/>
      <c r="BZ252" s="1025"/>
      <c r="CA252" s="988">
        <f t="shared" ref="CA252:CA254" si="239">$G252+BZ252</f>
        <v>0</v>
      </c>
      <c r="CB252" s="989">
        <f>VLOOKUP($E252,CA$450:CD$461,2,FALSE)*CA252*($K252)+IF($G252&lt;&gt;0,($H252/$G252)*CA252,0)*(1-$K252)</f>
        <v>0</v>
      </c>
      <c r="CC252" s="989">
        <f>VLOOKUP($E252,CA$450:CD$461,3,FALSE)*CA252*($K252)+IF($G252&lt;&gt;0,($I252/$G252)*CA252,0)*(1-$K252)</f>
        <v>0</v>
      </c>
      <c r="CD252" s="989">
        <f>VLOOKUP($E252,CA$450:CD$461,4,FALSE)*CA252*($K252)+(CA252-CB252-CC252)*(1-$K252)</f>
        <v>0</v>
      </c>
      <c r="CE252" s="946"/>
      <c r="CH252" s="1025"/>
      <c r="CI252" s="988">
        <f t="shared" ref="CI252:CI254" si="240">$G252+CH252</f>
        <v>0</v>
      </c>
      <c r="CJ252" s="989">
        <f>VLOOKUP($E252,CI$450:CL$461,2,FALSE)*CI252*($K252)+IF($G252&lt;&gt;0,($H252/$G252)*CI252,0)*(1-$K252)</f>
        <v>0</v>
      </c>
      <c r="CK252" s="989">
        <f>VLOOKUP($E252,CI$450:CL$461,3,FALSE)*CI252*($K252)+IF($G252&lt;&gt;0,($I252/$G252)*CI252,0)*(1-$K252)</f>
        <v>0</v>
      </c>
      <c r="CL252" s="989">
        <f>VLOOKUP($E252,CI$450:CL$461,4,FALSE)*CI252*($K252)+(CI252-CJ252-CK252)*(1-$K252)</f>
        <v>0</v>
      </c>
      <c r="CM252" s="946"/>
      <c r="CP252" s="1025"/>
      <c r="CQ252" s="988">
        <f t="shared" ref="CQ252:CQ254" si="241">$G252+CP252</f>
        <v>0</v>
      </c>
      <c r="CR252" s="989">
        <f>VLOOKUP($E252,CQ$450:CT$461,2,FALSE)*CQ252*($K252)+IF($G252&lt;&gt;0,($H252/$G252)*CQ252,0)*(1-$K252)</f>
        <v>0</v>
      </c>
      <c r="CS252" s="989">
        <f>VLOOKUP($E252,CQ$450:CT$461,3,FALSE)*CQ252*($K252)+IF($G252&lt;&gt;0,($I252/$G252)*CQ252,0)*(1-$K252)</f>
        <v>0</v>
      </c>
      <c r="CT252" s="989">
        <f>VLOOKUP($E252,CQ$450:CT$461,4,FALSE)*CQ252*($K252)+(CQ252-CR252-CS252)*(1-$K252)</f>
        <v>0</v>
      </c>
      <c r="CU252" s="946"/>
      <c r="CX252" s="1025"/>
      <c r="CY252" s="988">
        <f t="shared" ref="CY252:CY254" si="242">$G252+CX252</f>
        <v>0</v>
      </c>
      <c r="CZ252" s="989">
        <f>VLOOKUP($E252,CY$450:DB$461,2,FALSE)*CY252*($K252)+IF($G252&lt;&gt;0,($H252/$G252)*CY252,0)*(1-$K252)</f>
        <v>0</v>
      </c>
      <c r="DA252" s="989">
        <f>VLOOKUP($E252,CY$450:DB$461,3,FALSE)*CY252*($K252)+IF($G252&lt;&gt;0,($I252/$G252)*CY252,0)*(1-$K252)</f>
        <v>0</v>
      </c>
      <c r="DB252" s="989">
        <f>VLOOKUP($E252,CY$450:DB$461,4,FALSE)*CY252*($K252)+(CY252-CZ252-DA252)*(1-$K252)</f>
        <v>0</v>
      </c>
      <c r="DC252" s="946"/>
      <c r="DF252" s="1025"/>
      <c r="DG252" s="988">
        <f t="shared" ref="DG252:DG254" si="243">$G252+DF252</f>
        <v>0</v>
      </c>
      <c r="DH252" s="989">
        <f>VLOOKUP($E252,DG$450:DJ$461,2,FALSE)*DG252*($K252)+IF($G252&lt;&gt;0,($H252/$G252)*DG252,0)*(1-$K252)</f>
        <v>0</v>
      </c>
      <c r="DI252" s="989">
        <f>VLOOKUP($E252,DG$450:DJ$461,3,FALSE)*DG252*($K252)+IF($G252&lt;&gt;0,($I252/$G252)*DG252,0)*(1-$K252)</f>
        <v>0</v>
      </c>
      <c r="DJ252" s="989">
        <f>VLOOKUP($E252,DG$450:DJ$461,4,FALSE)*DG252*($K252)+(DG252-DH252-DI252)*(1-$K252)</f>
        <v>0</v>
      </c>
      <c r="DK252" s="946"/>
      <c r="DN252" s="1025"/>
      <c r="DO252" s="988">
        <f t="shared" ref="DO252:DO254" si="244">$G252+DN252</f>
        <v>0</v>
      </c>
      <c r="DP252" s="989">
        <f>VLOOKUP($E252,DO$450:DR$461,2,FALSE)*DO252*($K252)+IF($G252&lt;&gt;0,($H252/$G252)*DO252,0)*(1-$K252)</f>
        <v>0</v>
      </c>
      <c r="DQ252" s="989">
        <f>VLOOKUP($E252,DO$450:DR$461,3,FALSE)*DO252*($K252)+IF($G252&lt;&gt;0,($I252/$G252)*DO252,0)*(1-$K252)</f>
        <v>0</v>
      </c>
      <c r="DR252" s="989">
        <f>VLOOKUP($E252,DO$450:DR$461,4,FALSE)*DO252*($K252)+(DO252-DP252-DQ252)*(1-$K252)</f>
        <v>0</v>
      </c>
      <c r="DS252" s="946"/>
      <c r="DV252" s="1025"/>
      <c r="DW252" s="988">
        <f t="shared" ref="DW252:DW254" si="245">$G252+DV252</f>
        <v>0</v>
      </c>
      <c r="DX252" s="989">
        <f>VLOOKUP($E252,DW$450:DZ$461,2,FALSE)*DW252*($K252)+IF($G252&lt;&gt;0,($H252/$G252)*DW252,0)*(1-$K252)</f>
        <v>0</v>
      </c>
      <c r="DY252" s="989">
        <f>VLOOKUP($E252,DW$450:DZ$461,3,FALSE)*DW252*($K252)+IF($G252&lt;&gt;0,($I252/$G252)*DW252,0)*(1-$K252)</f>
        <v>0</v>
      </c>
      <c r="DZ252" s="989">
        <f>VLOOKUP($E252,DW$450:DZ$461,4,FALSE)*DW252*($K252)+(DW252-DX252-DY252)*(1-$K252)</f>
        <v>0</v>
      </c>
      <c r="EA252" s="946"/>
      <c r="ED252" s="1025"/>
      <c r="EE252" s="988">
        <f t="shared" ref="EE252:EE254" si="246">$G252+ED252</f>
        <v>0</v>
      </c>
      <c r="EF252" s="989">
        <f>VLOOKUP($E252,EE$450:EH$461,2,FALSE)*EE252*($K252)+IF($G252&lt;&gt;0,($H252/$G252)*EE252,0)*(1-$K252)</f>
        <v>0</v>
      </c>
      <c r="EG252" s="989">
        <f>VLOOKUP($E252,EE$450:EH$461,3,FALSE)*EE252*($K252)+IF($G252&lt;&gt;0,($I252/$G252)*EE252,0)*(1-$K252)</f>
        <v>0</v>
      </c>
      <c r="EH252" s="989">
        <f>VLOOKUP($E252,EE$450:EH$461,4,FALSE)*EE252*($K252)+(EE252-EF252-EG252)*(1-$K252)</f>
        <v>0</v>
      </c>
      <c r="EI252" s="946"/>
      <c r="EL252" s="1025"/>
      <c r="EM252" s="988">
        <f t="shared" ref="EM252:EM254" si="247">$G252+EL252</f>
        <v>0</v>
      </c>
      <c r="EN252" s="989">
        <f>VLOOKUP($E252,EM$450:EP$461,2,FALSE)*EM252*($K252)+IF($G252&lt;&gt;0,($H252/$G252)*EM252,0)*(1-$K252)</f>
        <v>0</v>
      </c>
      <c r="EO252" s="989">
        <f>VLOOKUP($E252,EM$450:EP$461,3,FALSE)*EM252*($K252)+IF($G252&lt;&gt;0,($I252/$G252)*EM252,0)*(1-$K252)</f>
        <v>0</v>
      </c>
      <c r="EP252" s="989">
        <f>VLOOKUP($E252,EM$450:EP$461,4,FALSE)*EM252*($K252)+(EM252-EN252-EO252)*(1-$K252)</f>
        <v>0</v>
      </c>
      <c r="EQ252" s="946"/>
      <c r="ET252" s="1025"/>
      <c r="EU252" s="988">
        <f t="shared" ref="EU252:EU254" si="248">$G252+ET252</f>
        <v>0</v>
      </c>
      <c r="EV252" s="989">
        <f>VLOOKUP($E252,EU$450:EX$461,2,FALSE)*EU252*($K252)+IF($G252&lt;&gt;0,($H252/$G252)*EU252,0)*(1-$K252)</f>
        <v>0</v>
      </c>
      <c r="EW252" s="989">
        <f>VLOOKUP($E252,EU$450:EX$461,3,FALSE)*EU252*($K252)+IF($G252&lt;&gt;0,($I252/$G252)*EU252,0)*(1-$K252)</f>
        <v>0</v>
      </c>
      <c r="EX252" s="989">
        <f>VLOOKUP($E252,EU$450:EX$461,4,FALSE)*EU252*($K252)+(EU252-EV252-EW252)*(1-$K252)</f>
        <v>0</v>
      </c>
      <c r="EY252" s="946"/>
      <c r="FB252" s="1025"/>
      <c r="FC252" s="988">
        <f t="shared" ref="FC252:FC254" si="249">$G252+FB252</f>
        <v>0</v>
      </c>
      <c r="FD252" s="989">
        <f>VLOOKUP($E252,FC$450:FF$461,2,FALSE)*FC252*($K252)+IF($G252&lt;&gt;0,($H252/$G252)*FC252,0)*(1-$K252)</f>
        <v>0</v>
      </c>
      <c r="FE252" s="989">
        <f>VLOOKUP($E252,FC$450:FF$461,3,FALSE)*FC252*($K252)+IF($G252&lt;&gt;0,($I252/$G252)*FC252,0)*(1-$K252)</f>
        <v>0</v>
      </c>
      <c r="FF252" s="989">
        <f>VLOOKUP($E252,FC$450:FF$461,4,FALSE)*FC252*($K252)+(FC252-FD252-FE252)*(1-$K252)</f>
        <v>0</v>
      </c>
      <c r="FG252" s="946"/>
      <c r="FJ252" s="1025"/>
      <c r="FK252" s="988">
        <f t="shared" ref="FK252:FK254" si="250">$G252+FJ252</f>
        <v>0</v>
      </c>
      <c r="FL252" s="989">
        <f>VLOOKUP($E252,FK$450:FN$461,2,FALSE)*FK252*($K252)+IF($G252&lt;&gt;0,($H252/$G252)*FK252,0)*(1-$K252)</f>
        <v>0</v>
      </c>
      <c r="FM252" s="989">
        <f>VLOOKUP($E252,FK$450:FN$461,3,FALSE)*FK252*($K252)+IF($G252&lt;&gt;0,($I252/$G252)*FK252,0)*(1-$K252)</f>
        <v>0</v>
      </c>
      <c r="FN252" s="989">
        <f>VLOOKUP($E252,FK$450:FN$461,4,FALSE)*FK252*($K252)+(FK252-FL252-FM252)*(1-$K252)</f>
        <v>0</v>
      </c>
      <c r="FO252" s="946"/>
    </row>
    <row r="253" spans="1:171">
      <c r="A253" s="1267"/>
      <c r="B253" s="220" t="s">
        <v>790</v>
      </c>
      <c r="C253" s="1957"/>
      <c r="D253" s="764" t="s">
        <v>793</v>
      </c>
      <c r="E253" s="182" t="str">
        <f>'Sch 3 - Expenses'!E89</f>
        <v>PROD</v>
      </c>
      <c r="F253" s="765"/>
      <c r="G253" s="182">
        <f>'Sch 3 - Expenses'!G89</f>
        <v>0</v>
      </c>
      <c r="H253" s="182">
        <f>'Sch 3 - Expenses'!H89</f>
        <v>0</v>
      </c>
      <c r="I253" s="182">
        <f>'Sch 3 - Expenses'!I89</f>
        <v>0</v>
      </c>
      <c r="J253" s="1247">
        <f>'Sch 3 - Expenses'!J89</f>
        <v>0</v>
      </c>
      <c r="K253" s="777">
        <f t="shared" si="210"/>
        <v>1</v>
      </c>
      <c r="N253" s="1025"/>
      <c r="O253" s="988">
        <f t="shared" si="231"/>
        <v>0</v>
      </c>
      <c r="P253" s="989">
        <f>VLOOKUP($E253,O$450:R$461,2,FALSE)*O253*($K253)+IF($G253&lt;&gt;0,($H253/$G253)*O253,0)*(1-$K253)</f>
        <v>0</v>
      </c>
      <c r="Q253" s="989">
        <f>VLOOKUP($E253,O$450:R$461,3,FALSE)*O253*($K253)+IF($G253&lt;&gt;0,($I253/$G253)*O253,0)*(1-$K253)</f>
        <v>0</v>
      </c>
      <c r="R253" s="989">
        <f>VLOOKUP($E253,O$450:R$461,4,FALSE)*O253*($K253)+(O253-P253-Q253)*(1-$K253)</f>
        <v>0</v>
      </c>
      <c r="S253" s="946"/>
      <c r="V253" s="1025"/>
      <c r="W253" s="988">
        <f t="shared" si="232"/>
        <v>0</v>
      </c>
      <c r="X253" s="989">
        <f>VLOOKUP($E253,W$450:Z$461,2,FALSE)*W253*($K253)+IF($G253&lt;&gt;0,($H253/$G253)*W253,0)*(1-$K253)</f>
        <v>0</v>
      </c>
      <c r="Y253" s="989">
        <f>VLOOKUP($E253,W$450:Z$461,3,FALSE)*W253*($K253)+IF($G253&lt;&gt;0,($I253/$G253)*W253,0)*(1-$K253)</f>
        <v>0</v>
      </c>
      <c r="Z253" s="989">
        <f>VLOOKUP($E253,W$450:Z$461,4,FALSE)*W253*($K253)+(W253-X253-Y253)*(1-$K253)</f>
        <v>0</v>
      </c>
      <c r="AA253" s="946"/>
      <c r="AD253" s="1025"/>
      <c r="AE253" s="988">
        <f t="shared" si="233"/>
        <v>0</v>
      </c>
      <c r="AF253" s="989">
        <f>VLOOKUP($E253,AE$450:AH$461,2,FALSE)*AE253*($K253)+IF($G253&lt;&gt;0,($H253/$G253)*AE253,0)*(1-$K253)</f>
        <v>0</v>
      </c>
      <c r="AG253" s="989">
        <f>VLOOKUP($E253,AE$450:AH$461,3,FALSE)*AE253*($K253)+IF($G253&lt;&gt;0,($I253/$G253)*AE253,0)*(1-$K253)</f>
        <v>0</v>
      </c>
      <c r="AH253" s="989">
        <f>VLOOKUP($E253,AE$450:AH$461,4,FALSE)*AE253*($K253)+(AE253-AF253-AG253)*(1-$K253)</f>
        <v>0</v>
      </c>
      <c r="AI253" s="946"/>
      <c r="AL253" s="1025"/>
      <c r="AM253" s="988">
        <f t="shared" si="234"/>
        <v>0</v>
      </c>
      <c r="AN253" s="989">
        <f>VLOOKUP($E253,AM$450:AP$461,2,FALSE)*AM253*($K253)+IF($G253&lt;&gt;0,($H253/$G253)*AM253,0)*(1-$K253)</f>
        <v>0</v>
      </c>
      <c r="AO253" s="989">
        <f>VLOOKUP($E253,AM$450:AP$461,3,FALSE)*AM253*($K253)+IF($G253&lt;&gt;0,($I253/$G253)*AM253,0)*(1-$K253)</f>
        <v>0</v>
      </c>
      <c r="AP253" s="989">
        <f>VLOOKUP($E253,AM$450:AP$461,4,FALSE)*AM253*($K253)+(AM253-AN253-AO253)*(1-$K253)</f>
        <v>0</v>
      </c>
      <c r="AQ253" s="946"/>
      <c r="AT253" s="1025"/>
      <c r="AU253" s="988">
        <f t="shared" si="235"/>
        <v>0</v>
      </c>
      <c r="AV253" s="989">
        <f>VLOOKUP($E253,AU$450:AX$461,2,FALSE)*AU253*($K253)+IF($G253&lt;&gt;0,($H253/$G253)*AU253,0)*(1-$K253)</f>
        <v>0</v>
      </c>
      <c r="AW253" s="989">
        <f>VLOOKUP($E253,AU$450:AX$461,3,FALSE)*AU253*($K253)+IF($G253&lt;&gt;0,($I253/$G253)*AU253,0)*(1-$K253)</f>
        <v>0</v>
      </c>
      <c r="AX253" s="989">
        <f>VLOOKUP($E253,AU$450:AX$461,4,FALSE)*AU253*($K253)+(AU253-AV253-AW253)*(1-$K253)</f>
        <v>0</v>
      </c>
      <c r="AY253" s="946"/>
      <c r="BB253" s="1025"/>
      <c r="BC253" s="988">
        <f t="shared" si="236"/>
        <v>0</v>
      </c>
      <c r="BD253" s="989">
        <f>VLOOKUP($E253,BC$450:BF$461,2,FALSE)*BC253*($K253)+IF($G253&lt;&gt;0,($H253/$G253)*BC253,0)*(1-$K253)</f>
        <v>0</v>
      </c>
      <c r="BE253" s="989">
        <f>VLOOKUP($E253,BC$450:BF$461,3,FALSE)*BC253*($K253)+IF($G253&lt;&gt;0,($I253/$G253)*BC253,0)*(1-$K253)</f>
        <v>0</v>
      </c>
      <c r="BF253" s="989">
        <f>VLOOKUP($E253,BC$450:BF$461,4,FALSE)*BC253*($K253)+(BC253-BD253-BE253)*(1-$K253)</f>
        <v>0</v>
      </c>
      <c r="BG253" s="946"/>
      <c r="BJ253" s="1025"/>
      <c r="BK253" s="988">
        <f t="shared" si="237"/>
        <v>0</v>
      </c>
      <c r="BL253" s="989">
        <f>VLOOKUP($E253,BK$450:BN$461,2,FALSE)*BK253*($K253)+IF($G253&lt;&gt;0,($H253/$G253)*BK253,0)*(1-$K253)</f>
        <v>0</v>
      </c>
      <c r="BM253" s="989">
        <f>VLOOKUP($E253,BK$450:BN$461,3,FALSE)*BK253*($K253)+IF($G253&lt;&gt;0,($I253/$G253)*BK253,0)*(1-$K253)</f>
        <v>0</v>
      </c>
      <c r="BN253" s="989">
        <f>VLOOKUP($E253,BK$450:BN$461,4,FALSE)*BK253*($K253)+(BK253-BL253-BM253)*(1-$K253)</f>
        <v>0</v>
      </c>
      <c r="BO253" s="946"/>
      <c r="BR253" s="1025"/>
      <c r="BS253" s="988">
        <f t="shared" si="238"/>
        <v>0</v>
      </c>
      <c r="BT253" s="989">
        <f>VLOOKUP($E253,BS$450:BV$461,2,FALSE)*BS253*($K253)+IF($G253&lt;&gt;0,($H253/$G253)*BS253,0)*(1-$K253)</f>
        <v>0</v>
      </c>
      <c r="BU253" s="989">
        <f>VLOOKUP($E253,BS$450:BV$461,3,FALSE)*BS253*($K253)+IF($G253&lt;&gt;0,($I253/$G253)*BS253,0)*(1-$K253)</f>
        <v>0</v>
      </c>
      <c r="BV253" s="989">
        <f>VLOOKUP($E253,BS$450:BV$461,4,FALSE)*BS253*($K253)+(BS253-BT253-BU253)*(1-$K253)</f>
        <v>0</v>
      </c>
      <c r="BW253" s="946"/>
      <c r="BZ253" s="1025"/>
      <c r="CA253" s="988">
        <f t="shared" si="239"/>
        <v>0</v>
      </c>
      <c r="CB253" s="989">
        <f>VLOOKUP($E253,CA$450:CD$461,2,FALSE)*CA253*($K253)+IF($G253&lt;&gt;0,($H253/$G253)*CA253,0)*(1-$K253)</f>
        <v>0</v>
      </c>
      <c r="CC253" s="989">
        <f>VLOOKUP($E253,CA$450:CD$461,3,FALSE)*CA253*($K253)+IF($G253&lt;&gt;0,($I253/$G253)*CA253,0)*(1-$K253)</f>
        <v>0</v>
      </c>
      <c r="CD253" s="989">
        <f>VLOOKUP($E253,CA$450:CD$461,4,FALSE)*CA253*($K253)+(CA253-CB253-CC253)*(1-$K253)</f>
        <v>0</v>
      </c>
      <c r="CE253" s="946"/>
      <c r="CH253" s="1025"/>
      <c r="CI253" s="988">
        <f t="shared" si="240"/>
        <v>0</v>
      </c>
      <c r="CJ253" s="989">
        <f>VLOOKUP($E253,CI$450:CL$461,2,FALSE)*CI253*($K253)+IF($G253&lt;&gt;0,($H253/$G253)*CI253,0)*(1-$K253)</f>
        <v>0</v>
      </c>
      <c r="CK253" s="989">
        <f>VLOOKUP($E253,CI$450:CL$461,3,FALSE)*CI253*($K253)+IF($G253&lt;&gt;0,($I253/$G253)*CI253,0)*(1-$K253)</f>
        <v>0</v>
      </c>
      <c r="CL253" s="989">
        <f>VLOOKUP($E253,CI$450:CL$461,4,FALSE)*CI253*($K253)+(CI253-CJ253-CK253)*(1-$K253)</f>
        <v>0</v>
      </c>
      <c r="CM253" s="946"/>
      <c r="CP253" s="1025"/>
      <c r="CQ253" s="988">
        <f t="shared" si="241"/>
        <v>0</v>
      </c>
      <c r="CR253" s="989">
        <f>VLOOKUP($E253,CQ$450:CT$461,2,FALSE)*CQ253*($K253)+IF($G253&lt;&gt;0,($H253/$G253)*CQ253,0)*(1-$K253)</f>
        <v>0</v>
      </c>
      <c r="CS253" s="989">
        <f>VLOOKUP($E253,CQ$450:CT$461,3,FALSE)*CQ253*($K253)+IF($G253&lt;&gt;0,($I253/$G253)*CQ253,0)*(1-$K253)</f>
        <v>0</v>
      </c>
      <c r="CT253" s="989">
        <f>VLOOKUP($E253,CQ$450:CT$461,4,FALSE)*CQ253*($K253)+(CQ253-CR253-CS253)*(1-$K253)</f>
        <v>0</v>
      </c>
      <c r="CU253" s="946"/>
      <c r="CX253" s="1025"/>
      <c r="CY253" s="988">
        <f t="shared" si="242"/>
        <v>0</v>
      </c>
      <c r="CZ253" s="989">
        <f>VLOOKUP($E253,CY$450:DB$461,2,FALSE)*CY253*($K253)+IF($G253&lt;&gt;0,($H253/$G253)*CY253,0)*(1-$K253)</f>
        <v>0</v>
      </c>
      <c r="DA253" s="989">
        <f>VLOOKUP($E253,CY$450:DB$461,3,FALSE)*CY253*($K253)+IF($G253&lt;&gt;0,($I253/$G253)*CY253,0)*(1-$K253)</f>
        <v>0</v>
      </c>
      <c r="DB253" s="989">
        <f>VLOOKUP($E253,CY$450:DB$461,4,FALSE)*CY253*($K253)+(CY253-CZ253-DA253)*(1-$K253)</f>
        <v>0</v>
      </c>
      <c r="DC253" s="946"/>
      <c r="DF253" s="1025"/>
      <c r="DG253" s="988">
        <f t="shared" si="243"/>
        <v>0</v>
      </c>
      <c r="DH253" s="989">
        <f>VLOOKUP($E253,DG$450:DJ$461,2,FALSE)*DG253*($K253)+IF($G253&lt;&gt;0,($H253/$G253)*DG253,0)*(1-$K253)</f>
        <v>0</v>
      </c>
      <c r="DI253" s="989">
        <f>VLOOKUP($E253,DG$450:DJ$461,3,FALSE)*DG253*($K253)+IF($G253&lt;&gt;0,($I253/$G253)*DG253,0)*(1-$K253)</f>
        <v>0</v>
      </c>
      <c r="DJ253" s="989">
        <f>VLOOKUP($E253,DG$450:DJ$461,4,FALSE)*DG253*($K253)+(DG253-DH253-DI253)*(1-$K253)</f>
        <v>0</v>
      </c>
      <c r="DK253" s="946"/>
      <c r="DN253" s="1025"/>
      <c r="DO253" s="988">
        <f t="shared" si="244"/>
        <v>0</v>
      </c>
      <c r="DP253" s="989">
        <f>VLOOKUP($E253,DO$450:DR$461,2,FALSE)*DO253*($K253)+IF($G253&lt;&gt;0,($H253/$G253)*DO253,0)*(1-$K253)</f>
        <v>0</v>
      </c>
      <c r="DQ253" s="989">
        <f>VLOOKUP($E253,DO$450:DR$461,3,FALSE)*DO253*($K253)+IF($G253&lt;&gt;0,($I253/$G253)*DO253,0)*(1-$K253)</f>
        <v>0</v>
      </c>
      <c r="DR253" s="989">
        <f>VLOOKUP($E253,DO$450:DR$461,4,FALSE)*DO253*($K253)+(DO253-DP253-DQ253)*(1-$K253)</f>
        <v>0</v>
      </c>
      <c r="DS253" s="946"/>
      <c r="DV253" s="1025"/>
      <c r="DW253" s="988">
        <f t="shared" si="245"/>
        <v>0</v>
      </c>
      <c r="DX253" s="989">
        <f>VLOOKUP($E253,DW$450:DZ$461,2,FALSE)*DW253*($K253)+IF($G253&lt;&gt;0,($H253/$G253)*DW253,0)*(1-$K253)</f>
        <v>0</v>
      </c>
      <c r="DY253" s="989">
        <f>VLOOKUP($E253,DW$450:DZ$461,3,FALSE)*DW253*($K253)+IF($G253&lt;&gt;0,($I253/$G253)*DW253,0)*(1-$K253)</f>
        <v>0</v>
      </c>
      <c r="DZ253" s="989">
        <f>VLOOKUP($E253,DW$450:DZ$461,4,FALSE)*DW253*($K253)+(DW253-DX253-DY253)*(1-$K253)</f>
        <v>0</v>
      </c>
      <c r="EA253" s="946"/>
      <c r="ED253" s="1025"/>
      <c r="EE253" s="988">
        <f t="shared" si="246"/>
        <v>0</v>
      </c>
      <c r="EF253" s="989">
        <f>VLOOKUP($E253,EE$450:EH$461,2,FALSE)*EE253*($K253)+IF($G253&lt;&gt;0,($H253/$G253)*EE253,0)*(1-$K253)</f>
        <v>0</v>
      </c>
      <c r="EG253" s="989">
        <f>VLOOKUP($E253,EE$450:EH$461,3,FALSE)*EE253*($K253)+IF($G253&lt;&gt;0,($I253/$G253)*EE253,0)*(1-$K253)</f>
        <v>0</v>
      </c>
      <c r="EH253" s="989">
        <f>VLOOKUP($E253,EE$450:EH$461,4,FALSE)*EE253*($K253)+(EE253-EF253-EG253)*(1-$K253)</f>
        <v>0</v>
      </c>
      <c r="EI253" s="946"/>
      <c r="EL253" s="1025"/>
      <c r="EM253" s="988">
        <f t="shared" si="247"/>
        <v>0</v>
      </c>
      <c r="EN253" s="989">
        <f>VLOOKUP($E253,EM$450:EP$461,2,FALSE)*EM253*($K253)+IF($G253&lt;&gt;0,($H253/$G253)*EM253,0)*(1-$K253)</f>
        <v>0</v>
      </c>
      <c r="EO253" s="989">
        <f>VLOOKUP($E253,EM$450:EP$461,3,FALSE)*EM253*($K253)+IF($G253&lt;&gt;0,($I253/$G253)*EM253,0)*(1-$K253)</f>
        <v>0</v>
      </c>
      <c r="EP253" s="989">
        <f>VLOOKUP($E253,EM$450:EP$461,4,FALSE)*EM253*($K253)+(EM253-EN253-EO253)*(1-$K253)</f>
        <v>0</v>
      </c>
      <c r="EQ253" s="946"/>
      <c r="ET253" s="1025"/>
      <c r="EU253" s="988">
        <f t="shared" si="248"/>
        <v>0</v>
      </c>
      <c r="EV253" s="989">
        <f>VLOOKUP($E253,EU$450:EX$461,2,FALSE)*EU253*($K253)+IF($G253&lt;&gt;0,($H253/$G253)*EU253,0)*(1-$K253)</f>
        <v>0</v>
      </c>
      <c r="EW253" s="989">
        <f>VLOOKUP($E253,EU$450:EX$461,3,FALSE)*EU253*($K253)+IF($G253&lt;&gt;0,($I253/$G253)*EU253,0)*(1-$K253)</f>
        <v>0</v>
      </c>
      <c r="EX253" s="989">
        <f>VLOOKUP($E253,EU$450:EX$461,4,FALSE)*EU253*($K253)+(EU253-EV253-EW253)*(1-$K253)</f>
        <v>0</v>
      </c>
      <c r="EY253" s="946"/>
      <c r="FB253" s="1025"/>
      <c r="FC253" s="988">
        <f t="shared" si="249"/>
        <v>0</v>
      </c>
      <c r="FD253" s="989">
        <f>VLOOKUP($E253,FC$450:FF$461,2,FALSE)*FC253*($K253)+IF($G253&lt;&gt;0,($H253/$G253)*FC253,0)*(1-$K253)</f>
        <v>0</v>
      </c>
      <c r="FE253" s="989">
        <f>VLOOKUP($E253,FC$450:FF$461,3,FALSE)*FC253*($K253)+IF($G253&lt;&gt;0,($I253/$G253)*FC253,0)*(1-$K253)</f>
        <v>0</v>
      </c>
      <c r="FF253" s="989">
        <f>VLOOKUP($E253,FC$450:FF$461,4,FALSE)*FC253*($K253)+(FC253-FD253-FE253)*(1-$K253)</f>
        <v>0</v>
      </c>
      <c r="FG253" s="946"/>
      <c r="FJ253" s="1025"/>
      <c r="FK253" s="988">
        <f t="shared" si="250"/>
        <v>0</v>
      </c>
      <c r="FL253" s="989">
        <f>VLOOKUP($E253,FK$450:FN$461,2,FALSE)*FK253*($K253)+IF($G253&lt;&gt;0,($H253/$G253)*FK253,0)*(1-$K253)</f>
        <v>0</v>
      </c>
      <c r="FM253" s="989">
        <f>VLOOKUP($E253,FK$450:FN$461,3,FALSE)*FK253*($K253)+IF($G253&lt;&gt;0,($I253/$G253)*FK253,0)*(1-$K253)</f>
        <v>0</v>
      </c>
      <c r="FN253" s="989">
        <f>VLOOKUP($E253,FK$450:FN$461,4,FALSE)*FK253*($K253)+(FK253-FL253-FM253)*(1-$K253)</f>
        <v>0</v>
      </c>
      <c r="FO253" s="946"/>
    </row>
    <row r="254" spans="1:171">
      <c r="A254" s="1267"/>
      <c r="B254" s="220" t="s">
        <v>791</v>
      </c>
      <c r="C254" s="1957"/>
      <c r="D254" s="764" t="s">
        <v>794</v>
      </c>
      <c r="E254" s="182" t="str">
        <f>'Sch 3 - Expenses'!E90</f>
        <v>PROD</v>
      </c>
      <c r="F254" s="765"/>
      <c r="G254" s="182">
        <f>'Sch 3 - Expenses'!G90</f>
        <v>0</v>
      </c>
      <c r="H254" s="182">
        <f>'Sch 3 - Expenses'!H90</f>
        <v>0</v>
      </c>
      <c r="I254" s="182">
        <f>'Sch 3 - Expenses'!I90</f>
        <v>0</v>
      </c>
      <c r="J254" s="1247">
        <f>'Sch 3 - Expenses'!J90</f>
        <v>0</v>
      </c>
      <c r="K254" s="777">
        <f t="shared" si="210"/>
        <v>1</v>
      </c>
      <c r="N254" s="1025"/>
      <c r="O254" s="988">
        <f t="shared" si="231"/>
        <v>0</v>
      </c>
      <c r="P254" s="989">
        <f>VLOOKUP($E254,O$450:R$461,2,FALSE)*O254*($K254)+IF($G254&lt;&gt;0,($H254/$G254)*O254,0)*(1-$K254)</f>
        <v>0</v>
      </c>
      <c r="Q254" s="989">
        <f>VLOOKUP($E254,O$450:R$461,3,FALSE)*O254*($K254)+IF($G254&lt;&gt;0,($I254/$G254)*O254,0)*(1-$K254)</f>
        <v>0</v>
      </c>
      <c r="R254" s="989">
        <f>VLOOKUP($E254,O$450:R$461,4,FALSE)*O254*($K254)+(O254-P254-Q254)*(1-$K254)</f>
        <v>0</v>
      </c>
      <c r="S254" s="946"/>
      <c r="V254" s="1025"/>
      <c r="W254" s="988">
        <f t="shared" si="232"/>
        <v>0</v>
      </c>
      <c r="X254" s="989">
        <f>VLOOKUP($E254,W$450:Z$461,2,FALSE)*W254*($K254)+IF($G254&lt;&gt;0,($H254/$G254)*W254,0)*(1-$K254)</f>
        <v>0</v>
      </c>
      <c r="Y254" s="989">
        <f>VLOOKUP($E254,W$450:Z$461,3,FALSE)*W254*($K254)+IF($G254&lt;&gt;0,($I254/$G254)*W254,0)*(1-$K254)</f>
        <v>0</v>
      </c>
      <c r="Z254" s="989">
        <f>VLOOKUP($E254,W$450:Z$461,4,FALSE)*W254*($K254)+(W254-X254-Y254)*(1-$K254)</f>
        <v>0</v>
      </c>
      <c r="AA254" s="946"/>
      <c r="AD254" s="1025"/>
      <c r="AE254" s="988">
        <f t="shared" si="233"/>
        <v>0</v>
      </c>
      <c r="AF254" s="989">
        <f>VLOOKUP($E254,AE$450:AH$461,2,FALSE)*AE254*($K254)+IF($G254&lt;&gt;0,($H254/$G254)*AE254,0)*(1-$K254)</f>
        <v>0</v>
      </c>
      <c r="AG254" s="989">
        <f>VLOOKUP($E254,AE$450:AH$461,3,FALSE)*AE254*($K254)+IF($G254&lt;&gt;0,($I254/$G254)*AE254,0)*(1-$K254)</f>
        <v>0</v>
      </c>
      <c r="AH254" s="989">
        <f>VLOOKUP($E254,AE$450:AH$461,4,FALSE)*AE254*($K254)+(AE254-AF254-AG254)*(1-$K254)</f>
        <v>0</v>
      </c>
      <c r="AI254" s="946"/>
      <c r="AL254" s="1025"/>
      <c r="AM254" s="988">
        <f t="shared" si="234"/>
        <v>0</v>
      </c>
      <c r="AN254" s="989">
        <f>VLOOKUP($E254,AM$450:AP$461,2,FALSE)*AM254*($K254)+IF($G254&lt;&gt;0,($H254/$G254)*AM254,0)*(1-$K254)</f>
        <v>0</v>
      </c>
      <c r="AO254" s="989">
        <f>VLOOKUP($E254,AM$450:AP$461,3,FALSE)*AM254*($K254)+IF($G254&lt;&gt;0,($I254/$G254)*AM254,0)*(1-$K254)</f>
        <v>0</v>
      </c>
      <c r="AP254" s="989">
        <f>VLOOKUP($E254,AM$450:AP$461,4,FALSE)*AM254*($K254)+(AM254-AN254-AO254)*(1-$K254)</f>
        <v>0</v>
      </c>
      <c r="AQ254" s="946"/>
      <c r="AT254" s="1025"/>
      <c r="AU254" s="988">
        <f t="shared" si="235"/>
        <v>0</v>
      </c>
      <c r="AV254" s="989">
        <f>VLOOKUP($E254,AU$450:AX$461,2,FALSE)*AU254*($K254)+IF($G254&lt;&gt;0,($H254/$G254)*AU254,0)*(1-$K254)</f>
        <v>0</v>
      </c>
      <c r="AW254" s="989">
        <f>VLOOKUP($E254,AU$450:AX$461,3,FALSE)*AU254*($K254)+IF($G254&lt;&gt;0,($I254/$G254)*AU254,0)*(1-$K254)</f>
        <v>0</v>
      </c>
      <c r="AX254" s="989">
        <f>VLOOKUP($E254,AU$450:AX$461,4,FALSE)*AU254*($K254)+(AU254-AV254-AW254)*(1-$K254)</f>
        <v>0</v>
      </c>
      <c r="AY254" s="946"/>
      <c r="BB254" s="1025"/>
      <c r="BC254" s="988">
        <f t="shared" si="236"/>
        <v>0</v>
      </c>
      <c r="BD254" s="989">
        <f>VLOOKUP($E254,BC$450:BF$461,2,FALSE)*BC254*($K254)+IF($G254&lt;&gt;0,($H254/$G254)*BC254,0)*(1-$K254)</f>
        <v>0</v>
      </c>
      <c r="BE254" s="989">
        <f>VLOOKUP($E254,BC$450:BF$461,3,FALSE)*BC254*($K254)+IF($G254&lt;&gt;0,($I254/$G254)*BC254,0)*(1-$K254)</f>
        <v>0</v>
      </c>
      <c r="BF254" s="989">
        <f>VLOOKUP($E254,BC$450:BF$461,4,FALSE)*BC254*($K254)+(BC254-BD254-BE254)*(1-$K254)</f>
        <v>0</v>
      </c>
      <c r="BG254" s="946"/>
      <c r="BJ254" s="1025"/>
      <c r="BK254" s="988">
        <f t="shared" si="237"/>
        <v>0</v>
      </c>
      <c r="BL254" s="989">
        <f>VLOOKUP($E254,BK$450:BN$461,2,FALSE)*BK254*($K254)+IF($G254&lt;&gt;0,($H254/$G254)*BK254,0)*(1-$K254)</f>
        <v>0</v>
      </c>
      <c r="BM254" s="989">
        <f>VLOOKUP($E254,BK$450:BN$461,3,FALSE)*BK254*($K254)+IF($G254&lt;&gt;0,($I254/$G254)*BK254,0)*(1-$K254)</f>
        <v>0</v>
      </c>
      <c r="BN254" s="989">
        <f>VLOOKUP($E254,BK$450:BN$461,4,FALSE)*BK254*($K254)+(BK254-BL254-BM254)*(1-$K254)</f>
        <v>0</v>
      </c>
      <c r="BO254" s="946"/>
      <c r="BR254" s="1025"/>
      <c r="BS254" s="988">
        <f t="shared" si="238"/>
        <v>0</v>
      </c>
      <c r="BT254" s="989">
        <f>VLOOKUP($E254,BS$450:BV$461,2,FALSE)*BS254*($K254)+IF($G254&lt;&gt;0,($H254/$G254)*BS254,0)*(1-$K254)</f>
        <v>0</v>
      </c>
      <c r="BU254" s="989">
        <f>VLOOKUP($E254,BS$450:BV$461,3,FALSE)*BS254*($K254)+IF($G254&lt;&gt;0,($I254/$G254)*BS254,0)*(1-$K254)</f>
        <v>0</v>
      </c>
      <c r="BV254" s="989">
        <f>VLOOKUP($E254,BS$450:BV$461,4,FALSE)*BS254*($K254)+(BS254-BT254-BU254)*(1-$K254)</f>
        <v>0</v>
      </c>
      <c r="BW254" s="946"/>
      <c r="BZ254" s="1025"/>
      <c r="CA254" s="988">
        <f t="shared" si="239"/>
        <v>0</v>
      </c>
      <c r="CB254" s="989">
        <f>VLOOKUP($E254,CA$450:CD$461,2,FALSE)*CA254*($K254)+IF($G254&lt;&gt;0,($H254/$G254)*CA254,0)*(1-$K254)</f>
        <v>0</v>
      </c>
      <c r="CC254" s="989">
        <f>VLOOKUP($E254,CA$450:CD$461,3,FALSE)*CA254*($K254)+IF($G254&lt;&gt;0,($I254/$G254)*CA254,0)*(1-$K254)</f>
        <v>0</v>
      </c>
      <c r="CD254" s="989">
        <f>VLOOKUP($E254,CA$450:CD$461,4,FALSE)*CA254*($K254)+(CA254-CB254-CC254)*(1-$K254)</f>
        <v>0</v>
      </c>
      <c r="CE254" s="946"/>
      <c r="CH254" s="1025"/>
      <c r="CI254" s="988">
        <f t="shared" si="240"/>
        <v>0</v>
      </c>
      <c r="CJ254" s="989">
        <f>VLOOKUP($E254,CI$450:CL$461,2,FALSE)*CI254*($K254)+IF($G254&lt;&gt;0,($H254/$G254)*CI254,0)*(1-$K254)</f>
        <v>0</v>
      </c>
      <c r="CK254" s="989">
        <f>VLOOKUP($E254,CI$450:CL$461,3,FALSE)*CI254*($K254)+IF($G254&lt;&gt;0,($I254/$G254)*CI254,0)*(1-$K254)</f>
        <v>0</v>
      </c>
      <c r="CL254" s="989">
        <f>VLOOKUP($E254,CI$450:CL$461,4,FALSE)*CI254*($K254)+(CI254-CJ254-CK254)*(1-$K254)</f>
        <v>0</v>
      </c>
      <c r="CM254" s="946"/>
      <c r="CP254" s="1025"/>
      <c r="CQ254" s="988">
        <f t="shared" si="241"/>
        <v>0</v>
      </c>
      <c r="CR254" s="989">
        <f>VLOOKUP($E254,CQ$450:CT$461,2,FALSE)*CQ254*($K254)+IF($G254&lt;&gt;0,($H254/$G254)*CQ254,0)*(1-$K254)</f>
        <v>0</v>
      </c>
      <c r="CS254" s="989">
        <f>VLOOKUP($E254,CQ$450:CT$461,3,FALSE)*CQ254*($K254)+IF($G254&lt;&gt;0,($I254/$G254)*CQ254,0)*(1-$K254)</f>
        <v>0</v>
      </c>
      <c r="CT254" s="989">
        <f>VLOOKUP($E254,CQ$450:CT$461,4,FALSE)*CQ254*($K254)+(CQ254-CR254-CS254)*(1-$K254)</f>
        <v>0</v>
      </c>
      <c r="CU254" s="946"/>
      <c r="CX254" s="1025"/>
      <c r="CY254" s="988">
        <f t="shared" si="242"/>
        <v>0</v>
      </c>
      <c r="CZ254" s="989">
        <f>VLOOKUP($E254,CY$450:DB$461,2,FALSE)*CY254*($K254)+IF($G254&lt;&gt;0,($H254/$G254)*CY254,0)*(1-$K254)</f>
        <v>0</v>
      </c>
      <c r="DA254" s="989">
        <f>VLOOKUP($E254,CY$450:DB$461,3,FALSE)*CY254*($K254)+IF($G254&lt;&gt;0,($I254/$G254)*CY254,0)*(1-$K254)</f>
        <v>0</v>
      </c>
      <c r="DB254" s="989">
        <f>VLOOKUP($E254,CY$450:DB$461,4,FALSE)*CY254*($K254)+(CY254-CZ254-DA254)*(1-$K254)</f>
        <v>0</v>
      </c>
      <c r="DC254" s="946"/>
      <c r="DF254" s="1025"/>
      <c r="DG254" s="988">
        <f t="shared" si="243"/>
        <v>0</v>
      </c>
      <c r="DH254" s="989">
        <f>VLOOKUP($E254,DG$450:DJ$461,2,FALSE)*DG254*($K254)+IF($G254&lt;&gt;0,($H254/$G254)*DG254,0)*(1-$K254)</f>
        <v>0</v>
      </c>
      <c r="DI254" s="989">
        <f>VLOOKUP($E254,DG$450:DJ$461,3,FALSE)*DG254*($K254)+IF($G254&lt;&gt;0,($I254/$G254)*DG254,0)*(1-$K254)</f>
        <v>0</v>
      </c>
      <c r="DJ254" s="989">
        <f>VLOOKUP($E254,DG$450:DJ$461,4,FALSE)*DG254*($K254)+(DG254-DH254-DI254)*(1-$K254)</f>
        <v>0</v>
      </c>
      <c r="DK254" s="946"/>
      <c r="DN254" s="1025"/>
      <c r="DO254" s="988">
        <f t="shared" si="244"/>
        <v>0</v>
      </c>
      <c r="DP254" s="989">
        <f>VLOOKUP($E254,DO$450:DR$461,2,FALSE)*DO254*($K254)+IF($G254&lt;&gt;0,($H254/$G254)*DO254,0)*(1-$K254)</f>
        <v>0</v>
      </c>
      <c r="DQ254" s="989">
        <f>VLOOKUP($E254,DO$450:DR$461,3,FALSE)*DO254*($K254)+IF($G254&lt;&gt;0,($I254/$G254)*DO254,0)*(1-$K254)</f>
        <v>0</v>
      </c>
      <c r="DR254" s="989">
        <f>VLOOKUP($E254,DO$450:DR$461,4,FALSE)*DO254*($K254)+(DO254-DP254-DQ254)*(1-$K254)</f>
        <v>0</v>
      </c>
      <c r="DS254" s="946"/>
      <c r="DV254" s="1025"/>
      <c r="DW254" s="988">
        <f t="shared" si="245"/>
        <v>0</v>
      </c>
      <c r="DX254" s="989">
        <f>VLOOKUP($E254,DW$450:DZ$461,2,FALSE)*DW254*($K254)+IF($G254&lt;&gt;0,($H254/$G254)*DW254,0)*(1-$K254)</f>
        <v>0</v>
      </c>
      <c r="DY254" s="989">
        <f>VLOOKUP($E254,DW$450:DZ$461,3,FALSE)*DW254*($K254)+IF($G254&lt;&gt;0,($I254/$G254)*DW254,0)*(1-$K254)</f>
        <v>0</v>
      </c>
      <c r="DZ254" s="989">
        <f>VLOOKUP($E254,DW$450:DZ$461,4,FALSE)*DW254*($K254)+(DW254-DX254-DY254)*(1-$K254)</f>
        <v>0</v>
      </c>
      <c r="EA254" s="946"/>
      <c r="ED254" s="1025"/>
      <c r="EE254" s="988">
        <f t="shared" si="246"/>
        <v>0</v>
      </c>
      <c r="EF254" s="989">
        <f>VLOOKUP($E254,EE$450:EH$461,2,FALSE)*EE254*($K254)+IF($G254&lt;&gt;0,($H254/$G254)*EE254,0)*(1-$K254)</f>
        <v>0</v>
      </c>
      <c r="EG254" s="989">
        <f>VLOOKUP($E254,EE$450:EH$461,3,FALSE)*EE254*($K254)+IF($G254&lt;&gt;0,($I254/$G254)*EE254,0)*(1-$K254)</f>
        <v>0</v>
      </c>
      <c r="EH254" s="989">
        <f>VLOOKUP($E254,EE$450:EH$461,4,FALSE)*EE254*($K254)+(EE254-EF254-EG254)*(1-$K254)</f>
        <v>0</v>
      </c>
      <c r="EI254" s="946"/>
      <c r="EL254" s="1025"/>
      <c r="EM254" s="988">
        <f t="shared" si="247"/>
        <v>0</v>
      </c>
      <c r="EN254" s="989">
        <f>VLOOKUP($E254,EM$450:EP$461,2,FALSE)*EM254*($K254)+IF($G254&lt;&gt;0,($H254/$G254)*EM254,0)*(1-$K254)</f>
        <v>0</v>
      </c>
      <c r="EO254" s="989">
        <f>VLOOKUP($E254,EM$450:EP$461,3,FALSE)*EM254*($K254)+IF($G254&lt;&gt;0,($I254/$G254)*EM254,0)*(1-$K254)</f>
        <v>0</v>
      </c>
      <c r="EP254" s="989">
        <f>VLOOKUP($E254,EM$450:EP$461,4,FALSE)*EM254*($K254)+(EM254-EN254-EO254)*(1-$K254)</f>
        <v>0</v>
      </c>
      <c r="EQ254" s="946"/>
      <c r="ET254" s="1025"/>
      <c r="EU254" s="988">
        <f t="shared" si="248"/>
        <v>0</v>
      </c>
      <c r="EV254" s="989">
        <f>VLOOKUP($E254,EU$450:EX$461,2,FALSE)*EU254*($K254)+IF($G254&lt;&gt;0,($H254/$G254)*EU254,0)*(1-$K254)</f>
        <v>0</v>
      </c>
      <c r="EW254" s="989">
        <f>VLOOKUP($E254,EU$450:EX$461,3,FALSE)*EU254*($K254)+IF($G254&lt;&gt;0,($I254/$G254)*EU254,0)*(1-$K254)</f>
        <v>0</v>
      </c>
      <c r="EX254" s="989">
        <f>VLOOKUP($E254,EU$450:EX$461,4,FALSE)*EU254*($K254)+(EU254-EV254-EW254)*(1-$K254)</f>
        <v>0</v>
      </c>
      <c r="EY254" s="946"/>
      <c r="FB254" s="1025"/>
      <c r="FC254" s="988">
        <f t="shared" si="249"/>
        <v>0</v>
      </c>
      <c r="FD254" s="989">
        <f>VLOOKUP($E254,FC$450:FF$461,2,FALSE)*FC254*($K254)+IF($G254&lt;&gt;0,($H254/$G254)*FC254,0)*(1-$K254)</f>
        <v>0</v>
      </c>
      <c r="FE254" s="989">
        <f>VLOOKUP($E254,FC$450:FF$461,3,FALSE)*FC254*($K254)+IF($G254&lt;&gt;0,($I254/$G254)*FC254,0)*(1-$K254)</f>
        <v>0</v>
      </c>
      <c r="FF254" s="989">
        <f>VLOOKUP($E254,FC$450:FF$461,4,FALSE)*FC254*($K254)+(FC254-FD254-FE254)*(1-$K254)</f>
        <v>0</v>
      </c>
      <c r="FG254" s="946"/>
      <c r="FJ254" s="1025"/>
      <c r="FK254" s="988">
        <f t="shared" si="250"/>
        <v>0</v>
      </c>
      <c r="FL254" s="989">
        <f>VLOOKUP($E254,FK$450:FN$461,2,FALSE)*FK254*($K254)+IF($G254&lt;&gt;0,($H254/$G254)*FK254,0)*(1-$K254)</f>
        <v>0</v>
      </c>
      <c r="FM254" s="989">
        <f>VLOOKUP($E254,FK$450:FN$461,3,FALSE)*FK254*($K254)+IF($G254&lt;&gt;0,($I254/$G254)*FK254,0)*(1-$K254)</f>
        <v>0</v>
      </c>
      <c r="FN254" s="989">
        <f>VLOOKUP($E254,FK$450:FN$461,4,FALSE)*FK254*($K254)+(FK254-FL254-FM254)*(1-$K254)</f>
        <v>0</v>
      </c>
      <c r="FO254" s="946"/>
    </row>
    <row r="255" spans="1:171">
      <c r="A255" s="1267">
        <v>600</v>
      </c>
      <c r="B255" s="787" t="s">
        <v>137</v>
      </c>
      <c r="C255" s="1963">
        <v>336</v>
      </c>
      <c r="D255" s="764">
        <v>403</v>
      </c>
      <c r="E255" s="182" t="str">
        <f>'Sch 3 - Expenses'!E91</f>
        <v>PROD</v>
      </c>
      <c r="F255" s="765"/>
      <c r="G255" s="182">
        <f>'Sch 3 - Expenses'!G91</f>
        <v>0</v>
      </c>
      <c r="H255" s="182">
        <f>'Sch 3 - Expenses'!H91</f>
        <v>0</v>
      </c>
      <c r="I255" s="182">
        <f>'Sch 3 - Expenses'!I91</f>
        <v>0</v>
      </c>
      <c r="J255" s="1247">
        <f>'Sch 3 - Expenses'!J91</f>
        <v>0</v>
      </c>
      <c r="K255" s="777">
        <f t="shared" si="210"/>
        <v>1</v>
      </c>
      <c r="N255" s="1025">
        <f>VLOOKUP($A255,'New Resources - Group'!$A$4:$Y$133,N$2,FALSE)*N$1</f>
        <v>0</v>
      </c>
      <c r="O255" s="988">
        <f t="shared" si="211"/>
        <v>0</v>
      </c>
      <c r="P255" s="989">
        <f>VLOOKUP($E255,O$450:R$461,2,FALSE)*O255*($K255)+IF($G255&lt;&gt;0,($H255/$G255)*O255,0)*(1-$K255)</f>
        <v>0</v>
      </c>
      <c r="Q255" s="989">
        <f>VLOOKUP($E255,O$450:R$461,3,FALSE)*O255*($K255)+IF($G255&lt;&gt;0,($I255/$G255)*O255,0)*(1-$K255)</f>
        <v>0</v>
      </c>
      <c r="R255" s="989">
        <f>VLOOKUP($E255,O$450:R$461,4,FALSE)*O255*($K255)+(O255-P255-Q255)*(1-$K255)</f>
        <v>0</v>
      </c>
      <c r="S255" s="946"/>
      <c r="V255" s="1025">
        <f>VLOOKUP($A255,'New Resources - Group'!$A$4:$Y$133,V$2,FALSE)*V$1</f>
        <v>0</v>
      </c>
      <c r="W255" s="988">
        <f t="shared" si="212"/>
        <v>0</v>
      </c>
      <c r="X255" s="989">
        <f>VLOOKUP($E255,W$450:Z$461,2,FALSE)*W255*($K255)+IF($G255&lt;&gt;0,($H255/$G255)*W255,0)*(1-$K255)</f>
        <v>0</v>
      </c>
      <c r="Y255" s="989">
        <f>VLOOKUP($E255,W$450:Z$461,3,FALSE)*W255*($K255)+IF($G255&lt;&gt;0,($I255/$G255)*W255,0)*(1-$K255)</f>
        <v>0</v>
      </c>
      <c r="Z255" s="989">
        <f>VLOOKUP($E255,W$450:Z$461,4,FALSE)*W255*($K255)+(W255-X255-Y255)*(1-$K255)</f>
        <v>0</v>
      </c>
      <c r="AA255" s="946"/>
      <c r="AD255" s="1025">
        <f>VLOOKUP($A255,'New Resources - Group'!$A$4:$Y$133,AD$2,FALSE)*AD$1</f>
        <v>0</v>
      </c>
      <c r="AE255" s="988">
        <f t="shared" si="213"/>
        <v>0</v>
      </c>
      <c r="AF255" s="989">
        <f>VLOOKUP($E255,AE$450:AH$461,2,FALSE)*AE255*($K255)+IF($G255&lt;&gt;0,($H255/$G255)*AE255,0)*(1-$K255)</f>
        <v>0</v>
      </c>
      <c r="AG255" s="989">
        <f>VLOOKUP($E255,AE$450:AH$461,3,FALSE)*AE255*($K255)+IF($G255&lt;&gt;0,($I255/$G255)*AE255,0)*(1-$K255)</f>
        <v>0</v>
      </c>
      <c r="AH255" s="989">
        <f>VLOOKUP($E255,AE$450:AH$461,4,FALSE)*AE255*($K255)+(AE255-AF255-AG255)*(1-$K255)</f>
        <v>0</v>
      </c>
      <c r="AI255" s="946"/>
      <c r="AL255" s="1025">
        <f>VLOOKUP($A255,'New Resources - Group'!$A$4:$Y$133,AL$2,FALSE)*AL$1</f>
        <v>0</v>
      </c>
      <c r="AM255" s="988">
        <f t="shared" si="214"/>
        <v>0</v>
      </c>
      <c r="AN255" s="989">
        <f>VLOOKUP($E255,AM$450:AP$461,2,FALSE)*AM255*($K255)+IF($G255&lt;&gt;0,($H255/$G255)*AM255,0)*(1-$K255)</f>
        <v>0</v>
      </c>
      <c r="AO255" s="989">
        <f>VLOOKUP($E255,AM$450:AP$461,3,FALSE)*AM255*($K255)+IF($G255&lt;&gt;0,($I255/$G255)*AM255,0)*(1-$K255)</f>
        <v>0</v>
      </c>
      <c r="AP255" s="989">
        <f>VLOOKUP($E255,AM$450:AP$461,4,FALSE)*AM255*($K255)+(AM255-AN255-AO255)*(1-$K255)</f>
        <v>0</v>
      </c>
      <c r="AQ255" s="946"/>
      <c r="AT255" s="1025">
        <f>VLOOKUP($A255,'New Resources - Group'!$A$4:$Y$133,AT$2,FALSE)*AT$1</f>
        <v>0</v>
      </c>
      <c r="AU255" s="988">
        <f t="shared" si="215"/>
        <v>0</v>
      </c>
      <c r="AV255" s="989">
        <f>VLOOKUP($E255,AU$450:AX$461,2,FALSE)*AU255*($K255)+IF($G255&lt;&gt;0,($H255/$G255)*AU255,0)*(1-$K255)</f>
        <v>0</v>
      </c>
      <c r="AW255" s="989">
        <f>VLOOKUP($E255,AU$450:AX$461,3,FALSE)*AU255*($K255)+IF($G255&lt;&gt;0,($I255/$G255)*AU255,0)*(1-$K255)</f>
        <v>0</v>
      </c>
      <c r="AX255" s="989">
        <f>VLOOKUP($E255,AU$450:AX$461,4,FALSE)*AU255*($K255)+(AU255-AV255-AW255)*(1-$K255)</f>
        <v>0</v>
      </c>
      <c r="AY255" s="946"/>
      <c r="BB255" s="1025">
        <f>VLOOKUP($A255,'New Resources - Group'!$A$4:$Y$133,BB$2,FALSE)*BB$1</f>
        <v>0</v>
      </c>
      <c r="BC255" s="988">
        <f t="shared" si="216"/>
        <v>0</v>
      </c>
      <c r="BD255" s="989">
        <f>VLOOKUP($E255,BC$450:BF$461,2,FALSE)*BC255*($K255)+IF($G255&lt;&gt;0,($H255/$G255)*BC255,0)*(1-$K255)</f>
        <v>0</v>
      </c>
      <c r="BE255" s="989">
        <f>VLOOKUP($E255,BC$450:BF$461,3,FALSE)*BC255*($K255)+IF($G255&lt;&gt;0,($I255/$G255)*BC255,0)*(1-$K255)</f>
        <v>0</v>
      </c>
      <c r="BF255" s="989">
        <f>VLOOKUP($E255,BC$450:BF$461,4,FALSE)*BC255*($K255)+(BC255-BD255-BE255)*(1-$K255)</f>
        <v>0</v>
      </c>
      <c r="BG255" s="946"/>
      <c r="BJ255" s="1025">
        <f>VLOOKUP($A255,'New Resources - Group'!$A$4:$Y$133,BJ$2,FALSE)*BJ$1</f>
        <v>0</v>
      </c>
      <c r="BK255" s="988">
        <f t="shared" si="217"/>
        <v>0</v>
      </c>
      <c r="BL255" s="989">
        <f>VLOOKUP($E255,BK$450:BN$461,2,FALSE)*BK255*($K255)+IF($G255&lt;&gt;0,($H255/$G255)*BK255,0)*(1-$K255)</f>
        <v>0</v>
      </c>
      <c r="BM255" s="989">
        <f>VLOOKUP($E255,BK$450:BN$461,3,FALSE)*BK255*($K255)+IF($G255&lt;&gt;0,($I255/$G255)*BK255,0)*(1-$K255)</f>
        <v>0</v>
      </c>
      <c r="BN255" s="989">
        <f>VLOOKUP($E255,BK$450:BN$461,4,FALSE)*BK255*($K255)+(BK255-BL255-BM255)*(1-$K255)</f>
        <v>0</v>
      </c>
      <c r="BO255" s="946"/>
      <c r="BR255" s="1025">
        <f>VLOOKUP($A255,'New Resources - Group'!$A$4:$Y$133,BR$2,FALSE)*BR$1</f>
        <v>0</v>
      </c>
      <c r="BS255" s="988">
        <f t="shared" si="218"/>
        <v>0</v>
      </c>
      <c r="BT255" s="989">
        <f>VLOOKUP($E255,BS$450:BV$461,2,FALSE)*BS255*($K255)+IF($G255&lt;&gt;0,($H255/$G255)*BS255,0)*(1-$K255)</f>
        <v>0</v>
      </c>
      <c r="BU255" s="989">
        <f>VLOOKUP($E255,BS$450:BV$461,3,FALSE)*BS255*($K255)+IF($G255&lt;&gt;0,($I255/$G255)*BS255,0)*(1-$K255)</f>
        <v>0</v>
      </c>
      <c r="BV255" s="989">
        <f>VLOOKUP($E255,BS$450:BV$461,4,FALSE)*BS255*($K255)+(BS255-BT255-BU255)*(1-$K255)</f>
        <v>0</v>
      </c>
      <c r="BW255" s="946"/>
      <c r="BZ255" s="1025">
        <f>VLOOKUP($A255,'New Resources - Group'!$A$4:$Y$133,BZ$2,FALSE)*BZ$1</f>
        <v>0</v>
      </c>
      <c r="CA255" s="988">
        <f t="shared" si="219"/>
        <v>0</v>
      </c>
      <c r="CB255" s="989">
        <f>VLOOKUP($E255,CA$450:CD$461,2,FALSE)*CA255*($K255)+IF($G255&lt;&gt;0,($H255/$G255)*CA255,0)*(1-$K255)</f>
        <v>0</v>
      </c>
      <c r="CC255" s="989">
        <f>VLOOKUP($E255,CA$450:CD$461,3,FALSE)*CA255*($K255)+IF($G255&lt;&gt;0,($I255/$G255)*CA255,0)*(1-$K255)</f>
        <v>0</v>
      </c>
      <c r="CD255" s="989">
        <f>VLOOKUP($E255,CA$450:CD$461,4,FALSE)*CA255*($K255)+(CA255-CB255-CC255)*(1-$K255)</f>
        <v>0</v>
      </c>
      <c r="CE255" s="946"/>
      <c r="CH255" s="1025">
        <f>VLOOKUP($A255,'New Resources - Group'!$A$4:$Y$133,CH$2,FALSE)*CH$1</f>
        <v>0</v>
      </c>
      <c r="CI255" s="988">
        <f t="shared" si="220"/>
        <v>0</v>
      </c>
      <c r="CJ255" s="989">
        <f>VLOOKUP($E255,CI$450:CL$461,2,FALSE)*CI255*($K255)+IF($G255&lt;&gt;0,($H255/$G255)*CI255,0)*(1-$K255)</f>
        <v>0</v>
      </c>
      <c r="CK255" s="989">
        <f>VLOOKUP($E255,CI$450:CL$461,3,FALSE)*CI255*($K255)+IF($G255&lt;&gt;0,($I255/$G255)*CI255,0)*(1-$K255)</f>
        <v>0</v>
      </c>
      <c r="CL255" s="989">
        <f>VLOOKUP($E255,CI$450:CL$461,4,FALSE)*CI255*($K255)+(CI255-CJ255-CK255)*(1-$K255)</f>
        <v>0</v>
      </c>
      <c r="CM255" s="946"/>
      <c r="CP255" s="1025">
        <f>VLOOKUP($A255,'New Resources - Group'!$A$4:$Y$133,CP$2,FALSE)*CP$1</f>
        <v>0</v>
      </c>
      <c r="CQ255" s="988">
        <f t="shared" si="221"/>
        <v>0</v>
      </c>
      <c r="CR255" s="989">
        <f>VLOOKUP($E255,CQ$450:CT$461,2,FALSE)*CQ255*($K255)+IF($G255&lt;&gt;0,($H255/$G255)*CQ255,0)*(1-$K255)</f>
        <v>0</v>
      </c>
      <c r="CS255" s="989">
        <f>VLOOKUP($E255,CQ$450:CT$461,3,FALSE)*CQ255*($K255)+IF($G255&lt;&gt;0,($I255/$G255)*CQ255,0)*(1-$K255)</f>
        <v>0</v>
      </c>
      <c r="CT255" s="989">
        <f>VLOOKUP($E255,CQ$450:CT$461,4,FALSE)*CQ255*($K255)+(CQ255-CR255-CS255)*(1-$K255)</f>
        <v>0</v>
      </c>
      <c r="CU255" s="946"/>
      <c r="CX255" s="1025">
        <f>VLOOKUP($A255,'New Resources - Group'!$A$4:$Y$133,CX$2,FALSE)*CX$1</f>
        <v>0</v>
      </c>
      <c r="CY255" s="988">
        <f t="shared" si="222"/>
        <v>0</v>
      </c>
      <c r="CZ255" s="989">
        <f>VLOOKUP($E255,CY$450:DB$461,2,FALSE)*CY255*($K255)+IF($G255&lt;&gt;0,($H255/$G255)*CY255,0)*(1-$K255)</f>
        <v>0</v>
      </c>
      <c r="DA255" s="989">
        <f>VLOOKUP($E255,CY$450:DB$461,3,FALSE)*CY255*($K255)+IF($G255&lt;&gt;0,($I255/$G255)*CY255,0)*(1-$K255)</f>
        <v>0</v>
      </c>
      <c r="DB255" s="989">
        <f>VLOOKUP($E255,CY$450:DB$461,4,FALSE)*CY255*($K255)+(CY255-CZ255-DA255)*(1-$K255)</f>
        <v>0</v>
      </c>
      <c r="DC255" s="946"/>
      <c r="DF255" s="1025">
        <f>VLOOKUP($A255,'New Resources - Group'!$A$4:$Y$133,DF$2,FALSE)*DF$1</f>
        <v>0</v>
      </c>
      <c r="DG255" s="988">
        <f t="shared" si="223"/>
        <v>0</v>
      </c>
      <c r="DH255" s="989">
        <f>VLOOKUP($E255,DG$450:DJ$461,2,FALSE)*DG255*($K255)+IF($G255&lt;&gt;0,($H255/$G255)*DG255,0)*(1-$K255)</f>
        <v>0</v>
      </c>
      <c r="DI255" s="989">
        <f>VLOOKUP($E255,DG$450:DJ$461,3,FALSE)*DG255*($K255)+IF($G255&lt;&gt;0,($I255/$G255)*DG255,0)*(1-$K255)</f>
        <v>0</v>
      </c>
      <c r="DJ255" s="989">
        <f>VLOOKUP($E255,DG$450:DJ$461,4,FALSE)*DG255*($K255)+(DG255-DH255-DI255)*(1-$K255)</f>
        <v>0</v>
      </c>
      <c r="DK255" s="946"/>
      <c r="DN255" s="1025">
        <f>VLOOKUP($A255,'New Resources - Group'!$A$4:$Y$133,DN$2,FALSE)*DN$1</f>
        <v>0</v>
      </c>
      <c r="DO255" s="988">
        <f t="shared" si="224"/>
        <v>0</v>
      </c>
      <c r="DP255" s="989">
        <f>VLOOKUP($E255,DO$450:DR$461,2,FALSE)*DO255*($K255)+IF($G255&lt;&gt;0,($H255/$G255)*DO255,0)*(1-$K255)</f>
        <v>0</v>
      </c>
      <c r="DQ255" s="989">
        <f>VLOOKUP($E255,DO$450:DR$461,3,FALSE)*DO255*($K255)+IF($G255&lt;&gt;0,($I255/$G255)*DO255,0)*(1-$K255)</f>
        <v>0</v>
      </c>
      <c r="DR255" s="989">
        <f>VLOOKUP($E255,DO$450:DR$461,4,FALSE)*DO255*($K255)+(DO255-DP255-DQ255)*(1-$K255)</f>
        <v>0</v>
      </c>
      <c r="DS255" s="946"/>
      <c r="DV255" s="1025">
        <f>VLOOKUP($A255,'New Resources - Group'!$A$4:$Y$133,DV$2,FALSE)*DV$1</f>
        <v>0</v>
      </c>
      <c r="DW255" s="988">
        <f t="shared" si="225"/>
        <v>0</v>
      </c>
      <c r="DX255" s="989">
        <f>VLOOKUP($E255,DW$450:DZ$461,2,FALSE)*DW255*($K255)+IF($G255&lt;&gt;0,($H255/$G255)*DW255,0)*(1-$K255)</f>
        <v>0</v>
      </c>
      <c r="DY255" s="989">
        <f>VLOOKUP($E255,DW$450:DZ$461,3,FALSE)*DW255*($K255)+IF($G255&lt;&gt;0,($I255/$G255)*DW255,0)*(1-$K255)</f>
        <v>0</v>
      </c>
      <c r="DZ255" s="989">
        <f>VLOOKUP($E255,DW$450:DZ$461,4,FALSE)*DW255*($K255)+(DW255-DX255-DY255)*(1-$K255)</f>
        <v>0</v>
      </c>
      <c r="EA255" s="946"/>
      <c r="ED255" s="1025">
        <f>VLOOKUP($A255,'New Resources - Group'!$A$4:$Y$133,ED$2,FALSE)*ED$1</f>
        <v>0</v>
      </c>
      <c r="EE255" s="988">
        <f t="shared" si="226"/>
        <v>0</v>
      </c>
      <c r="EF255" s="989">
        <f>VLOOKUP($E255,EE$450:EH$461,2,FALSE)*EE255*($K255)+IF($G255&lt;&gt;0,($H255/$G255)*EE255,0)*(1-$K255)</f>
        <v>0</v>
      </c>
      <c r="EG255" s="989">
        <f>VLOOKUP($E255,EE$450:EH$461,3,FALSE)*EE255*($K255)+IF($G255&lt;&gt;0,($I255/$G255)*EE255,0)*(1-$K255)</f>
        <v>0</v>
      </c>
      <c r="EH255" s="989">
        <f>VLOOKUP($E255,EE$450:EH$461,4,FALSE)*EE255*($K255)+(EE255-EF255-EG255)*(1-$K255)</f>
        <v>0</v>
      </c>
      <c r="EI255" s="946"/>
      <c r="EL255" s="1025">
        <f>VLOOKUP($A255,'New Resources - Group'!$A$4:$Y$133,EL$2,FALSE)*EL$1</f>
        <v>0</v>
      </c>
      <c r="EM255" s="988">
        <f t="shared" si="227"/>
        <v>0</v>
      </c>
      <c r="EN255" s="989">
        <f>VLOOKUP($E255,EM$450:EP$461,2,FALSE)*EM255*($K255)+IF($G255&lt;&gt;0,($H255/$G255)*EM255,0)*(1-$K255)</f>
        <v>0</v>
      </c>
      <c r="EO255" s="989">
        <f>VLOOKUP($E255,EM$450:EP$461,3,FALSE)*EM255*($K255)+IF($G255&lt;&gt;0,($I255/$G255)*EM255,0)*(1-$K255)</f>
        <v>0</v>
      </c>
      <c r="EP255" s="989">
        <f>VLOOKUP($E255,EM$450:EP$461,4,FALSE)*EM255*($K255)+(EM255-EN255-EO255)*(1-$K255)</f>
        <v>0</v>
      </c>
      <c r="EQ255" s="946"/>
      <c r="ET255" s="1025">
        <f>VLOOKUP($A255,'New Resources - Group'!$A$4:$Y$133,ET$2,FALSE)*ET$1</f>
        <v>0</v>
      </c>
      <c r="EU255" s="988">
        <f t="shared" si="228"/>
        <v>0</v>
      </c>
      <c r="EV255" s="989">
        <f>VLOOKUP($E255,EU$450:EX$461,2,FALSE)*EU255*($K255)+IF($G255&lt;&gt;0,($H255/$G255)*EU255,0)*(1-$K255)</f>
        <v>0</v>
      </c>
      <c r="EW255" s="989">
        <f>VLOOKUP($E255,EU$450:EX$461,3,FALSE)*EU255*($K255)+IF($G255&lt;&gt;0,($I255/$G255)*EU255,0)*(1-$K255)</f>
        <v>0</v>
      </c>
      <c r="EX255" s="989">
        <f>VLOOKUP($E255,EU$450:EX$461,4,FALSE)*EU255*($K255)+(EU255-EV255-EW255)*(1-$K255)</f>
        <v>0</v>
      </c>
      <c r="EY255" s="946"/>
      <c r="FB255" s="1025">
        <f>VLOOKUP($A255,'New Resources - Group'!$A$4:$Y$133,FB$2,FALSE)*FB$1</f>
        <v>0</v>
      </c>
      <c r="FC255" s="988">
        <f t="shared" si="229"/>
        <v>0</v>
      </c>
      <c r="FD255" s="989">
        <f>VLOOKUP($E255,FC$450:FF$461,2,FALSE)*FC255*($K255)+IF($G255&lt;&gt;0,($H255/$G255)*FC255,0)*(1-$K255)</f>
        <v>0</v>
      </c>
      <c r="FE255" s="989">
        <f>VLOOKUP($E255,FC$450:FF$461,3,FALSE)*FC255*($K255)+IF($G255&lt;&gt;0,($I255/$G255)*FC255,0)*(1-$K255)</f>
        <v>0</v>
      </c>
      <c r="FF255" s="989">
        <f>VLOOKUP($E255,FC$450:FF$461,4,FALSE)*FC255*($K255)+(FC255-FD255-FE255)*(1-$K255)</f>
        <v>0</v>
      </c>
      <c r="FG255" s="946"/>
      <c r="FJ255" s="1025">
        <f>VLOOKUP($A255,'New Resources - Group'!$A$4:$Y$133,FJ$2,FALSE)*FJ$1</f>
        <v>0</v>
      </c>
      <c r="FK255" s="988">
        <f t="shared" si="230"/>
        <v>0</v>
      </c>
      <c r="FL255" s="989">
        <f>VLOOKUP($E255,FK$450:FN$461,2,FALSE)*FK255*($K255)+IF($G255&lt;&gt;0,($H255/$G255)*FK255,0)*(1-$K255)</f>
        <v>0</v>
      </c>
      <c r="FM255" s="989">
        <f>VLOOKUP($E255,FK$450:FN$461,3,FALSE)*FK255*($K255)+IF($G255&lt;&gt;0,($I255/$G255)*FK255,0)*(1-$K255)</f>
        <v>0</v>
      </c>
      <c r="FN255" s="989">
        <f>VLOOKUP($E255,FK$450:FN$461,4,FALSE)*FK255*($K255)+(FK255-FL255-FM255)*(1-$K255)</f>
        <v>0</v>
      </c>
      <c r="FO255" s="946"/>
    </row>
    <row r="256" spans="1:171">
      <c r="A256" s="1267">
        <v>910</v>
      </c>
      <c r="B256" s="787" t="s">
        <v>853</v>
      </c>
      <c r="C256" s="1963">
        <v>336</v>
      </c>
      <c r="D256" s="764">
        <v>403</v>
      </c>
      <c r="E256" s="182" t="str">
        <f>'Sch 3 - Expenses'!E92</f>
        <v>TRANS</v>
      </c>
      <c r="F256" s="765"/>
      <c r="G256" s="182">
        <f>'Sch 3 - Expenses'!G92</f>
        <v>0</v>
      </c>
      <c r="H256" s="182">
        <f>'Sch 3 - Expenses'!H92</f>
        <v>0</v>
      </c>
      <c r="I256" s="182">
        <f>'Sch 3 - Expenses'!I92</f>
        <v>0</v>
      </c>
      <c r="J256" s="1247">
        <f>'Sch 3 - Expenses'!J92</f>
        <v>0</v>
      </c>
      <c r="K256" s="777">
        <f t="shared" si="210"/>
        <v>1</v>
      </c>
      <c r="N256" s="1025">
        <f>VLOOKUP($A256,'New Resources - Group'!$A$4:$Y$133,N$2,FALSE)*N$1</f>
        <v>0</v>
      </c>
      <c r="O256" s="988">
        <f t="shared" si="211"/>
        <v>0</v>
      </c>
      <c r="P256" s="989">
        <f>VLOOKUP($E256,O$450:R$461,2,FALSE)*O256*($K256)+IF($G256&lt;&gt;0,($H256/$G256)*O256,0)*(1-$K256)</f>
        <v>0</v>
      </c>
      <c r="Q256" s="989">
        <f>VLOOKUP($E256,O$450:R$461,3,FALSE)*O256*($K256)+IF($G256&lt;&gt;0,($I256/$G256)*O256,0)*(1-$K256)</f>
        <v>0</v>
      </c>
      <c r="R256" s="989">
        <f>VLOOKUP($E256,O$450:R$461,4,FALSE)*O256*($K256)+(O256-P256-Q256)*(1-$K256)</f>
        <v>0</v>
      </c>
      <c r="S256" s="946"/>
      <c r="V256" s="1025">
        <f>VLOOKUP($A256,'New Resources - Group'!$A$4:$Y$133,V$2,FALSE)*V$1</f>
        <v>0</v>
      </c>
      <c r="W256" s="988">
        <f t="shared" si="212"/>
        <v>0</v>
      </c>
      <c r="X256" s="989">
        <f>VLOOKUP($E256,W$450:Z$461,2,FALSE)*W256*($K256)+IF($G256&lt;&gt;0,($H256/$G256)*W256,0)*(1-$K256)</f>
        <v>0</v>
      </c>
      <c r="Y256" s="989">
        <f>VLOOKUP($E256,W$450:Z$461,3,FALSE)*W256*($K256)+IF($G256&lt;&gt;0,($I256/$G256)*W256,0)*(1-$K256)</f>
        <v>0</v>
      </c>
      <c r="Z256" s="989">
        <f>VLOOKUP($E256,W$450:Z$461,4,FALSE)*W256*($K256)+(W256-X256-Y256)*(1-$K256)</f>
        <v>0</v>
      </c>
      <c r="AA256" s="946"/>
      <c r="AD256" s="1025">
        <f>VLOOKUP($A256,'New Resources - Group'!$A$4:$Y$133,AD$2,FALSE)*AD$1</f>
        <v>0</v>
      </c>
      <c r="AE256" s="988">
        <f t="shared" si="213"/>
        <v>0</v>
      </c>
      <c r="AF256" s="989">
        <f>VLOOKUP($E256,AE$450:AH$461,2,FALSE)*AE256*($K256)+IF($G256&lt;&gt;0,($H256/$G256)*AE256,0)*(1-$K256)</f>
        <v>0</v>
      </c>
      <c r="AG256" s="989">
        <f>VLOOKUP($E256,AE$450:AH$461,3,FALSE)*AE256*($K256)+IF($G256&lt;&gt;0,($I256/$G256)*AE256,0)*(1-$K256)</f>
        <v>0</v>
      </c>
      <c r="AH256" s="989">
        <f>VLOOKUP($E256,AE$450:AH$461,4,FALSE)*AE256*($K256)+(AE256-AF256-AG256)*(1-$K256)</f>
        <v>0</v>
      </c>
      <c r="AI256" s="946"/>
      <c r="AL256" s="1025">
        <f>VLOOKUP($A256,'New Resources - Group'!$A$4:$Y$133,AL$2,FALSE)*AL$1</f>
        <v>0</v>
      </c>
      <c r="AM256" s="988">
        <f t="shared" si="214"/>
        <v>0</v>
      </c>
      <c r="AN256" s="989">
        <f>VLOOKUP($E256,AM$450:AP$461,2,FALSE)*AM256*($K256)+IF($G256&lt;&gt;0,($H256/$G256)*AM256,0)*(1-$K256)</f>
        <v>0</v>
      </c>
      <c r="AO256" s="989">
        <f>VLOOKUP($E256,AM$450:AP$461,3,FALSE)*AM256*($K256)+IF($G256&lt;&gt;0,($I256/$G256)*AM256,0)*(1-$K256)</f>
        <v>0</v>
      </c>
      <c r="AP256" s="989">
        <f>VLOOKUP($E256,AM$450:AP$461,4,FALSE)*AM256*($K256)+(AM256-AN256-AO256)*(1-$K256)</f>
        <v>0</v>
      </c>
      <c r="AQ256" s="946"/>
      <c r="AT256" s="1025">
        <f>VLOOKUP($A256,'New Resources - Group'!$A$4:$Y$133,AT$2,FALSE)*AT$1</f>
        <v>0</v>
      </c>
      <c r="AU256" s="988">
        <f t="shared" si="215"/>
        <v>0</v>
      </c>
      <c r="AV256" s="989">
        <f>VLOOKUP($E256,AU$450:AX$461,2,FALSE)*AU256*($K256)+IF($G256&lt;&gt;0,($H256/$G256)*AU256,0)*(1-$K256)</f>
        <v>0</v>
      </c>
      <c r="AW256" s="989">
        <f>VLOOKUP($E256,AU$450:AX$461,3,FALSE)*AU256*($K256)+IF($G256&lt;&gt;0,($I256/$G256)*AU256,0)*(1-$K256)</f>
        <v>0</v>
      </c>
      <c r="AX256" s="989">
        <f>VLOOKUP($E256,AU$450:AX$461,4,FALSE)*AU256*($K256)+(AU256-AV256-AW256)*(1-$K256)</f>
        <v>0</v>
      </c>
      <c r="AY256" s="946"/>
      <c r="BB256" s="1025">
        <f>VLOOKUP($A256,'New Resources - Group'!$A$4:$Y$133,BB$2,FALSE)*BB$1</f>
        <v>0</v>
      </c>
      <c r="BC256" s="988">
        <f t="shared" si="216"/>
        <v>0</v>
      </c>
      <c r="BD256" s="989">
        <f>VLOOKUP($E256,BC$450:BF$461,2,FALSE)*BC256*($K256)+IF($G256&lt;&gt;0,($H256/$G256)*BC256,0)*(1-$K256)</f>
        <v>0</v>
      </c>
      <c r="BE256" s="989">
        <f>VLOOKUP($E256,BC$450:BF$461,3,FALSE)*BC256*($K256)+IF($G256&lt;&gt;0,($I256/$G256)*BC256,0)*(1-$K256)</f>
        <v>0</v>
      </c>
      <c r="BF256" s="989">
        <f>VLOOKUP($E256,BC$450:BF$461,4,FALSE)*BC256*($K256)+(BC256-BD256-BE256)*(1-$K256)</f>
        <v>0</v>
      </c>
      <c r="BG256" s="946"/>
      <c r="BJ256" s="1025">
        <f>VLOOKUP($A256,'New Resources - Group'!$A$4:$Y$133,BJ$2,FALSE)*BJ$1</f>
        <v>0</v>
      </c>
      <c r="BK256" s="988">
        <f t="shared" si="217"/>
        <v>0</v>
      </c>
      <c r="BL256" s="989">
        <f>VLOOKUP($E256,BK$450:BN$461,2,FALSE)*BK256*($K256)+IF($G256&lt;&gt;0,($H256/$G256)*BK256,0)*(1-$K256)</f>
        <v>0</v>
      </c>
      <c r="BM256" s="989">
        <f>VLOOKUP($E256,BK$450:BN$461,3,FALSE)*BK256*($K256)+IF($G256&lt;&gt;0,($I256/$G256)*BK256,0)*(1-$K256)</f>
        <v>0</v>
      </c>
      <c r="BN256" s="989">
        <f>VLOOKUP($E256,BK$450:BN$461,4,FALSE)*BK256*($K256)+(BK256-BL256-BM256)*(1-$K256)</f>
        <v>0</v>
      </c>
      <c r="BO256" s="946"/>
      <c r="BR256" s="1025">
        <f>VLOOKUP($A256,'New Resources - Group'!$A$4:$Y$133,BR$2,FALSE)*BR$1</f>
        <v>0</v>
      </c>
      <c r="BS256" s="988">
        <f t="shared" si="218"/>
        <v>0</v>
      </c>
      <c r="BT256" s="989">
        <f>VLOOKUP($E256,BS$450:BV$461,2,FALSE)*BS256*($K256)+IF($G256&lt;&gt;0,($H256/$G256)*BS256,0)*(1-$K256)</f>
        <v>0</v>
      </c>
      <c r="BU256" s="989">
        <f>VLOOKUP($E256,BS$450:BV$461,3,FALSE)*BS256*($K256)+IF($G256&lt;&gt;0,($I256/$G256)*BS256,0)*(1-$K256)</f>
        <v>0</v>
      </c>
      <c r="BV256" s="989">
        <f>VLOOKUP($E256,BS$450:BV$461,4,FALSE)*BS256*($K256)+(BS256-BT256-BU256)*(1-$K256)</f>
        <v>0</v>
      </c>
      <c r="BW256" s="946"/>
      <c r="BZ256" s="1025">
        <f>VLOOKUP($A256,'New Resources - Group'!$A$4:$Y$133,BZ$2,FALSE)*BZ$1</f>
        <v>0</v>
      </c>
      <c r="CA256" s="988">
        <f t="shared" si="219"/>
        <v>0</v>
      </c>
      <c r="CB256" s="989">
        <f>VLOOKUP($E256,CA$450:CD$461,2,FALSE)*CA256*($K256)+IF($G256&lt;&gt;0,($H256/$G256)*CA256,0)*(1-$K256)</f>
        <v>0</v>
      </c>
      <c r="CC256" s="989">
        <f>VLOOKUP($E256,CA$450:CD$461,3,FALSE)*CA256*($K256)+IF($G256&lt;&gt;0,($I256/$G256)*CA256,0)*(1-$K256)</f>
        <v>0</v>
      </c>
      <c r="CD256" s="989">
        <f>VLOOKUP($E256,CA$450:CD$461,4,FALSE)*CA256*($K256)+(CA256-CB256-CC256)*(1-$K256)</f>
        <v>0</v>
      </c>
      <c r="CE256" s="946"/>
      <c r="CH256" s="1025">
        <f>VLOOKUP($A256,'New Resources - Group'!$A$4:$Y$133,CH$2,FALSE)*CH$1</f>
        <v>0</v>
      </c>
      <c r="CI256" s="988">
        <f t="shared" si="220"/>
        <v>0</v>
      </c>
      <c r="CJ256" s="989">
        <f>VLOOKUP($E256,CI$450:CL$461,2,FALSE)*CI256*($K256)+IF($G256&lt;&gt;0,($H256/$G256)*CI256,0)*(1-$K256)</f>
        <v>0</v>
      </c>
      <c r="CK256" s="989">
        <f>VLOOKUP($E256,CI$450:CL$461,3,FALSE)*CI256*($K256)+IF($G256&lt;&gt;0,($I256/$G256)*CI256,0)*(1-$K256)</f>
        <v>0</v>
      </c>
      <c r="CL256" s="989">
        <f>VLOOKUP($E256,CI$450:CL$461,4,FALSE)*CI256*($K256)+(CI256-CJ256-CK256)*(1-$K256)</f>
        <v>0</v>
      </c>
      <c r="CM256" s="946"/>
      <c r="CP256" s="1025">
        <f>VLOOKUP($A256,'New Resources - Group'!$A$4:$Y$133,CP$2,FALSE)*CP$1</f>
        <v>0</v>
      </c>
      <c r="CQ256" s="988">
        <f t="shared" si="221"/>
        <v>0</v>
      </c>
      <c r="CR256" s="989">
        <f>VLOOKUP($E256,CQ$450:CT$461,2,FALSE)*CQ256*($K256)+IF($G256&lt;&gt;0,($H256/$G256)*CQ256,0)*(1-$K256)</f>
        <v>0</v>
      </c>
      <c r="CS256" s="989">
        <f>VLOOKUP($E256,CQ$450:CT$461,3,FALSE)*CQ256*($K256)+IF($G256&lt;&gt;0,($I256/$G256)*CQ256,0)*(1-$K256)</f>
        <v>0</v>
      </c>
      <c r="CT256" s="989">
        <f>VLOOKUP($E256,CQ$450:CT$461,4,FALSE)*CQ256*($K256)+(CQ256-CR256-CS256)*(1-$K256)</f>
        <v>0</v>
      </c>
      <c r="CU256" s="946"/>
      <c r="CX256" s="1025">
        <f>VLOOKUP($A256,'New Resources - Group'!$A$4:$Y$133,CX$2,FALSE)*CX$1</f>
        <v>0</v>
      </c>
      <c r="CY256" s="988">
        <f t="shared" si="222"/>
        <v>0</v>
      </c>
      <c r="CZ256" s="989">
        <f>VLOOKUP($E256,CY$450:DB$461,2,FALSE)*CY256*($K256)+IF($G256&lt;&gt;0,($H256/$G256)*CY256,0)*(1-$K256)</f>
        <v>0</v>
      </c>
      <c r="DA256" s="989">
        <f>VLOOKUP($E256,CY$450:DB$461,3,FALSE)*CY256*($K256)+IF($G256&lt;&gt;0,($I256/$G256)*CY256,0)*(1-$K256)</f>
        <v>0</v>
      </c>
      <c r="DB256" s="989">
        <f>VLOOKUP($E256,CY$450:DB$461,4,FALSE)*CY256*($K256)+(CY256-CZ256-DA256)*(1-$K256)</f>
        <v>0</v>
      </c>
      <c r="DC256" s="946"/>
      <c r="DF256" s="1025">
        <f>VLOOKUP($A256,'New Resources - Group'!$A$4:$Y$133,DF$2,FALSE)*DF$1</f>
        <v>0</v>
      </c>
      <c r="DG256" s="988">
        <f t="shared" si="223"/>
        <v>0</v>
      </c>
      <c r="DH256" s="989">
        <f>VLOOKUP($E256,DG$450:DJ$461,2,FALSE)*DG256*($K256)+IF($G256&lt;&gt;0,($H256/$G256)*DG256,0)*(1-$K256)</f>
        <v>0</v>
      </c>
      <c r="DI256" s="989">
        <f>VLOOKUP($E256,DG$450:DJ$461,3,FALSE)*DG256*($K256)+IF($G256&lt;&gt;0,($I256/$G256)*DG256,0)*(1-$K256)</f>
        <v>0</v>
      </c>
      <c r="DJ256" s="989">
        <f>VLOOKUP($E256,DG$450:DJ$461,4,FALSE)*DG256*($K256)+(DG256-DH256-DI256)*(1-$K256)</f>
        <v>0</v>
      </c>
      <c r="DK256" s="946"/>
      <c r="DN256" s="1025">
        <f>VLOOKUP($A256,'New Resources - Group'!$A$4:$Y$133,DN$2,FALSE)*DN$1</f>
        <v>0</v>
      </c>
      <c r="DO256" s="988">
        <f t="shared" si="224"/>
        <v>0</v>
      </c>
      <c r="DP256" s="989">
        <f>VLOOKUP($E256,DO$450:DR$461,2,FALSE)*DO256*($K256)+IF($G256&lt;&gt;0,($H256/$G256)*DO256,0)*(1-$K256)</f>
        <v>0</v>
      </c>
      <c r="DQ256" s="989">
        <f>VLOOKUP($E256,DO$450:DR$461,3,FALSE)*DO256*($K256)+IF($G256&lt;&gt;0,($I256/$G256)*DO256,0)*(1-$K256)</f>
        <v>0</v>
      </c>
      <c r="DR256" s="989">
        <f>VLOOKUP($E256,DO$450:DR$461,4,FALSE)*DO256*($K256)+(DO256-DP256-DQ256)*(1-$K256)</f>
        <v>0</v>
      </c>
      <c r="DS256" s="946"/>
      <c r="DV256" s="1025">
        <f>VLOOKUP($A256,'New Resources - Group'!$A$4:$Y$133,DV$2,FALSE)*DV$1</f>
        <v>0</v>
      </c>
      <c r="DW256" s="988">
        <f t="shared" si="225"/>
        <v>0</v>
      </c>
      <c r="DX256" s="989">
        <f>VLOOKUP($E256,DW$450:DZ$461,2,FALSE)*DW256*($K256)+IF($G256&lt;&gt;0,($H256/$G256)*DW256,0)*(1-$K256)</f>
        <v>0</v>
      </c>
      <c r="DY256" s="989">
        <f>VLOOKUP($E256,DW$450:DZ$461,3,FALSE)*DW256*($K256)+IF($G256&lt;&gt;0,($I256/$G256)*DW256,0)*(1-$K256)</f>
        <v>0</v>
      </c>
      <c r="DZ256" s="989">
        <f>VLOOKUP($E256,DW$450:DZ$461,4,FALSE)*DW256*($K256)+(DW256-DX256-DY256)*(1-$K256)</f>
        <v>0</v>
      </c>
      <c r="EA256" s="946"/>
      <c r="ED256" s="1025">
        <f>VLOOKUP($A256,'New Resources - Group'!$A$4:$Y$133,ED$2,FALSE)*ED$1</f>
        <v>0</v>
      </c>
      <c r="EE256" s="988">
        <f t="shared" si="226"/>
        <v>0</v>
      </c>
      <c r="EF256" s="989">
        <f>VLOOKUP($E256,EE$450:EH$461,2,FALSE)*EE256*($K256)+IF($G256&lt;&gt;0,($H256/$G256)*EE256,0)*(1-$K256)</f>
        <v>0</v>
      </c>
      <c r="EG256" s="989">
        <f>VLOOKUP($E256,EE$450:EH$461,3,FALSE)*EE256*($K256)+IF($G256&lt;&gt;0,($I256/$G256)*EE256,0)*(1-$K256)</f>
        <v>0</v>
      </c>
      <c r="EH256" s="989">
        <f>VLOOKUP($E256,EE$450:EH$461,4,FALSE)*EE256*($K256)+(EE256-EF256-EG256)*(1-$K256)</f>
        <v>0</v>
      </c>
      <c r="EI256" s="946"/>
      <c r="EL256" s="1025">
        <f>VLOOKUP($A256,'New Resources - Group'!$A$4:$Y$133,EL$2,FALSE)*EL$1</f>
        <v>0</v>
      </c>
      <c r="EM256" s="988">
        <f t="shared" si="227"/>
        <v>0</v>
      </c>
      <c r="EN256" s="989">
        <f>VLOOKUP($E256,EM$450:EP$461,2,FALSE)*EM256*($K256)+IF($G256&lt;&gt;0,($H256/$G256)*EM256,0)*(1-$K256)</f>
        <v>0</v>
      </c>
      <c r="EO256" s="989">
        <f>VLOOKUP($E256,EM$450:EP$461,3,FALSE)*EM256*($K256)+IF($G256&lt;&gt;0,($I256/$G256)*EM256,0)*(1-$K256)</f>
        <v>0</v>
      </c>
      <c r="EP256" s="989">
        <f>VLOOKUP($E256,EM$450:EP$461,4,FALSE)*EM256*($K256)+(EM256-EN256-EO256)*(1-$K256)</f>
        <v>0</v>
      </c>
      <c r="EQ256" s="946"/>
      <c r="ET256" s="1025">
        <f>VLOOKUP($A256,'New Resources - Group'!$A$4:$Y$133,ET$2,FALSE)*ET$1</f>
        <v>0</v>
      </c>
      <c r="EU256" s="988">
        <f t="shared" si="228"/>
        <v>0</v>
      </c>
      <c r="EV256" s="989">
        <f>VLOOKUP($E256,EU$450:EX$461,2,FALSE)*EU256*($K256)+IF($G256&lt;&gt;0,($H256/$G256)*EU256,0)*(1-$K256)</f>
        <v>0</v>
      </c>
      <c r="EW256" s="989">
        <f>VLOOKUP($E256,EU$450:EX$461,3,FALSE)*EU256*($K256)+IF($G256&lt;&gt;0,($I256/$G256)*EU256,0)*(1-$K256)</f>
        <v>0</v>
      </c>
      <c r="EX256" s="989">
        <f>VLOOKUP($E256,EU$450:EX$461,4,FALSE)*EU256*($K256)+(EU256-EV256-EW256)*(1-$K256)</f>
        <v>0</v>
      </c>
      <c r="EY256" s="946"/>
      <c r="FB256" s="1025">
        <f>VLOOKUP($A256,'New Resources - Group'!$A$4:$Y$133,FB$2,FALSE)*FB$1</f>
        <v>0</v>
      </c>
      <c r="FC256" s="988">
        <f t="shared" si="229"/>
        <v>0</v>
      </c>
      <c r="FD256" s="989">
        <f>VLOOKUP($E256,FC$450:FF$461,2,FALSE)*FC256*($K256)+IF($G256&lt;&gt;0,($H256/$G256)*FC256,0)*(1-$K256)</f>
        <v>0</v>
      </c>
      <c r="FE256" s="989">
        <f>VLOOKUP($E256,FC$450:FF$461,3,FALSE)*FC256*($K256)+IF($G256&lt;&gt;0,($I256/$G256)*FC256,0)*(1-$K256)</f>
        <v>0</v>
      </c>
      <c r="FF256" s="989">
        <f>VLOOKUP($E256,FC$450:FF$461,4,FALSE)*FC256*($K256)+(FC256-FD256-FE256)*(1-$K256)</f>
        <v>0</v>
      </c>
      <c r="FG256" s="946"/>
      <c r="FJ256" s="1025">
        <f>VLOOKUP($A256,'New Resources - Group'!$A$4:$Y$133,FJ$2,FALSE)*FJ$1</f>
        <v>0</v>
      </c>
      <c r="FK256" s="988">
        <f t="shared" si="230"/>
        <v>0</v>
      </c>
      <c r="FL256" s="989">
        <f>VLOOKUP($E256,FK$450:FN$461,2,FALSE)*FK256*($K256)+IF($G256&lt;&gt;0,($H256/$G256)*FK256,0)*(1-$K256)</f>
        <v>0</v>
      </c>
      <c r="FM256" s="989">
        <f>VLOOKUP($E256,FK$450:FN$461,3,FALSE)*FK256*($K256)+IF($G256&lt;&gt;0,($I256/$G256)*FK256,0)*(1-$K256)</f>
        <v>0</v>
      </c>
      <c r="FN256" s="989">
        <f>VLOOKUP($E256,FK$450:FN$461,4,FALSE)*FK256*($K256)+(FK256-FL256-FM256)*(1-$K256)</f>
        <v>0</v>
      </c>
      <c r="FO256" s="946"/>
    </row>
    <row r="257" spans="1:171">
      <c r="A257" s="1262"/>
      <c r="B257" s="787" t="s">
        <v>425</v>
      </c>
      <c r="C257" s="1963">
        <v>336</v>
      </c>
      <c r="D257" s="764">
        <v>403</v>
      </c>
      <c r="E257" s="182" t="str">
        <f>'Sch 3 - Expenses'!E93</f>
        <v>DIST</v>
      </c>
      <c r="F257" s="765"/>
      <c r="G257" s="182">
        <f>'Sch 3 - Expenses'!G93</f>
        <v>0</v>
      </c>
      <c r="H257" s="182">
        <f>'Sch 3 - Expenses'!H93</f>
        <v>0</v>
      </c>
      <c r="I257" s="182">
        <f>'Sch 3 - Expenses'!I93</f>
        <v>0</v>
      </c>
      <c r="J257" s="1247">
        <f>'Sch 3 - Expenses'!J93</f>
        <v>0</v>
      </c>
      <c r="K257" s="777">
        <f t="shared" si="210"/>
        <v>1</v>
      </c>
      <c r="O257" s="988">
        <f t="shared" ref="O257:O263" si="251">$G257</f>
        <v>0</v>
      </c>
      <c r="P257" s="989">
        <f>VLOOKUP($E257,O$450:R$461,2,FALSE)*O257*($K257)+IF($G257&lt;&gt;0,($H257/$G257)*O257,0)*(1-$K257)</f>
        <v>0</v>
      </c>
      <c r="Q257" s="989">
        <f>VLOOKUP($E257,O$450:R$461,3,FALSE)*O257*($K257)+IF($G257&lt;&gt;0,($I257/$G257)*O257,0)*(1-$K257)</f>
        <v>0</v>
      </c>
      <c r="R257" s="989">
        <f>VLOOKUP($E257,O$450:R$461,4,FALSE)*O257*($K257)+(O257-P257-Q257)*(1-$K257)</f>
        <v>0</v>
      </c>
      <c r="S257" s="946"/>
      <c r="W257" s="988">
        <f t="shared" ref="W257:W263" si="252">$G257</f>
        <v>0</v>
      </c>
      <c r="X257" s="989">
        <f>VLOOKUP($E257,W$450:Z$461,2,FALSE)*W257*($K257)+IF($G257&lt;&gt;0,($H257/$G257)*W257,0)*(1-$K257)</f>
        <v>0</v>
      </c>
      <c r="Y257" s="989">
        <f>VLOOKUP($E257,W$450:Z$461,3,FALSE)*W257*($K257)+IF($G257&lt;&gt;0,($I257/$G257)*W257,0)*(1-$K257)</f>
        <v>0</v>
      </c>
      <c r="Z257" s="989">
        <f>VLOOKUP($E257,W$450:Z$461,4,FALSE)*W257*($K257)+(W257-X257-Y257)*(1-$K257)</f>
        <v>0</v>
      </c>
      <c r="AA257" s="946"/>
      <c r="AE257" s="988">
        <f t="shared" ref="AE257:AE263" si="253">$G257</f>
        <v>0</v>
      </c>
      <c r="AF257" s="989">
        <f>VLOOKUP($E257,AE$450:AH$461,2,FALSE)*AE257*($K257)+IF($G257&lt;&gt;0,($H257/$G257)*AE257,0)*(1-$K257)</f>
        <v>0</v>
      </c>
      <c r="AG257" s="989">
        <f>VLOOKUP($E257,AE$450:AH$461,3,FALSE)*AE257*($K257)+IF($G257&lt;&gt;0,($I257/$G257)*AE257,0)*(1-$K257)</f>
        <v>0</v>
      </c>
      <c r="AH257" s="989">
        <f>VLOOKUP($E257,AE$450:AH$461,4,FALSE)*AE257*($K257)+(AE257-AF257-AG257)*(1-$K257)</f>
        <v>0</v>
      </c>
      <c r="AI257" s="946"/>
      <c r="AM257" s="988">
        <f t="shared" ref="AM257:AM263" si="254">$G257</f>
        <v>0</v>
      </c>
      <c r="AN257" s="989">
        <f>VLOOKUP($E257,AM$450:AP$461,2,FALSE)*AM257*($K257)+IF($G257&lt;&gt;0,($H257/$G257)*AM257,0)*(1-$K257)</f>
        <v>0</v>
      </c>
      <c r="AO257" s="989">
        <f>VLOOKUP($E257,AM$450:AP$461,3,FALSE)*AM257*($K257)+IF($G257&lt;&gt;0,($I257/$G257)*AM257,0)*(1-$K257)</f>
        <v>0</v>
      </c>
      <c r="AP257" s="989">
        <f>VLOOKUP($E257,AM$450:AP$461,4,FALSE)*AM257*($K257)+(AM257-AN257-AO257)*(1-$K257)</f>
        <v>0</v>
      </c>
      <c r="AQ257" s="946"/>
      <c r="AU257" s="988">
        <f t="shared" ref="AU257:AU263" si="255">$G257</f>
        <v>0</v>
      </c>
      <c r="AV257" s="989">
        <f>VLOOKUP($E257,AU$450:AX$461,2,FALSE)*AU257*($K257)+IF($G257&lt;&gt;0,($H257/$G257)*AU257,0)*(1-$K257)</f>
        <v>0</v>
      </c>
      <c r="AW257" s="989">
        <f>VLOOKUP($E257,AU$450:AX$461,3,FALSE)*AU257*($K257)+IF($G257&lt;&gt;0,($I257/$G257)*AU257,0)*(1-$K257)</f>
        <v>0</v>
      </c>
      <c r="AX257" s="989">
        <f>VLOOKUP($E257,AU$450:AX$461,4,FALSE)*AU257*($K257)+(AU257-AV257-AW257)*(1-$K257)</f>
        <v>0</v>
      </c>
      <c r="AY257" s="946"/>
      <c r="BC257" s="988">
        <f t="shared" ref="BC257:BC263" si="256">$G257</f>
        <v>0</v>
      </c>
      <c r="BD257" s="989">
        <f>VLOOKUP($E257,BC$450:BF$461,2,FALSE)*BC257*($K257)+IF($G257&lt;&gt;0,($H257/$G257)*BC257,0)*(1-$K257)</f>
        <v>0</v>
      </c>
      <c r="BE257" s="989">
        <f>VLOOKUP($E257,BC$450:BF$461,3,FALSE)*BC257*($K257)+IF($G257&lt;&gt;0,($I257/$G257)*BC257,0)*(1-$K257)</f>
        <v>0</v>
      </c>
      <c r="BF257" s="989">
        <f>VLOOKUP($E257,BC$450:BF$461,4,FALSE)*BC257*($K257)+(BC257-BD257-BE257)*(1-$K257)</f>
        <v>0</v>
      </c>
      <c r="BG257" s="946"/>
      <c r="BK257" s="988">
        <f t="shared" ref="BK257:BK263" si="257">$G257</f>
        <v>0</v>
      </c>
      <c r="BL257" s="989">
        <f>VLOOKUP($E257,BK$450:BN$461,2,FALSE)*BK257*($K257)+IF($G257&lt;&gt;0,($H257/$G257)*BK257,0)*(1-$K257)</f>
        <v>0</v>
      </c>
      <c r="BM257" s="989">
        <f>VLOOKUP($E257,BK$450:BN$461,3,FALSE)*BK257*($K257)+IF($G257&lt;&gt;0,($I257/$G257)*BK257,0)*(1-$K257)</f>
        <v>0</v>
      </c>
      <c r="BN257" s="989">
        <f>VLOOKUP($E257,BK$450:BN$461,4,FALSE)*BK257*($K257)+(BK257-BL257-BM257)*(1-$K257)</f>
        <v>0</v>
      </c>
      <c r="BO257" s="946"/>
      <c r="BS257" s="988">
        <f t="shared" ref="BS257:BS263" si="258">$G257</f>
        <v>0</v>
      </c>
      <c r="BT257" s="989">
        <f>VLOOKUP($E257,BS$450:BV$461,2,FALSE)*BS257*($K257)+IF($G257&lt;&gt;0,($H257/$G257)*BS257,0)*(1-$K257)</f>
        <v>0</v>
      </c>
      <c r="BU257" s="989">
        <f>VLOOKUP($E257,BS$450:BV$461,3,FALSE)*BS257*($K257)+IF($G257&lt;&gt;0,($I257/$G257)*BS257,0)*(1-$K257)</f>
        <v>0</v>
      </c>
      <c r="BV257" s="989">
        <f>VLOOKUP($E257,BS$450:BV$461,4,FALSE)*BS257*($K257)+(BS257-BT257-BU257)*(1-$K257)</f>
        <v>0</v>
      </c>
      <c r="BW257" s="946"/>
      <c r="CA257" s="988">
        <f t="shared" ref="CA257:CA263" si="259">$G257</f>
        <v>0</v>
      </c>
      <c r="CB257" s="989">
        <f>VLOOKUP($E257,CA$450:CD$461,2,FALSE)*CA257*($K257)+IF($G257&lt;&gt;0,($H257/$G257)*CA257,0)*(1-$K257)</f>
        <v>0</v>
      </c>
      <c r="CC257" s="989">
        <f>VLOOKUP($E257,CA$450:CD$461,3,FALSE)*CA257*($K257)+IF($G257&lt;&gt;0,($I257/$G257)*CA257,0)*(1-$K257)</f>
        <v>0</v>
      </c>
      <c r="CD257" s="989">
        <f>VLOOKUP($E257,CA$450:CD$461,4,FALSE)*CA257*($K257)+(CA257-CB257-CC257)*(1-$K257)</f>
        <v>0</v>
      </c>
      <c r="CE257" s="946"/>
      <c r="CI257" s="988">
        <f t="shared" ref="CI257:CI263" si="260">$G257</f>
        <v>0</v>
      </c>
      <c r="CJ257" s="989">
        <f>VLOOKUP($E257,CI$450:CL$461,2,FALSE)*CI257*($K257)+IF($G257&lt;&gt;0,($H257/$G257)*CI257,0)*(1-$K257)</f>
        <v>0</v>
      </c>
      <c r="CK257" s="989">
        <f>VLOOKUP($E257,CI$450:CL$461,3,FALSE)*CI257*($K257)+IF($G257&lt;&gt;0,($I257/$G257)*CI257,0)*(1-$K257)</f>
        <v>0</v>
      </c>
      <c r="CL257" s="989">
        <f>VLOOKUP($E257,CI$450:CL$461,4,FALSE)*CI257*($K257)+(CI257-CJ257-CK257)*(1-$K257)</f>
        <v>0</v>
      </c>
      <c r="CM257" s="946"/>
      <c r="CQ257" s="988">
        <f t="shared" ref="CQ257:CQ263" si="261">$G257</f>
        <v>0</v>
      </c>
      <c r="CR257" s="989">
        <f>VLOOKUP($E257,CQ$450:CT$461,2,FALSE)*CQ257*($K257)+IF($G257&lt;&gt;0,($H257/$G257)*CQ257,0)*(1-$K257)</f>
        <v>0</v>
      </c>
      <c r="CS257" s="989">
        <f>VLOOKUP($E257,CQ$450:CT$461,3,FALSE)*CQ257*($K257)+IF($G257&lt;&gt;0,($I257/$G257)*CQ257,0)*(1-$K257)</f>
        <v>0</v>
      </c>
      <c r="CT257" s="989">
        <f>VLOOKUP($E257,CQ$450:CT$461,4,FALSE)*CQ257*($K257)+(CQ257-CR257-CS257)*(1-$K257)</f>
        <v>0</v>
      </c>
      <c r="CU257" s="946"/>
      <c r="CY257" s="988">
        <f t="shared" ref="CY257:CY263" si="262">$G257</f>
        <v>0</v>
      </c>
      <c r="CZ257" s="989">
        <f>VLOOKUP($E257,CY$450:DB$461,2,FALSE)*CY257*($K257)+IF($G257&lt;&gt;0,($H257/$G257)*CY257,0)*(1-$K257)</f>
        <v>0</v>
      </c>
      <c r="DA257" s="989">
        <f>VLOOKUP($E257,CY$450:DB$461,3,FALSE)*CY257*($K257)+IF($G257&lt;&gt;0,($I257/$G257)*CY257,0)*(1-$K257)</f>
        <v>0</v>
      </c>
      <c r="DB257" s="989">
        <f>VLOOKUP($E257,CY$450:DB$461,4,FALSE)*CY257*($K257)+(CY257-CZ257-DA257)*(1-$K257)</f>
        <v>0</v>
      </c>
      <c r="DC257" s="946"/>
      <c r="DG257" s="988">
        <f t="shared" ref="DG257:DG263" si="263">$G257</f>
        <v>0</v>
      </c>
      <c r="DH257" s="989">
        <f>VLOOKUP($E257,DG$450:DJ$461,2,FALSE)*DG257*($K257)+IF($G257&lt;&gt;0,($H257/$G257)*DG257,0)*(1-$K257)</f>
        <v>0</v>
      </c>
      <c r="DI257" s="989">
        <f>VLOOKUP($E257,DG$450:DJ$461,3,FALSE)*DG257*($K257)+IF($G257&lt;&gt;0,($I257/$G257)*DG257,0)*(1-$K257)</f>
        <v>0</v>
      </c>
      <c r="DJ257" s="989">
        <f>VLOOKUP($E257,DG$450:DJ$461,4,FALSE)*DG257*($K257)+(DG257-DH257-DI257)*(1-$K257)</f>
        <v>0</v>
      </c>
      <c r="DK257" s="946"/>
      <c r="DO257" s="988">
        <f t="shared" ref="DO257:DO263" si="264">$G257</f>
        <v>0</v>
      </c>
      <c r="DP257" s="989">
        <f>VLOOKUP($E257,DO$450:DR$461,2,FALSE)*DO257*($K257)+IF($G257&lt;&gt;0,($H257/$G257)*DO257,0)*(1-$K257)</f>
        <v>0</v>
      </c>
      <c r="DQ257" s="989">
        <f>VLOOKUP($E257,DO$450:DR$461,3,FALSE)*DO257*($K257)+IF($G257&lt;&gt;0,($I257/$G257)*DO257,0)*(1-$K257)</f>
        <v>0</v>
      </c>
      <c r="DR257" s="989">
        <f>VLOOKUP($E257,DO$450:DR$461,4,FALSE)*DO257*($K257)+(DO257-DP257-DQ257)*(1-$K257)</f>
        <v>0</v>
      </c>
      <c r="DS257" s="946"/>
      <c r="DW257" s="988">
        <f t="shared" ref="DW257:DW263" si="265">$G257</f>
        <v>0</v>
      </c>
      <c r="DX257" s="989">
        <f>VLOOKUP($E257,DW$450:DZ$461,2,FALSE)*DW257*($K257)+IF($G257&lt;&gt;0,($H257/$G257)*DW257,0)*(1-$K257)</f>
        <v>0</v>
      </c>
      <c r="DY257" s="989">
        <f>VLOOKUP($E257,DW$450:DZ$461,3,FALSE)*DW257*($K257)+IF($G257&lt;&gt;0,($I257/$G257)*DW257,0)*(1-$K257)</f>
        <v>0</v>
      </c>
      <c r="DZ257" s="989">
        <f>VLOOKUP($E257,DW$450:DZ$461,4,FALSE)*DW257*($K257)+(DW257-DX257-DY257)*(1-$K257)</f>
        <v>0</v>
      </c>
      <c r="EA257" s="946"/>
      <c r="EE257" s="988">
        <f t="shared" ref="EE257:EE263" si="266">$G257</f>
        <v>0</v>
      </c>
      <c r="EF257" s="989">
        <f>VLOOKUP($E257,EE$450:EH$461,2,FALSE)*EE257*($K257)+IF($G257&lt;&gt;0,($H257/$G257)*EE257,0)*(1-$K257)</f>
        <v>0</v>
      </c>
      <c r="EG257" s="989">
        <f>VLOOKUP($E257,EE$450:EH$461,3,FALSE)*EE257*($K257)+IF($G257&lt;&gt;0,($I257/$G257)*EE257,0)*(1-$K257)</f>
        <v>0</v>
      </c>
      <c r="EH257" s="989">
        <f>VLOOKUP($E257,EE$450:EH$461,4,FALSE)*EE257*($K257)+(EE257-EF257-EG257)*(1-$K257)</f>
        <v>0</v>
      </c>
      <c r="EI257" s="946"/>
      <c r="EM257" s="988">
        <f t="shared" ref="EM257:EM263" si="267">$G257</f>
        <v>0</v>
      </c>
      <c r="EN257" s="989">
        <f>VLOOKUP($E257,EM$450:EP$461,2,FALSE)*EM257*($K257)+IF($G257&lt;&gt;0,($H257/$G257)*EM257,0)*(1-$K257)</f>
        <v>0</v>
      </c>
      <c r="EO257" s="989">
        <f>VLOOKUP($E257,EM$450:EP$461,3,FALSE)*EM257*($K257)+IF($G257&lt;&gt;0,($I257/$G257)*EM257,0)*(1-$K257)</f>
        <v>0</v>
      </c>
      <c r="EP257" s="989">
        <f>VLOOKUP($E257,EM$450:EP$461,4,FALSE)*EM257*($K257)+(EM257-EN257-EO257)*(1-$K257)</f>
        <v>0</v>
      </c>
      <c r="EQ257" s="946"/>
      <c r="EU257" s="988">
        <f t="shared" ref="EU257:EU263" si="268">$G257</f>
        <v>0</v>
      </c>
      <c r="EV257" s="989">
        <f>VLOOKUP($E257,EU$450:EX$461,2,FALSE)*EU257*($K257)+IF($G257&lt;&gt;0,($H257/$G257)*EU257,0)*(1-$K257)</f>
        <v>0</v>
      </c>
      <c r="EW257" s="989">
        <f>VLOOKUP($E257,EU$450:EX$461,3,FALSE)*EU257*($K257)+IF($G257&lt;&gt;0,($I257/$G257)*EU257,0)*(1-$K257)</f>
        <v>0</v>
      </c>
      <c r="EX257" s="989">
        <f>VLOOKUP($E257,EU$450:EX$461,4,FALSE)*EU257*($K257)+(EU257-EV257-EW257)*(1-$K257)</f>
        <v>0</v>
      </c>
      <c r="EY257" s="946"/>
      <c r="FC257" s="988">
        <f t="shared" ref="FC257:FC263" si="269">$G257</f>
        <v>0</v>
      </c>
      <c r="FD257" s="989">
        <f>VLOOKUP($E257,FC$450:FF$461,2,FALSE)*FC257*($K257)+IF($G257&lt;&gt;0,($H257/$G257)*FC257,0)*(1-$K257)</f>
        <v>0</v>
      </c>
      <c r="FE257" s="989">
        <f>VLOOKUP($E257,FC$450:FF$461,3,FALSE)*FC257*($K257)+IF($G257&lt;&gt;0,($I257/$G257)*FC257,0)*(1-$K257)</f>
        <v>0</v>
      </c>
      <c r="FF257" s="989">
        <f>VLOOKUP($E257,FC$450:FF$461,4,FALSE)*FC257*($K257)+(FC257-FD257-FE257)*(1-$K257)</f>
        <v>0</v>
      </c>
      <c r="FG257" s="946"/>
      <c r="FK257" s="988">
        <f t="shared" ref="FK257:FK263" si="270">$G257</f>
        <v>0</v>
      </c>
      <c r="FL257" s="989">
        <f>VLOOKUP($E257,FK$450:FN$461,2,FALSE)*FK257*($K257)+IF($G257&lt;&gt;0,($H257/$G257)*FK257,0)*(1-$K257)</f>
        <v>0</v>
      </c>
      <c r="FM257" s="989">
        <f>VLOOKUP($E257,FK$450:FN$461,3,FALSE)*FK257*($K257)+IF($G257&lt;&gt;0,($I257/$G257)*FK257,0)*(1-$K257)</f>
        <v>0</v>
      </c>
      <c r="FN257" s="989">
        <f>VLOOKUP($E257,FK$450:FN$461,4,FALSE)*FK257*($K257)+(FK257-FL257-FM257)*(1-$K257)</f>
        <v>0</v>
      </c>
      <c r="FO257" s="946"/>
    </row>
    <row r="258" spans="1:171">
      <c r="A258" s="1262"/>
      <c r="B258" s="787" t="s">
        <v>92</v>
      </c>
      <c r="C258" s="1963">
        <v>336</v>
      </c>
      <c r="D258" s="764">
        <v>403</v>
      </c>
      <c r="E258" s="182" t="str">
        <f>'Sch 3 - Expenses'!E94</f>
        <v>GP</v>
      </c>
      <c r="F258" s="765"/>
      <c r="G258" s="182">
        <f>'Sch 3 - Expenses'!G94</f>
        <v>0</v>
      </c>
      <c r="H258" s="182">
        <f>'Sch 3 - Expenses'!H94</f>
        <v>0</v>
      </c>
      <c r="I258" s="182">
        <f>'Sch 3 - Expenses'!I94</f>
        <v>0</v>
      </c>
      <c r="J258" s="1247">
        <f>'Sch 3 - Expenses'!J94</f>
        <v>0</v>
      </c>
      <c r="K258" s="777">
        <f t="shared" si="210"/>
        <v>1</v>
      </c>
      <c r="O258" s="988" t="e">
        <f>($G258/$G59)*O59</f>
        <v>#DIV/0!</v>
      </c>
      <c r="P258" s="989" t="e">
        <f>VLOOKUP($E258,O$450:R$461,2,FALSE)*O258*($K258)+IF($G258&lt;&gt;0,($H258/$G258)*O258,0)*(1-$K258)</f>
        <v>#DIV/0!</v>
      </c>
      <c r="Q258" s="989" t="e">
        <f>VLOOKUP($E258,O$450:R$461,3,FALSE)*O258*($K258)+IF($G258&lt;&gt;0,($I258/$G258)*O258,0)*(1-$K258)</f>
        <v>#DIV/0!</v>
      </c>
      <c r="R258" s="989" t="e">
        <f>VLOOKUP($E258,O$450:R$461,4,FALSE)*O258*($K258)+(O258-P258-Q258)*(1-$K258)</f>
        <v>#DIV/0!</v>
      </c>
      <c r="S258" s="946"/>
      <c r="W258" s="988" t="e">
        <f>($G258/$G59)*W59</f>
        <v>#DIV/0!</v>
      </c>
      <c r="X258" s="989" t="e">
        <f>VLOOKUP($E258,W$450:Z$461,2,FALSE)*W258*($K258)+IF($G258&lt;&gt;0,($H258/$G258)*W258,0)*(1-$K258)</f>
        <v>#DIV/0!</v>
      </c>
      <c r="Y258" s="989" t="e">
        <f>VLOOKUP($E258,W$450:Z$461,3,FALSE)*W258*($K258)+IF($G258&lt;&gt;0,($I258/$G258)*W258,0)*(1-$K258)</f>
        <v>#DIV/0!</v>
      </c>
      <c r="Z258" s="989" t="e">
        <f>VLOOKUP($E258,W$450:Z$461,4,FALSE)*W258*($K258)+(W258-X258-Y258)*(1-$K258)</f>
        <v>#DIV/0!</v>
      </c>
      <c r="AA258" s="946"/>
      <c r="AE258" s="988" t="e">
        <f>($G258/$G59)*AE59</f>
        <v>#DIV/0!</v>
      </c>
      <c r="AF258" s="989" t="e">
        <f>VLOOKUP($E258,AE$450:AH$461,2,FALSE)*AE258*($K258)+IF($G258&lt;&gt;0,($H258/$G258)*AE258,0)*(1-$K258)</f>
        <v>#DIV/0!</v>
      </c>
      <c r="AG258" s="989" t="e">
        <f>VLOOKUP($E258,AE$450:AH$461,3,FALSE)*AE258*($K258)+IF($G258&lt;&gt;0,($I258/$G258)*AE258,0)*(1-$K258)</f>
        <v>#DIV/0!</v>
      </c>
      <c r="AH258" s="989" t="e">
        <f>VLOOKUP($E258,AE$450:AH$461,4,FALSE)*AE258*($K258)+(AE258-AF258-AG258)*(1-$K258)</f>
        <v>#DIV/0!</v>
      </c>
      <c r="AI258" s="946"/>
      <c r="AM258" s="988" t="e">
        <f>($G258/$G59)*AM59</f>
        <v>#DIV/0!</v>
      </c>
      <c r="AN258" s="989" t="e">
        <f>VLOOKUP($E258,AM$450:AP$461,2,FALSE)*AM258*($K258)+IF($G258&lt;&gt;0,($H258/$G258)*AM258,0)*(1-$K258)</f>
        <v>#DIV/0!</v>
      </c>
      <c r="AO258" s="989" t="e">
        <f>VLOOKUP($E258,AM$450:AP$461,3,FALSE)*AM258*($K258)+IF($G258&lt;&gt;0,($I258/$G258)*AM258,0)*(1-$K258)</f>
        <v>#DIV/0!</v>
      </c>
      <c r="AP258" s="989" t="e">
        <f>VLOOKUP($E258,AM$450:AP$461,4,FALSE)*AM258*($K258)+(AM258-AN258-AO258)*(1-$K258)</f>
        <v>#DIV/0!</v>
      </c>
      <c r="AQ258" s="946"/>
      <c r="AU258" s="988" t="e">
        <f>($G258/$G59)*AU59</f>
        <v>#DIV/0!</v>
      </c>
      <c r="AV258" s="989" t="e">
        <f>VLOOKUP($E258,AU$450:AX$461,2,FALSE)*AU258*($K258)+IF($G258&lt;&gt;0,($H258/$G258)*AU258,0)*(1-$K258)</f>
        <v>#DIV/0!</v>
      </c>
      <c r="AW258" s="989" t="e">
        <f>VLOOKUP($E258,AU$450:AX$461,3,FALSE)*AU258*($K258)+IF($G258&lt;&gt;0,($I258/$G258)*AU258,0)*(1-$K258)</f>
        <v>#DIV/0!</v>
      </c>
      <c r="AX258" s="989" t="e">
        <f>VLOOKUP($E258,AU$450:AX$461,4,FALSE)*AU258*($K258)+(AU258-AV258-AW258)*(1-$K258)</f>
        <v>#DIV/0!</v>
      </c>
      <c r="AY258" s="946"/>
      <c r="BC258" s="988" t="e">
        <f>($G258/$G59)*BC59</f>
        <v>#DIV/0!</v>
      </c>
      <c r="BD258" s="989" t="e">
        <f>VLOOKUP($E258,BC$450:BF$461,2,FALSE)*BC258*($K258)+IF($G258&lt;&gt;0,($H258/$G258)*BC258,0)*(1-$K258)</f>
        <v>#DIV/0!</v>
      </c>
      <c r="BE258" s="989" t="e">
        <f>VLOOKUP($E258,BC$450:BF$461,3,FALSE)*BC258*($K258)+IF($G258&lt;&gt;0,($I258/$G258)*BC258,0)*(1-$K258)</f>
        <v>#DIV/0!</v>
      </c>
      <c r="BF258" s="989" t="e">
        <f>VLOOKUP($E258,BC$450:BF$461,4,FALSE)*BC258*($K258)+(BC258-BD258-BE258)*(1-$K258)</f>
        <v>#DIV/0!</v>
      </c>
      <c r="BG258" s="946"/>
      <c r="BK258" s="988" t="e">
        <f>($G258/$G59)*BK59</f>
        <v>#DIV/0!</v>
      </c>
      <c r="BL258" s="989" t="e">
        <f>VLOOKUP($E258,BK$450:BN$461,2,FALSE)*BK258*($K258)+IF($G258&lt;&gt;0,($H258/$G258)*BK258,0)*(1-$K258)</f>
        <v>#DIV/0!</v>
      </c>
      <c r="BM258" s="989" t="e">
        <f>VLOOKUP($E258,BK$450:BN$461,3,FALSE)*BK258*($K258)+IF($G258&lt;&gt;0,($I258/$G258)*BK258,0)*(1-$K258)</f>
        <v>#DIV/0!</v>
      </c>
      <c r="BN258" s="989" t="e">
        <f>VLOOKUP($E258,BK$450:BN$461,4,FALSE)*BK258*($K258)+(BK258-BL258-BM258)*(1-$K258)</f>
        <v>#DIV/0!</v>
      </c>
      <c r="BO258" s="946"/>
      <c r="BS258" s="988" t="e">
        <f>($G258/$G59)*BS59</f>
        <v>#DIV/0!</v>
      </c>
      <c r="BT258" s="989" t="e">
        <f>VLOOKUP($E258,BS$450:BV$461,2,FALSE)*BS258*($K258)+IF($G258&lt;&gt;0,($H258/$G258)*BS258,0)*(1-$K258)</f>
        <v>#DIV/0!</v>
      </c>
      <c r="BU258" s="989" t="e">
        <f>VLOOKUP($E258,BS$450:BV$461,3,FALSE)*BS258*($K258)+IF($G258&lt;&gt;0,($I258/$G258)*BS258,0)*(1-$K258)</f>
        <v>#DIV/0!</v>
      </c>
      <c r="BV258" s="989" t="e">
        <f>VLOOKUP($E258,BS$450:BV$461,4,FALSE)*BS258*($K258)+(BS258-BT258-BU258)*(1-$K258)</f>
        <v>#DIV/0!</v>
      </c>
      <c r="BW258" s="946"/>
      <c r="CA258" s="988" t="e">
        <f>($G258/$G59)*CA59</f>
        <v>#DIV/0!</v>
      </c>
      <c r="CB258" s="989" t="e">
        <f>VLOOKUP($E258,CA$450:CD$461,2,FALSE)*CA258*($K258)+IF($G258&lt;&gt;0,($H258/$G258)*CA258,0)*(1-$K258)</f>
        <v>#DIV/0!</v>
      </c>
      <c r="CC258" s="989" t="e">
        <f>VLOOKUP($E258,CA$450:CD$461,3,FALSE)*CA258*($K258)+IF($G258&lt;&gt;0,($I258/$G258)*CA258,0)*(1-$K258)</f>
        <v>#DIV/0!</v>
      </c>
      <c r="CD258" s="989" t="e">
        <f>VLOOKUP($E258,CA$450:CD$461,4,FALSE)*CA258*($K258)+(CA258-CB258-CC258)*(1-$K258)</f>
        <v>#DIV/0!</v>
      </c>
      <c r="CE258" s="946"/>
      <c r="CI258" s="988" t="e">
        <f>($G258/$G59)*CI59</f>
        <v>#DIV/0!</v>
      </c>
      <c r="CJ258" s="989" t="e">
        <f>VLOOKUP($E258,CI$450:CL$461,2,FALSE)*CI258*($K258)+IF($G258&lt;&gt;0,($H258/$G258)*CI258,0)*(1-$K258)</f>
        <v>#DIV/0!</v>
      </c>
      <c r="CK258" s="989" t="e">
        <f>VLOOKUP($E258,CI$450:CL$461,3,FALSE)*CI258*($K258)+IF($G258&lt;&gt;0,($I258/$G258)*CI258,0)*(1-$K258)</f>
        <v>#DIV/0!</v>
      </c>
      <c r="CL258" s="989" t="e">
        <f>VLOOKUP($E258,CI$450:CL$461,4,FALSE)*CI258*($K258)+(CI258-CJ258-CK258)*(1-$K258)</f>
        <v>#DIV/0!</v>
      </c>
      <c r="CM258" s="946"/>
      <c r="CQ258" s="988" t="e">
        <f>($G258/$G59)*CQ59</f>
        <v>#DIV/0!</v>
      </c>
      <c r="CR258" s="989" t="e">
        <f>VLOOKUP($E258,CQ$450:CT$461,2,FALSE)*CQ258*($K258)+IF($G258&lt;&gt;0,($H258/$G258)*CQ258,0)*(1-$K258)</f>
        <v>#DIV/0!</v>
      </c>
      <c r="CS258" s="989" t="e">
        <f>VLOOKUP($E258,CQ$450:CT$461,3,FALSE)*CQ258*($K258)+IF($G258&lt;&gt;0,($I258/$G258)*CQ258,0)*(1-$K258)</f>
        <v>#DIV/0!</v>
      </c>
      <c r="CT258" s="989" t="e">
        <f>VLOOKUP($E258,CQ$450:CT$461,4,FALSE)*CQ258*($K258)+(CQ258-CR258-CS258)*(1-$K258)</f>
        <v>#DIV/0!</v>
      </c>
      <c r="CU258" s="946"/>
      <c r="CY258" s="988" t="e">
        <f>($G258/$G59)*CY59</f>
        <v>#DIV/0!</v>
      </c>
      <c r="CZ258" s="989" t="e">
        <f>VLOOKUP($E258,CY$450:DB$461,2,FALSE)*CY258*($K258)+IF($G258&lt;&gt;0,($H258/$G258)*CY258,0)*(1-$K258)</f>
        <v>#DIV/0!</v>
      </c>
      <c r="DA258" s="989" t="e">
        <f>VLOOKUP($E258,CY$450:DB$461,3,FALSE)*CY258*($K258)+IF($G258&lt;&gt;0,($I258/$G258)*CY258,0)*(1-$K258)</f>
        <v>#DIV/0!</v>
      </c>
      <c r="DB258" s="989" t="e">
        <f>VLOOKUP($E258,CY$450:DB$461,4,FALSE)*CY258*($K258)+(CY258-CZ258-DA258)*(1-$K258)</f>
        <v>#DIV/0!</v>
      </c>
      <c r="DC258" s="946"/>
      <c r="DG258" s="988" t="e">
        <f>($G258/$G59)*DG59</f>
        <v>#DIV/0!</v>
      </c>
      <c r="DH258" s="989" t="e">
        <f>VLOOKUP($E258,DG$450:DJ$461,2,FALSE)*DG258*($K258)+IF($G258&lt;&gt;0,($H258/$G258)*DG258,0)*(1-$K258)</f>
        <v>#DIV/0!</v>
      </c>
      <c r="DI258" s="989" t="e">
        <f>VLOOKUP($E258,DG$450:DJ$461,3,FALSE)*DG258*($K258)+IF($G258&lt;&gt;0,($I258/$G258)*DG258,0)*(1-$K258)</f>
        <v>#DIV/0!</v>
      </c>
      <c r="DJ258" s="989" t="e">
        <f>VLOOKUP($E258,DG$450:DJ$461,4,FALSE)*DG258*($K258)+(DG258-DH258-DI258)*(1-$K258)</f>
        <v>#DIV/0!</v>
      </c>
      <c r="DK258" s="946"/>
      <c r="DO258" s="988" t="e">
        <f>($G258/$G59)*DO59</f>
        <v>#DIV/0!</v>
      </c>
      <c r="DP258" s="989" t="e">
        <f>VLOOKUP($E258,DO$450:DR$461,2,FALSE)*DO258*($K258)+IF($G258&lt;&gt;0,($H258/$G258)*DO258,0)*(1-$K258)</f>
        <v>#DIV/0!</v>
      </c>
      <c r="DQ258" s="989" t="e">
        <f>VLOOKUP($E258,DO$450:DR$461,3,FALSE)*DO258*($K258)+IF($G258&lt;&gt;0,($I258/$G258)*DO258,0)*(1-$K258)</f>
        <v>#DIV/0!</v>
      </c>
      <c r="DR258" s="989" t="e">
        <f>VLOOKUP($E258,DO$450:DR$461,4,FALSE)*DO258*($K258)+(DO258-DP258-DQ258)*(1-$K258)</f>
        <v>#DIV/0!</v>
      </c>
      <c r="DS258" s="946"/>
      <c r="DW258" s="988" t="e">
        <f>($G258/$G59)*DW59</f>
        <v>#DIV/0!</v>
      </c>
      <c r="DX258" s="989" t="e">
        <f>VLOOKUP($E258,DW$450:DZ$461,2,FALSE)*DW258*($K258)+IF($G258&lt;&gt;0,($H258/$G258)*DW258,0)*(1-$K258)</f>
        <v>#DIV/0!</v>
      </c>
      <c r="DY258" s="989" t="e">
        <f>VLOOKUP($E258,DW$450:DZ$461,3,FALSE)*DW258*($K258)+IF($G258&lt;&gt;0,($I258/$G258)*DW258,0)*(1-$K258)</f>
        <v>#DIV/0!</v>
      </c>
      <c r="DZ258" s="989" t="e">
        <f>VLOOKUP($E258,DW$450:DZ$461,4,FALSE)*DW258*($K258)+(DW258-DX258-DY258)*(1-$K258)</f>
        <v>#DIV/0!</v>
      </c>
      <c r="EA258" s="946"/>
      <c r="EE258" s="988" t="e">
        <f>($G258/$G59)*EE59</f>
        <v>#DIV/0!</v>
      </c>
      <c r="EF258" s="989" t="e">
        <f>VLOOKUP($E258,EE$450:EH$461,2,FALSE)*EE258*($K258)+IF($G258&lt;&gt;0,($H258/$G258)*EE258,0)*(1-$K258)</f>
        <v>#DIV/0!</v>
      </c>
      <c r="EG258" s="989" t="e">
        <f>VLOOKUP($E258,EE$450:EH$461,3,FALSE)*EE258*($K258)+IF($G258&lt;&gt;0,($I258/$G258)*EE258,0)*(1-$K258)</f>
        <v>#DIV/0!</v>
      </c>
      <c r="EH258" s="989" t="e">
        <f>VLOOKUP($E258,EE$450:EH$461,4,FALSE)*EE258*($K258)+(EE258-EF258-EG258)*(1-$K258)</f>
        <v>#DIV/0!</v>
      </c>
      <c r="EI258" s="946"/>
      <c r="EM258" s="988" t="e">
        <f>($G258/$G59)*EM59</f>
        <v>#DIV/0!</v>
      </c>
      <c r="EN258" s="989" t="e">
        <f>VLOOKUP($E258,EM$450:EP$461,2,FALSE)*EM258*($K258)+IF($G258&lt;&gt;0,($H258/$G258)*EM258,0)*(1-$K258)</f>
        <v>#DIV/0!</v>
      </c>
      <c r="EO258" s="989" t="e">
        <f>VLOOKUP($E258,EM$450:EP$461,3,FALSE)*EM258*($K258)+IF($G258&lt;&gt;0,($I258/$G258)*EM258,0)*(1-$K258)</f>
        <v>#DIV/0!</v>
      </c>
      <c r="EP258" s="989" t="e">
        <f>VLOOKUP($E258,EM$450:EP$461,4,FALSE)*EM258*($K258)+(EM258-EN258-EO258)*(1-$K258)</f>
        <v>#DIV/0!</v>
      </c>
      <c r="EQ258" s="946"/>
      <c r="EU258" s="988" t="e">
        <f>($G258/$G59)*EU59</f>
        <v>#DIV/0!</v>
      </c>
      <c r="EV258" s="989" t="e">
        <f>VLOOKUP($E258,EU$450:EX$461,2,FALSE)*EU258*($K258)+IF($G258&lt;&gt;0,($H258/$G258)*EU258,0)*(1-$K258)</f>
        <v>#DIV/0!</v>
      </c>
      <c r="EW258" s="989" t="e">
        <f>VLOOKUP($E258,EU$450:EX$461,3,FALSE)*EU258*($K258)+IF($G258&lt;&gt;0,($I258/$G258)*EU258,0)*(1-$K258)</f>
        <v>#DIV/0!</v>
      </c>
      <c r="EX258" s="989" t="e">
        <f>VLOOKUP($E258,EU$450:EX$461,4,FALSE)*EU258*($K258)+(EU258-EV258-EW258)*(1-$K258)</f>
        <v>#DIV/0!</v>
      </c>
      <c r="EY258" s="946"/>
      <c r="FC258" s="988" t="e">
        <f>($G258/$G59)*FC59</f>
        <v>#DIV/0!</v>
      </c>
      <c r="FD258" s="989" t="e">
        <f>VLOOKUP($E258,FC$450:FF$461,2,FALSE)*FC258*($K258)+IF($G258&lt;&gt;0,($H258/$G258)*FC258,0)*(1-$K258)</f>
        <v>#DIV/0!</v>
      </c>
      <c r="FE258" s="989" t="e">
        <f>VLOOKUP($E258,FC$450:FF$461,3,FALSE)*FC258*($K258)+IF($G258&lt;&gt;0,($I258/$G258)*FC258,0)*(1-$K258)</f>
        <v>#DIV/0!</v>
      </c>
      <c r="FF258" s="989" t="e">
        <f>VLOOKUP($E258,FC$450:FF$461,4,FALSE)*FC258*($K258)+(FC258-FD258-FE258)*(1-$K258)</f>
        <v>#DIV/0!</v>
      </c>
      <c r="FG258" s="946"/>
      <c r="FK258" s="988" t="e">
        <f>($G258/$G59)*FK59</f>
        <v>#DIV/0!</v>
      </c>
      <c r="FL258" s="989" t="e">
        <f>VLOOKUP($E258,FK$450:FN$461,2,FALSE)*FK258*($K258)+IF($G258&lt;&gt;0,($H258/$G258)*FK258,0)*(1-$K258)</f>
        <v>#DIV/0!</v>
      </c>
      <c r="FM258" s="989" t="e">
        <f>VLOOKUP($E258,FK$450:FN$461,3,FALSE)*FK258*($K258)+IF($G258&lt;&gt;0,($I258/$G258)*FK258,0)*(1-$K258)</f>
        <v>#DIV/0!</v>
      </c>
      <c r="FN258" s="989" t="e">
        <f>VLOOKUP($E258,FK$450:FN$461,4,FALSE)*FK258*($K258)+(FK258-FL258-FM258)*(1-$K258)</f>
        <v>#DIV/0!</v>
      </c>
      <c r="FO258" s="946"/>
    </row>
    <row r="259" spans="1:171">
      <c r="A259" s="1262"/>
      <c r="B259" s="787" t="s">
        <v>387</v>
      </c>
      <c r="C259" s="1963">
        <v>336</v>
      </c>
      <c r="D259" s="888">
        <v>404</v>
      </c>
      <c r="E259" s="182" t="str">
        <f>'Sch 3 - Expenses'!E95</f>
        <v>DIRECT</v>
      </c>
      <c r="F259" s="765"/>
      <c r="G259" s="182">
        <f>'Sch 3 - Expenses'!G95</f>
        <v>0</v>
      </c>
      <c r="H259" s="182">
        <f>'Sch 3 - Expenses'!H95</f>
        <v>0</v>
      </c>
      <c r="I259" s="182">
        <f>'Sch 3 - Expenses'!I95</f>
        <v>0</v>
      </c>
      <c r="J259" s="1247">
        <f>'Sch 3 - Expenses'!J95</f>
        <v>0</v>
      </c>
      <c r="K259" s="777">
        <f t="shared" si="210"/>
        <v>0</v>
      </c>
      <c r="O259" s="988">
        <f t="shared" si="251"/>
        <v>0</v>
      </c>
      <c r="P259" s="989">
        <f>VLOOKUP($E259,O$450:R$461,2,FALSE)*O259*($K259)+IF($G259&lt;&gt;0,($H259/$G259)*O259,0)*(1-$K259)</f>
        <v>0</v>
      </c>
      <c r="Q259" s="989">
        <f>VLOOKUP($E259,O$450:R$461,3,FALSE)*O259*($K259)+IF($G259&lt;&gt;0,($I259/$G259)*O259,0)*(1-$K259)</f>
        <v>0</v>
      </c>
      <c r="R259" s="989">
        <f>VLOOKUP($E259,O$450:R$461,4,FALSE)*O259*($K259)+(O259-P259-Q259)*(1-$K259)</f>
        <v>0</v>
      </c>
      <c r="S259" s="946"/>
      <c r="W259" s="988">
        <f t="shared" si="252"/>
        <v>0</v>
      </c>
      <c r="X259" s="989">
        <f>VLOOKUP($E259,W$450:Z$461,2,FALSE)*W259*($K259)+IF($G259&lt;&gt;0,($H259/$G259)*W259,0)*(1-$K259)</f>
        <v>0</v>
      </c>
      <c r="Y259" s="989">
        <f>VLOOKUP($E259,W$450:Z$461,3,FALSE)*W259*($K259)+IF($G259&lt;&gt;0,($I259/$G259)*W259,0)*(1-$K259)</f>
        <v>0</v>
      </c>
      <c r="Z259" s="989">
        <f>VLOOKUP($E259,W$450:Z$461,4,FALSE)*W259*($K259)+(W259-X259-Y259)*(1-$K259)</f>
        <v>0</v>
      </c>
      <c r="AA259" s="946"/>
      <c r="AE259" s="988">
        <f t="shared" si="253"/>
        <v>0</v>
      </c>
      <c r="AF259" s="989">
        <f>VLOOKUP($E259,AE$450:AH$461,2,FALSE)*AE259*($K259)+IF($G259&lt;&gt;0,($H259/$G259)*AE259,0)*(1-$K259)</f>
        <v>0</v>
      </c>
      <c r="AG259" s="989">
        <f>VLOOKUP($E259,AE$450:AH$461,3,FALSE)*AE259*($K259)+IF($G259&lt;&gt;0,($I259/$G259)*AE259,0)*(1-$K259)</f>
        <v>0</v>
      </c>
      <c r="AH259" s="989">
        <f>VLOOKUP($E259,AE$450:AH$461,4,FALSE)*AE259*($K259)+(AE259-AF259-AG259)*(1-$K259)</f>
        <v>0</v>
      </c>
      <c r="AI259" s="946"/>
      <c r="AM259" s="988">
        <f t="shared" si="254"/>
        <v>0</v>
      </c>
      <c r="AN259" s="989">
        <f>VLOOKUP($E259,AM$450:AP$461,2,FALSE)*AM259*($K259)+IF($G259&lt;&gt;0,($H259/$G259)*AM259,0)*(1-$K259)</f>
        <v>0</v>
      </c>
      <c r="AO259" s="989">
        <f>VLOOKUP($E259,AM$450:AP$461,3,FALSE)*AM259*($K259)+IF($G259&lt;&gt;0,($I259/$G259)*AM259,0)*(1-$K259)</f>
        <v>0</v>
      </c>
      <c r="AP259" s="989">
        <f>VLOOKUP($E259,AM$450:AP$461,4,FALSE)*AM259*($K259)+(AM259-AN259-AO259)*(1-$K259)</f>
        <v>0</v>
      </c>
      <c r="AQ259" s="946"/>
      <c r="AU259" s="988">
        <f t="shared" si="255"/>
        <v>0</v>
      </c>
      <c r="AV259" s="989">
        <f>VLOOKUP($E259,AU$450:AX$461,2,FALSE)*AU259*($K259)+IF($G259&lt;&gt;0,($H259/$G259)*AU259,0)*(1-$K259)</f>
        <v>0</v>
      </c>
      <c r="AW259" s="989">
        <f>VLOOKUP($E259,AU$450:AX$461,3,FALSE)*AU259*($K259)+IF($G259&lt;&gt;0,($I259/$G259)*AU259,0)*(1-$K259)</f>
        <v>0</v>
      </c>
      <c r="AX259" s="989">
        <f>VLOOKUP($E259,AU$450:AX$461,4,FALSE)*AU259*($K259)+(AU259-AV259-AW259)*(1-$K259)</f>
        <v>0</v>
      </c>
      <c r="AY259" s="946"/>
      <c r="BC259" s="988">
        <f t="shared" si="256"/>
        <v>0</v>
      </c>
      <c r="BD259" s="989">
        <f>VLOOKUP($E259,BC$450:BF$461,2,FALSE)*BC259*($K259)+IF($G259&lt;&gt;0,($H259/$G259)*BC259,0)*(1-$K259)</f>
        <v>0</v>
      </c>
      <c r="BE259" s="989">
        <f>VLOOKUP($E259,BC$450:BF$461,3,FALSE)*BC259*($K259)+IF($G259&lt;&gt;0,($I259/$G259)*BC259,0)*(1-$K259)</f>
        <v>0</v>
      </c>
      <c r="BF259" s="989">
        <f>VLOOKUP($E259,BC$450:BF$461,4,FALSE)*BC259*($K259)+(BC259-BD259-BE259)*(1-$K259)</f>
        <v>0</v>
      </c>
      <c r="BG259" s="946"/>
      <c r="BK259" s="988">
        <f t="shared" si="257"/>
        <v>0</v>
      </c>
      <c r="BL259" s="989">
        <f>VLOOKUP($E259,BK$450:BN$461,2,FALSE)*BK259*($K259)+IF($G259&lt;&gt;0,($H259/$G259)*BK259,0)*(1-$K259)</f>
        <v>0</v>
      </c>
      <c r="BM259" s="989">
        <f>VLOOKUP($E259,BK$450:BN$461,3,FALSE)*BK259*($K259)+IF($G259&lt;&gt;0,($I259/$G259)*BK259,0)*(1-$K259)</f>
        <v>0</v>
      </c>
      <c r="BN259" s="989">
        <f>VLOOKUP($E259,BK$450:BN$461,4,FALSE)*BK259*($K259)+(BK259-BL259-BM259)*(1-$K259)</f>
        <v>0</v>
      </c>
      <c r="BO259" s="946"/>
      <c r="BS259" s="988">
        <f t="shared" si="258"/>
        <v>0</v>
      </c>
      <c r="BT259" s="989">
        <f>VLOOKUP($E259,BS$450:BV$461,2,FALSE)*BS259*($K259)+IF($G259&lt;&gt;0,($H259/$G259)*BS259,0)*(1-$K259)</f>
        <v>0</v>
      </c>
      <c r="BU259" s="989">
        <f>VLOOKUP($E259,BS$450:BV$461,3,FALSE)*BS259*($K259)+IF($G259&lt;&gt;0,($I259/$G259)*BS259,0)*(1-$K259)</f>
        <v>0</v>
      </c>
      <c r="BV259" s="989">
        <f>VLOOKUP($E259,BS$450:BV$461,4,FALSE)*BS259*($K259)+(BS259-BT259-BU259)*(1-$K259)</f>
        <v>0</v>
      </c>
      <c r="BW259" s="946"/>
      <c r="CA259" s="988">
        <f t="shared" si="259"/>
        <v>0</v>
      </c>
      <c r="CB259" s="989">
        <f>VLOOKUP($E259,CA$450:CD$461,2,FALSE)*CA259*($K259)+IF($G259&lt;&gt;0,($H259/$G259)*CA259,0)*(1-$K259)</f>
        <v>0</v>
      </c>
      <c r="CC259" s="989">
        <f>VLOOKUP($E259,CA$450:CD$461,3,FALSE)*CA259*($K259)+IF($G259&lt;&gt;0,($I259/$G259)*CA259,0)*(1-$K259)</f>
        <v>0</v>
      </c>
      <c r="CD259" s="989">
        <f>VLOOKUP($E259,CA$450:CD$461,4,FALSE)*CA259*($K259)+(CA259-CB259-CC259)*(1-$K259)</f>
        <v>0</v>
      </c>
      <c r="CE259" s="946"/>
      <c r="CI259" s="988">
        <f t="shared" si="260"/>
        <v>0</v>
      </c>
      <c r="CJ259" s="989">
        <f>VLOOKUP($E259,CI$450:CL$461,2,FALSE)*CI259*($K259)+IF($G259&lt;&gt;0,($H259/$G259)*CI259,0)*(1-$K259)</f>
        <v>0</v>
      </c>
      <c r="CK259" s="989">
        <f>VLOOKUP($E259,CI$450:CL$461,3,FALSE)*CI259*($K259)+IF($G259&lt;&gt;0,($I259/$G259)*CI259,0)*(1-$K259)</f>
        <v>0</v>
      </c>
      <c r="CL259" s="989">
        <f>VLOOKUP($E259,CI$450:CL$461,4,FALSE)*CI259*($K259)+(CI259-CJ259-CK259)*(1-$K259)</f>
        <v>0</v>
      </c>
      <c r="CM259" s="946"/>
      <c r="CQ259" s="988">
        <f t="shared" si="261"/>
        <v>0</v>
      </c>
      <c r="CR259" s="989">
        <f>VLOOKUP($E259,CQ$450:CT$461,2,FALSE)*CQ259*($K259)+IF($G259&lt;&gt;0,($H259/$G259)*CQ259,0)*(1-$K259)</f>
        <v>0</v>
      </c>
      <c r="CS259" s="989">
        <f>VLOOKUP($E259,CQ$450:CT$461,3,FALSE)*CQ259*($K259)+IF($G259&lt;&gt;0,($I259/$G259)*CQ259,0)*(1-$K259)</f>
        <v>0</v>
      </c>
      <c r="CT259" s="989">
        <f>VLOOKUP($E259,CQ$450:CT$461,4,FALSE)*CQ259*($K259)+(CQ259-CR259-CS259)*(1-$K259)</f>
        <v>0</v>
      </c>
      <c r="CU259" s="946"/>
      <c r="CY259" s="988">
        <f t="shared" si="262"/>
        <v>0</v>
      </c>
      <c r="CZ259" s="989">
        <f>VLOOKUP($E259,CY$450:DB$461,2,FALSE)*CY259*($K259)+IF($G259&lt;&gt;0,($H259/$G259)*CY259,0)*(1-$K259)</f>
        <v>0</v>
      </c>
      <c r="DA259" s="989">
        <f>VLOOKUP($E259,CY$450:DB$461,3,FALSE)*CY259*($K259)+IF($G259&lt;&gt;0,($I259/$G259)*CY259,0)*(1-$K259)</f>
        <v>0</v>
      </c>
      <c r="DB259" s="989">
        <f>VLOOKUP($E259,CY$450:DB$461,4,FALSE)*CY259*($K259)+(CY259-CZ259-DA259)*(1-$K259)</f>
        <v>0</v>
      </c>
      <c r="DC259" s="946"/>
      <c r="DG259" s="988">
        <f t="shared" si="263"/>
        <v>0</v>
      </c>
      <c r="DH259" s="989">
        <f>VLOOKUP($E259,DG$450:DJ$461,2,FALSE)*DG259*($K259)+IF($G259&lt;&gt;0,($H259/$G259)*DG259,0)*(1-$K259)</f>
        <v>0</v>
      </c>
      <c r="DI259" s="989">
        <f>VLOOKUP($E259,DG$450:DJ$461,3,FALSE)*DG259*($K259)+IF($G259&lt;&gt;0,($I259/$G259)*DG259,0)*(1-$K259)</f>
        <v>0</v>
      </c>
      <c r="DJ259" s="989">
        <f>VLOOKUP($E259,DG$450:DJ$461,4,FALSE)*DG259*($K259)+(DG259-DH259-DI259)*(1-$K259)</f>
        <v>0</v>
      </c>
      <c r="DK259" s="946"/>
      <c r="DO259" s="988">
        <f t="shared" si="264"/>
        <v>0</v>
      </c>
      <c r="DP259" s="989">
        <f>VLOOKUP($E259,DO$450:DR$461,2,FALSE)*DO259*($K259)+IF($G259&lt;&gt;0,($H259/$G259)*DO259,0)*(1-$K259)</f>
        <v>0</v>
      </c>
      <c r="DQ259" s="989">
        <f>VLOOKUP($E259,DO$450:DR$461,3,FALSE)*DO259*($K259)+IF($G259&lt;&gt;0,($I259/$G259)*DO259,0)*(1-$K259)</f>
        <v>0</v>
      </c>
      <c r="DR259" s="989">
        <f>VLOOKUP($E259,DO$450:DR$461,4,FALSE)*DO259*($K259)+(DO259-DP259-DQ259)*(1-$K259)</f>
        <v>0</v>
      </c>
      <c r="DS259" s="946"/>
      <c r="DW259" s="988">
        <f t="shared" si="265"/>
        <v>0</v>
      </c>
      <c r="DX259" s="989">
        <f>VLOOKUP($E259,DW$450:DZ$461,2,FALSE)*DW259*($K259)+IF($G259&lt;&gt;0,($H259/$G259)*DW259,0)*(1-$K259)</f>
        <v>0</v>
      </c>
      <c r="DY259" s="989">
        <f>VLOOKUP($E259,DW$450:DZ$461,3,FALSE)*DW259*($K259)+IF($G259&lt;&gt;0,($I259/$G259)*DW259,0)*(1-$K259)</f>
        <v>0</v>
      </c>
      <c r="DZ259" s="989">
        <f>VLOOKUP($E259,DW$450:DZ$461,4,FALSE)*DW259*($K259)+(DW259-DX259-DY259)*(1-$K259)</f>
        <v>0</v>
      </c>
      <c r="EA259" s="946"/>
      <c r="EE259" s="988">
        <f t="shared" si="266"/>
        <v>0</v>
      </c>
      <c r="EF259" s="989">
        <f>VLOOKUP($E259,EE$450:EH$461,2,FALSE)*EE259*($K259)+IF($G259&lt;&gt;0,($H259/$G259)*EE259,0)*(1-$K259)</f>
        <v>0</v>
      </c>
      <c r="EG259" s="989">
        <f>VLOOKUP($E259,EE$450:EH$461,3,FALSE)*EE259*($K259)+IF($G259&lt;&gt;0,($I259/$G259)*EE259,0)*(1-$K259)</f>
        <v>0</v>
      </c>
      <c r="EH259" s="989">
        <f>VLOOKUP($E259,EE$450:EH$461,4,FALSE)*EE259*($K259)+(EE259-EF259-EG259)*(1-$K259)</f>
        <v>0</v>
      </c>
      <c r="EI259" s="946"/>
      <c r="EM259" s="988">
        <f t="shared" si="267"/>
        <v>0</v>
      </c>
      <c r="EN259" s="989">
        <f>VLOOKUP($E259,EM$450:EP$461,2,FALSE)*EM259*($K259)+IF($G259&lt;&gt;0,($H259/$G259)*EM259,0)*(1-$K259)</f>
        <v>0</v>
      </c>
      <c r="EO259" s="989">
        <f>VLOOKUP($E259,EM$450:EP$461,3,FALSE)*EM259*($K259)+IF($G259&lt;&gt;0,($I259/$G259)*EM259,0)*(1-$K259)</f>
        <v>0</v>
      </c>
      <c r="EP259" s="989">
        <f>VLOOKUP($E259,EM$450:EP$461,4,FALSE)*EM259*($K259)+(EM259-EN259-EO259)*(1-$K259)</f>
        <v>0</v>
      </c>
      <c r="EQ259" s="946"/>
      <c r="EU259" s="988">
        <f t="shared" si="268"/>
        <v>0</v>
      </c>
      <c r="EV259" s="989">
        <f>VLOOKUP($E259,EU$450:EX$461,2,FALSE)*EU259*($K259)+IF($G259&lt;&gt;0,($H259/$G259)*EU259,0)*(1-$K259)</f>
        <v>0</v>
      </c>
      <c r="EW259" s="989">
        <f>VLOOKUP($E259,EU$450:EX$461,3,FALSE)*EU259*($K259)+IF($G259&lt;&gt;0,($I259/$G259)*EU259,0)*(1-$K259)</f>
        <v>0</v>
      </c>
      <c r="EX259" s="989">
        <f>VLOOKUP($E259,EU$450:EX$461,4,FALSE)*EU259*($K259)+(EU259-EV259-EW259)*(1-$K259)</f>
        <v>0</v>
      </c>
      <c r="EY259" s="946"/>
      <c r="FC259" s="988">
        <f t="shared" si="269"/>
        <v>0</v>
      </c>
      <c r="FD259" s="989">
        <f>VLOOKUP($E259,FC$450:FF$461,2,FALSE)*FC259*($K259)+IF($G259&lt;&gt;0,($H259/$G259)*FC259,0)*(1-$K259)</f>
        <v>0</v>
      </c>
      <c r="FE259" s="989">
        <f>VLOOKUP($E259,FC$450:FF$461,3,FALSE)*FC259*($K259)+IF($G259&lt;&gt;0,($I259/$G259)*FC259,0)*(1-$K259)</f>
        <v>0</v>
      </c>
      <c r="FF259" s="989">
        <f>VLOOKUP($E259,FC$450:FF$461,4,FALSE)*FC259*($K259)+(FC259-FD259-FE259)*(1-$K259)</f>
        <v>0</v>
      </c>
      <c r="FG259" s="946"/>
      <c r="FK259" s="988">
        <f t="shared" si="270"/>
        <v>0</v>
      </c>
      <c r="FL259" s="989">
        <f>VLOOKUP($E259,FK$450:FN$461,2,FALSE)*FK259*($K259)+IF($G259&lt;&gt;0,($H259/$G259)*FK259,0)*(1-$K259)</f>
        <v>0</v>
      </c>
      <c r="FM259" s="989">
        <f>VLOOKUP($E259,FK$450:FN$461,3,FALSE)*FK259*($K259)+IF($G259&lt;&gt;0,($I259/$G259)*FK259,0)*(1-$K259)</f>
        <v>0</v>
      </c>
      <c r="FN259" s="989">
        <f>VLOOKUP($E259,FK$450:FN$461,4,FALSE)*FK259*($K259)+(FK259-FL259-FM259)*(1-$K259)</f>
        <v>0</v>
      </c>
      <c r="FO259" s="946"/>
    </row>
    <row r="260" spans="1:171">
      <c r="A260" s="1262"/>
      <c r="B260" s="787" t="s">
        <v>387</v>
      </c>
      <c r="C260" s="1963">
        <v>336</v>
      </c>
      <c r="D260" s="888">
        <v>404</v>
      </c>
      <c r="E260" s="182" t="str">
        <f>'Sch 3 - Expenses'!E96</f>
        <v>DIRECT</v>
      </c>
      <c r="F260" s="765"/>
      <c r="G260" s="182">
        <f>'Sch 3 - Expenses'!G96</f>
        <v>0</v>
      </c>
      <c r="H260" s="182">
        <f>'Sch 3 - Expenses'!H96</f>
        <v>0</v>
      </c>
      <c r="I260" s="182">
        <f>'Sch 3 - Expenses'!I96</f>
        <v>0</v>
      </c>
      <c r="J260" s="1247">
        <f>'Sch 3 - Expenses'!J96</f>
        <v>0</v>
      </c>
      <c r="K260" s="777">
        <f t="shared" si="210"/>
        <v>0</v>
      </c>
      <c r="O260" s="988">
        <f t="shared" si="251"/>
        <v>0</v>
      </c>
      <c r="P260" s="989">
        <f>VLOOKUP($E260,O$450:R$461,2,FALSE)*O260*($K260)+IF($G260&lt;&gt;0,($H260/$G260)*O260,0)*(1-$K260)</f>
        <v>0</v>
      </c>
      <c r="Q260" s="989">
        <f>VLOOKUP($E260,O$450:R$461,3,FALSE)*O260*($K260)+IF($G260&lt;&gt;0,($I260/$G260)*O260,0)*(1-$K260)</f>
        <v>0</v>
      </c>
      <c r="R260" s="989">
        <f>VLOOKUP($E260,O$450:R$461,4,FALSE)*O260*($K260)+(O260-P260-Q260)*(1-$K260)</f>
        <v>0</v>
      </c>
      <c r="S260" s="946"/>
      <c r="W260" s="988">
        <f t="shared" si="252"/>
        <v>0</v>
      </c>
      <c r="X260" s="989">
        <f>VLOOKUP($E260,W$450:Z$461,2,FALSE)*W260*($K260)+IF($G260&lt;&gt;0,($H260/$G260)*W260,0)*(1-$K260)</f>
        <v>0</v>
      </c>
      <c r="Y260" s="989">
        <f>VLOOKUP($E260,W$450:Z$461,3,FALSE)*W260*($K260)+IF($G260&lt;&gt;0,($I260/$G260)*W260,0)*(1-$K260)</f>
        <v>0</v>
      </c>
      <c r="Z260" s="989">
        <f>VLOOKUP($E260,W$450:Z$461,4,FALSE)*W260*($K260)+(W260-X260-Y260)*(1-$K260)</f>
        <v>0</v>
      </c>
      <c r="AA260" s="946"/>
      <c r="AE260" s="988">
        <f t="shared" si="253"/>
        <v>0</v>
      </c>
      <c r="AF260" s="989">
        <f>VLOOKUP($E260,AE$450:AH$461,2,FALSE)*AE260*($K260)+IF($G260&lt;&gt;0,($H260/$G260)*AE260,0)*(1-$K260)</f>
        <v>0</v>
      </c>
      <c r="AG260" s="989">
        <f>VLOOKUP($E260,AE$450:AH$461,3,FALSE)*AE260*($K260)+IF($G260&lt;&gt;0,($I260/$G260)*AE260,0)*(1-$K260)</f>
        <v>0</v>
      </c>
      <c r="AH260" s="989">
        <f>VLOOKUP($E260,AE$450:AH$461,4,FALSE)*AE260*($K260)+(AE260-AF260-AG260)*(1-$K260)</f>
        <v>0</v>
      </c>
      <c r="AI260" s="946"/>
      <c r="AM260" s="988">
        <f t="shared" si="254"/>
        <v>0</v>
      </c>
      <c r="AN260" s="989">
        <f>VLOOKUP($E260,AM$450:AP$461,2,FALSE)*AM260*($K260)+IF($G260&lt;&gt;0,($H260/$G260)*AM260,0)*(1-$K260)</f>
        <v>0</v>
      </c>
      <c r="AO260" s="989">
        <f>VLOOKUP($E260,AM$450:AP$461,3,FALSE)*AM260*($K260)+IF($G260&lt;&gt;0,($I260/$G260)*AM260,0)*(1-$K260)</f>
        <v>0</v>
      </c>
      <c r="AP260" s="989">
        <f>VLOOKUP($E260,AM$450:AP$461,4,FALSE)*AM260*($K260)+(AM260-AN260-AO260)*(1-$K260)</f>
        <v>0</v>
      </c>
      <c r="AQ260" s="946"/>
      <c r="AU260" s="988">
        <f t="shared" si="255"/>
        <v>0</v>
      </c>
      <c r="AV260" s="989">
        <f>VLOOKUP($E260,AU$450:AX$461,2,FALSE)*AU260*($K260)+IF($G260&lt;&gt;0,($H260/$G260)*AU260,0)*(1-$K260)</f>
        <v>0</v>
      </c>
      <c r="AW260" s="989">
        <f>VLOOKUP($E260,AU$450:AX$461,3,FALSE)*AU260*($K260)+IF($G260&lt;&gt;0,($I260/$G260)*AU260,0)*(1-$K260)</f>
        <v>0</v>
      </c>
      <c r="AX260" s="989">
        <f>VLOOKUP($E260,AU$450:AX$461,4,FALSE)*AU260*($K260)+(AU260-AV260-AW260)*(1-$K260)</f>
        <v>0</v>
      </c>
      <c r="AY260" s="946"/>
      <c r="BC260" s="988">
        <f t="shared" si="256"/>
        <v>0</v>
      </c>
      <c r="BD260" s="989">
        <f>VLOOKUP($E260,BC$450:BF$461,2,FALSE)*BC260*($K260)+IF($G260&lt;&gt;0,($H260/$G260)*BC260,0)*(1-$K260)</f>
        <v>0</v>
      </c>
      <c r="BE260" s="989">
        <f>VLOOKUP($E260,BC$450:BF$461,3,FALSE)*BC260*($K260)+IF($G260&lt;&gt;0,($I260/$G260)*BC260,0)*(1-$K260)</f>
        <v>0</v>
      </c>
      <c r="BF260" s="989">
        <f>VLOOKUP($E260,BC$450:BF$461,4,FALSE)*BC260*($K260)+(BC260-BD260-BE260)*(1-$K260)</f>
        <v>0</v>
      </c>
      <c r="BG260" s="946"/>
      <c r="BK260" s="988">
        <f t="shared" si="257"/>
        <v>0</v>
      </c>
      <c r="BL260" s="989">
        <f>VLOOKUP($E260,BK$450:BN$461,2,FALSE)*BK260*($K260)+IF($G260&lt;&gt;0,($H260/$G260)*BK260,0)*(1-$K260)</f>
        <v>0</v>
      </c>
      <c r="BM260" s="989">
        <f>VLOOKUP($E260,BK$450:BN$461,3,FALSE)*BK260*($K260)+IF($G260&lt;&gt;0,($I260/$G260)*BK260,0)*(1-$K260)</f>
        <v>0</v>
      </c>
      <c r="BN260" s="989">
        <f>VLOOKUP($E260,BK$450:BN$461,4,FALSE)*BK260*($K260)+(BK260-BL260-BM260)*(1-$K260)</f>
        <v>0</v>
      </c>
      <c r="BO260" s="946"/>
      <c r="BS260" s="988">
        <f t="shared" si="258"/>
        <v>0</v>
      </c>
      <c r="BT260" s="989">
        <f>VLOOKUP($E260,BS$450:BV$461,2,FALSE)*BS260*($K260)+IF($G260&lt;&gt;0,($H260/$G260)*BS260,0)*(1-$K260)</f>
        <v>0</v>
      </c>
      <c r="BU260" s="989">
        <f>VLOOKUP($E260,BS$450:BV$461,3,FALSE)*BS260*($K260)+IF($G260&lt;&gt;0,($I260/$G260)*BS260,0)*(1-$K260)</f>
        <v>0</v>
      </c>
      <c r="BV260" s="989">
        <f>VLOOKUP($E260,BS$450:BV$461,4,FALSE)*BS260*($K260)+(BS260-BT260-BU260)*(1-$K260)</f>
        <v>0</v>
      </c>
      <c r="BW260" s="946"/>
      <c r="CA260" s="988">
        <f t="shared" si="259"/>
        <v>0</v>
      </c>
      <c r="CB260" s="989">
        <f>VLOOKUP($E260,CA$450:CD$461,2,FALSE)*CA260*($K260)+IF($G260&lt;&gt;0,($H260/$G260)*CA260,0)*(1-$K260)</f>
        <v>0</v>
      </c>
      <c r="CC260" s="989">
        <f>VLOOKUP($E260,CA$450:CD$461,3,FALSE)*CA260*($K260)+IF($G260&lt;&gt;0,($I260/$G260)*CA260,0)*(1-$K260)</f>
        <v>0</v>
      </c>
      <c r="CD260" s="989">
        <f>VLOOKUP($E260,CA$450:CD$461,4,FALSE)*CA260*($K260)+(CA260-CB260-CC260)*(1-$K260)</f>
        <v>0</v>
      </c>
      <c r="CE260" s="946"/>
      <c r="CI260" s="988">
        <f t="shared" si="260"/>
        <v>0</v>
      </c>
      <c r="CJ260" s="989">
        <f>VLOOKUP($E260,CI$450:CL$461,2,FALSE)*CI260*($K260)+IF($G260&lt;&gt;0,($H260/$G260)*CI260,0)*(1-$K260)</f>
        <v>0</v>
      </c>
      <c r="CK260" s="989">
        <f>VLOOKUP($E260,CI$450:CL$461,3,FALSE)*CI260*($K260)+IF($G260&lt;&gt;0,($I260/$G260)*CI260,0)*(1-$K260)</f>
        <v>0</v>
      </c>
      <c r="CL260" s="989">
        <f>VLOOKUP($E260,CI$450:CL$461,4,FALSE)*CI260*($K260)+(CI260-CJ260-CK260)*(1-$K260)</f>
        <v>0</v>
      </c>
      <c r="CM260" s="946"/>
      <c r="CQ260" s="988">
        <f t="shared" si="261"/>
        <v>0</v>
      </c>
      <c r="CR260" s="989">
        <f>VLOOKUP($E260,CQ$450:CT$461,2,FALSE)*CQ260*($K260)+IF($G260&lt;&gt;0,($H260/$G260)*CQ260,0)*(1-$K260)</f>
        <v>0</v>
      </c>
      <c r="CS260" s="989">
        <f>VLOOKUP($E260,CQ$450:CT$461,3,FALSE)*CQ260*($K260)+IF($G260&lt;&gt;0,($I260/$G260)*CQ260,0)*(1-$K260)</f>
        <v>0</v>
      </c>
      <c r="CT260" s="989">
        <f>VLOOKUP($E260,CQ$450:CT$461,4,FALSE)*CQ260*($K260)+(CQ260-CR260-CS260)*(1-$K260)</f>
        <v>0</v>
      </c>
      <c r="CU260" s="946"/>
      <c r="CY260" s="988">
        <f t="shared" si="262"/>
        <v>0</v>
      </c>
      <c r="CZ260" s="989">
        <f>VLOOKUP($E260,CY$450:DB$461,2,FALSE)*CY260*($K260)+IF($G260&lt;&gt;0,($H260/$G260)*CY260,0)*(1-$K260)</f>
        <v>0</v>
      </c>
      <c r="DA260" s="989">
        <f>VLOOKUP($E260,CY$450:DB$461,3,FALSE)*CY260*($K260)+IF($G260&lt;&gt;0,($I260/$G260)*CY260,0)*(1-$K260)</f>
        <v>0</v>
      </c>
      <c r="DB260" s="989">
        <f>VLOOKUP($E260,CY$450:DB$461,4,FALSE)*CY260*($K260)+(CY260-CZ260-DA260)*(1-$K260)</f>
        <v>0</v>
      </c>
      <c r="DC260" s="946"/>
      <c r="DG260" s="988">
        <f t="shared" si="263"/>
        <v>0</v>
      </c>
      <c r="DH260" s="989">
        <f>VLOOKUP($E260,DG$450:DJ$461,2,FALSE)*DG260*($K260)+IF($G260&lt;&gt;0,($H260/$G260)*DG260,0)*(1-$K260)</f>
        <v>0</v>
      </c>
      <c r="DI260" s="989">
        <f>VLOOKUP($E260,DG$450:DJ$461,3,FALSE)*DG260*($K260)+IF($G260&lt;&gt;0,($I260/$G260)*DG260,0)*(1-$K260)</f>
        <v>0</v>
      </c>
      <c r="DJ260" s="989">
        <f>VLOOKUP($E260,DG$450:DJ$461,4,FALSE)*DG260*($K260)+(DG260-DH260-DI260)*(1-$K260)</f>
        <v>0</v>
      </c>
      <c r="DK260" s="946"/>
      <c r="DO260" s="988">
        <f t="shared" si="264"/>
        <v>0</v>
      </c>
      <c r="DP260" s="989">
        <f>VLOOKUP($E260,DO$450:DR$461,2,FALSE)*DO260*($K260)+IF($G260&lt;&gt;0,($H260/$G260)*DO260,0)*(1-$K260)</f>
        <v>0</v>
      </c>
      <c r="DQ260" s="989">
        <f>VLOOKUP($E260,DO$450:DR$461,3,FALSE)*DO260*($K260)+IF($G260&lt;&gt;0,($I260/$G260)*DO260,0)*(1-$K260)</f>
        <v>0</v>
      </c>
      <c r="DR260" s="989">
        <f>VLOOKUP($E260,DO$450:DR$461,4,FALSE)*DO260*($K260)+(DO260-DP260-DQ260)*(1-$K260)</f>
        <v>0</v>
      </c>
      <c r="DS260" s="946"/>
      <c r="DW260" s="988">
        <f t="shared" si="265"/>
        <v>0</v>
      </c>
      <c r="DX260" s="989">
        <f>VLOOKUP($E260,DW$450:DZ$461,2,FALSE)*DW260*($K260)+IF($G260&lt;&gt;0,($H260/$G260)*DW260,0)*(1-$K260)</f>
        <v>0</v>
      </c>
      <c r="DY260" s="989">
        <f>VLOOKUP($E260,DW$450:DZ$461,3,FALSE)*DW260*($K260)+IF($G260&lt;&gt;0,($I260/$G260)*DW260,0)*(1-$K260)</f>
        <v>0</v>
      </c>
      <c r="DZ260" s="989">
        <f>VLOOKUP($E260,DW$450:DZ$461,4,FALSE)*DW260*($K260)+(DW260-DX260-DY260)*(1-$K260)</f>
        <v>0</v>
      </c>
      <c r="EA260" s="946"/>
      <c r="EE260" s="988">
        <f t="shared" si="266"/>
        <v>0</v>
      </c>
      <c r="EF260" s="989">
        <f>VLOOKUP($E260,EE$450:EH$461,2,FALSE)*EE260*($K260)+IF($G260&lt;&gt;0,($H260/$G260)*EE260,0)*(1-$K260)</f>
        <v>0</v>
      </c>
      <c r="EG260" s="989">
        <f>VLOOKUP($E260,EE$450:EH$461,3,FALSE)*EE260*($K260)+IF($G260&lt;&gt;0,($I260/$G260)*EE260,0)*(1-$K260)</f>
        <v>0</v>
      </c>
      <c r="EH260" s="989">
        <f>VLOOKUP($E260,EE$450:EH$461,4,FALSE)*EE260*($K260)+(EE260-EF260-EG260)*(1-$K260)</f>
        <v>0</v>
      </c>
      <c r="EI260" s="946"/>
      <c r="EM260" s="988">
        <f t="shared" si="267"/>
        <v>0</v>
      </c>
      <c r="EN260" s="989">
        <f>VLOOKUP($E260,EM$450:EP$461,2,FALSE)*EM260*($K260)+IF($G260&lt;&gt;0,($H260/$G260)*EM260,0)*(1-$K260)</f>
        <v>0</v>
      </c>
      <c r="EO260" s="989">
        <f>VLOOKUP($E260,EM$450:EP$461,3,FALSE)*EM260*($K260)+IF($G260&lt;&gt;0,($I260/$G260)*EM260,0)*(1-$K260)</f>
        <v>0</v>
      </c>
      <c r="EP260" s="989">
        <f>VLOOKUP($E260,EM$450:EP$461,4,FALSE)*EM260*($K260)+(EM260-EN260-EO260)*(1-$K260)</f>
        <v>0</v>
      </c>
      <c r="EQ260" s="946"/>
      <c r="EU260" s="988">
        <f t="shared" si="268"/>
        <v>0</v>
      </c>
      <c r="EV260" s="989">
        <f>VLOOKUP($E260,EU$450:EX$461,2,FALSE)*EU260*($K260)+IF($G260&lt;&gt;0,($H260/$G260)*EU260,0)*(1-$K260)</f>
        <v>0</v>
      </c>
      <c r="EW260" s="989">
        <f>VLOOKUP($E260,EU$450:EX$461,3,FALSE)*EU260*($K260)+IF($G260&lt;&gt;0,($I260/$G260)*EU260,0)*(1-$K260)</f>
        <v>0</v>
      </c>
      <c r="EX260" s="989">
        <f>VLOOKUP($E260,EU$450:EX$461,4,FALSE)*EU260*($K260)+(EU260-EV260-EW260)*(1-$K260)</f>
        <v>0</v>
      </c>
      <c r="EY260" s="946"/>
      <c r="FC260" s="988">
        <f t="shared" si="269"/>
        <v>0</v>
      </c>
      <c r="FD260" s="989">
        <f>VLOOKUP($E260,FC$450:FF$461,2,FALSE)*FC260*($K260)+IF($G260&lt;&gt;0,($H260/$G260)*FC260,0)*(1-$K260)</f>
        <v>0</v>
      </c>
      <c r="FE260" s="989">
        <f>VLOOKUP($E260,FC$450:FF$461,3,FALSE)*FC260*($K260)+IF($G260&lt;&gt;0,($I260/$G260)*FC260,0)*(1-$K260)</f>
        <v>0</v>
      </c>
      <c r="FF260" s="989">
        <f>VLOOKUP($E260,FC$450:FF$461,4,FALSE)*FC260*($K260)+(FC260-FD260-FE260)*(1-$K260)</f>
        <v>0</v>
      </c>
      <c r="FG260" s="946"/>
      <c r="FK260" s="988">
        <f t="shared" si="270"/>
        <v>0</v>
      </c>
      <c r="FL260" s="989">
        <f>VLOOKUP($E260,FK$450:FN$461,2,FALSE)*FK260*($K260)+IF($G260&lt;&gt;0,($H260/$G260)*FK260,0)*(1-$K260)</f>
        <v>0</v>
      </c>
      <c r="FM260" s="989">
        <f>VLOOKUP($E260,FK$450:FN$461,3,FALSE)*FK260*($K260)+IF($G260&lt;&gt;0,($I260/$G260)*FK260,0)*(1-$K260)</f>
        <v>0</v>
      </c>
      <c r="FN260" s="989">
        <f>VLOOKUP($E260,FK$450:FN$461,4,FALSE)*FK260*($K260)+(FK260-FL260-FM260)*(1-$K260)</f>
        <v>0</v>
      </c>
      <c r="FO260" s="946"/>
    </row>
    <row r="261" spans="1:171">
      <c r="A261" s="1262"/>
      <c r="B261" s="787" t="s">
        <v>508</v>
      </c>
      <c r="C261" s="1963">
        <v>336</v>
      </c>
      <c r="D261" s="888">
        <v>403.1</v>
      </c>
      <c r="E261" s="182" t="str">
        <f>'Sch 3 - Expenses'!E97</f>
        <v>DIRECT</v>
      </c>
      <c r="F261" s="765"/>
      <c r="G261" s="182">
        <f>'Sch 3 - Expenses'!G97</f>
        <v>0</v>
      </c>
      <c r="H261" s="182">
        <f>'Sch 3 - Expenses'!H97</f>
        <v>0</v>
      </c>
      <c r="I261" s="182">
        <f>'Sch 3 - Expenses'!I97</f>
        <v>0</v>
      </c>
      <c r="J261" s="1247">
        <f>'Sch 3 - Expenses'!J97</f>
        <v>0</v>
      </c>
      <c r="K261" s="777">
        <f t="shared" si="210"/>
        <v>0</v>
      </c>
      <c r="O261" s="988">
        <f t="shared" si="251"/>
        <v>0</v>
      </c>
      <c r="P261" s="989">
        <f>VLOOKUP($E261,O$450:R$461,2,FALSE)*O261*($K261)+IF($G261&lt;&gt;0,($H261/$G261)*O261,0)*(1-$K261)</f>
        <v>0</v>
      </c>
      <c r="Q261" s="989">
        <f>VLOOKUP($E261,O$450:R$461,3,FALSE)*O261*($K261)+IF($G261&lt;&gt;0,($I261/$G261)*O261,0)*(1-$K261)</f>
        <v>0</v>
      </c>
      <c r="R261" s="989">
        <f>VLOOKUP($E261,O$450:R$461,4,FALSE)*O261*($K261)+(O261-P261-Q261)*(1-$K261)</f>
        <v>0</v>
      </c>
      <c r="S261" s="946"/>
      <c r="W261" s="988">
        <f t="shared" si="252"/>
        <v>0</v>
      </c>
      <c r="X261" s="989">
        <f>VLOOKUP($E261,W$450:Z$461,2,FALSE)*W261*($K261)+IF($G261&lt;&gt;0,($H261/$G261)*W261,0)*(1-$K261)</f>
        <v>0</v>
      </c>
      <c r="Y261" s="989">
        <f>VLOOKUP($E261,W$450:Z$461,3,FALSE)*W261*($K261)+IF($G261&lt;&gt;0,($I261/$G261)*W261,0)*(1-$K261)</f>
        <v>0</v>
      </c>
      <c r="Z261" s="989">
        <f>VLOOKUP($E261,W$450:Z$461,4,FALSE)*W261*($K261)+(W261-X261-Y261)*(1-$K261)</f>
        <v>0</v>
      </c>
      <c r="AA261" s="946"/>
      <c r="AE261" s="988">
        <f t="shared" si="253"/>
        <v>0</v>
      </c>
      <c r="AF261" s="989">
        <f>VLOOKUP($E261,AE$450:AH$461,2,FALSE)*AE261*($K261)+IF($G261&lt;&gt;0,($H261/$G261)*AE261,0)*(1-$K261)</f>
        <v>0</v>
      </c>
      <c r="AG261" s="989">
        <f>VLOOKUP($E261,AE$450:AH$461,3,FALSE)*AE261*($K261)+IF($G261&lt;&gt;0,($I261/$G261)*AE261,0)*(1-$K261)</f>
        <v>0</v>
      </c>
      <c r="AH261" s="989">
        <f>VLOOKUP($E261,AE$450:AH$461,4,FALSE)*AE261*($K261)+(AE261-AF261-AG261)*(1-$K261)</f>
        <v>0</v>
      </c>
      <c r="AI261" s="946"/>
      <c r="AM261" s="988">
        <f t="shared" si="254"/>
        <v>0</v>
      </c>
      <c r="AN261" s="989">
        <f>VLOOKUP($E261,AM$450:AP$461,2,FALSE)*AM261*($K261)+IF($G261&lt;&gt;0,($H261/$G261)*AM261,0)*(1-$K261)</f>
        <v>0</v>
      </c>
      <c r="AO261" s="989">
        <f>VLOOKUP($E261,AM$450:AP$461,3,FALSE)*AM261*($K261)+IF($G261&lt;&gt;0,($I261/$G261)*AM261,0)*(1-$K261)</f>
        <v>0</v>
      </c>
      <c r="AP261" s="989">
        <f>VLOOKUP($E261,AM$450:AP$461,4,FALSE)*AM261*($K261)+(AM261-AN261-AO261)*(1-$K261)</f>
        <v>0</v>
      </c>
      <c r="AQ261" s="946"/>
      <c r="AU261" s="988">
        <f t="shared" si="255"/>
        <v>0</v>
      </c>
      <c r="AV261" s="989">
        <f>VLOOKUP($E261,AU$450:AX$461,2,FALSE)*AU261*($K261)+IF($G261&lt;&gt;0,($H261/$G261)*AU261,0)*(1-$K261)</f>
        <v>0</v>
      </c>
      <c r="AW261" s="989">
        <f>VLOOKUP($E261,AU$450:AX$461,3,FALSE)*AU261*($K261)+IF($G261&lt;&gt;0,($I261/$G261)*AU261,0)*(1-$K261)</f>
        <v>0</v>
      </c>
      <c r="AX261" s="989">
        <f>VLOOKUP($E261,AU$450:AX$461,4,FALSE)*AU261*($K261)+(AU261-AV261-AW261)*(1-$K261)</f>
        <v>0</v>
      </c>
      <c r="AY261" s="946"/>
      <c r="BC261" s="988">
        <f t="shared" si="256"/>
        <v>0</v>
      </c>
      <c r="BD261" s="989">
        <f>VLOOKUP($E261,BC$450:BF$461,2,FALSE)*BC261*($K261)+IF($G261&lt;&gt;0,($H261/$G261)*BC261,0)*(1-$K261)</f>
        <v>0</v>
      </c>
      <c r="BE261" s="989">
        <f>VLOOKUP($E261,BC$450:BF$461,3,FALSE)*BC261*($K261)+IF($G261&lt;&gt;0,($I261/$G261)*BC261,0)*(1-$K261)</f>
        <v>0</v>
      </c>
      <c r="BF261" s="989">
        <f>VLOOKUP($E261,BC$450:BF$461,4,FALSE)*BC261*($K261)+(BC261-BD261-BE261)*(1-$K261)</f>
        <v>0</v>
      </c>
      <c r="BG261" s="946"/>
      <c r="BK261" s="988">
        <f t="shared" si="257"/>
        <v>0</v>
      </c>
      <c r="BL261" s="989">
        <f>VLOOKUP($E261,BK$450:BN$461,2,FALSE)*BK261*($K261)+IF($G261&lt;&gt;0,($H261/$G261)*BK261,0)*(1-$K261)</f>
        <v>0</v>
      </c>
      <c r="BM261" s="989">
        <f>VLOOKUP($E261,BK$450:BN$461,3,FALSE)*BK261*($K261)+IF($G261&lt;&gt;0,($I261/$G261)*BK261,0)*(1-$K261)</f>
        <v>0</v>
      </c>
      <c r="BN261" s="989">
        <f>VLOOKUP($E261,BK$450:BN$461,4,FALSE)*BK261*($K261)+(BK261-BL261-BM261)*(1-$K261)</f>
        <v>0</v>
      </c>
      <c r="BO261" s="946"/>
      <c r="BS261" s="988">
        <f t="shared" si="258"/>
        <v>0</v>
      </c>
      <c r="BT261" s="989">
        <f>VLOOKUP($E261,BS$450:BV$461,2,FALSE)*BS261*($K261)+IF($G261&lt;&gt;0,($H261/$G261)*BS261,0)*(1-$K261)</f>
        <v>0</v>
      </c>
      <c r="BU261" s="989">
        <f>VLOOKUP($E261,BS$450:BV$461,3,FALSE)*BS261*($K261)+IF($G261&lt;&gt;0,($I261/$G261)*BS261,0)*(1-$K261)</f>
        <v>0</v>
      </c>
      <c r="BV261" s="989">
        <f>VLOOKUP($E261,BS$450:BV$461,4,FALSE)*BS261*($K261)+(BS261-BT261-BU261)*(1-$K261)</f>
        <v>0</v>
      </c>
      <c r="BW261" s="946"/>
      <c r="CA261" s="988">
        <f t="shared" si="259"/>
        <v>0</v>
      </c>
      <c r="CB261" s="989">
        <f>VLOOKUP($E261,CA$450:CD$461,2,FALSE)*CA261*($K261)+IF($G261&lt;&gt;0,($H261/$G261)*CA261,0)*(1-$K261)</f>
        <v>0</v>
      </c>
      <c r="CC261" s="989">
        <f>VLOOKUP($E261,CA$450:CD$461,3,FALSE)*CA261*($K261)+IF($G261&lt;&gt;0,($I261/$G261)*CA261,0)*(1-$K261)</f>
        <v>0</v>
      </c>
      <c r="CD261" s="989">
        <f>VLOOKUP($E261,CA$450:CD$461,4,FALSE)*CA261*($K261)+(CA261-CB261-CC261)*(1-$K261)</f>
        <v>0</v>
      </c>
      <c r="CE261" s="946"/>
      <c r="CI261" s="988">
        <f t="shared" si="260"/>
        <v>0</v>
      </c>
      <c r="CJ261" s="989">
        <f>VLOOKUP($E261,CI$450:CL$461,2,FALSE)*CI261*($K261)+IF($G261&lt;&gt;0,($H261/$G261)*CI261,0)*(1-$K261)</f>
        <v>0</v>
      </c>
      <c r="CK261" s="989">
        <f>VLOOKUP($E261,CI$450:CL$461,3,FALSE)*CI261*($K261)+IF($G261&lt;&gt;0,($I261/$G261)*CI261,0)*(1-$K261)</f>
        <v>0</v>
      </c>
      <c r="CL261" s="989">
        <f>VLOOKUP($E261,CI$450:CL$461,4,FALSE)*CI261*($K261)+(CI261-CJ261-CK261)*(1-$K261)</f>
        <v>0</v>
      </c>
      <c r="CM261" s="946"/>
      <c r="CQ261" s="988">
        <f t="shared" si="261"/>
        <v>0</v>
      </c>
      <c r="CR261" s="989">
        <f>VLOOKUP($E261,CQ$450:CT$461,2,FALSE)*CQ261*($K261)+IF($G261&lt;&gt;0,($H261/$G261)*CQ261,0)*(1-$K261)</f>
        <v>0</v>
      </c>
      <c r="CS261" s="989">
        <f>VLOOKUP($E261,CQ$450:CT$461,3,FALSE)*CQ261*($K261)+IF($G261&lt;&gt;0,($I261/$G261)*CQ261,0)*(1-$K261)</f>
        <v>0</v>
      </c>
      <c r="CT261" s="989">
        <f>VLOOKUP($E261,CQ$450:CT$461,4,FALSE)*CQ261*($K261)+(CQ261-CR261-CS261)*(1-$K261)</f>
        <v>0</v>
      </c>
      <c r="CU261" s="946"/>
      <c r="CY261" s="988">
        <f t="shared" si="262"/>
        <v>0</v>
      </c>
      <c r="CZ261" s="989">
        <f>VLOOKUP($E261,CY$450:DB$461,2,FALSE)*CY261*($K261)+IF($G261&lt;&gt;0,($H261/$G261)*CY261,0)*(1-$K261)</f>
        <v>0</v>
      </c>
      <c r="DA261" s="989">
        <f>VLOOKUP($E261,CY$450:DB$461,3,FALSE)*CY261*($K261)+IF($G261&lt;&gt;0,($I261/$G261)*CY261,0)*(1-$K261)</f>
        <v>0</v>
      </c>
      <c r="DB261" s="989">
        <f>VLOOKUP($E261,CY$450:DB$461,4,FALSE)*CY261*($K261)+(CY261-CZ261-DA261)*(1-$K261)</f>
        <v>0</v>
      </c>
      <c r="DC261" s="946"/>
      <c r="DG261" s="988">
        <f t="shared" si="263"/>
        <v>0</v>
      </c>
      <c r="DH261" s="989">
        <f>VLOOKUP($E261,DG$450:DJ$461,2,FALSE)*DG261*($K261)+IF($G261&lt;&gt;0,($H261/$G261)*DG261,0)*(1-$K261)</f>
        <v>0</v>
      </c>
      <c r="DI261" s="989">
        <f>VLOOKUP($E261,DG$450:DJ$461,3,FALSE)*DG261*($K261)+IF($G261&lt;&gt;0,($I261/$G261)*DG261,0)*(1-$K261)</f>
        <v>0</v>
      </c>
      <c r="DJ261" s="989">
        <f>VLOOKUP($E261,DG$450:DJ$461,4,FALSE)*DG261*($K261)+(DG261-DH261-DI261)*(1-$K261)</f>
        <v>0</v>
      </c>
      <c r="DK261" s="946"/>
      <c r="DO261" s="988">
        <f t="shared" si="264"/>
        <v>0</v>
      </c>
      <c r="DP261" s="989">
        <f>VLOOKUP($E261,DO$450:DR$461,2,FALSE)*DO261*($K261)+IF($G261&lt;&gt;0,($H261/$G261)*DO261,0)*(1-$K261)</f>
        <v>0</v>
      </c>
      <c r="DQ261" s="989">
        <f>VLOOKUP($E261,DO$450:DR$461,3,FALSE)*DO261*($K261)+IF($G261&lt;&gt;0,($I261/$G261)*DO261,0)*(1-$K261)</f>
        <v>0</v>
      </c>
      <c r="DR261" s="989">
        <f>VLOOKUP($E261,DO$450:DR$461,4,FALSE)*DO261*($K261)+(DO261-DP261-DQ261)*(1-$K261)</f>
        <v>0</v>
      </c>
      <c r="DS261" s="946"/>
      <c r="DW261" s="988">
        <f t="shared" si="265"/>
        <v>0</v>
      </c>
      <c r="DX261" s="989">
        <f>VLOOKUP($E261,DW$450:DZ$461,2,FALSE)*DW261*($K261)+IF($G261&lt;&gt;0,($H261/$G261)*DW261,0)*(1-$K261)</f>
        <v>0</v>
      </c>
      <c r="DY261" s="989">
        <f>VLOOKUP($E261,DW$450:DZ$461,3,FALSE)*DW261*($K261)+IF($G261&lt;&gt;0,($I261/$G261)*DW261,0)*(1-$K261)</f>
        <v>0</v>
      </c>
      <c r="DZ261" s="989">
        <f>VLOOKUP($E261,DW$450:DZ$461,4,FALSE)*DW261*($K261)+(DW261-DX261-DY261)*(1-$K261)</f>
        <v>0</v>
      </c>
      <c r="EA261" s="946"/>
      <c r="EE261" s="988">
        <f t="shared" si="266"/>
        <v>0</v>
      </c>
      <c r="EF261" s="989">
        <f>VLOOKUP($E261,EE$450:EH$461,2,FALSE)*EE261*($K261)+IF($G261&lt;&gt;0,($H261/$G261)*EE261,0)*(1-$K261)</f>
        <v>0</v>
      </c>
      <c r="EG261" s="989">
        <f>VLOOKUP($E261,EE$450:EH$461,3,FALSE)*EE261*($K261)+IF($G261&lt;&gt;0,($I261/$G261)*EE261,0)*(1-$K261)</f>
        <v>0</v>
      </c>
      <c r="EH261" s="989">
        <f>VLOOKUP($E261,EE$450:EH$461,4,FALSE)*EE261*($K261)+(EE261-EF261-EG261)*(1-$K261)</f>
        <v>0</v>
      </c>
      <c r="EI261" s="946"/>
      <c r="EM261" s="988">
        <f t="shared" si="267"/>
        <v>0</v>
      </c>
      <c r="EN261" s="989">
        <f>VLOOKUP($E261,EM$450:EP$461,2,FALSE)*EM261*($K261)+IF($G261&lt;&gt;0,($H261/$G261)*EM261,0)*(1-$K261)</f>
        <v>0</v>
      </c>
      <c r="EO261" s="989">
        <f>VLOOKUP($E261,EM$450:EP$461,3,FALSE)*EM261*($K261)+IF($G261&lt;&gt;0,($I261/$G261)*EM261,0)*(1-$K261)</f>
        <v>0</v>
      </c>
      <c r="EP261" s="989">
        <f>VLOOKUP($E261,EM$450:EP$461,4,FALSE)*EM261*($K261)+(EM261-EN261-EO261)*(1-$K261)</f>
        <v>0</v>
      </c>
      <c r="EQ261" s="946"/>
      <c r="EU261" s="988">
        <f t="shared" si="268"/>
        <v>0</v>
      </c>
      <c r="EV261" s="989">
        <f>VLOOKUP($E261,EU$450:EX$461,2,FALSE)*EU261*($K261)+IF($G261&lt;&gt;0,($H261/$G261)*EU261,0)*(1-$K261)</f>
        <v>0</v>
      </c>
      <c r="EW261" s="989">
        <f>VLOOKUP($E261,EU$450:EX$461,3,FALSE)*EU261*($K261)+IF($G261&lt;&gt;0,($I261/$G261)*EU261,0)*(1-$K261)</f>
        <v>0</v>
      </c>
      <c r="EX261" s="989">
        <f>VLOOKUP($E261,EU$450:EX$461,4,FALSE)*EU261*($K261)+(EU261-EV261-EW261)*(1-$K261)</f>
        <v>0</v>
      </c>
      <c r="EY261" s="946"/>
      <c r="FC261" s="988">
        <f t="shared" si="269"/>
        <v>0</v>
      </c>
      <c r="FD261" s="989">
        <f>VLOOKUP($E261,FC$450:FF$461,2,FALSE)*FC261*($K261)+IF($G261&lt;&gt;0,($H261/$G261)*FC261,0)*(1-$K261)</f>
        <v>0</v>
      </c>
      <c r="FE261" s="989">
        <f>VLOOKUP($E261,FC$450:FF$461,3,FALSE)*FC261*($K261)+IF($G261&lt;&gt;0,($I261/$G261)*FC261,0)*(1-$K261)</f>
        <v>0</v>
      </c>
      <c r="FF261" s="989">
        <f>VLOOKUP($E261,FC$450:FF$461,4,FALSE)*FC261*($K261)+(FC261-FD261-FE261)*(1-$K261)</f>
        <v>0</v>
      </c>
      <c r="FG261" s="946"/>
      <c r="FK261" s="988">
        <f t="shared" si="270"/>
        <v>0</v>
      </c>
      <c r="FL261" s="989">
        <f>VLOOKUP($E261,FK$450:FN$461,2,FALSE)*FK261*($K261)+IF($G261&lt;&gt;0,($H261/$G261)*FK261,0)*(1-$K261)</f>
        <v>0</v>
      </c>
      <c r="FM261" s="989">
        <f>VLOOKUP($E261,FK$450:FN$461,3,FALSE)*FK261*($K261)+IF($G261&lt;&gt;0,($I261/$G261)*FK261,0)*(1-$K261)</f>
        <v>0</v>
      </c>
      <c r="FN261" s="989">
        <f>VLOOKUP($E261,FK$450:FN$461,4,FALSE)*FK261*($K261)+(FK261-FL261-FM261)*(1-$K261)</f>
        <v>0</v>
      </c>
      <c r="FO261" s="946"/>
    </row>
    <row r="262" spans="1:171">
      <c r="A262" s="1262"/>
      <c r="B262" s="787" t="s">
        <v>509</v>
      </c>
      <c r="C262" s="1963">
        <v>336</v>
      </c>
      <c r="D262" s="888">
        <v>404</v>
      </c>
      <c r="E262" s="182" t="str">
        <f>'Sch 3 - Expenses'!E98</f>
        <v>DIRECT</v>
      </c>
      <c r="F262" s="765"/>
      <c r="G262" s="182">
        <f>'Sch 3 - Expenses'!G98</f>
        <v>0</v>
      </c>
      <c r="H262" s="182">
        <f>'Sch 3 - Expenses'!H98</f>
        <v>0</v>
      </c>
      <c r="I262" s="182">
        <f>'Sch 3 - Expenses'!I98</f>
        <v>0</v>
      </c>
      <c r="J262" s="1247">
        <f>'Sch 3 - Expenses'!J98</f>
        <v>0</v>
      </c>
      <c r="K262" s="777">
        <f t="shared" si="210"/>
        <v>0</v>
      </c>
      <c r="O262" s="988">
        <f t="shared" si="251"/>
        <v>0</v>
      </c>
      <c r="P262" s="989">
        <f>VLOOKUP($E262,O$450:R$461,2,FALSE)*O262*($K262)+IF($G262&lt;&gt;0,($H262/$G262)*O262,0)*(1-$K262)</f>
        <v>0</v>
      </c>
      <c r="Q262" s="989">
        <f>VLOOKUP($E262,O$450:R$461,3,FALSE)*O262*($K262)+IF($G262&lt;&gt;0,($I262/$G262)*O262,0)*(1-$K262)</f>
        <v>0</v>
      </c>
      <c r="R262" s="989">
        <f>VLOOKUP($E262,O$450:R$461,4,FALSE)*O262*($K262)+(O262-P262-Q262)*(1-$K262)</f>
        <v>0</v>
      </c>
      <c r="S262" s="946"/>
      <c r="W262" s="988">
        <f t="shared" si="252"/>
        <v>0</v>
      </c>
      <c r="X262" s="989">
        <f>VLOOKUP($E262,W$450:Z$461,2,FALSE)*W262*($K262)+IF($G262&lt;&gt;0,($H262/$G262)*W262,0)*(1-$K262)</f>
        <v>0</v>
      </c>
      <c r="Y262" s="989">
        <f>VLOOKUP($E262,W$450:Z$461,3,FALSE)*W262*($K262)+IF($G262&lt;&gt;0,($I262/$G262)*W262,0)*(1-$K262)</f>
        <v>0</v>
      </c>
      <c r="Z262" s="989">
        <f>VLOOKUP($E262,W$450:Z$461,4,FALSE)*W262*($K262)+(W262-X262-Y262)*(1-$K262)</f>
        <v>0</v>
      </c>
      <c r="AA262" s="946"/>
      <c r="AE262" s="988">
        <f t="shared" si="253"/>
        <v>0</v>
      </c>
      <c r="AF262" s="989">
        <f>VLOOKUP($E262,AE$450:AH$461,2,FALSE)*AE262*($K262)+IF($G262&lt;&gt;0,($H262/$G262)*AE262,0)*(1-$K262)</f>
        <v>0</v>
      </c>
      <c r="AG262" s="989">
        <f>VLOOKUP($E262,AE$450:AH$461,3,FALSE)*AE262*($K262)+IF($G262&lt;&gt;0,($I262/$G262)*AE262,0)*(1-$K262)</f>
        <v>0</v>
      </c>
      <c r="AH262" s="989">
        <f>VLOOKUP($E262,AE$450:AH$461,4,FALSE)*AE262*($K262)+(AE262-AF262-AG262)*(1-$K262)</f>
        <v>0</v>
      </c>
      <c r="AI262" s="946"/>
      <c r="AM262" s="988">
        <f t="shared" si="254"/>
        <v>0</v>
      </c>
      <c r="AN262" s="989">
        <f>VLOOKUP($E262,AM$450:AP$461,2,FALSE)*AM262*($K262)+IF($G262&lt;&gt;0,($H262/$G262)*AM262,0)*(1-$K262)</f>
        <v>0</v>
      </c>
      <c r="AO262" s="989">
        <f>VLOOKUP($E262,AM$450:AP$461,3,FALSE)*AM262*($K262)+IF($G262&lt;&gt;0,($I262/$G262)*AM262,0)*(1-$K262)</f>
        <v>0</v>
      </c>
      <c r="AP262" s="989">
        <f>VLOOKUP($E262,AM$450:AP$461,4,FALSE)*AM262*($K262)+(AM262-AN262-AO262)*(1-$K262)</f>
        <v>0</v>
      </c>
      <c r="AQ262" s="946"/>
      <c r="AU262" s="988">
        <f t="shared" si="255"/>
        <v>0</v>
      </c>
      <c r="AV262" s="989">
        <f>VLOOKUP($E262,AU$450:AX$461,2,FALSE)*AU262*($K262)+IF($G262&lt;&gt;0,($H262/$G262)*AU262,0)*(1-$K262)</f>
        <v>0</v>
      </c>
      <c r="AW262" s="989">
        <f>VLOOKUP($E262,AU$450:AX$461,3,FALSE)*AU262*($K262)+IF($G262&lt;&gt;0,($I262/$G262)*AU262,0)*(1-$K262)</f>
        <v>0</v>
      </c>
      <c r="AX262" s="989">
        <f>VLOOKUP($E262,AU$450:AX$461,4,FALSE)*AU262*($K262)+(AU262-AV262-AW262)*(1-$K262)</f>
        <v>0</v>
      </c>
      <c r="AY262" s="946"/>
      <c r="BC262" s="988">
        <f t="shared" si="256"/>
        <v>0</v>
      </c>
      <c r="BD262" s="989">
        <f>VLOOKUP($E262,BC$450:BF$461,2,FALSE)*BC262*($K262)+IF($G262&lt;&gt;0,($H262/$G262)*BC262,0)*(1-$K262)</f>
        <v>0</v>
      </c>
      <c r="BE262" s="989">
        <f>VLOOKUP($E262,BC$450:BF$461,3,FALSE)*BC262*($K262)+IF($G262&lt;&gt;0,($I262/$G262)*BC262,0)*(1-$K262)</f>
        <v>0</v>
      </c>
      <c r="BF262" s="989">
        <f>VLOOKUP($E262,BC$450:BF$461,4,FALSE)*BC262*($K262)+(BC262-BD262-BE262)*(1-$K262)</f>
        <v>0</v>
      </c>
      <c r="BG262" s="946"/>
      <c r="BK262" s="988">
        <f t="shared" si="257"/>
        <v>0</v>
      </c>
      <c r="BL262" s="989">
        <f>VLOOKUP($E262,BK$450:BN$461,2,FALSE)*BK262*($K262)+IF($G262&lt;&gt;0,($H262/$G262)*BK262,0)*(1-$K262)</f>
        <v>0</v>
      </c>
      <c r="BM262" s="989">
        <f>VLOOKUP($E262,BK$450:BN$461,3,FALSE)*BK262*($K262)+IF($G262&lt;&gt;0,($I262/$G262)*BK262,0)*(1-$K262)</f>
        <v>0</v>
      </c>
      <c r="BN262" s="989">
        <f>VLOOKUP($E262,BK$450:BN$461,4,FALSE)*BK262*($K262)+(BK262-BL262-BM262)*(1-$K262)</f>
        <v>0</v>
      </c>
      <c r="BO262" s="946"/>
      <c r="BS262" s="988">
        <f t="shared" si="258"/>
        <v>0</v>
      </c>
      <c r="BT262" s="989">
        <f>VLOOKUP($E262,BS$450:BV$461,2,FALSE)*BS262*($K262)+IF($G262&lt;&gt;0,($H262/$G262)*BS262,0)*(1-$K262)</f>
        <v>0</v>
      </c>
      <c r="BU262" s="989">
        <f>VLOOKUP($E262,BS$450:BV$461,3,FALSE)*BS262*($K262)+IF($G262&lt;&gt;0,($I262/$G262)*BS262,0)*(1-$K262)</f>
        <v>0</v>
      </c>
      <c r="BV262" s="989">
        <f>VLOOKUP($E262,BS$450:BV$461,4,FALSE)*BS262*($K262)+(BS262-BT262-BU262)*(1-$K262)</f>
        <v>0</v>
      </c>
      <c r="BW262" s="946"/>
      <c r="CA262" s="988">
        <f t="shared" si="259"/>
        <v>0</v>
      </c>
      <c r="CB262" s="989">
        <f>VLOOKUP($E262,CA$450:CD$461,2,FALSE)*CA262*($K262)+IF($G262&lt;&gt;0,($H262/$G262)*CA262,0)*(1-$K262)</f>
        <v>0</v>
      </c>
      <c r="CC262" s="989">
        <f>VLOOKUP($E262,CA$450:CD$461,3,FALSE)*CA262*($K262)+IF($G262&lt;&gt;0,($I262/$G262)*CA262,0)*(1-$K262)</f>
        <v>0</v>
      </c>
      <c r="CD262" s="989">
        <f>VLOOKUP($E262,CA$450:CD$461,4,FALSE)*CA262*($K262)+(CA262-CB262-CC262)*(1-$K262)</f>
        <v>0</v>
      </c>
      <c r="CE262" s="946"/>
      <c r="CI262" s="988">
        <f t="shared" si="260"/>
        <v>0</v>
      </c>
      <c r="CJ262" s="989">
        <f>VLOOKUP($E262,CI$450:CL$461,2,FALSE)*CI262*($K262)+IF($G262&lt;&gt;0,($H262/$G262)*CI262,0)*(1-$K262)</f>
        <v>0</v>
      </c>
      <c r="CK262" s="989">
        <f>VLOOKUP($E262,CI$450:CL$461,3,FALSE)*CI262*($K262)+IF($G262&lt;&gt;0,($I262/$G262)*CI262,0)*(1-$K262)</f>
        <v>0</v>
      </c>
      <c r="CL262" s="989">
        <f>VLOOKUP($E262,CI$450:CL$461,4,FALSE)*CI262*($K262)+(CI262-CJ262-CK262)*(1-$K262)</f>
        <v>0</v>
      </c>
      <c r="CM262" s="946"/>
      <c r="CQ262" s="988">
        <f t="shared" si="261"/>
        <v>0</v>
      </c>
      <c r="CR262" s="989">
        <f>VLOOKUP($E262,CQ$450:CT$461,2,FALSE)*CQ262*($K262)+IF($G262&lt;&gt;0,($H262/$G262)*CQ262,0)*(1-$K262)</f>
        <v>0</v>
      </c>
      <c r="CS262" s="989">
        <f>VLOOKUP($E262,CQ$450:CT$461,3,FALSE)*CQ262*($K262)+IF($G262&lt;&gt;0,($I262/$G262)*CQ262,0)*(1-$K262)</f>
        <v>0</v>
      </c>
      <c r="CT262" s="989">
        <f>VLOOKUP($E262,CQ$450:CT$461,4,FALSE)*CQ262*($K262)+(CQ262-CR262-CS262)*(1-$K262)</f>
        <v>0</v>
      </c>
      <c r="CU262" s="946"/>
      <c r="CY262" s="988">
        <f t="shared" si="262"/>
        <v>0</v>
      </c>
      <c r="CZ262" s="989">
        <f>VLOOKUP($E262,CY$450:DB$461,2,FALSE)*CY262*($K262)+IF($G262&lt;&gt;0,($H262/$G262)*CY262,0)*(1-$K262)</f>
        <v>0</v>
      </c>
      <c r="DA262" s="989">
        <f>VLOOKUP($E262,CY$450:DB$461,3,FALSE)*CY262*($K262)+IF($G262&lt;&gt;0,($I262/$G262)*CY262,0)*(1-$K262)</f>
        <v>0</v>
      </c>
      <c r="DB262" s="989">
        <f>VLOOKUP($E262,CY$450:DB$461,4,FALSE)*CY262*($K262)+(CY262-CZ262-DA262)*(1-$K262)</f>
        <v>0</v>
      </c>
      <c r="DC262" s="946"/>
      <c r="DG262" s="988">
        <f t="shared" si="263"/>
        <v>0</v>
      </c>
      <c r="DH262" s="989">
        <f>VLOOKUP($E262,DG$450:DJ$461,2,FALSE)*DG262*($K262)+IF($G262&lt;&gt;0,($H262/$G262)*DG262,0)*(1-$K262)</f>
        <v>0</v>
      </c>
      <c r="DI262" s="989">
        <f>VLOOKUP($E262,DG$450:DJ$461,3,FALSE)*DG262*($K262)+IF($G262&lt;&gt;0,($I262/$G262)*DG262,0)*(1-$K262)</f>
        <v>0</v>
      </c>
      <c r="DJ262" s="989">
        <f>VLOOKUP($E262,DG$450:DJ$461,4,FALSE)*DG262*($K262)+(DG262-DH262-DI262)*(1-$K262)</f>
        <v>0</v>
      </c>
      <c r="DK262" s="946"/>
      <c r="DO262" s="988">
        <f t="shared" si="264"/>
        <v>0</v>
      </c>
      <c r="DP262" s="989">
        <f>VLOOKUP($E262,DO$450:DR$461,2,FALSE)*DO262*($K262)+IF($G262&lt;&gt;0,($H262/$G262)*DO262,0)*(1-$K262)</f>
        <v>0</v>
      </c>
      <c r="DQ262" s="989">
        <f>VLOOKUP($E262,DO$450:DR$461,3,FALSE)*DO262*($K262)+IF($G262&lt;&gt;0,($I262/$G262)*DO262,0)*(1-$K262)</f>
        <v>0</v>
      </c>
      <c r="DR262" s="989">
        <f>VLOOKUP($E262,DO$450:DR$461,4,FALSE)*DO262*($K262)+(DO262-DP262-DQ262)*(1-$K262)</f>
        <v>0</v>
      </c>
      <c r="DS262" s="946"/>
      <c r="DW262" s="988">
        <f t="shared" si="265"/>
        <v>0</v>
      </c>
      <c r="DX262" s="989">
        <f>VLOOKUP($E262,DW$450:DZ$461,2,FALSE)*DW262*($K262)+IF($G262&lt;&gt;0,($H262/$G262)*DW262,0)*(1-$K262)</f>
        <v>0</v>
      </c>
      <c r="DY262" s="989">
        <f>VLOOKUP($E262,DW$450:DZ$461,3,FALSE)*DW262*($K262)+IF($G262&lt;&gt;0,($I262/$G262)*DW262,0)*(1-$K262)</f>
        <v>0</v>
      </c>
      <c r="DZ262" s="989">
        <f>VLOOKUP($E262,DW$450:DZ$461,4,FALSE)*DW262*($K262)+(DW262-DX262-DY262)*(1-$K262)</f>
        <v>0</v>
      </c>
      <c r="EA262" s="946"/>
      <c r="EE262" s="988">
        <f t="shared" si="266"/>
        <v>0</v>
      </c>
      <c r="EF262" s="989">
        <f>VLOOKUP($E262,EE$450:EH$461,2,FALSE)*EE262*($K262)+IF($G262&lt;&gt;0,($H262/$G262)*EE262,0)*(1-$K262)</f>
        <v>0</v>
      </c>
      <c r="EG262" s="989">
        <f>VLOOKUP($E262,EE$450:EH$461,3,FALSE)*EE262*($K262)+IF($G262&lt;&gt;0,($I262/$G262)*EE262,0)*(1-$K262)</f>
        <v>0</v>
      </c>
      <c r="EH262" s="989">
        <f>VLOOKUP($E262,EE$450:EH$461,4,FALSE)*EE262*($K262)+(EE262-EF262-EG262)*(1-$K262)</f>
        <v>0</v>
      </c>
      <c r="EI262" s="946"/>
      <c r="EM262" s="988">
        <f t="shared" si="267"/>
        <v>0</v>
      </c>
      <c r="EN262" s="989">
        <f>VLOOKUP($E262,EM$450:EP$461,2,FALSE)*EM262*($K262)+IF($G262&lt;&gt;0,($H262/$G262)*EM262,0)*(1-$K262)</f>
        <v>0</v>
      </c>
      <c r="EO262" s="989">
        <f>VLOOKUP($E262,EM$450:EP$461,3,FALSE)*EM262*($K262)+IF($G262&lt;&gt;0,($I262/$G262)*EM262,0)*(1-$K262)</f>
        <v>0</v>
      </c>
      <c r="EP262" s="989">
        <f>VLOOKUP($E262,EM$450:EP$461,4,FALSE)*EM262*($K262)+(EM262-EN262-EO262)*(1-$K262)</f>
        <v>0</v>
      </c>
      <c r="EQ262" s="946"/>
      <c r="EU262" s="988">
        <f t="shared" si="268"/>
        <v>0</v>
      </c>
      <c r="EV262" s="989">
        <f>VLOOKUP($E262,EU$450:EX$461,2,FALSE)*EU262*($K262)+IF($G262&lt;&gt;0,($H262/$G262)*EU262,0)*(1-$K262)</f>
        <v>0</v>
      </c>
      <c r="EW262" s="989">
        <f>VLOOKUP($E262,EU$450:EX$461,3,FALSE)*EU262*($K262)+IF($G262&lt;&gt;0,($I262/$G262)*EU262,0)*(1-$K262)</f>
        <v>0</v>
      </c>
      <c r="EX262" s="989">
        <f>VLOOKUP($E262,EU$450:EX$461,4,FALSE)*EU262*($K262)+(EU262-EV262-EW262)*(1-$K262)</f>
        <v>0</v>
      </c>
      <c r="EY262" s="946"/>
      <c r="FC262" s="988">
        <f t="shared" si="269"/>
        <v>0</v>
      </c>
      <c r="FD262" s="989">
        <f>VLOOKUP($E262,FC$450:FF$461,2,FALSE)*FC262*($K262)+IF($G262&lt;&gt;0,($H262/$G262)*FC262,0)*(1-$K262)</f>
        <v>0</v>
      </c>
      <c r="FE262" s="989">
        <f>VLOOKUP($E262,FC$450:FF$461,3,FALSE)*FC262*($K262)+IF($G262&lt;&gt;0,($I262/$G262)*FC262,0)*(1-$K262)</f>
        <v>0</v>
      </c>
      <c r="FF262" s="989">
        <f>VLOOKUP($E262,FC$450:FF$461,4,FALSE)*FC262*($K262)+(FC262-FD262-FE262)*(1-$K262)</f>
        <v>0</v>
      </c>
      <c r="FG262" s="946"/>
      <c r="FK262" s="988">
        <f t="shared" si="270"/>
        <v>0</v>
      </c>
      <c r="FL262" s="989">
        <f>VLOOKUP($E262,FK$450:FN$461,2,FALSE)*FK262*($K262)+IF($G262&lt;&gt;0,($H262/$G262)*FK262,0)*(1-$K262)</f>
        <v>0</v>
      </c>
      <c r="FM262" s="989">
        <f>VLOOKUP($E262,FK$450:FN$461,3,FALSE)*FK262*($K262)+IF($G262&lt;&gt;0,($I262/$G262)*FK262,0)*(1-$K262)</f>
        <v>0</v>
      </c>
      <c r="FN262" s="989">
        <f>VLOOKUP($E262,FK$450:FN$461,4,FALSE)*FK262*($K262)+(FK262-FL262-FM262)*(1-$K262)</f>
        <v>0</v>
      </c>
      <c r="FO262" s="946"/>
    </row>
    <row r="263" spans="1:171">
      <c r="A263" s="1262"/>
      <c r="B263" s="787" t="s">
        <v>30</v>
      </c>
      <c r="C263" s="1963" t="s">
        <v>69</v>
      </c>
      <c r="D263" s="888">
        <v>114</v>
      </c>
      <c r="E263" s="182" t="str">
        <f>'Sch 3 - Expenses'!E99</f>
        <v>DIRECT</v>
      </c>
      <c r="F263" s="765"/>
      <c r="G263" s="182">
        <f>'Sch 3 - Expenses'!G99</f>
        <v>0</v>
      </c>
      <c r="H263" s="182">
        <f>'Sch 3 - Expenses'!H99</f>
        <v>0</v>
      </c>
      <c r="I263" s="182">
        <f>'Sch 3 - Expenses'!I99</f>
        <v>0</v>
      </c>
      <c r="J263" s="1247">
        <f>'Sch 3 - Expenses'!J99</f>
        <v>0</v>
      </c>
      <c r="K263" s="777">
        <f t="shared" si="210"/>
        <v>0</v>
      </c>
      <c r="O263" s="988">
        <f t="shared" si="251"/>
        <v>0</v>
      </c>
      <c r="P263" s="989">
        <f>VLOOKUP($E263,O$450:R$461,2,FALSE)*O263*($K263)+IF($G263&lt;&gt;0,($H263/$G263)*O263,0)*(1-$K263)</f>
        <v>0</v>
      </c>
      <c r="Q263" s="989">
        <f>VLOOKUP($E263,O$450:R$461,3,FALSE)*O263*($K263)+IF($G263&lt;&gt;0,($I263/$G263)*O263,0)*(1-$K263)</f>
        <v>0</v>
      </c>
      <c r="R263" s="989">
        <f>VLOOKUP($E263,O$450:R$461,4,FALSE)*O263*($K263)+(O263-P263-Q263)*(1-$K263)</f>
        <v>0</v>
      </c>
      <c r="S263" s="946"/>
      <c r="W263" s="988">
        <f t="shared" si="252"/>
        <v>0</v>
      </c>
      <c r="X263" s="989">
        <f>VLOOKUP($E263,W$450:Z$461,2,FALSE)*W263*($K263)+IF($G263&lt;&gt;0,($H263/$G263)*W263,0)*(1-$K263)</f>
        <v>0</v>
      </c>
      <c r="Y263" s="989">
        <f>VLOOKUP($E263,W$450:Z$461,3,FALSE)*W263*($K263)+IF($G263&lt;&gt;0,($I263/$G263)*W263,0)*(1-$K263)</f>
        <v>0</v>
      </c>
      <c r="Z263" s="989">
        <f>VLOOKUP($E263,W$450:Z$461,4,FALSE)*W263*($K263)+(W263-X263-Y263)*(1-$K263)</f>
        <v>0</v>
      </c>
      <c r="AA263" s="946"/>
      <c r="AE263" s="988">
        <f t="shared" si="253"/>
        <v>0</v>
      </c>
      <c r="AF263" s="989">
        <f>VLOOKUP($E263,AE$450:AH$461,2,FALSE)*AE263*($K263)+IF($G263&lt;&gt;0,($H263/$G263)*AE263,0)*(1-$K263)</f>
        <v>0</v>
      </c>
      <c r="AG263" s="989">
        <f>VLOOKUP($E263,AE$450:AH$461,3,FALSE)*AE263*($K263)+IF($G263&lt;&gt;0,($I263/$G263)*AE263,0)*(1-$K263)</f>
        <v>0</v>
      </c>
      <c r="AH263" s="989">
        <f>VLOOKUP($E263,AE$450:AH$461,4,FALSE)*AE263*($K263)+(AE263-AF263-AG263)*(1-$K263)</f>
        <v>0</v>
      </c>
      <c r="AI263" s="946"/>
      <c r="AM263" s="988">
        <f t="shared" si="254"/>
        <v>0</v>
      </c>
      <c r="AN263" s="989">
        <f>VLOOKUP($E263,AM$450:AP$461,2,FALSE)*AM263*($K263)+IF($G263&lt;&gt;0,($H263/$G263)*AM263,0)*(1-$K263)</f>
        <v>0</v>
      </c>
      <c r="AO263" s="989">
        <f>VLOOKUP($E263,AM$450:AP$461,3,FALSE)*AM263*($K263)+IF($G263&lt;&gt;0,($I263/$G263)*AM263,0)*(1-$K263)</f>
        <v>0</v>
      </c>
      <c r="AP263" s="989">
        <f>VLOOKUP($E263,AM$450:AP$461,4,FALSE)*AM263*($K263)+(AM263-AN263-AO263)*(1-$K263)</f>
        <v>0</v>
      </c>
      <c r="AQ263" s="946"/>
      <c r="AU263" s="988">
        <f t="shared" si="255"/>
        <v>0</v>
      </c>
      <c r="AV263" s="989">
        <f>VLOOKUP($E263,AU$450:AX$461,2,FALSE)*AU263*($K263)+IF($G263&lt;&gt;0,($H263/$G263)*AU263,0)*(1-$K263)</f>
        <v>0</v>
      </c>
      <c r="AW263" s="989">
        <f>VLOOKUP($E263,AU$450:AX$461,3,FALSE)*AU263*($K263)+IF($G263&lt;&gt;0,($I263/$G263)*AU263,0)*(1-$K263)</f>
        <v>0</v>
      </c>
      <c r="AX263" s="989">
        <f>VLOOKUP($E263,AU$450:AX$461,4,FALSE)*AU263*($K263)+(AU263-AV263-AW263)*(1-$K263)</f>
        <v>0</v>
      </c>
      <c r="AY263" s="946"/>
      <c r="BC263" s="988">
        <f t="shared" si="256"/>
        <v>0</v>
      </c>
      <c r="BD263" s="989">
        <f>VLOOKUP($E263,BC$450:BF$461,2,FALSE)*BC263*($K263)+IF($G263&lt;&gt;0,($H263/$G263)*BC263,0)*(1-$K263)</f>
        <v>0</v>
      </c>
      <c r="BE263" s="989">
        <f>VLOOKUP($E263,BC$450:BF$461,3,FALSE)*BC263*($K263)+IF($G263&lt;&gt;0,($I263/$G263)*BC263,0)*(1-$K263)</f>
        <v>0</v>
      </c>
      <c r="BF263" s="989">
        <f>VLOOKUP($E263,BC$450:BF$461,4,FALSE)*BC263*($K263)+(BC263-BD263-BE263)*(1-$K263)</f>
        <v>0</v>
      </c>
      <c r="BG263" s="946"/>
      <c r="BK263" s="988">
        <f t="shared" si="257"/>
        <v>0</v>
      </c>
      <c r="BL263" s="989">
        <f>VLOOKUP($E263,BK$450:BN$461,2,FALSE)*BK263*($K263)+IF($G263&lt;&gt;0,($H263/$G263)*BK263,0)*(1-$K263)</f>
        <v>0</v>
      </c>
      <c r="BM263" s="989">
        <f>VLOOKUP($E263,BK$450:BN$461,3,FALSE)*BK263*($K263)+IF($G263&lt;&gt;0,($I263/$G263)*BK263,0)*(1-$K263)</f>
        <v>0</v>
      </c>
      <c r="BN263" s="989">
        <f>VLOOKUP($E263,BK$450:BN$461,4,FALSE)*BK263*($K263)+(BK263-BL263-BM263)*(1-$K263)</f>
        <v>0</v>
      </c>
      <c r="BO263" s="946"/>
      <c r="BS263" s="988">
        <f t="shared" si="258"/>
        <v>0</v>
      </c>
      <c r="BT263" s="989">
        <f>VLOOKUP($E263,BS$450:BV$461,2,FALSE)*BS263*($K263)+IF($G263&lt;&gt;0,($H263/$G263)*BS263,0)*(1-$K263)</f>
        <v>0</v>
      </c>
      <c r="BU263" s="989">
        <f>VLOOKUP($E263,BS$450:BV$461,3,FALSE)*BS263*($K263)+IF($G263&lt;&gt;0,($I263/$G263)*BS263,0)*(1-$K263)</f>
        <v>0</v>
      </c>
      <c r="BV263" s="989">
        <f>VLOOKUP($E263,BS$450:BV$461,4,FALSE)*BS263*($K263)+(BS263-BT263-BU263)*(1-$K263)</f>
        <v>0</v>
      </c>
      <c r="BW263" s="946"/>
      <c r="CA263" s="988">
        <f t="shared" si="259"/>
        <v>0</v>
      </c>
      <c r="CB263" s="989">
        <f>VLOOKUP($E263,CA$450:CD$461,2,FALSE)*CA263*($K263)+IF($G263&lt;&gt;0,($H263/$G263)*CA263,0)*(1-$K263)</f>
        <v>0</v>
      </c>
      <c r="CC263" s="989">
        <f>VLOOKUP($E263,CA$450:CD$461,3,FALSE)*CA263*($K263)+IF($G263&lt;&gt;0,($I263/$G263)*CA263,0)*(1-$K263)</f>
        <v>0</v>
      </c>
      <c r="CD263" s="989">
        <f>VLOOKUP($E263,CA$450:CD$461,4,FALSE)*CA263*($K263)+(CA263-CB263-CC263)*(1-$K263)</f>
        <v>0</v>
      </c>
      <c r="CE263" s="946"/>
      <c r="CI263" s="988">
        <f t="shared" si="260"/>
        <v>0</v>
      </c>
      <c r="CJ263" s="989">
        <f>VLOOKUP($E263,CI$450:CL$461,2,FALSE)*CI263*($K263)+IF($G263&lt;&gt;0,($H263/$G263)*CI263,0)*(1-$K263)</f>
        <v>0</v>
      </c>
      <c r="CK263" s="989">
        <f>VLOOKUP($E263,CI$450:CL$461,3,FALSE)*CI263*($K263)+IF($G263&lt;&gt;0,($I263/$G263)*CI263,0)*(1-$K263)</f>
        <v>0</v>
      </c>
      <c r="CL263" s="989">
        <f>VLOOKUP($E263,CI$450:CL$461,4,FALSE)*CI263*($K263)+(CI263-CJ263-CK263)*(1-$K263)</f>
        <v>0</v>
      </c>
      <c r="CM263" s="946"/>
      <c r="CQ263" s="988">
        <f t="shared" si="261"/>
        <v>0</v>
      </c>
      <c r="CR263" s="989">
        <f>VLOOKUP($E263,CQ$450:CT$461,2,FALSE)*CQ263*($K263)+IF($G263&lt;&gt;0,($H263/$G263)*CQ263,0)*(1-$K263)</f>
        <v>0</v>
      </c>
      <c r="CS263" s="989">
        <f>VLOOKUP($E263,CQ$450:CT$461,3,FALSE)*CQ263*($K263)+IF($G263&lt;&gt;0,($I263/$G263)*CQ263,0)*(1-$K263)</f>
        <v>0</v>
      </c>
      <c r="CT263" s="989">
        <f>VLOOKUP($E263,CQ$450:CT$461,4,FALSE)*CQ263*($K263)+(CQ263-CR263-CS263)*(1-$K263)</f>
        <v>0</v>
      </c>
      <c r="CU263" s="946"/>
      <c r="CY263" s="988">
        <f t="shared" si="262"/>
        <v>0</v>
      </c>
      <c r="CZ263" s="989">
        <f>VLOOKUP($E263,CY$450:DB$461,2,FALSE)*CY263*($K263)+IF($G263&lt;&gt;0,($H263/$G263)*CY263,0)*(1-$K263)</f>
        <v>0</v>
      </c>
      <c r="DA263" s="989">
        <f>VLOOKUP($E263,CY$450:DB$461,3,FALSE)*CY263*($K263)+IF($G263&lt;&gt;0,($I263/$G263)*CY263,0)*(1-$K263)</f>
        <v>0</v>
      </c>
      <c r="DB263" s="989">
        <f>VLOOKUP($E263,CY$450:DB$461,4,FALSE)*CY263*($K263)+(CY263-CZ263-DA263)*(1-$K263)</f>
        <v>0</v>
      </c>
      <c r="DC263" s="946"/>
      <c r="DG263" s="988">
        <f t="shared" si="263"/>
        <v>0</v>
      </c>
      <c r="DH263" s="989">
        <f>VLOOKUP($E263,DG$450:DJ$461,2,FALSE)*DG263*($K263)+IF($G263&lt;&gt;0,($H263/$G263)*DG263,0)*(1-$K263)</f>
        <v>0</v>
      </c>
      <c r="DI263" s="989">
        <f>VLOOKUP($E263,DG$450:DJ$461,3,FALSE)*DG263*($K263)+IF($G263&lt;&gt;0,($I263/$G263)*DG263,0)*(1-$K263)</f>
        <v>0</v>
      </c>
      <c r="DJ263" s="989">
        <f>VLOOKUP($E263,DG$450:DJ$461,4,FALSE)*DG263*($K263)+(DG263-DH263-DI263)*(1-$K263)</f>
        <v>0</v>
      </c>
      <c r="DK263" s="946"/>
      <c r="DO263" s="988">
        <f t="shared" si="264"/>
        <v>0</v>
      </c>
      <c r="DP263" s="989">
        <f>VLOOKUP($E263,DO$450:DR$461,2,FALSE)*DO263*($K263)+IF($G263&lt;&gt;0,($H263/$G263)*DO263,0)*(1-$K263)</f>
        <v>0</v>
      </c>
      <c r="DQ263" s="989">
        <f>VLOOKUP($E263,DO$450:DR$461,3,FALSE)*DO263*($K263)+IF($G263&lt;&gt;0,($I263/$G263)*DO263,0)*(1-$K263)</f>
        <v>0</v>
      </c>
      <c r="DR263" s="989">
        <f>VLOOKUP($E263,DO$450:DR$461,4,FALSE)*DO263*($K263)+(DO263-DP263-DQ263)*(1-$K263)</f>
        <v>0</v>
      </c>
      <c r="DS263" s="946"/>
      <c r="DW263" s="988">
        <f t="shared" si="265"/>
        <v>0</v>
      </c>
      <c r="DX263" s="989">
        <f>VLOOKUP($E263,DW$450:DZ$461,2,FALSE)*DW263*($K263)+IF($G263&lt;&gt;0,($H263/$G263)*DW263,0)*(1-$K263)</f>
        <v>0</v>
      </c>
      <c r="DY263" s="989">
        <f>VLOOKUP($E263,DW$450:DZ$461,3,FALSE)*DW263*($K263)+IF($G263&lt;&gt;0,($I263/$G263)*DW263,0)*(1-$K263)</f>
        <v>0</v>
      </c>
      <c r="DZ263" s="989">
        <f>VLOOKUP($E263,DW$450:DZ$461,4,FALSE)*DW263*($K263)+(DW263-DX263-DY263)*(1-$K263)</f>
        <v>0</v>
      </c>
      <c r="EA263" s="946"/>
      <c r="EE263" s="988">
        <f t="shared" si="266"/>
        <v>0</v>
      </c>
      <c r="EF263" s="989">
        <f>VLOOKUP($E263,EE$450:EH$461,2,FALSE)*EE263*($K263)+IF($G263&lt;&gt;0,($H263/$G263)*EE263,0)*(1-$K263)</f>
        <v>0</v>
      </c>
      <c r="EG263" s="989">
        <f>VLOOKUP($E263,EE$450:EH$461,3,FALSE)*EE263*($K263)+IF($G263&lt;&gt;0,($I263/$G263)*EE263,0)*(1-$K263)</f>
        <v>0</v>
      </c>
      <c r="EH263" s="989">
        <f>VLOOKUP($E263,EE$450:EH$461,4,FALSE)*EE263*($K263)+(EE263-EF263-EG263)*(1-$K263)</f>
        <v>0</v>
      </c>
      <c r="EI263" s="946"/>
      <c r="EM263" s="988">
        <f t="shared" si="267"/>
        <v>0</v>
      </c>
      <c r="EN263" s="989">
        <f>VLOOKUP($E263,EM$450:EP$461,2,FALSE)*EM263*($K263)+IF($G263&lt;&gt;0,($H263/$G263)*EM263,0)*(1-$K263)</f>
        <v>0</v>
      </c>
      <c r="EO263" s="989">
        <f>VLOOKUP($E263,EM$450:EP$461,3,FALSE)*EM263*($K263)+IF($G263&lt;&gt;0,($I263/$G263)*EM263,0)*(1-$K263)</f>
        <v>0</v>
      </c>
      <c r="EP263" s="989">
        <f>VLOOKUP($E263,EM$450:EP$461,4,FALSE)*EM263*($K263)+(EM263-EN263-EO263)*(1-$K263)</f>
        <v>0</v>
      </c>
      <c r="EQ263" s="946"/>
      <c r="EU263" s="988">
        <f t="shared" si="268"/>
        <v>0</v>
      </c>
      <c r="EV263" s="989">
        <f>VLOOKUP($E263,EU$450:EX$461,2,FALSE)*EU263*($K263)+IF($G263&lt;&gt;0,($H263/$G263)*EU263,0)*(1-$K263)</f>
        <v>0</v>
      </c>
      <c r="EW263" s="989">
        <f>VLOOKUP($E263,EU$450:EX$461,3,FALSE)*EU263*($K263)+IF($G263&lt;&gt;0,($I263/$G263)*EU263,0)*(1-$K263)</f>
        <v>0</v>
      </c>
      <c r="EX263" s="989">
        <f>VLOOKUP($E263,EU$450:EX$461,4,FALSE)*EU263*($K263)+(EU263-EV263-EW263)*(1-$K263)</f>
        <v>0</v>
      </c>
      <c r="EY263" s="946"/>
      <c r="FC263" s="988">
        <f t="shared" si="269"/>
        <v>0</v>
      </c>
      <c r="FD263" s="989">
        <f>VLOOKUP($E263,FC$450:FF$461,2,FALSE)*FC263*($K263)+IF($G263&lt;&gt;0,($H263/$G263)*FC263,0)*(1-$K263)</f>
        <v>0</v>
      </c>
      <c r="FE263" s="989">
        <f>VLOOKUP($E263,FC$450:FF$461,3,FALSE)*FC263*($K263)+IF($G263&lt;&gt;0,($I263/$G263)*FC263,0)*(1-$K263)</f>
        <v>0</v>
      </c>
      <c r="FF263" s="989">
        <f>VLOOKUP($E263,FC$450:FF$461,4,FALSE)*FC263*($K263)+(FC263-FD263-FE263)*(1-$K263)</f>
        <v>0</v>
      </c>
      <c r="FG263" s="946"/>
      <c r="FK263" s="988">
        <f t="shared" si="270"/>
        <v>0</v>
      </c>
      <c r="FL263" s="989">
        <f>VLOOKUP($E263,FK$450:FN$461,2,FALSE)*FK263*($K263)+IF($G263&lt;&gt;0,($H263/$G263)*FK263,0)*(1-$K263)</f>
        <v>0</v>
      </c>
      <c r="FM263" s="989">
        <f>VLOOKUP($E263,FK$450:FN$461,3,FALSE)*FK263*($K263)+IF($G263&lt;&gt;0,($I263/$G263)*FK263,0)*(1-$K263)</f>
        <v>0</v>
      </c>
      <c r="FN263" s="989">
        <f>VLOOKUP($E263,FK$450:FN$461,4,FALSE)*FK263*($K263)+(FK263-FL263-FM263)*(1-$K263)</f>
        <v>0</v>
      </c>
      <c r="FO263" s="946"/>
    </row>
    <row r="264" spans="1:171">
      <c r="A264" s="1169" t="s">
        <v>426</v>
      </c>
      <c r="B264" s="10"/>
      <c r="C264" s="1961"/>
      <c r="D264" s="789"/>
      <c r="E264" s="789"/>
      <c r="F264" s="790"/>
      <c r="G264" s="797">
        <f>SUM(G245:G263)</f>
        <v>0</v>
      </c>
      <c r="H264" s="797">
        <f>SUM(H245:H263)</f>
        <v>0</v>
      </c>
      <c r="I264" s="797">
        <f>SUM(I245:I263)</f>
        <v>0</v>
      </c>
      <c r="J264" s="1254">
        <f>SUM(J245:J263)</f>
        <v>0</v>
      </c>
      <c r="K264" s="777"/>
      <c r="O264" s="1007" t="e">
        <f>SUM(O245:O263)</f>
        <v>#DIV/0!</v>
      </c>
      <c r="P264" s="1007" t="e">
        <f>SUM(P245:P263)</f>
        <v>#DIV/0!</v>
      </c>
      <c r="Q264" s="1007" t="e">
        <f>SUM(Q245:Q263)</f>
        <v>#DIV/0!</v>
      </c>
      <c r="R264" s="1007" t="e">
        <f>SUM(R245:R263)</f>
        <v>#DIV/0!</v>
      </c>
      <c r="S264" s="946"/>
      <c r="W264" s="1007" t="e">
        <f>SUM(W245:W263)</f>
        <v>#DIV/0!</v>
      </c>
      <c r="X264" s="1007" t="e">
        <f>SUM(X245:X263)</f>
        <v>#DIV/0!</v>
      </c>
      <c r="Y264" s="1007" t="e">
        <f>SUM(Y245:Y263)</f>
        <v>#DIV/0!</v>
      </c>
      <c r="Z264" s="1007" t="e">
        <f>SUM(Z245:Z263)</f>
        <v>#DIV/0!</v>
      </c>
      <c r="AA264" s="946"/>
      <c r="AE264" s="1007" t="e">
        <f>SUM(AE245:AE263)</f>
        <v>#DIV/0!</v>
      </c>
      <c r="AF264" s="1007" t="e">
        <f>SUM(AF245:AF263)</f>
        <v>#DIV/0!</v>
      </c>
      <c r="AG264" s="1007" t="e">
        <f>SUM(AG245:AG263)</f>
        <v>#DIV/0!</v>
      </c>
      <c r="AH264" s="1007" t="e">
        <f>SUM(AH245:AH263)</f>
        <v>#DIV/0!</v>
      </c>
      <c r="AI264" s="946"/>
      <c r="AM264" s="1007" t="e">
        <f>SUM(AM245:AM263)</f>
        <v>#DIV/0!</v>
      </c>
      <c r="AN264" s="1007" t="e">
        <f>SUM(AN245:AN263)</f>
        <v>#DIV/0!</v>
      </c>
      <c r="AO264" s="1007" t="e">
        <f>SUM(AO245:AO263)</f>
        <v>#DIV/0!</v>
      </c>
      <c r="AP264" s="1007" t="e">
        <f>SUM(AP245:AP263)</f>
        <v>#DIV/0!</v>
      </c>
      <c r="AQ264" s="946"/>
      <c r="AU264" s="1007" t="e">
        <f>SUM(AU245:AU263)</f>
        <v>#DIV/0!</v>
      </c>
      <c r="AV264" s="1007" t="e">
        <f>SUM(AV245:AV263)</f>
        <v>#DIV/0!</v>
      </c>
      <c r="AW264" s="1007" t="e">
        <f>SUM(AW245:AW263)</f>
        <v>#DIV/0!</v>
      </c>
      <c r="AX264" s="1007" t="e">
        <f>SUM(AX245:AX263)</f>
        <v>#DIV/0!</v>
      </c>
      <c r="AY264" s="946"/>
      <c r="BC264" s="1007" t="e">
        <f>SUM(BC245:BC263)</f>
        <v>#DIV/0!</v>
      </c>
      <c r="BD264" s="1007" t="e">
        <f>SUM(BD245:BD263)</f>
        <v>#DIV/0!</v>
      </c>
      <c r="BE264" s="1007" t="e">
        <f>SUM(BE245:BE263)</f>
        <v>#DIV/0!</v>
      </c>
      <c r="BF264" s="1007" t="e">
        <f>SUM(BF245:BF263)</f>
        <v>#DIV/0!</v>
      </c>
      <c r="BG264" s="946"/>
      <c r="BK264" s="1007" t="e">
        <f>SUM(BK245:BK263)</f>
        <v>#DIV/0!</v>
      </c>
      <c r="BL264" s="1007" t="e">
        <f>SUM(BL245:BL263)</f>
        <v>#DIV/0!</v>
      </c>
      <c r="BM264" s="1007" t="e">
        <f>SUM(BM245:BM263)</f>
        <v>#DIV/0!</v>
      </c>
      <c r="BN264" s="1007" t="e">
        <f>SUM(BN245:BN263)</f>
        <v>#DIV/0!</v>
      </c>
      <c r="BO264" s="946"/>
      <c r="BS264" s="1007" t="e">
        <f>SUM(BS245:BS263)</f>
        <v>#DIV/0!</v>
      </c>
      <c r="BT264" s="1007" t="e">
        <f>SUM(BT245:BT263)</f>
        <v>#DIV/0!</v>
      </c>
      <c r="BU264" s="1007" t="e">
        <f>SUM(BU245:BU263)</f>
        <v>#DIV/0!</v>
      </c>
      <c r="BV264" s="1007" t="e">
        <f>SUM(BV245:BV263)</f>
        <v>#DIV/0!</v>
      </c>
      <c r="BW264" s="946"/>
      <c r="CA264" s="1007" t="e">
        <f>SUM(CA245:CA263)</f>
        <v>#DIV/0!</v>
      </c>
      <c r="CB264" s="1007" t="e">
        <f>SUM(CB245:CB263)</f>
        <v>#DIV/0!</v>
      </c>
      <c r="CC264" s="1007" t="e">
        <f>SUM(CC245:CC263)</f>
        <v>#DIV/0!</v>
      </c>
      <c r="CD264" s="1007" t="e">
        <f>SUM(CD245:CD263)</f>
        <v>#DIV/0!</v>
      </c>
      <c r="CE264" s="946"/>
      <c r="CI264" s="1007" t="e">
        <f>SUM(CI245:CI263)</f>
        <v>#DIV/0!</v>
      </c>
      <c r="CJ264" s="1007" t="e">
        <f>SUM(CJ245:CJ263)</f>
        <v>#DIV/0!</v>
      </c>
      <c r="CK264" s="1007" t="e">
        <f>SUM(CK245:CK263)</f>
        <v>#DIV/0!</v>
      </c>
      <c r="CL264" s="1007" t="e">
        <f>SUM(CL245:CL263)</f>
        <v>#DIV/0!</v>
      </c>
      <c r="CM264" s="946"/>
      <c r="CQ264" s="1007" t="e">
        <f>SUM(CQ245:CQ263)</f>
        <v>#DIV/0!</v>
      </c>
      <c r="CR264" s="1007" t="e">
        <f>SUM(CR245:CR263)</f>
        <v>#DIV/0!</v>
      </c>
      <c r="CS264" s="1007" t="e">
        <f>SUM(CS245:CS263)</f>
        <v>#DIV/0!</v>
      </c>
      <c r="CT264" s="1007" t="e">
        <f>SUM(CT245:CT263)</f>
        <v>#DIV/0!</v>
      </c>
      <c r="CU264" s="946"/>
      <c r="CY264" s="1007" t="e">
        <f>SUM(CY245:CY263)</f>
        <v>#DIV/0!</v>
      </c>
      <c r="CZ264" s="1007" t="e">
        <f>SUM(CZ245:CZ263)</f>
        <v>#DIV/0!</v>
      </c>
      <c r="DA264" s="1007" t="e">
        <f>SUM(DA245:DA263)</f>
        <v>#DIV/0!</v>
      </c>
      <c r="DB264" s="1007" t="e">
        <f>SUM(DB245:DB263)</f>
        <v>#DIV/0!</v>
      </c>
      <c r="DC264" s="946"/>
      <c r="DG264" s="1007" t="e">
        <f>SUM(DG245:DG263)</f>
        <v>#DIV/0!</v>
      </c>
      <c r="DH264" s="1007" t="e">
        <f>SUM(DH245:DH263)</f>
        <v>#DIV/0!</v>
      </c>
      <c r="DI264" s="1007" t="e">
        <f>SUM(DI245:DI263)</f>
        <v>#DIV/0!</v>
      </c>
      <c r="DJ264" s="1007" t="e">
        <f>SUM(DJ245:DJ263)</f>
        <v>#DIV/0!</v>
      </c>
      <c r="DK264" s="946"/>
      <c r="DO264" s="1007" t="e">
        <f>SUM(DO245:DO263)</f>
        <v>#DIV/0!</v>
      </c>
      <c r="DP264" s="1007" t="e">
        <f>SUM(DP245:DP263)</f>
        <v>#DIV/0!</v>
      </c>
      <c r="DQ264" s="1007" t="e">
        <f>SUM(DQ245:DQ263)</f>
        <v>#DIV/0!</v>
      </c>
      <c r="DR264" s="1007" t="e">
        <f>SUM(DR245:DR263)</f>
        <v>#DIV/0!</v>
      </c>
      <c r="DS264" s="946"/>
      <c r="DW264" s="1007" t="e">
        <f>SUM(DW245:DW263)</f>
        <v>#DIV/0!</v>
      </c>
      <c r="DX264" s="1007" t="e">
        <f>SUM(DX245:DX263)</f>
        <v>#DIV/0!</v>
      </c>
      <c r="DY264" s="1007" t="e">
        <f>SUM(DY245:DY263)</f>
        <v>#DIV/0!</v>
      </c>
      <c r="DZ264" s="1007" t="e">
        <f>SUM(DZ245:DZ263)</f>
        <v>#DIV/0!</v>
      </c>
      <c r="EA264" s="946"/>
      <c r="EE264" s="1007" t="e">
        <f>SUM(EE245:EE263)</f>
        <v>#DIV/0!</v>
      </c>
      <c r="EF264" s="1007" t="e">
        <f>SUM(EF245:EF263)</f>
        <v>#DIV/0!</v>
      </c>
      <c r="EG264" s="1007" t="e">
        <f>SUM(EG245:EG263)</f>
        <v>#DIV/0!</v>
      </c>
      <c r="EH264" s="1007" t="e">
        <f>SUM(EH245:EH263)</f>
        <v>#DIV/0!</v>
      </c>
      <c r="EI264" s="946"/>
      <c r="EM264" s="1007" t="e">
        <f>SUM(EM245:EM263)</f>
        <v>#DIV/0!</v>
      </c>
      <c r="EN264" s="1007" t="e">
        <f>SUM(EN245:EN263)</f>
        <v>#DIV/0!</v>
      </c>
      <c r="EO264" s="1007" t="e">
        <f>SUM(EO245:EO263)</f>
        <v>#DIV/0!</v>
      </c>
      <c r="EP264" s="1007" t="e">
        <f>SUM(EP245:EP263)</f>
        <v>#DIV/0!</v>
      </c>
      <c r="EQ264" s="946"/>
      <c r="EU264" s="1007" t="e">
        <f>SUM(EU245:EU263)</f>
        <v>#DIV/0!</v>
      </c>
      <c r="EV264" s="1007" t="e">
        <f>SUM(EV245:EV263)</f>
        <v>#DIV/0!</v>
      </c>
      <c r="EW264" s="1007" t="e">
        <f>SUM(EW245:EW263)</f>
        <v>#DIV/0!</v>
      </c>
      <c r="EX264" s="1007" t="e">
        <f>SUM(EX245:EX263)</f>
        <v>#DIV/0!</v>
      </c>
      <c r="EY264" s="946"/>
      <c r="FC264" s="1007" t="e">
        <f>SUM(FC245:FC263)</f>
        <v>#DIV/0!</v>
      </c>
      <c r="FD264" s="1007" t="e">
        <f>SUM(FD245:FD263)</f>
        <v>#DIV/0!</v>
      </c>
      <c r="FE264" s="1007" t="e">
        <f>SUM(FE245:FE263)</f>
        <v>#DIV/0!</v>
      </c>
      <c r="FF264" s="1007" t="e">
        <f>SUM(FF245:FF263)</f>
        <v>#DIV/0!</v>
      </c>
      <c r="FG264" s="946"/>
      <c r="FK264" s="1007" t="e">
        <f>SUM(FK245:FK263)</f>
        <v>#DIV/0!</v>
      </c>
      <c r="FL264" s="1007" t="e">
        <f>SUM(FL245:FL263)</f>
        <v>#DIV/0!</v>
      </c>
      <c r="FM264" s="1007" t="e">
        <f>SUM(FM245:FM263)</f>
        <v>#DIV/0!</v>
      </c>
      <c r="FN264" s="1007" t="e">
        <f>SUM(FN245:FN263)</f>
        <v>#DIV/0!</v>
      </c>
      <c r="FO264" s="946"/>
    </row>
    <row r="265" spans="1:171">
      <c r="A265" s="1169"/>
      <c r="B265" s="10"/>
      <c r="C265" s="1733"/>
      <c r="D265" s="196"/>
      <c r="E265" s="10"/>
      <c r="F265" s="10"/>
      <c r="G265" s="889"/>
      <c r="H265" s="890"/>
      <c r="I265" s="890"/>
      <c r="J265" s="1300"/>
      <c r="K265" s="777"/>
      <c r="S265" s="946"/>
      <c r="AA265" s="946"/>
      <c r="AI265" s="946"/>
      <c r="AQ265" s="946"/>
      <c r="AY265" s="946"/>
      <c r="BG265" s="946"/>
      <c r="BO265" s="946"/>
      <c r="BW265" s="946"/>
      <c r="CE265" s="946"/>
      <c r="CM265" s="946"/>
      <c r="CU265" s="946"/>
      <c r="DC265" s="946"/>
      <c r="DK265" s="946"/>
      <c r="DS265" s="946"/>
      <c r="EA265" s="946"/>
      <c r="EI265" s="946"/>
      <c r="EQ265" s="946"/>
      <c r="EY265" s="946"/>
      <c r="FG265" s="946"/>
      <c r="FO265" s="946"/>
    </row>
    <row r="266" spans="1:171">
      <c r="A266" s="1198"/>
      <c r="B266" s="79"/>
      <c r="C266" s="1418"/>
      <c r="D266" s="79"/>
      <c r="E266" s="79"/>
      <c r="F266" s="79"/>
      <c r="G266" s="884"/>
      <c r="H266" s="1"/>
      <c r="I266" s="1"/>
      <c r="J266" s="1281"/>
      <c r="K266" s="777"/>
      <c r="S266" s="946"/>
      <c r="AA266" s="946"/>
      <c r="AI266" s="946"/>
      <c r="AQ266" s="946"/>
      <c r="AY266" s="946"/>
      <c r="BG266" s="946"/>
      <c r="BO266" s="946"/>
      <c r="BW266" s="946"/>
      <c r="CE266" s="946"/>
      <c r="CM266" s="946"/>
      <c r="CU266" s="946"/>
      <c r="DC266" s="946"/>
      <c r="DK266" s="946"/>
      <c r="DS266" s="946"/>
      <c r="EA266" s="946"/>
      <c r="EI266" s="946"/>
      <c r="EQ266" s="946"/>
      <c r="EY266" s="946"/>
      <c r="FG266" s="946"/>
      <c r="FO266" s="946"/>
    </row>
    <row r="267" spans="1:171">
      <c r="A267" s="1169" t="s">
        <v>50</v>
      </c>
      <c r="B267" s="64"/>
      <c r="C267" s="1961"/>
      <c r="D267" s="789"/>
      <c r="E267" s="789"/>
      <c r="F267" s="790"/>
      <c r="G267" s="797">
        <f>G241+G264</f>
        <v>0</v>
      </c>
      <c r="H267" s="797">
        <f>H241+H264</f>
        <v>0</v>
      </c>
      <c r="I267" s="797">
        <f>I241+I264</f>
        <v>0</v>
      </c>
      <c r="J267" s="1254">
        <f>J241+J264</f>
        <v>0</v>
      </c>
      <c r="K267" s="777"/>
      <c r="O267" s="1008" t="e">
        <f>O241+O264</f>
        <v>#DIV/0!</v>
      </c>
      <c r="P267" s="1008" t="e">
        <f>P241+P264</f>
        <v>#DIV/0!</v>
      </c>
      <c r="Q267" s="1008" t="e">
        <f>Q241+Q264</f>
        <v>#DIV/0!</v>
      </c>
      <c r="R267" s="1008" t="e">
        <f>R241+R264</f>
        <v>#DIV/0!</v>
      </c>
      <c r="S267" s="946"/>
      <c r="W267" s="1008" t="e">
        <f>W241+W264</f>
        <v>#DIV/0!</v>
      </c>
      <c r="X267" s="1008" t="e">
        <f>X241+X264</f>
        <v>#DIV/0!</v>
      </c>
      <c r="Y267" s="1008" t="e">
        <f>Y241+Y264</f>
        <v>#DIV/0!</v>
      </c>
      <c r="Z267" s="1008" t="e">
        <f>Z241+Z264</f>
        <v>#DIV/0!</v>
      </c>
      <c r="AA267" s="946"/>
      <c r="AE267" s="1008" t="e">
        <f>AE241+AE264</f>
        <v>#DIV/0!</v>
      </c>
      <c r="AF267" s="1008" t="e">
        <f>AF241+AF264</f>
        <v>#DIV/0!</v>
      </c>
      <c r="AG267" s="1008" t="e">
        <f>AG241+AG264</f>
        <v>#DIV/0!</v>
      </c>
      <c r="AH267" s="1008" t="e">
        <f>AH241+AH264</f>
        <v>#DIV/0!</v>
      </c>
      <c r="AI267" s="946"/>
      <c r="AM267" s="1008" t="e">
        <f>AM241+AM264</f>
        <v>#DIV/0!</v>
      </c>
      <c r="AN267" s="1008" t="e">
        <f>AN241+AN264</f>
        <v>#DIV/0!</v>
      </c>
      <c r="AO267" s="1008" t="e">
        <f>AO241+AO264</f>
        <v>#DIV/0!</v>
      </c>
      <c r="AP267" s="1008" t="e">
        <f>AP241+AP264</f>
        <v>#DIV/0!</v>
      </c>
      <c r="AQ267" s="946"/>
      <c r="AU267" s="1008" t="e">
        <f>AU241+AU264</f>
        <v>#DIV/0!</v>
      </c>
      <c r="AV267" s="1008" t="e">
        <f>AV241+AV264</f>
        <v>#DIV/0!</v>
      </c>
      <c r="AW267" s="1008" t="e">
        <f>AW241+AW264</f>
        <v>#DIV/0!</v>
      </c>
      <c r="AX267" s="1008" t="e">
        <f>AX241+AX264</f>
        <v>#DIV/0!</v>
      </c>
      <c r="AY267" s="946"/>
      <c r="BC267" s="1008" t="e">
        <f>BC241+BC264</f>
        <v>#DIV/0!</v>
      </c>
      <c r="BD267" s="1008" t="e">
        <f>BD241+BD264</f>
        <v>#DIV/0!</v>
      </c>
      <c r="BE267" s="1008" t="e">
        <f>BE241+BE264</f>
        <v>#DIV/0!</v>
      </c>
      <c r="BF267" s="1008" t="e">
        <f>BF241+BF264</f>
        <v>#DIV/0!</v>
      </c>
      <c r="BG267" s="946"/>
      <c r="BK267" s="1008" t="e">
        <f>BK241+BK264</f>
        <v>#DIV/0!</v>
      </c>
      <c r="BL267" s="1008" t="e">
        <f>BL241+BL264</f>
        <v>#DIV/0!</v>
      </c>
      <c r="BM267" s="1008" t="e">
        <f>BM241+BM264</f>
        <v>#DIV/0!</v>
      </c>
      <c r="BN267" s="1008" t="e">
        <f>BN241+BN264</f>
        <v>#DIV/0!</v>
      </c>
      <c r="BO267" s="946"/>
      <c r="BS267" s="1008" t="e">
        <f>BS241+BS264</f>
        <v>#DIV/0!</v>
      </c>
      <c r="BT267" s="1008" t="e">
        <f>BT241+BT264</f>
        <v>#DIV/0!</v>
      </c>
      <c r="BU267" s="1008" t="e">
        <f>BU241+BU264</f>
        <v>#DIV/0!</v>
      </c>
      <c r="BV267" s="1008" t="e">
        <f>BV241+BV264</f>
        <v>#DIV/0!</v>
      </c>
      <c r="BW267" s="946"/>
      <c r="CA267" s="1008" t="e">
        <f>CA241+CA264</f>
        <v>#DIV/0!</v>
      </c>
      <c r="CB267" s="1008" t="e">
        <f>CB241+CB264</f>
        <v>#DIV/0!</v>
      </c>
      <c r="CC267" s="1008" t="e">
        <f>CC241+CC264</f>
        <v>#DIV/0!</v>
      </c>
      <c r="CD267" s="1008" t="e">
        <f>CD241+CD264</f>
        <v>#DIV/0!</v>
      </c>
      <c r="CE267" s="946"/>
      <c r="CI267" s="1008" t="e">
        <f>CI241+CI264</f>
        <v>#DIV/0!</v>
      </c>
      <c r="CJ267" s="1008" t="e">
        <f>CJ241+CJ264</f>
        <v>#DIV/0!</v>
      </c>
      <c r="CK267" s="1008" t="e">
        <f>CK241+CK264</f>
        <v>#DIV/0!</v>
      </c>
      <c r="CL267" s="1008" t="e">
        <f>CL241+CL264</f>
        <v>#DIV/0!</v>
      </c>
      <c r="CM267" s="946"/>
      <c r="CQ267" s="1008" t="e">
        <f>CQ241+CQ264</f>
        <v>#DIV/0!</v>
      </c>
      <c r="CR267" s="1008" t="e">
        <f>CR241+CR264</f>
        <v>#DIV/0!</v>
      </c>
      <c r="CS267" s="1008" t="e">
        <f>CS241+CS264</f>
        <v>#DIV/0!</v>
      </c>
      <c r="CT267" s="1008" t="e">
        <f>CT241+CT264</f>
        <v>#DIV/0!</v>
      </c>
      <c r="CU267" s="946"/>
      <c r="CY267" s="1008" t="e">
        <f>CY241+CY264</f>
        <v>#DIV/0!</v>
      </c>
      <c r="CZ267" s="1008" t="e">
        <f>CZ241+CZ264</f>
        <v>#DIV/0!</v>
      </c>
      <c r="DA267" s="1008" t="e">
        <f>DA241+DA264</f>
        <v>#DIV/0!</v>
      </c>
      <c r="DB267" s="1008" t="e">
        <f>DB241+DB264</f>
        <v>#DIV/0!</v>
      </c>
      <c r="DC267" s="946"/>
      <c r="DG267" s="1008" t="e">
        <f>DG241+DG264</f>
        <v>#DIV/0!</v>
      </c>
      <c r="DH267" s="1008" t="e">
        <f>DH241+DH264</f>
        <v>#DIV/0!</v>
      </c>
      <c r="DI267" s="1008" t="e">
        <f>DI241+DI264</f>
        <v>#DIV/0!</v>
      </c>
      <c r="DJ267" s="1008" t="e">
        <f>DJ241+DJ264</f>
        <v>#DIV/0!</v>
      </c>
      <c r="DK267" s="946"/>
      <c r="DO267" s="1008" t="e">
        <f>DO241+DO264</f>
        <v>#DIV/0!</v>
      </c>
      <c r="DP267" s="1008" t="e">
        <f>DP241+DP264</f>
        <v>#DIV/0!</v>
      </c>
      <c r="DQ267" s="1008" t="e">
        <f>DQ241+DQ264</f>
        <v>#DIV/0!</v>
      </c>
      <c r="DR267" s="1008" t="e">
        <f>DR241+DR264</f>
        <v>#DIV/0!</v>
      </c>
      <c r="DS267" s="946"/>
      <c r="DW267" s="1008" t="e">
        <f>DW241+DW264</f>
        <v>#DIV/0!</v>
      </c>
      <c r="DX267" s="1008" t="e">
        <f>DX241+DX264</f>
        <v>#DIV/0!</v>
      </c>
      <c r="DY267" s="1008" t="e">
        <f>DY241+DY264</f>
        <v>#DIV/0!</v>
      </c>
      <c r="DZ267" s="1008" t="e">
        <f>DZ241+DZ264</f>
        <v>#DIV/0!</v>
      </c>
      <c r="EA267" s="946"/>
      <c r="EE267" s="1008" t="e">
        <f>EE241+EE264</f>
        <v>#DIV/0!</v>
      </c>
      <c r="EF267" s="1008" t="e">
        <f>EF241+EF264</f>
        <v>#DIV/0!</v>
      </c>
      <c r="EG267" s="1008" t="e">
        <f>EG241+EG264</f>
        <v>#DIV/0!</v>
      </c>
      <c r="EH267" s="1008" t="e">
        <f>EH241+EH264</f>
        <v>#DIV/0!</v>
      </c>
      <c r="EI267" s="946"/>
      <c r="EM267" s="1008" t="e">
        <f>EM241+EM264</f>
        <v>#DIV/0!</v>
      </c>
      <c r="EN267" s="1008" t="e">
        <f>EN241+EN264</f>
        <v>#DIV/0!</v>
      </c>
      <c r="EO267" s="1008" t="e">
        <f>EO241+EO264</f>
        <v>#DIV/0!</v>
      </c>
      <c r="EP267" s="1008" t="e">
        <f>EP241+EP264</f>
        <v>#DIV/0!</v>
      </c>
      <c r="EQ267" s="946"/>
      <c r="EU267" s="1008" t="e">
        <f>EU241+EU264</f>
        <v>#DIV/0!</v>
      </c>
      <c r="EV267" s="1008" t="e">
        <f>EV241+EV264</f>
        <v>#DIV/0!</v>
      </c>
      <c r="EW267" s="1008" t="e">
        <f>EW241+EW264</f>
        <v>#DIV/0!</v>
      </c>
      <c r="EX267" s="1008" t="e">
        <f>EX241+EX264</f>
        <v>#DIV/0!</v>
      </c>
      <c r="EY267" s="946"/>
      <c r="FC267" s="1008" t="e">
        <f>FC241+FC264</f>
        <v>#DIV/0!</v>
      </c>
      <c r="FD267" s="1008" t="e">
        <f>FD241+FD264</f>
        <v>#DIV/0!</v>
      </c>
      <c r="FE267" s="1008" t="e">
        <f>FE241+FE264</f>
        <v>#DIV/0!</v>
      </c>
      <c r="FF267" s="1008" t="e">
        <f>FF241+FF264</f>
        <v>#DIV/0!</v>
      </c>
      <c r="FG267" s="946"/>
      <c r="FK267" s="1008" t="e">
        <f>FK241+FK264</f>
        <v>#DIV/0!</v>
      </c>
      <c r="FL267" s="1008" t="e">
        <f>FL241+FL264</f>
        <v>#DIV/0!</v>
      </c>
      <c r="FM267" s="1008" t="e">
        <f>FM241+FM264</f>
        <v>#DIV/0!</v>
      </c>
      <c r="FN267" s="1008" t="e">
        <f>FN241+FN264</f>
        <v>#DIV/0!</v>
      </c>
      <c r="FO267" s="946"/>
    </row>
    <row r="268" spans="1:171" ht="16.5" thickBot="1">
      <c r="A268" s="1184"/>
      <c r="B268" s="805"/>
      <c r="C268" s="1964"/>
      <c r="D268" s="806"/>
      <c r="E268" s="806"/>
      <c r="F268" s="806"/>
      <c r="G268" s="874"/>
      <c r="H268" s="875"/>
      <c r="I268" s="875"/>
      <c r="J268" s="1258"/>
      <c r="K268" s="777"/>
      <c r="S268" s="946"/>
      <c r="AA268" s="946"/>
      <c r="AI268" s="946"/>
      <c r="AQ268" s="946"/>
      <c r="AY268" s="946"/>
      <c r="BG268" s="946"/>
      <c r="BO268" s="946"/>
      <c r="BW268" s="946"/>
      <c r="CE268" s="946"/>
      <c r="CM268" s="946"/>
      <c r="CU268" s="946"/>
      <c r="DC268" s="946"/>
      <c r="DK268" s="946"/>
      <c r="DS268" s="946"/>
      <c r="EA268" s="946"/>
      <c r="EI268" s="946"/>
      <c r="EQ268" s="946"/>
      <c r="EY268" s="946"/>
      <c r="FG268" s="946"/>
      <c r="FO268" s="946"/>
    </row>
    <row r="269" spans="1:171" ht="16.5" thickTop="1">
      <c r="A269" s="1280"/>
      <c r="B269" s="1"/>
      <c r="C269" s="1418"/>
      <c r="D269" s="1"/>
      <c r="E269" s="1"/>
      <c r="F269" s="1"/>
      <c r="G269" s="884"/>
      <c r="H269" s="884"/>
      <c r="I269" s="884"/>
      <c r="J269" s="1301"/>
      <c r="K269" s="777"/>
      <c r="S269" s="946"/>
      <c r="AA269" s="946"/>
      <c r="AI269" s="946"/>
      <c r="AQ269" s="946"/>
      <c r="AY269" s="946"/>
      <c r="BG269" s="946"/>
      <c r="BO269" s="946"/>
      <c r="BW269" s="946"/>
      <c r="CE269" s="946"/>
      <c r="CM269" s="946"/>
      <c r="CU269" s="946"/>
      <c r="DC269" s="946"/>
      <c r="DK269" s="946"/>
      <c r="DS269" s="946"/>
      <c r="EA269" s="946"/>
      <c r="EI269" s="946"/>
      <c r="EQ269" s="946"/>
      <c r="EY269" s="946"/>
      <c r="FG269" s="946"/>
      <c r="FO269" s="946"/>
    </row>
    <row r="270" spans="1:171" ht="16.5" thickBot="1">
      <c r="A270" s="1302" t="s">
        <v>148</v>
      </c>
      <c r="B270" s="892"/>
      <c r="C270" s="1976"/>
      <c r="D270" s="892"/>
      <c r="E270" s="147"/>
      <c r="F270" s="4"/>
      <c r="G270" s="893"/>
      <c r="H270" s="893"/>
      <c r="I270" s="894"/>
      <c r="J270" s="1303"/>
      <c r="K270" s="777"/>
      <c r="S270" s="946"/>
      <c r="AA270" s="946"/>
      <c r="AI270" s="946"/>
      <c r="AQ270" s="946"/>
      <c r="AY270" s="946"/>
      <c r="BG270" s="946"/>
      <c r="BO270" s="946"/>
      <c r="BW270" s="946"/>
      <c r="CE270" s="946"/>
      <c r="CM270" s="946"/>
      <c r="CU270" s="946"/>
      <c r="DC270" s="946"/>
      <c r="DK270" s="946"/>
      <c r="DS270" s="946"/>
      <c r="EA270" s="946"/>
      <c r="EI270" s="946"/>
      <c r="EQ270" s="946"/>
      <c r="EY270" s="946"/>
      <c r="FG270" s="946"/>
      <c r="FO270" s="946"/>
    </row>
    <row r="271" spans="1:171" ht="17.25" thickTop="1" thickBot="1">
      <c r="A271" s="1286"/>
      <c r="B271" s="2077" t="s">
        <v>100</v>
      </c>
      <c r="C271" s="1971" t="s">
        <v>302</v>
      </c>
      <c r="D271" s="324"/>
      <c r="E271" s="2087" t="s">
        <v>330</v>
      </c>
      <c r="F271" s="2171"/>
      <c r="G271" s="2160" t="s">
        <v>104</v>
      </c>
      <c r="H271" s="2163" t="s">
        <v>105</v>
      </c>
      <c r="I271" s="2166" t="s">
        <v>106</v>
      </c>
      <c r="J271" s="1287"/>
      <c r="K271" s="777"/>
      <c r="S271" s="946"/>
      <c r="AA271" s="946"/>
      <c r="AI271" s="946"/>
      <c r="AQ271" s="946"/>
      <c r="AY271" s="946"/>
      <c r="BG271" s="946"/>
      <c r="BO271" s="946"/>
      <c r="BW271" s="946"/>
      <c r="CE271" s="946"/>
      <c r="CM271" s="946"/>
      <c r="CU271" s="946"/>
      <c r="DC271" s="946"/>
      <c r="DK271" s="946"/>
      <c r="DS271" s="946"/>
      <c r="EA271" s="946"/>
      <c r="EI271" s="946"/>
      <c r="EQ271" s="946"/>
      <c r="EY271" s="946"/>
      <c r="FG271" s="946"/>
      <c r="FO271" s="946"/>
    </row>
    <row r="272" spans="1:171" ht="16.5" thickBot="1">
      <c r="A272" s="1164"/>
      <c r="B272" s="2169"/>
      <c r="C272" s="1972" t="s">
        <v>261</v>
      </c>
      <c r="D272" s="321" t="s">
        <v>96</v>
      </c>
      <c r="E272" s="2172"/>
      <c r="F272" s="2173"/>
      <c r="G272" s="2161"/>
      <c r="H272" s="2164"/>
      <c r="I272" s="2167"/>
      <c r="J272" s="1165" t="s">
        <v>98</v>
      </c>
      <c r="K272" s="777"/>
      <c r="S272" s="946"/>
      <c r="AA272" s="946"/>
      <c r="AI272" s="946"/>
      <c r="AQ272" s="946"/>
      <c r="AY272" s="946"/>
      <c r="BG272" s="946"/>
      <c r="BO272" s="946"/>
      <c r="BW272" s="946"/>
      <c r="CE272" s="946"/>
      <c r="CM272" s="946"/>
      <c r="CU272" s="946"/>
      <c r="DC272" s="946"/>
      <c r="DK272" s="946"/>
      <c r="DS272" s="946"/>
      <c r="EA272" s="946"/>
      <c r="EI272" s="946"/>
      <c r="EQ272" s="946"/>
      <c r="EY272" s="946"/>
      <c r="FG272" s="946"/>
      <c r="FO272" s="946"/>
    </row>
    <row r="273" spans="1:171" ht="16.5" thickBot="1">
      <c r="A273" s="1288"/>
      <c r="B273" s="2170"/>
      <c r="C273" s="1973" t="s">
        <v>262</v>
      </c>
      <c r="D273" s="310" t="s">
        <v>244</v>
      </c>
      <c r="E273" s="310" t="s">
        <v>405</v>
      </c>
      <c r="F273" s="310" t="s">
        <v>560</v>
      </c>
      <c r="G273" s="2162"/>
      <c r="H273" s="2165"/>
      <c r="I273" s="2168"/>
      <c r="J273" s="1289" t="s">
        <v>107</v>
      </c>
      <c r="K273" s="777"/>
      <c r="S273" s="946"/>
      <c r="AA273" s="946"/>
      <c r="AI273" s="946"/>
      <c r="AQ273" s="946"/>
      <c r="AY273" s="946"/>
      <c r="BG273" s="946"/>
      <c r="BO273" s="946"/>
      <c r="BW273" s="946"/>
      <c r="CE273" s="946"/>
      <c r="CM273" s="946"/>
      <c r="CU273" s="946"/>
      <c r="DC273" s="946"/>
      <c r="DK273" s="946"/>
      <c r="DS273" s="946"/>
      <c r="EA273" s="946"/>
      <c r="EI273" s="946"/>
      <c r="EQ273" s="946"/>
      <c r="EY273" s="946"/>
      <c r="FG273" s="946"/>
      <c r="FO273" s="946"/>
    </row>
    <row r="274" spans="1:171" ht="16.5" thickTop="1">
      <c r="A274" s="1166" t="s">
        <v>149</v>
      </c>
      <c r="B274" s="79"/>
      <c r="C274" s="1731"/>
      <c r="D274" s="195"/>
      <c r="E274" s="196"/>
      <c r="F274" s="196"/>
      <c r="G274" s="197"/>
      <c r="H274" s="198"/>
      <c r="I274" s="198"/>
      <c r="J274" s="1252"/>
      <c r="K274" s="777"/>
      <c r="S274" s="946"/>
      <c r="AA274" s="946"/>
      <c r="AI274" s="946"/>
      <c r="AQ274" s="946"/>
      <c r="AY274" s="946"/>
      <c r="BG274" s="946"/>
      <c r="BO274" s="946"/>
      <c r="BW274" s="946"/>
      <c r="CE274" s="946"/>
      <c r="CM274" s="946"/>
      <c r="CU274" s="946"/>
      <c r="DC274" s="946"/>
      <c r="DK274" s="946"/>
      <c r="DS274" s="946"/>
      <c r="EA274" s="946"/>
      <c r="EI274" s="946"/>
      <c r="EQ274" s="946"/>
      <c r="EY274" s="946"/>
      <c r="FG274" s="946"/>
      <c r="FO274" s="946"/>
    </row>
    <row r="275" spans="1:171">
      <c r="A275" s="1198"/>
      <c r="B275" s="63" t="s">
        <v>35</v>
      </c>
      <c r="C275" s="1977" t="s">
        <v>728</v>
      </c>
      <c r="D275" s="896">
        <v>409.1</v>
      </c>
      <c r="E275" s="182" t="str">
        <f>'Sch 3A - Taxes'!E16</f>
        <v>DIST</v>
      </c>
      <c r="F275" s="765"/>
      <c r="G275" s="182">
        <f>'Sch 3A - Taxes'!F16</f>
        <v>0</v>
      </c>
      <c r="H275" s="182">
        <f>'Sch 3A - Taxes'!G16</f>
        <v>0</v>
      </c>
      <c r="I275" s="182">
        <f>'Sch 3A - Taxes'!H16</f>
        <v>0</v>
      </c>
      <c r="J275" s="1247">
        <f>'Sch 3A - Taxes'!I16</f>
        <v>0</v>
      </c>
      <c r="K275" s="777">
        <f>IF($E275="DIRECT",0,1)</f>
        <v>1</v>
      </c>
      <c r="O275" s="988">
        <f>$G275</f>
        <v>0</v>
      </c>
      <c r="P275" s="989">
        <f>VLOOKUP($E275,O$450:R$461,2,FALSE)*O275*($K275)+IF($G275&lt;&gt;0,($H275/$G275)*O275,0)*(1-$K275)</f>
        <v>0</v>
      </c>
      <c r="Q275" s="989">
        <f>VLOOKUP($E275,O$450:R$461,3,FALSE)*O275*($K275)+IF($G275&lt;&gt;0,($I275/$G275)*O275,0)*(1-$K275)</f>
        <v>0</v>
      </c>
      <c r="R275" s="989">
        <f>VLOOKUP($E275,O$450:R$461,4,FALSE)*O275*($K275)+(O275-P275-Q275)*(1-$K275)</f>
        <v>0</v>
      </c>
      <c r="S275" s="946"/>
      <c r="W275" s="988">
        <f>$G275</f>
        <v>0</v>
      </c>
      <c r="X275" s="989">
        <f>VLOOKUP($E275,W$450:Z$461,2,FALSE)*W275*($K275)+IF($G275&lt;&gt;0,($H275/$G275)*W275,0)*(1-$K275)</f>
        <v>0</v>
      </c>
      <c r="Y275" s="989">
        <f>VLOOKUP($E275,W$450:Z$461,3,FALSE)*W275*($K275)+IF($G275&lt;&gt;0,($I275/$G275)*W275,0)*(1-$K275)</f>
        <v>0</v>
      </c>
      <c r="Z275" s="989">
        <f>VLOOKUP($E275,W$450:Z$461,4,FALSE)*W275*($K275)+(W275-X275-Y275)*(1-$K275)</f>
        <v>0</v>
      </c>
      <c r="AA275" s="946"/>
      <c r="AE275" s="988">
        <f>$G275</f>
        <v>0</v>
      </c>
      <c r="AF275" s="989">
        <f>VLOOKUP($E275,AE$450:AH$461,2,FALSE)*AE275*($K275)+IF($G275&lt;&gt;0,($H275/$G275)*AE275,0)*(1-$K275)</f>
        <v>0</v>
      </c>
      <c r="AG275" s="989">
        <f>VLOOKUP($E275,AE$450:AH$461,3,FALSE)*AE275*($K275)+IF($G275&lt;&gt;0,($I275/$G275)*AE275,0)*(1-$K275)</f>
        <v>0</v>
      </c>
      <c r="AH275" s="989">
        <f>VLOOKUP($E275,AE$450:AH$461,4,FALSE)*AE275*($K275)+(AE275-AF275-AG275)*(1-$K275)</f>
        <v>0</v>
      </c>
      <c r="AI275" s="946"/>
      <c r="AM275" s="988">
        <f>$G275</f>
        <v>0</v>
      </c>
      <c r="AN275" s="989">
        <f>VLOOKUP($E275,AM$450:AP$461,2,FALSE)*AM275*($K275)+IF($G275&lt;&gt;0,($H275/$G275)*AM275,0)*(1-$K275)</f>
        <v>0</v>
      </c>
      <c r="AO275" s="989">
        <f>VLOOKUP($E275,AM$450:AP$461,3,FALSE)*AM275*($K275)+IF($G275&lt;&gt;0,($I275/$G275)*AM275,0)*(1-$K275)</f>
        <v>0</v>
      </c>
      <c r="AP275" s="989">
        <f>VLOOKUP($E275,AM$450:AP$461,4,FALSE)*AM275*($K275)+(AM275-AN275-AO275)*(1-$K275)</f>
        <v>0</v>
      </c>
      <c r="AQ275" s="946"/>
      <c r="AU275" s="988">
        <f>$G275</f>
        <v>0</v>
      </c>
      <c r="AV275" s="989">
        <f>VLOOKUP($E275,AU$450:AX$461,2,FALSE)*AU275*($K275)+IF($G275&lt;&gt;0,($H275/$G275)*AU275,0)*(1-$K275)</f>
        <v>0</v>
      </c>
      <c r="AW275" s="989">
        <f>VLOOKUP($E275,AU$450:AX$461,3,FALSE)*AU275*($K275)+IF($G275&lt;&gt;0,($I275/$G275)*AU275,0)*(1-$K275)</f>
        <v>0</v>
      </c>
      <c r="AX275" s="989">
        <f>VLOOKUP($E275,AU$450:AX$461,4,FALSE)*AU275*($K275)+(AU275-AV275-AW275)*(1-$K275)</f>
        <v>0</v>
      </c>
      <c r="AY275" s="946"/>
      <c r="BC275" s="988">
        <f>$G275</f>
        <v>0</v>
      </c>
      <c r="BD275" s="989">
        <f>VLOOKUP($E275,BC$450:BF$461,2,FALSE)*BC275*($K275)+IF($G275&lt;&gt;0,($H275/$G275)*BC275,0)*(1-$K275)</f>
        <v>0</v>
      </c>
      <c r="BE275" s="989">
        <f>VLOOKUP($E275,BC$450:BF$461,3,FALSE)*BC275*($K275)+IF($G275&lt;&gt;0,($I275/$G275)*BC275,0)*(1-$K275)</f>
        <v>0</v>
      </c>
      <c r="BF275" s="989">
        <f>VLOOKUP($E275,BC$450:BF$461,4,FALSE)*BC275*($K275)+(BC275-BD275-BE275)*(1-$K275)</f>
        <v>0</v>
      </c>
      <c r="BG275" s="946"/>
      <c r="BK275" s="988">
        <f>$G275</f>
        <v>0</v>
      </c>
      <c r="BL275" s="989">
        <f>VLOOKUP($E275,BK$450:BN$461,2,FALSE)*BK275*($K275)+IF($G275&lt;&gt;0,($H275/$G275)*BK275,0)*(1-$K275)</f>
        <v>0</v>
      </c>
      <c r="BM275" s="989">
        <f>VLOOKUP($E275,BK$450:BN$461,3,FALSE)*BK275*($K275)+IF($G275&lt;&gt;0,($I275/$G275)*BK275,0)*(1-$K275)</f>
        <v>0</v>
      </c>
      <c r="BN275" s="989">
        <f>VLOOKUP($E275,BK$450:BN$461,4,FALSE)*BK275*($K275)+(BK275-BL275-BM275)*(1-$K275)</f>
        <v>0</v>
      </c>
      <c r="BO275" s="946"/>
      <c r="BS275" s="988">
        <f>$G275</f>
        <v>0</v>
      </c>
      <c r="BT275" s="989">
        <f>VLOOKUP($E275,BS$450:BV$461,2,FALSE)*BS275*($K275)+IF($G275&lt;&gt;0,($H275/$G275)*BS275,0)*(1-$K275)</f>
        <v>0</v>
      </c>
      <c r="BU275" s="989">
        <f>VLOOKUP($E275,BS$450:BV$461,3,FALSE)*BS275*($K275)+IF($G275&lt;&gt;0,($I275/$G275)*BS275,0)*(1-$K275)</f>
        <v>0</v>
      </c>
      <c r="BV275" s="989">
        <f>VLOOKUP($E275,BS$450:BV$461,4,FALSE)*BS275*($K275)+(BS275-BT275-BU275)*(1-$K275)</f>
        <v>0</v>
      </c>
      <c r="BW275" s="946"/>
      <c r="CA275" s="988">
        <f>$G275</f>
        <v>0</v>
      </c>
      <c r="CB275" s="989">
        <f>VLOOKUP($E275,CA$450:CD$461,2,FALSE)*CA275*($K275)+IF($G275&lt;&gt;0,($H275/$G275)*CA275,0)*(1-$K275)</f>
        <v>0</v>
      </c>
      <c r="CC275" s="989">
        <f>VLOOKUP($E275,CA$450:CD$461,3,FALSE)*CA275*($K275)+IF($G275&lt;&gt;0,($I275/$G275)*CA275,0)*(1-$K275)</f>
        <v>0</v>
      </c>
      <c r="CD275" s="989">
        <f>VLOOKUP($E275,CA$450:CD$461,4,FALSE)*CA275*($K275)+(CA275-CB275-CC275)*(1-$K275)</f>
        <v>0</v>
      </c>
      <c r="CE275" s="946"/>
      <c r="CI275" s="988">
        <f>$G275</f>
        <v>0</v>
      </c>
      <c r="CJ275" s="989">
        <f>VLOOKUP($E275,CI$450:CL$461,2,FALSE)*CI275*($K275)+IF($G275&lt;&gt;0,($H275/$G275)*CI275,0)*(1-$K275)</f>
        <v>0</v>
      </c>
      <c r="CK275" s="989">
        <f>VLOOKUP($E275,CI$450:CL$461,3,FALSE)*CI275*($K275)+IF($G275&lt;&gt;0,($I275/$G275)*CI275,0)*(1-$K275)</f>
        <v>0</v>
      </c>
      <c r="CL275" s="989">
        <f>VLOOKUP($E275,CI$450:CL$461,4,FALSE)*CI275*($K275)+(CI275-CJ275-CK275)*(1-$K275)</f>
        <v>0</v>
      </c>
      <c r="CM275" s="946"/>
      <c r="CQ275" s="988">
        <f>$G275</f>
        <v>0</v>
      </c>
      <c r="CR275" s="989">
        <f>VLOOKUP($E275,CQ$450:CT$461,2,FALSE)*CQ275*($K275)+IF($G275&lt;&gt;0,($H275/$G275)*CQ275,0)*(1-$K275)</f>
        <v>0</v>
      </c>
      <c r="CS275" s="989">
        <f>VLOOKUP($E275,CQ$450:CT$461,3,FALSE)*CQ275*($K275)+IF($G275&lt;&gt;0,($I275/$G275)*CQ275,0)*(1-$K275)</f>
        <v>0</v>
      </c>
      <c r="CT275" s="989">
        <f>VLOOKUP($E275,CQ$450:CT$461,4,FALSE)*CQ275*($K275)+(CQ275-CR275-CS275)*(1-$K275)</f>
        <v>0</v>
      </c>
      <c r="CU275" s="946"/>
      <c r="CY275" s="988">
        <f>$G275</f>
        <v>0</v>
      </c>
      <c r="CZ275" s="989">
        <f>VLOOKUP($E275,CY$450:DB$461,2,FALSE)*CY275*($K275)+IF($G275&lt;&gt;0,($H275/$G275)*CY275,0)*(1-$K275)</f>
        <v>0</v>
      </c>
      <c r="DA275" s="989">
        <f>VLOOKUP($E275,CY$450:DB$461,3,FALSE)*CY275*($K275)+IF($G275&lt;&gt;0,($I275/$G275)*CY275,0)*(1-$K275)</f>
        <v>0</v>
      </c>
      <c r="DB275" s="989">
        <f>VLOOKUP($E275,CY$450:DB$461,4,FALSE)*CY275*($K275)+(CY275-CZ275-DA275)*(1-$K275)</f>
        <v>0</v>
      </c>
      <c r="DC275" s="946"/>
      <c r="DG275" s="988">
        <f>$G275</f>
        <v>0</v>
      </c>
      <c r="DH275" s="989">
        <f>VLOOKUP($E275,DG$450:DJ$461,2,FALSE)*DG275*($K275)+IF($G275&lt;&gt;0,($H275/$G275)*DG275,0)*(1-$K275)</f>
        <v>0</v>
      </c>
      <c r="DI275" s="989">
        <f>VLOOKUP($E275,DG$450:DJ$461,3,FALSE)*DG275*($K275)+IF($G275&lt;&gt;0,($I275/$G275)*DG275,0)*(1-$K275)</f>
        <v>0</v>
      </c>
      <c r="DJ275" s="989">
        <f>VLOOKUP($E275,DG$450:DJ$461,4,FALSE)*DG275*($K275)+(DG275-DH275-DI275)*(1-$K275)</f>
        <v>0</v>
      </c>
      <c r="DK275" s="946"/>
      <c r="DO275" s="988">
        <f>$G275</f>
        <v>0</v>
      </c>
      <c r="DP275" s="989">
        <f>VLOOKUP($E275,DO$450:DR$461,2,FALSE)*DO275*($K275)+IF($G275&lt;&gt;0,($H275/$G275)*DO275,0)*(1-$K275)</f>
        <v>0</v>
      </c>
      <c r="DQ275" s="989">
        <f>VLOOKUP($E275,DO$450:DR$461,3,FALSE)*DO275*($K275)+IF($G275&lt;&gt;0,($I275/$G275)*DO275,0)*(1-$K275)</f>
        <v>0</v>
      </c>
      <c r="DR275" s="989">
        <f>VLOOKUP($E275,DO$450:DR$461,4,FALSE)*DO275*($K275)+(DO275-DP275-DQ275)*(1-$K275)</f>
        <v>0</v>
      </c>
      <c r="DS275" s="946"/>
      <c r="DW275" s="988">
        <f>$G275</f>
        <v>0</v>
      </c>
      <c r="DX275" s="989">
        <f>VLOOKUP($E275,DW$450:DZ$461,2,FALSE)*DW275*($K275)+IF($G275&lt;&gt;0,($H275/$G275)*DW275,0)*(1-$K275)</f>
        <v>0</v>
      </c>
      <c r="DY275" s="989">
        <f>VLOOKUP($E275,DW$450:DZ$461,3,FALSE)*DW275*($K275)+IF($G275&lt;&gt;0,($I275/$G275)*DW275,0)*(1-$K275)</f>
        <v>0</v>
      </c>
      <c r="DZ275" s="989">
        <f>VLOOKUP($E275,DW$450:DZ$461,4,FALSE)*DW275*($K275)+(DW275-DX275-DY275)*(1-$K275)</f>
        <v>0</v>
      </c>
      <c r="EA275" s="946"/>
      <c r="EE275" s="988">
        <f>$G275</f>
        <v>0</v>
      </c>
      <c r="EF275" s="989">
        <f>VLOOKUP($E275,EE$450:EH$461,2,FALSE)*EE275*($K275)+IF($G275&lt;&gt;0,($H275/$G275)*EE275,0)*(1-$K275)</f>
        <v>0</v>
      </c>
      <c r="EG275" s="989">
        <f>VLOOKUP($E275,EE$450:EH$461,3,FALSE)*EE275*($K275)+IF($G275&lt;&gt;0,($I275/$G275)*EE275,0)*(1-$K275)</f>
        <v>0</v>
      </c>
      <c r="EH275" s="989">
        <f>VLOOKUP($E275,EE$450:EH$461,4,FALSE)*EE275*($K275)+(EE275-EF275-EG275)*(1-$K275)</f>
        <v>0</v>
      </c>
      <c r="EI275" s="946"/>
      <c r="EM275" s="988">
        <f>$G275</f>
        <v>0</v>
      </c>
      <c r="EN275" s="989">
        <f>VLOOKUP($E275,EM$450:EP$461,2,FALSE)*EM275*($K275)+IF($G275&lt;&gt;0,($H275/$G275)*EM275,0)*(1-$K275)</f>
        <v>0</v>
      </c>
      <c r="EO275" s="989">
        <f>VLOOKUP($E275,EM$450:EP$461,3,FALSE)*EM275*($K275)+IF($G275&lt;&gt;0,($I275/$G275)*EM275,0)*(1-$K275)</f>
        <v>0</v>
      </c>
      <c r="EP275" s="989">
        <f>VLOOKUP($E275,EM$450:EP$461,4,FALSE)*EM275*($K275)+(EM275-EN275-EO275)*(1-$K275)</f>
        <v>0</v>
      </c>
      <c r="EQ275" s="946"/>
      <c r="EU275" s="988">
        <f>$G275</f>
        <v>0</v>
      </c>
      <c r="EV275" s="989">
        <f>VLOOKUP($E275,EU$450:EX$461,2,FALSE)*EU275*($K275)+IF($G275&lt;&gt;0,($H275/$G275)*EU275,0)*(1-$K275)</f>
        <v>0</v>
      </c>
      <c r="EW275" s="989">
        <f>VLOOKUP($E275,EU$450:EX$461,3,FALSE)*EU275*($K275)+IF($G275&lt;&gt;0,($I275/$G275)*EU275,0)*(1-$K275)</f>
        <v>0</v>
      </c>
      <c r="EX275" s="989">
        <f>VLOOKUP($E275,EU$450:EX$461,4,FALSE)*EU275*($K275)+(EU275-EV275-EW275)*(1-$K275)</f>
        <v>0</v>
      </c>
      <c r="EY275" s="946"/>
      <c r="FC275" s="988">
        <f>$G275</f>
        <v>0</v>
      </c>
      <c r="FD275" s="989">
        <f>VLOOKUP($E275,FC$450:FF$461,2,FALSE)*FC275*($K275)+IF($G275&lt;&gt;0,($H275/$G275)*FC275,0)*(1-$K275)</f>
        <v>0</v>
      </c>
      <c r="FE275" s="989">
        <f>VLOOKUP($E275,FC$450:FF$461,3,FALSE)*FC275*($K275)+IF($G275&lt;&gt;0,($I275/$G275)*FC275,0)*(1-$K275)</f>
        <v>0</v>
      </c>
      <c r="FF275" s="989">
        <f>VLOOKUP($E275,FC$450:FF$461,4,FALSE)*FC275*($K275)+(FC275-FD275-FE275)*(1-$K275)</f>
        <v>0</v>
      </c>
      <c r="FG275" s="946"/>
      <c r="FK275" s="988">
        <f>$G275</f>
        <v>0</v>
      </c>
      <c r="FL275" s="989">
        <f>VLOOKUP($E275,FK$450:FN$461,2,FALSE)*FK275*($K275)+IF($G275&lt;&gt;0,($H275/$G275)*FK275,0)*(1-$K275)</f>
        <v>0</v>
      </c>
      <c r="FM275" s="989">
        <f>VLOOKUP($E275,FK$450:FN$461,3,FALSE)*FK275*($K275)+IF($G275&lt;&gt;0,($I275/$G275)*FK275,0)*(1-$K275)</f>
        <v>0</v>
      </c>
      <c r="FN275" s="989">
        <f>VLOOKUP($E275,FK$450:FN$461,4,FALSE)*FK275*($K275)+(FK275-FL275-FM275)*(1-$K275)</f>
        <v>0</v>
      </c>
      <c r="FO275" s="946"/>
    </row>
    <row r="276" spans="1:171">
      <c r="A276" s="1198"/>
      <c r="B276" s="63" t="s">
        <v>150</v>
      </c>
      <c r="C276" s="1977" t="s">
        <v>728</v>
      </c>
      <c r="D276" s="896">
        <v>408.1</v>
      </c>
      <c r="E276" s="182" t="str">
        <f>'Sch 3A - Taxes'!E17</f>
        <v>LABOR</v>
      </c>
      <c r="F276" s="765"/>
      <c r="G276" s="182">
        <f>'Sch 3A - Taxes'!F17</f>
        <v>0</v>
      </c>
      <c r="H276" s="182">
        <f>'Sch 3A - Taxes'!G17</f>
        <v>0</v>
      </c>
      <c r="I276" s="182">
        <f>'Sch 3A - Taxes'!H17</f>
        <v>0</v>
      </c>
      <c r="J276" s="1247">
        <f>'Sch 3A - Taxes'!I17</f>
        <v>0</v>
      </c>
      <c r="K276" s="777">
        <f>IF($E276="DIRECT",0,1)</f>
        <v>1</v>
      </c>
      <c r="O276" s="988">
        <f>$G276</f>
        <v>0</v>
      </c>
      <c r="P276" s="989" t="e">
        <f>VLOOKUP($E276,O$450:R$461,2,FALSE)*O276*($K276)+IF($G276&lt;&gt;0,($H276/$G276)*O276,0)*(1-$K276)</f>
        <v>#DIV/0!</v>
      </c>
      <c r="Q276" s="989" t="e">
        <f>VLOOKUP($E276,O$450:R$461,3,FALSE)*O276*($K276)+IF($G276&lt;&gt;0,($I276/$G276)*O276,0)*(1-$K276)</f>
        <v>#DIV/0!</v>
      </c>
      <c r="R276" s="989" t="e">
        <f>VLOOKUP($E276,O$450:R$461,4,FALSE)*O276*($K276)+(O276-P276-Q276)*(1-$K276)</f>
        <v>#DIV/0!</v>
      </c>
      <c r="S276" s="946"/>
      <c r="W276" s="988">
        <f>$G276</f>
        <v>0</v>
      </c>
      <c r="X276" s="989" t="e">
        <f>VLOOKUP($E276,W$450:Z$461,2,FALSE)*W276*($K276)+IF($G276&lt;&gt;0,($H276/$G276)*W276,0)*(1-$K276)</f>
        <v>#DIV/0!</v>
      </c>
      <c r="Y276" s="989" t="e">
        <f>VLOOKUP($E276,W$450:Z$461,3,FALSE)*W276*($K276)+IF($G276&lt;&gt;0,($I276/$G276)*W276,0)*(1-$K276)</f>
        <v>#DIV/0!</v>
      </c>
      <c r="Z276" s="989" t="e">
        <f>VLOOKUP($E276,W$450:Z$461,4,FALSE)*W276*($K276)+(W276-X276-Y276)*(1-$K276)</f>
        <v>#DIV/0!</v>
      </c>
      <c r="AA276" s="946"/>
      <c r="AE276" s="988">
        <f>$G276</f>
        <v>0</v>
      </c>
      <c r="AF276" s="989" t="e">
        <f>VLOOKUP($E276,AE$450:AH$461,2,FALSE)*AE276*($K276)+IF($G276&lt;&gt;0,($H276/$G276)*AE276,0)*(1-$K276)</f>
        <v>#DIV/0!</v>
      </c>
      <c r="AG276" s="989" t="e">
        <f>VLOOKUP($E276,AE$450:AH$461,3,FALSE)*AE276*($K276)+IF($G276&lt;&gt;0,($I276/$G276)*AE276,0)*(1-$K276)</f>
        <v>#DIV/0!</v>
      </c>
      <c r="AH276" s="989" t="e">
        <f>VLOOKUP($E276,AE$450:AH$461,4,FALSE)*AE276*($K276)+(AE276-AF276-AG276)*(1-$K276)</f>
        <v>#DIV/0!</v>
      </c>
      <c r="AI276" s="946"/>
      <c r="AM276" s="988">
        <f>$G276</f>
        <v>0</v>
      </c>
      <c r="AN276" s="989" t="e">
        <f>VLOOKUP($E276,AM$450:AP$461,2,FALSE)*AM276*($K276)+IF($G276&lt;&gt;0,($H276/$G276)*AM276,0)*(1-$K276)</f>
        <v>#DIV/0!</v>
      </c>
      <c r="AO276" s="989" t="e">
        <f>VLOOKUP($E276,AM$450:AP$461,3,FALSE)*AM276*($K276)+IF($G276&lt;&gt;0,($I276/$G276)*AM276,0)*(1-$K276)</f>
        <v>#DIV/0!</v>
      </c>
      <c r="AP276" s="989" t="e">
        <f>VLOOKUP($E276,AM$450:AP$461,4,FALSE)*AM276*($K276)+(AM276-AN276-AO276)*(1-$K276)</f>
        <v>#DIV/0!</v>
      </c>
      <c r="AQ276" s="946"/>
      <c r="AU276" s="988">
        <f>$G276</f>
        <v>0</v>
      </c>
      <c r="AV276" s="989" t="e">
        <f>VLOOKUP($E276,AU$450:AX$461,2,FALSE)*AU276*($K276)+IF($G276&lt;&gt;0,($H276/$G276)*AU276,0)*(1-$K276)</f>
        <v>#DIV/0!</v>
      </c>
      <c r="AW276" s="989" t="e">
        <f>VLOOKUP($E276,AU$450:AX$461,3,FALSE)*AU276*($K276)+IF($G276&lt;&gt;0,($I276/$G276)*AU276,0)*(1-$K276)</f>
        <v>#DIV/0!</v>
      </c>
      <c r="AX276" s="989" t="e">
        <f>VLOOKUP($E276,AU$450:AX$461,4,FALSE)*AU276*($K276)+(AU276-AV276-AW276)*(1-$K276)</f>
        <v>#DIV/0!</v>
      </c>
      <c r="AY276" s="946"/>
      <c r="BC276" s="988">
        <f>$G276</f>
        <v>0</v>
      </c>
      <c r="BD276" s="989" t="e">
        <f>VLOOKUP($E276,BC$450:BF$461,2,FALSE)*BC276*($K276)+IF($G276&lt;&gt;0,($H276/$G276)*BC276,0)*(1-$K276)</f>
        <v>#DIV/0!</v>
      </c>
      <c r="BE276" s="989" t="e">
        <f>VLOOKUP($E276,BC$450:BF$461,3,FALSE)*BC276*($K276)+IF($G276&lt;&gt;0,($I276/$G276)*BC276,0)*(1-$K276)</f>
        <v>#DIV/0!</v>
      </c>
      <c r="BF276" s="989" t="e">
        <f>VLOOKUP($E276,BC$450:BF$461,4,FALSE)*BC276*($K276)+(BC276-BD276-BE276)*(1-$K276)</f>
        <v>#DIV/0!</v>
      </c>
      <c r="BG276" s="946"/>
      <c r="BK276" s="988">
        <f>$G276</f>
        <v>0</v>
      </c>
      <c r="BL276" s="989" t="e">
        <f>VLOOKUP($E276,BK$450:BN$461,2,FALSE)*BK276*($K276)+IF($G276&lt;&gt;0,($H276/$G276)*BK276,0)*(1-$K276)</f>
        <v>#DIV/0!</v>
      </c>
      <c r="BM276" s="989" t="e">
        <f>VLOOKUP($E276,BK$450:BN$461,3,FALSE)*BK276*($K276)+IF($G276&lt;&gt;0,($I276/$G276)*BK276,0)*(1-$K276)</f>
        <v>#DIV/0!</v>
      </c>
      <c r="BN276" s="989" t="e">
        <f>VLOOKUP($E276,BK$450:BN$461,4,FALSE)*BK276*($K276)+(BK276-BL276-BM276)*(1-$K276)</f>
        <v>#DIV/0!</v>
      </c>
      <c r="BO276" s="946"/>
      <c r="BS276" s="988">
        <f>$G276</f>
        <v>0</v>
      </c>
      <c r="BT276" s="989" t="e">
        <f>VLOOKUP($E276,BS$450:BV$461,2,FALSE)*BS276*($K276)+IF($G276&lt;&gt;0,($H276/$G276)*BS276,0)*(1-$K276)</f>
        <v>#DIV/0!</v>
      </c>
      <c r="BU276" s="989" t="e">
        <f>VLOOKUP($E276,BS$450:BV$461,3,FALSE)*BS276*($K276)+IF($G276&lt;&gt;0,($I276/$G276)*BS276,0)*(1-$K276)</f>
        <v>#DIV/0!</v>
      </c>
      <c r="BV276" s="989" t="e">
        <f>VLOOKUP($E276,BS$450:BV$461,4,FALSE)*BS276*($K276)+(BS276-BT276-BU276)*(1-$K276)</f>
        <v>#DIV/0!</v>
      </c>
      <c r="BW276" s="946"/>
      <c r="CA276" s="988">
        <f>$G276</f>
        <v>0</v>
      </c>
      <c r="CB276" s="989" t="e">
        <f>VLOOKUP($E276,CA$450:CD$461,2,FALSE)*CA276*($K276)+IF($G276&lt;&gt;0,($H276/$G276)*CA276,0)*(1-$K276)</f>
        <v>#DIV/0!</v>
      </c>
      <c r="CC276" s="989" t="e">
        <f>VLOOKUP($E276,CA$450:CD$461,3,FALSE)*CA276*($K276)+IF($G276&lt;&gt;0,($I276/$G276)*CA276,0)*(1-$K276)</f>
        <v>#DIV/0!</v>
      </c>
      <c r="CD276" s="989" t="e">
        <f>VLOOKUP($E276,CA$450:CD$461,4,FALSE)*CA276*($K276)+(CA276-CB276-CC276)*(1-$K276)</f>
        <v>#DIV/0!</v>
      </c>
      <c r="CE276" s="946"/>
      <c r="CI276" s="988">
        <f>$G276</f>
        <v>0</v>
      </c>
      <c r="CJ276" s="989" t="e">
        <f>VLOOKUP($E276,CI$450:CL$461,2,FALSE)*CI276*($K276)+IF($G276&lt;&gt;0,($H276/$G276)*CI276,0)*(1-$K276)</f>
        <v>#DIV/0!</v>
      </c>
      <c r="CK276" s="989" t="e">
        <f>VLOOKUP($E276,CI$450:CL$461,3,FALSE)*CI276*($K276)+IF($G276&lt;&gt;0,($I276/$G276)*CI276,0)*(1-$K276)</f>
        <v>#DIV/0!</v>
      </c>
      <c r="CL276" s="989" t="e">
        <f>VLOOKUP($E276,CI$450:CL$461,4,FALSE)*CI276*($K276)+(CI276-CJ276-CK276)*(1-$K276)</f>
        <v>#DIV/0!</v>
      </c>
      <c r="CM276" s="946"/>
      <c r="CQ276" s="988">
        <f>$G276</f>
        <v>0</v>
      </c>
      <c r="CR276" s="989" t="e">
        <f>VLOOKUP($E276,CQ$450:CT$461,2,FALSE)*CQ276*($K276)+IF($G276&lt;&gt;0,($H276/$G276)*CQ276,0)*(1-$K276)</f>
        <v>#DIV/0!</v>
      </c>
      <c r="CS276" s="989" t="e">
        <f>VLOOKUP($E276,CQ$450:CT$461,3,FALSE)*CQ276*($K276)+IF($G276&lt;&gt;0,($I276/$G276)*CQ276,0)*(1-$K276)</f>
        <v>#DIV/0!</v>
      </c>
      <c r="CT276" s="989" t="e">
        <f>VLOOKUP($E276,CQ$450:CT$461,4,FALSE)*CQ276*($K276)+(CQ276-CR276-CS276)*(1-$K276)</f>
        <v>#DIV/0!</v>
      </c>
      <c r="CU276" s="946"/>
      <c r="CY276" s="988">
        <f>$G276</f>
        <v>0</v>
      </c>
      <c r="CZ276" s="989" t="e">
        <f>VLOOKUP($E276,CY$450:DB$461,2,FALSE)*CY276*($K276)+IF($G276&lt;&gt;0,($H276/$G276)*CY276,0)*(1-$K276)</f>
        <v>#DIV/0!</v>
      </c>
      <c r="DA276" s="989" t="e">
        <f>VLOOKUP($E276,CY$450:DB$461,3,FALSE)*CY276*($K276)+IF($G276&lt;&gt;0,($I276/$G276)*CY276,0)*(1-$K276)</f>
        <v>#DIV/0!</v>
      </c>
      <c r="DB276" s="989" t="e">
        <f>VLOOKUP($E276,CY$450:DB$461,4,FALSE)*CY276*($K276)+(CY276-CZ276-DA276)*(1-$K276)</f>
        <v>#DIV/0!</v>
      </c>
      <c r="DC276" s="946"/>
      <c r="DG276" s="988">
        <f>$G276</f>
        <v>0</v>
      </c>
      <c r="DH276" s="989" t="e">
        <f>VLOOKUP($E276,DG$450:DJ$461,2,FALSE)*DG276*($K276)+IF($G276&lt;&gt;0,($H276/$G276)*DG276,0)*(1-$K276)</f>
        <v>#DIV/0!</v>
      </c>
      <c r="DI276" s="989" t="e">
        <f>VLOOKUP($E276,DG$450:DJ$461,3,FALSE)*DG276*($K276)+IF($G276&lt;&gt;0,($I276/$G276)*DG276,0)*(1-$K276)</f>
        <v>#DIV/0!</v>
      </c>
      <c r="DJ276" s="989" t="e">
        <f>VLOOKUP($E276,DG$450:DJ$461,4,FALSE)*DG276*($K276)+(DG276-DH276-DI276)*(1-$K276)</f>
        <v>#DIV/0!</v>
      </c>
      <c r="DK276" s="946"/>
      <c r="DO276" s="988">
        <f>$G276</f>
        <v>0</v>
      </c>
      <c r="DP276" s="989" t="e">
        <f>VLOOKUP($E276,DO$450:DR$461,2,FALSE)*DO276*($K276)+IF($G276&lt;&gt;0,($H276/$G276)*DO276,0)*(1-$K276)</f>
        <v>#DIV/0!</v>
      </c>
      <c r="DQ276" s="989" t="e">
        <f>VLOOKUP($E276,DO$450:DR$461,3,FALSE)*DO276*($K276)+IF($G276&lt;&gt;0,($I276/$G276)*DO276,0)*(1-$K276)</f>
        <v>#DIV/0!</v>
      </c>
      <c r="DR276" s="989" t="e">
        <f>VLOOKUP($E276,DO$450:DR$461,4,FALSE)*DO276*($K276)+(DO276-DP276-DQ276)*(1-$K276)</f>
        <v>#DIV/0!</v>
      </c>
      <c r="DS276" s="946"/>
      <c r="DW276" s="988">
        <f>$G276</f>
        <v>0</v>
      </c>
      <c r="DX276" s="989" t="e">
        <f>VLOOKUP($E276,DW$450:DZ$461,2,FALSE)*DW276*($K276)+IF($G276&lt;&gt;0,($H276/$G276)*DW276,0)*(1-$K276)</f>
        <v>#DIV/0!</v>
      </c>
      <c r="DY276" s="989" t="e">
        <f>VLOOKUP($E276,DW$450:DZ$461,3,FALSE)*DW276*($K276)+IF($G276&lt;&gt;0,($I276/$G276)*DW276,0)*(1-$K276)</f>
        <v>#DIV/0!</v>
      </c>
      <c r="DZ276" s="989" t="e">
        <f>VLOOKUP($E276,DW$450:DZ$461,4,FALSE)*DW276*($K276)+(DW276-DX276-DY276)*(1-$K276)</f>
        <v>#DIV/0!</v>
      </c>
      <c r="EA276" s="946"/>
      <c r="EE276" s="988">
        <f>$G276</f>
        <v>0</v>
      </c>
      <c r="EF276" s="989" t="e">
        <f>VLOOKUP($E276,EE$450:EH$461,2,FALSE)*EE276*($K276)+IF($G276&lt;&gt;0,($H276/$G276)*EE276,0)*(1-$K276)</f>
        <v>#DIV/0!</v>
      </c>
      <c r="EG276" s="989" t="e">
        <f>VLOOKUP($E276,EE$450:EH$461,3,FALSE)*EE276*($K276)+IF($G276&lt;&gt;0,($I276/$G276)*EE276,0)*(1-$K276)</f>
        <v>#DIV/0!</v>
      </c>
      <c r="EH276" s="989" t="e">
        <f>VLOOKUP($E276,EE$450:EH$461,4,FALSE)*EE276*($K276)+(EE276-EF276-EG276)*(1-$K276)</f>
        <v>#DIV/0!</v>
      </c>
      <c r="EI276" s="946"/>
      <c r="EM276" s="988">
        <f>$G276</f>
        <v>0</v>
      </c>
      <c r="EN276" s="989" t="e">
        <f>VLOOKUP($E276,EM$450:EP$461,2,FALSE)*EM276*($K276)+IF($G276&lt;&gt;0,($H276/$G276)*EM276,0)*(1-$K276)</f>
        <v>#DIV/0!</v>
      </c>
      <c r="EO276" s="989" t="e">
        <f>VLOOKUP($E276,EM$450:EP$461,3,FALSE)*EM276*($K276)+IF($G276&lt;&gt;0,($I276/$G276)*EM276,0)*(1-$K276)</f>
        <v>#DIV/0!</v>
      </c>
      <c r="EP276" s="989" t="e">
        <f>VLOOKUP($E276,EM$450:EP$461,4,FALSE)*EM276*($K276)+(EM276-EN276-EO276)*(1-$K276)</f>
        <v>#DIV/0!</v>
      </c>
      <c r="EQ276" s="946"/>
      <c r="EU276" s="988">
        <f>$G276</f>
        <v>0</v>
      </c>
      <c r="EV276" s="989" t="e">
        <f>VLOOKUP($E276,EU$450:EX$461,2,FALSE)*EU276*($K276)+IF($G276&lt;&gt;0,($H276/$G276)*EU276,0)*(1-$K276)</f>
        <v>#DIV/0!</v>
      </c>
      <c r="EW276" s="989" t="e">
        <f>VLOOKUP($E276,EU$450:EX$461,3,FALSE)*EU276*($K276)+IF($G276&lt;&gt;0,($I276/$G276)*EU276,0)*(1-$K276)</f>
        <v>#DIV/0!</v>
      </c>
      <c r="EX276" s="989" t="e">
        <f>VLOOKUP($E276,EU$450:EX$461,4,FALSE)*EU276*($K276)+(EU276-EV276-EW276)*(1-$K276)</f>
        <v>#DIV/0!</v>
      </c>
      <c r="EY276" s="946"/>
      <c r="FC276" s="988">
        <f>$G276</f>
        <v>0</v>
      </c>
      <c r="FD276" s="989" t="e">
        <f>VLOOKUP($E276,FC$450:FF$461,2,FALSE)*FC276*($K276)+IF($G276&lt;&gt;0,($H276/$G276)*FC276,0)*(1-$K276)</f>
        <v>#DIV/0!</v>
      </c>
      <c r="FE276" s="989" t="e">
        <f>VLOOKUP($E276,FC$450:FF$461,3,FALSE)*FC276*($K276)+IF($G276&lt;&gt;0,($I276/$G276)*FC276,0)*(1-$K276)</f>
        <v>#DIV/0!</v>
      </c>
      <c r="FF276" s="989" t="e">
        <f>VLOOKUP($E276,FC$450:FF$461,4,FALSE)*FC276*($K276)+(FC276-FD276-FE276)*(1-$K276)</f>
        <v>#DIV/0!</v>
      </c>
      <c r="FG276" s="946"/>
      <c r="FK276" s="988">
        <f>$G276</f>
        <v>0</v>
      </c>
      <c r="FL276" s="989" t="e">
        <f>VLOOKUP($E276,FK$450:FN$461,2,FALSE)*FK276*($K276)+IF($G276&lt;&gt;0,($H276/$G276)*FK276,0)*(1-$K276)</f>
        <v>#DIV/0!</v>
      </c>
      <c r="FM276" s="989" t="e">
        <f>VLOOKUP($E276,FK$450:FN$461,3,FALSE)*FK276*($K276)+IF($G276&lt;&gt;0,($I276/$G276)*FK276,0)*(1-$K276)</f>
        <v>#DIV/0!</v>
      </c>
      <c r="FN276" s="989" t="e">
        <f>VLOOKUP($E276,FK$450:FN$461,4,FALSE)*FK276*($K276)+(FK276-FL276-FM276)*(1-$K276)</f>
        <v>#DIV/0!</v>
      </c>
      <c r="FO276" s="946"/>
    </row>
    <row r="277" spans="1:171" ht="16.5" thickBot="1">
      <c r="A277" s="1198"/>
      <c r="B277" s="63" t="s">
        <v>151</v>
      </c>
      <c r="C277" s="1977" t="s">
        <v>728</v>
      </c>
      <c r="D277" s="896">
        <v>408.1</v>
      </c>
      <c r="E277" s="182" t="str">
        <f>'Sch 3A - Taxes'!E18</f>
        <v>DIST</v>
      </c>
      <c r="F277" s="765"/>
      <c r="G277" s="182">
        <f>'Sch 3A - Taxes'!F18</f>
        <v>0</v>
      </c>
      <c r="H277" s="182">
        <f>'Sch 3A - Taxes'!G18</f>
        <v>0</v>
      </c>
      <c r="I277" s="182">
        <f>'Sch 3A - Taxes'!H18</f>
        <v>0</v>
      </c>
      <c r="J277" s="1247">
        <f>'Sch 3A - Taxes'!I18</f>
        <v>0</v>
      </c>
      <c r="K277" s="777">
        <f>IF($E277="DIRECT",0,1)</f>
        <v>1</v>
      </c>
      <c r="O277" s="988">
        <f>$G277</f>
        <v>0</v>
      </c>
      <c r="P277" s="989">
        <f>VLOOKUP($E277,O$450:R$461,2,FALSE)*O277*($K277)+IF($G277&lt;&gt;0,($H277/$G277)*O277,0)*(1-$K277)</f>
        <v>0</v>
      </c>
      <c r="Q277" s="989">
        <f>VLOOKUP($E277,O$450:R$461,3,FALSE)*O277*($K277)+IF($G277&lt;&gt;0,($I277/$G277)*O277,0)*(1-$K277)</f>
        <v>0</v>
      </c>
      <c r="R277" s="989">
        <f>VLOOKUP($E277,O$450:R$461,4,FALSE)*O277*($K277)+(O277-P277-Q277)*(1-$K277)</f>
        <v>0</v>
      </c>
      <c r="S277" s="946"/>
      <c r="W277" s="988">
        <f>$G277</f>
        <v>0</v>
      </c>
      <c r="X277" s="989">
        <f>VLOOKUP($E277,W$450:Z$461,2,FALSE)*W277*($K277)+IF($G277&lt;&gt;0,($H277/$G277)*W277,0)*(1-$K277)</f>
        <v>0</v>
      </c>
      <c r="Y277" s="989">
        <f>VLOOKUP($E277,W$450:Z$461,3,FALSE)*W277*($K277)+IF($G277&lt;&gt;0,($I277/$G277)*W277,0)*(1-$K277)</f>
        <v>0</v>
      </c>
      <c r="Z277" s="989">
        <f>VLOOKUP($E277,W$450:Z$461,4,FALSE)*W277*($K277)+(W277-X277-Y277)*(1-$K277)</f>
        <v>0</v>
      </c>
      <c r="AA277" s="946"/>
      <c r="AE277" s="988">
        <f>$G277</f>
        <v>0</v>
      </c>
      <c r="AF277" s="989">
        <f>VLOOKUP($E277,AE$450:AH$461,2,FALSE)*AE277*($K277)+IF($G277&lt;&gt;0,($H277/$G277)*AE277,0)*(1-$K277)</f>
        <v>0</v>
      </c>
      <c r="AG277" s="989">
        <f>VLOOKUP($E277,AE$450:AH$461,3,FALSE)*AE277*($K277)+IF($G277&lt;&gt;0,($I277/$G277)*AE277,0)*(1-$K277)</f>
        <v>0</v>
      </c>
      <c r="AH277" s="989">
        <f>VLOOKUP($E277,AE$450:AH$461,4,FALSE)*AE277*($K277)+(AE277-AF277-AG277)*(1-$K277)</f>
        <v>0</v>
      </c>
      <c r="AI277" s="946"/>
      <c r="AM277" s="988">
        <f>$G277</f>
        <v>0</v>
      </c>
      <c r="AN277" s="989">
        <f>VLOOKUP($E277,AM$450:AP$461,2,FALSE)*AM277*($K277)+IF($G277&lt;&gt;0,($H277/$G277)*AM277,0)*(1-$K277)</f>
        <v>0</v>
      </c>
      <c r="AO277" s="989">
        <f>VLOOKUP($E277,AM$450:AP$461,3,FALSE)*AM277*($K277)+IF($G277&lt;&gt;0,($I277/$G277)*AM277,0)*(1-$K277)</f>
        <v>0</v>
      </c>
      <c r="AP277" s="989">
        <f>VLOOKUP($E277,AM$450:AP$461,4,FALSE)*AM277*($K277)+(AM277-AN277-AO277)*(1-$K277)</f>
        <v>0</v>
      </c>
      <c r="AQ277" s="946"/>
      <c r="AU277" s="988">
        <f>$G277</f>
        <v>0</v>
      </c>
      <c r="AV277" s="989">
        <f>VLOOKUP($E277,AU$450:AX$461,2,FALSE)*AU277*($K277)+IF($G277&lt;&gt;0,($H277/$G277)*AU277,0)*(1-$K277)</f>
        <v>0</v>
      </c>
      <c r="AW277" s="989">
        <f>VLOOKUP($E277,AU$450:AX$461,3,FALSE)*AU277*($K277)+IF($G277&lt;&gt;0,($I277/$G277)*AU277,0)*(1-$K277)</f>
        <v>0</v>
      </c>
      <c r="AX277" s="989">
        <f>VLOOKUP($E277,AU$450:AX$461,4,FALSE)*AU277*($K277)+(AU277-AV277-AW277)*(1-$K277)</f>
        <v>0</v>
      </c>
      <c r="AY277" s="946"/>
      <c r="BC277" s="988">
        <f>$G277</f>
        <v>0</v>
      </c>
      <c r="BD277" s="989">
        <f>VLOOKUP($E277,BC$450:BF$461,2,FALSE)*BC277*($K277)+IF($G277&lt;&gt;0,($H277/$G277)*BC277,0)*(1-$K277)</f>
        <v>0</v>
      </c>
      <c r="BE277" s="989">
        <f>VLOOKUP($E277,BC$450:BF$461,3,FALSE)*BC277*($K277)+IF($G277&lt;&gt;0,($I277/$G277)*BC277,0)*(1-$K277)</f>
        <v>0</v>
      </c>
      <c r="BF277" s="989">
        <f>VLOOKUP($E277,BC$450:BF$461,4,FALSE)*BC277*($K277)+(BC277-BD277-BE277)*(1-$K277)</f>
        <v>0</v>
      </c>
      <c r="BG277" s="946"/>
      <c r="BK277" s="988">
        <f>$G277</f>
        <v>0</v>
      </c>
      <c r="BL277" s="989">
        <f>VLOOKUP($E277,BK$450:BN$461,2,FALSE)*BK277*($K277)+IF($G277&lt;&gt;0,($H277/$G277)*BK277,0)*(1-$K277)</f>
        <v>0</v>
      </c>
      <c r="BM277" s="989">
        <f>VLOOKUP($E277,BK$450:BN$461,3,FALSE)*BK277*($K277)+IF($G277&lt;&gt;0,($I277/$G277)*BK277,0)*(1-$K277)</f>
        <v>0</v>
      </c>
      <c r="BN277" s="989">
        <f>VLOOKUP($E277,BK$450:BN$461,4,FALSE)*BK277*($K277)+(BK277-BL277-BM277)*(1-$K277)</f>
        <v>0</v>
      </c>
      <c r="BO277" s="946"/>
      <c r="BS277" s="988">
        <f>$G277</f>
        <v>0</v>
      </c>
      <c r="BT277" s="989">
        <f>VLOOKUP($E277,BS$450:BV$461,2,FALSE)*BS277*($K277)+IF($G277&lt;&gt;0,($H277/$G277)*BS277,0)*(1-$K277)</f>
        <v>0</v>
      </c>
      <c r="BU277" s="989">
        <f>VLOOKUP($E277,BS$450:BV$461,3,FALSE)*BS277*($K277)+IF($G277&lt;&gt;0,($I277/$G277)*BS277,0)*(1-$K277)</f>
        <v>0</v>
      </c>
      <c r="BV277" s="989">
        <f>VLOOKUP($E277,BS$450:BV$461,4,FALSE)*BS277*($K277)+(BS277-BT277-BU277)*(1-$K277)</f>
        <v>0</v>
      </c>
      <c r="BW277" s="946"/>
      <c r="CA277" s="988">
        <f>$G277</f>
        <v>0</v>
      </c>
      <c r="CB277" s="989">
        <f>VLOOKUP($E277,CA$450:CD$461,2,FALSE)*CA277*($K277)+IF($G277&lt;&gt;0,($H277/$G277)*CA277,0)*(1-$K277)</f>
        <v>0</v>
      </c>
      <c r="CC277" s="989">
        <f>VLOOKUP($E277,CA$450:CD$461,3,FALSE)*CA277*($K277)+IF($G277&lt;&gt;0,($I277/$G277)*CA277,0)*(1-$K277)</f>
        <v>0</v>
      </c>
      <c r="CD277" s="989">
        <f>VLOOKUP($E277,CA$450:CD$461,4,FALSE)*CA277*($K277)+(CA277-CB277-CC277)*(1-$K277)</f>
        <v>0</v>
      </c>
      <c r="CE277" s="946"/>
      <c r="CI277" s="988">
        <f>$G277</f>
        <v>0</v>
      </c>
      <c r="CJ277" s="989">
        <f>VLOOKUP($E277,CI$450:CL$461,2,FALSE)*CI277*($K277)+IF($G277&lt;&gt;0,($H277/$G277)*CI277,0)*(1-$K277)</f>
        <v>0</v>
      </c>
      <c r="CK277" s="989">
        <f>VLOOKUP($E277,CI$450:CL$461,3,FALSE)*CI277*($K277)+IF($G277&lt;&gt;0,($I277/$G277)*CI277,0)*(1-$K277)</f>
        <v>0</v>
      </c>
      <c r="CL277" s="989">
        <f>VLOOKUP($E277,CI$450:CL$461,4,FALSE)*CI277*($K277)+(CI277-CJ277-CK277)*(1-$K277)</f>
        <v>0</v>
      </c>
      <c r="CM277" s="946"/>
      <c r="CQ277" s="988">
        <f>$G277</f>
        <v>0</v>
      </c>
      <c r="CR277" s="989">
        <f>VLOOKUP($E277,CQ$450:CT$461,2,FALSE)*CQ277*($K277)+IF($G277&lt;&gt;0,($H277/$G277)*CQ277,0)*(1-$K277)</f>
        <v>0</v>
      </c>
      <c r="CS277" s="989">
        <f>VLOOKUP($E277,CQ$450:CT$461,3,FALSE)*CQ277*($K277)+IF($G277&lt;&gt;0,($I277/$G277)*CQ277,0)*(1-$K277)</f>
        <v>0</v>
      </c>
      <c r="CT277" s="989">
        <f>VLOOKUP($E277,CQ$450:CT$461,4,FALSE)*CQ277*($K277)+(CQ277-CR277-CS277)*(1-$K277)</f>
        <v>0</v>
      </c>
      <c r="CU277" s="946"/>
      <c r="CY277" s="988">
        <f>$G277</f>
        <v>0</v>
      </c>
      <c r="CZ277" s="989">
        <f>VLOOKUP($E277,CY$450:DB$461,2,FALSE)*CY277*($K277)+IF($G277&lt;&gt;0,($H277/$G277)*CY277,0)*(1-$K277)</f>
        <v>0</v>
      </c>
      <c r="DA277" s="989">
        <f>VLOOKUP($E277,CY$450:DB$461,3,FALSE)*CY277*($K277)+IF($G277&lt;&gt;0,($I277/$G277)*CY277,0)*(1-$K277)</f>
        <v>0</v>
      </c>
      <c r="DB277" s="989">
        <f>VLOOKUP($E277,CY$450:DB$461,4,FALSE)*CY277*($K277)+(CY277-CZ277-DA277)*(1-$K277)</f>
        <v>0</v>
      </c>
      <c r="DC277" s="946"/>
      <c r="DG277" s="988">
        <f>$G277</f>
        <v>0</v>
      </c>
      <c r="DH277" s="989">
        <f>VLOOKUP($E277,DG$450:DJ$461,2,FALSE)*DG277*($K277)+IF($G277&lt;&gt;0,($H277/$G277)*DG277,0)*(1-$K277)</f>
        <v>0</v>
      </c>
      <c r="DI277" s="989">
        <f>VLOOKUP($E277,DG$450:DJ$461,3,FALSE)*DG277*($K277)+IF($G277&lt;&gt;0,($I277/$G277)*DG277,0)*(1-$K277)</f>
        <v>0</v>
      </c>
      <c r="DJ277" s="989">
        <f>VLOOKUP($E277,DG$450:DJ$461,4,FALSE)*DG277*($K277)+(DG277-DH277-DI277)*(1-$K277)</f>
        <v>0</v>
      </c>
      <c r="DK277" s="946"/>
      <c r="DO277" s="988">
        <f>$G277</f>
        <v>0</v>
      </c>
      <c r="DP277" s="989">
        <f>VLOOKUP($E277,DO$450:DR$461,2,FALSE)*DO277*($K277)+IF($G277&lt;&gt;0,($H277/$G277)*DO277,0)*(1-$K277)</f>
        <v>0</v>
      </c>
      <c r="DQ277" s="989">
        <f>VLOOKUP($E277,DO$450:DR$461,3,FALSE)*DO277*($K277)+IF($G277&lt;&gt;0,($I277/$G277)*DO277,0)*(1-$K277)</f>
        <v>0</v>
      </c>
      <c r="DR277" s="989">
        <f>VLOOKUP($E277,DO$450:DR$461,4,FALSE)*DO277*($K277)+(DO277-DP277-DQ277)*(1-$K277)</f>
        <v>0</v>
      </c>
      <c r="DS277" s="946"/>
      <c r="DW277" s="988">
        <f>$G277</f>
        <v>0</v>
      </c>
      <c r="DX277" s="989">
        <f>VLOOKUP($E277,DW$450:DZ$461,2,FALSE)*DW277*($K277)+IF($G277&lt;&gt;0,($H277/$G277)*DW277,0)*(1-$K277)</f>
        <v>0</v>
      </c>
      <c r="DY277" s="989">
        <f>VLOOKUP($E277,DW$450:DZ$461,3,FALSE)*DW277*($K277)+IF($G277&lt;&gt;0,($I277/$G277)*DW277,0)*(1-$K277)</f>
        <v>0</v>
      </c>
      <c r="DZ277" s="989">
        <f>VLOOKUP($E277,DW$450:DZ$461,4,FALSE)*DW277*($K277)+(DW277-DX277-DY277)*(1-$K277)</f>
        <v>0</v>
      </c>
      <c r="EA277" s="946"/>
      <c r="EE277" s="988">
        <f>$G277</f>
        <v>0</v>
      </c>
      <c r="EF277" s="989">
        <f>VLOOKUP($E277,EE$450:EH$461,2,FALSE)*EE277*($K277)+IF($G277&lt;&gt;0,($H277/$G277)*EE277,0)*(1-$K277)</f>
        <v>0</v>
      </c>
      <c r="EG277" s="989">
        <f>VLOOKUP($E277,EE$450:EH$461,3,FALSE)*EE277*($K277)+IF($G277&lt;&gt;0,($I277/$G277)*EE277,0)*(1-$K277)</f>
        <v>0</v>
      </c>
      <c r="EH277" s="989">
        <f>VLOOKUP($E277,EE$450:EH$461,4,FALSE)*EE277*($K277)+(EE277-EF277-EG277)*(1-$K277)</f>
        <v>0</v>
      </c>
      <c r="EI277" s="946"/>
      <c r="EM277" s="988">
        <f>$G277</f>
        <v>0</v>
      </c>
      <c r="EN277" s="989">
        <f>VLOOKUP($E277,EM$450:EP$461,2,FALSE)*EM277*($K277)+IF($G277&lt;&gt;0,($H277/$G277)*EM277,0)*(1-$K277)</f>
        <v>0</v>
      </c>
      <c r="EO277" s="989">
        <f>VLOOKUP($E277,EM$450:EP$461,3,FALSE)*EM277*($K277)+IF($G277&lt;&gt;0,($I277/$G277)*EM277,0)*(1-$K277)</f>
        <v>0</v>
      </c>
      <c r="EP277" s="989">
        <f>VLOOKUP($E277,EM$450:EP$461,4,FALSE)*EM277*($K277)+(EM277-EN277-EO277)*(1-$K277)</f>
        <v>0</v>
      </c>
      <c r="EQ277" s="946"/>
      <c r="EU277" s="988">
        <f>$G277</f>
        <v>0</v>
      </c>
      <c r="EV277" s="989">
        <f>VLOOKUP($E277,EU$450:EX$461,2,FALSE)*EU277*($K277)+IF($G277&lt;&gt;0,($H277/$G277)*EU277,0)*(1-$K277)</f>
        <v>0</v>
      </c>
      <c r="EW277" s="989">
        <f>VLOOKUP($E277,EU$450:EX$461,3,FALSE)*EU277*($K277)+IF($G277&lt;&gt;0,($I277/$G277)*EU277,0)*(1-$K277)</f>
        <v>0</v>
      </c>
      <c r="EX277" s="989">
        <f>VLOOKUP($E277,EU$450:EX$461,4,FALSE)*EU277*($K277)+(EU277-EV277-EW277)*(1-$K277)</f>
        <v>0</v>
      </c>
      <c r="EY277" s="946"/>
      <c r="FC277" s="988">
        <f>$G277</f>
        <v>0</v>
      </c>
      <c r="FD277" s="989">
        <f>VLOOKUP($E277,FC$450:FF$461,2,FALSE)*FC277*($K277)+IF($G277&lt;&gt;0,($H277/$G277)*FC277,0)*(1-$K277)</f>
        <v>0</v>
      </c>
      <c r="FE277" s="989">
        <f>VLOOKUP($E277,FC$450:FF$461,3,FALSE)*FC277*($K277)+IF($G277&lt;&gt;0,($I277/$G277)*FC277,0)*(1-$K277)</f>
        <v>0</v>
      </c>
      <c r="FF277" s="989">
        <f>VLOOKUP($E277,FC$450:FF$461,4,FALSE)*FC277*($K277)+(FC277-FD277-FE277)*(1-$K277)</f>
        <v>0</v>
      </c>
      <c r="FG277" s="946"/>
      <c r="FK277" s="988">
        <f>$G277</f>
        <v>0</v>
      </c>
      <c r="FL277" s="989">
        <f>VLOOKUP($E277,FK$450:FN$461,2,FALSE)*FK277*($K277)+IF($G277&lt;&gt;0,($H277/$G277)*FK277,0)*(1-$K277)</f>
        <v>0</v>
      </c>
      <c r="FM277" s="989">
        <f>VLOOKUP($E277,FK$450:FN$461,3,FALSE)*FK277*($K277)+IF($G277&lt;&gt;0,($I277/$G277)*FK277,0)*(1-$K277)</f>
        <v>0</v>
      </c>
      <c r="FN277" s="989">
        <f>VLOOKUP($E277,FK$450:FN$461,4,FALSE)*FK277*($K277)+(FK277-FL277-FM277)*(1-$K277)</f>
        <v>0</v>
      </c>
      <c r="FO277" s="946"/>
    </row>
    <row r="278" spans="1:171" ht="16.5" thickBot="1">
      <c r="A278" s="1304" t="s">
        <v>37</v>
      </c>
      <c r="B278" s="58"/>
      <c r="C278" s="1961"/>
      <c r="D278" s="789"/>
      <c r="E278" s="789"/>
      <c r="F278" s="790"/>
      <c r="G278" s="797">
        <f>SUM(G275:G277)</f>
        <v>0</v>
      </c>
      <c r="H278" s="797">
        <f>SUM(H275:H277)</f>
        <v>0</v>
      </c>
      <c r="I278" s="797">
        <f>SUM(I275:I277)</f>
        <v>0</v>
      </c>
      <c r="J278" s="1254">
        <f>SUM(J275:J277)</f>
        <v>0</v>
      </c>
      <c r="K278" s="777"/>
      <c r="O278" s="1009">
        <f>SUM(O275:O277)</f>
        <v>0</v>
      </c>
      <c r="P278" s="1010" t="e">
        <f>SUM(P275:P277)</f>
        <v>#DIV/0!</v>
      </c>
      <c r="Q278" s="1010" t="e">
        <f>SUM(Q275:Q277)</f>
        <v>#DIV/0!</v>
      </c>
      <c r="R278" s="1010" t="e">
        <f>SUM(R275:R277)</f>
        <v>#DIV/0!</v>
      </c>
      <c r="S278" s="946"/>
      <c r="W278" s="1009">
        <f>SUM(W275:W277)</f>
        <v>0</v>
      </c>
      <c r="X278" s="1010" t="e">
        <f>SUM(X275:X277)</f>
        <v>#DIV/0!</v>
      </c>
      <c r="Y278" s="1010" t="e">
        <f>SUM(Y275:Y277)</f>
        <v>#DIV/0!</v>
      </c>
      <c r="Z278" s="1010" t="e">
        <f>SUM(Z275:Z277)</f>
        <v>#DIV/0!</v>
      </c>
      <c r="AA278" s="946"/>
      <c r="AE278" s="1009">
        <f>SUM(AE275:AE277)</f>
        <v>0</v>
      </c>
      <c r="AF278" s="1010" t="e">
        <f>SUM(AF275:AF277)</f>
        <v>#DIV/0!</v>
      </c>
      <c r="AG278" s="1010" t="e">
        <f>SUM(AG275:AG277)</f>
        <v>#DIV/0!</v>
      </c>
      <c r="AH278" s="1010" t="e">
        <f>SUM(AH275:AH277)</f>
        <v>#DIV/0!</v>
      </c>
      <c r="AI278" s="946"/>
      <c r="AM278" s="1009">
        <f>SUM(AM275:AM277)</f>
        <v>0</v>
      </c>
      <c r="AN278" s="1010" t="e">
        <f>SUM(AN275:AN277)</f>
        <v>#DIV/0!</v>
      </c>
      <c r="AO278" s="1010" t="e">
        <f>SUM(AO275:AO277)</f>
        <v>#DIV/0!</v>
      </c>
      <c r="AP278" s="1010" t="e">
        <f>SUM(AP275:AP277)</f>
        <v>#DIV/0!</v>
      </c>
      <c r="AQ278" s="946"/>
      <c r="AU278" s="1009">
        <f>SUM(AU275:AU277)</f>
        <v>0</v>
      </c>
      <c r="AV278" s="1010" t="e">
        <f>SUM(AV275:AV277)</f>
        <v>#DIV/0!</v>
      </c>
      <c r="AW278" s="1010" t="e">
        <f>SUM(AW275:AW277)</f>
        <v>#DIV/0!</v>
      </c>
      <c r="AX278" s="1010" t="e">
        <f>SUM(AX275:AX277)</f>
        <v>#DIV/0!</v>
      </c>
      <c r="AY278" s="946"/>
      <c r="BC278" s="1009">
        <f>SUM(BC275:BC277)</f>
        <v>0</v>
      </c>
      <c r="BD278" s="1010" t="e">
        <f>SUM(BD275:BD277)</f>
        <v>#DIV/0!</v>
      </c>
      <c r="BE278" s="1010" t="e">
        <f>SUM(BE275:BE277)</f>
        <v>#DIV/0!</v>
      </c>
      <c r="BF278" s="1010" t="e">
        <f>SUM(BF275:BF277)</f>
        <v>#DIV/0!</v>
      </c>
      <c r="BG278" s="946"/>
      <c r="BK278" s="1009">
        <f>SUM(BK275:BK277)</f>
        <v>0</v>
      </c>
      <c r="BL278" s="1010" t="e">
        <f>SUM(BL275:BL277)</f>
        <v>#DIV/0!</v>
      </c>
      <c r="BM278" s="1010" t="e">
        <f>SUM(BM275:BM277)</f>
        <v>#DIV/0!</v>
      </c>
      <c r="BN278" s="1010" t="e">
        <f>SUM(BN275:BN277)</f>
        <v>#DIV/0!</v>
      </c>
      <c r="BO278" s="946"/>
      <c r="BS278" s="1009">
        <f>SUM(BS275:BS277)</f>
        <v>0</v>
      </c>
      <c r="BT278" s="1010" t="e">
        <f>SUM(BT275:BT277)</f>
        <v>#DIV/0!</v>
      </c>
      <c r="BU278" s="1010" t="e">
        <f>SUM(BU275:BU277)</f>
        <v>#DIV/0!</v>
      </c>
      <c r="BV278" s="1010" t="e">
        <f>SUM(BV275:BV277)</f>
        <v>#DIV/0!</v>
      </c>
      <c r="BW278" s="946"/>
      <c r="CA278" s="1009">
        <f>SUM(CA275:CA277)</f>
        <v>0</v>
      </c>
      <c r="CB278" s="1010" t="e">
        <f>SUM(CB275:CB277)</f>
        <v>#DIV/0!</v>
      </c>
      <c r="CC278" s="1010" t="e">
        <f>SUM(CC275:CC277)</f>
        <v>#DIV/0!</v>
      </c>
      <c r="CD278" s="1010" t="e">
        <f>SUM(CD275:CD277)</f>
        <v>#DIV/0!</v>
      </c>
      <c r="CE278" s="946"/>
      <c r="CI278" s="1009">
        <f>SUM(CI275:CI277)</f>
        <v>0</v>
      </c>
      <c r="CJ278" s="1010" t="e">
        <f>SUM(CJ275:CJ277)</f>
        <v>#DIV/0!</v>
      </c>
      <c r="CK278" s="1010" t="e">
        <f>SUM(CK275:CK277)</f>
        <v>#DIV/0!</v>
      </c>
      <c r="CL278" s="1010" t="e">
        <f>SUM(CL275:CL277)</f>
        <v>#DIV/0!</v>
      </c>
      <c r="CM278" s="946"/>
      <c r="CQ278" s="1009">
        <f>SUM(CQ275:CQ277)</f>
        <v>0</v>
      </c>
      <c r="CR278" s="1010" t="e">
        <f>SUM(CR275:CR277)</f>
        <v>#DIV/0!</v>
      </c>
      <c r="CS278" s="1010" t="e">
        <f>SUM(CS275:CS277)</f>
        <v>#DIV/0!</v>
      </c>
      <c r="CT278" s="1010" t="e">
        <f>SUM(CT275:CT277)</f>
        <v>#DIV/0!</v>
      </c>
      <c r="CU278" s="946"/>
      <c r="CY278" s="1009">
        <f>SUM(CY275:CY277)</f>
        <v>0</v>
      </c>
      <c r="CZ278" s="1010" t="e">
        <f>SUM(CZ275:CZ277)</f>
        <v>#DIV/0!</v>
      </c>
      <c r="DA278" s="1010" t="e">
        <f>SUM(DA275:DA277)</f>
        <v>#DIV/0!</v>
      </c>
      <c r="DB278" s="1010" t="e">
        <f>SUM(DB275:DB277)</f>
        <v>#DIV/0!</v>
      </c>
      <c r="DC278" s="946"/>
      <c r="DG278" s="1009">
        <f>SUM(DG275:DG277)</f>
        <v>0</v>
      </c>
      <c r="DH278" s="1010" t="e">
        <f>SUM(DH275:DH277)</f>
        <v>#DIV/0!</v>
      </c>
      <c r="DI278" s="1010" t="e">
        <f>SUM(DI275:DI277)</f>
        <v>#DIV/0!</v>
      </c>
      <c r="DJ278" s="1010" t="e">
        <f>SUM(DJ275:DJ277)</f>
        <v>#DIV/0!</v>
      </c>
      <c r="DK278" s="946"/>
      <c r="DO278" s="1009">
        <f>SUM(DO275:DO277)</f>
        <v>0</v>
      </c>
      <c r="DP278" s="1010" t="e">
        <f>SUM(DP275:DP277)</f>
        <v>#DIV/0!</v>
      </c>
      <c r="DQ278" s="1010" t="e">
        <f>SUM(DQ275:DQ277)</f>
        <v>#DIV/0!</v>
      </c>
      <c r="DR278" s="1010" t="e">
        <f>SUM(DR275:DR277)</f>
        <v>#DIV/0!</v>
      </c>
      <c r="DS278" s="946"/>
      <c r="DW278" s="1009">
        <f>SUM(DW275:DW277)</f>
        <v>0</v>
      </c>
      <c r="DX278" s="1010" t="e">
        <f>SUM(DX275:DX277)</f>
        <v>#DIV/0!</v>
      </c>
      <c r="DY278" s="1010" t="e">
        <f>SUM(DY275:DY277)</f>
        <v>#DIV/0!</v>
      </c>
      <c r="DZ278" s="1010" t="e">
        <f>SUM(DZ275:DZ277)</f>
        <v>#DIV/0!</v>
      </c>
      <c r="EA278" s="946"/>
      <c r="EE278" s="1009">
        <f>SUM(EE275:EE277)</f>
        <v>0</v>
      </c>
      <c r="EF278" s="1010" t="e">
        <f>SUM(EF275:EF277)</f>
        <v>#DIV/0!</v>
      </c>
      <c r="EG278" s="1010" t="e">
        <f>SUM(EG275:EG277)</f>
        <v>#DIV/0!</v>
      </c>
      <c r="EH278" s="1010" t="e">
        <f>SUM(EH275:EH277)</f>
        <v>#DIV/0!</v>
      </c>
      <c r="EI278" s="946"/>
      <c r="EM278" s="1009">
        <f>SUM(EM275:EM277)</f>
        <v>0</v>
      </c>
      <c r="EN278" s="1010" t="e">
        <f>SUM(EN275:EN277)</f>
        <v>#DIV/0!</v>
      </c>
      <c r="EO278" s="1010" t="e">
        <f>SUM(EO275:EO277)</f>
        <v>#DIV/0!</v>
      </c>
      <c r="EP278" s="1010" t="e">
        <f>SUM(EP275:EP277)</f>
        <v>#DIV/0!</v>
      </c>
      <c r="EQ278" s="946"/>
      <c r="EU278" s="1009">
        <f>SUM(EU275:EU277)</f>
        <v>0</v>
      </c>
      <c r="EV278" s="1010" t="e">
        <f>SUM(EV275:EV277)</f>
        <v>#DIV/0!</v>
      </c>
      <c r="EW278" s="1010" t="e">
        <f>SUM(EW275:EW277)</f>
        <v>#DIV/0!</v>
      </c>
      <c r="EX278" s="1010" t="e">
        <f>SUM(EX275:EX277)</f>
        <v>#DIV/0!</v>
      </c>
      <c r="EY278" s="946"/>
      <c r="FC278" s="1009">
        <f>SUM(FC275:FC277)</f>
        <v>0</v>
      </c>
      <c r="FD278" s="1010" t="e">
        <f>SUM(FD275:FD277)</f>
        <v>#DIV/0!</v>
      </c>
      <c r="FE278" s="1010" t="e">
        <f>SUM(FE275:FE277)</f>
        <v>#DIV/0!</v>
      </c>
      <c r="FF278" s="1010" t="e">
        <f>SUM(FF275:FF277)</f>
        <v>#DIV/0!</v>
      </c>
      <c r="FG278" s="946"/>
      <c r="FK278" s="1009">
        <f>SUM(FK275:FK277)</f>
        <v>0</v>
      </c>
      <c r="FL278" s="1010" t="e">
        <f>SUM(FL275:FL277)</f>
        <v>#DIV/0!</v>
      </c>
      <c r="FM278" s="1010" t="e">
        <f>SUM(FM275:FM277)</f>
        <v>#DIV/0!</v>
      </c>
      <c r="FN278" s="1010" t="e">
        <f>SUM(FN275:FN277)</f>
        <v>#DIV/0!</v>
      </c>
      <c r="FO278" s="946"/>
    </row>
    <row r="279" spans="1:171">
      <c r="A279" s="1304"/>
      <c r="B279" s="58"/>
      <c r="C279" s="1731"/>
      <c r="D279" s="898"/>
      <c r="E279" s="196"/>
      <c r="F279" s="196"/>
      <c r="G279" s="197"/>
      <c r="H279" s="197"/>
      <c r="I279" s="197"/>
      <c r="J279" s="1305"/>
      <c r="K279" s="777"/>
      <c r="S279" s="946"/>
      <c r="AA279" s="946"/>
      <c r="AI279" s="946"/>
      <c r="AQ279" s="946"/>
      <c r="AY279" s="946"/>
      <c r="BG279" s="946"/>
      <c r="BO279" s="946"/>
      <c r="BW279" s="946"/>
      <c r="CE279" s="946"/>
      <c r="CM279" s="946"/>
      <c r="CU279" s="946"/>
      <c r="DC279" s="946"/>
      <c r="DK279" s="946"/>
      <c r="DS279" s="946"/>
      <c r="EA279" s="946"/>
      <c r="EI279" s="946"/>
      <c r="EQ279" s="946"/>
      <c r="EY279" s="946"/>
      <c r="FG279" s="946"/>
      <c r="FO279" s="946"/>
    </row>
    <row r="280" spans="1:171">
      <c r="A280" s="1306" t="s">
        <v>38</v>
      </c>
      <c r="B280" s="63"/>
      <c r="C280" s="1731"/>
      <c r="D280" s="195"/>
      <c r="E280" s="196"/>
      <c r="F280" s="196"/>
      <c r="G280" s="197"/>
      <c r="H280" s="197"/>
      <c r="I280" s="197"/>
      <c r="J280" s="1305"/>
      <c r="K280" s="777"/>
      <c r="S280" s="946"/>
      <c r="AA280" s="946"/>
      <c r="AI280" s="946"/>
      <c r="AQ280" s="946"/>
      <c r="AY280" s="946"/>
      <c r="BG280" s="946"/>
      <c r="BO280" s="946"/>
      <c r="BW280" s="946"/>
      <c r="CE280" s="946"/>
      <c r="CM280" s="946"/>
      <c r="CU280" s="946"/>
      <c r="DC280" s="946"/>
      <c r="DK280" s="946"/>
      <c r="DS280" s="946"/>
      <c r="EA280" s="946"/>
      <c r="EI280" s="946"/>
      <c r="EQ280" s="946"/>
      <c r="EY280" s="946"/>
      <c r="FG280" s="946"/>
      <c r="FO280" s="946"/>
    </row>
    <row r="281" spans="1:171">
      <c r="A281" s="1267">
        <v>96000</v>
      </c>
      <c r="B281" s="63" t="s">
        <v>511</v>
      </c>
      <c r="C281" s="1977" t="s">
        <v>728</v>
      </c>
      <c r="D281" s="896">
        <v>408.1</v>
      </c>
      <c r="E281" s="182" t="str">
        <f>'Sch 3A - Taxes'!E22</f>
        <v>PTDG</v>
      </c>
      <c r="F281" s="765"/>
      <c r="G281" s="182">
        <f>'Sch 3A - Taxes'!F22</f>
        <v>0</v>
      </c>
      <c r="H281" s="182">
        <f>'Sch 3A - Taxes'!G22</f>
        <v>0</v>
      </c>
      <c r="I281" s="182">
        <f>'Sch 3A - Taxes'!H22</f>
        <v>0</v>
      </c>
      <c r="J281" s="1247">
        <f>'Sch 3A - Taxes'!I22</f>
        <v>0</v>
      </c>
      <c r="K281" s="777">
        <f t="shared" ref="K281:K287" si="271">IF($E281="DIRECT",0,1)</f>
        <v>1</v>
      </c>
      <c r="N281" s="1025">
        <f>VLOOKUP($A281,'New Resources - Group'!$A$4:$Y$133,N$2,FALSE)*N$1</f>
        <v>0</v>
      </c>
      <c r="O281" s="988">
        <f>$G281+N281</f>
        <v>0</v>
      </c>
      <c r="P281" s="989">
        <f>VLOOKUP($E281,O$450:R$461,2,FALSE)*O281*($K281)+IF($G281&lt;&gt;0,($H281/$G281)*O281,0)*(1-$K281)</f>
        <v>0</v>
      </c>
      <c r="Q281" s="989">
        <f>VLOOKUP($E281,O$450:R$461,3,FALSE)*O281*($K281)+IF($G281&lt;&gt;0,($I281/$G281)*O281,0)*(1-$K281)</f>
        <v>0</v>
      </c>
      <c r="R281" s="989">
        <f>VLOOKUP($E281,O$450:R$461,4,FALSE)*O281*($K281)+(O281-P281-Q281)*(1-$K281)</f>
        <v>0</v>
      </c>
      <c r="S281" s="946"/>
      <c r="V281" s="1025">
        <f>VLOOKUP($A281,'New Resources - Group'!$A$4:$Y$133,V$2,FALSE)*V$1</f>
        <v>0</v>
      </c>
      <c r="W281" s="988">
        <f>$G281+V281</f>
        <v>0</v>
      </c>
      <c r="X281" s="989">
        <f>VLOOKUP($E281,W$450:Z$461,2,FALSE)*W281*($K281)+IF($G281&lt;&gt;0,($H281/$G281)*W281,0)*(1-$K281)</f>
        <v>0</v>
      </c>
      <c r="Y281" s="989">
        <f>VLOOKUP($E281,W$450:Z$461,3,FALSE)*W281*($K281)+IF($G281&lt;&gt;0,($I281/$G281)*W281,0)*(1-$K281)</f>
        <v>0</v>
      </c>
      <c r="Z281" s="989">
        <f>VLOOKUP($E281,W$450:Z$461,4,FALSE)*W281*($K281)+(W281-X281-Y281)*(1-$K281)</f>
        <v>0</v>
      </c>
      <c r="AA281" s="946"/>
      <c r="AD281" s="1025">
        <f>VLOOKUP($A281,'New Resources - Group'!$A$4:$Y$133,AD$2,FALSE)*AD$1</f>
        <v>0</v>
      </c>
      <c r="AE281" s="988">
        <f>$G281+AD281</f>
        <v>0</v>
      </c>
      <c r="AF281" s="989">
        <f>VLOOKUP($E281,AE$450:AH$461,2,FALSE)*AE281*($K281)+IF($G281&lt;&gt;0,($H281/$G281)*AE281,0)*(1-$K281)</f>
        <v>0</v>
      </c>
      <c r="AG281" s="989">
        <f>VLOOKUP($E281,AE$450:AH$461,3,FALSE)*AE281*($K281)+IF($G281&lt;&gt;0,($I281/$G281)*AE281,0)*(1-$K281)</f>
        <v>0</v>
      </c>
      <c r="AH281" s="989">
        <f>VLOOKUP($E281,AE$450:AH$461,4,FALSE)*AE281*($K281)+(AE281-AF281-AG281)*(1-$K281)</f>
        <v>0</v>
      </c>
      <c r="AI281" s="946"/>
      <c r="AL281" s="1025">
        <f>VLOOKUP($A281,'New Resources - Group'!$A$4:$Y$133,AL$2,FALSE)*AL$1</f>
        <v>0</v>
      </c>
      <c r="AM281" s="988">
        <f>$G281+AL281</f>
        <v>0</v>
      </c>
      <c r="AN281" s="989">
        <f>VLOOKUP($E281,AM$450:AP$461,2,FALSE)*AM281*($K281)+IF($G281&lt;&gt;0,($H281/$G281)*AM281,0)*(1-$K281)</f>
        <v>0</v>
      </c>
      <c r="AO281" s="989">
        <f>VLOOKUP($E281,AM$450:AP$461,3,FALSE)*AM281*($K281)+IF($G281&lt;&gt;0,($I281/$G281)*AM281,0)*(1-$K281)</f>
        <v>0</v>
      </c>
      <c r="AP281" s="989">
        <f>VLOOKUP($E281,AM$450:AP$461,4,FALSE)*AM281*($K281)+(AM281-AN281-AO281)*(1-$K281)</f>
        <v>0</v>
      </c>
      <c r="AQ281" s="946"/>
      <c r="AT281" s="1025">
        <f>VLOOKUP($A281,'New Resources - Group'!$A$4:$Y$133,AT$2,FALSE)*AT$1</f>
        <v>0</v>
      </c>
      <c r="AU281" s="988">
        <f>$G281+AT281</f>
        <v>0</v>
      </c>
      <c r="AV281" s="989">
        <f>VLOOKUP($E281,AU$450:AX$461,2,FALSE)*AU281*($K281)+IF($G281&lt;&gt;0,($H281/$G281)*AU281,0)*(1-$K281)</f>
        <v>0</v>
      </c>
      <c r="AW281" s="989">
        <f>VLOOKUP($E281,AU$450:AX$461,3,FALSE)*AU281*($K281)+IF($G281&lt;&gt;0,($I281/$G281)*AU281,0)*(1-$K281)</f>
        <v>0</v>
      </c>
      <c r="AX281" s="989">
        <f>VLOOKUP($E281,AU$450:AX$461,4,FALSE)*AU281*($K281)+(AU281-AV281-AW281)*(1-$K281)</f>
        <v>0</v>
      </c>
      <c r="AY281" s="946"/>
      <c r="BB281" s="1025">
        <f>VLOOKUP($A281,'New Resources - Group'!$A$4:$Y$133,BB$2,FALSE)*BB$1</f>
        <v>0</v>
      </c>
      <c r="BC281" s="988">
        <f>$G281+BB281</f>
        <v>0</v>
      </c>
      <c r="BD281" s="989">
        <f>VLOOKUP($E281,BC$450:BF$461,2,FALSE)*BC281*($K281)+IF($G281&lt;&gt;0,($H281/$G281)*BC281,0)*(1-$K281)</f>
        <v>0</v>
      </c>
      <c r="BE281" s="989">
        <f>VLOOKUP($E281,BC$450:BF$461,3,FALSE)*BC281*($K281)+IF($G281&lt;&gt;0,($I281/$G281)*BC281,0)*(1-$K281)</f>
        <v>0</v>
      </c>
      <c r="BF281" s="989">
        <f>VLOOKUP($E281,BC$450:BF$461,4,FALSE)*BC281*($K281)+(BC281-BD281-BE281)*(1-$K281)</f>
        <v>0</v>
      </c>
      <c r="BG281" s="946"/>
      <c r="BJ281" s="1025">
        <f>VLOOKUP($A281,'New Resources - Group'!$A$4:$Y$133,BJ$2,FALSE)*BJ$1</f>
        <v>0</v>
      </c>
      <c r="BK281" s="988">
        <f>$G281+BJ281</f>
        <v>0</v>
      </c>
      <c r="BL281" s="989">
        <f>VLOOKUP($E281,BK$450:BN$461,2,FALSE)*BK281*($K281)+IF($G281&lt;&gt;0,($H281/$G281)*BK281,0)*(1-$K281)</f>
        <v>0</v>
      </c>
      <c r="BM281" s="989">
        <f>VLOOKUP($E281,BK$450:BN$461,3,FALSE)*BK281*($K281)+IF($G281&lt;&gt;0,($I281/$G281)*BK281,0)*(1-$K281)</f>
        <v>0</v>
      </c>
      <c r="BN281" s="989">
        <f>VLOOKUP($E281,BK$450:BN$461,4,FALSE)*BK281*($K281)+(BK281-BL281-BM281)*(1-$K281)</f>
        <v>0</v>
      </c>
      <c r="BO281" s="946"/>
      <c r="BR281" s="1025">
        <f>VLOOKUP($A281,'New Resources - Group'!$A$4:$Y$133,BR$2,FALSE)*BR$1</f>
        <v>0</v>
      </c>
      <c r="BS281" s="988">
        <f>$G281+BR281</f>
        <v>0</v>
      </c>
      <c r="BT281" s="989">
        <f>VLOOKUP($E281,BS$450:BV$461,2,FALSE)*BS281*($K281)+IF($G281&lt;&gt;0,($H281/$G281)*BS281,0)*(1-$K281)</f>
        <v>0</v>
      </c>
      <c r="BU281" s="989">
        <f>VLOOKUP($E281,BS$450:BV$461,3,FALSE)*BS281*($K281)+IF($G281&lt;&gt;0,($I281/$G281)*BS281,0)*(1-$K281)</f>
        <v>0</v>
      </c>
      <c r="BV281" s="989">
        <f>VLOOKUP($E281,BS$450:BV$461,4,FALSE)*BS281*($K281)+(BS281-BT281-BU281)*(1-$K281)</f>
        <v>0</v>
      </c>
      <c r="BW281" s="946"/>
      <c r="BZ281" s="1025">
        <f>VLOOKUP($A281,'New Resources - Group'!$A$4:$Y$133,BZ$2,FALSE)*BZ$1</f>
        <v>0</v>
      </c>
      <c r="CA281" s="988">
        <f>$G281+BZ281</f>
        <v>0</v>
      </c>
      <c r="CB281" s="989">
        <f>VLOOKUP($E281,CA$450:CD$461,2,FALSE)*CA281*($K281)+IF($G281&lt;&gt;0,($H281/$G281)*CA281,0)*(1-$K281)</f>
        <v>0</v>
      </c>
      <c r="CC281" s="989">
        <f>VLOOKUP($E281,CA$450:CD$461,3,FALSE)*CA281*($K281)+IF($G281&lt;&gt;0,($I281/$G281)*CA281,0)*(1-$K281)</f>
        <v>0</v>
      </c>
      <c r="CD281" s="989">
        <f>VLOOKUP($E281,CA$450:CD$461,4,FALSE)*CA281*($K281)+(CA281-CB281-CC281)*(1-$K281)</f>
        <v>0</v>
      </c>
      <c r="CE281" s="946"/>
      <c r="CH281" s="1025">
        <f>VLOOKUP($A281,'New Resources - Group'!$A$4:$Y$133,CH$2,FALSE)*CH$1</f>
        <v>0</v>
      </c>
      <c r="CI281" s="988">
        <f>$G281+CH281</f>
        <v>0</v>
      </c>
      <c r="CJ281" s="989">
        <f>VLOOKUP($E281,CI$450:CL$461,2,FALSE)*CI281*($K281)+IF($G281&lt;&gt;0,($H281/$G281)*CI281,0)*(1-$K281)</f>
        <v>0</v>
      </c>
      <c r="CK281" s="989">
        <f>VLOOKUP($E281,CI$450:CL$461,3,FALSE)*CI281*($K281)+IF($G281&lt;&gt;0,($I281/$G281)*CI281,0)*(1-$K281)</f>
        <v>0</v>
      </c>
      <c r="CL281" s="989">
        <f>VLOOKUP($E281,CI$450:CL$461,4,FALSE)*CI281*($K281)+(CI281-CJ281-CK281)*(1-$K281)</f>
        <v>0</v>
      </c>
      <c r="CM281" s="946"/>
      <c r="CP281" s="1025">
        <f>VLOOKUP($A281,'New Resources - Group'!$A$4:$Y$133,CP$2,FALSE)*CP$1</f>
        <v>0</v>
      </c>
      <c r="CQ281" s="988">
        <f>$G281+CP281</f>
        <v>0</v>
      </c>
      <c r="CR281" s="989">
        <f>VLOOKUP($E281,CQ$450:CT$461,2,FALSE)*CQ281*($K281)+IF($G281&lt;&gt;0,($H281/$G281)*CQ281,0)*(1-$K281)</f>
        <v>0</v>
      </c>
      <c r="CS281" s="989">
        <f>VLOOKUP($E281,CQ$450:CT$461,3,FALSE)*CQ281*($K281)+IF($G281&lt;&gt;0,($I281/$G281)*CQ281,0)*(1-$K281)</f>
        <v>0</v>
      </c>
      <c r="CT281" s="989">
        <f>VLOOKUP($E281,CQ$450:CT$461,4,FALSE)*CQ281*($K281)+(CQ281-CR281-CS281)*(1-$K281)</f>
        <v>0</v>
      </c>
      <c r="CU281" s="946"/>
      <c r="CX281" s="1025">
        <f>VLOOKUP($A281,'New Resources - Group'!$A$4:$Y$133,CX$2,FALSE)*CX$1</f>
        <v>0</v>
      </c>
      <c r="CY281" s="988">
        <f>$G281+CX281</f>
        <v>0</v>
      </c>
      <c r="CZ281" s="989">
        <f>VLOOKUP($E281,CY$450:DB$461,2,FALSE)*CY281*($K281)+IF($G281&lt;&gt;0,($H281/$G281)*CY281,0)*(1-$K281)</f>
        <v>0</v>
      </c>
      <c r="DA281" s="989">
        <f>VLOOKUP($E281,CY$450:DB$461,3,FALSE)*CY281*($K281)+IF($G281&lt;&gt;0,($I281/$G281)*CY281,0)*(1-$K281)</f>
        <v>0</v>
      </c>
      <c r="DB281" s="989">
        <f>VLOOKUP($E281,CY$450:DB$461,4,FALSE)*CY281*($K281)+(CY281-CZ281-DA281)*(1-$K281)</f>
        <v>0</v>
      </c>
      <c r="DC281" s="946"/>
      <c r="DF281" s="1025">
        <f>VLOOKUP($A281,'New Resources - Group'!$A$4:$Y$133,DF$2,FALSE)*DF$1</f>
        <v>0</v>
      </c>
      <c r="DG281" s="988">
        <f>$G281+DF281</f>
        <v>0</v>
      </c>
      <c r="DH281" s="989">
        <f>VLOOKUP($E281,DG$450:DJ$461,2,FALSE)*DG281*($K281)+IF($G281&lt;&gt;0,($H281/$G281)*DG281,0)*(1-$K281)</f>
        <v>0</v>
      </c>
      <c r="DI281" s="989">
        <f>VLOOKUP($E281,DG$450:DJ$461,3,FALSE)*DG281*($K281)+IF($G281&lt;&gt;0,($I281/$G281)*DG281,0)*(1-$K281)</f>
        <v>0</v>
      </c>
      <c r="DJ281" s="989">
        <f>VLOOKUP($E281,DG$450:DJ$461,4,FALSE)*DG281*($K281)+(DG281-DH281-DI281)*(1-$K281)</f>
        <v>0</v>
      </c>
      <c r="DK281" s="946"/>
      <c r="DN281" s="1025">
        <f>VLOOKUP($A281,'New Resources - Group'!$A$4:$Y$133,DN$2,FALSE)*DN$1</f>
        <v>0</v>
      </c>
      <c r="DO281" s="988">
        <f>$G281+DN281</f>
        <v>0</v>
      </c>
      <c r="DP281" s="989">
        <f>VLOOKUP($E281,DO$450:DR$461,2,FALSE)*DO281*($K281)+IF($G281&lt;&gt;0,($H281/$G281)*DO281,0)*(1-$K281)</f>
        <v>0</v>
      </c>
      <c r="DQ281" s="989">
        <f>VLOOKUP($E281,DO$450:DR$461,3,FALSE)*DO281*($K281)+IF($G281&lt;&gt;0,($I281/$G281)*DO281,0)*(1-$K281)</f>
        <v>0</v>
      </c>
      <c r="DR281" s="989">
        <f>VLOOKUP($E281,DO$450:DR$461,4,FALSE)*DO281*($K281)+(DO281-DP281-DQ281)*(1-$K281)</f>
        <v>0</v>
      </c>
      <c r="DS281" s="946"/>
      <c r="DV281" s="1025">
        <f>VLOOKUP($A281,'New Resources - Group'!$A$4:$Y$133,DV$2,FALSE)*DV$1</f>
        <v>0</v>
      </c>
      <c r="DW281" s="988">
        <f>$G281+DV281</f>
        <v>0</v>
      </c>
      <c r="DX281" s="989">
        <f>VLOOKUP($E281,DW$450:DZ$461,2,FALSE)*DW281*($K281)+IF($G281&lt;&gt;0,($H281/$G281)*DW281,0)*(1-$K281)</f>
        <v>0</v>
      </c>
      <c r="DY281" s="989">
        <f>VLOOKUP($E281,DW$450:DZ$461,3,FALSE)*DW281*($K281)+IF($G281&lt;&gt;0,($I281/$G281)*DW281,0)*(1-$K281)</f>
        <v>0</v>
      </c>
      <c r="DZ281" s="989">
        <f>VLOOKUP($E281,DW$450:DZ$461,4,FALSE)*DW281*($K281)+(DW281-DX281-DY281)*(1-$K281)</f>
        <v>0</v>
      </c>
      <c r="EA281" s="946"/>
      <c r="ED281" s="1025">
        <f>VLOOKUP($A281,'New Resources - Group'!$A$4:$Y$133,ED$2,FALSE)*ED$1</f>
        <v>0</v>
      </c>
      <c r="EE281" s="988">
        <f>$G281+ED281</f>
        <v>0</v>
      </c>
      <c r="EF281" s="989">
        <f>VLOOKUP($E281,EE$450:EH$461,2,FALSE)*EE281*($K281)+IF($G281&lt;&gt;0,($H281/$G281)*EE281,0)*(1-$K281)</f>
        <v>0</v>
      </c>
      <c r="EG281" s="989">
        <f>VLOOKUP($E281,EE$450:EH$461,3,FALSE)*EE281*($K281)+IF($G281&lt;&gt;0,($I281/$G281)*EE281,0)*(1-$K281)</f>
        <v>0</v>
      </c>
      <c r="EH281" s="989">
        <f>VLOOKUP($E281,EE$450:EH$461,4,FALSE)*EE281*($K281)+(EE281-EF281-EG281)*(1-$K281)</f>
        <v>0</v>
      </c>
      <c r="EI281" s="946"/>
      <c r="EL281" s="1025">
        <f>VLOOKUP($A281,'New Resources - Group'!$A$4:$Y$133,EL$2,FALSE)*EL$1</f>
        <v>0</v>
      </c>
      <c r="EM281" s="988">
        <f>$G281+EL281</f>
        <v>0</v>
      </c>
      <c r="EN281" s="989">
        <f>VLOOKUP($E281,EM$450:EP$461,2,FALSE)*EM281*($K281)+IF($G281&lt;&gt;0,($H281/$G281)*EM281,0)*(1-$K281)</f>
        <v>0</v>
      </c>
      <c r="EO281" s="989">
        <f>VLOOKUP($E281,EM$450:EP$461,3,FALSE)*EM281*($K281)+IF($G281&lt;&gt;0,($I281/$G281)*EM281,0)*(1-$K281)</f>
        <v>0</v>
      </c>
      <c r="EP281" s="989">
        <f>VLOOKUP($E281,EM$450:EP$461,4,FALSE)*EM281*($K281)+(EM281-EN281-EO281)*(1-$K281)</f>
        <v>0</v>
      </c>
      <c r="EQ281" s="946"/>
      <c r="ET281" s="1025">
        <f>VLOOKUP($A281,'New Resources - Group'!$A$4:$Y$133,ET$2,FALSE)*ET$1</f>
        <v>0</v>
      </c>
      <c r="EU281" s="988">
        <f>$G281+ET281</f>
        <v>0</v>
      </c>
      <c r="EV281" s="989">
        <f>VLOOKUP($E281,EU$450:EX$461,2,FALSE)*EU281*($K281)+IF($G281&lt;&gt;0,($H281/$G281)*EU281,0)*(1-$K281)</f>
        <v>0</v>
      </c>
      <c r="EW281" s="989">
        <f>VLOOKUP($E281,EU$450:EX$461,3,FALSE)*EU281*($K281)+IF($G281&lt;&gt;0,($I281/$G281)*EU281,0)*(1-$K281)</f>
        <v>0</v>
      </c>
      <c r="EX281" s="989">
        <f>VLOOKUP($E281,EU$450:EX$461,4,FALSE)*EU281*($K281)+(EU281-EV281-EW281)*(1-$K281)</f>
        <v>0</v>
      </c>
      <c r="EY281" s="946"/>
      <c r="FB281" s="1025">
        <f>VLOOKUP($A281,'New Resources - Group'!$A$4:$Y$133,FB$2,FALSE)*FB$1</f>
        <v>0</v>
      </c>
      <c r="FC281" s="988">
        <f>$G281+FB281</f>
        <v>0</v>
      </c>
      <c r="FD281" s="989">
        <f>VLOOKUP($E281,FC$450:FF$461,2,FALSE)*FC281*($K281)+IF($G281&lt;&gt;0,($H281/$G281)*FC281,0)*(1-$K281)</f>
        <v>0</v>
      </c>
      <c r="FE281" s="989">
        <f>VLOOKUP($E281,FC$450:FF$461,3,FALSE)*FC281*($K281)+IF($G281&lt;&gt;0,($I281/$G281)*FC281,0)*(1-$K281)</f>
        <v>0</v>
      </c>
      <c r="FF281" s="989">
        <f>VLOOKUP($E281,FC$450:FF$461,4,FALSE)*FC281*($K281)+(FC281-FD281-FE281)*(1-$K281)</f>
        <v>0</v>
      </c>
      <c r="FG281" s="946"/>
      <c r="FJ281" s="1025">
        <f>VLOOKUP($A281,'New Resources - Group'!$A$4:$Y$133,FJ$2,FALSE)*FJ$1</f>
        <v>0</v>
      </c>
      <c r="FK281" s="988">
        <f>$G281+FJ281</f>
        <v>0</v>
      </c>
      <c r="FL281" s="989">
        <f>VLOOKUP($E281,FK$450:FN$461,2,FALSE)*FK281*($K281)+IF($G281&lt;&gt;0,($H281/$G281)*FK281,0)*(1-$K281)</f>
        <v>0</v>
      </c>
      <c r="FM281" s="989">
        <f>VLOOKUP($E281,FK$450:FN$461,3,FALSE)*FK281*($K281)+IF($G281&lt;&gt;0,($I281/$G281)*FK281,0)*(1-$K281)</f>
        <v>0</v>
      </c>
      <c r="FN281" s="989">
        <f>VLOOKUP($E281,FK$450:FN$461,4,FALSE)*FK281*($K281)+(FK281-FL281-FM281)*(1-$K281)</f>
        <v>0</v>
      </c>
      <c r="FO281" s="946"/>
    </row>
    <row r="282" spans="1:171">
      <c r="A282" s="1198"/>
      <c r="B282" s="63" t="s">
        <v>152</v>
      </c>
      <c r="C282" s="1977" t="s">
        <v>728</v>
      </c>
      <c r="D282" s="896">
        <v>408.1</v>
      </c>
      <c r="E282" s="182" t="str">
        <f>'Sch 3A - Taxes'!E23</f>
        <v>LABOR</v>
      </c>
      <c r="F282" s="765"/>
      <c r="G282" s="182">
        <f>'Sch 3A - Taxes'!F23</f>
        <v>0</v>
      </c>
      <c r="H282" s="182">
        <f>'Sch 3A - Taxes'!G23</f>
        <v>0</v>
      </c>
      <c r="I282" s="182">
        <f>'Sch 3A - Taxes'!H23</f>
        <v>0</v>
      </c>
      <c r="J282" s="1247">
        <f>'Sch 3A - Taxes'!I23</f>
        <v>0</v>
      </c>
      <c r="K282" s="777">
        <f t="shared" si="271"/>
        <v>1</v>
      </c>
      <c r="O282" s="988">
        <f t="shared" ref="O282:O287" si="272">$G282</f>
        <v>0</v>
      </c>
      <c r="P282" s="989" t="e">
        <f>VLOOKUP($E282,O$450:R$461,2,FALSE)*O282*($K282)+IF($G282&lt;&gt;0,($H282/$G282)*O282,0)*(1-$K282)</f>
        <v>#DIV/0!</v>
      </c>
      <c r="Q282" s="989" t="e">
        <f>VLOOKUP($E282,O$450:R$461,3,FALSE)*O282*($K282)+IF($G282&lt;&gt;0,($I282/$G282)*O282,0)*(1-$K282)</f>
        <v>#DIV/0!</v>
      </c>
      <c r="R282" s="989" t="e">
        <f>VLOOKUP($E282,O$450:R$461,4,FALSE)*O282*($K282)+(O282-P282-Q282)*(1-$K282)</f>
        <v>#DIV/0!</v>
      </c>
      <c r="S282" s="946"/>
      <c r="W282" s="988">
        <f t="shared" ref="W282:W287" si="273">$G282</f>
        <v>0</v>
      </c>
      <c r="X282" s="989" t="e">
        <f>VLOOKUP($E282,W$450:Z$461,2,FALSE)*W282*($K282)+IF($G282&lt;&gt;0,($H282/$G282)*W282,0)*(1-$K282)</f>
        <v>#DIV/0!</v>
      </c>
      <c r="Y282" s="989" t="e">
        <f>VLOOKUP($E282,W$450:Z$461,3,FALSE)*W282*($K282)+IF($G282&lt;&gt;0,($I282/$G282)*W282,0)*(1-$K282)</f>
        <v>#DIV/0!</v>
      </c>
      <c r="Z282" s="989" t="e">
        <f>VLOOKUP($E282,W$450:Z$461,4,FALSE)*W282*($K282)+(W282-X282-Y282)*(1-$K282)</f>
        <v>#DIV/0!</v>
      </c>
      <c r="AA282" s="946"/>
      <c r="AE282" s="988">
        <f t="shared" ref="AE282:AE287" si="274">$G282</f>
        <v>0</v>
      </c>
      <c r="AF282" s="989" t="e">
        <f>VLOOKUP($E282,AE$450:AH$461,2,FALSE)*AE282*($K282)+IF($G282&lt;&gt;0,($H282/$G282)*AE282,0)*(1-$K282)</f>
        <v>#DIV/0!</v>
      </c>
      <c r="AG282" s="989" t="e">
        <f>VLOOKUP($E282,AE$450:AH$461,3,FALSE)*AE282*($K282)+IF($G282&lt;&gt;0,($I282/$G282)*AE282,0)*(1-$K282)</f>
        <v>#DIV/0!</v>
      </c>
      <c r="AH282" s="989" t="e">
        <f>VLOOKUP($E282,AE$450:AH$461,4,FALSE)*AE282*($K282)+(AE282-AF282-AG282)*(1-$K282)</f>
        <v>#DIV/0!</v>
      </c>
      <c r="AI282" s="946"/>
      <c r="AM282" s="988">
        <f t="shared" ref="AM282:AM287" si="275">$G282</f>
        <v>0</v>
      </c>
      <c r="AN282" s="989" t="e">
        <f>VLOOKUP($E282,AM$450:AP$461,2,FALSE)*AM282*($K282)+IF($G282&lt;&gt;0,($H282/$G282)*AM282,0)*(1-$K282)</f>
        <v>#DIV/0!</v>
      </c>
      <c r="AO282" s="989" t="e">
        <f>VLOOKUP($E282,AM$450:AP$461,3,FALSE)*AM282*($K282)+IF($G282&lt;&gt;0,($I282/$G282)*AM282,0)*(1-$K282)</f>
        <v>#DIV/0!</v>
      </c>
      <c r="AP282" s="989" t="e">
        <f>VLOOKUP($E282,AM$450:AP$461,4,FALSE)*AM282*($K282)+(AM282-AN282-AO282)*(1-$K282)</f>
        <v>#DIV/0!</v>
      </c>
      <c r="AQ282" s="946"/>
      <c r="AU282" s="988">
        <f t="shared" ref="AU282:AU287" si="276">$G282</f>
        <v>0</v>
      </c>
      <c r="AV282" s="989" t="e">
        <f>VLOOKUP($E282,AU$450:AX$461,2,FALSE)*AU282*($K282)+IF($G282&lt;&gt;0,($H282/$G282)*AU282,0)*(1-$K282)</f>
        <v>#DIV/0!</v>
      </c>
      <c r="AW282" s="989" t="e">
        <f>VLOOKUP($E282,AU$450:AX$461,3,FALSE)*AU282*($K282)+IF($G282&lt;&gt;0,($I282/$G282)*AU282,0)*(1-$K282)</f>
        <v>#DIV/0!</v>
      </c>
      <c r="AX282" s="989" t="e">
        <f>VLOOKUP($E282,AU$450:AX$461,4,FALSE)*AU282*($K282)+(AU282-AV282-AW282)*(1-$K282)</f>
        <v>#DIV/0!</v>
      </c>
      <c r="AY282" s="946"/>
      <c r="BC282" s="988">
        <f t="shared" ref="BC282:BC287" si="277">$G282</f>
        <v>0</v>
      </c>
      <c r="BD282" s="989" t="e">
        <f>VLOOKUP($E282,BC$450:BF$461,2,FALSE)*BC282*($K282)+IF($G282&lt;&gt;0,($H282/$G282)*BC282,0)*(1-$K282)</f>
        <v>#DIV/0!</v>
      </c>
      <c r="BE282" s="989" t="e">
        <f>VLOOKUP($E282,BC$450:BF$461,3,FALSE)*BC282*($K282)+IF($G282&lt;&gt;0,($I282/$G282)*BC282,0)*(1-$K282)</f>
        <v>#DIV/0!</v>
      </c>
      <c r="BF282" s="989" t="e">
        <f>VLOOKUP($E282,BC$450:BF$461,4,FALSE)*BC282*($K282)+(BC282-BD282-BE282)*(1-$K282)</f>
        <v>#DIV/0!</v>
      </c>
      <c r="BG282" s="946"/>
      <c r="BK282" s="988">
        <f t="shared" ref="BK282:BK287" si="278">$G282</f>
        <v>0</v>
      </c>
      <c r="BL282" s="989" t="e">
        <f>VLOOKUP($E282,BK$450:BN$461,2,FALSE)*BK282*($K282)+IF($G282&lt;&gt;0,($H282/$G282)*BK282,0)*(1-$K282)</f>
        <v>#DIV/0!</v>
      </c>
      <c r="BM282" s="989" t="e">
        <f>VLOOKUP($E282,BK$450:BN$461,3,FALSE)*BK282*($K282)+IF($G282&lt;&gt;0,($I282/$G282)*BK282,0)*(1-$K282)</f>
        <v>#DIV/0!</v>
      </c>
      <c r="BN282" s="989" t="e">
        <f>VLOOKUP($E282,BK$450:BN$461,4,FALSE)*BK282*($K282)+(BK282-BL282-BM282)*(1-$K282)</f>
        <v>#DIV/0!</v>
      </c>
      <c r="BO282" s="946"/>
      <c r="BS282" s="988">
        <f t="shared" ref="BS282:BS287" si="279">$G282</f>
        <v>0</v>
      </c>
      <c r="BT282" s="989" t="e">
        <f>VLOOKUP($E282,BS$450:BV$461,2,FALSE)*BS282*($K282)+IF($G282&lt;&gt;0,($H282/$G282)*BS282,0)*(1-$K282)</f>
        <v>#DIV/0!</v>
      </c>
      <c r="BU282" s="989" t="e">
        <f>VLOOKUP($E282,BS$450:BV$461,3,FALSE)*BS282*($K282)+IF($G282&lt;&gt;0,($I282/$G282)*BS282,0)*(1-$K282)</f>
        <v>#DIV/0!</v>
      </c>
      <c r="BV282" s="989" t="e">
        <f>VLOOKUP($E282,BS$450:BV$461,4,FALSE)*BS282*($K282)+(BS282-BT282-BU282)*(1-$K282)</f>
        <v>#DIV/0!</v>
      </c>
      <c r="BW282" s="946"/>
      <c r="CA282" s="988">
        <f t="shared" ref="CA282:CA287" si="280">$G282</f>
        <v>0</v>
      </c>
      <c r="CB282" s="989" t="e">
        <f>VLOOKUP($E282,CA$450:CD$461,2,FALSE)*CA282*($K282)+IF($G282&lt;&gt;0,($H282/$G282)*CA282,0)*(1-$K282)</f>
        <v>#DIV/0!</v>
      </c>
      <c r="CC282" s="989" t="e">
        <f>VLOOKUP($E282,CA$450:CD$461,3,FALSE)*CA282*($K282)+IF($G282&lt;&gt;0,($I282/$G282)*CA282,0)*(1-$K282)</f>
        <v>#DIV/0!</v>
      </c>
      <c r="CD282" s="989" t="e">
        <f>VLOOKUP($E282,CA$450:CD$461,4,FALSE)*CA282*($K282)+(CA282-CB282-CC282)*(1-$K282)</f>
        <v>#DIV/0!</v>
      </c>
      <c r="CE282" s="946"/>
      <c r="CI282" s="988">
        <f t="shared" ref="CI282:CI287" si="281">$G282</f>
        <v>0</v>
      </c>
      <c r="CJ282" s="989" t="e">
        <f>VLOOKUP($E282,CI$450:CL$461,2,FALSE)*CI282*($K282)+IF($G282&lt;&gt;0,($H282/$G282)*CI282,0)*(1-$K282)</f>
        <v>#DIV/0!</v>
      </c>
      <c r="CK282" s="989" t="e">
        <f>VLOOKUP($E282,CI$450:CL$461,3,FALSE)*CI282*($K282)+IF($G282&lt;&gt;0,($I282/$G282)*CI282,0)*(1-$K282)</f>
        <v>#DIV/0!</v>
      </c>
      <c r="CL282" s="989" t="e">
        <f>VLOOKUP($E282,CI$450:CL$461,4,FALSE)*CI282*($K282)+(CI282-CJ282-CK282)*(1-$K282)</f>
        <v>#DIV/0!</v>
      </c>
      <c r="CM282" s="946"/>
      <c r="CQ282" s="988">
        <f t="shared" ref="CQ282:CQ287" si="282">$G282</f>
        <v>0</v>
      </c>
      <c r="CR282" s="989" t="e">
        <f>VLOOKUP($E282,CQ$450:CT$461,2,FALSE)*CQ282*($K282)+IF($G282&lt;&gt;0,($H282/$G282)*CQ282,0)*(1-$K282)</f>
        <v>#DIV/0!</v>
      </c>
      <c r="CS282" s="989" t="e">
        <f>VLOOKUP($E282,CQ$450:CT$461,3,FALSE)*CQ282*($K282)+IF($G282&lt;&gt;0,($I282/$G282)*CQ282,0)*(1-$K282)</f>
        <v>#DIV/0!</v>
      </c>
      <c r="CT282" s="989" t="e">
        <f>VLOOKUP($E282,CQ$450:CT$461,4,FALSE)*CQ282*($K282)+(CQ282-CR282-CS282)*(1-$K282)</f>
        <v>#DIV/0!</v>
      </c>
      <c r="CU282" s="946"/>
      <c r="CY282" s="988">
        <f t="shared" ref="CY282:CY287" si="283">$G282</f>
        <v>0</v>
      </c>
      <c r="CZ282" s="989" t="e">
        <f>VLOOKUP($E282,CY$450:DB$461,2,FALSE)*CY282*($K282)+IF($G282&lt;&gt;0,($H282/$G282)*CY282,0)*(1-$K282)</f>
        <v>#DIV/0!</v>
      </c>
      <c r="DA282" s="989" t="e">
        <f>VLOOKUP($E282,CY$450:DB$461,3,FALSE)*CY282*($K282)+IF($G282&lt;&gt;0,($I282/$G282)*CY282,0)*(1-$K282)</f>
        <v>#DIV/0!</v>
      </c>
      <c r="DB282" s="989" t="e">
        <f>VLOOKUP($E282,CY$450:DB$461,4,FALSE)*CY282*($K282)+(CY282-CZ282-DA282)*(1-$K282)</f>
        <v>#DIV/0!</v>
      </c>
      <c r="DC282" s="946"/>
      <c r="DG282" s="988">
        <f t="shared" ref="DG282:DG287" si="284">$G282</f>
        <v>0</v>
      </c>
      <c r="DH282" s="989" t="e">
        <f>VLOOKUP($E282,DG$450:DJ$461,2,FALSE)*DG282*($K282)+IF($G282&lt;&gt;0,($H282/$G282)*DG282,0)*(1-$K282)</f>
        <v>#DIV/0!</v>
      </c>
      <c r="DI282" s="989" t="e">
        <f>VLOOKUP($E282,DG$450:DJ$461,3,FALSE)*DG282*($K282)+IF($G282&lt;&gt;0,($I282/$G282)*DG282,0)*(1-$K282)</f>
        <v>#DIV/0!</v>
      </c>
      <c r="DJ282" s="989" t="e">
        <f>VLOOKUP($E282,DG$450:DJ$461,4,FALSE)*DG282*($K282)+(DG282-DH282-DI282)*(1-$K282)</f>
        <v>#DIV/0!</v>
      </c>
      <c r="DK282" s="946"/>
      <c r="DO282" s="988">
        <f t="shared" ref="DO282:DO287" si="285">$G282</f>
        <v>0</v>
      </c>
      <c r="DP282" s="989" t="e">
        <f>VLOOKUP($E282,DO$450:DR$461,2,FALSE)*DO282*($K282)+IF($G282&lt;&gt;0,($H282/$G282)*DO282,0)*(1-$K282)</f>
        <v>#DIV/0!</v>
      </c>
      <c r="DQ282" s="989" t="e">
        <f>VLOOKUP($E282,DO$450:DR$461,3,FALSE)*DO282*($K282)+IF($G282&lt;&gt;0,($I282/$G282)*DO282,0)*(1-$K282)</f>
        <v>#DIV/0!</v>
      </c>
      <c r="DR282" s="989" t="e">
        <f>VLOOKUP($E282,DO$450:DR$461,4,FALSE)*DO282*($K282)+(DO282-DP282-DQ282)*(1-$K282)</f>
        <v>#DIV/0!</v>
      </c>
      <c r="DS282" s="946"/>
      <c r="DW282" s="988">
        <f t="shared" ref="DW282:DW287" si="286">$G282</f>
        <v>0</v>
      </c>
      <c r="DX282" s="989" t="e">
        <f>VLOOKUP($E282,DW$450:DZ$461,2,FALSE)*DW282*($K282)+IF($G282&lt;&gt;0,($H282/$G282)*DW282,0)*(1-$K282)</f>
        <v>#DIV/0!</v>
      </c>
      <c r="DY282" s="989" t="e">
        <f>VLOOKUP($E282,DW$450:DZ$461,3,FALSE)*DW282*($K282)+IF($G282&lt;&gt;0,($I282/$G282)*DW282,0)*(1-$K282)</f>
        <v>#DIV/0!</v>
      </c>
      <c r="DZ282" s="989" t="e">
        <f>VLOOKUP($E282,DW$450:DZ$461,4,FALSE)*DW282*($K282)+(DW282-DX282-DY282)*(1-$K282)</f>
        <v>#DIV/0!</v>
      </c>
      <c r="EA282" s="946"/>
      <c r="EE282" s="988">
        <f t="shared" ref="EE282:EE287" si="287">$G282</f>
        <v>0</v>
      </c>
      <c r="EF282" s="989" t="e">
        <f>VLOOKUP($E282,EE$450:EH$461,2,FALSE)*EE282*($K282)+IF($G282&lt;&gt;0,($H282/$G282)*EE282,0)*(1-$K282)</f>
        <v>#DIV/0!</v>
      </c>
      <c r="EG282" s="989" t="e">
        <f>VLOOKUP($E282,EE$450:EH$461,3,FALSE)*EE282*($K282)+IF($G282&lt;&gt;0,($I282/$G282)*EE282,0)*(1-$K282)</f>
        <v>#DIV/0!</v>
      </c>
      <c r="EH282" s="989" t="e">
        <f>VLOOKUP($E282,EE$450:EH$461,4,FALSE)*EE282*($K282)+(EE282-EF282-EG282)*(1-$K282)</f>
        <v>#DIV/0!</v>
      </c>
      <c r="EI282" s="946"/>
      <c r="EM282" s="988">
        <f t="shared" ref="EM282:EM287" si="288">$G282</f>
        <v>0</v>
      </c>
      <c r="EN282" s="989" t="e">
        <f>VLOOKUP($E282,EM$450:EP$461,2,FALSE)*EM282*($K282)+IF($G282&lt;&gt;0,($H282/$G282)*EM282,0)*(1-$K282)</f>
        <v>#DIV/0!</v>
      </c>
      <c r="EO282" s="989" t="e">
        <f>VLOOKUP($E282,EM$450:EP$461,3,FALSE)*EM282*($K282)+IF($G282&lt;&gt;0,($I282/$G282)*EM282,0)*(1-$K282)</f>
        <v>#DIV/0!</v>
      </c>
      <c r="EP282" s="989" t="e">
        <f>VLOOKUP($E282,EM$450:EP$461,4,FALSE)*EM282*($K282)+(EM282-EN282-EO282)*(1-$K282)</f>
        <v>#DIV/0!</v>
      </c>
      <c r="EQ282" s="946"/>
      <c r="EU282" s="988">
        <f t="shared" ref="EU282:EU287" si="289">$G282</f>
        <v>0</v>
      </c>
      <c r="EV282" s="989" t="e">
        <f>VLOOKUP($E282,EU$450:EX$461,2,FALSE)*EU282*($K282)+IF($G282&lt;&gt;0,($H282/$G282)*EU282,0)*(1-$K282)</f>
        <v>#DIV/0!</v>
      </c>
      <c r="EW282" s="989" t="e">
        <f>VLOOKUP($E282,EU$450:EX$461,3,FALSE)*EU282*($K282)+IF($G282&lt;&gt;0,($I282/$G282)*EU282,0)*(1-$K282)</f>
        <v>#DIV/0!</v>
      </c>
      <c r="EX282" s="989" t="e">
        <f>VLOOKUP($E282,EU$450:EX$461,4,FALSE)*EU282*($K282)+(EU282-EV282-EW282)*(1-$K282)</f>
        <v>#DIV/0!</v>
      </c>
      <c r="EY282" s="946"/>
      <c r="FC282" s="988">
        <f t="shared" ref="FC282:FC287" si="290">$G282</f>
        <v>0</v>
      </c>
      <c r="FD282" s="989" t="e">
        <f>VLOOKUP($E282,FC$450:FF$461,2,FALSE)*FC282*($K282)+IF($G282&lt;&gt;0,($H282/$G282)*FC282,0)*(1-$K282)</f>
        <v>#DIV/0!</v>
      </c>
      <c r="FE282" s="989" t="e">
        <f>VLOOKUP($E282,FC$450:FF$461,3,FALSE)*FC282*($K282)+IF($G282&lt;&gt;0,($I282/$G282)*FC282,0)*(1-$K282)</f>
        <v>#DIV/0!</v>
      </c>
      <c r="FF282" s="989" t="e">
        <f>VLOOKUP($E282,FC$450:FF$461,4,FALSE)*FC282*($K282)+(FC282-FD282-FE282)*(1-$K282)</f>
        <v>#DIV/0!</v>
      </c>
      <c r="FG282" s="946"/>
      <c r="FK282" s="988">
        <f t="shared" ref="FK282:FK287" si="291">$G282</f>
        <v>0</v>
      </c>
      <c r="FL282" s="989" t="e">
        <f>VLOOKUP($E282,FK$450:FN$461,2,FALSE)*FK282*($K282)+IF($G282&lt;&gt;0,($H282/$G282)*FK282,0)*(1-$K282)</f>
        <v>#DIV/0!</v>
      </c>
      <c r="FM282" s="989" t="e">
        <f>VLOOKUP($E282,FK$450:FN$461,3,FALSE)*FK282*($K282)+IF($G282&lt;&gt;0,($I282/$G282)*FK282,0)*(1-$K282)</f>
        <v>#DIV/0!</v>
      </c>
      <c r="FN282" s="989" t="e">
        <f>VLOOKUP($E282,FK$450:FN$461,4,FALSE)*FK282*($K282)+(FK282-FL282-FM282)*(1-$K282)</f>
        <v>#DIV/0!</v>
      </c>
      <c r="FO282" s="946"/>
    </row>
    <row r="283" spans="1:171">
      <c r="A283" s="1198"/>
      <c r="B283" s="63" t="s">
        <v>512</v>
      </c>
      <c r="C283" s="1977" t="s">
        <v>728</v>
      </c>
      <c r="D283" s="896">
        <v>409.1</v>
      </c>
      <c r="E283" s="182" t="str">
        <f>'Sch 3A - Taxes'!E24</f>
        <v>DIST</v>
      </c>
      <c r="F283" s="765"/>
      <c r="G283" s="182">
        <f>'Sch 3A - Taxes'!F24</f>
        <v>0</v>
      </c>
      <c r="H283" s="182">
        <f>'Sch 3A - Taxes'!G24</f>
        <v>0</v>
      </c>
      <c r="I283" s="182">
        <f>'Sch 3A - Taxes'!H24</f>
        <v>0</v>
      </c>
      <c r="J283" s="1247">
        <f>'Sch 3A - Taxes'!I24</f>
        <v>0</v>
      </c>
      <c r="K283" s="777">
        <f t="shared" si="271"/>
        <v>1</v>
      </c>
      <c r="O283" s="988">
        <f t="shared" si="272"/>
        <v>0</v>
      </c>
      <c r="P283" s="989">
        <f>VLOOKUP($E283,O$450:R$461,2,FALSE)*O283*($K283)+IF($G283&lt;&gt;0,($H283/$G283)*O283,0)*(1-$K283)</f>
        <v>0</v>
      </c>
      <c r="Q283" s="989">
        <f>VLOOKUP($E283,O$450:R$461,3,FALSE)*O283*($K283)+IF($G283&lt;&gt;0,($I283/$G283)*O283,0)*(1-$K283)</f>
        <v>0</v>
      </c>
      <c r="R283" s="989">
        <f>VLOOKUP($E283,O$450:R$461,4,FALSE)*O283*($K283)+(O283-P283-Q283)*(1-$K283)</f>
        <v>0</v>
      </c>
      <c r="S283" s="946"/>
      <c r="W283" s="988">
        <f t="shared" si="273"/>
        <v>0</v>
      </c>
      <c r="X283" s="989">
        <f>VLOOKUP($E283,W$450:Z$461,2,FALSE)*W283*($K283)+IF($G283&lt;&gt;0,($H283/$G283)*W283,0)*(1-$K283)</f>
        <v>0</v>
      </c>
      <c r="Y283" s="989">
        <f>VLOOKUP($E283,W$450:Z$461,3,FALSE)*W283*($K283)+IF($G283&lt;&gt;0,($I283/$G283)*W283,0)*(1-$K283)</f>
        <v>0</v>
      </c>
      <c r="Z283" s="989">
        <f>VLOOKUP($E283,W$450:Z$461,4,FALSE)*W283*($K283)+(W283-X283-Y283)*(1-$K283)</f>
        <v>0</v>
      </c>
      <c r="AA283" s="946"/>
      <c r="AE283" s="988">
        <f t="shared" si="274"/>
        <v>0</v>
      </c>
      <c r="AF283" s="989">
        <f>VLOOKUP($E283,AE$450:AH$461,2,FALSE)*AE283*($K283)+IF($G283&lt;&gt;0,($H283/$G283)*AE283,0)*(1-$K283)</f>
        <v>0</v>
      </c>
      <c r="AG283" s="989">
        <f>VLOOKUP($E283,AE$450:AH$461,3,FALSE)*AE283*($K283)+IF($G283&lt;&gt;0,($I283/$G283)*AE283,0)*(1-$K283)</f>
        <v>0</v>
      </c>
      <c r="AH283" s="989">
        <f>VLOOKUP($E283,AE$450:AH$461,4,FALSE)*AE283*($K283)+(AE283-AF283-AG283)*(1-$K283)</f>
        <v>0</v>
      </c>
      <c r="AI283" s="946"/>
      <c r="AM283" s="988">
        <f t="shared" si="275"/>
        <v>0</v>
      </c>
      <c r="AN283" s="989">
        <f>VLOOKUP($E283,AM$450:AP$461,2,FALSE)*AM283*($K283)+IF($G283&lt;&gt;0,($H283/$G283)*AM283,0)*(1-$K283)</f>
        <v>0</v>
      </c>
      <c r="AO283" s="989">
        <f>VLOOKUP($E283,AM$450:AP$461,3,FALSE)*AM283*($K283)+IF($G283&lt;&gt;0,($I283/$G283)*AM283,0)*(1-$K283)</f>
        <v>0</v>
      </c>
      <c r="AP283" s="989">
        <f>VLOOKUP($E283,AM$450:AP$461,4,FALSE)*AM283*($K283)+(AM283-AN283-AO283)*(1-$K283)</f>
        <v>0</v>
      </c>
      <c r="AQ283" s="946"/>
      <c r="AU283" s="988">
        <f t="shared" si="276"/>
        <v>0</v>
      </c>
      <c r="AV283" s="989">
        <f>VLOOKUP($E283,AU$450:AX$461,2,FALSE)*AU283*($K283)+IF($G283&lt;&gt;0,($H283/$G283)*AU283,0)*(1-$K283)</f>
        <v>0</v>
      </c>
      <c r="AW283" s="989">
        <f>VLOOKUP($E283,AU$450:AX$461,3,FALSE)*AU283*($K283)+IF($G283&lt;&gt;0,($I283/$G283)*AU283,0)*(1-$K283)</f>
        <v>0</v>
      </c>
      <c r="AX283" s="989">
        <f>VLOOKUP($E283,AU$450:AX$461,4,FALSE)*AU283*($K283)+(AU283-AV283-AW283)*(1-$K283)</f>
        <v>0</v>
      </c>
      <c r="AY283" s="946"/>
      <c r="BC283" s="988">
        <f t="shared" si="277"/>
        <v>0</v>
      </c>
      <c r="BD283" s="989">
        <f>VLOOKUP($E283,BC$450:BF$461,2,FALSE)*BC283*($K283)+IF($G283&lt;&gt;0,($H283/$G283)*BC283,0)*(1-$K283)</f>
        <v>0</v>
      </c>
      <c r="BE283" s="989">
        <f>VLOOKUP($E283,BC$450:BF$461,3,FALSE)*BC283*($K283)+IF($G283&lt;&gt;0,($I283/$G283)*BC283,0)*(1-$K283)</f>
        <v>0</v>
      </c>
      <c r="BF283" s="989">
        <f>VLOOKUP($E283,BC$450:BF$461,4,FALSE)*BC283*($K283)+(BC283-BD283-BE283)*(1-$K283)</f>
        <v>0</v>
      </c>
      <c r="BG283" s="946"/>
      <c r="BK283" s="988">
        <f t="shared" si="278"/>
        <v>0</v>
      </c>
      <c r="BL283" s="989">
        <f>VLOOKUP($E283,BK$450:BN$461,2,FALSE)*BK283*($K283)+IF($G283&lt;&gt;0,($H283/$G283)*BK283,0)*(1-$K283)</f>
        <v>0</v>
      </c>
      <c r="BM283" s="989">
        <f>VLOOKUP($E283,BK$450:BN$461,3,FALSE)*BK283*($K283)+IF($G283&lt;&gt;0,($I283/$G283)*BK283,0)*(1-$K283)</f>
        <v>0</v>
      </c>
      <c r="BN283" s="989">
        <f>VLOOKUP($E283,BK$450:BN$461,4,FALSE)*BK283*($K283)+(BK283-BL283-BM283)*(1-$K283)</f>
        <v>0</v>
      </c>
      <c r="BO283" s="946"/>
      <c r="BS283" s="988">
        <f t="shared" si="279"/>
        <v>0</v>
      </c>
      <c r="BT283" s="989">
        <f>VLOOKUP($E283,BS$450:BV$461,2,FALSE)*BS283*($K283)+IF($G283&lt;&gt;0,($H283/$G283)*BS283,0)*(1-$K283)</f>
        <v>0</v>
      </c>
      <c r="BU283" s="989">
        <f>VLOOKUP($E283,BS$450:BV$461,3,FALSE)*BS283*($K283)+IF($G283&lt;&gt;0,($I283/$G283)*BS283,0)*(1-$K283)</f>
        <v>0</v>
      </c>
      <c r="BV283" s="989">
        <f>VLOOKUP($E283,BS$450:BV$461,4,FALSE)*BS283*($K283)+(BS283-BT283-BU283)*(1-$K283)</f>
        <v>0</v>
      </c>
      <c r="BW283" s="946"/>
      <c r="CA283" s="988">
        <f t="shared" si="280"/>
        <v>0</v>
      </c>
      <c r="CB283" s="989">
        <f>VLOOKUP($E283,CA$450:CD$461,2,FALSE)*CA283*($K283)+IF($G283&lt;&gt;0,($H283/$G283)*CA283,0)*(1-$K283)</f>
        <v>0</v>
      </c>
      <c r="CC283" s="989">
        <f>VLOOKUP($E283,CA$450:CD$461,3,FALSE)*CA283*($K283)+IF($G283&lt;&gt;0,($I283/$G283)*CA283,0)*(1-$K283)</f>
        <v>0</v>
      </c>
      <c r="CD283" s="989">
        <f>VLOOKUP($E283,CA$450:CD$461,4,FALSE)*CA283*($K283)+(CA283-CB283-CC283)*(1-$K283)</f>
        <v>0</v>
      </c>
      <c r="CE283" s="946"/>
      <c r="CI283" s="988">
        <f t="shared" si="281"/>
        <v>0</v>
      </c>
      <c r="CJ283" s="989">
        <f>VLOOKUP($E283,CI$450:CL$461,2,FALSE)*CI283*($K283)+IF($G283&lt;&gt;0,($H283/$G283)*CI283,0)*(1-$K283)</f>
        <v>0</v>
      </c>
      <c r="CK283" s="989">
        <f>VLOOKUP($E283,CI$450:CL$461,3,FALSE)*CI283*($K283)+IF($G283&lt;&gt;0,($I283/$G283)*CI283,0)*(1-$K283)</f>
        <v>0</v>
      </c>
      <c r="CL283" s="989">
        <f>VLOOKUP($E283,CI$450:CL$461,4,FALSE)*CI283*($K283)+(CI283-CJ283-CK283)*(1-$K283)</f>
        <v>0</v>
      </c>
      <c r="CM283" s="946"/>
      <c r="CQ283" s="988">
        <f t="shared" si="282"/>
        <v>0</v>
      </c>
      <c r="CR283" s="989">
        <f>VLOOKUP($E283,CQ$450:CT$461,2,FALSE)*CQ283*($K283)+IF($G283&lt;&gt;0,($H283/$G283)*CQ283,0)*(1-$K283)</f>
        <v>0</v>
      </c>
      <c r="CS283" s="989">
        <f>VLOOKUP($E283,CQ$450:CT$461,3,FALSE)*CQ283*($K283)+IF($G283&lt;&gt;0,($I283/$G283)*CQ283,0)*(1-$K283)</f>
        <v>0</v>
      </c>
      <c r="CT283" s="989">
        <f>VLOOKUP($E283,CQ$450:CT$461,4,FALSE)*CQ283*($K283)+(CQ283-CR283-CS283)*(1-$K283)</f>
        <v>0</v>
      </c>
      <c r="CU283" s="946"/>
      <c r="CY283" s="988">
        <f t="shared" si="283"/>
        <v>0</v>
      </c>
      <c r="CZ283" s="989">
        <f>VLOOKUP($E283,CY$450:DB$461,2,FALSE)*CY283*($K283)+IF($G283&lt;&gt;0,($H283/$G283)*CY283,0)*(1-$K283)</f>
        <v>0</v>
      </c>
      <c r="DA283" s="989">
        <f>VLOOKUP($E283,CY$450:DB$461,3,FALSE)*CY283*($K283)+IF($G283&lt;&gt;0,($I283/$G283)*CY283,0)*(1-$K283)</f>
        <v>0</v>
      </c>
      <c r="DB283" s="989">
        <f>VLOOKUP($E283,CY$450:DB$461,4,FALSE)*CY283*($K283)+(CY283-CZ283-DA283)*(1-$K283)</f>
        <v>0</v>
      </c>
      <c r="DC283" s="946"/>
      <c r="DG283" s="988">
        <f t="shared" si="284"/>
        <v>0</v>
      </c>
      <c r="DH283" s="989">
        <f>VLOOKUP($E283,DG$450:DJ$461,2,FALSE)*DG283*($K283)+IF($G283&lt;&gt;0,($H283/$G283)*DG283,0)*(1-$K283)</f>
        <v>0</v>
      </c>
      <c r="DI283" s="989">
        <f>VLOOKUP($E283,DG$450:DJ$461,3,FALSE)*DG283*($K283)+IF($G283&lt;&gt;0,($I283/$G283)*DG283,0)*(1-$K283)</f>
        <v>0</v>
      </c>
      <c r="DJ283" s="989">
        <f>VLOOKUP($E283,DG$450:DJ$461,4,FALSE)*DG283*($K283)+(DG283-DH283-DI283)*(1-$K283)</f>
        <v>0</v>
      </c>
      <c r="DK283" s="946"/>
      <c r="DO283" s="988">
        <f t="shared" si="285"/>
        <v>0</v>
      </c>
      <c r="DP283" s="989">
        <f>VLOOKUP($E283,DO$450:DR$461,2,FALSE)*DO283*($K283)+IF($G283&lt;&gt;0,($H283/$G283)*DO283,0)*(1-$K283)</f>
        <v>0</v>
      </c>
      <c r="DQ283" s="989">
        <f>VLOOKUP($E283,DO$450:DR$461,3,FALSE)*DO283*($K283)+IF($G283&lt;&gt;0,($I283/$G283)*DO283,0)*(1-$K283)</f>
        <v>0</v>
      </c>
      <c r="DR283" s="989">
        <f>VLOOKUP($E283,DO$450:DR$461,4,FALSE)*DO283*($K283)+(DO283-DP283-DQ283)*(1-$K283)</f>
        <v>0</v>
      </c>
      <c r="DS283" s="946"/>
      <c r="DW283" s="988">
        <f t="shared" si="286"/>
        <v>0</v>
      </c>
      <c r="DX283" s="989">
        <f>VLOOKUP($E283,DW$450:DZ$461,2,FALSE)*DW283*($K283)+IF($G283&lt;&gt;0,($H283/$G283)*DW283,0)*(1-$K283)</f>
        <v>0</v>
      </c>
      <c r="DY283" s="989">
        <f>VLOOKUP($E283,DW$450:DZ$461,3,FALSE)*DW283*($K283)+IF($G283&lt;&gt;0,($I283/$G283)*DW283,0)*(1-$K283)</f>
        <v>0</v>
      </c>
      <c r="DZ283" s="989">
        <f>VLOOKUP($E283,DW$450:DZ$461,4,FALSE)*DW283*($K283)+(DW283-DX283-DY283)*(1-$K283)</f>
        <v>0</v>
      </c>
      <c r="EA283" s="946"/>
      <c r="EE283" s="988">
        <f t="shared" si="287"/>
        <v>0</v>
      </c>
      <c r="EF283" s="989">
        <f>VLOOKUP($E283,EE$450:EH$461,2,FALSE)*EE283*($K283)+IF($G283&lt;&gt;0,($H283/$G283)*EE283,0)*(1-$K283)</f>
        <v>0</v>
      </c>
      <c r="EG283" s="989">
        <f>VLOOKUP($E283,EE$450:EH$461,3,FALSE)*EE283*($K283)+IF($G283&lt;&gt;0,($I283/$G283)*EE283,0)*(1-$K283)</f>
        <v>0</v>
      </c>
      <c r="EH283" s="989">
        <f>VLOOKUP($E283,EE$450:EH$461,4,FALSE)*EE283*($K283)+(EE283-EF283-EG283)*(1-$K283)</f>
        <v>0</v>
      </c>
      <c r="EI283" s="946"/>
      <c r="EM283" s="988">
        <f t="shared" si="288"/>
        <v>0</v>
      </c>
      <c r="EN283" s="989">
        <f>VLOOKUP($E283,EM$450:EP$461,2,FALSE)*EM283*($K283)+IF($G283&lt;&gt;0,($H283/$G283)*EM283,0)*(1-$K283)</f>
        <v>0</v>
      </c>
      <c r="EO283" s="989">
        <f>VLOOKUP($E283,EM$450:EP$461,3,FALSE)*EM283*($K283)+IF($G283&lt;&gt;0,($I283/$G283)*EM283,0)*(1-$K283)</f>
        <v>0</v>
      </c>
      <c r="EP283" s="989">
        <f>VLOOKUP($E283,EM$450:EP$461,4,FALSE)*EM283*($K283)+(EM283-EN283-EO283)*(1-$K283)</f>
        <v>0</v>
      </c>
      <c r="EQ283" s="946"/>
      <c r="EU283" s="988">
        <f t="shared" si="289"/>
        <v>0</v>
      </c>
      <c r="EV283" s="989">
        <f>VLOOKUP($E283,EU$450:EX$461,2,FALSE)*EU283*($K283)+IF($G283&lt;&gt;0,($H283/$G283)*EU283,0)*(1-$K283)</f>
        <v>0</v>
      </c>
      <c r="EW283" s="989">
        <f>VLOOKUP($E283,EU$450:EX$461,3,FALSE)*EU283*($K283)+IF($G283&lt;&gt;0,($I283/$G283)*EU283,0)*(1-$K283)</f>
        <v>0</v>
      </c>
      <c r="EX283" s="989">
        <f>VLOOKUP($E283,EU$450:EX$461,4,FALSE)*EU283*($K283)+(EU283-EV283-EW283)*(1-$K283)</f>
        <v>0</v>
      </c>
      <c r="EY283" s="946"/>
      <c r="FC283" s="988">
        <f t="shared" si="290"/>
        <v>0</v>
      </c>
      <c r="FD283" s="989">
        <f>VLOOKUP($E283,FC$450:FF$461,2,FALSE)*FC283*($K283)+IF($G283&lt;&gt;0,($H283/$G283)*FC283,0)*(1-$K283)</f>
        <v>0</v>
      </c>
      <c r="FE283" s="989">
        <f>VLOOKUP($E283,FC$450:FF$461,3,FALSE)*FC283*($K283)+IF($G283&lt;&gt;0,($I283/$G283)*FC283,0)*(1-$K283)</f>
        <v>0</v>
      </c>
      <c r="FF283" s="989">
        <f>VLOOKUP($E283,FC$450:FF$461,4,FALSE)*FC283*($K283)+(FC283-FD283-FE283)*(1-$K283)</f>
        <v>0</v>
      </c>
      <c r="FG283" s="946"/>
      <c r="FK283" s="988">
        <f t="shared" si="291"/>
        <v>0</v>
      </c>
      <c r="FL283" s="989">
        <f>VLOOKUP($E283,FK$450:FN$461,2,FALSE)*FK283*($K283)+IF($G283&lt;&gt;0,($H283/$G283)*FK283,0)*(1-$K283)</f>
        <v>0</v>
      </c>
      <c r="FM283" s="989">
        <f>VLOOKUP($E283,FK$450:FN$461,3,FALSE)*FK283*($K283)+IF($G283&lt;&gt;0,($I283/$G283)*FK283,0)*(1-$K283)</f>
        <v>0</v>
      </c>
      <c r="FN283" s="989">
        <f>VLOOKUP($E283,FK$450:FN$461,4,FALSE)*FK283*($K283)+(FK283-FL283-FM283)*(1-$K283)</f>
        <v>0</v>
      </c>
      <c r="FO283" s="946"/>
    </row>
    <row r="284" spans="1:171">
      <c r="A284" s="1198"/>
      <c r="B284" s="63" t="s">
        <v>513</v>
      </c>
      <c r="C284" s="1977" t="s">
        <v>728</v>
      </c>
      <c r="D284" s="896">
        <v>408.1</v>
      </c>
      <c r="E284" s="182" t="str">
        <f>'Sch 3A - Taxes'!E25</f>
        <v>DIST</v>
      </c>
      <c r="F284" s="765"/>
      <c r="G284" s="182">
        <f>'Sch 3A - Taxes'!F25</f>
        <v>0</v>
      </c>
      <c r="H284" s="182">
        <f>'Sch 3A - Taxes'!G25</f>
        <v>0</v>
      </c>
      <c r="I284" s="182">
        <f>'Sch 3A - Taxes'!H25</f>
        <v>0</v>
      </c>
      <c r="J284" s="1247">
        <f>'Sch 3A - Taxes'!I25</f>
        <v>0</v>
      </c>
      <c r="K284" s="777">
        <f t="shared" si="271"/>
        <v>1</v>
      </c>
      <c r="O284" s="988">
        <f t="shared" si="272"/>
        <v>0</v>
      </c>
      <c r="P284" s="989">
        <f>VLOOKUP($E284,O$450:R$461,2,FALSE)*O284*($K284)+IF($G284&lt;&gt;0,($H284/$G284)*O284,0)*(1-$K284)</f>
        <v>0</v>
      </c>
      <c r="Q284" s="989">
        <f>VLOOKUP($E284,O$450:R$461,3,FALSE)*O284*($K284)+IF($G284&lt;&gt;0,($I284/$G284)*O284,0)*(1-$K284)</f>
        <v>0</v>
      </c>
      <c r="R284" s="989">
        <f>VLOOKUP($E284,O$450:R$461,4,FALSE)*O284*($K284)+(O284-P284-Q284)*(1-$K284)</f>
        <v>0</v>
      </c>
      <c r="S284" s="946"/>
      <c r="W284" s="988">
        <f t="shared" si="273"/>
        <v>0</v>
      </c>
      <c r="X284" s="989">
        <f>VLOOKUP($E284,W$450:Z$461,2,FALSE)*W284*($K284)+IF($G284&lt;&gt;0,($H284/$G284)*W284,0)*(1-$K284)</f>
        <v>0</v>
      </c>
      <c r="Y284" s="989">
        <f>VLOOKUP($E284,W$450:Z$461,3,FALSE)*W284*($K284)+IF($G284&lt;&gt;0,($I284/$G284)*W284,0)*(1-$K284)</f>
        <v>0</v>
      </c>
      <c r="Z284" s="989">
        <f>VLOOKUP($E284,W$450:Z$461,4,FALSE)*W284*($K284)+(W284-X284-Y284)*(1-$K284)</f>
        <v>0</v>
      </c>
      <c r="AA284" s="946"/>
      <c r="AE284" s="988">
        <f t="shared" si="274"/>
        <v>0</v>
      </c>
      <c r="AF284" s="989">
        <f>VLOOKUP($E284,AE$450:AH$461,2,FALSE)*AE284*($K284)+IF($G284&lt;&gt;0,($H284/$G284)*AE284,0)*(1-$K284)</f>
        <v>0</v>
      </c>
      <c r="AG284" s="989">
        <f>VLOOKUP($E284,AE$450:AH$461,3,FALSE)*AE284*($K284)+IF($G284&lt;&gt;0,($I284/$G284)*AE284,0)*(1-$K284)</f>
        <v>0</v>
      </c>
      <c r="AH284" s="989">
        <f>VLOOKUP($E284,AE$450:AH$461,4,FALSE)*AE284*($K284)+(AE284-AF284-AG284)*(1-$K284)</f>
        <v>0</v>
      </c>
      <c r="AI284" s="946"/>
      <c r="AM284" s="988">
        <f t="shared" si="275"/>
        <v>0</v>
      </c>
      <c r="AN284" s="989">
        <f>VLOOKUP($E284,AM$450:AP$461,2,FALSE)*AM284*($K284)+IF($G284&lt;&gt;0,($H284/$G284)*AM284,0)*(1-$K284)</f>
        <v>0</v>
      </c>
      <c r="AO284" s="989">
        <f>VLOOKUP($E284,AM$450:AP$461,3,FALSE)*AM284*($K284)+IF($G284&lt;&gt;0,($I284/$G284)*AM284,0)*(1-$K284)</f>
        <v>0</v>
      </c>
      <c r="AP284" s="989">
        <f>VLOOKUP($E284,AM$450:AP$461,4,FALSE)*AM284*($K284)+(AM284-AN284-AO284)*(1-$K284)</f>
        <v>0</v>
      </c>
      <c r="AQ284" s="946"/>
      <c r="AU284" s="988">
        <f t="shared" si="276"/>
        <v>0</v>
      </c>
      <c r="AV284" s="989">
        <f>VLOOKUP($E284,AU$450:AX$461,2,FALSE)*AU284*($K284)+IF($G284&lt;&gt;0,($H284/$G284)*AU284,0)*(1-$K284)</f>
        <v>0</v>
      </c>
      <c r="AW284" s="989">
        <f>VLOOKUP($E284,AU$450:AX$461,3,FALSE)*AU284*($K284)+IF($G284&lt;&gt;0,($I284/$G284)*AU284,0)*(1-$K284)</f>
        <v>0</v>
      </c>
      <c r="AX284" s="989">
        <f>VLOOKUP($E284,AU$450:AX$461,4,FALSE)*AU284*($K284)+(AU284-AV284-AW284)*(1-$K284)</f>
        <v>0</v>
      </c>
      <c r="AY284" s="946"/>
      <c r="BC284" s="988">
        <f t="shared" si="277"/>
        <v>0</v>
      </c>
      <c r="BD284" s="989">
        <f>VLOOKUP($E284,BC$450:BF$461,2,FALSE)*BC284*($K284)+IF($G284&lt;&gt;0,($H284/$G284)*BC284,0)*(1-$K284)</f>
        <v>0</v>
      </c>
      <c r="BE284" s="989">
        <f>VLOOKUP($E284,BC$450:BF$461,3,FALSE)*BC284*($K284)+IF($G284&lt;&gt;0,($I284/$G284)*BC284,0)*(1-$K284)</f>
        <v>0</v>
      </c>
      <c r="BF284" s="989">
        <f>VLOOKUP($E284,BC$450:BF$461,4,FALSE)*BC284*($K284)+(BC284-BD284-BE284)*(1-$K284)</f>
        <v>0</v>
      </c>
      <c r="BG284" s="946"/>
      <c r="BK284" s="988">
        <f t="shared" si="278"/>
        <v>0</v>
      </c>
      <c r="BL284" s="989">
        <f>VLOOKUP($E284,BK$450:BN$461,2,FALSE)*BK284*($K284)+IF($G284&lt;&gt;0,($H284/$G284)*BK284,0)*(1-$K284)</f>
        <v>0</v>
      </c>
      <c r="BM284" s="989">
        <f>VLOOKUP($E284,BK$450:BN$461,3,FALSE)*BK284*($K284)+IF($G284&lt;&gt;0,($I284/$G284)*BK284,0)*(1-$K284)</f>
        <v>0</v>
      </c>
      <c r="BN284" s="989">
        <f>VLOOKUP($E284,BK$450:BN$461,4,FALSE)*BK284*($K284)+(BK284-BL284-BM284)*(1-$K284)</f>
        <v>0</v>
      </c>
      <c r="BO284" s="946"/>
      <c r="BS284" s="988">
        <f t="shared" si="279"/>
        <v>0</v>
      </c>
      <c r="BT284" s="989">
        <f>VLOOKUP($E284,BS$450:BV$461,2,FALSE)*BS284*($K284)+IF($G284&lt;&gt;0,($H284/$G284)*BS284,0)*(1-$K284)</f>
        <v>0</v>
      </c>
      <c r="BU284" s="989">
        <f>VLOOKUP($E284,BS$450:BV$461,3,FALSE)*BS284*($K284)+IF($G284&lt;&gt;0,($I284/$G284)*BS284,0)*(1-$K284)</f>
        <v>0</v>
      </c>
      <c r="BV284" s="989">
        <f>VLOOKUP($E284,BS$450:BV$461,4,FALSE)*BS284*($K284)+(BS284-BT284-BU284)*(1-$K284)</f>
        <v>0</v>
      </c>
      <c r="BW284" s="946"/>
      <c r="CA284" s="988">
        <f t="shared" si="280"/>
        <v>0</v>
      </c>
      <c r="CB284" s="989">
        <f>VLOOKUP($E284,CA$450:CD$461,2,FALSE)*CA284*($K284)+IF($G284&lt;&gt;0,($H284/$G284)*CA284,0)*(1-$K284)</f>
        <v>0</v>
      </c>
      <c r="CC284" s="989">
        <f>VLOOKUP($E284,CA$450:CD$461,3,FALSE)*CA284*($K284)+IF($G284&lt;&gt;0,($I284/$G284)*CA284,0)*(1-$K284)</f>
        <v>0</v>
      </c>
      <c r="CD284" s="989">
        <f>VLOOKUP($E284,CA$450:CD$461,4,FALSE)*CA284*($K284)+(CA284-CB284-CC284)*(1-$K284)</f>
        <v>0</v>
      </c>
      <c r="CE284" s="946"/>
      <c r="CI284" s="988">
        <f t="shared" si="281"/>
        <v>0</v>
      </c>
      <c r="CJ284" s="989">
        <f>VLOOKUP($E284,CI$450:CL$461,2,FALSE)*CI284*($K284)+IF($G284&lt;&gt;0,($H284/$G284)*CI284,0)*(1-$K284)</f>
        <v>0</v>
      </c>
      <c r="CK284" s="989">
        <f>VLOOKUP($E284,CI$450:CL$461,3,FALSE)*CI284*($K284)+IF($G284&lt;&gt;0,($I284/$G284)*CI284,0)*(1-$K284)</f>
        <v>0</v>
      </c>
      <c r="CL284" s="989">
        <f>VLOOKUP($E284,CI$450:CL$461,4,FALSE)*CI284*($K284)+(CI284-CJ284-CK284)*(1-$K284)</f>
        <v>0</v>
      </c>
      <c r="CM284" s="946"/>
      <c r="CQ284" s="988">
        <f t="shared" si="282"/>
        <v>0</v>
      </c>
      <c r="CR284" s="989">
        <f>VLOOKUP($E284,CQ$450:CT$461,2,FALSE)*CQ284*($K284)+IF($G284&lt;&gt;0,($H284/$G284)*CQ284,0)*(1-$K284)</f>
        <v>0</v>
      </c>
      <c r="CS284" s="989">
        <f>VLOOKUP($E284,CQ$450:CT$461,3,FALSE)*CQ284*($K284)+IF($G284&lt;&gt;0,($I284/$G284)*CQ284,0)*(1-$K284)</f>
        <v>0</v>
      </c>
      <c r="CT284" s="989">
        <f>VLOOKUP($E284,CQ$450:CT$461,4,FALSE)*CQ284*($K284)+(CQ284-CR284-CS284)*(1-$K284)</f>
        <v>0</v>
      </c>
      <c r="CU284" s="946"/>
      <c r="CY284" s="988">
        <f t="shared" si="283"/>
        <v>0</v>
      </c>
      <c r="CZ284" s="989">
        <f>VLOOKUP($E284,CY$450:DB$461,2,FALSE)*CY284*($K284)+IF($G284&lt;&gt;0,($H284/$G284)*CY284,0)*(1-$K284)</f>
        <v>0</v>
      </c>
      <c r="DA284" s="989">
        <f>VLOOKUP($E284,CY$450:DB$461,3,FALSE)*CY284*($K284)+IF($G284&lt;&gt;0,($I284/$G284)*CY284,0)*(1-$K284)</f>
        <v>0</v>
      </c>
      <c r="DB284" s="989">
        <f>VLOOKUP($E284,CY$450:DB$461,4,FALSE)*CY284*($K284)+(CY284-CZ284-DA284)*(1-$K284)</f>
        <v>0</v>
      </c>
      <c r="DC284" s="946"/>
      <c r="DG284" s="988">
        <f t="shared" si="284"/>
        <v>0</v>
      </c>
      <c r="DH284" s="989">
        <f>VLOOKUP($E284,DG$450:DJ$461,2,FALSE)*DG284*($K284)+IF($G284&lt;&gt;0,($H284/$G284)*DG284,0)*(1-$K284)</f>
        <v>0</v>
      </c>
      <c r="DI284" s="989">
        <f>VLOOKUP($E284,DG$450:DJ$461,3,FALSE)*DG284*($K284)+IF($G284&lt;&gt;0,($I284/$G284)*DG284,0)*(1-$K284)</f>
        <v>0</v>
      </c>
      <c r="DJ284" s="989">
        <f>VLOOKUP($E284,DG$450:DJ$461,4,FALSE)*DG284*($K284)+(DG284-DH284-DI284)*(1-$K284)</f>
        <v>0</v>
      </c>
      <c r="DK284" s="946"/>
      <c r="DO284" s="988">
        <f t="shared" si="285"/>
        <v>0</v>
      </c>
      <c r="DP284" s="989">
        <f>VLOOKUP($E284,DO$450:DR$461,2,FALSE)*DO284*($K284)+IF($G284&lt;&gt;0,($H284/$G284)*DO284,0)*(1-$K284)</f>
        <v>0</v>
      </c>
      <c r="DQ284" s="989">
        <f>VLOOKUP($E284,DO$450:DR$461,3,FALSE)*DO284*($K284)+IF($G284&lt;&gt;0,($I284/$G284)*DO284,0)*(1-$K284)</f>
        <v>0</v>
      </c>
      <c r="DR284" s="989">
        <f>VLOOKUP($E284,DO$450:DR$461,4,FALSE)*DO284*($K284)+(DO284-DP284-DQ284)*(1-$K284)</f>
        <v>0</v>
      </c>
      <c r="DS284" s="946"/>
      <c r="DW284" s="988">
        <f t="shared" si="286"/>
        <v>0</v>
      </c>
      <c r="DX284" s="989">
        <f>VLOOKUP($E284,DW$450:DZ$461,2,FALSE)*DW284*($K284)+IF($G284&lt;&gt;0,($H284/$G284)*DW284,0)*(1-$K284)</f>
        <v>0</v>
      </c>
      <c r="DY284" s="989">
        <f>VLOOKUP($E284,DW$450:DZ$461,3,FALSE)*DW284*($K284)+IF($G284&lt;&gt;0,($I284/$G284)*DW284,0)*(1-$K284)</f>
        <v>0</v>
      </c>
      <c r="DZ284" s="989">
        <f>VLOOKUP($E284,DW$450:DZ$461,4,FALSE)*DW284*($K284)+(DW284-DX284-DY284)*(1-$K284)</f>
        <v>0</v>
      </c>
      <c r="EA284" s="946"/>
      <c r="EE284" s="988">
        <f t="shared" si="287"/>
        <v>0</v>
      </c>
      <c r="EF284" s="989">
        <f>VLOOKUP($E284,EE$450:EH$461,2,FALSE)*EE284*($K284)+IF($G284&lt;&gt;0,($H284/$G284)*EE284,0)*(1-$K284)</f>
        <v>0</v>
      </c>
      <c r="EG284" s="989">
        <f>VLOOKUP($E284,EE$450:EH$461,3,FALSE)*EE284*($K284)+IF($G284&lt;&gt;0,($I284/$G284)*EE284,0)*(1-$K284)</f>
        <v>0</v>
      </c>
      <c r="EH284" s="989">
        <f>VLOOKUP($E284,EE$450:EH$461,4,FALSE)*EE284*($K284)+(EE284-EF284-EG284)*(1-$K284)</f>
        <v>0</v>
      </c>
      <c r="EI284" s="946"/>
      <c r="EM284" s="988">
        <f t="shared" si="288"/>
        <v>0</v>
      </c>
      <c r="EN284" s="989">
        <f>VLOOKUP($E284,EM$450:EP$461,2,FALSE)*EM284*($K284)+IF($G284&lt;&gt;0,($H284/$G284)*EM284,0)*(1-$K284)</f>
        <v>0</v>
      </c>
      <c r="EO284" s="989">
        <f>VLOOKUP($E284,EM$450:EP$461,3,FALSE)*EM284*($K284)+IF($G284&lt;&gt;0,($I284/$G284)*EM284,0)*(1-$K284)</f>
        <v>0</v>
      </c>
      <c r="EP284" s="989">
        <f>VLOOKUP($E284,EM$450:EP$461,4,FALSE)*EM284*($K284)+(EM284-EN284-EO284)*(1-$K284)</f>
        <v>0</v>
      </c>
      <c r="EQ284" s="946"/>
      <c r="EU284" s="988">
        <f t="shared" si="289"/>
        <v>0</v>
      </c>
      <c r="EV284" s="989">
        <f>VLOOKUP($E284,EU$450:EX$461,2,FALSE)*EU284*($K284)+IF($G284&lt;&gt;0,($H284/$G284)*EU284,0)*(1-$K284)</f>
        <v>0</v>
      </c>
      <c r="EW284" s="989">
        <f>VLOOKUP($E284,EU$450:EX$461,3,FALSE)*EU284*($K284)+IF($G284&lt;&gt;0,($I284/$G284)*EU284,0)*(1-$K284)</f>
        <v>0</v>
      </c>
      <c r="EX284" s="989">
        <f>VLOOKUP($E284,EU$450:EX$461,4,FALSE)*EU284*($K284)+(EU284-EV284-EW284)*(1-$K284)</f>
        <v>0</v>
      </c>
      <c r="EY284" s="946"/>
      <c r="FC284" s="988">
        <f t="shared" si="290"/>
        <v>0</v>
      </c>
      <c r="FD284" s="989">
        <f>VLOOKUP($E284,FC$450:FF$461,2,FALSE)*FC284*($K284)+IF($G284&lt;&gt;0,($H284/$G284)*FC284,0)*(1-$K284)</f>
        <v>0</v>
      </c>
      <c r="FE284" s="989">
        <f>VLOOKUP($E284,FC$450:FF$461,3,FALSE)*FC284*($K284)+IF($G284&lt;&gt;0,($I284/$G284)*FC284,0)*(1-$K284)</f>
        <v>0</v>
      </c>
      <c r="FF284" s="989">
        <f>VLOOKUP($E284,FC$450:FF$461,4,FALSE)*FC284*($K284)+(FC284-FD284-FE284)*(1-$K284)</f>
        <v>0</v>
      </c>
      <c r="FG284" s="946"/>
      <c r="FK284" s="988">
        <f t="shared" si="291"/>
        <v>0</v>
      </c>
      <c r="FL284" s="989">
        <f>VLOOKUP($E284,FK$450:FN$461,2,FALSE)*FK284*($K284)+IF($G284&lt;&gt;0,($H284/$G284)*FK284,0)*(1-$K284)</f>
        <v>0</v>
      </c>
      <c r="FM284" s="989">
        <f>VLOOKUP($E284,FK$450:FN$461,3,FALSE)*FK284*($K284)+IF($G284&lt;&gt;0,($I284/$G284)*FK284,0)*(1-$K284)</f>
        <v>0</v>
      </c>
      <c r="FN284" s="989">
        <f>VLOOKUP($E284,FK$450:FN$461,4,FALSE)*FK284*($K284)+(FK284-FL284-FM284)*(1-$K284)</f>
        <v>0</v>
      </c>
      <c r="FO284" s="946"/>
    </row>
    <row r="285" spans="1:171">
      <c r="A285" s="1198"/>
      <c r="B285" s="63" t="s">
        <v>153</v>
      </c>
      <c r="C285" s="1977" t="s">
        <v>728</v>
      </c>
      <c r="D285" s="896">
        <v>408.1</v>
      </c>
      <c r="E285" s="182" t="str">
        <f>'Sch 3A - Taxes'!E26</f>
        <v>DIST</v>
      </c>
      <c r="F285" s="765"/>
      <c r="G285" s="182">
        <f>'Sch 3A - Taxes'!F26</f>
        <v>0</v>
      </c>
      <c r="H285" s="182">
        <f>'Sch 3A - Taxes'!G26</f>
        <v>0</v>
      </c>
      <c r="I285" s="182">
        <f>'Sch 3A - Taxes'!H26</f>
        <v>0</v>
      </c>
      <c r="J285" s="1247">
        <f>'Sch 3A - Taxes'!I26</f>
        <v>0</v>
      </c>
      <c r="K285" s="777">
        <f t="shared" si="271"/>
        <v>1</v>
      </c>
      <c r="O285" s="988">
        <f t="shared" si="272"/>
        <v>0</v>
      </c>
      <c r="P285" s="989">
        <f>VLOOKUP($E285,O$450:R$461,2,FALSE)*O285*($K285)+IF($G285&lt;&gt;0,($H285/$G285)*O285,0)*(1-$K285)</f>
        <v>0</v>
      </c>
      <c r="Q285" s="989">
        <f>VLOOKUP($E285,O$450:R$461,3,FALSE)*O285*($K285)+IF($G285&lt;&gt;0,($I285/$G285)*O285,0)*(1-$K285)</f>
        <v>0</v>
      </c>
      <c r="R285" s="989">
        <f>VLOOKUP($E285,O$450:R$461,4,FALSE)*O285*($K285)+(O285-P285-Q285)*(1-$K285)</f>
        <v>0</v>
      </c>
      <c r="S285" s="946"/>
      <c r="W285" s="988">
        <f t="shared" si="273"/>
        <v>0</v>
      </c>
      <c r="X285" s="989">
        <f>VLOOKUP($E285,W$450:Z$461,2,FALSE)*W285*($K285)+IF($G285&lt;&gt;0,($H285/$G285)*W285,0)*(1-$K285)</f>
        <v>0</v>
      </c>
      <c r="Y285" s="989">
        <f>VLOOKUP($E285,W$450:Z$461,3,FALSE)*W285*($K285)+IF($G285&lt;&gt;0,($I285/$G285)*W285,0)*(1-$K285)</f>
        <v>0</v>
      </c>
      <c r="Z285" s="989">
        <f>VLOOKUP($E285,W$450:Z$461,4,FALSE)*W285*($K285)+(W285-X285-Y285)*(1-$K285)</f>
        <v>0</v>
      </c>
      <c r="AA285" s="946"/>
      <c r="AE285" s="988">
        <f t="shared" si="274"/>
        <v>0</v>
      </c>
      <c r="AF285" s="989">
        <f>VLOOKUP($E285,AE$450:AH$461,2,FALSE)*AE285*($K285)+IF($G285&lt;&gt;0,($H285/$G285)*AE285,0)*(1-$K285)</f>
        <v>0</v>
      </c>
      <c r="AG285" s="989">
        <f>VLOOKUP($E285,AE$450:AH$461,3,FALSE)*AE285*($K285)+IF($G285&lt;&gt;0,($I285/$G285)*AE285,0)*(1-$K285)</f>
        <v>0</v>
      </c>
      <c r="AH285" s="989">
        <f>VLOOKUP($E285,AE$450:AH$461,4,FALSE)*AE285*($K285)+(AE285-AF285-AG285)*(1-$K285)</f>
        <v>0</v>
      </c>
      <c r="AI285" s="946"/>
      <c r="AM285" s="988">
        <f t="shared" si="275"/>
        <v>0</v>
      </c>
      <c r="AN285" s="989">
        <f>VLOOKUP($E285,AM$450:AP$461,2,FALSE)*AM285*($K285)+IF($G285&lt;&gt;0,($H285/$G285)*AM285,0)*(1-$K285)</f>
        <v>0</v>
      </c>
      <c r="AO285" s="989">
        <f>VLOOKUP($E285,AM$450:AP$461,3,FALSE)*AM285*($K285)+IF($G285&lt;&gt;0,($I285/$G285)*AM285,0)*(1-$K285)</f>
        <v>0</v>
      </c>
      <c r="AP285" s="989">
        <f>VLOOKUP($E285,AM$450:AP$461,4,FALSE)*AM285*($K285)+(AM285-AN285-AO285)*(1-$K285)</f>
        <v>0</v>
      </c>
      <c r="AQ285" s="946"/>
      <c r="AU285" s="988">
        <f t="shared" si="276"/>
        <v>0</v>
      </c>
      <c r="AV285" s="989">
        <f>VLOOKUP($E285,AU$450:AX$461,2,FALSE)*AU285*($K285)+IF($G285&lt;&gt;0,($H285/$G285)*AU285,0)*(1-$K285)</f>
        <v>0</v>
      </c>
      <c r="AW285" s="989">
        <f>VLOOKUP($E285,AU$450:AX$461,3,FALSE)*AU285*($K285)+IF($G285&lt;&gt;0,($I285/$G285)*AU285,0)*(1-$K285)</f>
        <v>0</v>
      </c>
      <c r="AX285" s="989">
        <f>VLOOKUP($E285,AU$450:AX$461,4,FALSE)*AU285*($K285)+(AU285-AV285-AW285)*(1-$K285)</f>
        <v>0</v>
      </c>
      <c r="AY285" s="946"/>
      <c r="BC285" s="988">
        <f t="shared" si="277"/>
        <v>0</v>
      </c>
      <c r="BD285" s="989">
        <f>VLOOKUP($E285,BC$450:BF$461,2,FALSE)*BC285*($K285)+IF($G285&lt;&gt;0,($H285/$G285)*BC285,0)*(1-$K285)</f>
        <v>0</v>
      </c>
      <c r="BE285" s="989">
        <f>VLOOKUP($E285,BC$450:BF$461,3,FALSE)*BC285*($K285)+IF($G285&lt;&gt;0,($I285/$G285)*BC285,0)*(1-$K285)</f>
        <v>0</v>
      </c>
      <c r="BF285" s="989">
        <f>VLOOKUP($E285,BC$450:BF$461,4,FALSE)*BC285*($K285)+(BC285-BD285-BE285)*(1-$K285)</f>
        <v>0</v>
      </c>
      <c r="BG285" s="946"/>
      <c r="BK285" s="988">
        <f t="shared" si="278"/>
        <v>0</v>
      </c>
      <c r="BL285" s="989">
        <f>VLOOKUP($E285,BK$450:BN$461,2,FALSE)*BK285*($K285)+IF($G285&lt;&gt;0,($H285/$G285)*BK285,0)*(1-$K285)</f>
        <v>0</v>
      </c>
      <c r="BM285" s="989">
        <f>VLOOKUP($E285,BK$450:BN$461,3,FALSE)*BK285*($K285)+IF($G285&lt;&gt;0,($I285/$G285)*BK285,0)*(1-$K285)</f>
        <v>0</v>
      </c>
      <c r="BN285" s="989">
        <f>VLOOKUP($E285,BK$450:BN$461,4,FALSE)*BK285*($K285)+(BK285-BL285-BM285)*(1-$K285)</f>
        <v>0</v>
      </c>
      <c r="BO285" s="946"/>
      <c r="BS285" s="988">
        <f t="shared" si="279"/>
        <v>0</v>
      </c>
      <c r="BT285" s="989">
        <f>VLOOKUP($E285,BS$450:BV$461,2,FALSE)*BS285*($K285)+IF($G285&lt;&gt;0,($H285/$G285)*BS285,0)*(1-$K285)</f>
        <v>0</v>
      </c>
      <c r="BU285" s="989">
        <f>VLOOKUP($E285,BS$450:BV$461,3,FALSE)*BS285*($K285)+IF($G285&lt;&gt;0,($I285/$G285)*BS285,0)*(1-$K285)</f>
        <v>0</v>
      </c>
      <c r="BV285" s="989">
        <f>VLOOKUP($E285,BS$450:BV$461,4,FALSE)*BS285*($K285)+(BS285-BT285-BU285)*(1-$K285)</f>
        <v>0</v>
      </c>
      <c r="BW285" s="946"/>
      <c r="CA285" s="988">
        <f t="shared" si="280"/>
        <v>0</v>
      </c>
      <c r="CB285" s="989">
        <f>VLOOKUP($E285,CA$450:CD$461,2,FALSE)*CA285*($K285)+IF($G285&lt;&gt;0,($H285/$G285)*CA285,0)*(1-$K285)</f>
        <v>0</v>
      </c>
      <c r="CC285" s="989">
        <f>VLOOKUP($E285,CA$450:CD$461,3,FALSE)*CA285*($K285)+IF($G285&lt;&gt;0,($I285/$G285)*CA285,0)*(1-$K285)</f>
        <v>0</v>
      </c>
      <c r="CD285" s="989">
        <f>VLOOKUP($E285,CA$450:CD$461,4,FALSE)*CA285*($K285)+(CA285-CB285-CC285)*(1-$K285)</f>
        <v>0</v>
      </c>
      <c r="CE285" s="946"/>
      <c r="CI285" s="988">
        <f t="shared" si="281"/>
        <v>0</v>
      </c>
      <c r="CJ285" s="989">
        <f>VLOOKUP($E285,CI$450:CL$461,2,FALSE)*CI285*($K285)+IF($G285&lt;&gt;0,($H285/$G285)*CI285,0)*(1-$K285)</f>
        <v>0</v>
      </c>
      <c r="CK285" s="989">
        <f>VLOOKUP($E285,CI$450:CL$461,3,FALSE)*CI285*($K285)+IF($G285&lt;&gt;0,($I285/$G285)*CI285,0)*(1-$K285)</f>
        <v>0</v>
      </c>
      <c r="CL285" s="989">
        <f>VLOOKUP($E285,CI$450:CL$461,4,FALSE)*CI285*($K285)+(CI285-CJ285-CK285)*(1-$K285)</f>
        <v>0</v>
      </c>
      <c r="CM285" s="946"/>
      <c r="CQ285" s="988">
        <f t="shared" si="282"/>
        <v>0</v>
      </c>
      <c r="CR285" s="989">
        <f>VLOOKUP($E285,CQ$450:CT$461,2,FALSE)*CQ285*($K285)+IF($G285&lt;&gt;0,($H285/$G285)*CQ285,0)*(1-$K285)</f>
        <v>0</v>
      </c>
      <c r="CS285" s="989">
        <f>VLOOKUP($E285,CQ$450:CT$461,3,FALSE)*CQ285*($K285)+IF($G285&lt;&gt;0,($I285/$G285)*CQ285,0)*(1-$K285)</f>
        <v>0</v>
      </c>
      <c r="CT285" s="989">
        <f>VLOOKUP($E285,CQ$450:CT$461,4,FALSE)*CQ285*($K285)+(CQ285-CR285-CS285)*(1-$K285)</f>
        <v>0</v>
      </c>
      <c r="CU285" s="946"/>
      <c r="CY285" s="988">
        <f t="shared" si="283"/>
        <v>0</v>
      </c>
      <c r="CZ285" s="989">
        <f>VLOOKUP($E285,CY$450:DB$461,2,FALSE)*CY285*($K285)+IF($G285&lt;&gt;0,($H285/$G285)*CY285,0)*(1-$K285)</f>
        <v>0</v>
      </c>
      <c r="DA285" s="989">
        <f>VLOOKUP($E285,CY$450:DB$461,3,FALSE)*CY285*($K285)+IF($G285&lt;&gt;0,($I285/$G285)*CY285,0)*(1-$K285)</f>
        <v>0</v>
      </c>
      <c r="DB285" s="989">
        <f>VLOOKUP($E285,CY$450:DB$461,4,FALSE)*CY285*($K285)+(CY285-CZ285-DA285)*(1-$K285)</f>
        <v>0</v>
      </c>
      <c r="DC285" s="946"/>
      <c r="DG285" s="988">
        <f t="shared" si="284"/>
        <v>0</v>
      </c>
      <c r="DH285" s="989">
        <f>VLOOKUP($E285,DG$450:DJ$461,2,FALSE)*DG285*($K285)+IF($G285&lt;&gt;0,($H285/$G285)*DG285,0)*(1-$K285)</f>
        <v>0</v>
      </c>
      <c r="DI285" s="989">
        <f>VLOOKUP($E285,DG$450:DJ$461,3,FALSE)*DG285*($K285)+IF($G285&lt;&gt;0,($I285/$G285)*DG285,0)*(1-$K285)</f>
        <v>0</v>
      </c>
      <c r="DJ285" s="989">
        <f>VLOOKUP($E285,DG$450:DJ$461,4,FALSE)*DG285*($K285)+(DG285-DH285-DI285)*(1-$K285)</f>
        <v>0</v>
      </c>
      <c r="DK285" s="946"/>
      <c r="DO285" s="988">
        <f t="shared" si="285"/>
        <v>0</v>
      </c>
      <c r="DP285" s="989">
        <f>VLOOKUP($E285,DO$450:DR$461,2,FALSE)*DO285*($K285)+IF($G285&lt;&gt;0,($H285/$G285)*DO285,0)*(1-$K285)</f>
        <v>0</v>
      </c>
      <c r="DQ285" s="989">
        <f>VLOOKUP($E285,DO$450:DR$461,3,FALSE)*DO285*($K285)+IF($G285&lt;&gt;0,($I285/$G285)*DO285,0)*(1-$K285)</f>
        <v>0</v>
      </c>
      <c r="DR285" s="989">
        <f>VLOOKUP($E285,DO$450:DR$461,4,FALSE)*DO285*($K285)+(DO285-DP285-DQ285)*(1-$K285)</f>
        <v>0</v>
      </c>
      <c r="DS285" s="946"/>
      <c r="DW285" s="988">
        <f t="shared" si="286"/>
        <v>0</v>
      </c>
      <c r="DX285" s="989">
        <f>VLOOKUP($E285,DW$450:DZ$461,2,FALSE)*DW285*($K285)+IF($G285&lt;&gt;0,($H285/$G285)*DW285,0)*(1-$K285)</f>
        <v>0</v>
      </c>
      <c r="DY285" s="989">
        <f>VLOOKUP($E285,DW$450:DZ$461,3,FALSE)*DW285*($K285)+IF($G285&lt;&gt;0,($I285/$G285)*DW285,0)*(1-$K285)</f>
        <v>0</v>
      </c>
      <c r="DZ285" s="989">
        <f>VLOOKUP($E285,DW$450:DZ$461,4,FALSE)*DW285*($K285)+(DW285-DX285-DY285)*(1-$K285)</f>
        <v>0</v>
      </c>
      <c r="EA285" s="946"/>
      <c r="EE285" s="988">
        <f t="shared" si="287"/>
        <v>0</v>
      </c>
      <c r="EF285" s="989">
        <f>VLOOKUP($E285,EE$450:EH$461,2,FALSE)*EE285*($K285)+IF($G285&lt;&gt;0,($H285/$G285)*EE285,0)*(1-$K285)</f>
        <v>0</v>
      </c>
      <c r="EG285" s="989">
        <f>VLOOKUP($E285,EE$450:EH$461,3,FALSE)*EE285*($K285)+IF($G285&lt;&gt;0,($I285/$G285)*EE285,0)*(1-$K285)</f>
        <v>0</v>
      </c>
      <c r="EH285" s="989">
        <f>VLOOKUP($E285,EE$450:EH$461,4,FALSE)*EE285*($K285)+(EE285-EF285-EG285)*(1-$K285)</f>
        <v>0</v>
      </c>
      <c r="EI285" s="946"/>
      <c r="EM285" s="988">
        <f t="shared" si="288"/>
        <v>0</v>
      </c>
      <c r="EN285" s="989">
        <f>VLOOKUP($E285,EM$450:EP$461,2,FALSE)*EM285*($K285)+IF($G285&lt;&gt;0,($H285/$G285)*EM285,0)*(1-$K285)</f>
        <v>0</v>
      </c>
      <c r="EO285" s="989">
        <f>VLOOKUP($E285,EM$450:EP$461,3,FALSE)*EM285*($K285)+IF($G285&lt;&gt;0,($I285/$G285)*EM285,0)*(1-$K285)</f>
        <v>0</v>
      </c>
      <c r="EP285" s="989">
        <f>VLOOKUP($E285,EM$450:EP$461,4,FALSE)*EM285*($K285)+(EM285-EN285-EO285)*(1-$K285)</f>
        <v>0</v>
      </c>
      <c r="EQ285" s="946"/>
      <c r="EU285" s="988">
        <f t="shared" si="289"/>
        <v>0</v>
      </c>
      <c r="EV285" s="989">
        <f>VLOOKUP($E285,EU$450:EX$461,2,FALSE)*EU285*($K285)+IF($G285&lt;&gt;0,($H285/$G285)*EU285,0)*(1-$K285)</f>
        <v>0</v>
      </c>
      <c r="EW285" s="989">
        <f>VLOOKUP($E285,EU$450:EX$461,3,FALSE)*EU285*($K285)+IF($G285&lt;&gt;0,($I285/$G285)*EU285,0)*(1-$K285)</f>
        <v>0</v>
      </c>
      <c r="EX285" s="989">
        <f>VLOOKUP($E285,EU$450:EX$461,4,FALSE)*EU285*($K285)+(EU285-EV285-EW285)*(1-$K285)</f>
        <v>0</v>
      </c>
      <c r="EY285" s="946"/>
      <c r="FC285" s="988">
        <f t="shared" si="290"/>
        <v>0</v>
      </c>
      <c r="FD285" s="989">
        <f>VLOOKUP($E285,FC$450:FF$461,2,FALSE)*FC285*($K285)+IF($G285&lt;&gt;0,($H285/$G285)*FC285,0)*(1-$K285)</f>
        <v>0</v>
      </c>
      <c r="FE285" s="989">
        <f>VLOOKUP($E285,FC$450:FF$461,3,FALSE)*FC285*($K285)+IF($G285&lt;&gt;0,($I285/$G285)*FC285,0)*(1-$K285)</f>
        <v>0</v>
      </c>
      <c r="FF285" s="989">
        <f>VLOOKUP($E285,FC$450:FF$461,4,FALSE)*FC285*($K285)+(FC285-FD285-FE285)*(1-$K285)</f>
        <v>0</v>
      </c>
      <c r="FG285" s="946"/>
      <c r="FK285" s="988">
        <f t="shared" si="291"/>
        <v>0</v>
      </c>
      <c r="FL285" s="989">
        <f>VLOOKUP($E285,FK$450:FN$461,2,FALSE)*FK285*($K285)+IF($G285&lt;&gt;0,($H285/$G285)*FK285,0)*(1-$K285)</f>
        <v>0</v>
      </c>
      <c r="FM285" s="989">
        <f>VLOOKUP($E285,FK$450:FN$461,3,FALSE)*FK285*($K285)+IF($G285&lt;&gt;0,($I285/$G285)*FK285,0)*(1-$K285)</f>
        <v>0</v>
      </c>
      <c r="FN285" s="989">
        <f>VLOOKUP($E285,FK$450:FN$461,4,FALSE)*FK285*($K285)+(FK285-FL285-FM285)*(1-$K285)</f>
        <v>0</v>
      </c>
      <c r="FO285" s="946"/>
    </row>
    <row r="286" spans="1:171">
      <c r="A286" s="1198"/>
      <c r="B286" s="63" t="s">
        <v>514</v>
      </c>
      <c r="C286" s="1977" t="s">
        <v>728</v>
      </c>
      <c r="D286" s="896">
        <v>408.1</v>
      </c>
      <c r="E286" s="182" t="str">
        <f>'Sch 3A - Taxes'!E27</f>
        <v>DIST</v>
      </c>
      <c r="F286" s="765"/>
      <c r="G286" s="182">
        <f>'Sch 3A - Taxes'!F27</f>
        <v>0</v>
      </c>
      <c r="H286" s="182">
        <f>'Sch 3A - Taxes'!G27</f>
        <v>0</v>
      </c>
      <c r="I286" s="182">
        <f>'Sch 3A - Taxes'!H27</f>
        <v>0</v>
      </c>
      <c r="J286" s="1247">
        <f>'Sch 3A - Taxes'!I27</f>
        <v>0</v>
      </c>
      <c r="K286" s="777">
        <f t="shared" si="271"/>
        <v>1</v>
      </c>
      <c r="O286" s="988">
        <f t="shared" si="272"/>
        <v>0</v>
      </c>
      <c r="P286" s="989">
        <f>VLOOKUP($E286,O$450:R$461,2,FALSE)*O286*($K286)+IF($G286&lt;&gt;0,($H286/$G286)*O286,0)*(1-$K286)</f>
        <v>0</v>
      </c>
      <c r="Q286" s="989">
        <f>VLOOKUP($E286,O$450:R$461,3,FALSE)*O286*($K286)+IF($G286&lt;&gt;0,($I286/$G286)*O286,0)*(1-$K286)</f>
        <v>0</v>
      </c>
      <c r="R286" s="989">
        <f>VLOOKUP($E286,O$450:R$461,4,FALSE)*O286*($K286)+(O286-P286-Q286)*(1-$K286)</f>
        <v>0</v>
      </c>
      <c r="S286" s="946"/>
      <c r="W286" s="988">
        <f t="shared" si="273"/>
        <v>0</v>
      </c>
      <c r="X286" s="989">
        <f>VLOOKUP($E286,W$450:Z$461,2,FALSE)*W286*($K286)+IF($G286&lt;&gt;0,($H286/$G286)*W286,0)*(1-$K286)</f>
        <v>0</v>
      </c>
      <c r="Y286" s="989">
        <f>VLOOKUP($E286,W$450:Z$461,3,FALSE)*W286*($K286)+IF($G286&lt;&gt;0,($I286/$G286)*W286,0)*(1-$K286)</f>
        <v>0</v>
      </c>
      <c r="Z286" s="989">
        <f>VLOOKUP($E286,W$450:Z$461,4,FALSE)*W286*($K286)+(W286-X286-Y286)*(1-$K286)</f>
        <v>0</v>
      </c>
      <c r="AA286" s="946"/>
      <c r="AE286" s="988">
        <f t="shared" si="274"/>
        <v>0</v>
      </c>
      <c r="AF286" s="989">
        <f>VLOOKUP($E286,AE$450:AH$461,2,FALSE)*AE286*($K286)+IF($G286&lt;&gt;0,($H286/$G286)*AE286,0)*(1-$K286)</f>
        <v>0</v>
      </c>
      <c r="AG286" s="989">
        <f>VLOOKUP($E286,AE$450:AH$461,3,FALSE)*AE286*($K286)+IF($G286&lt;&gt;0,($I286/$G286)*AE286,0)*(1-$K286)</f>
        <v>0</v>
      </c>
      <c r="AH286" s="989">
        <f>VLOOKUP($E286,AE$450:AH$461,4,FALSE)*AE286*($K286)+(AE286-AF286-AG286)*(1-$K286)</f>
        <v>0</v>
      </c>
      <c r="AI286" s="946"/>
      <c r="AM286" s="988">
        <f t="shared" si="275"/>
        <v>0</v>
      </c>
      <c r="AN286" s="989">
        <f>VLOOKUP($E286,AM$450:AP$461,2,FALSE)*AM286*($K286)+IF($G286&lt;&gt;0,($H286/$G286)*AM286,0)*(1-$K286)</f>
        <v>0</v>
      </c>
      <c r="AO286" s="989">
        <f>VLOOKUP($E286,AM$450:AP$461,3,FALSE)*AM286*($K286)+IF($G286&lt;&gt;0,($I286/$G286)*AM286,0)*(1-$K286)</f>
        <v>0</v>
      </c>
      <c r="AP286" s="989">
        <f>VLOOKUP($E286,AM$450:AP$461,4,FALSE)*AM286*($K286)+(AM286-AN286-AO286)*(1-$K286)</f>
        <v>0</v>
      </c>
      <c r="AQ286" s="946"/>
      <c r="AU286" s="988">
        <f t="shared" si="276"/>
        <v>0</v>
      </c>
      <c r="AV286" s="989">
        <f>VLOOKUP($E286,AU$450:AX$461,2,FALSE)*AU286*($K286)+IF($G286&lt;&gt;0,($H286/$G286)*AU286,0)*(1-$K286)</f>
        <v>0</v>
      </c>
      <c r="AW286" s="989">
        <f>VLOOKUP($E286,AU$450:AX$461,3,FALSE)*AU286*($K286)+IF($G286&lt;&gt;0,($I286/$G286)*AU286,0)*(1-$K286)</f>
        <v>0</v>
      </c>
      <c r="AX286" s="989">
        <f>VLOOKUP($E286,AU$450:AX$461,4,FALSE)*AU286*($K286)+(AU286-AV286-AW286)*(1-$K286)</f>
        <v>0</v>
      </c>
      <c r="AY286" s="946"/>
      <c r="BC286" s="988">
        <f t="shared" si="277"/>
        <v>0</v>
      </c>
      <c r="BD286" s="989">
        <f>VLOOKUP($E286,BC$450:BF$461,2,FALSE)*BC286*($K286)+IF($G286&lt;&gt;0,($H286/$G286)*BC286,0)*(1-$K286)</f>
        <v>0</v>
      </c>
      <c r="BE286" s="989">
        <f>VLOOKUP($E286,BC$450:BF$461,3,FALSE)*BC286*($K286)+IF($G286&lt;&gt;0,($I286/$G286)*BC286,0)*(1-$K286)</f>
        <v>0</v>
      </c>
      <c r="BF286" s="989">
        <f>VLOOKUP($E286,BC$450:BF$461,4,FALSE)*BC286*($K286)+(BC286-BD286-BE286)*(1-$K286)</f>
        <v>0</v>
      </c>
      <c r="BG286" s="946"/>
      <c r="BK286" s="988">
        <f t="shared" si="278"/>
        <v>0</v>
      </c>
      <c r="BL286" s="989">
        <f>VLOOKUP($E286,BK$450:BN$461,2,FALSE)*BK286*($K286)+IF($G286&lt;&gt;0,($H286/$G286)*BK286,0)*(1-$K286)</f>
        <v>0</v>
      </c>
      <c r="BM286" s="989">
        <f>VLOOKUP($E286,BK$450:BN$461,3,FALSE)*BK286*($K286)+IF($G286&lt;&gt;0,($I286/$G286)*BK286,0)*(1-$K286)</f>
        <v>0</v>
      </c>
      <c r="BN286" s="989">
        <f>VLOOKUP($E286,BK$450:BN$461,4,FALSE)*BK286*($K286)+(BK286-BL286-BM286)*(1-$K286)</f>
        <v>0</v>
      </c>
      <c r="BO286" s="946"/>
      <c r="BS286" s="988">
        <f t="shared" si="279"/>
        <v>0</v>
      </c>
      <c r="BT286" s="989">
        <f>VLOOKUP($E286,BS$450:BV$461,2,FALSE)*BS286*($K286)+IF($G286&lt;&gt;0,($H286/$G286)*BS286,0)*(1-$K286)</f>
        <v>0</v>
      </c>
      <c r="BU286" s="989">
        <f>VLOOKUP($E286,BS$450:BV$461,3,FALSE)*BS286*($K286)+IF($G286&lt;&gt;0,($I286/$G286)*BS286,0)*(1-$K286)</f>
        <v>0</v>
      </c>
      <c r="BV286" s="989">
        <f>VLOOKUP($E286,BS$450:BV$461,4,FALSE)*BS286*($K286)+(BS286-BT286-BU286)*(1-$K286)</f>
        <v>0</v>
      </c>
      <c r="BW286" s="946"/>
      <c r="CA286" s="988">
        <f t="shared" si="280"/>
        <v>0</v>
      </c>
      <c r="CB286" s="989">
        <f>VLOOKUP($E286,CA$450:CD$461,2,FALSE)*CA286*($K286)+IF($G286&lt;&gt;0,($H286/$G286)*CA286,0)*(1-$K286)</f>
        <v>0</v>
      </c>
      <c r="CC286" s="989">
        <f>VLOOKUP($E286,CA$450:CD$461,3,FALSE)*CA286*($K286)+IF($G286&lt;&gt;0,($I286/$G286)*CA286,0)*(1-$K286)</f>
        <v>0</v>
      </c>
      <c r="CD286" s="989">
        <f>VLOOKUP($E286,CA$450:CD$461,4,FALSE)*CA286*($K286)+(CA286-CB286-CC286)*(1-$K286)</f>
        <v>0</v>
      </c>
      <c r="CE286" s="946"/>
      <c r="CI286" s="988">
        <f t="shared" si="281"/>
        <v>0</v>
      </c>
      <c r="CJ286" s="989">
        <f>VLOOKUP($E286,CI$450:CL$461,2,FALSE)*CI286*($K286)+IF($G286&lt;&gt;0,($H286/$G286)*CI286,0)*(1-$K286)</f>
        <v>0</v>
      </c>
      <c r="CK286" s="989">
        <f>VLOOKUP($E286,CI$450:CL$461,3,FALSE)*CI286*($K286)+IF($G286&lt;&gt;0,($I286/$G286)*CI286,0)*(1-$K286)</f>
        <v>0</v>
      </c>
      <c r="CL286" s="989">
        <f>VLOOKUP($E286,CI$450:CL$461,4,FALSE)*CI286*($K286)+(CI286-CJ286-CK286)*(1-$K286)</f>
        <v>0</v>
      </c>
      <c r="CM286" s="946"/>
      <c r="CQ286" s="988">
        <f t="shared" si="282"/>
        <v>0</v>
      </c>
      <c r="CR286" s="989">
        <f>VLOOKUP($E286,CQ$450:CT$461,2,FALSE)*CQ286*($K286)+IF($G286&lt;&gt;0,($H286/$G286)*CQ286,0)*(1-$K286)</f>
        <v>0</v>
      </c>
      <c r="CS286" s="989">
        <f>VLOOKUP($E286,CQ$450:CT$461,3,FALSE)*CQ286*($K286)+IF($G286&lt;&gt;0,($I286/$G286)*CQ286,0)*(1-$K286)</f>
        <v>0</v>
      </c>
      <c r="CT286" s="989">
        <f>VLOOKUP($E286,CQ$450:CT$461,4,FALSE)*CQ286*($K286)+(CQ286-CR286-CS286)*(1-$K286)</f>
        <v>0</v>
      </c>
      <c r="CU286" s="946"/>
      <c r="CY286" s="988">
        <f t="shared" si="283"/>
        <v>0</v>
      </c>
      <c r="CZ286" s="989">
        <f>VLOOKUP($E286,CY$450:DB$461,2,FALSE)*CY286*($K286)+IF($G286&lt;&gt;0,($H286/$G286)*CY286,0)*(1-$K286)</f>
        <v>0</v>
      </c>
      <c r="DA286" s="989">
        <f>VLOOKUP($E286,CY$450:DB$461,3,FALSE)*CY286*($K286)+IF($G286&lt;&gt;0,($I286/$G286)*CY286,0)*(1-$K286)</f>
        <v>0</v>
      </c>
      <c r="DB286" s="989">
        <f>VLOOKUP($E286,CY$450:DB$461,4,FALSE)*CY286*($K286)+(CY286-CZ286-DA286)*(1-$K286)</f>
        <v>0</v>
      </c>
      <c r="DC286" s="946"/>
      <c r="DG286" s="988">
        <f t="shared" si="284"/>
        <v>0</v>
      </c>
      <c r="DH286" s="989">
        <f>VLOOKUP($E286,DG$450:DJ$461,2,FALSE)*DG286*($K286)+IF($G286&lt;&gt;0,($H286/$G286)*DG286,0)*(1-$K286)</f>
        <v>0</v>
      </c>
      <c r="DI286" s="989">
        <f>VLOOKUP($E286,DG$450:DJ$461,3,FALSE)*DG286*($K286)+IF($G286&lt;&gt;0,($I286/$G286)*DG286,0)*(1-$K286)</f>
        <v>0</v>
      </c>
      <c r="DJ286" s="989">
        <f>VLOOKUP($E286,DG$450:DJ$461,4,FALSE)*DG286*($K286)+(DG286-DH286-DI286)*(1-$K286)</f>
        <v>0</v>
      </c>
      <c r="DK286" s="946"/>
      <c r="DO286" s="988">
        <f t="shared" si="285"/>
        <v>0</v>
      </c>
      <c r="DP286" s="989">
        <f>VLOOKUP($E286,DO$450:DR$461,2,FALSE)*DO286*($K286)+IF($G286&lt;&gt;0,($H286/$G286)*DO286,0)*(1-$K286)</f>
        <v>0</v>
      </c>
      <c r="DQ286" s="989">
        <f>VLOOKUP($E286,DO$450:DR$461,3,FALSE)*DO286*($K286)+IF($G286&lt;&gt;0,($I286/$G286)*DO286,0)*(1-$K286)</f>
        <v>0</v>
      </c>
      <c r="DR286" s="989">
        <f>VLOOKUP($E286,DO$450:DR$461,4,FALSE)*DO286*($K286)+(DO286-DP286-DQ286)*(1-$K286)</f>
        <v>0</v>
      </c>
      <c r="DS286" s="946"/>
      <c r="DW286" s="988">
        <f t="shared" si="286"/>
        <v>0</v>
      </c>
      <c r="DX286" s="989">
        <f>VLOOKUP($E286,DW$450:DZ$461,2,FALSE)*DW286*($K286)+IF($G286&lt;&gt;0,($H286/$G286)*DW286,0)*(1-$K286)</f>
        <v>0</v>
      </c>
      <c r="DY286" s="989">
        <f>VLOOKUP($E286,DW$450:DZ$461,3,FALSE)*DW286*($K286)+IF($G286&lt;&gt;0,($I286/$G286)*DW286,0)*(1-$K286)</f>
        <v>0</v>
      </c>
      <c r="DZ286" s="989">
        <f>VLOOKUP($E286,DW$450:DZ$461,4,FALSE)*DW286*($K286)+(DW286-DX286-DY286)*(1-$K286)</f>
        <v>0</v>
      </c>
      <c r="EA286" s="946"/>
      <c r="EE286" s="988">
        <f t="shared" si="287"/>
        <v>0</v>
      </c>
      <c r="EF286" s="989">
        <f>VLOOKUP($E286,EE$450:EH$461,2,FALSE)*EE286*($K286)+IF($G286&lt;&gt;0,($H286/$G286)*EE286,0)*(1-$K286)</f>
        <v>0</v>
      </c>
      <c r="EG286" s="989">
        <f>VLOOKUP($E286,EE$450:EH$461,3,FALSE)*EE286*($K286)+IF($G286&lt;&gt;0,($I286/$G286)*EE286,0)*(1-$K286)</f>
        <v>0</v>
      </c>
      <c r="EH286" s="989">
        <f>VLOOKUP($E286,EE$450:EH$461,4,FALSE)*EE286*($K286)+(EE286-EF286-EG286)*(1-$K286)</f>
        <v>0</v>
      </c>
      <c r="EI286" s="946"/>
      <c r="EM286" s="988">
        <f t="shared" si="288"/>
        <v>0</v>
      </c>
      <c r="EN286" s="989">
        <f>VLOOKUP($E286,EM$450:EP$461,2,FALSE)*EM286*($K286)+IF($G286&lt;&gt;0,($H286/$G286)*EM286,0)*(1-$K286)</f>
        <v>0</v>
      </c>
      <c r="EO286" s="989">
        <f>VLOOKUP($E286,EM$450:EP$461,3,FALSE)*EM286*($K286)+IF($G286&lt;&gt;0,($I286/$G286)*EM286,0)*(1-$K286)</f>
        <v>0</v>
      </c>
      <c r="EP286" s="989">
        <f>VLOOKUP($E286,EM$450:EP$461,4,FALSE)*EM286*($K286)+(EM286-EN286-EO286)*(1-$K286)</f>
        <v>0</v>
      </c>
      <c r="EQ286" s="946"/>
      <c r="EU286" s="988">
        <f t="shared" si="289"/>
        <v>0</v>
      </c>
      <c r="EV286" s="989">
        <f>VLOOKUP($E286,EU$450:EX$461,2,FALSE)*EU286*($K286)+IF($G286&lt;&gt;0,($H286/$G286)*EU286,0)*(1-$K286)</f>
        <v>0</v>
      </c>
      <c r="EW286" s="989">
        <f>VLOOKUP($E286,EU$450:EX$461,3,FALSE)*EU286*($K286)+IF($G286&lt;&gt;0,($I286/$G286)*EU286,0)*(1-$K286)</f>
        <v>0</v>
      </c>
      <c r="EX286" s="989">
        <f>VLOOKUP($E286,EU$450:EX$461,4,FALSE)*EU286*($K286)+(EU286-EV286-EW286)*(1-$K286)</f>
        <v>0</v>
      </c>
      <c r="EY286" s="946"/>
      <c r="FC286" s="988">
        <f t="shared" si="290"/>
        <v>0</v>
      </c>
      <c r="FD286" s="989">
        <f>VLOOKUP($E286,FC$450:FF$461,2,FALSE)*FC286*($K286)+IF($G286&lt;&gt;0,($H286/$G286)*FC286,0)*(1-$K286)</f>
        <v>0</v>
      </c>
      <c r="FE286" s="989">
        <f>VLOOKUP($E286,FC$450:FF$461,3,FALSE)*FC286*($K286)+IF($G286&lt;&gt;0,($I286/$G286)*FC286,0)*(1-$K286)</f>
        <v>0</v>
      </c>
      <c r="FF286" s="989">
        <f>VLOOKUP($E286,FC$450:FF$461,4,FALSE)*FC286*($K286)+(FC286-FD286-FE286)*(1-$K286)</f>
        <v>0</v>
      </c>
      <c r="FG286" s="946"/>
      <c r="FK286" s="988">
        <f t="shared" si="291"/>
        <v>0</v>
      </c>
      <c r="FL286" s="989">
        <f>VLOOKUP($E286,FK$450:FN$461,2,FALSE)*FK286*($K286)+IF($G286&lt;&gt;0,($H286/$G286)*FK286,0)*(1-$K286)</f>
        <v>0</v>
      </c>
      <c r="FM286" s="989">
        <f>VLOOKUP($E286,FK$450:FN$461,3,FALSE)*FK286*($K286)+IF($G286&lt;&gt;0,($I286/$G286)*FK286,0)*(1-$K286)</f>
        <v>0</v>
      </c>
      <c r="FN286" s="989">
        <f>VLOOKUP($E286,FK$450:FN$461,4,FALSE)*FK286*($K286)+(FK286-FL286-FM286)*(1-$K286)</f>
        <v>0</v>
      </c>
      <c r="FO286" s="946"/>
    </row>
    <row r="287" spans="1:171" ht="16.5" thickBot="1">
      <c r="A287" s="1198"/>
      <c r="B287" s="63" t="s">
        <v>107</v>
      </c>
      <c r="C287" s="1977" t="s">
        <v>728</v>
      </c>
      <c r="D287" s="896">
        <v>408.1</v>
      </c>
      <c r="E287" s="182" t="str">
        <f>'Sch 3A - Taxes'!E28</f>
        <v>DIST</v>
      </c>
      <c r="F287" s="765"/>
      <c r="G287" s="182">
        <f>'Sch 3A - Taxes'!F28</f>
        <v>0</v>
      </c>
      <c r="H287" s="182">
        <f>'Sch 3A - Taxes'!G28</f>
        <v>0</v>
      </c>
      <c r="I287" s="182">
        <f>'Sch 3A - Taxes'!H28</f>
        <v>0</v>
      </c>
      <c r="J287" s="1247">
        <f>'Sch 3A - Taxes'!I28</f>
        <v>0</v>
      </c>
      <c r="K287" s="777">
        <f t="shared" si="271"/>
        <v>1</v>
      </c>
      <c r="O287" s="988">
        <f t="shared" si="272"/>
        <v>0</v>
      </c>
      <c r="P287" s="989">
        <f>VLOOKUP($E287,O$450:R$461,2,FALSE)*O287*($K287)+IF($G287&lt;&gt;0,($H287/$G287)*O287,0)*(1-$K287)</f>
        <v>0</v>
      </c>
      <c r="Q287" s="989">
        <f>VLOOKUP($E287,O$450:R$461,3,FALSE)*O287*($K287)+IF($G287&lt;&gt;0,($I287/$G287)*O287,0)*(1-$K287)</f>
        <v>0</v>
      </c>
      <c r="R287" s="989">
        <f>VLOOKUP($E287,O$450:R$461,4,FALSE)*O287*($K287)+(O287-P287-Q287)*(1-$K287)</f>
        <v>0</v>
      </c>
      <c r="S287" s="946"/>
      <c r="W287" s="988">
        <f t="shared" si="273"/>
        <v>0</v>
      </c>
      <c r="X287" s="989">
        <f>VLOOKUP($E287,W$450:Z$461,2,FALSE)*W287*($K287)+IF($G287&lt;&gt;0,($H287/$G287)*W287,0)*(1-$K287)</f>
        <v>0</v>
      </c>
      <c r="Y287" s="989">
        <f>VLOOKUP($E287,W$450:Z$461,3,FALSE)*W287*($K287)+IF($G287&lt;&gt;0,($I287/$G287)*W287,0)*(1-$K287)</f>
        <v>0</v>
      </c>
      <c r="Z287" s="989">
        <f>VLOOKUP($E287,W$450:Z$461,4,FALSE)*W287*($K287)+(W287-X287-Y287)*(1-$K287)</f>
        <v>0</v>
      </c>
      <c r="AA287" s="946"/>
      <c r="AE287" s="988">
        <f t="shared" si="274"/>
        <v>0</v>
      </c>
      <c r="AF287" s="989">
        <f>VLOOKUP($E287,AE$450:AH$461,2,FALSE)*AE287*($K287)+IF($G287&lt;&gt;0,($H287/$G287)*AE287,0)*(1-$K287)</f>
        <v>0</v>
      </c>
      <c r="AG287" s="989">
        <f>VLOOKUP($E287,AE$450:AH$461,3,FALSE)*AE287*($K287)+IF($G287&lt;&gt;0,($I287/$G287)*AE287,0)*(1-$K287)</f>
        <v>0</v>
      </c>
      <c r="AH287" s="989">
        <f>VLOOKUP($E287,AE$450:AH$461,4,FALSE)*AE287*($K287)+(AE287-AF287-AG287)*(1-$K287)</f>
        <v>0</v>
      </c>
      <c r="AI287" s="946"/>
      <c r="AM287" s="988">
        <f t="shared" si="275"/>
        <v>0</v>
      </c>
      <c r="AN287" s="989">
        <f>VLOOKUP($E287,AM$450:AP$461,2,FALSE)*AM287*($K287)+IF($G287&lt;&gt;0,($H287/$G287)*AM287,0)*(1-$K287)</f>
        <v>0</v>
      </c>
      <c r="AO287" s="989">
        <f>VLOOKUP($E287,AM$450:AP$461,3,FALSE)*AM287*($K287)+IF($G287&lt;&gt;0,($I287/$G287)*AM287,0)*(1-$K287)</f>
        <v>0</v>
      </c>
      <c r="AP287" s="989">
        <f>VLOOKUP($E287,AM$450:AP$461,4,FALSE)*AM287*($K287)+(AM287-AN287-AO287)*(1-$K287)</f>
        <v>0</v>
      </c>
      <c r="AQ287" s="946"/>
      <c r="AU287" s="988">
        <f t="shared" si="276"/>
        <v>0</v>
      </c>
      <c r="AV287" s="989">
        <f>VLOOKUP($E287,AU$450:AX$461,2,FALSE)*AU287*($K287)+IF($G287&lt;&gt;0,($H287/$G287)*AU287,0)*(1-$K287)</f>
        <v>0</v>
      </c>
      <c r="AW287" s="989">
        <f>VLOOKUP($E287,AU$450:AX$461,3,FALSE)*AU287*($K287)+IF($G287&lt;&gt;0,($I287/$G287)*AU287,0)*(1-$K287)</f>
        <v>0</v>
      </c>
      <c r="AX287" s="989">
        <f>VLOOKUP($E287,AU$450:AX$461,4,FALSE)*AU287*($K287)+(AU287-AV287-AW287)*(1-$K287)</f>
        <v>0</v>
      </c>
      <c r="AY287" s="946"/>
      <c r="BC287" s="988">
        <f t="shared" si="277"/>
        <v>0</v>
      </c>
      <c r="BD287" s="989">
        <f>VLOOKUP($E287,BC$450:BF$461,2,FALSE)*BC287*($K287)+IF($G287&lt;&gt;0,($H287/$G287)*BC287,0)*(1-$K287)</f>
        <v>0</v>
      </c>
      <c r="BE287" s="989">
        <f>VLOOKUP($E287,BC$450:BF$461,3,FALSE)*BC287*($K287)+IF($G287&lt;&gt;0,($I287/$G287)*BC287,0)*(1-$K287)</f>
        <v>0</v>
      </c>
      <c r="BF287" s="989">
        <f>VLOOKUP($E287,BC$450:BF$461,4,FALSE)*BC287*($K287)+(BC287-BD287-BE287)*(1-$K287)</f>
        <v>0</v>
      </c>
      <c r="BG287" s="946"/>
      <c r="BK287" s="988">
        <f t="shared" si="278"/>
        <v>0</v>
      </c>
      <c r="BL287" s="989">
        <f>VLOOKUP($E287,BK$450:BN$461,2,FALSE)*BK287*($K287)+IF($G287&lt;&gt;0,($H287/$G287)*BK287,0)*(1-$K287)</f>
        <v>0</v>
      </c>
      <c r="BM287" s="989">
        <f>VLOOKUP($E287,BK$450:BN$461,3,FALSE)*BK287*($K287)+IF($G287&lt;&gt;0,($I287/$G287)*BK287,0)*(1-$K287)</f>
        <v>0</v>
      </c>
      <c r="BN287" s="989">
        <f>VLOOKUP($E287,BK$450:BN$461,4,FALSE)*BK287*($K287)+(BK287-BL287-BM287)*(1-$K287)</f>
        <v>0</v>
      </c>
      <c r="BO287" s="946"/>
      <c r="BS287" s="988">
        <f t="shared" si="279"/>
        <v>0</v>
      </c>
      <c r="BT287" s="989">
        <f>VLOOKUP($E287,BS$450:BV$461,2,FALSE)*BS287*($K287)+IF($G287&lt;&gt;0,($H287/$G287)*BS287,0)*(1-$K287)</f>
        <v>0</v>
      </c>
      <c r="BU287" s="989">
        <f>VLOOKUP($E287,BS$450:BV$461,3,FALSE)*BS287*($K287)+IF($G287&lt;&gt;0,($I287/$G287)*BS287,0)*(1-$K287)</f>
        <v>0</v>
      </c>
      <c r="BV287" s="989">
        <f>VLOOKUP($E287,BS$450:BV$461,4,FALSE)*BS287*($K287)+(BS287-BT287-BU287)*(1-$K287)</f>
        <v>0</v>
      </c>
      <c r="BW287" s="946"/>
      <c r="CA287" s="988">
        <f t="shared" si="280"/>
        <v>0</v>
      </c>
      <c r="CB287" s="989">
        <f>VLOOKUP($E287,CA$450:CD$461,2,FALSE)*CA287*($K287)+IF($G287&lt;&gt;0,($H287/$G287)*CA287,0)*(1-$K287)</f>
        <v>0</v>
      </c>
      <c r="CC287" s="989">
        <f>VLOOKUP($E287,CA$450:CD$461,3,FALSE)*CA287*($K287)+IF($G287&lt;&gt;0,($I287/$G287)*CA287,0)*(1-$K287)</f>
        <v>0</v>
      </c>
      <c r="CD287" s="989">
        <f>VLOOKUP($E287,CA$450:CD$461,4,FALSE)*CA287*($K287)+(CA287-CB287-CC287)*(1-$K287)</f>
        <v>0</v>
      </c>
      <c r="CE287" s="946"/>
      <c r="CI287" s="988">
        <f t="shared" si="281"/>
        <v>0</v>
      </c>
      <c r="CJ287" s="989">
        <f>VLOOKUP($E287,CI$450:CL$461,2,FALSE)*CI287*($K287)+IF($G287&lt;&gt;0,($H287/$G287)*CI287,0)*(1-$K287)</f>
        <v>0</v>
      </c>
      <c r="CK287" s="989">
        <f>VLOOKUP($E287,CI$450:CL$461,3,FALSE)*CI287*($K287)+IF($G287&lt;&gt;0,($I287/$G287)*CI287,0)*(1-$K287)</f>
        <v>0</v>
      </c>
      <c r="CL287" s="989">
        <f>VLOOKUP($E287,CI$450:CL$461,4,FALSE)*CI287*($K287)+(CI287-CJ287-CK287)*(1-$K287)</f>
        <v>0</v>
      </c>
      <c r="CM287" s="946"/>
      <c r="CQ287" s="988">
        <f t="shared" si="282"/>
        <v>0</v>
      </c>
      <c r="CR287" s="989">
        <f>VLOOKUP($E287,CQ$450:CT$461,2,FALSE)*CQ287*($K287)+IF($G287&lt;&gt;0,($H287/$G287)*CQ287,0)*(1-$K287)</f>
        <v>0</v>
      </c>
      <c r="CS287" s="989">
        <f>VLOOKUP($E287,CQ$450:CT$461,3,FALSE)*CQ287*($K287)+IF($G287&lt;&gt;0,($I287/$G287)*CQ287,0)*(1-$K287)</f>
        <v>0</v>
      </c>
      <c r="CT287" s="989">
        <f>VLOOKUP($E287,CQ$450:CT$461,4,FALSE)*CQ287*($K287)+(CQ287-CR287-CS287)*(1-$K287)</f>
        <v>0</v>
      </c>
      <c r="CU287" s="946"/>
      <c r="CY287" s="988">
        <f t="shared" si="283"/>
        <v>0</v>
      </c>
      <c r="CZ287" s="989">
        <f>VLOOKUP($E287,CY$450:DB$461,2,FALSE)*CY287*($K287)+IF($G287&lt;&gt;0,($H287/$G287)*CY287,0)*(1-$K287)</f>
        <v>0</v>
      </c>
      <c r="DA287" s="989">
        <f>VLOOKUP($E287,CY$450:DB$461,3,FALSE)*CY287*($K287)+IF($G287&lt;&gt;0,($I287/$G287)*CY287,0)*(1-$K287)</f>
        <v>0</v>
      </c>
      <c r="DB287" s="989">
        <f>VLOOKUP($E287,CY$450:DB$461,4,FALSE)*CY287*($K287)+(CY287-CZ287-DA287)*(1-$K287)</f>
        <v>0</v>
      </c>
      <c r="DC287" s="946"/>
      <c r="DG287" s="988">
        <f t="shared" si="284"/>
        <v>0</v>
      </c>
      <c r="DH287" s="989">
        <f>VLOOKUP($E287,DG$450:DJ$461,2,FALSE)*DG287*($K287)+IF($G287&lt;&gt;0,($H287/$G287)*DG287,0)*(1-$K287)</f>
        <v>0</v>
      </c>
      <c r="DI287" s="989">
        <f>VLOOKUP($E287,DG$450:DJ$461,3,FALSE)*DG287*($K287)+IF($G287&lt;&gt;0,($I287/$G287)*DG287,0)*(1-$K287)</f>
        <v>0</v>
      </c>
      <c r="DJ287" s="989">
        <f>VLOOKUP($E287,DG$450:DJ$461,4,FALSE)*DG287*($K287)+(DG287-DH287-DI287)*(1-$K287)</f>
        <v>0</v>
      </c>
      <c r="DK287" s="946"/>
      <c r="DO287" s="988">
        <f t="shared" si="285"/>
        <v>0</v>
      </c>
      <c r="DP287" s="989">
        <f>VLOOKUP($E287,DO$450:DR$461,2,FALSE)*DO287*($K287)+IF($G287&lt;&gt;0,($H287/$G287)*DO287,0)*(1-$K287)</f>
        <v>0</v>
      </c>
      <c r="DQ287" s="989">
        <f>VLOOKUP($E287,DO$450:DR$461,3,FALSE)*DO287*($K287)+IF($G287&lt;&gt;0,($I287/$G287)*DO287,0)*(1-$K287)</f>
        <v>0</v>
      </c>
      <c r="DR287" s="989">
        <f>VLOOKUP($E287,DO$450:DR$461,4,FALSE)*DO287*($K287)+(DO287-DP287-DQ287)*(1-$K287)</f>
        <v>0</v>
      </c>
      <c r="DS287" s="946"/>
      <c r="DW287" s="988">
        <f t="shared" si="286"/>
        <v>0</v>
      </c>
      <c r="DX287" s="989">
        <f>VLOOKUP($E287,DW$450:DZ$461,2,FALSE)*DW287*($K287)+IF($G287&lt;&gt;0,($H287/$G287)*DW287,0)*(1-$K287)</f>
        <v>0</v>
      </c>
      <c r="DY287" s="989">
        <f>VLOOKUP($E287,DW$450:DZ$461,3,FALSE)*DW287*($K287)+IF($G287&lt;&gt;0,($I287/$G287)*DW287,0)*(1-$K287)</f>
        <v>0</v>
      </c>
      <c r="DZ287" s="989">
        <f>VLOOKUP($E287,DW$450:DZ$461,4,FALSE)*DW287*($K287)+(DW287-DX287-DY287)*(1-$K287)</f>
        <v>0</v>
      </c>
      <c r="EA287" s="946"/>
      <c r="EE287" s="988">
        <f t="shared" si="287"/>
        <v>0</v>
      </c>
      <c r="EF287" s="989">
        <f>VLOOKUP($E287,EE$450:EH$461,2,FALSE)*EE287*($K287)+IF($G287&lt;&gt;0,($H287/$G287)*EE287,0)*(1-$K287)</f>
        <v>0</v>
      </c>
      <c r="EG287" s="989">
        <f>VLOOKUP($E287,EE$450:EH$461,3,FALSE)*EE287*($K287)+IF($G287&lt;&gt;0,($I287/$G287)*EE287,0)*(1-$K287)</f>
        <v>0</v>
      </c>
      <c r="EH287" s="989">
        <f>VLOOKUP($E287,EE$450:EH$461,4,FALSE)*EE287*($K287)+(EE287-EF287-EG287)*(1-$K287)</f>
        <v>0</v>
      </c>
      <c r="EI287" s="946"/>
      <c r="EM287" s="988">
        <f t="shared" si="288"/>
        <v>0</v>
      </c>
      <c r="EN287" s="989">
        <f>VLOOKUP($E287,EM$450:EP$461,2,FALSE)*EM287*($K287)+IF($G287&lt;&gt;0,($H287/$G287)*EM287,0)*(1-$K287)</f>
        <v>0</v>
      </c>
      <c r="EO287" s="989">
        <f>VLOOKUP($E287,EM$450:EP$461,3,FALSE)*EM287*($K287)+IF($G287&lt;&gt;0,($I287/$G287)*EM287,0)*(1-$K287)</f>
        <v>0</v>
      </c>
      <c r="EP287" s="989">
        <f>VLOOKUP($E287,EM$450:EP$461,4,FALSE)*EM287*($K287)+(EM287-EN287-EO287)*(1-$K287)</f>
        <v>0</v>
      </c>
      <c r="EQ287" s="946"/>
      <c r="EU287" s="988">
        <f t="shared" si="289"/>
        <v>0</v>
      </c>
      <c r="EV287" s="989">
        <f>VLOOKUP($E287,EU$450:EX$461,2,FALSE)*EU287*($K287)+IF($G287&lt;&gt;0,($H287/$G287)*EU287,0)*(1-$K287)</f>
        <v>0</v>
      </c>
      <c r="EW287" s="989">
        <f>VLOOKUP($E287,EU$450:EX$461,3,FALSE)*EU287*($K287)+IF($G287&lt;&gt;0,($I287/$G287)*EU287,0)*(1-$K287)</f>
        <v>0</v>
      </c>
      <c r="EX287" s="989">
        <f>VLOOKUP($E287,EU$450:EX$461,4,FALSE)*EU287*($K287)+(EU287-EV287-EW287)*(1-$K287)</f>
        <v>0</v>
      </c>
      <c r="EY287" s="946"/>
      <c r="FC287" s="988">
        <f t="shared" si="290"/>
        <v>0</v>
      </c>
      <c r="FD287" s="989">
        <f>VLOOKUP($E287,FC$450:FF$461,2,FALSE)*FC287*($K287)+IF($G287&lt;&gt;0,($H287/$G287)*FC287,0)*(1-$K287)</f>
        <v>0</v>
      </c>
      <c r="FE287" s="989">
        <f>VLOOKUP($E287,FC$450:FF$461,3,FALSE)*FC287*($K287)+IF($G287&lt;&gt;0,($I287/$G287)*FC287,0)*(1-$K287)</f>
        <v>0</v>
      </c>
      <c r="FF287" s="989">
        <f>VLOOKUP($E287,FC$450:FF$461,4,FALSE)*FC287*($K287)+(FC287-FD287-FE287)*(1-$K287)</f>
        <v>0</v>
      </c>
      <c r="FG287" s="946"/>
      <c r="FK287" s="988">
        <f t="shared" si="291"/>
        <v>0</v>
      </c>
      <c r="FL287" s="989">
        <f>VLOOKUP($E287,FK$450:FN$461,2,FALSE)*FK287*($K287)+IF($G287&lt;&gt;0,($H287/$G287)*FK287,0)*(1-$K287)</f>
        <v>0</v>
      </c>
      <c r="FM287" s="989">
        <f>VLOOKUP($E287,FK$450:FN$461,3,FALSE)*FK287*($K287)+IF($G287&lt;&gt;0,($I287/$G287)*FK287,0)*(1-$K287)</f>
        <v>0</v>
      </c>
      <c r="FN287" s="989">
        <f>VLOOKUP($E287,FK$450:FN$461,4,FALSE)*FK287*($K287)+(FK287-FL287-FM287)*(1-$K287)</f>
        <v>0</v>
      </c>
      <c r="FO287" s="946"/>
    </row>
    <row r="288" spans="1:171" ht="16.5" thickBot="1">
      <c r="A288" s="1304" t="s">
        <v>36</v>
      </c>
      <c r="B288" s="63"/>
      <c r="C288" s="1961"/>
      <c r="D288" s="789"/>
      <c r="E288" s="789"/>
      <c r="F288" s="790"/>
      <c r="G288" s="797">
        <f>SUM(G281:G287)</f>
        <v>0</v>
      </c>
      <c r="H288" s="797">
        <f>SUM(H281:H287)</f>
        <v>0</v>
      </c>
      <c r="I288" s="797">
        <f>SUM(I281:I287)</f>
        <v>0</v>
      </c>
      <c r="J288" s="1254">
        <f>SUM(J281:J287)</f>
        <v>0</v>
      </c>
      <c r="K288" s="777"/>
      <c r="O288" s="1009">
        <f>SUM(O281:O287)</f>
        <v>0</v>
      </c>
      <c r="P288" s="1009" t="e">
        <f>SUM(P281:P287)</f>
        <v>#DIV/0!</v>
      </c>
      <c r="Q288" s="1009" t="e">
        <f>SUM(Q281:Q287)</f>
        <v>#DIV/0!</v>
      </c>
      <c r="R288" s="1009" t="e">
        <f>SUM(R281:R287)</f>
        <v>#DIV/0!</v>
      </c>
      <c r="S288" s="946"/>
      <c r="W288" s="1009">
        <f>SUM(W281:W287)</f>
        <v>0</v>
      </c>
      <c r="X288" s="1009" t="e">
        <f>SUM(X281:X287)</f>
        <v>#DIV/0!</v>
      </c>
      <c r="Y288" s="1009" t="e">
        <f>SUM(Y281:Y287)</f>
        <v>#DIV/0!</v>
      </c>
      <c r="Z288" s="1009" t="e">
        <f>SUM(Z281:Z287)</f>
        <v>#DIV/0!</v>
      </c>
      <c r="AA288" s="946"/>
      <c r="AE288" s="1009">
        <f>SUM(AE281:AE287)</f>
        <v>0</v>
      </c>
      <c r="AF288" s="1009" t="e">
        <f>SUM(AF281:AF287)</f>
        <v>#DIV/0!</v>
      </c>
      <c r="AG288" s="1009" t="e">
        <f>SUM(AG281:AG287)</f>
        <v>#DIV/0!</v>
      </c>
      <c r="AH288" s="1009" t="e">
        <f>SUM(AH281:AH287)</f>
        <v>#DIV/0!</v>
      </c>
      <c r="AI288" s="946"/>
      <c r="AM288" s="1009">
        <f>SUM(AM281:AM287)</f>
        <v>0</v>
      </c>
      <c r="AN288" s="1009" t="e">
        <f>SUM(AN281:AN287)</f>
        <v>#DIV/0!</v>
      </c>
      <c r="AO288" s="1009" t="e">
        <f>SUM(AO281:AO287)</f>
        <v>#DIV/0!</v>
      </c>
      <c r="AP288" s="1009" t="e">
        <f>SUM(AP281:AP287)</f>
        <v>#DIV/0!</v>
      </c>
      <c r="AQ288" s="946"/>
      <c r="AU288" s="1009">
        <f>SUM(AU281:AU287)</f>
        <v>0</v>
      </c>
      <c r="AV288" s="1009" t="e">
        <f>SUM(AV281:AV287)</f>
        <v>#DIV/0!</v>
      </c>
      <c r="AW288" s="1009" t="e">
        <f>SUM(AW281:AW287)</f>
        <v>#DIV/0!</v>
      </c>
      <c r="AX288" s="1009" t="e">
        <f>SUM(AX281:AX287)</f>
        <v>#DIV/0!</v>
      </c>
      <c r="AY288" s="946"/>
      <c r="BC288" s="1009">
        <f>SUM(BC281:BC287)</f>
        <v>0</v>
      </c>
      <c r="BD288" s="1009" t="e">
        <f>SUM(BD281:BD287)</f>
        <v>#DIV/0!</v>
      </c>
      <c r="BE288" s="1009" t="e">
        <f>SUM(BE281:BE287)</f>
        <v>#DIV/0!</v>
      </c>
      <c r="BF288" s="1009" t="e">
        <f>SUM(BF281:BF287)</f>
        <v>#DIV/0!</v>
      </c>
      <c r="BG288" s="946"/>
      <c r="BK288" s="1009">
        <f>SUM(BK281:BK287)</f>
        <v>0</v>
      </c>
      <c r="BL288" s="1009" t="e">
        <f>SUM(BL281:BL287)</f>
        <v>#DIV/0!</v>
      </c>
      <c r="BM288" s="1009" t="e">
        <f>SUM(BM281:BM287)</f>
        <v>#DIV/0!</v>
      </c>
      <c r="BN288" s="1009" t="e">
        <f>SUM(BN281:BN287)</f>
        <v>#DIV/0!</v>
      </c>
      <c r="BO288" s="946"/>
      <c r="BS288" s="1009">
        <f>SUM(BS281:BS287)</f>
        <v>0</v>
      </c>
      <c r="BT288" s="1009" t="e">
        <f>SUM(BT281:BT287)</f>
        <v>#DIV/0!</v>
      </c>
      <c r="BU288" s="1009" t="e">
        <f>SUM(BU281:BU287)</f>
        <v>#DIV/0!</v>
      </c>
      <c r="BV288" s="1009" t="e">
        <f>SUM(BV281:BV287)</f>
        <v>#DIV/0!</v>
      </c>
      <c r="BW288" s="946"/>
      <c r="CA288" s="1009">
        <f>SUM(CA281:CA287)</f>
        <v>0</v>
      </c>
      <c r="CB288" s="1009" t="e">
        <f>SUM(CB281:CB287)</f>
        <v>#DIV/0!</v>
      </c>
      <c r="CC288" s="1009" t="e">
        <f>SUM(CC281:CC287)</f>
        <v>#DIV/0!</v>
      </c>
      <c r="CD288" s="1009" t="e">
        <f>SUM(CD281:CD287)</f>
        <v>#DIV/0!</v>
      </c>
      <c r="CE288" s="946"/>
      <c r="CI288" s="1009">
        <f>SUM(CI281:CI287)</f>
        <v>0</v>
      </c>
      <c r="CJ288" s="1009" t="e">
        <f>SUM(CJ281:CJ287)</f>
        <v>#DIV/0!</v>
      </c>
      <c r="CK288" s="1009" t="e">
        <f>SUM(CK281:CK287)</f>
        <v>#DIV/0!</v>
      </c>
      <c r="CL288" s="1009" t="e">
        <f>SUM(CL281:CL287)</f>
        <v>#DIV/0!</v>
      </c>
      <c r="CM288" s="946"/>
      <c r="CQ288" s="1009">
        <f>SUM(CQ281:CQ287)</f>
        <v>0</v>
      </c>
      <c r="CR288" s="1009" t="e">
        <f>SUM(CR281:CR287)</f>
        <v>#DIV/0!</v>
      </c>
      <c r="CS288" s="1009" t="e">
        <f>SUM(CS281:CS287)</f>
        <v>#DIV/0!</v>
      </c>
      <c r="CT288" s="1009" t="e">
        <f>SUM(CT281:CT287)</f>
        <v>#DIV/0!</v>
      </c>
      <c r="CU288" s="946"/>
      <c r="CY288" s="1009">
        <f>SUM(CY281:CY287)</f>
        <v>0</v>
      </c>
      <c r="CZ288" s="1009" t="e">
        <f>SUM(CZ281:CZ287)</f>
        <v>#DIV/0!</v>
      </c>
      <c r="DA288" s="1009" t="e">
        <f>SUM(DA281:DA287)</f>
        <v>#DIV/0!</v>
      </c>
      <c r="DB288" s="1009" t="e">
        <f>SUM(DB281:DB287)</f>
        <v>#DIV/0!</v>
      </c>
      <c r="DC288" s="946"/>
      <c r="DG288" s="1009">
        <f>SUM(DG281:DG287)</f>
        <v>0</v>
      </c>
      <c r="DH288" s="1009" t="e">
        <f>SUM(DH281:DH287)</f>
        <v>#DIV/0!</v>
      </c>
      <c r="DI288" s="1009" t="e">
        <f>SUM(DI281:DI287)</f>
        <v>#DIV/0!</v>
      </c>
      <c r="DJ288" s="1009" t="e">
        <f>SUM(DJ281:DJ287)</f>
        <v>#DIV/0!</v>
      </c>
      <c r="DK288" s="946"/>
      <c r="DO288" s="1009">
        <f>SUM(DO281:DO287)</f>
        <v>0</v>
      </c>
      <c r="DP288" s="1009" t="e">
        <f>SUM(DP281:DP287)</f>
        <v>#DIV/0!</v>
      </c>
      <c r="DQ288" s="1009" t="e">
        <f>SUM(DQ281:DQ287)</f>
        <v>#DIV/0!</v>
      </c>
      <c r="DR288" s="1009" t="e">
        <f>SUM(DR281:DR287)</f>
        <v>#DIV/0!</v>
      </c>
      <c r="DS288" s="946"/>
      <c r="DW288" s="1009">
        <f>SUM(DW281:DW287)</f>
        <v>0</v>
      </c>
      <c r="DX288" s="1009" t="e">
        <f>SUM(DX281:DX287)</f>
        <v>#DIV/0!</v>
      </c>
      <c r="DY288" s="1009" t="e">
        <f>SUM(DY281:DY287)</f>
        <v>#DIV/0!</v>
      </c>
      <c r="DZ288" s="1009" t="e">
        <f>SUM(DZ281:DZ287)</f>
        <v>#DIV/0!</v>
      </c>
      <c r="EA288" s="946"/>
      <c r="EE288" s="1009">
        <f>SUM(EE281:EE287)</f>
        <v>0</v>
      </c>
      <c r="EF288" s="1009" t="e">
        <f>SUM(EF281:EF287)</f>
        <v>#DIV/0!</v>
      </c>
      <c r="EG288" s="1009" t="e">
        <f>SUM(EG281:EG287)</f>
        <v>#DIV/0!</v>
      </c>
      <c r="EH288" s="1009" t="e">
        <f>SUM(EH281:EH287)</f>
        <v>#DIV/0!</v>
      </c>
      <c r="EI288" s="946"/>
      <c r="EM288" s="1009">
        <f>SUM(EM281:EM287)</f>
        <v>0</v>
      </c>
      <c r="EN288" s="1009" t="e">
        <f>SUM(EN281:EN287)</f>
        <v>#DIV/0!</v>
      </c>
      <c r="EO288" s="1009" t="e">
        <f>SUM(EO281:EO287)</f>
        <v>#DIV/0!</v>
      </c>
      <c r="EP288" s="1009" t="e">
        <f>SUM(EP281:EP287)</f>
        <v>#DIV/0!</v>
      </c>
      <c r="EQ288" s="946"/>
      <c r="EU288" s="1009">
        <f>SUM(EU281:EU287)</f>
        <v>0</v>
      </c>
      <c r="EV288" s="1009" t="e">
        <f>SUM(EV281:EV287)</f>
        <v>#DIV/0!</v>
      </c>
      <c r="EW288" s="1009" t="e">
        <f>SUM(EW281:EW287)</f>
        <v>#DIV/0!</v>
      </c>
      <c r="EX288" s="1009" t="e">
        <f>SUM(EX281:EX287)</f>
        <v>#DIV/0!</v>
      </c>
      <c r="EY288" s="946"/>
      <c r="FC288" s="1009">
        <f>SUM(FC281:FC287)</f>
        <v>0</v>
      </c>
      <c r="FD288" s="1009" t="e">
        <f>SUM(FD281:FD287)</f>
        <v>#DIV/0!</v>
      </c>
      <c r="FE288" s="1009" t="e">
        <f>SUM(FE281:FE287)</f>
        <v>#DIV/0!</v>
      </c>
      <c r="FF288" s="1009" t="e">
        <f>SUM(FF281:FF287)</f>
        <v>#DIV/0!</v>
      </c>
      <c r="FG288" s="946"/>
      <c r="FK288" s="1009">
        <f>SUM(FK281:FK287)</f>
        <v>0</v>
      </c>
      <c r="FL288" s="1009" t="e">
        <f>SUM(FL281:FL287)</f>
        <v>#DIV/0!</v>
      </c>
      <c r="FM288" s="1009" t="e">
        <f>SUM(FM281:FM287)</f>
        <v>#DIV/0!</v>
      </c>
      <c r="FN288" s="1009" t="e">
        <f>SUM(FN281:FN287)</f>
        <v>#DIV/0!</v>
      </c>
      <c r="FO288" s="946"/>
    </row>
    <row r="289" spans="1:171" ht="16.5" thickBot="1">
      <c r="A289" s="1198"/>
      <c r="B289" s="63"/>
      <c r="C289" s="1731"/>
      <c r="D289" s="195"/>
      <c r="E289" s="196"/>
      <c r="F289" s="196"/>
      <c r="G289" s="900"/>
      <c r="H289" s="900"/>
      <c r="I289" s="900"/>
      <c r="J289" s="1307"/>
      <c r="K289" s="777"/>
      <c r="O289" s="952"/>
      <c r="P289" s="952"/>
      <c r="Q289" s="952"/>
      <c r="R289" s="952"/>
      <c r="S289" s="946"/>
      <c r="W289" s="952"/>
      <c r="X289" s="952"/>
      <c r="Y289" s="952"/>
      <c r="Z289" s="952"/>
      <c r="AA289" s="946"/>
      <c r="AE289" s="952"/>
      <c r="AF289" s="952"/>
      <c r="AG289" s="952"/>
      <c r="AH289" s="952"/>
      <c r="AI289" s="946"/>
      <c r="AM289" s="952"/>
      <c r="AN289" s="952"/>
      <c r="AO289" s="952"/>
      <c r="AP289" s="952"/>
      <c r="AQ289" s="946"/>
      <c r="AU289" s="952"/>
      <c r="AV289" s="952"/>
      <c r="AW289" s="952"/>
      <c r="AX289" s="952"/>
      <c r="AY289" s="946"/>
      <c r="BC289" s="952"/>
      <c r="BD289" s="952"/>
      <c r="BE289" s="952"/>
      <c r="BF289" s="952"/>
      <c r="BG289" s="946"/>
      <c r="BK289" s="952"/>
      <c r="BL289" s="952"/>
      <c r="BM289" s="952"/>
      <c r="BN289" s="952"/>
      <c r="BO289" s="946"/>
      <c r="BS289" s="952"/>
      <c r="BT289" s="952"/>
      <c r="BU289" s="952"/>
      <c r="BV289" s="952"/>
      <c r="BW289" s="946"/>
      <c r="CA289" s="952"/>
      <c r="CB289" s="952"/>
      <c r="CC289" s="952"/>
      <c r="CD289" s="952"/>
      <c r="CE289" s="946"/>
      <c r="CI289" s="952"/>
      <c r="CJ289" s="952"/>
      <c r="CK289" s="952"/>
      <c r="CL289" s="952"/>
      <c r="CM289" s="946"/>
      <c r="CQ289" s="952"/>
      <c r="CR289" s="952"/>
      <c r="CS289" s="952"/>
      <c r="CT289" s="952"/>
      <c r="CU289" s="946"/>
      <c r="CY289" s="952"/>
      <c r="CZ289" s="952"/>
      <c r="DA289" s="952"/>
      <c r="DB289" s="952"/>
      <c r="DC289" s="946"/>
      <c r="DG289" s="952"/>
      <c r="DH289" s="952"/>
      <c r="DI289" s="952"/>
      <c r="DJ289" s="952"/>
      <c r="DK289" s="946"/>
      <c r="DO289" s="952"/>
      <c r="DP289" s="952"/>
      <c r="DQ289" s="952"/>
      <c r="DR289" s="952"/>
      <c r="DS289" s="946"/>
      <c r="DW289" s="952"/>
      <c r="DX289" s="952"/>
      <c r="DY289" s="952"/>
      <c r="DZ289" s="952"/>
      <c r="EA289" s="946"/>
      <c r="EE289" s="952"/>
      <c r="EF289" s="952"/>
      <c r="EG289" s="952"/>
      <c r="EH289" s="952"/>
      <c r="EI289" s="946"/>
      <c r="EM289" s="952"/>
      <c r="EN289" s="952"/>
      <c r="EO289" s="952"/>
      <c r="EP289" s="952"/>
      <c r="EQ289" s="946"/>
      <c r="EU289" s="952"/>
      <c r="EV289" s="952"/>
      <c r="EW289" s="952"/>
      <c r="EX289" s="952"/>
      <c r="EY289" s="946"/>
      <c r="FC289" s="952"/>
      <c r="FD289" s="952"/>
      <c r="FE289" s="952"/>
      <c r="FF289" s="952"/>
      <c r="FG289" s="946"/>
      <c r="FK289" s="952"/>
      <c r="FL289" s="952"/>
      <c r="FM289" s="952"/>
      <c r="FN289" s="952"/>
      <c r="FO289" s="946"/>
    </row>
    <row r="290" spans="1:171" ht="16.5" thickBot="1">
      <c r="A290" s="1304" t="s">
        <v>515</v>
      </c>
      <c r="B290" s="79"/>
      <c r="C290" s="1961"/>
      <c r="D290" s="789"/>
      <c r="E290" s="789"/>
      <c r="F290" s="790"/>
      <c r="G290" s="797">
        <f>SUM(G278,G288)</f>
        <v>0</v>
      </c>
      <c r="H290" s="797">
        <f>SUM(H278,H288)</f>
        <v>0</v>
      </c>
      <c r="I290" s="797">
        <f>SUM(I278,I288)</f>
        <v>0</v>
      </c>
      <c r="J290" s="1254">
        <f>SUM(J278,J288)</f>
        <v>0</v>
      </c>
      <c r="K290" s="777"/>
      <c r="O290" s="1009">
        <f>SUM(O278,O288)</f>
        <v>0</v>
      </c>
      <c r="P290" s="1009" t="e">
        <f>SUM(P278,P288)</f>
        <v>#DIV/0!</v>
      </c>
      <c r="Q290" s="1009" t="e">
        <f>SUM(Q278,Q288)</f>
        <v>#DIV/0!</v>
      </c>
      <c r="R290" s="1009" t="e">
        <f>SUM(R278,R288)</f>
        <v>#DIV/0!</v>
      </c>
      <c r="S290" s="946"/>
      <c r="W290" s="1009">
        <f>SUM(W278,W288)</f>
        <v>0</v>
      </c>
      <c r="X290" s="1009" t="e">
        <f>SUM(X278,X288)</f>
        <v>#DIV/0!</v>
      </c>
      <c r="Y290" s="1009" t="e">
        <f>SUM(Y278,Y288)</f>
        <v>#DIV/0!</v>
      </c>
      <c r="Z290" s="1009" t="e">
        <f>SUM(Z278,Z288)</f>
        <v>#DIV/0!</v>
      </c>
      <c r="AA290" s="946"/>
      <c r="AE290" s="1009">
        <f>SUM(AE278,AE288)</f>
        <v>0</v>
      </c>
      <c r="AF290" s="1009" t="e">
        <f>SUM(AF278,AF288)</f>
        <v>#DIV/0!</v>
      </c>
      <c r="AG290" s="1009" t="e">
        <f>SUM(AG278,AG288)</f>
        <v>#DIV/0!</v>
      </c>
      <c r="AH290" s="1009" t="e">
        <f>SUM(AH278,AH288)</f>
        <v>#DIV/0!</v>
      </c>
      <c r="AI290" s="946"/>
      <c r="AM290" s="1009">
        <f>SUM(AM278,AM288)</f>
        <v>0</v>
      </c>
      <c r="AN290" s="1009" t="e">
        <f>SUM(AN278,AN288)</f>
        <v>#DIV/0!</v>
      </c>
      <c r="AO290" s="1009" t="e">
        <f>SUM(AO278,AO288)</f>
        <v>#DIV/0!</v>
      </c>
      <c r="AP290" s="1009" t="e">
        <f>SUM(AP278,AP288)</f>
        <v>#DIV/0!</v>
      </c>
      <c r="AQ290" s="946"/>
      <c r="AU290" s="1009">
        <f>SUM(AU278,AU288)</f>
        <v>0</v>
      </c>
      <c r="AV290" s="1009" t="e">
        <f>SUM(AV278,AV288)</f>
        <v>#DIV/0!</v>
      </c>
      <c r="AW290" s="1009" t="e">
        <f>SUM(AW278,AW288)</f>
        <v>#DIV/0!</v>
      </c>
      <c r="AX290" s="1009" t="e">
        <f>SUM(AX278,AX288)</f>
        <v>#DIV/0!</v>
      </c>
      <c r="AY290" s="946"/>
      <c r="BC290" s="1009">
        <f>SUM(BC278,BC288)</f>
        <v>0</v>
      </c>
      <c r="BD290" s="1009" t="e">
        <f>SUM(BD278,BD288)</f>
        <v>#DIV/0!</v>
      </c>
      <c r="BE290" s="1009" t="e">
        <f>SUM(BE278,BE288)</f>
        <v>#DIV/0!</v>
      </c>
      <c r="BF290" s="1009" t="e">
        <f>SUM(BF278,BF288)</f>
        <v>#DIV/0!</v>
      </c>
      <c r="BG290" s="946"/>
      <c r="BK290" s="1009">
        <f>SUM(BK278,BK288)</f>
        <v>0</v>
      </c>
      <c r="BL290" s="1009" t="e">
        <f>SUM(BL278,BL288)</f>
        <v>#DIV/0!</v>
      </c>
      <c r="BM290" s="1009" t="e">
        <f>SUM(BM278,BM288)</f>
        <v>#DIV/0!</v>
      </c>
      <c r="BN290" s="1009" t="e">
        <f>SUM(BN278,BN288)</f>
        <v>#DIV/0!</v>
      </c>
      <c r="BO290" s="946"/>
      <c r="BS290" s="1009">
        <f>SUM(BS278,BS288)</f>
        <v>0</v>
      </c>
      <c r="BT290" s="1009" t="e">
        <f>SUM(BT278,BT288)</f>
        <v>#DIV/0!</v>
      </c>
      <c r="BU290" s="1009" t="e">
        <f>SUM(BU278,BU288)</f>
        <v>#DIV/0!</v>
      </c>
      <c r="BV290" s="1009" t="e">
        <f>SUM(BV278,BV288)</f>
        <v>#DIV/0!</v>
      </c>
      <c r="BW290" s="946"/>
      <c r="CA290" s="1009">
        <f>SUM(CA278,CA288)</f>
        <v>0</v>
      </c>
      <c r="CB290" s="1009" t="e">
        <f>SUM(CB278,CB288)</f>
        <v>#DIV/0!</v>
      </c>
      <c r="CC290" s="1009" t="e">
        <f>SUM(CC278,CC288)</f>
        <v>#DIV/0!</v>
      </c>
      <c r="CD290" s="1009" t="e">
        <f>SUM(CD278,CD288)</f>
        <v>#DIV/0!</v>
      </c>
      <c r="CE290" s="946"/>
      <c r="CI290" s="1009">
        <f>SUM(CI278,CI288)</f>
        <v>0</v>
      </c>
      <c r="CJ290" s="1009" t="e">
        <f>SUM(CJ278,CJ288)</f>
        <v>#DIV/0!</v>
      </c>
      <c r="CK290" s="1009" t="e">
        <f>SUM(CK278,CK288)</f>
        <v>#DIV/0!</v>
      </c>
      <c r="CL290" s="1009" t="e">
        <f>SUM(CL278,CL288)</f>
        <v>#DIV/0!</v>
      </c>
      <c r="CM290" s="946"/>
      <c r="CQ290" s="1009">
        <f>SUM(CQ278,CQ288)</f>
        <v>0</v>
      </c>
      <c r="CR290" s="1009" t="e">
        <f>SUM(CR278,CR288)</f>
        <v>#DIV/0!</v>
      </c>
      <c r="CS290" s="1009" t="e">
        <f>SUM(CS278,CS288)</f>
        <v>#DIV/0!</v>
      </c>
      <c r="CT290" s="1009" t="e">
        <f>SUM(CT278,CT288)</f>
        <v>#DIV/0!</v>
      </c>
      <c r="CU290" s="946"/>
      <c r="CY290" s="1009">
        <f>SUM(CY278,CY288)</f>
        <v>0</v>
      </c>
      <c r="CZ290" s="1009" t="e">
        <f>SUM(CZ278,CZ288)</f>
        <v>#DIV/0!</v>
      </c>
      <c r="DA290" s="1009" t="e">
        <f>SUM(DA278,DA288)</f>
        <v>#DIV/0!</v>
      </c>
      <c r="DB290" s="1009" t="e">
        <f>SUM(DB278,DB288)</f>
        <v>#DIV/0!</v>
      </c>
      <c r="DC290" s="946"/>
      <c r="DG290" s="1009">
        <f>SUM(DG278,DG288)</f>
        <v>0</v>
      </c>
      <c r="DH290" s="1009" t="e">
        <f>SUM(DH278,DH288)</f>
        <v>#DIV/0!</v>
      </c>
      <c r="DI290" s="1009" t="e">
        <f>SUM(DI278,DI288)</f>
        <v>#DIV/0!</v>
      </c>
      <c r="DJ290" s="1009" t="e">
        <f>SUM(DJ278,DJ288)</f>
        <v>#DIV/0!</v>
      </c>
      <c r="DK290" s="946"/>
      <c r="DO290" s="1009">
        <f>SUM(DO278,DO288)</f>
        <v>0</v>
      </c>
      <c r="DP290" s="1009" t="e">
        <f>SUM(DP278,DP288)</f>
        <v>#DIV/0!</v>
      </c>
      <c r="DQ290" s="1009" t="e">
        <f>SUM(DQ278,DQ288)</f>
        <v>#DIV/0!</v>
      </c>
      <c r="DR290" s="1009" t="e">
        <f>SUM(DR278,DR288)</f>
        <v>#DIV/0!</v>
      </c>
      <c r="DS290" s="946"/>
      <c r="DW290" s="1009">
        <f>SUM(DW278,DW288)</f>
        <v>0</v>
      </c>
      <c r="DX290" s="1009" t="e">
        <f>SUM(DX278,DX288)</f>
        <v>#DIV/0!</v>
      </c>
      <c r="DY290" s="1009" t="e">
        <f>SUM(DY278,DY288)</f>
        <v>#DIV/0!</v>
      </c>
      <c r="DZ290" s="1009" t="e">
        <f>SUM(DZ278,DZ288)</f>
        <v>#DIV/0!</v>
      </c>
      <c r="EA290" s="946"/>
      <c r="EE290" s="1009">
        <f>SUM(EE278,EE288)</f>
        <v>0</v>
      </c>
      <c r="EF290" s="1009" t="e">
        <f>SUM(EF278,EF288)</f>
        <v>#DIV/0!</v>
      </c>
      <c r="EG290" s="1009" t="e">
        <f>SUM(EG278,EG288)</f>
        <v>#DIV/0!</v>
      </c>
      <c r="EH290" s="1009" t="e">
        <f>SUM(EH278,EH288)</f>
        <v>#DIV/0!</v>
      </c>
      <c r="EI290" s="946"/>
      <c r="EM290" s="1009">
        <f>SUM(EM278,EM288)</f>
        <v>0</v>
      </c>
      <c r="EN290" s="1009" t="e">
        <f>SUM(EN278,EN288)</f>
        <v>#DIV/0!</v>
      </c>
      <c r="EO290" s="1009" t="e">
        <f>SUM(EO278,EO288)</f>
        <v>#DIV/0!</v>
      </c>
      <c r="EP290" s="1009" t="e">
        <f>SUM(EP278,EP288)</f>
        <v>#DIV/0!</v>
      </c>
      <c r="EQ290" s="946"/>
      <c r="EU290" s="1009">
        <f>SUM(EU278,EU288)</f>
        <v>0</v>
      </c>
      <c r="EV290" s="1009" t="e">
        <f>SUM(EV278,EV288)</f>
        <v>#DIV/0!</v>
      </c>
      <c r="EW290" s="1009" t="e">
        <f>SUM(EW278,EW288)</f>
        <v>#DIV/0!</v>
      </c>
      <c r="EX290" s="1009" t="e">
        <f>SUM(EX278,EX288)</f>
        <v>#DIV/0!</v>
      </c>
      <c r="EY290" s="946"/>
      <c r="FC290" s="1009">
        <f>SUM(FC278,FC288)</f>
        <v>0</v>
      </c>
      <c r="FD290" s="1009" t="e">
        <f>SUM(FD278,FD288)</f>
        <v>#DIV/0!</v>
      </c>
      <c r="FE290" s="1009" t="e">
        <f>SUM(FE278,FE288)</f>
        <v>#DIV/0!</v>
      </c>
      <c r="FF290" s="1009" t="e">
        <f>SUM(FF278,FF288)</f>
        <v>#DIV/0!</v>
      </c>
      <c r="FG290" s="946"/>
      <c r="FK290" s="1009">
        <f>SUM(FK278,FK288)</f>
        <v>0</v>
      </c>
      <c r="FL290" s="1009" t="e">
        <f>SUM(FL278,FL288)</f>
        <v>#DIV/0!</v>
      </c>
      <c r="FM290" s="1009" t="e">
        <f>SUM(FM278,FM288)</f>
        <v>#DIV/0!</v>
      </c>
      <c r="FN290" s="1009" t="e">
        <f>SUM(FN278,FN288)</f>
        <v>#DIV/0!</v>
      </c>
      <c r="FO290" s="946"/>
    </row>
    <row r="291" spans="1:171" ht="16.5" thickBot="1">
      <c r="A291" s="1295"/>
      <c r="B291" s="203"/>
      <c r="C291" s="1978"/>
      <c r="D291" s="203"/>
      <c r="E291" s="203"/>
      <c r="F291" s="203"/>
      <c r="G291" s="203"/>
      <c r="H291" s="203"/>
      <c r="I291" s="203"/>
      <c r="J291" s="1308"/>
      <c r="K291" s="777"/>
      <c r="S291" s="946"/>
      <c r="AA291" s="946"/>
      <c r="AI291" s="946"/>
      <c r="AQ291" s="946"/>
      <c r="AY291" s="946"/>
      <c r="BG291" s="946"/>
      <c r="BO291" s="946"/>
      <c r="BW291" s="946"/>
      <c r="CE291" s="946"/>
      <c r="CM291" s="946"/>
      <c r="CU291" s="946"/>
      <c r="DC291" s="946"/>
      <c r="DK291" s="946"/>
      <c r="DS291" s="946"/>
      <c r="EA291" s="946"/>
      <c r="EI291" s="946"/>
      <c r="EQ291" s="946"/>
      <c r="EY291" s="946"/>
      <c r="FG291" s="946"/>
      <c r="FO291" s="946"/>
    </row>
    <row r="292" spans="1:171" ht="16.5" thickTop="1">
      <c r="A292" s="1280"/>
      <c r="B292" s="1"/>
      <c r="C292" s="1418"/>
      <c r="D292" s="1"/>
      <c r="E292" s="1"/>
      <c r="F292" s="1"/>
      <c r="G292" s="1"/>
      <c r="H292" s="1"/>
      <c r="I292" s="1"/>
      <c r="J292" s="1281"/>
      <c r="K292" s="777"/>
      <c r="S292" s="946"/>
      <c r="AA292" s="946"/>
      <c r="AI292" s="946"/>
      <c r="AQ292" s="946"/>
      <c r="AY292" s="946"/>
      <c r="BG292" s="946"/>
      <c r="BO292" s="946"/>
      <c r="BW292" s="946"/>
      <c r="CE292" s="946"/>
      <c r="CM292" s="946"/>
      <c r="CU292" s="946"/>
      <c r="DC292" s="946"/>
      <c r="DK292" s="946"/>
      <c r="DS292" s="946"/>
      <c r="EA292" s="946"/>
      <c r="EI292" s="946"/>
      <c r="EQ292" s="946"/>
      <c r="EY292" s="946"/>
      <c r="FG292" s="946"/>
      <c r="FO292" s="946"/>
    </row>
    <row r="293" spans="1:171" ht="16.5" thickBot="1">
      <c r="A293" s="1302" t="s">
        <v>569</v>
      </c>
      <c r="B293" s="892"/>
      <c r="C293" s="1976"/>
      <c r="D293" s="892"/>
      <c r="E293" s="147"/>
      <c r="F293" s="4"/>
      <c r="G293" s="893"/>
      <c r="H293" s="893"/>
      <c r="I293" s="894"/>
      <c r="J293" s="1303"/>
      <c r="K293" s="777"/>
      <c r="S293" s="946"/>
      <c r="AA293" s="946"/>
      <c r="AI293" s="946"/>
      <c r="AQ293" s="946"/>
      <c r="AY293" s="946"/>
      <c r="BG293" s="946"/>
      <c r="BO293" s="946"/>
      <c r="BW293" s="946"/>
      <c r="CE293" s="946"/>
      <c r="CM293" s="946"/>
      <c r="CU293" s="946"/>
      <c r="DC293" s="946"/>
      <c r="DK293" s="946"/>
      <c r="DS293" s="946"/>
      <c r="EA293" s="946"/>
      <c r="EI293" s="946"/>
      <c r="EQ293" s="946"/>
      <c r="EY293" s="946"/>
      <c r="FG293" s="946"/>
      <c r="FO293" s="946"/>
    </row>
    <row r="294" spans="1:171" ht="17.25" thickTop="1" thickBot="1">
      <c r="A294" s="1286"/>
      <c r="B294" s="2077" t="s">
        <v>100</v>
      </c>
      <c r="C294" s="1971" t="s">
        <v>302</v>
      </c>
      <c r="D294" s="324"/>
      <c r="E294" s="2087" t="s">
        <v>330</v>
      </c>
      <c r="F294" s="2171"/>
      <c r="G294" s="2160" t="s">
        <v>104</v>
      </c>
      <c r="H294" s="2163" t="s">
        <v>105</v>
      </c>
      <c r="I294" s="2166" t="s">
        <v>106</v>
      </c>
      <c r="J294" s="1287"/>
      <c r="K294" s="777"/>
      <c r="S294" s="946"/>
      <c r="AA294" s="946"/>
      <c r="AI294" s="946"/>
      <c r="AQ294" s="946"/>
      <c r="AY294" s="946"/>
      <c r="BG294" s="946"/>
      <c r="BO294" s="946"/>
      <c r="BW294" s="946"/>
      <c r="CE294" s="946"/>
      <c r="CM294" s="946"/>
      <c r="CU294" s="946"/>
      <c r="DC294" s="946"/>
      <c r="DK294" s="946"/>
      <c r="DS294" s="946"/>
      <c r="EA294" s="946"/>
      <c r="EI294" s="946"/>
      <c r="EQ294" s="946"/>
      <c r="EY294" s="946"/>
      <c r="FG294" s="946"/>
      <c r="FO294" s="946"/>
    </row>
    <row r="295" spans="1:171" ht="16.5" thickBot="1">
      <c r="A295" s="1164"/>
      <c r="B295" s="2169"/>
      <c r="C295" s="1972" t="s">
        <v>261</v>
      </c>
      <c r="D295" s="321" t="s">
        <v>96</v>
      </c>
      <c r="E295" s="2172"/>
      <c r="F295" s="2173"/>
      <c r="G295" s="2161"/>
      <c r="H295" s="2164"/>
      <c r="I295" s="2167"/>
      <c r="J295" s="1165" t="s">
        <v>98</v>
      </c>
      <c r="K295" s="777"/>
      <c r="S295" s="946"/>
      <c r="AA295" s="946"/>
      <c r="AI295" s="946"/>
      <c r="AQ295" s="946"/>
      <c r="AY295" s="946"/>
      <c r="BG295" s="946"/>
      <c r="BO295" s="946"/>
      <c r="BW295" s="946"/>
      <c r="CE295" s="946"/>
      <c r="CM295" s="946"/>
      <c r="CU295" s="946"/>
      <c r="DC295" s="946"/>
      <c r="DK295" s="946"/>
      <c r="DS295" s="946"/>
      <c r="EA295" s="946"/>
      <c r="EI295" s="946"/>
      <c r="EQ295" s="946"/>
      <c r="EY295" s="946"/>
      <c r="FG295" s="946"/>
      <c r="FO295" s="946"/>
    </row>
    <row r="296" spans="1:171" ht="16.5" thickBot="1">
      <c r="A296" s="1288"/>
      <c r="B296" s="2170"/>
      <c r="C296" s="1973" t="s">
        <v>262</v>
      </c>
      <c r="D296" s="310" t="s">
        <v>244</v>
      </c>
      <c r="E296" s="310" t="s">
        <v>405</v>
      </c>
      <c r="F296" s="310" t="s">
        <v>560</v>
      </c>
      <c r="G296" s="2162"/>
      <c r="H296" s="2165"/>
      <c r="I296" s="2168"/>
      <c r="J296" s="1289" t="s">
        <v>107</v>
      </c>
      <c r="K296" s="777"/>
      <c r="S296" s="946"/>
      <c r="AA296" s="946"/>
      <c r="AI296" s="946"/>
      <c r="AQ296" s="946"/>
      <c r="AY296" s="946"/>
      <c r="BG296" s="946"/>
      <c r="BO296" s="946"/>
      <c r="BW296" s="946"/>
      <c r="CE296" s="946"/>
      <c r="CM296" s="946"/>
      <c r="CU296" s="946"/>
      <c r="DC296" s="946"/>
      <c r="DK296" s="946"/>
      <c r="DS296" s="946"/>
      <c r="EA296" s="946"/>
      <c r="EI296" s="946"/>
      <c r="EQ296" s="946"/>
      <c r="EY296" s="946"/>
      <c r="FG296" s="946"/>
      <c r="FO296" s="946"/>
    </row>
    <row r="297" spans="1:171" ht="16.5" thickTop="1">
      <c r="A297" s="1166" t="s">
        <v>41</v>
      </c>
      <c r="B297" s="10"/>
      <c r="C297" s="1733"/>
      <c r="D297" s="819"/>
      <c r="E297" s="55"/>
      <c r="F297" s="55"/>
      <c r="G297" s="221"/>
      <c r="H297" s="221"/>
      <c r="I297" s="221"/>
      <c r="J297" s="1251"/>
      <c r="K297" s="777"/>
      <c r="S297" s="946"/>
      <c r="AA297" s="946"/>
      <c r="AI297" s="946"/>
      <c r="AQ297" s="946"/>
      <c r="AY297" s="946"/>
      <c r="BG297" s="946"/>
      <c r="BO297" s="946"/>
      <c r="BW297" s="946"/>
      <c r="CE297" s="946"/>
      <c r="CM297" s="946"/>
      <c r="CU297" s="946"/>
      <c r="DC297" s="946"/>
      <c r="DK297" s="946"/>
      <c r="DS297" s="946"/>
      <c r="EA297" s="946"/>
      <c r="EI297" s="946"/>
      <c r="EQ297" s="946"/>
      <c r="EY297" s="946"/>
      <c r="FG297" s="946"/>
      <c r="FO297" s="946"/>
    </row>
    <row r="298" spans="1:171">
      <c r="A298" s="1166"/>
      <c r="B298" s="903" t="s">
        <v>510</v>
      </c>
      <c r="C298" s="1411" t="s">
        <v>850</v>
      </c>
      <c r="D298" s="765">
        <v>407.3</v>
      </c>
      <c r="E298" s="182" t="str">
        <f>'Sch 3B - Other Items'!E15</f>
        <v>DIRECT</v>
      </c>
      <c r="F298" s="765"/>
      <c r="G298" s="182">
        <f>'Sch 3B - Other Items'!G15</f>
        <v>0</v>
      </c>
      <c r="H298" s="182">
        <f>'Sch 3B - Other Items'!H15</f>
        <v>0</v>
      </c>
      <c r="I298" s="182">
        <f>'Sch 3B - Other Items'!I15</f>
        <v>0</v>
      </c>
      <c r="J298" s="1247">
        <f>'Sch 3B - Other Items'!J15</f>
        <v>0</v>
      </c>
      <c r="K298" s="777">
        <f t="shared" ref="K298:K304" si="292">IF($E298="DIRECT",0,1)</f>
        <v>0</v>
      </c>
      <c r="O298" s="988">
        <f t="shared" ref="O298:O304" si="293">$G298</f>
        <v>0</v>
      </c>
      <c r="P298" s="989">
        <f>VLOOKUP($E298,O$450:R$461,2,FALSE)*O298*($K298)+IF($G298&lt;&gt;0,($H298/$G298)*O298,0)*(1-$K298)</f>
        <v>0</v>
      </c>
      <c r="Q298" s="989">
        <f>VLOOKUP($E298,O$450:R$461,3,FALSE)*O298*($K298)+IF($G298&lt;&gt;0,($I298/$G298)*O298,0)*(1-$K298)</f>
        <v>0</v>
      </c>
      <c r="R298" s="989">
        <f>VLOOKUP($E298,O$450:R$461,4,FALSE)*O298*($K298)+(O298-P298-Q298)*(1-$K298)</f>
        <v>0</v>
      </c>
      <c r="S298" s="946"/>
      <c r="W298" s="988">
        <f t="shared" ref="W298:W304" si="294">$G298</f>
        <v>0</v>
      </c>
      <c r="X298" s="989">
        <f>VLOOKUP($E298,W$450:Z$461,2,FALSE)*W298*($K298)+IF($G298&lt;&gt;0,($H298/$G298)*W298,0)*(1-$K298)</f>
        <v>0</v>
      </c>
      <c r="Y298" s="989">
        <f>VLOOKUP($E298,W$450:Z$461,3,FALSE)*W298*($K298)+IF($G298&lt;&gt;0,($I298/$G298)*W298,0)*(1-$K298)</f>
        <v>0</v>
      </c>
      <c r="Z298" s="989">
        <f>VLOOKUP($E298,W$450:Z$461,4,FALSE)*W298*($K298)+(W298-X298-Y298)*(1-$K298)</f>
        <v>0</v>
      </c>
      <c r="AA298" s="946"/>
      <c r="AE298" s="988">
        <f t="shared" ref="AE298:AE304" si="295">$G298</f>
        <v>0</v>
      </c>
      <c r="AF298" s="989">
        <f>VLOOKUP($E298,AE$450:AH$461,2,FALSE)*AE298*($K298)+IF($G298&lt;&gt;0,($H298/$G298)*AE298,0)*(1-$K298)</f>
        <v>0</v>
      </c>
      <c r="AG298" s="989">
        <f>VLOOKUP($E298,AE$450:AH$461,3,FALSE)*AE298*($K298)+IF($G298&lt;&gt;0,($I298/$G298)*AE298,0)*(1-$K298)</f>
        <v>0</v>
      </c>
      <c r="AH298" s="989">
        <f>VLOOKUP($E298,AE$450:AH$461,4,FALSE)*AE298*($K298)+(AE298-AF298-AG298)*(1-$K298)</f>
        <v>0</v>
      </c>
      <c r="AI298" s="946"/>
      <c r="AM298" s="988">
        <f t="shared" ref="AM298:AM304" si="296">$G298</f>
        <v>0</v>
      </c>
      <c r="AN298" s="989">
        <f>VLOOKUP($E298,AM$450:AP$461,2,FALSE)*AM298*($K298)+IF($G298&lt;&gt;0,($H298/$G298)*AM298,0)*(1-$K298)</f>
        <v>0</v>
      </c>
      <c r="AO298" s="989">
        <f>VLOOKUP($E298,AM$450:AP$461,3,FALSE)*AM298*($K298)+IF($G298&lt;&gt;0,($I298/$G298)*AM298,0)*(1-$K298)</f>
        <v>0</v>
      </c>
      <c r="AP298" s="989">
        <f>VLOOKUP($E298,AM$450:AP$461,4,FALSE)*AM298*($K298)+(AM298-AN298-AO298)*(1-$K298)</f>
        <v>0</v>
      </c>
      <c r="AQ298" s="946"/>
      <c r="AU298" s="988">
        <f t="shared" ref="AU298:AU304" si="297">$G298</f>
        <v>0</v>
      </c>
      <c r="AV298" s="989">
        <f>VLOOKUP($E298,AU$450:AX$461,2,FALSE)*AU298*($K298)+IF($G298&lt;&gt;0,($H298/$G298)*AU298,0)*(1-$K298)</f>
        <v>0</v>
      </c>
      <c r="AW298" s="989">
        <f>VLOOKUP($E298,AU$450:AX$461,3,FALSE)*AU298*($K298)+IF($G298&lt;&gt;0,($I298/$G298)*AU298,0)*(1-$K298)</f>
        <v>0</v>
      </c>
      <c r="AX298" s="989">
        <f>VLOOKUP($E298,AU$450:AX$461,4,FALSE)*AU298*($K298)+(AU298-AV298-AW298)*(1-$K298)</f>
        <v>0</v>
      </c>
      <c r="AY298" s="946"/>
      <c r="BC298" s="988">
        <f t="shared" ref="BC298:BC304" si="298">$G298</f>
        <v>0</v>
      </c>
      <c r="BD298" s="989">
        <f>VLOOKUP($E298,BC$450:BF$461,2,FALSE)*BC298*($K298)+IF($G298&lt;&gt;0,($H298/$G298)*BC298,0)*(1-$K298)</f>
        <v>0</v>
      </c>
      <c r="BE298" s="989">
        <f>VLOOKUP($E298,BC$450:BF$461,3,FALSE)*BC298*($K298)+IF($G298&lt;&gt;0,($I298/$G298)*BC298,0)*(1-$K298)</f>
        <v>0</v>
      </c>
      <c r="BF298" s="989">
        <f>VLOOKUP($E298,BC$450:BF$461,4,FALSE)*BC298*($K298)+(BC298-BD298-BE298)*(1-$K298)</f>
        <v>0</v>
      </c>
      <c r="BG298" s="946"/>
      <c r="BK298" s="988">
        <f t="shared" ref="BK298:BK304" si="299">$G298</f>
        <v>0</v>
      </c>
      <c r="BL298" s="989">
        <f>VLOOKUP($E298,BK$450:BN$461,2,FALSE)*BK298*($K298)+IF($G298&lt;&gt;0,($H298/$G298)*BK298,0)*(1-$K298)</f>
        <v>0</v>
      </c>
      <c r="BM298" s="989">
        <f>VLOOKUP($E298,BK$450:BN$461,3,FALSE)*BK298*($K298)+IF($G298&lt;&gt;0,($I298/$G298)*BK298,0)*(1-$K298)</f>
        <v>0</v>
      </c>
      <c r="BN298" s="989">
        <f>VLOOKUP($E298,BK$450:BN$461,4,FALSE)*BK298*($K298)+(BK298-BL298-BM298)*(1-$K298)</f>
        <v>0</v>
      </c>
      <c r="BO298" s="946"/>
      <c r="BS298" s="988">
        <f t="shared" ref="BS298:BS304" si="300">$G298</f>
        <v>0</v>
      </c>
      <c r="BT298" s="989">
        <f>VLOOKUP($E298,BS$450:BV$461,2,FALSE)*BS298*($K298)+IF($G298&lt;&gt;0,($H298/$G298)*BS298,0)*(1-$K298)</f>
        <v>0</v>
      </c>
      <c r="BU298" s="989">
        <f>VLOOKUP($E298,BS$450:BV$461,3,FALSE)*BS298*($K298)+IF($G298&lt;&gt;0,($I298/$G298)*BS298,0)*(1-$K298)</f>
        <v>0</v>
      </c>
      <c r="BV298" s="989">
        <f>VLOOKUP($E298,BS$450:BV$461,4,FALSE)*BS298*($K298)+(BS298-BT298-BU298)*(1-$K298)</f>
        <v>0</v>
      </c>
      <c r="BW298" s="946"/>
      <c r="CA298" s="988">
        <f t="shared" ref="CA298:CA304" si="301">$G298</f>
        <v>0</v>
      </c>
      <c r="CB298" s="989">
        <f>VLOOKUP($E298,CA$450:CD$461,2,FALSE)*CA298*($K298)+IF($G298&lt;&gt;0,($H298/$G298)*CA298,0)*(1-$K298)</f>
        <v>0</v>
      </c>
      <c r="CC298" s="989">
        <f>VLOOKUP($E298,CA$450:CD$461,3,FALSE)*CA298*($K298)+IF($G298&lt;&gt;0,($I298/$G298)*CA298,0)*(1-$K298)</f>
        <v>0</v>
      </c>
      <c r="CD298" s="989">
        <f>VLOOKUP($E298,CA$450:CD$461,4,FALSE)*CA298*($K298)+(CA298-CB298-CC298)*(1-$K298)</f>
        <v>0</v>
      </c>
      <c r="CE298" s="946"/>
      <c r="CI298" s="988">
        <f t="shared" ref="CI298:CI304" si="302">$G298</f>
        <v>0</v>
      </c>
      <c r="CJ298" s="989">
        <f>VLOOKUP($E298,CI$450:CL$461,2,FALSE)*CI298*($K298)+IF($G298&lt;&gt;0,($H298/$G298)*CI298,0)*(1-$K298)</f>
        <v>0</v>
      </c>
      <c r="CK298" s="989">
        <f>VLOOKUP($E298,CI$450:CL$461,3,FALSE)*CI298*($K298)+IF($G298&lt;&gt;0,($I298/$G298)*CI298,0)*(1-$K298)</f>
        <v>0</v>
      </c>
      <c r="CL298" s="989">
        <f>VLOOKUP($E298,CI$450:CL$461,4,FALSE)*CI298*($K298)+(CI298-CJ298-CK298)*(1-$K298)</f>
        <v>0</v>
      </c>
      <c r="CM298" s="946"/>
      <c r="CQ298" s="988">
        <f t="shared" ref="CQ298:CQ304" si="303">$G298</f>
        <v>0</v>
      </c>
      <c r="CR298" s="989">
        <f>VLOOKUP($E298,CQ$450:CT$461,2,FALSE)*CQ298*($K298)+IF($G298&lt;&gt;0,($H298/$G298)*CQ298,0)*(1-$K298)</f>
        <v>0</v>
      </c>
      <c r="CS298" s="989">
        <f>VLOOKUP($E298,CQ$450:CT$461,3,FALSE)*CQ298*($K298)+IF($G298&lt;&gt;0,($I298/$G298)*CQ298,0)*(1-$K298)</f>
        <v>0</v>
      </c>
      <c r="CT298" s="989">
        <f>VLOOKUP($E298,CQ$450:CT$461,4,FALSE)*CQ298*($K298)+(CQ298-CR298-CS298)*(1-$K298)</f>
        <v>0</v>
      </c>
      <c r="CU298" s="946"/>
      <c r="CY298" s="988">
        <f t="shared" ref="CY298:CY304" si="304">$G298</f>
        <v>0</v>
      </c>
      <c r="CZ298" s="989">
        <f>VLOOKUP($E298,CY$450:DB$461,2,FALSE)*CY298*($K298)+IF($G298&lt;&gt;0,($H298/$G298)*CY298,0)*(1-$K298)</f>
        <v>0</v>
      </c>
      <c r="DA298" s="989">
        <f>VLOOKUP($E298,CY$450:DB$461,3,FALSE)*CY298*($K298)+IF($G298&lt;&gt;0,($I298/$G298)*CY298,0)*(1-$K298)</f>
        <v>0</v>
      </c>
      <c r="DB298" s="989">
        <f>VLOOKUP($E298,CY$450:DB$461,4,FALSE)*CY298*($K298)+(CY298-CZ298-DA298)*(1-$K298)</f>
        <v>0</v>
      </c>
      <c r="DC298" s="946"/>
      <c r="DG298" s="988">
        <f t="shared" ref="DG298:DG304" si="305">$G298</f>
        <v>0</v>
      </c>
      <c r="DH298" s="989">
        <f>VLOOKUP($E298,DG$450:DJ$461,2,FALSE)*DG298*($K298)+IF($G298&lt;&gt;0,($H298/$G298)*DG298,0)*(1-$K298)</f>
        <v>0</v>
      </c>
      <c r="DI298" s="989">
        <f>VLOOKUP($E298,DG$450:DJ$461,3,FALSE)*DG298*($K298)+IF($G298&lt;&gt;0,($I298/$G298)*DG298,0)*(1-$K298)</f>
        <v>0</v>
      </c>
      <c r="DJ298" s="989">
        <f>VLOOKUP($E298,DG$450:DJ$461,4,FALSE)*DG298*($K298)+(DG298-DH298-DI298)*(1-$K298)</f>
        <v>0</v>
      </c>
      <c r="DK298" s="946"/>
      <c r="DO298" s="988">
        <f t="shared" ref="DO298:DO304" si="306">$G298</f>
        <v>0</v>
      </c>
      <c r="DP298" s="989">
        <f>VLOOKUP($E298,DO$450:DR$461,2,FALSE)*DO298*($K298)+IF($G298&lt;&gt;0,($H298/$G298)*DO298,0)*(1-$K298)</f>
        <v>0</v>
      </c>
      <c r="DQ298" s="989">
        <f>VLOOKUP($E298,DO$450:DR$461,3,FALSE)*DO298*($K298)+IF($G298&lt;&gt;0,($I298/$G298)*DO298,0)*(1-$K298)</f>
        <v>0</v>
      </c>
      <c r="DR298" s="989">
        <f>VLOOKUP($E298,DO$450:DR$461,4,FALSE)*DO298*($K298)+(DO298-DP298-DQ298)*(1-$K298)</f>
        <v>0</v>
      </c>
      <c r="DS298" s="946"/>
      <c r="DW298" s="988">
        <f t="shared" ref="DW298:DW304" si="307">$G298</f>
        <v>0</v>
      </c>
      <c r="DX298" s="989">
        <f>VLOOKUP($E298,DW$450:DZ$461,2,FALSE)*DW298*($K298)+IF($G298&lt;&gt;0,($H298/$G298)*DW298,0)*(1-$K298)</f>
        <v>0</v>
      </c>
      <c r="DY298" s="989">
        <f>VLOOKUP($E298,DW$450:DZ$461,3,FALSE)*DW298*($K298)+IF($G298&lt;&gt;0,($I298/$G298)*DW298,0)*(1-$K298)</f>
        <v>0</v>
      </c>
      <c r="DZ298" s="989">
        <f>VLOOKUP($E298,DW$450:DZ$461,4,FALSE)*DW298*($K298)+(DW298-DX298-DY298)*(1-$K298)</f>
        <v>0</v>
      </c>
      <c r="EA298" s="946"/>
      <c r="EE298" s="988">
        <f t="shared" ref="EE298:EE304" si="308">$G298</f>
        <v>0</v>
      </c>
      <c r="EF298" s="989">
        <f>VLOOKUP($E298,EE$450:EH$461,2,FALSE)*EE298*($K298)+IF($G298&lt;&gt;0,($H298/$G298)*EE298,0)*(1-$K298)</f>
        <v>0</v>
      </c>
      <c r="EG298" s="989">
        <f>VLOOKUP($E298,EE$450:EH$461,3,FALSE)*EE298*($K298)+IF($G298&lt;&gt;0,($I298/$G298)*EE298,0)*(1-$K298)</f>
        <v>0</v>
      </c>
      <c r="EH298" s="989">
        <f>VLOOKUP($E298,EE$450:EH$461,4,FALSE)*EE298*($K298)+(EE298-EF298-EG298)*(1-$K298)</f>
        <v>0</v>
      </c>
      <c r="EI298" s="946"/>
      <c r="EM298" s="988">
        <f t="shared" ref="EM298:EM304" si="309">$G298</f>
        <v>0</v>
      </c>
      <c r="EN298" s="989">
        <f>VLOOKUP($E298,EM$450:EP$461,2,FALSE)*EM298*($K298)+IF($G298&lt;&gt;0,($H298/$G298)*EM298,0)*(1-$K298)</f>
        <v>0</v>
      </c>
      <c r="EO298" s="989">
        <f>VLOOKUP($E298,EM$450:EP$461,3,FALSE)*EM298*($K298)+IF($G298&lt;&gt;0,($I298/$G298)*EM298,0)*(1-$K298)</f>
        <v>0</v>
      </c>
      <c r="EP298" s="989">
        <f>VLOOKUP($E298,EM$450:EP$461,4,FALSE)*EM298*($K298)+(EM298-EN298-EO298)*(1-$K298)</f>
        <v>0</v>
      </c>
      <c r="EQ298" s="946"/>
      <c r="EU298" s="988">
        <f t="shared" ref="EU298:EU304" si="310">$G298</f>
        <v>0</v>
      </c>
      <c r="EV298" s="989">
        <f>VLOOKUP($E298,EU$450:EX$461,2,FALSE)*EU298*($K298)+IF($G298&lt;&gt;0,($H298/$G298)*EU298,0)*(1-$K298)</f>
        <v>0</v>
      </c>
      <c r="EW298" s="989">
        <f>VLOOKUP($E298,EU$450:EX$461,3,FALSE)*EU298*($K298)+IF($G298&lt;&gt;0,($I298/$G298)*EU298,0)*(1-$K298)</f>
        <v>0</v>
      </c>
      <c r="EX298" s="989">
        <f>VLOOKUP($E298,EU$450:EX$461,4,FALSE)*EU298*($K298)+(EU298-EV298-EW298)*(1-$K298)</f>
        <v>0</v>
      </c>
      <c r="EY298" s="946"/>
      <c r="FC298" s="988">
        <f t="shared" ref="FC298:FC304" si="311">$G298</f>
        <v>0</v>
      </c>
      <c r="FD298" s="989">
        <f>VLOOKUP($E298,FC$450:FF$461,2,FALSE)*FC298*($K298)+IF($G298&lt;&gt;0,($H298/$G298)*FC298,0)*(1-$K298)</f>
        <v>0</v>
      </c>
      <c r="FE298" s="989">
        <f>VLOOKUP($E298,FC$450:FF$461,3,FALSE)*FC298*($K298)+IF($G298&lt;&gt;0,($I298/$G298)*FC298,0)*(1-$K298)</f>
        <v>0</v>
      </c>
      <c r="FF298" s="989">
        <f>VLOOKUP($E298,FC$450:FF$461,4,FALSE)*FC298*($K298)+(FC298-FD298-FE298)*(1-$K298)</f>
        <v>0</v>
      </c>
      <c r="FG298" s="946"/>
      <c r="FK298" s="988">
        <f t="shared" ref="FK298:FK304" si="312">$G298</f>
        <v>0</v>
      </c>
      <c r="FL298" s="989">
        <f>VLOOKUP($E298,FK$450:FN$461,2,FALSE)*FK298*($K298)+IF($G298&lt;&gt;0,($H298/$G298)*FK298,0)*(1-$K298)</f>
        <v>0</v>
      </c>
      <c r="FM298" s="989">
        <f>VLOOKUP($E298,FK$450:FN$461,3,FALSE)*FK298*($K298)+IF($G298&lt;&gt;0,($I298/$G298)*FK298,0)*(1-$K298)</f>
        <v>0</v>
      </c>
      <c r="FN298" s="989">
        <f>VLOOKUP($E298,FK$450:FN$461,4,FALSE)*FK298*($K298)+(FK298-FL298-FM298)*(1-$K298)</f>
        <v>0</v>
      </c>
      <c r="FO298" s="946"/>
    </row>
    <row r="299" spans="1:171">
      <c r="A299" s="1166"/>
      <c r="B299" s="904" t="s">
        <v>570</v>
      </c>
      <c r="C299" s="1411" t="s">
        <v>850</v>
      </c>
      <c r="D299" s="765">
        <v>407.4</v>
      </c>
      <c r="E299" s="182" t="str">
        <f>'Sch 3B - Other Items'!E16</f>
        <v>DIRECT</v>
      </c>
      <c r="F299" s="765"/>
      <c r="G299" s="182">
        <f>'Sch 3B - Other Items'!G16</f>
        <v>0</v>
      </c>
      <c r="H299" s="182">
        <f>'Sch 3B - Other Items'!H16</f>
        <v>0</v>
      </c>
      <c r="I299" s="182">
        <f>'Sch 3B - Other Items'!I16</f>
        <v>0</v>
      </c>
      <c r="J299" s="1247">
        <f>'Sch 3B - Other Items'!J16</f>
        <v>0</v>
      </c>
      <c r="K299" s="777">
        <f t="shared" si="292"/>
        <v>0</v>
      </c>
      <c r="O299" s="988">
        <f t="shared" si="293"/>
        <v>0</v>
      </c>
      <c r="P299" s="989">
        <f>VLOOKUP($E299,O$450:R$461,2,FALSE)*O299*($K299)+IF($G299&lt;&gt;0,($H299/$G299)*O299,0)*(1-$K299)</f>
        <v>0</v>
      </c>
      <c r="Q299" s="989">
        <f>VLOOKUP($E299,O$450:R$461,3,FALSE)*O299*($K299)+IF($G299&lt;&gt;0,($I299/$G299)*O299,0)*(1-$K299)</f>
        <v>0</v>
      </c>
      <c r="R299" s="989">
        <f>VLOOKUP($E299,O$450:R$461,4,FALSE)*O299*($K299)+(O299-P299-Q299)*(1-$K299)</f>
        <v>0</v>
      </c>
      <c r="S299" s="946"/>
      <c r="W299" s="988">
        <f t="shared" si="294"/>
        <v>0</v>
      </c>
      <c r="X299" s="989">
        <f>VLOOKUP($E299,W$450:Z$461,2,FALSE)*W299*($K299)+IF($G299&lt;&gt;0,($H299/$G299)*W299,0)*(1-$K299)</f>
        <v>0</v>
      </c>
      <c r="Y299" s="989">
        <f>VLOOKUP($E299,W$450:Z$461,3,FALSE)*W299*($K299)+IF($G299&lt;&gt;0,($I299/$G299)*W299,0)*(1-$K299)</f>
        <v>0</v>
      </c>
      <c r="Z299" s="989">
        <f>VLOOKUP($E299,W$450:Z$461,4,FALSE)*W299*($K299)+(W299-X299-Y299)*(1-$K299)</f>
        <v>0</v>
      </c>
      <c r="AA299" s="946"/>
      <c r="AE299" s="988">
        <f t="shared" si="295"/>
        <v>0</v>
      </c>
      <c r="AF299" s="989">
        <f>VLOOKUP($E299,AE$450:AH$461,2,FALSE)*AE299*($K299)+IF($G299&lt;&gt;0,($H299/$G299)*AE299,0)*(1-$K299)</f>
        <v>0</v>
      </c>
      <c r="AG299" s="989">
        <f>VLOOKUP($E299,AE$450:AH$461,3,FALSE)*AE299*($K299)+IF($G299&lt;&gt;0,($I299/$G299)*AE299,0)*(1-$K299)</f>
        <v>0</v>
      </c>
      <c r="AH299" s="989">
        <f>VLOOKUP($E299,AE$450:AH$461,4,FALSE)*AE299*($K299)+(AE299-AF299-AG299)*(1-$K299)</f>
        <v>0</v>
      </c>
      <c r="AI299" s="946"/>
      <c r="AM299" s="988">
        <f t="shared" si="296"/>
        <v>0</v>
      </c>
      <c r="AN299" s="989">
        <f>VLOOKUP($E299,AM$450:AP$461,2,FALSE)*AM299*($K299)+IF($G299&lt;&gt;0,($H299/$G299)*AM299,0)*(1-$K299)</f>
        <v>0</v>
      </c>
      <c r="AO299" s="989">
        <f>VLOOKUP($E299,AM$450:AP$461,3,FALSE)*AM299*($K299)+IF($G299&lt;&gt;0,($I299/$G299)*AM299,0)*(1-$K299)</f>
        <v>0</v>
      </c>
      <c r="AP299" s="989">
        <f>VLOOKUP($E299,AM$450:AP$461,4,FALSE)*AM299*($K299)+(AM299-AN299-AO299)*(1-$K299)</f>
        <v>0</v>
      </c>
      <c r="AQ299" s="946"/>
      <c r="AU299" s="988">
        <f t="shared" si="297"/>
        <v>0</v>
      </c>
      <c r="AV299" s="989">
        <f>VLOOKUP($E299,AU$450:AX$461,2,FALSE)*AU299*($K299)+IF($G299&lt;&gt;0,($H299/$G299)*AU299,0)*(1-$K299)</f>
        <v>0</v>
      </c>
      <c r="AW299" s="989">
        <f>VLOOKUP($E299,AU$450:AX$461,3,FALSE)*AU299*($K299)+IF($G299&lt;&gt;0,($I299/$G299)*AU299,0)*(1-$K299)</f>
        <v>0</v>
      </c>
      <c r="AX299" s="989">
        <f>VLOOKUP($E299,AU$450:AX$461,4,FALSE)*AU299*($K299)+(AU299-AV299-AW299)*(1-$K299)</f>
        <v>0</v>
      </c>
      <c r="AY299" s="946"/>
      <c r="BC299" s="988">
        <f t="shared" si="298"/>
        <v>0</v>
      </c>
      <c r="BD299" s="989">
        <f>VLOOKUP($E299,BC$450:BF$461,2,FALSE)*BC299*($K299)+IF($G299&lt;&gt;0,($H299/$G299)*BC299,0)*(1-$K299)</f>
        <v>0</v>
      </c>
      <c r="BE299" s="989">
        <f>VLOOKUP($E299,BC$450:BF$461,3,FALSE)*BC299*($K299)+IF($G299&lt;&gt;0,($I299/$G299)*BC299,0)*(1-$K299)</f>
        <v>0</v>
      </c>
      <c r="BF299" s="989">
        <f>VLOOKUP($E299,BC$450:BF$461,4,FALSE)*BC299*($K299)+(BC299-BD299-BE299)*(1-$K299)</f>
        <v>0</v>
      </c>
      <c r="BG299" s="946"/>
      <c r="BK299" s="988">
        <f t="shared" si="299"/>
        <v>0</v>
      </c>
      <c r="BL299" s="989">
        <f>VLOOKUP($E299,BK$450:BN$461,2,FALSE)*BK299*($K299)+IF($G299&lt;&gt;0,($H299/$G299)*BK299,0)*(1-$K299)</f>
        <v>0</v>
      </c>
      <c r="BM299" s="989">
        <f>VLOOKUP($E299,BK$450:BN$461,3,FALSE)*BK299*($K299)+IF($G299&lt;&gt;0,($I299/$G299)*BK299,0)*(1-$K299)</f>
        <v>0</v>
      </c>
      <c r="BN299" s="989">
        <f>VLOOKUP($E299,BK$450:BN$461,4,FALSE)*BK299*($K299)+(BK299-BL299-BM299)*(1-$K299)</f>
        <v>0</v>
      </c>
      <c r="BO299" s="946"/>
      <c r="BS299" s="988">
        <f t="shared" si="300"/>
        <v>0</v>
      </c>
      <c r="BT299" s="989">
        <f>VLOOKUP($E299,BS$450:BV$461,2,FALSE)*BS299*($K299)+IF($G299&lt;&gt;0,($H299/$G299)*BS299,0)*(1-$K299)</f>
        <v>0</v>
      </c>
      <c r="BU299" s="989">
        <f>VLOOKUP($E299,BS$450:BV$461,3,FALSE)*BS299*($K299)+IF($G299&lt;&gt;0,($I299/$G299)*BS299,0)*(1-$K299)</f>
        <v>0</v>
      </c>
      <c r="BV299" s="989">
        <f>VLOOKUP($E299,BS$450:BV$461,4,FALSE)*BS299*($K299)+(BS299-BT299-BU299)*(1-$K299)</f>
        <v>0</v>
      </c>
      <c r="BW299" s="946"/>
      <c r="CA299" s="988">
        <f t="shared" si="301"/>
        <v>0</v>
      </c>
      <c r="CB299" s="989">
        <f>VLOOKUP($E299,CA$450:CD$461,2,FALSE)*CA299*($K299)+IF($G299&lt;&gt;0,($H299/$G299)*CA299,0)*(1-$K299)</f>
        <v>0</v>
      </c>
      <c r="CC299" s="989">
        <f>VLOOKUP($E299,CA$450:CD$461,3,FALSE)*CA299*($K299)+IF($G299&lt;&gt;0,($I299/$G299)*CA299,0)*(1-$K299)</f>
        <v>0</v>
      </c>
      <c r="CD299" s="989">
        <f>VLOOKUP($E299,CA$450:CD$461,4,FALSE)*CA299*($K299)+(CA299-CB299-CC299)*(1-$K299)</f>
        <v>0</v>
      </c>
      <c r="CE299" s="946"/>
      <c r="CI299" s="988">
        <f t="shared" si="302"/>
        <v>0</v>
      </c>
      <c r="CJ299" s="989">
        <f>VLOOKUP($E299,CI$450:CL$461,2,FALSE)*CI299*($K299)+IF($G299&lt;&gt;0,($H299/$G299)*CI299,0)*(1-$K299)</f>
        <v>0</v>
      </c>
      <c r="CK299" s="989">
        <f>VLOOKUP($E299,CI$450:CL$461,3,FALSE)*CI299*($K299)+IF($G299&lt;&gt;0,($I299/$G299)*CI299,0)*(1-$K299)</f>
        <v>0</v>
      </c>
      <c r="CL299" s="989">
        <f>VLOOKUP($E299,CI$450:CL$461,4,FALSE)*CI299*($K299)+(CI299-CJ299-CK299)*(1-$K299)</f>
        <v>0</v>
      </c>
      <c r="CM299" s="946"/>
      <c r="CQ299" s="988">
        <f t="shared" si="303"/>
        <v>0</v>
      </c>
      <c r="CR299" s="989">
        <f>VLOOKUP($E299,CQ$450:CT$461,2,FALSE)*CQ299*($K299)+IF($G299&lt;&gt;0,($H299/$G299)*CQ299,0)*(1-$K299)</f>
        <v>0</v>
      </c>
      <c r="CS299" s="989">
        <f>VLOOKUP($E299,CQ$450:CT$461,3,FALSE)*CQ299*($K299)+IF($G299&lt;&gt;0,($I299/$G299)*CQ299,0)*(1-$K299)</f>
        <v>0</v>
      </c>
      <c r="CT299" s="989">
        <f>VLOOKUP($E299,CQ$450:CT$461,4,FALSE)*CQ299*($K299)+(CQ299-CR299-CS299)*(1-$K299)</f>
        <v>0</v>
      </c>
      <c r="CU299" s="946"/>
      <c r="CY299" s="988">
        <f t="shared" si="304"/>
        <v>0</v>
      </c>
      <c r="CZ299" s="989">
        <f>VLOOKUP($E299,CY$450:DB$461,2,FALSE)*CY299*($K299)+IF($G299&lt;&gt;0,($H299/$G299)*CY299,0)*(1-$K299)</f>
        <v>0</v>
      </c>
      <c r="DA299" s="989">
        <f>VLOOKUP($E299,CY$450:DB$461,3,FALSE)*CY299*($K299)+IF($G299&lt;&gt;0,($I299/$G299)*CY299,0)*(1-$K299)</f>
        <v>0</v>
      </c>
      <c r="DB299" s="989">
        <f>VLOOKUP($E299,CY$450:DB$461,4,FALSE)*CY299*($K299)+(CY299-CZ299-DA299)*(1-$K299)</f>
        <v>0</v>
      </c>
      <c r="DC299" s="946"/>
      <c r="DG299" s="988">
        <f t="shared" si="305"/>
        <v>0</v>
      </c>
      <c r="DH299" s="989">
        <f>VLOOKUP($E299,DG$450:DJ$461,2,FALSE)*DG299*($K299)+IF($G299&lt;&gt;0,($H299/$G299)*DG299,0)*(1-$K299)</f>
        <v>0</v>
      </c>
      <c r="DI299" s="989">
        <f>VLOOKUP($E299,DG$450:DJ$461,3,FALSE)*DG299*($K299)+IF($G299&lt;&gt;0,($I299/$G299)*DG299,0)*(1-$K299)</f>
        <v>0</v>
      </c>
      <c r="DJ299" s="989">
        <f>VLOOKUP($E299,DG$450:DJ$461,4,FALSE)*DG299*($K299)+(DG299-DH299-DI299)*(1-$K299)</f>
        <v>0</v>
      </c>
      <c r="DK299" s="946"/>
      <c r="DO299" s="988">
        <f t="shared" si="306"/>
        <v>0</v>
      </c>
      <c r="DP299" s="989">
        <f>VLOOKUP($E299,DO$450:DR$461,2,FALSE)*DO299*($K299)+IF($G299&lt;&gt;0,($H299/$G299)*DO299,0)*(1-$K299)</f>
        <v>0</v>
      </c>
      <c r="DQ299" s="989">
        <f>VLOOKUP($E299,DO$450:DR$461,3,FALSE)*DO299*($K299)+IF($G299&lt;&gt;0,($I299/$G299)*DO299,0)*(1-$K299)</f>
        <v>0</v>
      </c>
      <c r="DR299" s="989">
        <f>VLOOKUP($E299,DO$450:DR$461,4,FALSE)*DO299*($K299)+(DO299-DP299-DQ299)*(1-$K299)</f>
        <v>0</v>
      </c>
      <c r="DS299" s="946"/>
      <c r="DW299" s="988">
        <f t="shared" si="307"/>
        <v>0</v>
      </c>
      <c r="DX299" s="989">
        <f>VLOOKUP($E299,DW$450:DZ$461,2,FALSE)*DW299*($K299)+IF($G299&lt;&gt;0,($H299/$G299)*DW299,0)*(1-$K299)</f>
        <v>0</v>
      </c>
      <c r="DY299" s="989">
        <f>VLOOKUP($E299,DW$450:DZ$461,3,FALSE)*DW299*($K299)+IF($G299&lt;&gt;0,($I299/$G299)*DW299,0)*(1-$K299)</f>
        <v>0</v>
      </c>
      <c r="DZ299" s="989">
        <f>VLOOKUP($E299,DW$450:DZ$461,4,FALSE)*DW299*($K299)+(DW299-DX299-DY299)*(1-$K299)</f>
        <v>0</v>
      </c>
      <c r="EA299" s="946"/>
      <c r="EE299" s="988">
        <f t="shared" si="308"/>
        <v>0</v>
      </c>
      <c r="EF299" s="989">
        <f>VLOOKUP($E299,EE$450:EH$461,2,FALSE)*EE299*($K299)+IF($G299&lt;&gt;0,($H299/$G299)*EE299,0)*(1-$K299)</f>
        <v>0</v>
      </c>
      <c r="EG299" s="989">
        <f>VLOOKUP($E299,EE$450:EH$461,3,FALSE)*EE299*($K299)+IF($G299&lt;&gt;0,($I299/$G299)*EE299,0)*(1-$K299)</f>
        <v>0</v>
      </c>
      <c r="EH299" s="989">
        <f>VLOOKUP($E299,EE$450:EH$461,4,FALSE)*EE299*($K299)+(EE299-EF299-EG299)*(1-$K299)</f>
        <v>0</v>
      </c>
      <c r="EI299" s="946"/>
      <c r="EM299" s="988">
        <f t="shared" si="309"/>
        <v>0</v>
      </c>
      <c r="EN299" s="989">
        <f>VLOOKUP($E299,EM$450:EP$461,2,FALSE)*EM299*($K299)+IF($G299&lt;&gt;0,($H299/$G299)*EM299,0)*(1-$K299)</f>
        <v>0</v>
      </c>
      <c r="EO299" s="989">
        <f>VLOOKUP($E299,EM$450:EP$461,3,FALSE)*EM299*($K299)+IF($G299&lt;&gt;0,($I299/$G299)*EM299,0)*(1-$K299)</f>
        <v>0</v>
      </c>
      <c r="EP299" s="989">
        <f>VLOOKUP($E299,EM$450:EP$461,4,FALSE)*EM299*($K299)+(EM299-EN299-EO299)*(1-$K299)</f>
        <v>0</v>
      </c>
      <c r="EQ299" s="946"/>
      <c r="EU299" s="988">
        <f t="shared" si="310"/>
        <v>0</v>
      </c>
      <c r="EV299" s="989">
        <f>VLOOKUP($E299,EU$450:EX$461,2,FALSE)*EU299*($K299)+IF($G299&lt;&gt;0,($H299/$G299)*EU299,0)*(1-$K299)</f>
        <v>0</v>
      </c>
      <c r="EW299" s="989">
        <f>VLOOKUP($E299,EU$450:EX$461,3,FALSE)*EU299*($K299)+IF($G299&lt;&gt;0,($I299/$G299)*EU299,0)*(1-$K299)</f>
        <v>0</v>
      </c>
      <c r="EX299" s="989">
        <f>VLOOKUP($E299,EU$450:EX$461,4,FALSE)*EU299*($K299)+(EU299-EV299-EW299)*(1-$K299)</f>
        <v>0</v>
      </c>
      <c r="EY299" s="946"/>
      <c r="FC299" s="988">
        <f t="shared" si="311"/>
        <v>0</v>
      </c>
      <c r="FD299" s="989">
        <f>VLOOKUP($E299,FC$450:FF$461,2,FALSE)*FC299*($K299)+IF($G299&lt;&gt;0,($H299/$G299)*FC299,0)*(1-$K299)</f>
        <v>0</v>
      </c>
      <c r="FE299" s="989">
        <f>VLOOKUP($E299,FC$450:FF$461,3,FALSE)*FC299*($K299)+IF($G299&lt;&gt;0,($I299/$G299)*FC299,0)*(1-$K299)</f>
        <v>0</v>
      </c>
      <c r="FF299" s="989">
        <f>VLOOKUP($E299,FC$450:FF$461,4,FALSE)*FC299*($K299)+(FC299-FD299-FE299)*(1-$K299)</f>
        <v>0</v>
      </c>
      <c r="FG299" s="946"/>
      <c r="FK299" s="988">
        <f t="shared" si="312"/>
        <v>0</v>
      </c>
      <c r="FL299" s="989">
        <f>VLOOKUP($E299,FK$450:FN$461,2,FALSE)*FK299*($K299)+IF($G299&lt;&gt;0,($H299/$G299)*FK299,0)*(1-$K299)</f>
        <v>0</v>
      </c>
      <c r="FM299" s="989">
        <f>VLOOKUP($E299,FK$450:FN$461,3,FALSE)*FK299*($K299)+IF($G299&lt;&gt;0,($I299/$G299)*FK299,0)*(1-$K299)</f>
        <v>0</v>
      </c>
      <c r="FN299" s="989">
        <f>VLOOKUP($E299,FK$450:FN$461,4,FALSE)*FK299*($K299)+(FK299-FL299-FM299)*(1-$K299)</f>
        <v>0</v>
      </c>
      <c r="FO299" s="946"/>
    </row>
    <row r="300" spans="1:171">
      <c r="A300" s="1246"/>
      <c r="B300" s="905" t="s">
        <v>368</v>
      </c>
      <c r="C300" s="1411" t="s">
        <v>850</v>
      </c>
      <c r="D300" s="765">
        <v>411.6</v>
      </c>
      <c r="E300" s="182" t="str">
        <f>'Sch 3B - Other Items'!E17</f>
        <v>DIRECT</v>
      </c>
      <c r="F300" s="765"/>
      <c r="G300" s="182">
        <f>'Sch 3B - Other Items'!G17</f>
        <v>0</v>
      </c>
      <c r="H300" s="182">
        <f>'Sch 3B - Other Items'!H17</f>
        <v>0</v>
      </c>
      <c r="I300" s="182">
        <f>'Sch 3B - Other Items'!I17</f>
        <v>0</v>
      </c>
      <c r="J300" s="1247">
        <f>'Sch 3B - Other Items'!J17</f>
        <v>0</v>
      </c>
      <c r="K300" s="777">
        <f t="shared" si="292"/>
        <v>0</v>
      </c>
      <c r="O300" s="988">
        <f t="shared" si="293"/>
        <v>0</v>
      </c>
      <c r="P300" s="989">
        <f>VLOOKUP($E300,O$450:R$461,2,FALSE)*O300*($K300)+IF($G300&lt;&gt;0,($H300/$G300)*O300,0)*(1-$K300)</f>
        <v>0</v>
      </c>
      <c r="Q300" s="989">
        <f>VLOOKUP($E300,O$450:R$461,3,FALSE)*O300*($K300)+IF($G300&lt;&gt;0,($I300/$G300)*O300,0)*(1-$K300)</f>
        <v>0</v>
      </c>
      <c r="R300" s="989">
        <f>VLOOKUP($E300,O$450:R$461,4,FALSE)*O300*($K300)+(O300-P300-Q300)*(1-$K300)</f>
        <v>0</v>
      </c>
      <c r="S300" s="946"/>
      <c r="W300" s="988">
        <f t="shared" si="294"/>
        <v>0</v>
      </c>
      <c r="X300" s="989">
        <f>VLOOKUP($E300,W$450:Z$461,2,FALSE)*W300*($K300)+IF($G300&lt;&gt;0,($H300/$G300)*W300,0)*(1-$K300)</f>
        <v>0</v>
      </c>
      <c r="Y300" s="989">
        <f>VLOOKUP($E300,W$450:Z$461,3,FALSE)*W300*($K300)+IF($G300&lt;&gt;0,($I300/$G300)*W300,0)*(1-$K300)</f>
        <v>0</v>
      </c>
      <c r="Z300" s="989">
        <f>VLOOKUP($E300,W$450:Z$461,4,FALSE)*W300*($K300)+(W300-X300-Y300)*(1-$K300)</f>
        <v>0</v>
      </c>
      <c r="AA300" s="946"/>
      <c r="AE300" s="988">
        <f t="shared" si="295"/>
        <v>0</v>
      </c>
      <c r="AF300" s="989">
        <f>VLOOKUP($E300,AE$450:AH$461,2,FALSE)*AE300*($K300)+IF($G300&lt;&gt;0,($H300/$G300)*AE300,0)*(1-$K300)</f>
        <v>0</v>
      </c>
      <c r="AG300" s="989">
        <f>VLOOKUP($E300,AE$450:AH$461,3,FALSE)*AE300*($K300)+IF($G300&lt;&gt;0,($I300/$G300)*AE300,0)*(1-$K300)</f>
        <v>0</v>
      </c>
      <c r="AH300" s="989">
        <f>VLOOKUP($E300,AE$450:AH$461,4,FALSE)*AE300*($K300)+(AE300-AF300-AG300)*(1-$K300)</f>
        <v>0</v>
      </c>
      <c r="AI300" s="946"/>
      <c r="AM300" s="988">
        <f t="shared" si="296"/>
        <v>0</v>
      </c>
      <c r="AN300" s="989">
        <f>VLOOKUP($E300,AM$450:AP$461,2,FALSE)*AM300*($K300)+IF($G300&lt;&gt;0,($H300/$G300)*AM300,0)*(1-$K300)</f>
        <v>0</v>
      </c>
      <c r="AO300" s="989">
        <f>VLOOKUP($E300,AM$450:AP$461,3,FALSE)*AM300*($K300)+IF($G300&lt;&gt;0,($I300/$G300)*AM300,0)*(1-$K300)</f>
        <v>0</v>
      </c>
      <c r="AP300" s="989">
        <f>VLOOKUP($E300,AM$450:AP$461,4,FALSE)*AM300*($K300)+(AM300-AN300-AO300)*(1-$K300)</f>
        <v>0</v>
      </c>
      <c r="AQ300" s="946"/>
      <c r="AU300" s="988">
        <f t="shared" si="297"/>
        <v>0</v>
      </c>
      <c r="AV300" s="989">
        <f>VLOOKUP($E300,AU$450:AX$461,2,FALSE)*AU300*($K300)+IF($G300&lt;&gt;0,($H300/$G300)*AU300,0)*(1-$K300)</f>
        <v>0</v>
      </c>
      <c r="AW300" s="989">
        <f>VLOOKUP($E300,AU$450:AX$461,3,FALSE)*AU300*($K300)+IF($G300&lt;&gt;0,($I300/$G300)*AU300,0)*(1-$K300)</f>
        <v>0</v>
      </c>
      <c r="AX300" s="989">
        <f>VLOOKUP($E300,AU$450:AX$461,4,FALSE)*AU300*($K300)+(AU300-AV300-AW300)*(1-$K300)</f>
        <v>0</v>
      </c>
      <c r="AY300" s="946"/>
      <c r="BC300" s="988">
        <f t="shared" si="298"/>
        <v>0</v>
      </c>
      <c r="BD300" s="989">
        <f>VLOOKUP($E300,BC$450:BF$461,2,FALSE)*BC300*($K300)+IF($G300&lt;&gt;0,($H300/$G300)*BC300,0)*(1-$K300)</f>
        <v>0</v>
      </c>
      <c r="BE300" s="989">
        <f>VLOOKUP($E300,BC$450:BF$461,3,FALSE)*BC300*($K300)+IF($G300&lt;&gt;0,($I300/$G300)*BC300,0)*(1-$K300)</f>
        <v>0</v>
      </c>
      <c r="BF300" s="989">
        <f>VLOOKUP($E300,BC$450:BF$461,4,FALSE)*BC300*($K300)+(BC300-BD300-BE300)*(1-$K300)</f>
        <v>0</v>
      </c>
      <c r="BG300" s="946"/>
      <c r="BK300" s="988">
        <f t="shared" si="299"/>
        <v>0</v>
      </c>
      <c r="BL300" s="989">
        <f>VLOOKUP($E300,BK$450:BN$461,2,FALSE)*BK300*($K300)+IF($G300&lt;&gt;0,($H300/$G300)*BK300,0)*(1-$K300)</f>
        <v>0</v>
      </c>
      <c r="BM300" s="989">
        <f>VLOOKUP($E300,BK$450:BN$461,3,FALSE)*BK300*($K300)+IF($G300&lt;&gt;0,($I300/$G300)*BK300,0)*(1-$K300)</f>
        <v>0</v>
      </c>
      <c r="BN300" s="989">
        <f>VLOOKUP($E300,BK$450:BN$461,4,FALSE)*BK300*($K300)+(BK300-BL300-BM300)*(1-$K300)</f>
        <v>0</v>
      </c>
      <c r="BO300" s="946"/>
      <c r="BS300" s="988">
        <f t="shared" si="300"/>
        <v>0</v>
      </c>
      <c r="BT300" s="989">
        <f>VLOOKUP($E300,BS$450:BV$461,2,FALSE)*BS300*($K300)+IF($G300&lt;&gt;0,($H300/$G300)*BS300,0)*(1-$K300)</f>
        <v>0</v>
      </c>
      <c r="BU300" s="989">
        <f>VLOOKUP($E300,BS$450:BV$461,3,FALSE)*BS300*($K300)+IF($G300&lt;&gt;0,($I300/$G300)*BS300,0)*(1-$K300)</f>
        <v>0</v>
      </c>
      <c r="BV300" s="989">
        <f>VLOOKUP($E300,BS$450:BV$461,4,FALSE)*BS300*($K300)+(BS300-BT300-BU300)*(1-$K300)</f>
        <v>0</v>
      </c>
      <c r="BW300" s="946"/>
      <c r="CA300" s="988">
        <f t="shared" si="301"/>
        <v>0</v>
      </c>
      <c r="CB300" s="989">
        <f>VLOOKUP($E300,CA$450:CD$461,2,FALSE)*CA300*($K300)+IF($G300&lt;&gt;0,($H300/$G300)*CA300,0)*(1-$K300)</f>
        <v>0</v>
      </c>
      <c r="CC300" s="989">
        <f>VLOOKUP($E300,CA$450:CD$461,3,FALSE)*CA300*($K300)+IF($G300&lt;&gt;0,($I300/$G300)*CA300,0)*(1-$K300)</f>
        <v>0</v>
      </c>
      <c r="CD300" s="989">
        <f>VLOOKUP($E300,CA$450:CD$461,4,FALSE)*CA300*($K300)+(CA300-CB300-CC300)*(1-$K300)</f>
        <v>0</v>
      </c>
      <c r="CE300" s="946"/>
      <c r="CI300" s="988">
        <f t="shared" si="302"/>
        <v>0</v>
      </c>
      <c r="CJ300" s="989">
        <f>VLOOKUP($E300,CI$450:CL$461,2,FALSE)*CI300*($K300)+IF($G300&lt;&gt;0,($H300/$G300)*CI300,0)*(1-$K300)</f>
        <v>0</v>
      </c>
      <c r="CK300" s="989">
        <f>VLOOKUP($E300,CI$450:CL$461,3,FALSE)*CI300*($K300)+IF($G300&lt;&gt;0,($I300/$G300)*CI300,0)*(1-$K300)</f>
        <v>0</v>
      </c>
      <c r="CL300" s="989">
        <f>VLOOKUP($E300,CI$450:CL$461,4,FALSE)*CI300*($K300)+(CI300-CJ300-CK300)*(1-$K300)</f>
        <v>0</v>
      </c>
      <c r="CM300" s="946"/>
      <c r="CQ300" s="988">
        <f t="shared" si="303"/>
        <v>0</v>
      </c>
      <c r="CR300" s="989">
        <f>VLOOKUP($E300,CQ$450:CT$461,2,FALSE)*CQ300*($K300)+IF($G300&lt;&gt;0,($H300/$G300)*CQ300,0)*(1-$K300)</f>
        <v>0</v>
      </c>
      <c r="CS300" s="989">
        <f>VLOOKUP($E300,CQ$450:CT$461,3,FALSE)*CQ300*($K300)+IF($G300&lt;&gt;0,($I300/$G300)*CQ300,0)*(1-$K300)</f>
        <v>0</v>
      </c>
      <c r="CT300" s="989">
        <f>VLOOKUP($E300,CQ$450:CT$461,4,FALSE)*CQ300*($K300)+(CQ300-CR300-CS300)*(1-$K300)</f>
        <v>0</v>
      </c>
      <c r="CU300" s="946"/>
      <c r="CY300" s="988">
        <f t="shared" si="304"/>
        <v>0</v>
      </c>
      <c r="CZ300" s="989">
        <f>VLOOKUP($E300,CY$450:DB$461,2,FALSE)*CY300*($K300)+IF($G300&lt;&gt;0,($H300/$G300)*CY300,0)*(1-$K300)</f>
        <v>0</v>
      </c>
      <c r="DA300" s="989">
        <f>VLOOKUP($E300,CY$450:DB$461,3,FALSE)*CY300*($K300)+IF($G300&lt;&gt;0,($I300/$G300)*CY300,0)*(1-$K300)</f>
        <v>0</v>
      </c>
      <c r="DB300" s="989">
        <f>VLOOKUP($E300,CY$450:DB$461,4,FALSE)*CY300*($K300)+(CY300-CZ300-DA300)*(1-$K300)</f>
        <v>0</v>
      </c>
      <c r="DC300" s="946"/>
      <c r="DG300" s="988">
        <f t="shared" si="305"/>
        <v>0</v>
      </c>
      <c r="DH300" s="989">
        <f>VLOOKUP($E300,DG$450:DJ$461,2,FALSE)*DG300*($K300)+IF($G300&lt;&gt;0,($H300/$G300)*DG300,0)*(1-$K300)</f>
        <v>0</v>
      </c>
      <c r="DI300" s="989">
        <f>VLOOKUP($E300,DG$450:DJ$461,3,FALSE)*DG300*($K300)+IF($G300&lt;&gt;0,($I300/$G300)*DG300,0)*(1-$K300)</f>
        <v>0</v>
      </c>
      <c r="DJ300" s="989">
        <f>VLOOKUP($E300,DG$450:DJ$461,4,FALSE)*DG300*($K300)+(DG300-DH300-DI300)*(1-$K300)</f>
        <v>0</v>
      </c>
      <c r="DK300" s="946"/>
      <c r="DO300" s="988">
        <f t="shared" si="306"/>
        <v>0</v>
      </c>
      <c r="DP300" s="989">
        <f>VLOOKUP($E300,DO$450:DR$461,2,FALSE)*DO300*($K300)+IF($G300&lt;&gt;0,($H300/$G300)*DO300,0)*(1-$K300)</f>
        <v>0</v>
      </c>
      <c r="DQ300" s="989">
        <f>VLOOKUP($E300,DO$450:DR$461,3,FALSE)*DO300*($K300)+IF($G300&lt;&gt;0,($I300/$G300)*DO300,0)*(1-$K300)</f>
        <v>0</v>
      </c>
      <c r="DR300" s="989">
        <f>VLOOKUP($E300,DO$450:DR$461,4,FALSE)*DO300*($K300)+(DO300-DP300-DQ300)*(1-$K300)</f>
        <v>0</v>
      </c>
      <c r="DS300" s="946"/>
      <c r="DW300" s="988">
        <f t="shared" si="307"/>
        <v>0</v>
      </c>
      <c r="DX300" s="989">
        <f>VLOOKUP($E300,DW$450:DZ$461,2,FALSE)*DW300*($K300)+IF($G300&lt;&gt;0,($H300/$G300)*DW300,0)*(1-$K300)</f>
        <v>0</v>
      </c>
      <c r="DY300" s="989">
        <f>VLOOKUP($E300,DW$450:DZ$461,3,FALSE)*DW300*($K300)+IF($G300&lt;&gt;0,($I300/$G300)*DW300,0)*(1-$K300)</f>
        <v>0</v>
      </c>
      <c r="DZ300" s="989">
        <f>VLOOKUP($E300,DW$450:DZ$461,4,FALSE)*DW300*($K300)+(DW300-DX300-DY300)*(1-$K300)</f>
        <v>0</v>
      </c>
      <c r="EA300" s="946"/>
      <c r="EE300" s="988">
        <f t="shared" si="308"/>
        <v>0</v>
      </c>
      <c r="EF300" s="989">
        <f>VLOOKUP($E300,EE$450:EH$461,2,FALSE)*EE300*($K300)+IF($G300&lt;&gt;0,($H300/$G300)*EE300,0)*(1-$K300)</f>
        <v>0</v>
      </c>
      <c r="EG300" s="989">
        <f>VLOOKUP($E300,EE$450:EH$461,3,FALSE)*EE300*($K300)+IF($G300&lt;&gt;0,($I300/$G300)*EE300,0)*(1-$K300)</f>
        <v>0</v>
      </c>
      <c r="EH300" s="989">
        <f>VLOOKUP($E300,EE$450:EH$461,4,FALSE)*EE300*($K300)+(EE300-EF300-EG300)*(1-$K300)</f>
        <v>0</v>
      </c>
      <c r="EI300" s="946"/>
      <c r="EM300" s="988">
        <f t="shared" si="309"/>
        <v>0</v>
      </c>
      <c r="EN300" s="989">
        <f>VLOOKUP($E300,EM$450:EP$461,2,FALSE)*EM300*($K300)+IF($G300&lt;&gt;0,($H300/$G300)*EM300,0)*(1-$K300)</f>
        <v>0</v>
      </c>
      <c r="EO300" s="989">
        <f>VLOOKUP($E300,EM$450:EP$461,3,FALSE)*EM300*($K300)+IF($G300&lt;&gt;0,($I300/$G300)*EM300,0)*(1-$K300)</f>
        <v>0</v>
      </c>
      <c r="EP300" s="989">
        <f>VLOOKUP($E300,EM$450:EP$461,4,FALSE)*EM300*($K300)+(EM300-EN300-EO300)*(1-$K300)</f>
        <v>0</v>
      </c>
      <c r="EQ300" s="946"/>
      <c r="EU300" s="988">
        <f t="shared" si="310"/>
        <v>0</v>
      </c>
      <c r="EV300" s="989">
        <f>VLOOKUP($E300,EU$450:EX$461,2,FALSE)*EU300*($K300)+IF($G300&lt;&gt;0,($H300/$G300)*EU300,0)*(1-$K300)</f>
        <v>0</v>
      </c>
      <c r="EW300" s="989">
        <f>VLOOKUP($E300,EU$450:EX$461,3,FALSE)*EU300*($K300)+IF($G300&lt;&gt;0,($I300/$G300)*EU300,0)*(1-$K300)</f>
        <v>0</v>
      </c>
      <c r="EX300" s="989">
        <f>VLOOKUP($E300,EU$450:EX$461,4,FALSE)*EU300*($K300)+(EU300-EV300-EW300)*(1-$K300)</f>
        <v>0</v>
      </c>
      <c r="EY300" s="946"/>
      <c r="FC300" s="988">
        <f t="shared" si="311"/>
        <v>0</v>
      </c>
      <c r="FD300" s="989">
        <f>VLOOKUP($E300,FC$450:FF$461,2,FALSE)*FC300*($K300)+IF($G300&lt;&gt;0,($H300/$G300)*FC300,0)*(1-$K300)</f>
        <v>0</v>
      </c>
      <c r="FE300" s="989">
        <f>VLOOKUP($E300,FC$450:FF$461,3,FALSE)*FC300*($K300)+IF($G300&lt;&gt;0,($I300/$G300)*FC300,0)*(1-$K300)</f>
        <v>0</v>
      </c>
      <c r="FF300" s="989">
        <f>VLOOKUP($E300,FC$450:FF$461,4,FALSE)*FC300*($K300)+(FC300-FD300-FE300)*(1-$K300)</f>
        <v>0</v>
      </c>
      <c r="FG300" s="946"/>
      <c r="FK300" s="988">
        <f t="shared" si="312"/>
        <v>0</v>
      </c>
      <c r="FL300" s="989">
        <f>VLOOKUP($E300,FK$450:FN$461,2,FALSE)*FK300*($K300)+IF($G300&lt;&gt;0,($H300/$G300)*FK300,0)*(1-$K300)</f>
        <v>0</v>
      </c>
      <c r="FM300" s="989">
        <f>VLOOKUP($E300,FK$450:FN$461,3,FALSE)*FK300*($K300)+IF($G300&lt;&gt;0,($I300/$G300)*FK300,0)*(1-$K300)</f>
        <v>0</v>
      </c>
      <c r="FN300" s="989">
        <f>VLOOKUP($E300,FK$450:FN$461,4,FALSE)*FK300*($K300)+(FK300-FL300-FM300)*(1-$K300)</f>
        <v>0</v>
      </c>
      <c r="FO300" s="946"/>
    </row>
    <row r="301" spans="1:171">
      <c r="A301" s="1246"/>
      <c r="B301" s="906" t="s">
        <v>571</v>
      </c>
      <c r="C301" s="1411" t="s">
        <v>850</v>
      </c>
      <c r="D301" s="765" t="s">
        <v>42</v>
      </c>
      <c r="E301" s="182" t="str">
        <f>'Sch 3B - Other Items'!E18</f>
        <v>DIRECT</v>
      </c>
      <c r="F301" s="765"/>
      <c r="G301" s="182">
        <f>'Sch 3B - Other Items'!G18</f>
        <v>0</v>
      </c>
      <c r="H301" s="182">
        <f>'Sch 3B - Other Items'!H18</f>
        <v>0</v>
      </c>
      <c r="I301" s="182">
        <f>'Sch 3B - Other Items'!I18</f>
        <v>0</v>
      </c>
      <c r="J301" s="1247">
        <f>'Sch 3B - Other Items'!J18</f>
        <v>0</v>
      </c>
      <c r="K301" s="777">
        <f t="shared" si="292"/>
        <v>0</v>
      </c>
      <c r="O301" s="988">
        <f t="shared" si="293"/>
        <v>0</v>
      </c>
      <c r="P301" s="989">
        <f>VLOOKUP($E301,O$450:R$461,2,FALSE)*O301*($K301)+IF($G301&lt;&gt;0,($H301/$G301)*O301,0)*(1-$K301)</f>
        <v>0</v>
      </c>
      <c r="Q301" s="989">
        <f>VLOOKUP($E301,O$450:R$461,3,FALSE)*O301*($K301)+IF($G301&lt;&gt;0,($I301/$G301)*O301,0)*(1-$K301)</f>
        <v>0</v>
      </c>
      <c r="R301" s="989">
        <f>VLOOKUP($E301,O$450:R$461,4,FALSE)*O301*($K301)+(O301-P301-Q301)*(1-$K301)</f>
        <v>0</v>
      </c>
      <c r="S301" s="946"/>
      <c r="W301" s="988">
        <f t="shared" si="294"/>
        <v>0</v>
      </c>
      <c r="X301" s="989">
        <f>VLOOKUP($E301,W$450:Z$461,2,FALSE)*W301*($K301)+IF($G301&lt;&gt;0,($H301/$G301)*W301,0)*(1-$K301)</f>
        <v>0</v>
      </c>
      <c r="Y301" s="989">
        <f>VLOOKUP($E301,W$450:Z$461,3,FALSE)*W301*($K301)+IF($G301&lt;&gt;0,($I301/$G301)*W301,0)*(1-$K301)</f>
        <v>0</v>
      </c>
      <c r="Z301" s="989">
        <f>VLOOKUP($E301,W$450:Z$461,4,FALSE)*W301*($K301)+(W301-X301-Y301)*(1-$K301)</f>
        <v>0</v>
      </c>
      <c r="AA301" s="946"/>
      <c r="AE301" s="988">
        <f t="shared" si="295"/>
        <v>0</v>
      </c>
      <c r="AF301" s="989">
        <f>VLOOKUP($E301,AE$450:AH$461,2,FALSE)*AE301*($K301)+IF($G301&lt;&gt;0,($H301/$G301)*AE301,0)*(1-$K301)</f>
        <v>0</v>
      </c>
      <c r="AG301" s="989">
        <f>VLOOKUP($E301,AE$450:AH$461,3,FALSE)*AE301*($K301)+IF($G301&lt;&gt;0,($I301/$G301)*AE301,0)*(1-$K301)</f>
        <v>0</v>
      </c>
      <c r="AH301" s="989">
        <f>VLOOKUP($E301,AE$450:AH$461,4,FALSE)*AE301*($K301)+(AE301-AF301-AG301)*(1-$K301)</f>
        <v>0</v>
      </c>
      <c r="AI301" s="946"/>
      <c r="AM301" s="988">
        <f t="shared" si="296"/>
        <v>0</v>
      </c>
      <c r="AN301" s="989">
        <f>VLOOKUP($E301,AM$450:AP$461,2,FALSE)*AM301*($K301)+IF($G301&lt;&gt;0,($H301/$G301)*AM301,0)*(1-$K301)</f>
        <v>0</v>
      </c>
      <c r="AO301" s="989">
        <f>VLOOKUP($E301,AM$450:AP$461,3,FALSE)*AM301*($K301)+IF($G301&lt;&gt;0,($I301/$G301)*AM301,0)*(1-$K301)</f>
        <v>0</v>
      </c>
      <c r="AP301" s="989">
        <f>VLOOKUP($E301,AM$450:AP$461,4,FALSE)*AM301*($K301)+(AM301-AN301-AO301)*(1-$K301)</f>
        <v>0</v>
      </c>
      <c r="AQ301" s="946"/>
      <c r="AU301" s="988">
        <f t="shared" si="297"/>
        <v>0</v>
      </c>
      <c r="AV301" s="989">
        <f>VLOOKUP($E301,AU$450:AX$461,2,FALSE)*AU301*($K301)+IF($G301&lt;&gt;0,($H301/$G301)*AU301,0)*(1-$K301)</f>
        <v>0</v>
      </c>
      <c r="AW301" s="989">
        <f>VLOOKUP($E301,AU$450:AX$461,3,FALSE)*AU301*($K301)+IF($G301&lt;&gt;0,($I301/$G301)*AU301,0)*(1-$K301)</f>
        <v>0</v>
      </c>
      <c r="AX301" s="989">
        <f>VLOOKUP($E301,AU$450:AX$461,4,FALSE)*AU301*($K301)+(AU301-AV301-AW301)*(1-$K301)</f>
        <v>0</v>
      </c>
      <c r="AY301" s="946"/>
      <c r="BC301" s="988">
        <f t="shared" si="298"/>
        <v>0</v>
      </c>
      <c r="BD301" s="989">
        <f>VLOOKUP($E301,BC$450:BF$461,2,FALSE)*BC301*($K301)+IF($G301&lt;&gt;0,($H301/$G301)*BC301,0)*(1-$K301)</f>
        <v>0</v>
      </c>
      <c r="BE301" s="989">
        <f>VLOOKUP($E301,BC$450:BF$461,3,FALSE)*BC301*($K301)+IF($G301&lt;&gt;0,($I301/$G301)*BC301,0)*(1-$K301)</f>
        <v>0</v>
      </c>
      <c r="BF301" s="989">
        <f>VLOOKUP($E301,BC$450:BF$461,4,FALSE)*BC301*($K301)+(BC301-BD301-BE301)*(1-$K301)</f>
        <v>0</v>
      </c>
      <c r="BG301" s="946"/>
      <c r="BK301" s="988">
        <f t="shared" si="299"/>
        <v>0</v>
      </c>
      <c r="BL301" s="989">
        <f>VLOOKUP($E301,BK$450:BN$461,2,FALSE)*BK301*($K301)+IF($G301&lt;&gt;0,($H301/$G301)*BK301,0)*(1-$K301)</f>
        <v>0</v>
      </c>
      <c r="BM301" s="989">
        <f>VLOOKUP($E301,BK$450:BN$461,3,FALSE)*BK301*($K301)+IF($G301&lt;&gt;0,($I301/$G301)*BK301,0)*(1-$K301)</f>
        <v>0</v>
      </c>
      <c r="BN301" s="989">
        <f>VLOOKUP($E301,BK$450:BN$461,4,FALSE)*BK301*($K301)+(BK301-BL301-BM301)*(1-$K301)</f>
        <v>0</v>
      </c>
      <c r="BO301" s="946"/>
      <c r="BS301" s="988">
        <f t="shared" si="300"/>
        <v>0</v>
      </c>
      <c r="BT301" s="989">
        <f>VLOOKUP($E301,BS$450:BV$461,2,FALSE)*BS301*($K301)+IF($G301&lt;&gt;0,($H301/$G301)*BS301,0)*(1-$K301)</f>
        <v>0</v>
      </c>
      <c r="BU301" s="989">
        <f>VLOOKUP($E301,BS$450:BV$461,3,FALSE)*BS301*($K301)+IF($G301&lt;&gt;0,($I301/$G301)*BS301,0)*(1-$K301)</f>
        <v>0</v>
      </c>
      <c r="BV301" s="989">
        <f>VLOOKUP($E301,BS$450:BV$461,4,FALSE)*BS301*($K301)+(BS301-BT301-BU301)*(1-$K301)</f>
        <v>0</v>
      </c>
      <c r="BW301" s="946"/>
      <c r="CA301" s="988">
        <f t="shared" si="301"/>
        <v>0</v>
      </c>
      <c r="CB301" s="989">
        <f>VLOOKUP($E301,CA$450:CD$461,2,FALSE)*CA301*($K301)+IF($G301&lt;&gt;0,($H301/$G301)*CA301,0)*(1-$K301)</f>
        <v>0</v>
      </c>
      <c r="CC301" s="989">
        <f>VLOOKUP($E301,CA$450:CD$461,3,FALSE)*CA301*($K301)+IF($G301&lt;&gt;0,($I301/$G301)*CA301,0)*(1-$K301)</f>
        <v>0</v>
      </c>
      <c r="CD301" s="989">
        <f>VLOOKUP($E301,CA$450:CD$461,4,FALSE)*CA301*($K301)+(CA301-CB301-CC301)*(1-$K301)</f>
        <v>0</v>
      </c>
      <c r="CE301" s="946"/>
      <c r="CI301" s="988">
        <f t="shared" si="302"/>
        <v>0</v>
      </c>
      <c r="CJ301" s="989">
        <f>VLOOKUP($E301,CI$450:CL$461,2,FALSE)*CI301*($K301)+IF($G301&lt;&gt;0,($H301/$G301)*CI301,0)*(1-$K301)</f>
        <v>0</v>
      </c>
      <c r="CK301" s="989">
        <f>VLOOKUP($E301,CI$450:CL$461,3,FALSE)*CI301*($K301)+IF($G301&lt;&gt;0,($I301/$G301)*CI301,0)*(1-$K301)</f>
        <v>0</v>
      </c>
      <c r="CL301" s="989">
        <f>VLOOKUP($E301,CI$450:CL$461,4,FALSE)*CI301*($K301)+(CI301-CJ301-CK301)*(1-$K301)</f>
        <v>0</v>
      </c>
      <c r="CM301" s="946"/>
      <c r="CQ301" s="988">
        <f t="shared" si="303"/>
        <v>0</v>
      </c>
      <c r="CR301" s="989">
        <f>VLOOKUP($E301,CQ$450:CT$461,2,FALSE)*CQ301*($K301)+IF($G301&lt;&gt;0,($H301/$G301)*CQ301,0)*(1-$K301)</f>
        <v>0</v>
      </c>
      <c r="CS301" s="989">
        <f>VLOOKUP($E301,CQ$450:CT$461,3,FALSE)*CQ301*($K301)+IF($G301&lt;&gt;0,($I301/$G301)*CQ301,0)*(1-$K301)</f>
        <v>0</v>
      </c>
      <c r="CT301" s="989">
        <f>VLOOKUP($E301,CQ$450:CT$461,4,FALSE)*CQ301*($K301)+(CQ301-CR301-CS301)*(1-$K301)</f>
        <v>0</v>
      </c>
      <c r="CU301" s="946"/>
      <c r="CY301" s="988">
        <f t="shared" si="304"/>
        <v>0</v>
      </c>
      <c r="CZ301" s="989">
        <f>VLOOKUP($E301,CY$450:DB$461,2,FALSE)*CY301*($K301)+IF($G301&lt;&gt;0,($H301/$G301)*CY301,0)*(1-$K301)</f>
        <v>0</v>
      </c>
      <c r="DA301" s="989">
        <f>VLOOKUP($E301,CY$450:DB$461,3,FALSE)*CY301*($K301)+IF($G301&lt;&gt;0,($I301/$G301)*CY301,0)*(1-$K301)</f>
        <v>0</v>
      </c>
      <c r="DB301" s="989">
        <f>VLOOKUP($E301,CY$450:DB$461,4,FALSE)*CY301*($K301)+(CY301-CZ301-DA301)*(1-$K301)</f>
        <v>0</v>
      </c>
      <c r="DC301" s="946"/>
      <c r="DG301" s="988">
        <f t="shared" si="305"/>
        <v>0</v>
      </c>
      <c r="DH301" s="989">
        <f>VLOOKUP($E301,DG$450:DJ$461,2,FALSE)*DG301*($K301)+IF($G301&lt;&gt;0,($H301/$G301)*DG301,0)*(1-$K301)</f>
        <v>0</v>
      </c>
      <c r="DI301" s="989">
        <f>VLOOKUP($E301,DG$450:DJ$461,3,FALSE)*DG301*($K301)+IF($G301&lt;&gt;0,($I301/$G301)*DG301,0)*(1-$K301)</f>
        <v>0</v>
      </c>
      <c r="DJ301" s="989">
        <f>VLOOKUP($E301,DG$450:DJ$461,4,FALSE)*DG301*($K301)+(DG301-DH301-DI301)*(1-$K301)</f>
        <v>0</v>
      </c>
      <c r="DK301" s="946"/>
      <c r="DO301" s="988">
        <f t="shared" si="306"/>
        <v>0</v>
      </c>
      <c r="DP301" s="989">
        <f>VLOOKUP($E301,DO$450:DR$461,2,FALSE)*DO301*($K301)+IF($G301&lt;&gt;0,($H301/$G301)*DO301,0)*(1-$K301)</f>
        <v>0</v>
      </c>
      <c r="DQ301" s="989">
        <f>VLOOKUP($E301,DO$450:DR$461,3,FALSE)*DO301*($K301)+IF($G301&lt;&gt;0,($I301/$G301)*DO301,0)*(1-$K301)</f>
        <v>0</v>
      </c>
      <c r="DR301" s="989">
        <f>VLOOKUP($E301,DO$450:DR$461,4,FALSE)*DO301*($K301)+(DO301-DP301-DQ301)*(1-$K301)</f>
        <v>0</v>
      </c>
      <c r="DS301" s="946"/>
      <c r="DW301" s="988">
        <f t="shared" si="307"/>
        <v>0</v>
      </c>
      <c r="DX301" s="989">
        <f>VLOOKUP($E301,DW$450:DZ$461,2,FALSE)*DW301*($K301)+IF($G301&lt;&gt;0,($H301/$G301)*DW301,0)*(1-$K301)</f>
        <v>0</v>
      </c>
      <c r="DY301" s="989">
        <f>VLOOKUP($E301,DW$450:DZ$461,3,FALSE)*DW301*($K301)+IF($G301&lt;&gt;0,($I301/$G301)*DW301,0)*(1-$K301)</f>
        <v>0</v>
      </c>
      <c r="DZ301" s="989">
        <f>VLOOKUP($E301,DW$450:DZ$461,4,FALSE)*DW301*($K301)+(DW301-DX301-DY301)*(1-$K301)</f>
        <v>0</v>
      </c>
      <c r="EA301" s="946"/>
      <c r="EE301" s="988">
        <f t="shared" si="308"/>
        <v>0</v>
      </c>
      <c r="EF301" s="989">
        <f>VLOOKUP($E301,EE$450:EH$461,2,FALSE)*EE301*($K301)+IF($G301&lt;&gt;0,($H301/$G301)*EE301,0)*(1-$K301)</f>
        <v>0</v>
      </c>
      <c r="EG301" s="989">
        <f>VLOOKUP($E301,EE$450:EH$461,3,FALSE)*EE301*($K301)+IF($G301&lt;&gt;0,($I301/$G301)*EE301,0)*(1-$K301)</f>
        <v>0</v>
      </c>
      <c r="EH301" s="989">
        <f>VLOOKUP($E301,EE$450:EH$461,4,FALSE)*EE301*($K301)+(EE301-EF301-EG301)*(1-$K301)</f>
        <v>0</v>
      </c>
      <c r="EI301" s="946"/>
      <c r="EM301" s="988">
        <f t="shared" si="309"/>
        <v>0</v>
      </c>
      <c r="EN301" s="989">
        <f>VLOOKUP($E301,EM$450:EP$461,2,FALSE)*EM301*($K301)+IF($G301&lt;&gt;0,($H301/$G301)*EM301,0)*(1-$K301)</f>
        <v>0</v>
      </c>
      <c r="EO301" s="989">
        <f>VLOOKUP($E301,EM$450:EP$461,3,FALSE)*EM301*($K301)+IF($G301&lt;&gt;0,($I301/$G301)*EM301,0)*(1-$K301)</f>
        <v>0</v>
      </c>
      <c r="EP301" s="989">
        <f>VLOOKUP($E301,EM$450:EP$461,4,FALSE)*EM301*($K301)+(EM301-EN301-EO301)*(1-$K301)</f>
        <v>0</v>
      </c>
      <c r="EQ301" s="946"/>
      <c r="EU301" s="988">
        <f t="shared" si="310"/>
        <v>0</v>
      </c>
      <c r="EV301" s="989">
        <f>VLOOKUP($E301,EU$450:EX$461,2,FALSE)*EU301*($K301)+IF($G301&lt;&gt;0,($H301/$G301)*EU301,0)*(1-$K301)</f>
        <v>0</v>
      </c>
      <c r="EW301" s="989">
        <f>VLOOKUP($E301,EU$450:EX$461,3,FALSE)*EU301*($K301)+IF($G301&lt;&gt;0,($I301/$G301)*EU301,0)*(1-$K301)</f>
        <v>0</v>
      </c>
      <c r="EX301" s="989">
        <f>VLOOKUP($E301,EU$450:EX$461,4,FALSE)*EU301*($K301)+(EU301-EV301-EW301)*(1-$K301)</f>
        <v>0</v>
      </c>
      <c r="EY301" s="946"/>
      <c r="FC301" s="988">
        <f t="shared" si="311"/>
        <v>0</v>
      </c>
      <c r="FD301" s="989">
        <f>VLOOKUP($E301,FC$450:FF$461,2,FALSE)*FC301*($K301)+IF($G301&lt;&gt;0,($H301/$G301)*FC301,0)*(1-$K301)</f>
        <v>0</v>
      </c>
      <c r="FE301" s="989">
        <f>VLOOKUP($E301,FC$450:FF$461,3,FALSE)*FC301*($K301)+IF($G301&lt;&gt;0,($I301/$G301)*FC301,0)*(1-$K301)</f>
        <v>0</v>
      </c>
      <c r="FF301" s="989">
        <f>VLOOKUP($E301,FC$450:FF$461,4,FALSE)*FC301*($K301)+(FC301-FD301-FE301)*(1-$K301)</f>
        <v>0</v>
      </c>
      <c r="FG301" s="946"/>
      <c r="FK301" s="988">
        <f t="shared" si="312"/>
        <v>0</v>
      </c>
      <c r="FL301" s="989">
        <f>VLOOKUP($E301,FK$450:FN$461,2,FALSE)*FK301*($K301)+IF($G301&lt;&gt;0,($H301/$G301)*FK301,0)*(1-$K301)</f>
        <v>0</v>
      </c>
      <c r="FM301" s="989">
        <f>VLOOKUP($E301,FK$450:FN$461,3,FALSE)*FK301*($K301)+IF($G301&lt;&gt;0,($I301/$G301)*FK301,0)*(1-$K301)</f>
        <v>0</v>
      </c>
      <c r="FN301" s="989">
        <f>VLOOKUP($E301,FK$450:FN$461,4,FALSE)*FK301*($K301)+(FK301-FL301-FM301)*(1-$K301)</f>
        <v>0</v>
      </c>
      <c r="FO301" s="946"/>
    </row>
    <row r="302" spans="1:171">
      <c r="A302" s="1246"/>
      <c r="B302" s="905" t="s">
        <v>369</v>
      </c>
      <c r="C302" s="1411" t="s">
        <v>850</v>
      </c>
      <c r="D302" s="765">
        <v>411.8</v>
      </c>
      <c r="E302" s="182" t="str">
        <f>'Sch 3B - Other Items'!E19</f>
        <v>PROD</v>
      </c>
      <c r="F302" s="765"/>
      <c r="G302" s="182">
        <f>'Sch 3B - Other Items'!G19</f>
        <v>0</v>
      </c>
      <c r="H302" s="182">
        <f>'Sch 3B - Other Items'!H19</f>
        <v>0</v>
      </c>
      <c r="I302" s="182">
        <f>'Sch 3B - Other Items'!I19</f>
        <v>0</v>
      </c>
      <c r="J302" s="1247">
        <f>'Sch 3B - Other Items'!J19</f>
        <v>0</v>
      </c>
      <c r="K302" s="777">
        <f t="shared" si="292"/>
        <v>1</v>
      </c>
      <c r="O302" s="988">
        <f t="shared" si="293"/>
        <v>0</v>
      </c>
      <c r="P302" s="989">
        <f>VLOOKUP($E302,O$450:R$461,2,FALSE)*O302*($K302)+IF($G302&lt;&gt;0,($H302/$G302)*O302,0)*(1-$K302)</f>
        <v>0</v>
      </c>
      <c r="Q302" s="989">
        <f>VLOOKUP($E302,O$450:R$461,3,FALSE)*O302*($K302)+IF($G302&lt;&gt;0,($I302/$G302)*O302,0)*(1-$K302)</f>
        <v>0</v>
      </c>
      <c r="R302" s="989">
        <f>VLOOKUP($E302,O$450:R$461,4,FALSE)*O302*($K302)+(O302-P302-Q302)*(1-$K302)</f>
        <v>0</v>
      </c>
      <c r="S302" s="946"/>
      <c r="W302" s="988">
        <f t="shared" si="294"/>
        <v>0</v>
      </c>
      <c r="X302" s="989">
        <f>VLOOKUP($E302,W$450:Z$461,2,FALSE)*W302*($K302)+IF($G302&lt;&gt;0,($H302/$G302)*W302,0)*(1-$K302)</f>
        <v>0</v>
      </c>
      <c r="Y302" s="989">
        <f>VLOOKUP($E302,W$450:Z$461,3,FALSE)*W302*($K302)+IF($G302&lt;&gt;0,($I302/$G302)*W302,0)*(1-$K302)</f>
        <v>0</v>
      </c>
      <c r="Z302" s="989">
        <f>VLOOKUP($E302,W$450:Z$461,4,FALSE)*W302*($K302)+(W302-X302-Y302)*(1-$K302)</f>
        <v>0</v>
      </c>
      <c r="AA302" s="946"/>
      <c r="AE302" s="988">
        <f t="shared" si="295"/>
        <v>0</v>
      </c>
      <c r="AF302" s="989">
        <f>VLOOKUP($E302,AE$450:AH$461,2,FALSE)*AE302*($K302)+IF($G302&lt;&gt;0,($H302/$G302)*AE302,0)*(1-$K302)</f>
        <v>0</v>
      </c>
      <c r="AG302" s="989">
        <f>VLOOKUP($E302,AE$450:AH$461,3,FALSE)*AE302*($K302)+IF($G302&lt;&gt;0,($I302/$G302)*AE302,0)*(1-$K302)</f>
        <v>0</v>
      </c>
      <c r="AH302" s="989">
        <f>VLOOKUP($E302,AE$450:AH$461,4,FALSE)*AE302*($K302)+(AE302-AF302-AG302)*(1-$K302)</f>
        <v>0</v>
      </c>
      <c r="AI302" s="946"/>
      <c r="AM302" s="988">
        <f t="shared" si="296"/>
        <v>0</v>
      </c>
      <c r="AN302" s="989">
        <f>VLOOKUP($E302,AM$450:AP$461,2,FALSE)*AM302*($K302)+IF($G302&lt;&gt;0,($H302/$G302)*AM302,0)*(1-$K302)</f>
        <v>0</v>
      </c>
      <c r="AO302" s="989">
        <f>VLOOKUP($E302,AM$450:AP$461,3,FALSE)*AM302*($K302)+IF($G302&lt;&gt;0,($I302/$G302)*AM302,0)*(1-$K302)</f>
        <v>0</v>
      </c>
      <c r="AP302" s="989">
        <f>VLOOKUP($E302,AM$450:AP$461,4,FALSE)*AM302*($K302)+(AM302-AN302-AO302)*(1-$K302)</f>
        <v>0</v>
      </c>
      <c r="AQ302" s="946"/>
      <c r="AU302" s="988">
        <f t="shared" si="297"/>
        <v>0</v>
      </c>
      <c r="AV302" s="989">
        <f>VLOOKUP($E302,AU$450:AX$461,2,FALSE)*AU302*($K302)+IF($G302&lt;&gt;0,($H302/$G302)*AU302,0)*(1-$K302)</f>
        <v>0</v>
      </c>
      <c r="AW302" s="989">
        <f>VLOOKUP($E302,AU$450:AX$461,3,FALSE)*AU302*($K302)+IF($G302&lt;&gt;0,($I302/$G302)*AU302,0)*(1-$K302)</f>
        <v>0</v>
      </c>
      <c r="AX302" s="989">
        <f>VLOOKUP($E302,AU$450:AX$461,4,FALSE)*AU302*($K302)+(AU302-AV302-AW302)*(1-$K302)</f>
        <v>0</v>
      </c>
      <c r="AY302" s="946"/>
      <c r="BC302" s="988">
        <f t="shared" si="298"/>
        <v>0</v>
      </c>
      <c r="BD302" s="989">
        <f>VLOOKUP($E302,BC$450:BF$461,2,FALSE)*BC302*($K302)+IF($G302&lt;&gt;0,($H302/$G302)*BC302,0)*(1-$K302)</f>
        <v>0</v>
      </c>
      <c r="BE302" s="989">
        <f>VLOOKUP($E302,BC$450:BF$461,3,FALSE)*BC302*($K302)+IF($G302&lt;&gt;0,($I302/$G302)*BC302,0)*(1-$K302)</f>
        <v>0</v>
      </c>
      <c r="BF302" s="989">
        <f>VLOOKUP($E302,BC$450:BF$461,4,FALSE)*BC302*($K302)+(BC302-BD302-BE302)*(1-$K302)</f>
        <v>0</v>
      </c>
      <c r="BG302" s="946"/>
      <c r="BK302" s="988">
        <f t="shared" si="299"/>
        <v>0</v>
      </c>
      <c r="BL302" s="989">
        <f>VLOOKUP($E302,BK$450:BN$461,2,FALSE)*BK302*($K302)+IF($G302&lt;&gt;0,($H302/$G302)*BK302,0)*(1-$K302)</f>
        <v>0</v>
      </c>
      <c r="BM302" s="989">
        <f>VLOOKUP($E302,BK$450:BN$461,3,FALSE)*BK302*($K302)+IF($G302&lt;&gt;0,($I302/$G302)*BK302,0)*(1-$K302)</f>
        <v>0</v>
      </c>
      <c r="BN302" s="989">
        <f>VLOOKUP($E302,BK$450:BN$461,4,FALSE)*BK302*($K302)+(BK302-BL302-BM302)*(1-$K302)</f>
        <v>0</v>
      </c>
      <c r="BO302" s="946"/>
      <c r="BS302" s="988">
        <f t="shared" si="300"/>
        <v>0</v>
      </c>
      <c r="BT302" s="989">
        <f>VLOOKUP($E302,BS$450:BV$461,2,FALSE)*BS302*($K302)+IF($G302&lt;&gt;0,($H302/$G302)*BS302,0)*(1-$K302)</f>
        <v>0</v>
      </c>
      <c r="BU302" s="989">
        <f>VLOOKUP($E302,BS$450:BV$461,3,FALSE)*BS302*($K302)+IF($G302&lt;&gt;0,($I302/$G302)*BS302,0)*(1-$K302)</f>
        <v>0</v>
      </c>
      <c r="BV302" s="989">
        <f>VLOOKUP($E302,BS$450:BV$461,4,FALSE)*BS302*($K302)+(BS302-BT302-BU302)*(1-$K302)</f>
        <v>0</v>
      </c>
      <c r="BW302" s="946"/>
      <c r="CA302" s="988">
        <f t="shared" si="301"/>
        <v>0</v>
      </c>
      <c r="CB302" s="989">
        <f>VLOOKUP($E302,CA$450:CD$461,2,FALSE)*CA302*($K302)+IF($G302&lt;&gt;0,($H302/$G302)*CA302,0)*(1-$K302)</f>
        <v>0</v>
      </c>
      <c r="CC302" s="989">
        <f>VLOOKUP($E302,CA$450:CD$461,3,FALSE)*CA302*($K302)+IF($G302&lt;&gt;0,($I302/$G302)*CA302,0)*(1-$K302)</f>
        <v>0</v>
      </c>
      <c r="CD302" s="989">
        <f>VLOOKUP($E302,CA$450:CD$461,4,FALSE)*CA302*($K302)+(CA302-CB302-CC302)*(1-$K302)</f>
        <v>0</v>
      </c>
      <c r="CE302" s="946"/>
      <c r="CI302" s="988">
        <f t="shared" si="302"/>
        <v>0</v>
      </c>
      <c r="CJ302" s="989">
        <f>VLOOKUP($E302,CI$450:CL$461,2,FALSE)*CI302*($K302)+IF($G302&lt;&gt;0,($H302/$G302)*CI302,0)*(1-$K302)</f>
        <v>0</v>
      </c>
      <c r="CK302" s="989">
        <f>VLOOKUP($E302,CI$450:CL$461,3,FALSE)*CI302*($K302)+IF($G302&lt;&gt;0,($I302/$G302)*CI302,0)*(1-$K302)</f>
        <v>0</v>
      </c>
      <c r="CL302" s="989">
        <f>VLOOKUP($E302,CI$450:CL$461,4,FALSE)*CI302*($K302)+(CI302-CJ302-CK302)*(1-$K302)</f>
        <v>0</v>
      </c>
      <c r="CM302" s="946"/>
      <c r="CQ302" s="988">
        <f t="shared" si="303"/>
        <v>0</v>
      </c>
      <c r="CR302" s="989">
        <f>VLOOKUP($E302,CQ$450:CT$461,2,FALSE)*CQ302*($K302)+IF($G302&lt;&gt;0,($H302/$G302)*CQ302,0)*(1-$K302)</f>
        <v>0</v>
      </c>
      <c r="CS302" s="989">
        <f>VLOOKUP($E302,CQ$450:CT$461,3,FALSE)*CQ302*($K302)+IF($G302&lt;&gt;0,($I302/$G302)*CQ302,0)*(1-$K302)</f>
        <v>0</v>
      </c>
      <c r="CT302" s="989">
        <f>VLOOKUP($E302,CQ$450:CT$461,4,FALSE)*CQ302*($K302)+(CQ302-CR302-CS302)*(1-$K302)</f>
        <v>0</v>
      </c>
      <c r="CU302" s="946"/>
      <c r="CY302" s="988">
        <f t="shared" si="304"/>
        <v>0</v>
      </c>
      <c r="CZ302" s="989">
        <f>VLOOKUP($E302,CY$450:DB$461,2,FALSE)*CY302*($K302)+IF($G302&lt;&gt;0,($H302/$G302)*CY302,0)*(1-$K302)</f>
        <v>0</v>
      </c>
      <c r="DA302" s="989">
        <f>VLOOKUP($E302,CY$450:DB$461,3,FALSE)*CY302*($K302)+IF($G302&lt;&gt;0,($I302/$G302)*CY302,0)*(1-$K302)</f>
        <v>0</v>
      </c>
      <c r="DB302" s="989">
        <f>VLOOKUP($E302,CY$450:DB$461,4,FALSE)*CY302*($K302)+(CY302-CZ302-DA302)*(1-$K302)</f>
        <v>0</v>
      </c>
      <c r="DC302" s="946"/>
      <c r="DG302" s="988">
        <f t="shared" si="305"/>
        <v>0</v>
      </c>
      <c r="DH302" s="989">
        <f>VLOOKUP($E302,DG$450:DJ$461,2,FALSE)*DG302*($K302)+IF($G302&lt;&gt;0,($H302/$G302)*DG302,0)*(1-$K302)</f>
        <v>0</v>
      </c>
      <c r="DI302" s="989">
        <f>VLOOKUP($E302,DG$450:DJ$461,3,FALSE)*DG302*($K302)+IF($G302&lt;&gt;0,($I302/$G302)*DG302,0)*(1-$K302)</f>
        <v>0</v>
      </c>
      <c r="DJ302" s="989">
        <f>VLOOKUP($E302,DG$450:DJ$461,4,FALSE)*DG302*($K302)+(DG302-DH302-DI302)*(1-$K302)</f>
        <v>0</v>
      </c>
      <c r="DK302" s="946"/>
      <c r="DO302" s="988">
        <f t="shared" si="306"/>
        <v>0</v>
      </c>
      <c r="DP302" s="989">
        <f>VLOOKUP($E302,DO$450:DR$461,2,FALSE)*DO302*($K302)+IF($G302&lt;&gt;0,($H302/$G302)*DO302,0)*(1-$K302)</f>
        <v>0</v>
      </c>
      <c r="DQ302" s="989">
        <f>VLOOKUP($E302,DO$450:DR$461,3,FALSE)*DO302*($K302)+IF($G302&lt;&gt;0,($I302/$G302)*DO302,0)*(1-$K302)</f>
        <v>0</v>
      </c>
      <c r="DR302" s="989">
        <f>VLOOKUP($E302,DO$450:DR$461,4,FALSE)*DO302*($K302)+(DO302-DP302-DQ302)*(1-$K302)</f>
        <v>0</v>
      </c>
      <c r="DS302" s="946"/>
      <c r="DW302" s="988">
        <f t="shared" si="307"/>
        <v>0</v>
      </c>
      <c r="DX302" s="989">
        <f>VLOOKUP($E302,DW$450:DZ$461,2,FALSE)*DW302*($K302)+IF($G302&lt;&gt;0,($H302/$G302)*DW302,0)*(1-$K302)</f>
        <v>0</v>
      </c>
      <c r="DY302" s="989">
        <f>VLOOKUP($E302,DW$450:DZ$461,3,FALSE)*DW302*($K302)+IF($G302&lt;&gt;0,($I302/$G302)*DW302,0)*(1-$K302)</f>
        <v>0</v>
      </c>
      <c r="DZ302" s="989">
        <f>VLOOKUP($E302,DW$450:DZ$461,4,FALSE)*DW302*($K302)+(DW302-DX302-DY302)*(1-$K302)</f>
        <v>0</v>
      </c>
      <c r="EA302" s="946"/>
      <c r="EE302" s="988">
        <f t="shared" si="308"/>
        <v>0</v>
      </c>
      <c r="EF302" s="989">
        <f>VLOOKUP($E302,EE$450:EH$461,2,FALSE)*EE302*($K302)+IF($G302&lt;&gt;0,($H302/$G302)*EE302,0)*(1-$K302)</f>
        <v>0</v>
      </c>
      <c r="EG302" s="989">
        <f>VLOOKUP($E302,EE$450:EH$461,3,FALSE)*EE302*($K302)+IF($G302&lt;&gt;0,($I302/$G302)*EE302,0)*(1-$K302)</f>
        <v>0</v>
      </c>
      <c r="EH302" s="989">
        <f>VLOOKUP($E302,EE$450:EH$461,4,FALSE)*EE302*($K302)+(EE302-EF302-EG302)*(1-$K302)</f>
        <v>0</v>
      </c>
      <c r="EI302" s="946"/>
      <c r="EM302" s="988">
        <f t="shared" si="309"/>
        <v>0</v>
      </c>
      <c r="EN302" s="989">
        <f>VLOOKUP($E302,EM$450:EP$461,2,FALSE)*EM302*($K302)+IF($G302&lt;&gt;0,($H302/$G302)*EM302,0)*(1-$K302)</f>
        <v>0</v>
      </c>
      <c r="EO302" s="989">
        <f>VLOOKUP($E302,EM$450:EP$461,3,FALSE)*EM302*($K302)+IF($G302&lt;&gt;0,($I302/$G302)*EM302,0)*(1-$K302)</f>
        <v>0</v>
      </c>
      <c r="EP302" s="989">
        <f>VLOOKUP($E302,EM$450:EP$461,4,FALSE)*EM302*($K302)+(EM302-EN302-EO302)*(1-$K302)</f>
        <v>0</v>
      </c>
      <c r="EQ302" s="946"/>
      <c r="EU302" s="988">
        <f t="shared" si="310"/>
        <v>0</v>
      </c>
      <c r="EV302" s="989">
        <f>VLOOKUP($E302,EU$450:EX$461,2,FALSE)*EU302*($K302)+IF($G302&lt;&gt;0,($H302/$G302)*EU302,0)*(1-$K302)</f>
        <v>0</v>
      </c>
      <c r="EW302" s="989">
        <f>VLOOKUP($E302,EU$450:EX$461,3,FALSE)*EU302*($K302)+IF($G302&lt;&gt;0,($I302/$G302)*EU302,0)*(1-$K302)</f>
        <v>0</v>
      </c>
      <c r="EX302" s="989">
        <f>VLOOKUP($E302,EU$450:EX$461,4,FALSE)*EU302*($K302)+(EU302-EV302-EW302)*(1-$K302)</f>
        <v>0</v>
      </c>
      <c r="EY302" s="946"/>
      <c r="FC302" s="988">
        <f t="shared" si="311"/>
        <v>0</v>
      </c>
      <c r="FD302" s="989">
        <f>VLOOKUP($E302,FC$450:FF$461,2,FALSE)*FC302*($K302)+IF($G302&lt;&gt;0,($H302/$G302)*FC302,0)*(1-$K302)</f>
        <v>0</v>
      </c>
      <c r="FE302" s="989">
        <f>VLOOKUP($E302,FC$450:FF$461,3,FALSE)*FC302*($K302)+IF($G302&lt;&gt;0,($I302/$G302)*FC302,0)*(1-$K302)</f>
        <v>0</v>
      </c>
      <c r="FF302" s="989">
        <f>VLOOKUP($E302,FC$450:FF$461,4,FALSE)*FC302*($K302)+(FC302-FD302-FE302)*(1-$K302)</f>
        <v>0</v>
      </c>
      <c r="FG302" s="946"/>
      <c r="FK302" s="988">
        <f t="shared" si="312"/>
        <v>0</v>
      </c>
      <c r="FL302" s="989">
        <f>VLOOKUP($E302,FK$450:FN$461,2,FALSE)*FK302*($K302)+IF($G302&lt;&gt;0,($H302/$G302)*FK302,0)*(1-$K302)</f>
        <v>0</v>
      </c>
      <c r="FM302" s="989">
        <f>VLOOKUP($E302,FK$450:FN$461,3,FALSE)*FK302*($K302)+IF($G302&lt;&gt;0,($I302/$G302)*FK302,0)*(1-$K302)</f>
        <v>0</v>
      </c>
      <c r="FN302" s="989">
        <f>VLOOKUP($E302,FK$450:FN$461,4,FALSE)*FK302*($K302)+(FK302-FL302-FM302)*(1-$K302)</f>
        <v>0</v>
      </c>
      <c r="FO302" s="946"/>
    </row>
    <row r="303" spans="1:171">
      <c r="A303" s="1246"/>
      <c r="B303" s="906" t="s">
        <v>572</v>
      </c>
      <c r="C303" s="1411" t="s">
        <v>850</v>
      </c>
      <c r="D303" s="765">
        <v>411.9</v>
      </c>
      <c r="E303" s="182" t="str">
        <f>'Sch 3B - Other Items'!E20</f>
        <v>PROD</v>
      </c>
      <c r="F303" s="765"/>
      <c r="G303" s="182">
        <f>'Sch 3B - Other Items'!G20</f>
        <v>0</v>
      </c>
      <c r="H303" s="182">
        <f>'Sch 3B - Other Items'!H20</f>
        <v>0</v>
      </c>
      <c r="I303" s="182">
        <f>'Sch 3B - Other Items'!I20</f>
        <v>0</v>
      </c>
      <c r="J303" s="1247">
        <f>'Sch 3B - Other Items'!J20</f>
        <v>0</v>
      </c>
      <c r="K303" s="777">
        <f t="shared" si="292"/>
        <v>1</v>
      </c>
      <c r="O303" s="988">
        <f t="shared" si="293"/>
        <v>0</v>
      </c>
      <c r="P303" s="989">
        <f>VLOOKUP($E303,O$450:R$461,2,FALSE)*O303*($K303)+IF($G303&lt;&gt;0,($H303/$G303)*O303,0)*(1-$K303)</f>
        <v>0</v>
      </c>
      <c r="Q303" s="989">
        <f>VLOOKUP($E303,O$450:R$461,3,FALSE)*O303*($K303)+IF($G303&lt;&gt;0,($I303/$G303)*O303,0)*(1-$K303)</f>
        <v>0</v>
      </c>
      <c r="R303" s="989">
        <f>VLOOKUP($E303,O$450:R$461,4,FALSE)*O303*($K303)+(O303-P303-Q303)*(1-$K303)</f>
        <v>0</v>
      </c>
      <c r="S303" s="946"/>
      <c r="W303" s="988">
        <f t="shared" si="294"/>
        <v>0</v>
      </c>
      <c r="X303" s="989">
        <f>VLOOKUP($E303,W$450:Z$461,2,FALSE)*W303*($K303)+IF($G303&lt;&gt;0,($H303/$G303)*W303,0)*(1-$K303)</f>
        <v>0</v>
      </c>
      <c r="Y303" s="989">
        <f>VLOOKUP($E303,W$450:Z$461,3,FALSE)*W303*($K303)+IF($G303&lt;&gt;0,($I303/$G303)*W303,0)*(1-$K303)</f>
        <v>0</v>
      </c>
      <c r="Z303" s="989">
        <f>VLOOKUP($E303,W$450:Z$461,4,FALSE)*W303*($K303)+(W303-X303-Y303)*(1-$K303)</f>
        <v>0</v>
      </c>
      <c r="AA303" s="946"/>
      <c r="AE303" s="988">
        <f t="shared" si="295"/>
        <v>0</v>
      </c>
      <c r="AF303" s="989">
        <f>VLOOKUP($E303,AE$450:AH$461,2,FALSE)*AE303*($K303)+IF($G303&lt;&gt;0,($H303/$G303)*AE303,0)*(1-$K303)</f>
        <v>0</v>
      </c>
      <c r="AG303" s="989">
        <f>VLOOKUP($E303,AE$450:AH$461,3,FALSE)*AE303*($K303)+IF($G303&lt;&gt;0,($I303/$G303)*AE303,0)*(1-$K303)</f>
        <v>0</v>
      </c>
      <c r="AH303" s="989">
        <f>VLOOKUP($E303,AE$450:AH$461,4,FALSE)*AE303*($K303)+(AE303-AF303-AG303)*(1-$K303)</f>
        <v>0</v>
      </c>
      <c r="AI303" s="946"/>
      <c r="AM303" s="988">
        <f t="shared" si="296"/>
        <v>0</v>
      </c>
      <c r="AN303" s="989">
        <f>VLOOKUP($E303,AM$450:AP$461,2,FALSE)*AM303*($K303)+IF($G303&lt;&gt;0,($H303/$G303)*AM303,0)*(1-$K303)</f>
        <v>0</v>
      </c>
      <c r="AO303" s="989">
        <f>VLOOKUP($E303,AM$450:AP$461,3,FALSE)*AM303*($K303)+IF($G303&lt;&gt;0,($I303/$G303)*AM303,0)*(1-$K303)</f>
        <v>0</v>
      </c>
      <c r="AP303" s="989">
        <f>VLOOKUP($E303,AM$450:AP$461,4,FALSE)*AM303*($K303)+(AM303-AN303-AO303)*(1-$K303)</f>
        <v>0</v>
      </c>
      <c r="AQ303" s="946"/>
      <c r="AU303" s="988">
        <f t="shared" si="297"/>
        <v>0</v>
      </c>
      <c r="AV303" s="989">
        <f>VLOOKUP($E303,AU$450:AX$461,2,FALSE)*AU303*($K303)+IF($G303&lt;&gt;0,($H303/$G303)*AU303,0)*(1-$K303)</f>
        <v>0</v>
      </c>
      <c r="AW303" s="989">
        <f>VLOOKUP($E303,AU$450:AX$461,3,FALSE)*AU303*($K303)+IF($G303&lt;&gt;0,($I303/$G303)*AU303,0)*(1-$K303)</f>
        <v>0</v>
      </c>
      <c r="AX303" s="989">
        <f>VLOOKUP($E303,AU$450:AX$461,4,FALSE)*AU303*($K303)+(AU303-AV303-AW303)*(1-$K303)</f>
        <v>0</v>
      </c>
      <c r="AY303" s="946"/>
      <c r="BC303" s="988">
        <f t="shared" si="298"/>
        <v>0</v>
      </c>
      <c r="BD303" s="989">
        <f>VLOOKUP($E303,BC$450:BF$461,2,FALSE)*BC303*($K303)+IF($G303&lt;&gt;0,($H303/$G303)*BC303,0)*(1-$K303)</f>
        <v>0</v>
      </c>
      <c r="BE303" s="989">
        <f>VLOOKUP($E303,BC$450:BF$461,3,FALSE)*BC303*($K303)+IF($G303&lt;&gt;0,($I303/$G303)*BC303,0)*(1-$K303)</f>
        <v>0</v>
      </c>
      <c r="BF303" s="989">
        <f>VLOOKUP($E303,BC$450:BF$461,4,FALSE)*BC303*($K303)+(BC303-BD303-BE303)*(1-$K303)</f>
        <v>0</v>
      </c>
      <c r="BG303" s="946"/>
      <c r="BK303" s="988">
        <f t="shared" si="299"/>
        <v>0</v>
      </c>
      <c r="BL303" s="989">
        <f>VLOOKUP($E303,BK$450:BN$461,2,FALSE)*BK303*($K303)+IF($G303&lt;&gt;0,($H303/$G303)*BK303,0)*(1-$K303)</f>
        <v>0</v>
      </c>
      <c r="BM303" s="989">
        <f>VLOOKUP($E303,BK$450:BN$461,3,FALSE)*BK303*($K303)+IF($G303&lt;&gt;0,($I303/$G303)*BK303,0)*(1-$K303)</f>
        <v>0</v>
      </c>
      <c r="BN303" s="989">
        <f>VLOOKUP($E303,BK$450:BN$461,4,FALSE)*BK303*($K303)+(BK303-BL303-BM303)*(1-$K303)</f>
        <v>0</v>
      </c>
      <c r="BO303" s="946"/>
      <c r="BS303" s="988">
        <f t="shared" si="300"/>
        <v>0</v>
      </c>
      <c r="BT303" s="989">
        <f>VLOOKUP($E303,BS$450:BV$461,2,FALSE)*BS303*($K303)+IF($G303&lt;&gt;0,($H303/$G303)*BS303,0)*(1-$K303)</f>
        <v>0</v>
      </c>
      <c r="BU303" s="989">
        <f>VLOOKUP($E303,BS$450:BV$461,3,FALSE)*BS303*($K303)+IF($G303&lt;&gt;0,($I303/$G303)*BS303,0)*(1-$K303)</f>
        <v>0</v>
      </c>
      <c r="BV303" s="989">
        <f>VLOOKUP($E303,BS$450:BV$461,4,FALSE)*BS303*($K303)+(BS303-BT303-BU303)*(1-$K303)</f>
        <v>0</v>
      </c>
      <c r="BW303" s="946"/>
      <c r="CA303" s="988">
        <f t="shared" si="301"/>
        <v>0</v>
      </c>
      <c r="CB303" s="989">
        <f>VLOOKUP($E303,CA$450:CD$461,2,FALSE)*CA303*($K303)+IF($G303&lt;&gt;0,($H303/$G303)*CA303,0)*(1-$K303)</f>
        <v>0</v>
      </c>
      <c r="CC303" s="989">
        <f>VLOOKUP($E303,CA$450:CD$461,3,FALSE)*CA303*($K303)+IF($G303&lt;&gt;0,($I303/$G303)*CA303,0)*(1-$K303)</f>
        <v>0</v>
      </c>
      <c r="CD303" s="989">
        <f>VLOOKUP($E303,CA$450:CD$461,4,FALSE)*CA303*($K303)+(CA303-CB303-CC303)*(1-$K303)</f>
        <v>0</v>
      </c>
      <c r="CE303" s="946"/>
      <c r="CI303" s="988">
        <f t="shared" si="302"/>
        <v>0</v>
      </c>
      <c r="CJ303" s="989">
        <f>VLOOKUP($E303,CI$450:CL$461,2,FALSE)*CI303*($K303)+IF($G303&lt;&gt;0,($H303/$G303)*CI303,0)*(1-$K303)</f>
        <v>0</v>
      </c>
      <c r="CK303" s="989">
        <f>VLOOKUP($E303,CI$450:CL$461,3,FALSE)*CI303*($K303)+IF($G303&lt;&gt;0,($I303/$G303)*CI303,0)*(1-$K303)</f>
        <v>0</v>
      </c>
      <c r="CL303" s="989">
        <f>VLOOKUP($E303,CI$450:CL$461,4,FALSE)*CI303*($K303)+(CI303-CJ303-CK303)*(1-$K303)</f>
        <v>0</v>
      </c>
      <c r="CM303" s="946"/>
      <c r="CQ303" s="988">
        <f t="shared" si="303"/>
        <v>0</v>
      </c>
      <c r="CR303" s="989">
        <f>VLOOKUP($E303,CQ$450:CT$461,2,FALSE)*CQ303*($K303)+IF($G303&lt;&gt;0,($H303/$G303)*CQ303,0)*(1-$K303)</f>
        <v>0</v>
      </c>
      <c r="CS303" s="989">
        <f>VLOOKUP($E303,CQ$450:CT$461,3,FALSE)*CQ303*($K303)+IF($G303&lt;&gt;0,($I303/$G303)*CQ303,0)*(1-$K303)</f>
        <v>0</v>
      </c>
      <c r="CT303" s="989">
        <f>VLOOKUP($E303,CQ$450:CT$461,4,FALSE)*CQ303*($K303)+(CQ303-CR303-CS303)*(1-$K303)</f>
        <v>0</v>
      </c>
      <c r="CU303" s="946"/>
      <c r="CY303" s="988">
        <f t="shared" si="304"/>
        <v>0</v>
      </c>
      <c r="CZ303" s="989">
        <f>VLOOKUP($E303,CY$450:DB$461,2,FALSE)*CY303*($K303)+IF($G303&lt;&gt;0,($H303/$G303)*CY303,0)*(1-$K303)</f>
        <v>0</v>
      </c>
      <c r="DA303" s="989">
        <f>VLOOKUP($E303,CY$450:DB$461,3,FALSE)*CY303*($K303)+IF($G303&lt;&gt;0,($I303/$G303)*CY303,0)*(1-$K303)</f>
        <v>0</v>
      </c>
      <c r="DB303" s="989">
        <f>VLOOKUP($E303,CY$450:DB$461,4,FALSE)*CY303*($K303)+(CY303-CZ303-DA303)*(1-$K303)</f>
        <v>0</v>
      </c>
      <c r="DC303" s="946"/>
      <c r="DG303" s="988">
        <f t="shared" si="305"/>
        <v>0</v>
      </c>
      <c r="DH303" s="989">
        <f>VLOOKUP($E303,DG$450:DJ$461,2,FALSE)*DG303*($K303)+IF($G303&lt;&gt;0,($H303/$G303)*DG303,0)*(1-$K303)</f>
        <v>0</v>
      </c>
      <c r="DI303" s="989">
        <f>VLOOKUP($E303,DG$450:DJ$461,3,FALSE)*DG303*($K303)+IF($G303&lt;&gt;0,($I303/$G303)*DG303,0)*(1-$K303)</f>
        <v>0</v>
      </c>
      <c r="DJ303" s="989">
        <f>VLOOKUP($E303,DG$450:DJ$461,4,FALSE)*DG303*($K303)+(DG303-DH303-DI303)*(1-$K303)</f>
        <v>0</v>
      </c>
      <c r="DK303" s="946"/>
      <c r="DO303" s="988">
        <f t="shared" si="306"/>
        <v>0</v>
      </c>
      <c r="DP303" s="989">
        <f>VLOOKUP($E303,DO$450:DR$461,2,FALSE)*DO303*($K303)+IF($G303&lt;&gt;0,($H303/$G303)*DO303,0)*(1-$K303)</f>
        <v>0</v>
      </c>
      <c r="DQ303" s="989">
        <f>VLOOKUP($E303,DO$450:DR$461,3,FALSE)*DO303*($K303)+IF($G303&lt;&gt;0,($I303/$G303)*DO303,0)*(1-$K303)</f>
        <v>0</v>
      </c>
      <c r="DR303" s="989">
        <f>VLOOKUP($E303,DO$450:DR$461,4,FALSE)*DO303*($K303)+(DO303-DP303-DQ303)*(1-$K303)</f>
        <v>0</v>
      </c>
      <c r="DS303" s="946"/>
      <c r="DW303" s="988">
        <f t="shared" si="307"/>
        <v>0</v>
      </c>
      <c r="DX303" s="989">
        <f>VLOOKUP($E303,DW$450:DZ$461,2,FALSE)*DW303*($K303)+IF($G303&lt;&gt;0,($H303/$G303)*DW303,0)*(1-$K303)</f>
        <v>0</v>
      </c>
      <c r="DY303" s="989">
        <f>VLOOKUP($E303,DW$450:DZ$461,3,FALSE)*DW303*($K303)+IF($G303&lt;&gt;0,($I303/$G303)*DW303,0)*(1-$K303)</f>
        <v>0</v>
      </c>
      <c r="DZ303" s="989">
        <f>VLOOKUP($E303,DW$450:DZ$461,4,FALSE)*DW303*($K303)+(DW303-DX303-DY303)*(1-$K303)</f>
        <v>0</v>
      </c>
      <c r="EA303" s="946"/>
      <c r="EE303" s="988">
        <f t="shared" si="308"/>
        <v>0</v>
      </c>
      <c r="EF303" s="989">
        <f>VLOOKUP($E303,EE$450:EH$461,2,FALSE)*EE303*($K303)+IF($G303&lt;&gt;0,($H303/$G303)*EE303,0)*(1-$K303)</f>
        <v>0</v>
      </c>
      <c r="EG303" s="989">
        <f>VLOOKUP($E303,EE$450:EH$461,3,FALSE)*EE303*($K303)+IF($G303&lt;&gt;0,($I303/$G303)*EE303,0)*(1-$K303)</f>
        <v>0</v>
      </c>
      <c r="EH303" s="989">
        <f>VLOOKUP($E303,EE$450:EH$461,4,FALSE)*EE303*($K303)+(EE303-EF303-EG303)*(1-$K303)</f>
        <v>0</v>
      </c>
      <c r="EI303" s="946"/>
      <c r="EM303" s="988">
        <f t="shared" si="309"/>
        <v>0</v>
      </c>
      <c r="EN303" s="989">
        <f>VLOOKUP($E303,EM$450:EP$461,2,FALSE)*EM303*($K303)+IF($G303&lt;&gt;0,($H303/$G303)*EM303,0)*(1-$K303)</f>
        <v>0</v>
      </c>
      <c r="EO303" s="989">
        <f>VLOOKUP($E303,EM$450:EP$461,3,FALSE)*EM303*($K303)+IF($G303&lt;&gt;0,($I303/$G303)*EM303,0)*(1-$K303)</f>
        <v>0</v>
      </c>
      <c r="EP303" s="989">
        <f>VLOOKUP($E303,EM$450:EP$461,4,FALSE)*EM303*($K303)+(EM303-EN303-EO303)*(1-$K303)</f>
        <v>0</v>
      </c>
      <c r="EQ303" s="946"/>
      <c r="EU303" s="988">
        <f t="shared" si="310"/>
        <v>0</v>
      </c>
      <c r="EV303" s="989">
        <f>VLOOKUP($E303,EU$450:EX$461,2,FALSE)*EU303*($K303)+IF($G303&lt;&gt;0,($H303/$G303)*EU303,0)*(1-$K303)</f>
        <v>0</v>
      </c>
      <c r="EW303" s="989">
        <f>VLOOKUP($E303,EU$450:EX$461,3,FALSE)*EU303*($K303)+IF($G303&lt;&gt;0,($I303/$G303)*EU303,0)*(1-$K303)</f>
        <v>0</v>
      </c>
      <c r="EX303" s="989">
        <f>VLOOKUP($E303,EU$450:EX$461,4,FALSE)*EU303*($K303)+(EU303-EV303-EW303)*(1-$K303)</f>
        <v>0</v>
      </c>
      <c r="EY303" s="946"/>
      <c r="FC303" s="988">
        <f t="shared" si="311"/>
        <v>0</v>
      </c>
      <c r="FD303" s="989">
        <f>VLOOKUP($E303,FC$450:FF$461,2,FALSE)*FC303*($K303)+IF($G303&lt;&gt;0,($H303/$G303)*FC303,0)*(1-$K303)</f>
        <v>0</v>
      </c>
      <c r="FE303" s="989">
        <f>VLOOKUP($E303,FC$450:FF$461,3,FALSE)*FC303*($K303)+IF($G303&lt;&gt;0,($I303/$G303)*FC303,0)*(1-$K303)</f>
        <v>0</v>
      </c>
      <c r="FF303" s="989">
        <f>VLOOKUP($E303,FC$450:FF$461,4,FALSE)*FC303*($K303)+(FC303-FD303-FE303)*(1-$K303)</f>
        <v>0</v>
      </c>
      <c r="FG303" s="946"/>
      <c r="FK303" s="988">
        <f t="shared" si="312"/>
        <v>0</v>
      </c>
      <c r="FL303" s="989">
        <f>VLOOKUP($E303,FK$450:FN$461,2,FALSE)*FK303*($K303)+IF($G303&lt;&gt;0,($H303/$G303)*FK303,0)*(1-$K303)</f>
        <v>0</v>
      </c>
      <c r="FM303" s="989">
        <f>VLOOKUP($E303,FK$450:FN$461,3,FALSE)*FK303*($K303)+IF($G303&lt;&gt;0,($I303/$G303)*FK303,0)*(1-$K303)</f>
        <v>0</v>
      </c>
      <c r="FN303" s="989">
        <f>VLOOKUP($E303,FK$450:FN$461,4,FALSE)*FK303*($K303)+(FK303-FL303-FM303)*(1-$K303)</f>
        <v>0</v>
      </c>
      <c r="FO303" s="946"/>
    </row>
    <row r="304" spans="1:171">
      <c r="A304" s="1246"/>
      <c r="B304" s="905" t="s">
        <v>181</v>
      </c>
      <c r="C304" s="1411" t="s">
        <v>850</v>
      </c>
      <c r="D304" s="765">
        <v>421</v>
      </c>
      <c r="E304" s="182" t="str">
        <f>'Sch 3B - Other Items'!E21</f>
        <v>DIRECT</v>
      </c>
      <c r="F304" s="765"/>
      <c r="G304" s="182">
        <f>'Sch 3B - Other Items'!G21</f>
        <v>0</v>
      </c>
      <c r="H304" s="182">
        <f>'Sch 3B - Other Items'!H21</f>
        <v>0</v>
      </c>
      <c r="I304" s="182">
        <f>'Sch 3B - Other Items'!I21</f>
        <v>0</v>
      </c>
      <c r="J304" s="1247">
        <f>'Sch 3B - Other Items'!J21</f>
        <v>0</v>
      </c>
      <c r="K304" s="777">
        <f t="shared" si="292"/>
        <v>0</v>
      </c>
      <c r="O304" s="988">
        <f t="shared" si="293"/>
        <v>0</v>
      </c>
      <c r="P304" s="989">
        <f>VLOOKUP($E304,O$450:R$461,2,FALSE)*O304*($K304)+IF($G304&lt;&gt;0,($H304/$G304)*O304,0)*(1-$K304)</f>
        <v>0</v>
      </c>
      <c r="Q304" s="989">
        <f>VLOOKUP($E304,O$450:R$461,3,FALSE)*O304*($K304)+IF($G304&lt;&gt;0,($I304/$G304)*O304,0)*(1-$K304)</f>
        <v>0</v>
      </c>
      <c r="R304" s="989">
        <f>VLOOKUP($E304,O$450:R$461,4,FALSE)*O304*($K304)+(O304-P304-Q304)*(1-$K304)</f>
        <v>0</v>
      </c>
      <c r="S304" s="946"/>
      <c r="W304" s="988">
        <f t="shared" si="294"/>
        <v>0</v>
      </c>
      <c r="X304" s="989">
        <f>VLOOKUP($E304,W$450:Z$461,2,FALSE)*W304*($K304)+IF($G304&lt;&gt;0,($H304/$G304)*W304,0)*(1-$K304)</f>
        <v>0</v>
      </c>
      <c r="Y304" s="989">
        <f>VLOOKUP($E304,W$450:Z$461,3,FALSE)*W304*($K304)+IF($G304&lt;&gt;0,($I304/$G304)*W304,0)*(1-$K304)</f>
        <v>0</v>
      </c>
      <c r="Z304" s="989">
        <f>VLOOKUP($E304,W$450:Z$461,4,FALSE)*W304*($K304)+(W304-X304-Y304)*(1-$K304)</f>
        <v>0</v>
      </c>
      <c r="AA304" s="946"/>
      <c r="AE304" s="988">
        <f t="shared" si="295"/>
        <v>0</v>
      </c>
      <c r="AF304" s="989">
        <f>VLOOKUP($E304,AE$450:AH$461,2,FALSE)*AE304*($K304)+IF($G304&lt;&gt;0,($H304/$G304)*AE304,0)*(1-$K304)</f>
        <v>0</v>
      </c>
      <c r="AG304" s="989">
        <f>VLOOKUP($E304,AE$450:AH$461,3,FALSE)*AE304*($K304)+IF($G304&lt;&gt;0,($I304/$G304)*AE304,0)*(1-$K304)</f>
        <v>0</v>
      </c>
      <c r="AH304" s="989">
        <f>VLOOKUP($E304,AE$450:AH$461,4,FALSE)*AE304*($K304)+(AE304-AF304-AG304)*(1-$K304)</f>
        <v>0</v>
      </c>
      <c r="AI304" s="946"/>
      <c r="AM304" s="988">
        <f t="shared" si="296"/>
        <v>0</v>
      </c>
      <c r="AN304" s="989">
        <f>VLOOKUP($E304,AM$450:AP$461,2,FALSE)*AM304*($K304)+IF($G304&lt;&gt;0,($H304/$G304)*AM304,0)*(1-$K304)</f>
        <v>0</v>
      </c>
      <c r="AO304" s="989">
        <f>VLOOKUP($E304,AM$450:AP$461,3,FALSE)*AM304*($K304)+IF($G304&lt;&gt;0,($I304/$G304)*AM304,0)*(1-$K304)</f>
        <v>0</v>
      </c>
      <c r="AP304" s="989">
        <f>VLOOKUP($E304,AM$450:AP$461,4,FALSE)*AM304*($K304)+(AM304-AN304-AO304)*(1-$K304)</f>
        <v>0</v>
      </c>
      <c r="AQ304" s="946"/>
      <c r="AU304" s="988">
        <f t="shared" si="297"/>
        <v>0</v>
      </c>
      <c r="AV304" s="989">
        <f>VLOOKUP($E304,AU$450:AX$461,2,FALSE)*AU304*($K304)+IF($G304&lt;&gt;0,($H304/$G304)*AU304,0)*(1-$K304)</f>
        <v>0</v>
      </c>
      <c r="AW304" s="989">
        <f>VLOOKUP($E304,AU$450:AX$461,3,FALSE)*AU304*($K304)+IF($G304&lt;&gt;0,($I304/$G304)*AU304,0)*(1-$K304)</f>
        <v>0</v>
      </c>
      <c r="AX304" s="989">
        <f>VLOOKUP($E304,AU$450:AX$461,4,FALSE)*AU304*($K304)+(AU304-AV304-AW304)*(1-$K304)</f>
        <v>0</v>
      </c>
      <c r="AY304" s="946"/>
      <c r="BC304" s="988">
        <f t="shared" si="298"/>
        <v>0</v>
      </c>
      <c r="BD304" s="989">
        <f>VLOOKUP($E304,BC$450:BF$461,2,FALSE)*BC304*($K304)+IF($G304&lt;&gt;0,($H304/$G304)*BC304,0)*(1-$K304)</f>
        <v>0</v>
      </c>
      <c r="BE304" s="989">
        <f>VLOOKUP($E304,BC$450:BF$461,3,FALSE)*BC304*($K304)+IF($G304&lt;&gt;0,($I304/$G304)*BC304,0)*(1-$K304)</f>
        <v>0</v>
      </c>
      <c r="BF304" s="989">
        <f>VLOOKUP($E304,BC$450:BF$461,4,FALSE)*BC304*($K304)+(BC304-BD304-BE304)*(1-$K304)</f>
        <v>0</v>
      </c>
      <c r="BG304" s="946"/>
      <c r="BK304" s="988">
        <f t="shared" si="299"/>
        <v>0</v>
      </c>
      <c r="BL304" s="989">
        <f>VLOOKUP($E304,BK$450:BN$461,2,FALSE)*BK304*($K304)+IF($G304&lt;&gt;0,($H304/$G304)*BK304,0)*(1-$K304)</f>
        <v>0</v>
      </c>
      <c r="BM304" s="989">
        <f>VLOOKUP($E304,BK$450:BN$461,3,FALSE)*BK304*($K304)+IF($G304&lt;&gt;0,($I304/$G304)*BK304,0)*(1-$K304)</f>
        <v>0</v>
      </c>
      <c r="BN304" s="989">
        <f>VLOOKUP($E304,BK$450:BN$461,4,FALSE)*BK304*($K304)+(BK304-BL304-BM304)*(1-$K304)</f>
        <v>0</v>
      </c>
      <c r="BO304" s="946"/>
      <c r="BS304" s="988">
        <f t="shared" si="300"/>
        <v>0</v>
      </c>
      <c r="BT304" s="989">
        <f>VLOOKUP($E304,BS$450:BV$461,2,FALSE)*BS304*($K304)+IF($G304&lt;&gt;0,($H304/$G304)*BS304,0)*(1-$K304)</f>
        <v>0</v>
      </c>
      <c r="BU304" s="989">
        <f>VLOOKUP($E304,BS$450:BV$461,3,FALSE)*BS304*($K304)+IF($G304&lt;&gt;0,($I304/$G304)*BS304,0)*(1-$K304)</f>
        <v>0</v>
      </c>
      <c r="BV304" s="989">
        <f>VLOOKUP($E304,BS$450:BV$461,4,FALSE)*BS304*($K304)+(BS304-BT304-BU304)*(1-$K304)</f>
        <v>0</v>
      </c>
      <c r="BW304" s="946"/>
      <c r="CA304" s="988">
        <f t="shared" si="301"/>
        <v>0</v>
      </c>
      <c r="CB304" s="989">
        <f>VLOOKUP($E304,CA$450:CD$461,2,FALSE)*CA304*($K304)+IF($G304&lt;&gt;0,($H304/$G304)*CA304,0)*(1-$K304)</f>
        <v>0</v>
      </c>
      <c r="CC304" s="989">
        <f>VLOOKUP($E304,CA$450:CD$461,3,FALSE)*CA304*($K304)+IF($G304&lt;&gt;0,($I304/$G304)*CA304,0)*(1-$K304)</f>
        <v>0</v>
      </c>
      <c r="CD304" s="989">
        <f>VLOOKUP($E304,CA$450:CD$461,4,FALSE)*CA304*($K304)+(CA304-CB304-CC304)*(1-$K304)</f>
        <v>0</v>
      </c>
      <c r="CE304" s="946"/>
      <c r="CI304" s="988">
        <f t="shared" si="302"/>
        <v>0</v>
      </c>
      <c r="CJ304" s="989">
        <f>VLOOKUP($E304,CI$450:CL$461,2,FALSE)*CI304*($K304)+IF($G304&lt;&gt;0,($H304/$G304)*CI304,0)*(1-$K304)</f>
        <v>0</v>
      </c>
      <c r="CK304" s="989">
        <f>VLOOKUP($E304,CI$450:CL$461,3,FALSE)*CI304*($K304)+IF($G304&lt;&gt;0,($I304/$G304)*CI304,0)*(1-$K304)</f>
        <v>0</v>
      </c>
      <c r="CL304" s="989">
        <f>VLOOKUP($E304,CI$450:CL$461,4,FALSE)*CI304*($K304)+(CI304-CJ304-CK304)*(1-$K304)</f>
        <v>0</v>
      </c>
      <c r="CM304" s="946"/>
      <c r="CQ304" s="988">
        <f t="shared" si="303"/>
        <v>0</v>
      </c>
      <c r="CR304" s="989">
        <f>VLOOKUP($E304,CQ$450:CT$461,2,FALSE)*CQ304*($K304)+IF($G304&lt;&gt;0,($H304/$G304)*CQ304,0)*(1-$K304)</f>
        <v>0</v>
      </c>
      <c r="CS304" s="989">
        <f>VLOOKUP($E304,CQ$450:CT$461,3,FALSE)*CQ304*($K304)+IF($G304&lt;&gt;0,($I304/$G304)*CQ304,0)*(1-$K304)</f>
        <v>0</v>
      </c>
      <c r="CT304" s="989">
        <f>VLOOKUP($E304,CQ$450:CT$461,4,FALSE)*CQ304*($K304)+(CQ304-CR304-CS304)*(1-$K304)</f>
        <v>0</v>
      </c>
      <c r="CU304" s="946"/>
      <c r="CY304" s="988">
        <f t="shared" si="304"/>
        <v>0</v>
      </c>
      <c r="CZ304" s="989">
        <f>VLOOKUP($E304,CY$450:DB$461,2,FALSE)*CY304*($K304)+IF($G304&lt;&gt;0,($H304/$G304)*CY304,0)*(1-$K304)</f>
        <v>0</v>
      </c>
      <c r="DA304" s="989">
        <f>VLOOKUP($E304,CY$450:DB$461,3,FALSE)*CY304*($K304)+IF($G304&lt;&gt;0,($I304/$G304)*CY304,0)*(1-$K304)</f>
        <v>0</v>
      </c>
      <c r="DB304" s="989">
        <f>VLOOKUP($E304,CY$450:DB$461,4,FALSE)*CY304*($K304)+(CY304-CZ304-DA304)*(1-$K304)</f>
        <v>0</v>
      </c>
      <c r="DC304" s="946"/>
      <c r="DG304" s="988">
        <f t="shared" si="305"/>
        <v>0</v>
      </c>
      <c r="DH304" s="989">
        <f>VLOOKUP($E304,DG$450:DJ$461,2,FALSE)*DG304*($K304)+IF($G304&lt;&gt;0,($H304/$G304)*DG304,0)*(1-$K304)</f>
        <v>0</v>
      </c>
      <c r="DI304" s="989">
        <f>VLOOKUP($E304,DG$450:DJ$461,3,FALSE)*DG304*($K304)+IF($G304&lt;&gt;0,($I304/$G304)*DG304,0)*(1-$K304)</f>
        <v>0</v>
      </c>
      <c r="DJ304" s="989">
        <f>VLOOKUP($E304,DG$450:DJ$461,4,FALSE)*DG304*($K304)+(DG304-DH304-DI304)*(1-$K304)</f>
        <v>0</v>
      </c>
      <c r="DK304" s="946"/>
      <c r="DO304" s="988">
        <f t="shared" si="306"/>
        <v>0</v>
      </c>
      <c r="DP304" s="989">
        <f>VLOOKUP($E304,DO$450:DR$461,2,FALSE)*DO304*($K304)+IF($G304&lt;&gt;0,($H304/$G304)*DO304,0)*(1-$K304)</f>
        <v>0</v>
      </c>
      <c r="DQ304" s="989">
        <f>VLOOKUP($E304,DO$450:DR$461,3,FALSE)*DO304*($K304)+IF($G304&lt;&gt;0,($I304/$G304)*DO304,0)*(1-$K304)</f>
        <v>0</v>
      </c>
      <c r="DR304" s="989">
        <f>VLOOKUP($E304,DO$450:DR$461,4,FALSE)*DO304*($K304)+(DO304-DP304-DQ304)*(1-$K304)</f>
        <v>0</v>
      </c>
      <c r="DS304" s="946"/>
      <c r="DW304" s="988">
        <f t="shared" si="307"/>
        <v>0</v>
      </c>
      <c r="DX304" s="989">
        <f>VLOOKUP($E304,DW$450:DZ$461,2,FALSE)*DW304*($K304)+IF($G304&lt;&gt;0,($H304/$G304)*DW304,0)*(1-$K304)</f>
        <v>0</v>
      </c>
      <c r="DY304" s="989">
        <f>VLOOKUP($E304,DW$450:DZ$461,3,FALSE)*DW304*($K304)+IF($G304&lt;&gt;0,($I304/$G304)*DW304,0)*(1-$K304)</f>
        <v>0</v>
      </c>
      <c r="DZ304" s="989">
        <f>VLOOKUP($E304,DW$450:DZ$461,4,FALSE)*DW304*($K304)+(DW304-DX304-DY304)*(1-$K304)</f>
        <v>0</v>
      </c>
      <c r="EA304" s="946"/>
      <c r="EE304" s="988">
        <f t="shared" si="308"/>
        <v>0</v>
      </c>
      <c r="EF304" s="989">
        <f>VLOOKUP($E304,EE$450:EH$461,2,FALSE)*EE304*($K304)+IF($G304&lt;&gt;0,($H304/$G304)*EE304,0)*(1-$K304)</f>
        <v>0</v>
      </c>
      <c r="EG304" s="989">
        <f>VLOOKUP($E304,EE$450:EH$461,3,FALSE)*EE304*($K304)+IF($G304&lt;&gt;0,($I304/$G304)*EE304,0)*(1-$K304)</f>
        <v>0</v>
      </c>
      <c r="EH304" s="989">
        <f>VLOOKUP($E304,EE$450:EH$461,4,FALSE)*EE304*($K304)+(EE304-EF304-EG304)*(1-$K304)</f>
        <v>0</v>
      </c>
      <c r="EI304" s="946"/>
      <c r="EM304" s="988">
        <f t="shared" si="309"/>
        <v>0</v>
      </c>
      <c r="EN304" s="989">
        <f>VLOOKUP($E304,EM$450:EP$461,2,FALSE)*EM304*($K304)+IF($G304&lt;&gt;0,($H304/$G304)*EM304,0)*(1-$K304)</f>
        <v>0</v>
      </c>
      <c r="EO304" s="989">
        <f>VLOOKUP($E304,EM$450:EP$461,3,FALSE)*EM304*($K304)+IF($G304&lt;&gt;0,($I304/$G304)*EM304,0)*(1-$K304)</f>
        <v>0</v>
      </c>
      <c r="EP304" s="989">
        <f>VLOOKUP($E304,EM$450:EP$461,4,FALSE)*EM304*($K304)+(EM304-EN304-EO304)*(1-$K304)</f>
        <v>0</v>
      </c>
      <c r="EQ304" s="946"/>
      <c r="EU304" s="988">
        <f t="shared" si="310"/>
        <v>0</v>
      </c>
      <c r="EV304" s="989">
        <f>VLOOKUP($E304,EU$450:EX$461,2,FALSE)*EU304*($K304)+IF($G304&lt;&gt;0,($H304/$G304)*EU304,0)*(1-$K304)</f>
        <v>0</v>
      </c>
      <c r="EW304" s="989">
        <f>VLOOKUP($E304,EU$450:EX$461,3,FALSE)*EU304*($K304)+IF($G304&lt;&gt;0,($I304/$G304)*EU304,0)*(1-$K304)</f>
        <v>0</v>
      </c>
      <c r="EX304" s="989">
        <f>VLOOKUP($E304,EU$450:EX$461,4,FALSE)*EU304*($K304)+(EU304-EV304-EW304)*(1-$K304)</f>
        <v>0</v>
      </c>
      <c r="EY304" s="946"/>
      <c r="FC304" s="988">
        <f t="shared" si="311"/>
        <v>0</v>
      </c>
      <c r="FD304" s="989">
        <f>VLOOKUP($E304,FC$450:FF$461,2,FALSE)*FC304*($K304)+IF($G304&lt;&gt;0,($H304/$G304)*FC304,0)*(1-$K304)</f>
        <v>0</v>
      </c>
      <c r="FE304" s="989">
        <f>VLOOKUP($E304,FC$450:FF$461,3,FALSE)*FC304*($K304)+IF($G304&lt;&gt;0,($I304/$G304)*FC304,0)*(1-$K304)</f>
        <v>0</v>
      </c>
      <c r="FF304" s="989">
        <f>VLOOKUP($E304,FC$450:FF$461,4,FALSE)*FC304*($K304)+(FC304-FD304-FE304)*(1-$K304)</f>
        <v>0</v>
      </c>
      <c r="FG304" s="946"/>
      <c r="FK304" s="988">
        <f t="shared" si="312"/>
        <v>0</v>
      </c>
      <c r="FL304" s="989">
        <f>VLOOKUP($E304,FK$450:FN$461,2,FALSE)*FK304*($K304)+IF($G304&lt;&gt;0,($H304/$G304)*FK304,0)*(1-$K304)</f>
        <v>0</v>
      </c>
      <c r="FM304" s="989">
        <f>VLOOKUP($E304,FK$450:FN$461,3,FALSE)*FK304*($K304)+IF($G304&lt;&gt;0,($I304/$G304)*FK304,0)*(1-$K304)</f>
        <v>0</v>
      </c>
      <c r="FN304" s="989">
        <f>VLOOKUP($E304,FK$450:FN$461,4,FALSE)*FK304*($K304)+(FK304-FL304-FM304)*(1-$K304)</f>
        <v>0</v>
      </c>
      <c r="FO304" s="946"/>
    </row>
    <row r="305" spans="1:171">
      <c r="A305" s="1175" t="s">
        <v>49</v>
      </c>
      <c r="B305" s="220"/>
      <c r="C305" s="1961"/>
      <c r="D305" s="789"/>
      <c r="E305" s="789"/>
      <c r="F305" s="790"/>
      <c r="G305" s="797">
        <f>G298-G299+G300-G301+G302-G303+G304</f>
        <v>0</v>
      </c>
      <c r="H305" s="797">
        <f>H298-H299+H300-H301+H302-H303+H304</f>
        <v>0</v>
      </c>
      <c r="I305" s="797">
        <f>I298-I299+I300-I301+I302-I303+I304</f>
        <v>0</v>
      </c>
      <c r="J305" s="1254">
        <f>J298-J299+J300-J301+J302-J303+J304</f>
        <v>0</v>
      </c>
      <c r="K305" s="777"/>
      <c r="O305" s="1005">
        <f>O298-O299+O300-O301+O302-O303+O304</f>
        <v>0</v>
      </c>
      <c r="P305" s="1011">
        <f>P298-P299+P300-P301+P302-P303+P304</f>
        <v>0</v>
      </c>
      <c r="Q305" s="1011">
        <f>Q298-Q299+Q300-Q301+Q302-Q303+Q304</f>
        <v>0</v>
      </c>
      <c r="R305" s="1011">
        <f>R298-R299+R300-R301+R302-R303+R304</f>
        <v>0</v>
      </c>
      <c r="S305" s="946"/>
      <c r="W305" s="1005">
        <f>W298-W299+W300-W301+W302-W303+W304</f>
        <v>0</v>
      </c>
      <c r="X305" s="1011">
        <f>X298-X299+X300-X301+X302-X303+X304</f>
        <v>0</v>
      </c>
      <c r="Y305" s="1011">
        <f>Y298-Y299+Y300-Y301+Y302-Y303+Y304</f>
        <v>0</v>
      </c>
      <c r="Z305" s="1011">
        <f>Z298-Z299+Z300-Z301+Z302-Z303+Z304</f>
        <v>0</v>
      </c>
      <c r="AA305" s="946"/>
      <c r="AE305" s="1005">
        <f>AE298-AE299+AE300-AE301+AE302-AE303+AE304</f>
        <v>0</v>
      </c>
      <c r="AF305" s="1011">
        <f>AF298-AF299+AF300-AF301+AF302-AF303+AF304</f>
        <v>0</v>
      </c>
      <c r="AG305" s="1011">
        <f>AG298-AG299+AG300-AG301+AG302-AG303+AG304</f>
        <v>0</v>
      </c>
      <c r="AH305" s="1011">
        <f>AH298-AH299+AH300-AH301+AH302-AH303+AH304</f>
        <v>0</v>
      </c>
      <c r="AI305" s="946"/>
      <c r="AM305" s="1005">
        <f>AM298-AM299+AM300-AM301+AM302-AM303+AM304</f>
        <v>0</v>
      </c>
      <c r="AN305" s="1011">
        <f>AN298-AN299+AN300-AN301+AN302-AN303+AN304</f>
        <v>0</v>
      </c>
      <c r="AO305" s="1011">
        <f>AO298-AO299+AO300-AO301+AO302-AO303+AO304</f>
        <v>0</v>
      </c>
      <c r="AP305" s="1011">
        <f>AP298-AP299+AP300-AP301+AP302-AP303+AP304</f>
        <v>0</v>
      </c>
      <c r="AQ305" s="946"/>
      <c r="AU305" s="1005">
        <f>AU298-AU299+AU300-AU301+AU302-AU303+AU304</f>
        <v>0</v>
      </c>
      <c r="AV305" s="1011">
        <f>AV298-AV299+AV300-AV301+AV302-AV303+AV304</f>
        <v>0</v>
      </c>
      <c r="AW305" s="1011">
        <f>AW298-AW299+AW300-AW301+AW302-AW303+AW304</f>
        <v>0</v>
      </c>
      <c r="AX305" s="1011">
        <f>AX298-AX299+AX300-AX301+AX302-AX303+AX304</f>
        <v>0</v>
      </c>
      <c r="AY305" s="946"/>
      <c r="BC305" s="1005">
        <f>BC298-BC299+BC300-BC301+BC302-BC303+BC304</f>
        <v>0</v>
      </c>
      <c r="BD305" s="1011">
        <f>BD298-BD299+BD300-BD301+BD302-BD303+BD304</f>
        <v>0</v>
      </c>
      <c r="BE305" s="1011">
        <f>BE298-BE299+BE300-BE301+BE302-BE303+BE304</f>
        <v>0</v>
      </c>
      <c r="BF305" s="1011">
        <f>BF298-BF299+BF300-BF301+BF302-BF303+BF304</f>
        <v>0</v>
      </c>
      <c r="BG305" s="946"/>
      <c r="BK305" s="1005">
        <f>BK298-BK299+BK300-BK301+BK302-BK303+BK304</f>
        <v>0</v>
      </c>
      <c r="BL305" s="1011">
        <f>BL298-BL299+BL300-BL301+BL302-BL303+BL304</f>
        <v>0</v>
      </c>
      <c r="BM305" s="1011">
        <f>BM298-BM299+BM300-BM301+BM302-BM303+BM304</f>
        <v>0</v>
      </c>
      <c r="BN305" s="1011">
        <f>BN298-BN299+BN300-BN301+BN302-BN303+BN304</f>
        <v>0</v>
      </c>
      <c r="BO305" s="946"/>
      <c r="BS305" s="1005">
        <f>BS298-BS299+BS300-BS301+BS302-BS303+BS304</f>
        <v>0</v>
      </c>
      <c r="BT305" s="1011">
        <f>BT298-BT299+BT300-BT301+BT302-BT303+BT304</f>
        <v>0</v>
      </c>
      <c r="BU305" s="1011">
        <f>BU298-BU299+BU300-BU301+BU302-BU303+BU304</f>
        <v>0</v>
      </c>
      <c r="BV305" s="1011">
        <f>BV298-BV299+BV300-BV301+BV302-BV303+BV304</f>
        <v>0</v>
      </c>
      <c r="BW305" s="946"/>
      <c r="CA305" s="1005">
        <f>CA298-CA299+CA300-CA301+CA302-CA303+CA304</f>
        <v>0</v>
      </c>
      <c r="CB305" s="1011">
        <f>CB298-CB299+CB300-CB301+CB302-CB303+CB304</f>
        <v>0</v>
      </c>
      <c r="CC305" s="1011">
        <f>CC298-CC299+CC300-CC301+CC302-CC303+CC304</f>
        <v>0</v>
      </c>
      <c r="CD305" s="1011">
        <f>CD298-CD299+CD300-CD301+CD302-CD303+CD304</f>
        <v>0</v>
      </c>
      <c r="CE305" s="946"/>
      <c r="CI305" s="1005">
        <f>CI298-CI299+CI300-CI301+CI302-CI303+CI304</f>
        <v>0</v>
      </c>
      <c r="CJ305" s="1011">
        <f>CJ298-CJ299+CJ300-CJ301+CJ302-CJ303+CJ304</f>
        <v>0</v>
      </c>
      <c r="CK305" s="1011">
        <f>CK298-CK299+CK300-CK301+CK302-CK303+CK304</f>
        <v>0</v>
      </c>
      <c r="CL305" s="1011">
        <f>CL298-CL299+CL300-CL301+CL302-CL303+CL304</f>
        <v>0</v>
      </c>
      <c r="CM305" s="946"/>
      <c r="CQ305" s="1005">
        <f>CQ298-CQ299+CQ300-CQ301+CQ302-CQ303+CQ304</f>
        <v>0</v>
      </c>
      <c r="CR305" s="1011">
        <f>CR298-CR299+CR300-CR301+CR302-CR303+CR304</f>
        <v>0</v>
      </c>
      <c r="CS305" s="1011">
        <f>CS298-CS299+CS300-CS301+CS302-CS303+CS304</f>
        <v>0</v>
      </c>
      <c r="CT305" s="1011">
        <f>CT298-CT299+CT300-CT301+CT302-CT303+CT304</f>
        <v>0</v>
      </c>
      <c r="CU305" s="946"/>
      <c r="CY305" s="1005">
        <f>CY298-CY299+CY300-CY301+CY302-CY303+CY304</f>
        <v>0</v>
      </c>
      <c r="CZ305" s="1011">
        <f>CZ298-CZ299+CZ300-CZ301+CZ302-CZ303+CZ304</f>
        <v>0</v>
      </c>
      <c r="DA305" s="1011">
        <f>DA298-DA299+DA300-DA301+DA302-DA303+DA304</f>
        <v>0</v>
      </c>
      <c r="DB305" s="1011">
        <f>DB298-DB299+DB300-DB301+DB302-DB303+DB304</f>
        <v>0</v>
      </c>
      <c r="DC305" s="946"/>
      <c r="DG305" s="1005">
        <f>DG298-DG299+DG300-DG301+DG302-DG303+DG304</f>
        <v>0</v>
      </c>
      <c r="DH305" s="1011">
        <f>DH298-DH299+DH300-DH301+DH302-DH303+DH304</f>
        <v>0</v>
      </c>
      <c r="DI305" s="1011">
        <f>DI298-DI299+DI300-DI301+DI302-DI303+DI304</f>
        <v>0</v>
      </c>
      <c r="DJ305" s="1011">
        <f>DJ298-DJ299+DJ300-DJ301+DJ302-DJ303+DJ304</f>
        <v>0</v>
      </c>
      <c r="DK305" s="946"/>
      <c r="DO305" s="1005">
        <f>DO298-DO299+DO300-DO301+DO302-DO303+DO304</f>
        <v>0</v>
      </c>
      <c r="DP305" s="1011">
        <f>DP298-DP299+DP300-DP301+DP302-DP303+DP304</f>
        <v>0</v>
      </c>
      <c r="DQ305" s="1011">
        <f>DQ298-DQ299+DQ300-DQ301+DQ302-DQ303+DQ304</f>
        <v>0</v>
      </c>
      <c r="DR305" s="1011">
        <f>DR298-DR299+DR300-DR301+DR302-DR303+DR304</f>
        <v>0</v>
      </c>
      <c r="DS305" s="946"/>
      <c r="DW305" s="1005">
        <f>DW298-DW299+DW300-DW301+DW302-DW303+DW304</f>
        <v>0</v>
      </c>
      <c r="DX305" s="1011">
        <f>DX298-DX299+DX300-DX301+DX302-DX303+DX304</f>
        <v>0</v>
      </c>
      <c r="DY305" s="1011">
        <f>DY298-DY299+DY300-DY301+DY302-DY303+DY304</f>
        <v>0</v>
      </c>
      <c r="DZ305" s="1011">
        <f>DZ298-DZ299+DZ300-DZ301+DZ302-DZ303+DZ304</f>
        <v>0</v>
      </c>
      <c r="EA305" s="946"/>
      <c r="EE305" s="1005">
        <f>EE298-EE299+EE300-EE301+EE302-EE303+EE304</f>
        <v>0</v>
      </c>
      <c r="EF305" s="1011">
        <f>EF298-EF299+EF300-EF301+EF302-EF303+EF304</f>
        <v>0</v>
      </c>
      <c r="EG305" s="1011">
        <f>EG298-EG299+EG300-EG301+EG302-EG303+EG304</f>
        <v>0</v>
      </c>
      <c r="EH305" s="1011">
        <f>EH298-EH299+EH300-EH301+EH302-EH303+EH304</f>
        <v>0</v>
      </c>
      <c r="EI305" s="946"/>
      <c r="EM305" s="1005">
        <f>EM298-EM299+EM300-EM301+EM302-EM303+EM304</f>
        <v>0</v>
      </c>
      <c r="EN305" s="1011">
        <f>EN298-EN299+EN300-EN301+EN302-EN303+EN304</f>
        <v>0</v>
      </c>
      <c r="EO305" s="1011">
        <f>EO298-EO299+EO300-EO301+EO302-EO303+EO304</f>
        <v>0</v>
      </c>
      <c r="EP305" s="1011">
        <f>EP298-EP299+EP300-EP301+EP302-EP303+EP304</f>
        <v>0</v>
      </c>
      <c r="EQ305" s="946"/>
      <c r="EU305" s="1005">
        <f>EU298-EU299+EU300-EU301+EU302-EU303+EU304</f>
        <v>0</v>
      </c>
      <c r="EV305" s="1011">
        <f>EV298-EV299+EV300-EV301+EV302-EV303+EV304</f>
        <v>0</v>
      </c>
      <c r="EW305" s="1011">
        <f>EW298-EW299+EW300-EW301+EW302-EW303+EW304</f>
        <v>0</v>
      </c>
      <c r="EX305" s="1011">
        <f>EX298-EX299+EX300-EX301+EX302-EX303+EX304</f>
        <v>0</v>
      </c>
      <c r="EY305" s="946"/>
      <c r="FC305" s="1005">
        <f>FC298-FC299+FC300-FC301+FC302-FC303+FC304</f>
        <v>0</v>
      </c>
      <c r="FD305" s="1011">
        <f>FD298-FD299+FD300-FD301+FD302-FD303+FD304</f>
        <v>0</v>
      </c>
      <c r="FE305" s="1011">
        <f>FE298-FE299+FE300-FE301+FE302-FE303+FE304</f>
        <v>0</v>
      </c>
      <c r="FF305" s="1011">
        <f>FF298-FF299+FF300-FF301+FF302-FF303+FF304</f>
        <v>0</v>
      </c>
      <c r="FG305" s="946"/>
      <c r="FK305" s="1005">
        <f>FK298-FK299+FK300-FK301+FK302-FK303+FK304</f>
        <v>0</v>
      </c>
      <c r="FL305" s="1011">
        <f>FL298-FL299+FL300-FL301+FL302-FL303+FL304</f>
        <v>0</v>
      </c>
      <c r="FM305" s="1011">
        <f>FM298-FM299+FM300-FM301+FM302-FM303+FM304</f>
        <v>0</v>
      </c>
      <c r="FN305" s="1011">
        <f>FN298-FN299+FN300-FN301+FN302-FN303+FN304</f>
        <v>0</v>
      </c>
      <c r="FO305" s="946"/>
    </row>
    <row r="306" spans="1:171">
      <c r="A306" s="1309"/>
      <c r="B306" s="220"/>
      <c r="C306" s="1733"/>
      <c r="D306" s="51"/>
      <c r="E306" s="55"/>
      <c r="F306" s="55"/>
      <c r="G306" s="221"/>
      <c r="H306" s="221"/>
      <c r="I306" s="221"/>
      <c r="J306" s="1251"/>
      <c r="K306" s="777"/>
      <c r="S306" s="946"/>
      <c r="AA306" s="946"/>
      <c r="AI306" s="946"/>
      <c r="AQ306" s="946"/>
      <c r="AY306" s="946"/>
      <c r="BG306" s="946"/>
      <c r="BO306" s="946"/>
      <c r="BW306" s="946"/>
      <c r="CE306" s="946"/>
      <c r="CM306" s="946"/>
      <c r="CU306" s="946"/>
      <c r="DC306" s="946"/>
      <c r="DK306" s="946"/>
      <c r="DS306" s="946"/>
      <c r="EA306" s="946"/>
      <c r="EI306" s="946"/>
      <c r="EQ306" s="946"/>
      <c r="EY306" s="946"/>
      <c r="FG306" s="946"/>
      <c r="FO306" s="946"/>
    </row>
    <row r="307" spans="1:171">
      <c r="A307" s="1166" t="s">
        <v>573</v>
      </c>
      <c r="B307" s="220"/>
      <c r="C307" s="1733"/>
      <c r="D307" s="55"/>
      <c r="E307" s="55"/>
      <c r="F307" s="55"/>
      <c r="G307" s="221"/>
      <c r="H307" s="221"/>
      <c r="I307" s="221"/>
      <c r="J307" s="1251"/>
      <c r="K307" s="777"/>
      <c r="S307" s="946"/>
      <c r="AA307" s="946"/>
      <c r="AI307" s="946"/>
      <c r="AQ307" s="946"/>
      <c r="AY307" s="946"/>
      <c r="BG307" s="946"/>
      <c r="BO307" s="946"/>
      <c r="BW307" s="946"/>
      <c r="CE307" s="946"/>
      <c r="CM307" s="946"/>
      <c r="CU307" s="946"/>
      <c r="DC307" s="946"/>
      <c r="DK307" s="946"/>
      <c r="DS307" s="946"/>
      <c r="EA307" s="946"/>
      <c r="EI307" s="946"/>
      <c r="EQ307" s="946"/>
      <c r="EY307" s="946"/>
      <c r="FG307" s="946"/>
      <c r="FO307" s="946"/>
    </row>
    <row r="308" spans="1:171">
      <c r="A308" s="1166"/>
      <c r="B308" s="787" t="s">
        <v>64</v>
      </c>
      <c r="C308" s="1963">
        <v>310</v>
      </c>
      <c r="D308" s="765">
        <v>447</v>
      </c>
      <c r="E308" s="182" t="str">
        <f>'Sch 3B - Other Items'!E25</f>
        <v>PROD</v>
      </c>
      <c r="F308" s="765"/>
      <c r="G308" s="182">
        <f>'Sch 3B - Other Items'!G25</f>
        <v>0</v>
      </c>
      <c r="H308" s="182">
        <f>'Sch 3B - Other Items'!H25</f>
        <v>0</v>
      </c>
      <c r="I308" s="182">
        <f>'Sch 3B - Other Items'!I25</f>
        <v>0</v>
      </c>
      <c r="J308" s="1247">
        <f>'Sch 3B - Other Items'!J25</f>
        <v>0</v>
      </c>
      <c r="K308" s="777">
        <f>IF($E308="DIRECT",0,1)</f>
        <v>1</v>
      </c>
      <c r="O308" s="1017" t="e">
        <f>O474</f>
        <v>#DIV/0!</v>
      </c>
      <c r="P308" s="989" t="e">
        <f>VLOOKUP($E308,O$450:R$461,2,FALSE)*O308*($K308)+IF($G308&lt;&gt;0,($H308/$G308)*O308,0)*(1-$K308)</f>
        <v>#DIV/0!</v>
      </c>
      <c r="Q308" s="989" t="e">
        <f>VLOOKUP($E308,O$450:R$461,3,FALSE)*O308*($K308)+IF($G308&lt;&gt;0,($I308/$G308)*O308,0)*(1-$K308)</f>
        <v>#DIV/0!</v>
      </c>
      <c r="R308" s="989" t="e">
        <f>VLOOKUP($E308,O$450:R$461,4,FALSE)*O308*($K308)+(O308-P308-Q308)*(1-$K308)</f>
        <v>#DIV/0!</v>
      </c>
      <c r="S308" s="946"/>
      <c r="W308" s="1017" t="e">
        <f>W474</f>
        <v>#DIV/0!</v>
      </c>
      <c r="X308" s="989" t="e">
        <f>VLOOKUP($E308,W$450:Z$461,2,FALSE)*W308*($K308)+IF($G308&lt;&gt;0,($H308/$G308)*W308,0)*(1-$K308)</f>
        <v>#DIV/0!</v>
      </c>
      <c r="Y308" s="989" t="e">
        <f>VLOOKUP($E308,W$450:Z$461,3,FALSE)*W308*($K308)+IF($G308&lt;&gt;0,($I308/$G308)*W308,0)*(1-$K308)</f>
        <v>#DIV/0!</v>
      </c>
      <c r="Z308" s="989" t="e">
        <f>VLOOKUP($E308,W$450:Z$461,4,FALSE)*W308*($K308)+(W308-X308-Y308)*(1-$K308)</f>
        <v>#DIV/0!</v>
      </c>
      <c r="AA308" s="946"/>
      <c r="AE308" s="1017" t="e">
        <f>AE474</f>
        <v>#DIV/0!</v>
      </c>
      <c r="AF308" s="989" t="e">
        <f>VLOOKUP($E308,AE$450:AH$461,2,FALSE)*AE308*($K308)+IF($G308&lt;&gt;0,($H308/$G308)*AE308,0)*(1-$K308)</f>
        <v>#DIV/0!</v>
      </c>
      <c r="AG308" s="989" t="e">
        <f>VLOOKUP($E308,AE$450:AH$461,3,FALSE)*AE308*($K308)+IF($G308&lt;&gt;0,($I308/$G308)*AE308,0)*(1-$K308)</f>
        <v>#DIV/0!</v>
      </c>
      <c r="AH308" s="989" t="e">
        <f>VLOOKUP($E308,AE$450:AH$461,4,FALSE)*AE308*($K308)+(AE308-AF308-AG308)*(1-$K308)</f>
        <v>#DIV/0!</v>
      </c>
      <c r="AI308" s="946"/>
      <c r="AM308" s="1017" t="e">
        <f>AM474</f>
        <v>#DIV/0!</v>
      </c>
      <c r="AN308" s="989" t="e">
        <f>VLOOKUP($E308,AM$450:AP$461,2,FALSE)*AM308*($K308)+IF($G308&lt;&gt;0,($H308/$G308)*AM308,0)*(1-$K308)</f>
        <v>#DIV/0!</v>
      </c>
      <c r="AO308" s="989" t="e">
        <f>VLOOKUP($E308,AM$450:AP$461,3,FALSE)*AM308*($K308)+IF($G308&lt;&gt;0,($I308/$G308)*AM308,0)*(1-$K308)</f>
        <v>#DIV/0!</v>
      </c>
      <c r="AP308" s="989" t="e">
        <f>VLOOKUP($E308,AM$450:AP$461,4,FALSE)*AM308*($K308)+(AM308-AN308-AO308)*(1-$K308)</f>
        <v>#DIV/0!</v>
      </c>
      <c r="AQ308" s="946"/>
      <c r="AU308" s="1017" t="e">
        <f>AU474</f>
        <v>#DIV/0!</v>
      </c>
      <c r="AV308" s="989" t="e">
        <f>VLOOKUP($E308,AU$450:AX$461,2,FALSE)*AU308*($K308)+IF($G308&lt;&gt;0,($H308/$G308)*AU308,0)*(1-$K308)</f>
        <v>#DIV/0!</v>
      </c>
      <c r="AW308" s="989" t="e">
        <f>VLOOKUP($E308,AU$450:AX$461,3,FALSE)*AU308*($K308)+IF($G308&lt;&gt;0,($I308/$G308)*AU308,0)*(1-$K308)</f>
        <v>#DIV/0!</v>
      </c>
      <c r="AX308" s="989" t="e">
        <f>VLOOKUP($E308,AU$450:AX$461,4,FALSE)*AU308*($K308)+(AU308-AV308-AW308)*(1-$K308)</f>
        <v>#DIV/0!</v>
      </c>
      <c r="AY308" s="946"/>
      <c r="BC308" s="1017" t="e">
        <f>BC474</f>
        <v>#DIV/0!</v>
      </c>
      <c r="BD308" s="989" t="e">
        <f>VLOOKUP($E308,BC$450:BF$461,2,FALSE)*BC308*($K308)+IF($G308&lt;&gt;0,($H308/$G308)*BC308,0)*(1-$K308)</f>
        <v>#DIV/0!</v>
      </c>
      <c r="BE308" s="989" t="e">
        <f>VLOOKUP($E308,BC$450:BF$461,3,FALSE)*BC308*($K308)+IF($G308&lt;&gt;0,($I308/$G308)*BC308,0)*(1-$K308)</f>
        <v>#DIV/0!</v>
      </c>
      <c r="BF308" s="989" t="e">
        <f>VLOOKUP($E308,BC$450:BF$461,4,FALSE)*BC308*($K308)+(BC308-BD308-BE308)*(1-$K308)</f>
        <v>#DIV/0!</v>
      </c>
      <c r="BG308" s="946"/>
      <c r="BK308" s="1017" t="e">
        <f>BK474</f>
        <v>#DIV/0!</v>
      </c>
      <c r="BL308" s="989" t="e">
        <f>VLOOKUP($E308,BK$450:BN$461,2,FALSE)*BK308*($K308)+IF($G308&lt;&gt;0,($H308/$G308)*BK308,0)*(1-$K308)</f>
        <v>#DIV/0!</v>
      </c>
      <c r="BM308" s="989" t="e">
        <f>VLOOKUP($E308,BK$450:BN$461,3,FALSE)*BK308*($K308)+IF($G308&lt;&gt;0,($I308/$G308)*BK308,0)*(1-$K308)</f>
        <v>#DIV/0!</v>
      </c>
      <c r="BN308" s="989" t="e">
        <f>VLOOKUP($E308,BK$450:BN$461,4,FALSE)*BK308*($K308)+(BK308-BL308-BM308)*(1-$K308)</f>
        <v>#DIV/0!</v>
      </c>
      <c r="BO308" s="946"/>
      <c r="BS308" s="1017" t="e">
        <f>BS474</f>
        <v>#DIV/0!</v>
      </c>
      <c r="BT308" s="989" t="e">
        <f>VLOOKUP($E308,BS$450:BV$461,2,FALSE)*BS308*($K308)+IF($G308&lt;&gt;0,($H308/$G308)*BS308,0)*(1-$K308)</f>
        <v>#DIV/0!</v>
      </c>
      <c r="BU308" s="989" t="e">
        <f>VLOOKUP($E308,BS$450:BV$461,3,FALSE)*BS308*($K308)+IF($G308&lt;&gt;0,($I308/$G308)*BS308,0)*(1-$K308)</f>
        <v>#DIV/0!</v>
      </c>
      <c r="BV308" s="989" t="e">
        <f>VLOOKUP($E308,BS$450:BV$461,4,FALSE)*BS308*($K308)+(BS308-BT308-BU308)*(1-$K308)</f>
        <v>#DIV/0!</v>
      </c>
      <c r="BW308" s="946"/>
      <c r="CA308" s="1017" t="e">
        <f>CA474</f>
        <v>#DIV/0!</v>
      </c>
      <c r="CB308" s="989" t="e">
        <f>VLOOKUP($E308,CA$450:CD$461,2,FALSE)*CA308*($K308)+IF($G308&lt;&gt;0,($H308/$G308)*CA308,0)*(1-$K308)</f>
        <v>#DIV/0!</v>
      </c>
      <c r="CC308" s="989" t="e">
        <f>VLOOKUP($E308,CA$450:CD$461,3,FALSE)*CA308*($K308)+IF($G308&lt;&gt;0,($I308/$G308)*CA308,0)*(1-$K308)</f>
        <v>#DIV/0!</v>
      </c>
      <c r="CD308" s="989" t="e">
        <f>VLOOKUP($E308,CA$450:CD$461,4,FALSE)*CA308*($K308)+(CA308-CB308-CC308)*(1-$K308)</f>
        <v>#DIV/0!</v>
      </c>
      <c r="CE308" s="946"/>
      <c r="CI308" s="1017" t="e">
        <f>CI474</f>
        <v>#DIV/0!</v>
      </c>
      <c r="CJ308" s="989" t="e">
        <f>VLOOKUP($E308,CI$450:CL$461,2,FALSE)*CI308*($K308)+IF($G308&lt;&gt;0,($H308/$G308)*CI308,0)*(1-$K308)</f>
        <v>#DIV/0!</v>
      </c>
      <c r="CK308" s="989" t="e">
        <f>VLOOKUP($E308,CI$450:CL$461,3,FALSE)*CI308*($K308)+IF($G308&lt;&gt;0,($I308/$G308)*CI308,0)*(1-$K308)</f>
        <v>#DIV/0!</v>
      </c>
      <c r="CL308" s="989" t="e">
        <f>VLOOKUP($E308,CI$450:CL$461,4,FALSE)*CI308*($K308)+(CI308-CJ308-CK308)*(1-$K308)</f>
        <v>#DIV/0!</v>
      </c>
      <c r="CM308" s="946"/>
      <c r="CQ308" s="1017" t="e">
        <f>CQ474</f>
        <v>#DIV/0!</v>
      </c>
      <c r="CR308" s="989" t="e">
        <f>VLOOKUP($E308,CQ$450:CT$461,2,FALSE)*CQ308*($K308)+IF($G308&lt;&gt;0,($H308/$G308)*CQ308,0)*(1-$K308)</f>
        <v>#DIV/0!</v>
      </c>
      <c r="CS308" s="989" t="e">
        <f>VLOOKUP($E308,CQ$450:CT$461,3,FALSE)*CQ308*($K308)+IF($G308&lt;&gt;0,($I308/$G308)*CQ308,0)*(1-$K308)</f>
        <v>#DIV/0!</v>
      </c>
      <c r="CT308" s="989" t="e">
        <f>VLOOKUP($E308,CQ$450:CT$461,4,FALSE)*CQ308*($K308)+(CQ308-CR308-CS308)*(1-$K308)</f>
        <v>#DIV/0!</v>
      </c>
      <c r="CU308" s="946"/>
      <c r="CY308" s="1017" t="e">
        <f>CY474</f>
        <v>#DIV/0!</v>
      </c>
      <c r="CZ308" s="989" t="e">
        <f>VLOOKUP($E308,CY$450:DB$461,2,FALSE)*CY308*($K308)+IF($G308&lt;&gt;0,($H308/$G308)*CY308,0)*(1-$K308)</f>
        <v>#DIV/0!</v>
      </c>
      <c r="DA308" s="989" t="e">
        <f>VLOOKUP($E308,CY$450:DB$461,3,FALSE)*CY308*($K308)+IF($G308&lt;&gt;0,($I308/$G308)*CY308,0)*(1-$K308)</f>
        <v>#DIV/0!</v>
      </c>
      <c r="DB308" s="989" t="e">
        <f>VLOOKUP($E308,CY$450:DB$461,4,FALSE)*CY308*($K308)+(CY308-CZ308-DA308)*(1-$K308)</f>
        <v>#DIV/0!</v>
      </c>
      <c r="DC308" s="946"/>
      <c r="DG308" s="1017" t="e">
        <f>DG474</f>
        <v>#DIV/0!</v>
      </c>
      <c r="DH308" s="989" t="e">
        <f>VLOOKUP($E308,DG$450:DJ$461,2,FALSE)*DG308*($K308)+IF($G308&lt;&gt;0,($H308/$G308)*DG308,0)*(1-$K308)</f>
        <v>#DIV/0!</v>
      </c>
      <c r="DI308" s="989" t="e">
        <f>VLOOKUP($E308,DG$450:DJ$461,3,FALSE)*DG308*($K308)+IF($G308&lt;&gt;0,($I308/$G308)*DG308,0)*(1-$K308)</f>
        <v>#DIV/0!</v>
      </c>
      <c r="DJ308" s="989" t="e">
        <f>VLOOKUP($E308,DG$450:DJ$461,4,FALSE)*DG308*($K308)+(DG308-DH308-DI308)*(1-$K308)</f>
        <v>#DIV/0!</v>
      </c>
      <c r="DK308" s="946"/>
      <c r="DO308" s="1017" t="e">
        <f>DO474</f>
        <v>#DIV/0!</v>
      </c>
      <c r="DP308" s="989" t="e">
        <f>VLOOKUP($E308,DO$450:DR$461,2,FALSE)*DO308*($K308)+IF($G308&lt;&gt;0,($H308/$G308)*DO308,0)*(1-$K308)</f>
        <v>#DIV/0!</v>
      </c>
      <c r="DQ308" s="989" t="e">
        <f>VLOOKUP($E308,DO$450:DR$461,3,FALSE)*DO308*($K308)+IF($G308&lt;&gt;0,($I308/$G308)*DO308,0)*(1-$K308)</f>
        <v>#DIV/0!</v>
      </c>
      <c r="DR308" s="989" t="e">
        <f>VLOOKUP($E308,DO$450:DR$461,4,FALSE)*DO308*($K308)+(DO308-DP308-DQ308)*(1-$K308)</f>
        <v>#DIV/0!</v>
      </c>
      <c r="DS308" s="946"/>
      <c r="DW308" s="1017" t="e">
        <f>DW474</f>
        <v>#DIV/0!</v>
      </c>
      <c r="DX308" s="989" t="e">
        <f>VLOOKUP($E308,DW$450:DZ$461,2,FALSE)*DW308*($K308)+IF($G308&lt;&gt;0,($H308/$G308)*DW308,0)*(1-$K308)</f>
        <v>#DIV/0!</v>
      </c>
      <c r="DY308" s="989" t="e">
        <f>VLOOKUP($E308,DW$450:DZ$461,3,FALSE)*DW308*($K308)+IF($G308&lt;&gt;0,($I308/$G308)*DW308,0)*(1-$K308)</f>
        <v>#DIV/0!</v>
      </c>
      <c r="DZ308" s="989" t="e">
        <f>VLOOKUP($E308,DW$450:DZ$461,4,FALSE)*DW308*($K308)+(DW308-DX308-DY308)*(1-$K308)</f>
        <v>#DIV/0!</v>
      </c>
      <c r="EA308" s="946"/>
      <c r="EE308" s="1017" t="e">
        <f>EE474</f>
        <v>#DIV/0!</v>
      </c>
      <c r="EF308" s="989" t="e">
        <f>VLOOKUP($E308,EE$450:EH$461,2,FALSE)*EE308*($K308)+IF($G308&lt;&gt;0,($H308/$G308)*EE308,0)*(1-$K308)</f>
        <v>#DIV/0!</v>
      </c>
      <c r="EG308" s="989" t="e">
        <f>VLOOKUP($E308,EE$450:EH$461,3,FALSE)*EE308*($K308)+IF($G308&lt;&gt;0,($I308/$G308)*EE308,0)*(1-$K308)</f>
        <v>#DIV/0!</v>
      </c>
      <c r="EH308" s="989" t="e">
        <f>VLOOKUP($E308,EE$450:EH$461,4,FALSE)*EE308*($K308)+(EE308-EF308-EG308)*(1-$K308)</f>
        <v>#DIV/0!</v>
      </c>
      <c r="EI308" s="946"/>
      <c r="EM308" s="1017" t="e">
        <f>EM474</f>
        <v>#DIV/0!</v>
      </c>
      <c r="EN308" s="989" t="e">
        <f>VLOOKUP($E308,EM$450:EP$461,2,FALSE)*EM308*($K308)+IF($G308&lt;&gt;0,($H308/$G308)*EM308,0)*(1-$K308)</f>
        <v>#DIV/0!</v>
      </c>
      <c r="EO308" s="989" t="e">
        <f>VLOOKUP($E308,EM$450:EP$461,3,FALSE)*EM308*($K308)+IF($G308&lt;&gt;0,($I308/$G308)*EM308,0)*(1-$K308)</f>
        <v>#DIV/0!</v>
      </c>
      <c r="EP308" s="989" t="e">
        <f>VLOOKUP($E308,EM$450:EP$461,4,FALSE)*EM308*($K308)+(EM308-EN308-EO308)*(1-$K308)</f>
        <v>#DIV/0!</v>
      </c>
      <c r="EQ308" s="946"/>
      <c r="EU308" s="1017" t="e">
        <f>EU474</f>
        <v>#DIV/0!</v>
      </c>
      <c r="EV308" s="989" t="e">
        <f>VLOOKUP($E308,EU$450:EX$461,2,FALSE)*EU308*($K308)+IF($G308&lt;&gt;0,($H308/$G308)*EU308,0)*(1-$K308)</f>
        <v>#DIV/0!</v>
      </c>
      <c r="EW308" s="989" t="e">
        <f>VLOOKUP($E308,EU$450:EX$461,3,FALSE)*EU308*($K308)+IF($G308&lt;&gt;0,($I308/$G308)*EU308,0)*(1-$K308)</f>
        <v>#DIV/0!</v>
      </c>
      <c r="EX308" s="989" t="e">
        <f>VLOOKUP($E308,EU$450:EX$461,4,FALSE)*EU308*($K308)+(EU308-EV308-EW308)*(1-$K308)</f>
        <v>#DIV/0!</v>
      </c>
      <c r="EY308" s="946"/>
      <c r="FC308" s="1017" t="e">
        <f>FC474</f>
        <v>#DIV/0!</v>
      </c>
      <c r="FD308" s="989" t="e">
        <f>VLOOKUP($E308,FC$450:FF$461,2,FALSE)*FC308*($K308)+IF($G308&lt;&gt;0,($H308/$G308)*FC308,0)*(1-$K308)</f>
        <v>#DIV/0!</v>
      </c>
      <c r="FE308" s="989" t="e">
        <f>VLOOKUP($E308,FC$450:FF$461,3,FALSE)*FC308*($K308)+IF($G308&lt;&gt;0,($I308/$G308)*FC308,0)*(1-$K308)</f>
        <v>#DIV/0!</v>
      </c>
      <c r="FF308" s="989" t="e">
        <f>VLOOKUP($E308,FC$450:FF$461,4,FALSE)*FC308*($K308)+(FC308-FD308-FE308)*(1-$K308)</f>
        <v>#DIV/0!</v>
      </c>
      <c r="FG308" s="946"/>
      <c r="FK308" s="1017" t="e">
        <f>FK474</f>
        <v>#DIV/0!</v>
      </c>
      <c r="FL308" s="989" t="e">
        <f>VLOOKUP($E308,FK$450:FN$461,2,FALSE)*FK308*($K308)+IF($G308&lt;&gt;0,($H308/$G308)*FK308,0)*(1-$K308)</f>
        <v>#DIV/0!</v>
      </c>
      <c r="FM308" s="989" t="e">
        <f>VLOOKUP($E308,FK$450:FN$461,3,FALSE)*FK308*($K308)+IF($G308&lt;&gt;0,($I308/$G308)*FK308,0)*(1-$K308)</f>
        <v>#DIV/0!</v>
      </c>
      <c r="FN308" s="989" t="e">
        <f>VLOOKUP($E308,FK$450:FN$461,4,FALSE)*FK308*($K308)+(FK308-FL308-FM308)*(1-$K308)</f>
        <v>#DIV/0!</v>
      </c>
      <c r="FO308" s="946"/>
    </row>
    <row r="309" spans="1:171">
      <c r="A309" s="1166"/>
      <c r="B309" s="787" t="s">
        <v>868</v>
      </c>
      <c r="C309" s="1411"/>
      <c r="D309" s="184"/>
      <c r="E309" s="182" t="s">
        <v>90</v>
      </c>
      <c r="F309" s="2204"/>
      <c r="G309" s="182">
        <f>'Sch 3B - Other Items'!G26</f>
        <v>0</v>
      </c>
      <c r="H309" s="182">
        <f>'Sch 3B - Other Items'!H26</f>
        <v>0</v>
      </c>
      <c r="I309" s="182">
        <f>'Sch 3B - Other Items'!I26</f>
        <v>0</v>
      </c>
      <c r="J309" s="1247">
        <f>'Sch 3B - Other Items'!J26</f>
        <v>0</v>
      </c>
      <c r="K309" s="777"/>
      <c r="O309" s="989">
        <f>G309</f>
        <v>0</v>
      </c>
      <c r="P309" s="989">
        <f>H309</f>
        <v>0</v>
      </c>
      <c r="Q309" s="989">
        <f t="shared" ref="Q309:R309" si="313">I309</f>
        <v>0</v>
      </c>
      <c r="R309" s="989">
        <f t="shared" si="313"/>
        <v>0</v>
      </c>
      <c r="S309" s="946"/>
      <c r="W309" s="989">
        <f>O309</f>
        <v>0</v>
      </c>
      <c r="X309" s="989">
        <f>P309</f>
        <v>0</v>
      </c>
      <c r="Y309" s="989">
        <f t="shared" ref="Y309:Z309" si="314">Q309</f>
        <v>0</v>
      </c>
      <c r="Z309" s="989">
        <f t="shared" si="314"/>
        <v>0</v>
      </c>
      <c r="AA309" s="946"/>
      <c r="AE309" s="989">
        <f>W309</f>
        <v>0</v>
      </c>
      <c r="AF309" s="989">
        <f>X309</f>
        <v>0</v>
      </c>
      <c r="AG309" s="989">
        <f t="shared" ref="AG309:AH309" si="315">Y309</f>
        <v>0</v>
      </c>
      <c r="AH309" s="989">
        <f t="shared" si="315"/>
        <v>0</v>
      </c>
      <c r="AI309" s="946"/>
      <c r="AM309" s="989">
        <f>AE309</f>
        <v>0</v>
      </c>
      <c r="AN309" s="989">
        <f>AF309</f>
        <v>0</v>
      </c>
      <c r="AO309" s="989">
        <f t="shared" ref="AO309:AP309" si="316">AG309</f>
        <v>0</v>
      </c>
      <c r="AP309" s="989">
        <f t="shared" si="316"/>
        <v>0</v>
      </c>
      <c r="AQ309" s="946"/>
      <c r="AU309" s="989">
        <f>AM309</f>
        <v>0</v>
      </c>
      <c r="AV309" s="989">
        <f>AN309</f>
        <v>0</v>
      </c>
      <c r="AW309" s="989">
        <f t="shared" ref="AW309:AX309" si="317">AO309</f>
        <v>0</v>
      </c>
      <c r="AX309" s="989">
        <f t="shared" si="317"/>
        <v>0</v>
      </c>
      <c r="AY309" s="946"/>
      <c r="BC309" s="989">
        <f>AU309</f>
        <v>0</v>
      </c>
      <c r="BD309" s="989">
        <f>AV309</f>
        <v>0</v>
      </c>
      <c r="BE309" s="989">
        <f t="shared" ref="BE309:BF309" si="318">AW309</f>
        <v>0</v>
      </c>
      <c r="BF309" s="989">
        <f t="shared" si="318"/>
        <v>0</v>
      </c>
      <c r="BG309" s="946"/>
      <c r="BK309" s="989">
        <f>BC309</f>
        <v>0</v>
      </c>
      <c r="BL309" s="989">
        <f>BD309</f>
        <v>0</v>
      </c>
      <c r="BM309" s="989">
        <f t="shared" ref="BM309:BN309" si="319">BE309</f>
        <v>0</v>
      </c>
      <c r="BN309" s="989">
        <f t="shared" si="319"/>
        <v>0</v>
      </c>
      <c r="BO309" s="946"/>
      <c r="BS309" s="989">
        <f>BK309</f>
        <v>0</v>
      </c>
      <c r="BT309" s="989">
        <f>BL309</f>
        <v>0</v>
      </c>
      <c r="BU309" s="989">
        <f t="shared" ref="BU309:BV309" si="320">BM309</f>
        <v>0</v>
      </c>
      <c r="BV309" s="989">
        <f t="shared" si="320"/>
        <v>0</v>
      </c>
      <c r="BW309" s="946"/>
      <c r="CA309" s="989">
        <f>BS309</f>
        <v>0</v>
      </c>
      <c r="CB309" s="989">
        <f>BT309</f>
        <v>0</v>
      </c>
      <c r="CC309" s="989">
        <f t="shared" ref="CC309:CD309" si="321">BU309</f>
        <v>0</v>
      </c>
      <c r="CD309" s="989">
        <f t="shared" si="321"/>
        <v>0</v>
      </c>
      <c r="CE309" s="946"/>
      <c r="CI309" s="989">
        <f>CA309</f>
        <v>0</v>
      </c>
      <c r="CJ309" s="989">
        <f>CB309</f>
        <v>0</v>
      </c>
      <c r="CK309" s="989">
        <f t="shared" ref="CK309:CL309" si="322">CC309</f>
        <v>0</v>
      </c>
      <c r="CL309" s="989">
        <f t="shared" si="322"/>
        <v>0</v>
      </c>
      <c r="CM309" s="946"/>
      <c r="CQ309" s="989">
        <f>CI309</f>
        <v>0</v>
      </c>
      <c r="CR309" s="989">
        <f>CJ309</f>
        <v>0</v>
      </c>
      <c r="CS309" s="989">
        <f t="shared" ref="CS309:CT309" si="323">CK309</f>
        <v>0</v>
      </c>
      <c r="CT309" s="989">
        <f t="shared" si="323"/>
        <v>0</v>
      </c>
      <c r="CU309" s="946"/>
      <c r="CY309" s="989">
        <f>CQ309</f>
        <v>0</v>
      </c>
      <c r="CZ309" s="989">
        <f>CR309</f>
        <v>0</v>
      </c>
      <c r="DA309" s="989">
        <f t="shared" ref="DA309:DB309" si="324">CS309</f>
        <v>0</v>
      </c>
      <c r="DB309" s="989">
        <f t="shared" si="324"/>
        <v>0</v>
      </c>
      <c r="DC309" s="946"/>
      <c r="DG309" s="989">
        <f>CY309</f>
        <v>0</v>
      </c>
      <c r="DH309" s="989">
        <f>CZ309</f>
        <v>0</v>
      </c>
      <c r="DI309" s="989">
        <f t="shared" ref="DI309:DJ309" si="325">DA309</f>
        <v>0</v>
      </c>
      <c r="DJ309" s="989">
        <f t="shared" si="325"/>
        <v>0</v>
      </c>
      <c r="DK309" s="946"/>
      <c r="DO309" s="989">
        <f>DG309</f>
        <v>0</v>
      </c>
      <c r="DP309" s="989">
        <f>DH309</f>
        <v>0</v>
      </c>
      <c r="DQ309" s="989">
        <f t="shared" ref="DQ309:DR309" si="326">DI309</f>
        <v>0</v>
      </c>
      <c r="DR309" s="989">
        <f t="shared" si="326"/>
        <v>0</v>
      </c>
      <c r="DS309" s="946"/>
      <c r="DW309" s="989">
        <f>DO309</f>
        <v>0</v>
      </c>
      <c r="DX309" s="989">
        <f>DP309</f>
        <v>0</v>
      </c>
      <c r="DY309" s="989">
        <f t="shared" ref="DY309:DZ309" si="327">DQ309</f>
        <v>0</v>
      </c>
      <c r="DZ309" s="989">
        <f t="shared" si="327"/>
        <v>0</v>
      </c>
      <c r="EA309" s="946"/>
      <c r="EE309" s="989">
        <f>DW309</f>
        <v>0</v>
      </c>
      <c r="EF309" s="989">
        <f>DX309</f>
        <v>0</v>
      </c>
      <c r="EG309" s="989">
        <f t="shared" ref="EG309:EH309" si="328">DY309</f>
        <v>0</v>
      </c>
      <c r="EH309" s="989">
        <f t="shared" si="328"/>
        <v>0</v>
      </c>
      <c r="EI309" s="946"/>
      <c r="EM309" s="989">
        <f>EE309</f>
        <v>0</v>
      </c>
      <c r="EN309" s="989">
        <f>EF309</f>
        <v>0</v>
      </c>
      <c r="EO309" s="989">
        <f t="shared" ref="EO309:EP309" si="329">EG309</f>
        <v>0</v>
      </c>
      <c r="EP309" s="989">
        <f t="shared" si="329"/>
        <v>0</v>
      </c>
      <c r="EQ309" s="946"/>
      <c r="EU309" s="989">
        <f>EM309</f>
        <v>0</v>
      </c>
      <c r="EV309" s="989">
        <f>EN309</f>
        <v>0</v>
      </c>
      <c r="EW309" s="989">
        <f t="shared" ref="EW309:EX309" si="330">EO309</f>
        <v>0</v>
      </c>
      <c r="EX309" s="989">
        <f t="shared" si="330"/>
        <v>0</v>
      </c>
      <c r="EY309" s="946"/>
      <c r="FC309" s="989">
        <f>EU309</f>
        <v>0</v>
      </c>
      <c r="FD309" s="989">
        <f>EV309</f>
        <v>0</v>
      </c>
      <c r="FE309" s="989">
        <f t="shared" ref="FE309:FF309" si="331">EW309</f>
        <v>0</v>
      </c>
      <c r="FF309" s="989">
        <f t="shared" si="331"/>
        <v>0</v>
      </c>
      <c r="FG309" s="946"/>
      <c r="FK309" s="989">
        <f>FC309</f>
        <v>0</v>
      </c>
      <c r="FL309" s="989">
        <f>FD309</f>
        <v>0</v>
      </c>
      <c r="FM309" s="989">
        <f t="shared" ref="FM309:FN309" si="332">FE309</f>
        <v>0</v>
      </c>
      <c r="FN309" s="989">
        <f t="shared" si="332"/>
        <v>0</v>
      </c>
      <c r="FO309" s="946"/>
    </row>
    <row r="310" spans="1:171">
      <c r="A310" s="1169" t="s">
        <v>65</v>
      </c>
      <c r="B310" s="64"/>
      <c r="C310" s="1961"/>
      <c r="D310" s="789"/>
      <c r="E310" s="789"/>
      <c r="F310" s="790"/>
      <c r="G310" s="797">
        <f>SUM(G308:G309)</f>
        <v>0</v>
      </c>
      <c r="H310" s="797">
        <f t="shared" ref="H310:J310" si="333">SUM(H308:H309)</f>
        <v>0</v>
      </c>
      <c r="I310" s="797">
        <f t="shared" si="333"/>
        <v>0</v>
      </c>
      <c r="J310" s="797">
        <f t="shared" si="333"/>
        <v>0</v>
      </c>
      <c r="K310" s="777"/>
      <c r="O310" s="1005" t="e">
        <f>SUM(O308)</f>
        <v>#DIV/0!</v>
      </c>
      <c r="P310" s="1011" t="e">
        <f>SUM(P308)</f>
        <v>#DIV/0!</v>
      </c>
      <c r="Q310" s="1011" t="e">
        <f>SUM(Q308)</f>
        <v>#DIV/0!</v>
      </c>
      <c r="R310" s="1011" t="e">
        <f>SUM(R308)</f>
        <v>#DIV/0!</v>
      </c>
      <c r="S310" s="946"/>
      <c r="W310" s="1005" t="e">
        <f>SUM(W308)</f>
        <v>#DIV/0!</v>
      </c>
      <c r="X310" s="1011" t="e">
        <f>SUM(X308)</f>
        <v>#DIV/0!</v>
      </c>
      <c r="Y310" s="1011" t="e">
        <f>SUM(Y308)</f>
        <v>#DIV/0!</v>
      </c>
      <c r="Z310" s="1011" t="e">
        <f>SUM(Z308)</f>
        <v>#DIV/0!</v>
      </c>
      <c r="AA310" s="946"/>
      <c r="AE310" s="1005" t="e">
        <f>SUM(AE308)</f>
        <v>#DIV/0!</v>
      </c>
      <c r="AF310" s="1011" t="e">
        <f>SUM(AF308)</f>
        <v>#DIV/0!</v>
      </c>
      <c r="AG310" s="1011" t="e">
        <f>SUM(AG308)</f>
        <v>#DIV/0!</v>
      </c>
      <c r="AH310" s="1011" t="e">
        <f>SUM(AH308)</f>
        <v>#DIV/0!</v>
      </c>
      <c r="AI310" s="946"/>
      <c r="AM310" s="1005" t="e">
        <f>SUM(AM308)</f>
        <v>#DIV/0!</v>
      </c>
      <c r="AN310" s="1011" t="e">
        <f>SUM(AN308)</f>
        <v>#DIV/0!</v>
      </c>
      <c r="AO310" s="1011" t="e">
        <f>SUM(AO308)</f>
        <v>#DIV/0!</v>
      </c>
      <c r="AP310" s="1011" t="e">
        <f>SUM(AP308)</f>
        <v>#DIV/0!</v>
      </c>
      <c r="AQ310" s="946"/>
      <c r="AU310" s="1005" t="e">
        <f>SUM(AU308)</f>
        <v>#DIV/0!</v>
      </c>
      <c r="AV310" s="1011" t="e">
        <f>SUM(AV308)</f>
        <v>#DIV/0!</v>
      </c>
      <c r="AW310" s="1011" t="e">
        <f>SUM(AW308)</f>
        <v>#DIV/0!</v>
      </c>
      <c r="AX310" s="1011" t="e">
        <f>SUM(AX308)</f>
        <v>#DIV/0!</v>
      </c>
      <c r="AY310" s="946"/>
      <c r="BC310" s="1005" t="e">
        <f>SUM(BC308)</f>
        <v>#DIV/0!</v>
      </c>
      <c r="BD310" s="1011" t="e">
        <f>SUM(BD308)</f>
        <v>#DIV/0!</v>
      </c>
      <c r="BE310" s="1011" t="e">
        <f>SUM(BE308)</f>
        <v>#DIV/0!</v>
      </c>
      <c r="BF310" s="1011" t="e">
        <f>SUM(BF308)</f>
        <v>#DIV/0!</v>
      </c>
      <c r="BG310" s="946"/>
      <c r="BK310" s="1005" t="e">
        <f>SUM(BK308)</f>
        <v>#DIV/0!</v>
      </c>
      <c r="BL310" s="1011" t="e">
        <f>SUM(BL308)</f>
        <v>#DIV/0!</v>
      </c>
      <c r="BM310" s="1011" t="e">
        <f>SUM(BM308)</f>
        <v>#DIV/0!</v>
      </c>
      <c r="BN310" s="1011" t="e">
        <f>SUM(BN308)</f>
        <v>#DIV/0!</v>
      </c>
      <c r="BO310" s="946"/>
      <c r="BS310" s="1005" t="e">
        <f>SUM(BS308)</f>
        <v>#DIV/0!</v>
      </c>
      <c r="BT310" s="1011" t="e">
        <f>SUM(BT308)</f>
        <v>#DIV/0!</v>
      </c>
      <c r="BU310" s="1011" t="e">
        <f>SUM(BU308)</f>
        <v>#DIV/0!</v>
      </c>
      <c r="BV310" s="1011" t="e">
        <f>SUM(BV308)</f>
        <v>#DIV/0!</v>
      </c>
      <c r="BW310" s="946"/>
      <c r="CA310" s="1005" t="e">
        <f>SUM(CA308)</f>
        <v>#DIV/0!</v>
      </c>
      <c r="CB310" s="1011" t="e">
        <f>SUM(CB308)</f>
        <v>#DIV/0!</v>
      </c>
      <c r="CC310" s="1011" t="e">
        <f>SUM(CC308)</f>
        <v>#DIV/0!</v>
      </c>
      <c r="CD310" s="1011" t="e">
        <f>SUM(CD308)</f>
        <v>#DIV/0!</v>
      </c>
      <c r="CE310" s="946"/>
      <c r="CI310" s="1005" t="e">
        <f>SUM(CI308)</f>
        <v>#DIV/0!</v>
      </c>
      <c r="CJ310" s="1011" t="e">
        <f>SUM(CJ308)</f>
        <v>#DIV/0!</v>
      </c>
      <c r="CK310" s="1011" t="e">
        <f>SUM(CK308)</f>
        <v>#DIV/0!</v>
      </c>
      <c r="CL310" s="1011" t="e">
        <f>SUM(CL308)</f>
        <v>#DIV/0!</v>
      </c>
      <c r="CM310" s="946"/>
      <c r="CQ310" s="1005" t="e">
        <f>SUM(CQ308)</f>
        <v>#DIV/0!</v>
      </c>
      <c r="CR310" s="1011" t="e">
        <f>SUM(CR308)</f>
        <v>#DIV/0!</v>
      </c>
      <c r="CS310" s="1011" t="e">
        <f>SUM(CS308)</f>
        <v>#DIV/0!</v>
      </c>
      <c r="CT310" s="1011" t="e">
        <f>SUM(CT308)</f>
        <v>#DIV/0!</v>
      </c>
      <c r="CU310" s="946"/>
      <c r="CY310" s="1005" t="e">
        <f>SUM(CY308)</f>
        <v>#DIV/0!</v>
      </c>
      <c r="CZ310" s="1011" t="e">
        <f>SUM(CZ308)</f>
        <v>#DIV/0!</v>
      </c>
      <c r="DA310" s="1011" t="e">
        <f>SUM(DA308)</f>
        <v>#DIV/0!</v>
      </c>
      <c r="DB310" s="1011" t="e">
        <f>SUM(DB308)</f>
        <v>#DIV/0!</v>
      </c>
      <c r="DC310" s="946"/>
      <c r="DG310" s="1005" t="e">
        <f>SUM(DG308)</f>
        <v>#DIV/0!</v>
      </c>
      <c r="DH310" s="1011" t="e">
        <f>SUM(DH308)</f>
        <v>#DIV/0!</v>
      </c>
      <c r="DI310" s="1011" t="e">
        <f>SUM(DI308)</f>
        <v>#DIV/0!</v>
      </c>
      <c r="DJ310" s="1011" t="e">
        <f>SUM(DJ308)</f>
        <v>#DIV/0!</v>
      </c>
      <c r="DK310" s="946"/>
      <c r="DO310" s="1005" t="e">
        <f>SUM(DO308)</f>
        <v>#DIV/0!</v>
      </c>
      <c r="DP310" s="1011" t="e">
        <f>SUM(DP308)</f>
        <v>#DIV/0!</v>
      </c>
      <c r="DQ310" s="1011" t="e">
        <f>SUM(DQ308)</f>
        <v>#DIV/0!</v>
      </c>
      <c r="DR310" s="1011" t="e">
        <f>SUM(DR308)</f>
        <v>#DIV/0!</v>
      </c>
      <c r="DS310" s="946"/>
      <c r="DW310" s="1005" t="e">
        <f>SUM(DW308)</f>
        <v>#DIV/0!</v>
      </c>
      <c r="DX310" s="1011" t="e">
        <f>SUM(DX308)</f>
        <v>#DIV/0!</v>
      </c>
      <c r="DY310" s="1011" t="e">
        <f>SUM(DY308)</f>
        <v>#DIV/0!</v>
      </c>
      <c r="DZ310" s="1011" t="e">
        <f>SUM(DZ308)</f>
        <v>#DIV/0!</v>
      </c>
      <c r="EA310" s="946"/>
      <c r="EE310" s="1005" t="e">
        <f>SUM(EE308)</f>
        <v>#DIV/0!</v>
      </c>
      <c r="EF310" s="1011" t="e">
        <f>SUM(EF308)</f>
        <v>#DIV/0!</v>
      </c>
      <c r="EG310" s="1011" t="e">
        <f>SUM(EG308)</f>
        <v>#DIV/0!</v>
      </c>
      <c r="EH310" s="1011" t="e">
        <f>SUM(EH308)</f>
        <v>#DIV/0!</v>
      </c>
      <c r="EI310" s="946"/>
      <c r="EM310" s="1005" t="e">
        <f>SUM(EM308)</f>
        <v>#DIV/0!</v>
      </c>
      <c r="EN310" s="1011" t="e">
        <f>SUM(EN308)</f>
        <v>#DIV/0!</v>
      </c>
      <c r="EO310" s="1011" t="e">
        <f>SUM(EO308)</f>
        <v>#DIV/0!</v>
      </c>
      <c r="EP310" s="1011" t="e">
        <f>SUM(EP308)</f>
        <v>#DIV/0!</v>
      </c>
      <c r="EQ310" s="946"/>
      <c r="EU310" s="1005" t="e">
        <f>SUM(EU308)</f>
        <v>#DIV/0!</v>
      </c>
      <c r="EV310" s="1011" t="e">
        <f>SUM(EV308)</f>
        <v>#DIV/0!</v>
      </c>
      <c r="EW310" s="1011" t="e">
        <f>SUM(EW308)</f>
        <v>#DIV/0!</v>
      </c>
      <c r="EX310" s="1011" t="e">
        <f>SUM(EX308)</f>
        <v>#DIV/0!</v>
      </c>
      <c r="EY310" s="946"/>
      <c r="FC310" s="1005" t="e">
        <f>SUM(FC308)</f>
        <v>#DIV/0!</v>
      </c>
      <c r="FD310" s="1011" t="e">
        <f>SUM(FD308)</f>
        <v>#DIV/0!</v>
      </c>
      <c r="FE310" s="1011" t="e">
        <f>SUM(FE308)</f>
        <v>#DIV/0!</v>
      </c>
      <c r="FF310" s="1011" t="e">
        <f>SUM(FF308)</f>
        <v>#DIV/0!</v>
      </c>
      <c r="FG310" s="946"/>
      <c r="FK310" s="1005" t="e">
        <f>SUM(FK308)</f>
        <v>#DIV/0!</v>
      </c>
      <c r="FL310" s="1011" t="e">
        <f>SUM(FL308)</f>
        <v>#DIV/0!</v>
      </c>
      <c r="FM310" s="1011" t="e">
        <f>SUM(FM308)</f>
        <v>#DIV/0!</v>
      </c>
      <c r="FN310" s="1011" t="e">
        <f>SUM(FN308)</f>
        <v>#DIV/0!</v>
      </c>
      <c r="FO310" s="946"/>
    </row>
    <row r="311" spans="1:171">
      <c r="A311" s="1197"/>
      <c r="B311" s="64"/>
      <c r="C311" s="1733"/>
      <c r="D311" s="55"/>
      <c r="E311" s="55"/>
      <c r="F311" s="55"/>
      <c r="G311" s="221"/>
      <c r="H311" s="221"/>
      <c r="I311" s="221"/>
      <c r="J311" s="1251"/>
      <c r="K311" s="777"/>
      <c r="S311" s="946"/>
      <c r="AA311" s="946"/>
      <c r="AI311" s="946"/>
      <c r="AQ311" s="946"/>
      <c r="AY311" s="946"/>
      <c r="BG311" s="946"/>
      <c r="BO311" s="946"/>
      <c r="BW311" s="946"/>
      <c r="CE311" s="946"/>
      <c r="CM311" s="946"/>
      <c r="CU311" s="946"/>
      <c r="DC311" s="946"/>
      <c r="DK311" s="946"/>
      <c r="DS311" s="946"/>
      <c r="EA311" s="946"/>
      <c r="EI311" s="946"/>
      <c r="EQ311" s="946"/>
      <c r="EY311" s="946"/>
      <c r="FG311" s="946"/>
      <c r="FO311" s="946"/>
    </row>
    <row r="312" spans="1:171">
      <c r="A312" s="1186" t="s">
        <v>43</v>
      </c>
      <c r="B312" s="64"/>
      <c r="C312" s="1733"/>
      <c r="D312" s="55"/>
      <c r="E312" s="55"/>
      <c r="F312" s="55"/>
      <c r="G312" s="221"/>
      <c r="H312" s="221"/>
      <c r="I312" s="221"/>
      <c r="J312" s="1251"/>
      <c r="K312" s="777"/>
      <c r="S312" s="946"/>
      <c r="AA312" s="946"/>
      <c r="AI312" s="946"/>
      <c r="AQ312" s="946"/>
      <c r="AY312" s="946"/>
      <c r="BG312" s="946"/>
      <c r="BO312" s="946"/>
      <c r="BW312" s="946"/>
      <c r="CE312" s="946"/>
      <c r="CM312" s="946"/>
      <c r="CU312" s="946"/>
      <c r="DC312" s="946"/>
      <c r="DK312" s="946"/>
      <c r="DS312" s="946"/>
      <c r="EA312" s="946"/>
      <c r="EI312" s="946"/>
      <c r="EQ312" s="946"/>
      <c r="EY312" s="946"/>
      <c r="FG312" s="946"/>
      <c r="FO312" s="946"/>
    </row>
    <row r="313" spans="1:171">
      <c r="A313" s="1246"/>
      <c r="B313" s="79" t="s">
        <v>306</v>
      </c>
      <c r="C313" s="1411" t="s">
        <v>768</v>
      </c>
      <c r="D313" s="765">
        <v>450</v>
      </c>
      <c r="E313" s="182" t="str">
        <f>'Sch 3B - Other Items'!E30</f>
        <v>DIST</v>
      </c>
      <c r="F313" s="765"/>
      <c r="G313" s="182">
        <f>'Sch 3B - Other Items'!G30</f>
        <v>0</v>
      </c>
      <c r="H313" s="182">
        <f>'Sch 3B - Other Items'!H30</f>
        <v>0</v>
      </c>
      <c r="I313" s="182">
        <f>'Sch 3B - Other Items'!I30</f>
        <v>0</v>
      </c>
      <c r="J313" s="1247">
        <f>'Sch 3B - Other Items'!J30</f>
        <v>0</v>
      </c>
      <c r="K313" s="777">
        <f t="shared" ref="K313:K319" si="334">IF($E313="DIRECT",0,1)</f>
        <v>1</v>
      </c>
      <c r="O313" s="988">
        <f>$G313</f>
        <v>0</v>
      </c>
      <c r="P313" s="989">
        <f t="shared" ref="P313:P319" si="335">VLOOKUP($E313,O$450:R$461,2,FALSE)*O313*($K313)+IF($G313&lt;&gt;0,($H313/$G313)*O313,0)*(1-$K313)</f>
        <v>0</v>
      </c>
      <c r="Q313" s="989">
        <f t="shared" ref="Q313:Q319" si="336">VLOOKUP($E313,O$450:R$461,3,FALSE)*O313*($K313)+IF($G313&lt;&gt;0,($I313/$G313)*O313,0)*(1-$K313)</f>
        <v>0</v>
      </c>
      <c r="R313" s="989">
        <f t="shared" ref="R313:R319" si="337">VLOOKUP($E313,O$450:R$461,4,FALSE)*O313*($K313)+(O313-P313-Q313)*(1-$K313)</f>
        <v>0</v>
      </c>
      <c r="S313" s="946"/>
      <c r="W313" s="988">
        <f>$G313</f>
        <v>0</v>
      </c>
      <c r="X313" s="989">
        <f t="shared" ref="X313:X319" si="338">VLOOKUP($E313,W$450:Z$461,2,FALSE)*W313*($K313)+IF($G313&lt;&gt;0,($H313/$G313)*W313,0)*(1-$K313)</f>
        <v>0</v>
      </c>
      <c r="Y313" s="989">
        <f t="shared" ref="Y313:Y319" si="339">VLOOKUP($E313,W$450:Z$461,3,FALSE)*W313*($K313)+IF($G313&lt;&gt;0,($I313/$G313)*W313,0)*(1-$K313)</f>
        <v>0</v>
      </c>
      <c r="Z313" s="989">
        <f t="shared" ref="Z313:Z319" si="340">VLOOKUP($E313,W$450:Z$461,4,FALSE)*W313*($K313)+(W313-X313-Y313)*(1-$K313)</f>
        <v>0</v>
      </c>
      <c r="AA313" s="946"/>
      <c r="AE313" s="988">
        <f>$G313</f>
        <v>0</v>
      </c>
      <c r="AF313" s="989">
        <f t="shared" ref="AF313:AF319" si="341">VLOOKUP($E313,AE$450:AH$461,2,FALSE)*AE313*($K313)+IF($G313&lt;&gt;0,($H313/$G313)*AE313,0)*(1-$K313)</f>
        <v>0</v>
      </c>
      <c r="AG313" s="989">
        <f t="shared" ref="AG313:AG319" si="342">VLOOKUP($E313,AE$450:AH$461,3,FALSE)*AE313*($K313)+IF($G313&lt;&gt;0,($I313/$G313)*AE313,0)*(1-$K313)</f>
        <v>0</v>
      </c>
      <c r="AH313" s="989">
        <f t="shared" ref="AH313:AH319" si="343">VLOOKUP($E313,AE$450:AH$461,4,FALSE)*AE313*($K313)+(AE313-AF313-AG313)*(1-$K313)</f>
        <v>0</v>
      </c>
      <c r="AI313" s="946"/>
      <c r="AM313" s="988">
        <f>$G313</f>
        <v>0</v>
      </c>
      <c r="AN313" s="989">
        <f t="shared" ref="AN313:AN319" si="344">VLOOKUP($E313,AM$450:AP$461,2,FALSE)*AM313*($K313)+IF($G313&lt;&gt;0,($H313/$G313)*AM313,0)*(1-$K313)</f>
        <v>0</v>
      </c>
      <c r="AO313" s="989">
        <f t="shared" ref="AO313:AO319" si="345">VLOOKUP($E313,AM$450:AP$461,3,FALSE)*AM313*($K313)+IF($G313&lt;&gt;0,($I313/$G313)*AM313,0)*(1-$K313)</f>
        <v>0</v>
      </c>
      <c r="AP313" s="989">
        <f t="shared" ref="AP313:AP319" si="346">VLOOKUP($E313,AM$450:AP$461,4,FALSE)*AM313*($K313)+(AM313-AN313-AO313)*(1-$K313)</f>
        <v>0</v>
      </c>
      <c r="AQ313" s="946"/>
      <c r="AU313" s="988">
        <f>$G313</f>
        <v>0</v>
      </c>
      <c r="AV313" s="989">
        <f t="shared" ref="AV313:AV319" si="347">VLOOKUP($E313,AU$450:AX$461,2,FALSE)*AU313*($K313)+IF($G313&lt;&gt;0,($H313/$G313)*AU313,0)*(1-$K313)</f>
        <v>0</v>
      </c>
      <c r="AW313" s="989">
        <f t="shared" ref="AW313:AW319" si="348">VLOOKUP($E313,AU$450:AX$461,3,FALSE)*AU313*($K313)+IF($G313&lt;&gt;0,($I313/$G313)*AU313,0)*(1-$K313)</f>
        <v>0</v>
      </c>
      <c r="AX313" s="989">
        <f t="shared" ref="AX313:AX319" si="349">VLOOKUP($E313,AU$450:AX$461,4,FALSE)*AU313*($K313)+(AU313-AV313-AW313)*(1-$K313)</f>
        <v>0</v>
      </c>
      <c r="AY313" s="946"/>
      <c r="BC313" s="988">
        <f>$G313</f>
        <v>0</v>
      </c>
      <c r="BD313" s="989">
        <f t="shared" ref="BD313:BD319" si="350">VLOOKUP($E313,BC$450:BF$461,2,FALSE)*BC313*($K313)+IF($G313&lt;&gt;0,($H313/$G313)*BC313,0)*(1-$K313)</f>
        <v>0</v>
      </c>
      <c r="BE313" s="989">
        <f t="shared" ref="BE313:BE319" si="351">VLOOKUP($E313,BC$450:BF$461,3,FALSE)*BC313*($K313)+IF($G313&lt;&gt;0,($I313/$G313)*BC313,0)*(1-$K313)</f>
        <v>0</v>
      </c>
      <c r="BF313" s="989">
        <f t="shared" ref="BF313:BF319" si="352">VLOOKUP($E313,BC$450:BF$461,4,FALSE)*BC313*($K313)+(BC313-BD313-BE313)*(1-$K313)</f>
        <v>0</v>
      </c>
      <c r="BG313" s="946"/>
      <c r="BK313" s="988">
        <f>$G313</f>
        <v>0</v>
      </c>
      <c r="BL313" s="989">
        <f t="shared" ref="BL313:BL319" si="353">VLOOKUP($E313,BK$450:BN$461,2,FALSE)*BK313*($K313)+IF($G313&lt;&gt;0,($H313/$G313)*BK313,0)*(1-$K313)</f>
        <v>0</v>
      </c>
      <c r="BM313" s="989">
        <f t="shared" ref="BM313:BM319" si="354">VLOOKUP($E313,BK$450:BN$461,3,FALSE)*BK313*($K313)+IF($G313&lt;&gt;0,($I313/$G313)*BK313,0)*(1-$K313)</f>
        <v>0</v>
      </c>
      <c r="BN313" s="989">
        <f t="shared" ref="BN313:BN319" si="355">VLOOKUP($E313,BK$450:BN$461,4,FALSE)*BK313*($K313)+(BK313-BL313-BM313)*(1-$K313)</f>
        <v>0</v>
      </c>
      <c r="BO313" s="946"/>
      <c r="BS313" s="988">
        <f>$G313</f>
        <v>0</v>
      </c>
      <c r="BT313" s="989">
        <f t="shared" ref="BT313:BT319" si="356">VLOOKUP($E313,BS$450:BV$461,2,FALSE)*BS313*($K313)+IF($G313&lt;&gt;0,($H313/$G313)*BS313,0)*(1-$K313)</f>
        <v>0</v>
      </c>
      <c r="BU313" s="989">
        <f t="shared" ref="BU313:BU319" si="357">VLOOKUP($E313,BS$450:BV$461,3,FALSE)*BS313*($K313)+IF($G313&lt;&gt;0,($I313/$G313)*BS313,0)*(1-$K313)</f>
        <v>0</v>
      </c>
      <c r="BV313" s="989">
        <f t="shared" ref="BV313:BV319" si="358">VLOOKUP($E313,BS$450:BV$461,4,FALSE)*BS313*($K313)+(BS313-BT313-BU313)*(1-$K313)</f>
        <v>0</v>
      </c>
      <c r="BW313" s="946"/>
      <c r="CA313" s="988">
        <f>$G313</f>
        <v>0</v>
      </c>
      <c r="CB313" s="989">
        <f t="shared" ref="CB313:CB319" si="359">VLOOKUP($E313,CA$450:CD$461,2,FALSE)*CA313*($K313)+IF($G313&lt;&gt;0,($H313/$G313)*CA313,0)*(1-$K313)</f>
        <v>0</v>
      </c>
      <c r="CC313" s="989">
        <f t="shared" ref="CC313:CC319" si="360">VLOOKUP($E313,CA$450:CD$461,3,FALSE)*CA313*($K313)+IF($G313&lt;&gt;0,($I313/$G313)*CA313,0)*(1-$K313)</f>
        <v>0</v>
      </c>
      <c r="CD313" s="989">
        <f t="shared" ref="CD313:CD319" si="361">VLOOKUP($E313,CA$450:CD$461,4,FALSE)*CA313*($K313)+(CA313-CB313-CC313)*(1-$K313)</f>
        <v>0</v>
      </c>
      <c r="CE313" s="946"/>
      <c r="CI313" s="988">
        <f>$G313</f>
        <v>0</v>
      </c>
      <c r="CJ313" s="989">
        <f t="shared" ref="CJ313:CJ319" si="362">VLOOKUP($E313,CI$450:CL$461,2,FALSE)*CI313*($K313)+IF($G313&lt;&gt;0,($H313/$G313)*CI313,0)*(1-$K313)</f>
        <v>0</v>
      </c>
      <c r="CK313" s="989">
        <f t="shared" ref="CK313:CK319" si="363">VLOOKUP($E313,CI$450:CL$461,3,FALSE)*CI313*($K313)+IF($G313&lt;&gt;0,($I313/$G313)*CI313,0)*(1-$K313)</f>
        <v>0</v>
      </c>
      <c r="CL313" s="989">
        <f t="shared" ref="CL313:CL319" si="364">VLOOKUP($E313,CI$450:CL$461,4,FALSE)*CI313*($K313)+(CI313-CJ313-CK313)*(1-$K313)</f>
        <v>0</v>
      </c>
      <c r="CM313" s="946"/>
      <c r="CQ313" s="988">
        <f>$G313</f>
        <v>0</v>
      </c>
      <c r="CR313" s="989">
        <f t="shared" ref="CR313:CR319" si="365">VLOOKUP($E313,CQ$450:CT$461,2,FALSE)*CQ313*($K313)+IF($G313&lt;&gt;0,($H313/$G313)*CQ313,0)*(1-$K313)</f>
        <v>0</v>
      </c>
      <c r="CS313" s="989">
        <f t="shared" ref="CS313:CS319" si="366">VLOOKUP($E313,CQ$450:CT$461,3,FALSE)*CQ313*($K313)+IF($G313&lt;&gt;0,($I313/$G313)*CQ313,0)*(1-$K313)</f>
        <v>0</v>
      </c>
      <c r="CT313" s="989">
        <f t="shared" ref="CT313:CT319" si="367">VLOOKUP($E313,CQ$450:CT$461,4,FALSE)*CQ313*($K313)+(CQ313-CR313-CS313)*(1-$K313)</f>
        <v>0</v>
      </c>
      <c r="CU313" s="946"/>
      <c r="CY313" s="988">
        <f>$G313</f>
        <v>0</v>
      </c>
      <c r="CZ313" s="989">
        <f t="shared" ref="CZ313:CZ319" si="368">VLOOKUP($E313,CY$450:DB$461,2,FALSE)*CY313*($K313)+IF($G313&lt;&gt;0,($H313/$G313)*CY313,0)*(1-$K313)</f>
        <v>0</v>
      </c>
      <c r="DA313" s="989">
        <f t="shared" ref="DA313:DA319" si="369">VLOOKUP($E313,CY$450:DB$461,3,FALSE)*CY313*($K313)+IF($G313&lt;&gt;0,($I313/$G313)*CY313,0)*(1-$K313)</f>
        <v>0</v>
      </c>
      <c r="DB313" s="989">
        <f t="shared" ref="DB313:DB319" si="370">VLOOKUP($E313,CY$450:DB$461,4,FALSE)*CY313*($K313)+(CY313-CZ313-DA313)*(1-$K313)</f>
        <v>0</v>
      </c>
      <c r="DC313" s="946"/>
      <c r="DG313" s="988">
        <f>$G313</f>
        <v>0</v>
      </c>
      <c r="DH313" s="989">
        <f t="shared" ref="DH313:DH319" si="371">VLOOKUP($E313,DG$450:DJ$461,2,FALSE)*DG313*($K313)+IF($G313&lt;&gt;0,($H313/$G313)*DG313,0)*(1-$K313)</f>
        <v>0</v>
      </c>
      <c r="DI313" s="989">
        <f t="shared" ref="DI313:DI319" si="372">VLOOKUP($E313,DG$450:DJ$461,3,FALSE)*DG313*($K313)+IF($G313&lt;&gt;0,($I313/$G313)*DG313,0)*(1-$K313)</f>
        <v>0</v>
      </c>
      <c r="DJ313" s="989">
        <f t="shared" ref="DJ313:DJ319" si="373">VLOOKUP($E313,DG$450:DJ$461,4,FALSE)*DG313*($K313)+(DG313-DH313-DI313)*(1-$K313)</f>
        <v>0</v>
      </c>
      <c r="DK313" s="946"/>
      <c r="DO313" s="988">
        <f>$G313</f>
        <v>0</v>
      </c>
      <c r="DP313" s="989">
        <f t="shared" ref="DP313:DP319" si="374">VLOOKUP($E313,DO$450:DR$461,2,FALSE)*DO313*($K313)+IF($G313&lt;&gt;0,($H313/$G313)*DO313,0)*(1-$K313)</f>
        <v>0</v>
      </c>
      <c r="DQ313" s="989">
        <f t="shared" ref="DQ313:DQ319" si="375">VLOOKUP($E313,DO$450:DR$461,3,FALSE)*DO313*($K313)+IF($G313&lt;&gt;0,($I313/$G313)*DO313,0)*(1-$K313)</f>
        <v>0</v>
      </c>
      <c r="DR313" s="989">
        <f t="shared" ref="DR313:DR319" si="376">VLOOKUP($E313,DO$450:DR$461,4,FALSE)*DO313*($K313)+(DO313-DP313-DQ313)*(1-$K313)</f>
        <v>0</v>
      </c>
      <c r="DS313" s="946"/>
      <c r="DW313" s="988">
        <f>$G313</f>
        <v>0</v>
      </c>
      <c r="DX313" s="989">
        <f t="shared" ref="DX313:DX319" si="377">VLOOKUP($E313,DW$450:DZ$461,2,FALSE)*DW313*($K313)+IF($G313&lt;&gt;0,($H313/$G313)*DW313,0)*(1-$K313)</f>
        <v>0</v>
      </c>
      <c r="DY313" s="989">
        <f t="shared" ref="DY313:DY319" si="378">VLOOKUP($E313,DW$450:DZ$461,3,FALSE)*DW313*($K313)+IF($G313&lt;&gt;0,($I313/$G313)*DW313,0)*(1-$K313)</f>
        <v>0</v>
      </c>
      <c r="DZ313" s="989">
        <f t="shared" ref="DZ313:DZ319" si="379">VLOOKUP($E313,DW$450:DZ$461,4,FALSE)*DW313*($K313)+(DW313-DX313-DY313)*(1-$K313)</f>
        <v>0</v>
      </c>
      <c r="EA313" s="946"/>
      <c r="EE313" s="988">
        <f>$G313</f>
        <v>0</v>
      </c>
      <c r="EF313" s="989">
        <f t="shared" ref="EF313:EF319" si="380">VLOOKUP($E313,EE$450:EH$461,2,FALSE)*EE313*($K313)+IF($G313&lt;&gt;0,($H313/$G313)*EE313,0)*(1-$K313)</f>
        <v>0</v>
      </c>
      <c r="EG313" s="989">
        <f t="shared" ref="EG313:EG319" si="381">VLOOKUP($E313,EE$450:EH$461,3,FALSE)*EE313*($K313)+IF($G313&lt;&gt;0,($I313/$G313)*EE313,0)*(1-$K313)</f>
        <v>0</v>
      </c>
      <c r="EH313" s="989">
        <f t="shared" ref="EH313:EH319" si="382">VLOOKUP($E313,EE$450:EH$461,4,FALSE)*EE313*($K313)+(EE313-EF313-EG313)*(1-$K313)</f>
        <v>0</v>
      </c>
      <c r="EI313" s="946"/>
      <c r="EM313" s="988">
        <f>$G313</f>
        <v>0</v>
      </c>
      <c r="EN313" s="989">
        <f t="shared" ref="EN313:EN319" si="383">VLOOKUP($E313,EM$450:EP$461,2,FALSE)*EM313*($K313)+IF($G313&lt;&gt;0,($H313/$G313)*EM313,0)*(1-$K313)</f>
        <v>0</v>
      </c>
      <c r="EO313" s="989">
        <f t="shared" ref="EO313:EO319" si="384">VLOOKUP($E313,EM$450:EP$461,3,FALSE)*EM313*($K313)+IF($G313&lt;&gt;0,($I313/$G313)*EM313,0)*(1-$K313)</f>
        <v>0</v>
      </c>
      <c r="EP313" s="989">
        <f t="shared" ref="EP313:EP319" si="385">VLOOKUP($E313,EM$450:EP$461,4,FALSE)*EM313*($K313)+(EM313-EN313-EO313)*(1-$K313)</f>
        <v>0</v>
      </c>
      <c r="EQ313" s="946"/>
      <c r="EU313" s="988">
        <f>$G313</f>
        <v>0</v>
      </c>
      <c r="EV313" s="989">
        <f t="shared" ref="EV313:EV319" si="386">VLOOKUP($E313,EU$450:EX$461,2,FALSE)*EU313*($K313)+IF($G313&lt;&gt;0,($H313/$G313)*EU313,0)*(1-$K313)</f>
        <v>0</v>
      </c>
      <c r="EW313" s="989">
        <f t="shared" ref="EW313:EW319" si="387">VLOOKUP($E313,EU$450:EX$461,3,FALSE)*EU313*($K313)+IF($G313&lt;&gt;0,($I313/$G313)*EU313,0)*(1-$K313)</f>
        <v>0</v>
      </c>
      <c r="EX313" s="989">
        <f t="shared" ref="EX313:EX319" si="388">VLOOKUP($E313,EU$450:EX$461,4,FALSE)*EU313*($K313)+(EU313-EV313-EW313)*(1-$K313)</f>
        <v>0</v>
      </c>
      <c r="EY313" s="946"/>
      <c r="FC313" s="988">
        <f>$G313</f>
        <v>0</v>
      </c>
      <c r="FD313" s="989">
        <f t="shared" ref="FD313:FD319" si="389">VLOOKUP($E313,FC$450:FF$461,2,FALSE)*FC313*($K313)+IF($G313&lt;&gt;0,($H313/$G313)*FC313,0)*(1-$K313)</f>
        <v>0</v>
      </c>
      <c r="FE313" s="989">
        <f t="shared" ref="FE313:FE319" si="390">VLOOKUP($E313,FC$450:FF$461,3,FALSE)*FC313*($K313)+IF($G313&lt;&gt;0,($I313/$G313)*FC313,0)*(1-$K313)</f>
        <v>0</v>
      </c>
      <c r="FF313" s="989">
        <f t="shared" ref="FF313:FF319" si="391">VLOOKUP($E313,FC$450:FF$461,4,FALSE)*FC313*($K313)+(FC313-FD313-FE313)*(1-$K313)</f>
        <v>0</v>
      </c>
      <c r="FG313" s="946"/>
      <c r="FK313" s="988">
        <f>$G313</f>
        <v>0</v>
      </c>
      <c r="FL313" s="989">
        <f t="shared" ref="FL313:FL319" si="392">VLOOKUP($E313,FK$450:FN$461,2,FALSE)*FK313*($K313)+IF($G313&lt;&gt;0,($H313/$G313)*FK313,0)*(1-$K313)</f>
        <v>0</v>
      </c>
      <c r="FM313" s="989">
        <f t="shared" ref="FM313:FM319" si="393">VLOOKUP($E313,FK$450:FN$461,3,FALSE)*FK313*($K313)+IF($G313&lt;&gt;0,($I313/$G313)*FK313,0)*(1-$K313)</f>
        <v>0</v>
      </c>
      <c r="FN313" s="989">
        <f t="shared" ref="FN313:FN319" si="394">VLOOKUP($E313,FK$450:FN$461,4,FALSE)*FK313*($K313)+(FK313-FL313-FM313)*(1-$K313)</f>
        <v>0</v>
      </c>
      <c r="FO313" s="946"/>
    </row>
    <row r="314" spans="1:171">
      <c r="A314" s="1246"/>
      <c r="B314" s="79" t="s">
        <v>498</v>
      </c>
      <c r="C314" s="1411" t="s">
        <v>768</v>
      </c>
      <c r="D314" s="765" t="s">
        <v>44</v>
      </c>
      <c r="E314" s="182" t="str">
        <f>'Sch 3B - Other Items'!E31</f>
        <v>DIST</v>
      </c>
      <c r="F314" s="765"/>
      <c r="G314" s="182">
        <f>'Sch 3B - Other Items'!G31</f>
        <v>0</v>
      </c>
      <c r="H314" s="182">
        <f>'Sch 3B - Other Items'!H31</f>
        <v>0</v>
      </c>
      <c r="I314" s="182">
        <f>'Sch 3B - Other Items'!I31</f>
        <v>0</v>
      </c>
      <c r="J314" s="1247">
        <f>'Sch 3B - Other Items'!J31</f>
        <v>0</v>
      </c>
      <c r="K314" s="777">
        <f t="shared" si="334"/>
        <v>1</v>
      </c>
      <c r="O314" s="988">
        <f>$G314</f>
        <v>0</v>
      </c>
      <c r="P314" s="989">
        <f t="shared" si="335"/>
        <v>0</v>
      </c>
      <c r="Q314" s="989">
        <f t="shared" si="336"/>
        <v>0</v>
      </c>
      <c r="R314" s="989">
        <f t="shared" si="337"/>
        <v>0</v>
      </c>
      <c r="S314" s="946"/>
      <c r="W314" s="988">
        <f>$G314</f>
        <v>0</v>
      </c>
      <c r="X314" s="989">
        <f t="shared" si="338"/>
        <v>0</v>
      </c>
      <c r="Y314" s="989">
        <f t="shared" si="339"/>
        <v>0</v>
      </c>
      <c r="Z314" s="989">
        <f t="shared" si="340"/>
        <v>0</v>
      </c>
      <c r="AA314" s="946"/>
      <c r="AE314" s="988">
        <f>$G314</f>
        <v>0</v>
      </c>
      <c r="AF314" s="989">
        <f t="shared" si="341"/>
        <v>0</v>
      </c>
      <c r="AG314" s="989">
        <f t="shared" si="342"/>
        <v>0</v>
      </c>
      <c r="AH314" s="989">
        <f t="shared" si="343"/>
        <v>0</v>
      </c>
      <c r="AI314" s="946"/>
      <c r="AM314" s="988">
        <f>$G314</f>
        <v>0</v>
      </c>
      <c r="AN314" s="989">
        <f t="shared" si="344"/>
        <v>0</v>
      </c>
      <c r="AO314" s="989">
        <f t="shared" si="345"/>
        <v>0</v>
      </c>
      <c r="AP314" s="989">
        <f t="shared" si="346"/>
        <v>0</v>
      </c>
      <c r="AQ314" s="946"/>
      <c r="AU314" s="988">
        <f>$G314</f>
        <v>0</v>
      </c>
      <c r="AV314" s="989">
        <f t="shared" si="347"/>
        <v>0</v>
      </c>
      <c r="AW314" s="989">
        <f t="shared" si="348"/>
        <v>0</v>
      </c>
      <c r="AX314" s="989">
        <f t="shared" si="349"/>
        <v>0</v>
      </c>
      <c r="AY314" s="946"/>
      <c r="BC314" s="988">
        <f>$G314</f>
        <v>0</v>
      </c>
      <c r="BD314" s="989">
        <f t="shared" si="350"/>
        <v>0</v>
      </c>
      <c r="BE314" s="989">
        <f t="shared" si="351"/>
        <v>0</v>
      </c>
      <c r="BF314" s="989">
        <f t="shared" si="352"/>
        <v>0</v>
      </c>
      <c r="BG314" s="946"/>
      <c r="BK314" s="988">
        <f>$G314</f>
        <v>0</v>
      </c>
      <c r="BL314" s="989">
        <f t="shared" si="353"/>
        <v>0</v>
      </c>
      <c r="BM314" s="989">
        <f t="shared" si="354"/>
        <v>0</v>
      </c>
      <c r="BN314" s="989">
        <f t="shared" si="355"/>
        <v>0</v>
      </c>
      <c r="BO314" s="946"/>
      <c r="BS314" s="988">
        <f>$G314</f>
        <v>0</v>
      </c>
      <c r="BT314" s="989">
        <f t="shared" si="356"/>
        <v>0</v>
      </c>
      <c r="BU314" s="989">
        <f t="shared" si="357"/>
        <v>0</v>
      </c>
      <c r="BV314" s="989">
        <f t="shared" si="358"/>
        <v>0</v>
      </c>
      <c r="BW314" s="946"/>
      <c r="CA314" s="988">
        <f>$G314</f>
        <v>0</v>
      </c>
      <c r="CB314" s="989">
        <f t="shared" si="359"/>
        <v>0</v>
      </c>
      <c r="CC314" s="989">
        <f t="shared" si="360"/>
        <v>0</v>
      </c>
      <c r="CD314" s="989">
        <f t="shared" si="361"/>
        <v>0</v>
      </c>
      <c r="CE314" s="946"/>
      <c r="CI314" s="988">
        <f>$G314</f>
        <v>0</v>
      </c>
      <c r="CJ314" s="989">
        <f t="shared" si="362"/>
        <v>0</v>
      </c>
      <c r="CK314" s="989">
        <f t="shared" si="363"/>
        <v>0</v>
      </c>
      <c r="CL314" s="989">
        <f t="shared" si="364"/>
        <v>0</v>
      </c>
      <c r="CM314" s="946"/>
      <c r="CQ314" s="988">
        <f>$G314</f>
        <v>0</v>
      </c>
      <c r="CR314" s="989">
        <f t="shared" si="365"/>
        <v>0</v>
      </c>
      <c r="CS314" s="989">
        <f t="shared" si="366"/>
        <v>0</v>
      </c>
      <c r="CT314" s="989">
        <f t="shared" si="367"/>
        <v>0</v>
      </c>
      <c r="CU314" s="946"/>
      <c r="CY314" s="988">
        <f>$G314</f>
        <v>0</v>
      </c>
      <c r="CZ314" s="989">
        <f t="shared" si="368"/>
        <v>0</v>
      </c>
      <c r="DA314" s="989">
        <f t="shared" si="369"/>
        <v>0</v>
      </c>
      <c r="DB314" s="989">
        <f t="shared" si="370"/>
        <v>0</v>
      </c>
      <c r="DC314" s="946"/>
      <c r="DG314" s="988">
        <f>$G314</f>
        <v>0</v>
      </c>
      <c r="DH314" s="989">
        <f t="shared" si="371"/>
        <v>0</v>
      </c>
      <c r="DI314" s="989">
        <f t="shared" si="372"/>
        <v>0</v>
      </c>
      <c r="DJ314" s="989">
        <f t="shared" si="373"/>
        <v>0</v>
      </c>
      <c r="DK314" s="946"/>
      <c r="DO314" s="988">
        <f>$G314</f>
        <v>0</v>
      </c>
      <c r="DP314" s="989">
        <f t="shared" si="374"/>
        <v>0</v>
      </c>
      <c r="DQ314" s="989">
        <f t="shared" si="375"/>
        <v>0</v>
      </c>
      <c r="DR314" s="989">
        <f t="shared" si="376"/>
        <v>0</v>
      </c>
      <c r="DS314" s="946"/>
      <c r="DW314" s="988">
        <f>$G314</f>
        <v>0</v>
      </c>
      <c r="DX314" s="989">
        <f t="shared" si="377"/>
        <v>0</v>
      </c>
      <c r="DY314" s="989">
        <f t="shared" si="378"/>
        <v>0</v>
      </c>
      <c r="DZ314" s="989">
        <f t="shared" si="379"/>
        <v>0</v>
      </c>
      <c r="EA314" s="946"/>
      <c r="EE314" s="988">
        <f>$G314</f>
        <v>0</v>
      </c>
      <c r="EF314" s="989">
        <f t="shared" si="380"/>
        <v>0</v>
      </c>
      <c r="EG314" s="989">
        <f t="shared" si="381"/>
        <v>0</v>
      </c>
      <c r="EH314" s="989">
        <f t="shared" si="382"/>
        <v>0</v>
      </c>
      <c r="EI314" s="946"/>
      <c r="EM314" s="988">
        <f>$G314</f>
        <v>0</v>
      </c>
      <c r="EN314" s="989">
        <f t="shared" si="383"/>
        <v>0</v>
      </c>
      <c r="EO314" s="989">
        <f t="shared" si="384"/>
        <v>0</v>
      </c>
      <c r="EP314" s="989">
        <f t="shared" si="385"/>
        <v>0</v>
      </c>
      <c r="EQ314" s="946"/>
      <c r="EU314" s="988">
        <f>$G314</f>
        <v>0</v>
      </c>
      <c r="EV314" s="989">
        <f t="shared" si="386"/>
        <v>0</v>
      </c>
      <c r="EW314" s="989">
        <f t="shared" si="387"/>
        <v>0</v>
      </c>
      <c r="EX314" s="989">
        <f t="shared" si="388"/>
        <v>0</v>
      </c>
      <c r="EY314" s="946"/>
      <c r="FC314" s="988">
        <f>$G314</f>
        <v>0</v>
      </c>
      <c r="FD314" s="989">
        <f t="shared" si="389"/>
        <v>0</v>
      </c>
      <c r="FE314" s="989">
        <f t="shared" si="390"/>
        <v>0</v>
      </c>
      <c r="FF314" s="989">
        <f t="shared" si="391"/>
        <v>0</v>
      </c>
      <c r="FG314" s="946"/>
      <c r="FK314" s="988">
        <f>$G314</f>
        <v>0</v>
      </c>
      <c r="FL314" s="989">
        <f t="shared" si="392"/>
        <v>0</v>
      </c>
      <c r="FM314" s="989">
        <f t="shared" si="393"/>
        <v>0</v>
      </c>
      <c r="FN314" s="989">
        <f t="shared" si="394"/>
        <v>0</v>
      </c>
      <c r="FO314" s="946"/>
    </row>
    <row r="315" spans="1:171">
      <c r="A315" s="1246"/>
      <c r="B315" s="79" t="s">
        <v>497</v>
      </c>
      <c r="C315" s="1411" t="s">
        <v>768</v>
      </c>
      <c r="D315" s="765" t="s">
        <v>45</v>
      </c>
      <c r="E315" s="182" t="str">
        <f>'Sch 3B - Other Items'!E32</f>
        <v>PROD</v>
      </c>
      <c r="F315" s="765"/>
      <c r="G315" s="182">
        <f>'Sch 3B - Other Items'!G32</f>
        <v>0</v>
      </c>
      <c r="H315" s="182">
        <f>'Sch 3B - Other Items'!H32</f>
        <v>0</v>
      </c>
      <c r="I315" s="182">
        <f>'Sch 3B - Other Items'!I32</f>
        <v>0</v>
      </c>
      <c r="J315" s="1247">
        <f>'Sch 3B - Other Items'!J32</f>
        <v>0</v>
      </c>
      <c r="K315" s="777">
        <f t="shared" si="334"/>
        <v>1</v>
      </c>
      <c r="O315" s="988">
        <f>$G315</f>
        <v>0</v>
      </c>
      <c r="P315" s="989">
        <f t="shared" si="335"/>
        <v>0</v>
      </c>
      <c r="Q315" s="989">
        <f t="shared" si="336"/>
        <v>0</v>
      </c>
      <c r="R315" s="989">
        <f t="shared" si="337"/>
        <v>0</v>
      </c>
      <c r="S315" s="946"/>
      <c r="W315" s="988">
        <f>$G315</f>
        <v>0</v>
      </c>
      <c r="X315" s="989">
        <f t="shared" si="338"/>
        <v>0</v>
      </c>
      <c r="Y315" s="989">
        <f t="shared" si="339"/>
        <v>0</v>
      </c>
      <c r="Z315" s="989">
        <f t="shared" si="340"/>
        <v>0</v>
      </c>
      <c r="AA315" s="946"/>
      <c r="AE315" s="988">
        <f>$G315</f>
        <v>0</v>
      </c>
      <c r="AF315" s="989">
        <f t="shared" si="341"/>
        <v>0</v>
      </c>
      <c r="AG315" s="989">
        <f t="shared" si="342"/>
        <v>0</v>
      </c>
      <c r="AH315" s="989">
        <f t="shared" si="343"/>
        <v>0</v>
      </c>
      <c r="AI315" s="946"/>
      <c r="AM315" s="988">
        <f>$G315</f>
        <v>0</v>
      </c>
      <c r="AN315" s="989">
        <f t="shared" si="344"/>
        <v>0</v>
      </c>
      <c r="AO315" s="989">
        <f t="shared" si="345"/>
        <v>0</v>
      </c>
      <c r="AP315" s="989">
        <f t="shared" si="346"/>
        <v>0</v>
      </c>
      <c r="AQ315" s="946"/>
      <c r="AU315" s="988">
        <f>$G315</f>
        <v>0</v>
      </c>
      <c r="AV315" s="989">
        <f t="shared" si="347"/>
        <v>0</v>
      </c>
      <c r="AW315" s="989">
        <f t="shared" si="348"/>
        <v>0</v>
      </c>
      <c r="AX315" s="989">
        <f t="shared" si="349"/>
        <v>0</v>
      </c>
      <c r="AY315" s="946"/>
      <c r="BC315" s="988">
        <f>$G315</f>
        <v>0</v>
      </c>
      <c r="BD315" s="989">
        <f t="shared" si="350"/>
        <v>0</v>
      </c>
      <c r="BE315" s="989">
        <f t="shared" si="351"/>
        <v>0</v>
      </c>
      <c r="BF315" s="989">
        <f t="shared" si="352"/>
        <v>0</v>
      </c>
      <c r="BG315" s="946"/>
      <c r="BK315" s="988">
        <f>$G315</f>
        <v>0</v>
      </c>
      <c r="BL315" s="989">
        <f t="shared" si="353"/>
        <v>0</v>
      </c>
      <c r="BM315" s="989">
        <f t="shared" si="354"/>
        <v>0</v>
      </c>
      <c r="BN315" s="989">
        <f t="shared" si="355"/>
        <v>0</v>
      </c>
      <c r="BO315" s="946"/>
      <c r="BS315" s="988">
        <f>$G315</f>
        <v>0</v>
      </c>
      <c r="BT315" s="989">
        <f t="shared" si="356"/>
        <v>0</v>
      </c>
      <c r="BU315" s="989">
        <f t="shared" si="357"/>
        <v>0</v>
      </c>
      <c r="BV315" s="989">
        <f t="shared" si="358"/>
        <v>0</v>
      </c>
      <c r="BW315" s="946"/>
      <c r="CA315" s="988">
        <f>$G315</f>
        <v>0</v>
      </c>
      <c r="CB315" s="989">
        <f t="shared" si="359"/>
        <v>0</v>
      </c>
      <c r="CC315" s="989">
        <f t="shared" si="360"/>
        <v>0</v>
      </c>
      <c r="CD315" s="989">
        <f t="shared" si="361"/>
        <v>0</v>
      </c>
      <c r="CE315" s="946"/>
      <c r="CI315" s="988">
        <f>$G315</f>
        <v>0</v>
      </c>
      <c r="CJ315" s="989">
        <f t="shared" si="362"/>
        <v>0</v>
      </c>
      <c r="CK315" s="989">
        <f t="shared" si="363"/>
        <v>0</v>
      </c>
      <c r="CL315" s="989">
        <f t="shared" si="364"/>
        <v>0</v>
      </c>
      <c r="CM315" s="946"/>
      <c r="CQ315" s="988">
        <f>$G315</f>
        <v>0</v>
      </c>
      <c r="CR315" s="989">
        <f t="shared" si="365"/>
        <v>0</v>
      </c>
      <c r="CS315" s="989">
        <f t="shared" si="366"/>
        <v>0</v>
      </c>
      <c r="CT315" s="989">
        <f t="shared" si="367"/>
        <v>0</v>
      </c>
      <c r="CU315" s="946"/>
      <c r="CY315" s="988">
        <f>$G315</f>
        <v>0</v>
      </c>
      <c r="CZ315" s="989">
        <f t="shared" si="368"/>
        <v>0</v>
      </c>
      <c r="DA315" s="989">
        <f t="shared" si="369"/>
        <v>0</v>
      </c>
      <c r="DB315" s="989">
        <f t="shared" si="370"/>
        <v>0</v>
      </c>
      <c r="DC315" s="946"/>
      <c r="DG315" s="988">
        <f>$G315</f>
        <v>0</v>
      </c>
      <c r="DH315" s="989">
        <f t="shared" si="371"/>
        <v>0</v>
      </c>
      <c r="DI315" s="989">
        <f t="shared" si="372"/>
        <v>0</v>
      </c>
      <c r="DJ315" s="989">
        <f t="shared" si="373"/>
        <v>0</v>
      </c>
      <c r="DK315" s="946"/>
      <c r="DO315" s="988">
        <f>$G315</f>
        <v>0</v>
      </c>
      <c r="DP315" s="989">
        <f t="shared" si="374"/>
        <v>0</v>
      </c>
      <c r="DQ315" s="989">
        <f t="shared" si="375"/>
        <v>0</v>
      </c>
      <c r="DR315" s="989">
        <f t="shared" si="376"/>
        <v>0</v>
      </c>
      <c r="DS315" s="946"/>
      <c r="DW315" s="988">
        <f>$G315</f>
        <v>0</v>
      </c>
      <c r="DX315" s="989">
        <f t="shared" si="377"/>
        <v>0</v>
      </c>
      <c r="DY315" s="989">
        <f t="shared" si="378"/>
        <v>0</v>
      </c>
      <c r="DZ315" s="989">
        <f t="shared" si="379"/>
        <v>0</v>
      </c>
      <c r="EA315" s="946"/>
      <c r="EE315" s="988">
        <f>$G315</f>
        <v>0</v>
      </c>
      <c r="EF315" s="989">
        <f t="shared" si="380"/>
        <v>0</v>
      </c>
      <c r="EG315" s="989">
        <f t="shared" si="381"/>
        <v>0</v>
      </c>
      <c r="EH315" s="989">
        <f t="shared" si="382"/>
        <v>0</v>
      </c>
      <c r="EI315" s="946"/>
      <c r="EM315" s="988">
        <f>$G315</f>
        <v>0</v>
      </c>
      <c r="EN315" s="989">
        <f t="shared" si="383"/>
        <v>0</v>
      </c>
      <c r="EO315" s="989">
        <f t="shared" si="384"/>
        <v>0</v>
      </c>
      <c r="EP315" s="989">
        <f t="shared" si="385"/>
        <v>0</v>
      </c>
      <c r="EQ315" s="946"/>
      <c r="EU315" s="988">
        <f>$G315</f>
        <v>0</v>
      </c>
      <c r="EV315" s="989">
        <f t="shared" si="386"/>
        <v>0</v>
      </c>
      <c r="EW315" s="989">
        <f t="shared" si="387"/>
        <v>0</v>
      </c>
      <c r="EX315" s="989">
        <f t="shared" si="388"/>
        <v>0</v>
      </c>
      <c r="EY315" s="946"/>
      <c r="FC315" s="988">
        <f>$G315</f>
        <v>0</v>
      </c>
      <c r="FD315" s="989">
        <f t="shared" si="389"/>
        <v>0</v>
      </c>
      <c r="FE315" s="989">
        <f t="shared" si="390"/>
        <v>0</v>
      </c>
      <c r="FF315" s="989">
        <f t="shared" si="391"/>
        <v>0</v>
      </c>
      <c r="FG315" s="946"/>
      <c r="FK315" s="988">
        <f>$G315</f>
        <v>0</v>
      </c>
      <c r="FL315" s="989">
        <f t="shared" si="392"/>
        <v>0</v>
      </c>
      <c r="FM315" s="989">
        <f t="shared" si="393"/>
        <v>0</v>
      </c>
      <c r="FN315" s="989">
        <f t="shared" si="394"/>
        <v>0</v>
      </c>
      <c r="FO315" s="946"/>
    </row>
    <row r="316" spans="1:171">
      <c r="A316" s="1246"/>
      <c r="B316" s="79" t="s">
        <v>496</v>
      </c>
      <c r="C316" s="1411" t="s">
        <v>768</v>
      </c>
      <c r="D316" s="765" t="s">
        <v>46</v>
      </c>
      <c r="E316" s="182" t="str">
        <f>'Sch 3B - Other Items'!E33</f>
        <v>TD</v>
      </c>
      <c r="F316" s="765"/>
      <c r="G316" s="182">
        <f>'Sch 3B - Other Items'!G33</f>
        <v>0</v>
      </c>
      <c r="H316" s="182">
        <f>'Sch 3B - Other Items'!H33</f>
        <v>0</v>
      </c>
      <c r="I316" s="182">
        <f>'Sch 3B - Other Items'!I33</f>
        <v>0</v>
      </c>
      <c r="J316" s="1247">
        <f>'Sch 3B - Other Items'!J33</f>
        <v>0</v>
      </c>
      <c r="K316" s="777">
        <f t="shared" si="334"/>
        <v>1</v>
      </c>
      <c r="O316" s="988">
        <f>$G316</f>
        <v>0</v>
      </c>
      <c r="P316" s="989">
        <f t="shared" si="335"/>
        <v>0</v>
      </c>
      <c r="Q316" s="989">
        <f t="shared" si="336"/>
        <v>0</v>
      </c>
      <c r="R316" s="989">
        <f t="shared" si="337"/>
        <v>0</v>
      </c>
      <c r="S316" s="946"/>
      <c r="W316" s="988">
        <f>$G316</f>
        <v>0</v>
      </c>
      <c r="X316" s="989">
        <f t="shared" si="338"/>
        <v>0</v>
      </c>
      <c r="Y316" s="989">
        <f t="shared" si="339"/>
        <v>0</v>
      </c>
      <c r="Z316" s="989">
        <f t="shared" si="340"/>
        <v>0</v>
      </c>
      <c r="AA316" s="946"/>
      <c r="AE316" s="988">
        <f>$G316</f>
        <v>0</v>
      </c>
      <c r="AF316" s="989">
        <f t="shared" si="341"/>
        <v>0</v>
      </c>
      <c r="AG316" s="989">
        <f t="shared" si="342"/>
        <v>0</v>
      </c>
      <c r="AH316" s="989">
        <f t="shared" si="343"/>
        <v>0</v>
      </c>
      <c r="AI316" s="946"/>
      <c r="AM316" s="988">
        <f>$G316</f>
        <v>0</v>
      </c>
      <c r="AN316" s="989">
        <f t="shared" si="344"/>
        <v>0</v>
      </c>
      <c r="AO316" s="989">
        <f t="shared" si="345"/>
        <v>0</v>
      </c>
      <c r="AP316" s="989">
        <f t="shared" si="346"/>
        <v>0</v>
      </c>
      <c r="AQ316" s="946"/>
      <c r="AU316" s="988">
        <f>$G316</f>
        <v>0</v>
      </c>
      <c r="AV316" s="989">
        <f t="shared" si="347"/>
        <v>0</v>
      </c>
      <c r="AW316" s="989">
        <f t="shared" si="348"/>
        <v>0</v>
      </c>
      <c r="AX316" s="989">
        <f t="shared" si="349"/>
        <v>0</v>
      </c>
      <c r="AY316" s="946"/>
      <c r="BC316" s="988">
        <f>$G316</f>
        <v>0</v>
      </c>
      <c r="BD316" s="989">
        <f t="shared" si="350"/>
        <v>0</v>
      </c>
      <c r="BE316" s="989">
        <f t="shared" si="351"/>
        <v>0</v>
      </c>
      <c r="BF316" s="989">
        <f t="shared" si="352"/>
        <v>0</v>
      </c>
      <c r="BG316" s="946"/>
      <c r="BK316" s="988">
        <f>$G316</f>
        <v>0</v>
      </c>
      <c r="BL316" s="989">
        <f t="shared" si="353"/>
        <v>0</v>
      </c>
      <c r="BM316" s="989">
        <f t="shared" si="354"/>
        <v>0</v>
      </c>
      <c r="BN316" s="989">
        <f t="shared" si="355"/>
        <v>0</v>
      </c>
      <c r="BO316" s="946"/>
      <c r="BS316" s="988">
        <f>$G316</f>
        <v>0</v>
      </c>
      <c r="BT316" s="989">
        <f t="shared" si="356"/>
        <v>0</v>
      </c>
      <c r="BU316" s="989">
        <f t="shared" si="357"/>
        <v>0</v>
      </c>
      <c r="BV316" s="989">
        <f t="shared" si="358"/>
        <v>0</v>
      </c>
      <c r="BW316" s="946"/>
      <c r="CA316" s="988">
        <f>$G316</f>
        <v>0</v>
      </c>
      <c r="CB316" s="989">
        <f t="shared" si="359"/>
        <v>0</v>
      </c>
      <c r="CC316" s="989">
        <f t="shared" si="360"/>
        <v>0</v>
      </c>
      <c r="CD316" s="989">
        <f t="shared" si="361"/>
        <v>0</v>
      </c>
      <c r="CE316" s="946"/>
      <c r="CI316" s="988">
        <f>$G316</f>
        <v>0</v>
      </c>
      <c r="CJ316" s="989">
        <f t="shared" si="362"/>
        <v>0</v>
      </c>
      <c r="CK316" s="989">
        <f t="shared" si="363"/>
        <v>0</v>
      </c>
      <c r="CL316" s="989">
        <f t="shared" si="364"/>
        <v>0</v>
      </c>
      <c r="CM316" s="946"/>
      <c r="CQ316" s="988">
        <f>$G316</f>
        <v>0</v>
      </c>
      <c r="CR316" s="989">
        <f t="shared" si="365"/>
        <v>0</v>
      </c>
      <c r="CS316" s="989">
        <f t="shared" si="366"/>
        <v>0</v>
      </c>
      <c r="CT316" s="989">
        <f t="shared" si="367"/>
        <v>0</v>
      </c>
      <c r="CU316" s="946"/>
      <c r="CY316" s="988">
        <f>$G316</f>
        <v>0</v>
      </c>
      <c r="CZ316" s="989">
        <f t="shared" si="368"/>
        <v>0</v>
      </c>
      <c r="DA316" s="989">
        <f t="shared" si="369"/>
        <v>0</v>
      </c>
      <c r="DB316" s="989">
        <f t="shared" si="370"/>
        <v>0</v>
      </c>
      <c r="DC316" s="946"/>
      <c r="DG316" s="988">
        <f>$G316</f>
        <v>0</v>
      </c>
      <c r="DH316" s="989">
        <f t="shared" si="371"/>
        <v>0</v>
      </c>
      <c r="DI316" s="989">
        <f t="shared" si="372"/>
        <v>0</v>
      </c>
      <c r="DJ316" s="989">
        <f t="shared" si="373"/>
        <v>0</v>
      </c>
      <c r="DK316" s="946"/>
      <c r="DO316" s="988">
        <f>$G316</f>
        <v>0</v>
      </c>
      <c r="DP316" s="989">
        <f t="shared" si="374"/>
        <v>0</v>
      </c>
      <c r="DQ316" s="989">
        <f t="shared" si="375"/>
        <v>0</v>
      </c>
      <c r="DR316" s="989">
        <f t="shared" si="376"/>
        <v>0</v>
      </c>
      <c r="DS316" s="946"/>
      <c r="DW316" s="988">
        <f>$G316</f>
        <v>0</v>
      </c>
      <c r="DX316" s="989">
        <f t="shared" si="377"/>
        <v>0</v>
      </c>
      <c r="DY316" s="989">
        <f t="shared" si="378"/>
        <v>0</v>
      </c>
      <c r="DZ316" s="989">
        <f t="shared" si="379"/>
        <v>0</v>
      </c>
      <c r="EA316" s="946"/>
      <c r="EE316" s="988">
        <f>$G316</f>
        <v>0</v>
      </c>
      <c r="EF316" s="989">
        <f t="shared" si="380"/>
        <v>0</v>
      </c>
      <c r="EG316" s="989">
        <f t="shared" si="381"/>
        <v>0</v>
      </c>
      <c r="EH316" s="989">
        <f t="shared" si="382"/>
        <v>0</v>
      </c>
      <c r="EI316" s="946"/>
      <c r="EM316" s="988">
        <f>$G316</f>
        <v>0</v>
      </c>
      <c r="EN316" s="989">
        <f t="shared" si="383"/>
        <v>0</v>
      </c>
      <c r="EO316" s="989">
        <f t="shared" si="384"/>
        <v>0</v>
      </c>
      <c r="EP316" s="989">
        <f t="shared" si="385"/>
        <v>0</v>
      </c>
      <c r="EQ316" s="946"/>
      <c r="EU316" s="988">
        <f>$G316</f>
        <v>0</v>
      </c>
      <c r="EV316" s="989">
        <f t="shared" si="386"/>
        <v>0</v>
      </c>
      <c r="EW316" s="989">
        <f t="shared" si="387"/>
        <v>0</v>
      </c>
      <c r="EX316" s="989">
        <f t="shared" si="388"/>
        <v>0</v>
      </c>
      <c r="EY316" s="946"/>
      <c r="FC316" s="988">
        <f>$G316</f>
        <v>0</v>
      </c>
      <c r="FD316" s="989">
        <f t="shared" si="389"/>
        <v>0</v>
      </c>
      <c r="FE316" s="989">
        <f t="shared" si="390"/>
        <v>0</v>
      </c>
      <c r="FF316" s="989">
        <f t="shared" si="391"/>
        <v>0</v>
      </c>
      <c r="FG316" s="946"/>
      <c r="FK316" s="988">
        <f>$G316</f>
        <v>0</v>
      </c>
      <c r="FL316" s="989">
        <f t="shared" si="392"/>
        <v>0</v>
      </c>
      <c r="FM316" s="989">
        <f t="shared" si="393"/>
        <v>0</v>
      </c>
      <c r="FN316" s="989">
        <f t="shared" si="394"/>
        <v>0</v>
      </c>
      <c r="FO316" s="946"/>
    </row>
    <row r="317" spans="1:171">
      <c r="A317" s="1246"/>
      <c r="B317" s="79" t="s">
        <v>308</v>
      </c>
      <c r="C317" s="1411" t="s">
        <v>768</v>
      </c>
      <c r="D317" s="765">
        <v>455</v>
      </c>
      <c r="E317" s="182" t="str">
        <f>'Sch 3B - Other Items'!E34</f>
        <v>DIST</v>
      </c>
      <c r="F317" s="765"/>
      <c r="G317" s="182">
        <f>'Sch 3B - Other Items'!G34</f>
        <v>0</v>
      </c>
      <c r="H317" s="182">
        <f>'Sch 3B - Other Items'!H34</f>
        <v>0</v>
      </c>
      <c r="I317" s="182">
        <f>'Sch 3B - Other Items'!I34</f>
        <v>0</v>
      </c>
      <c r="J317" s="1247">
        <f>'Sch 3B - Other Items'!J34</f>
        <v>0</v>
      </c>
      <c r="K317" s="777">
        <f t="shared" si="334"/>
        <v>1</v>
      </c>
      <c r="O317" s="988">
        <f>$G317</f>
        <v>0</v>
      </c>
      <c r="P317" s="989">
        <f t="shared" si="335"/>
        <v>0</v>
      </c>
      <c r="Q317" s="989">
        <f t="shared" si="336"/>
        <v>0</v>
      </c>
      <c r="R317" s="989">
        <f t="shared" si="337"/>
        <v>0</v>
      </c>
      <c r="S317" s="946"/>
      <c r="W317" s="988">
        <f>$G317</f>
        <v>0</v>
      </c>
      <c r="X317" s="989">
        <f t="shared" si="338"/>
        <v>0</v>
      </c>
      <c r="Y317" s="989">
        <f t="shared" si="339"/>
        <v>0</v>
      </c>
      <c r="Z317" s="989">
        <f t="shared" si="340"/>
        <v>0</v>
      </c>
      <c r="AA317" s="946"/>
      <c r="AE317" s="988">
        <f>$G317</f>
        <v>0</v>
      </c>
      <c r="AF317" s="989">
        <f t="shared" si="341"/>
        <v>0</v>
      </c>
      <c r="AG317" s="989">
        <f t="shared" si="342"/>
        <v>0</v>
      </c>
      <c r="AH317" s="989">
        <f t="shared" si="343"/>
        <v>0</v>
      </c>
      <c r="AI317" s="946"/>
      <c r="AM317" s="988">
        <f>$G317</f>
        <v>0</v>
      </c>
      <c r="AN317" s="989">
        <f t="shared" si="344"/>
        <v>0</v>
      </c>
      <c r="AO317" s="989">
        <f t="shared" si="345"/>
        <v>0</v>
      </c>
      <c r="AP317" s="989">
        <f t="shared" si="346"/>
        <v>0</v>
      </c>
      <c r="AQ317" s="946"/>
      <c r="AU317" s="988">
        <f>$G317</f>
        <v>0</v>
      </c>
      <c r="AV317" s="989">
        <f t="shared" si="347"/>
        <v>0</v>
      </c>
      <c r="AW317" s="989">
        <f t="shared" si="348"/>
        <v>0</v>
      </c>
      <c r="AX317" s="989">
        <f t="shared" si="349"/>
        <v>0</v>
      </c>
      <c r="AY317" s="946"/>
      <c r="BC317" s="988">
        <f>$G317</f>
        <v>0</v>
      </c>
      <c r="BD317" s="989">
        <f t="shared" si="350"/>
        <v>0</v>
      </c>
      <c r="BE317" s="989">
        <f t="shared" si="351"/>
        <v>0</v>
      </c>
      <c r="BF317" s="989">
        <f t="shared" si="352"/>
        <v>0</v>
      </c>
      <c r="BG317" s="946"/>
      <c r="BK317" s="988">
        <f>$G317</f>
        <v>0</v>
      </c>
      <c r="BL317" s="989">
        <f t="shared" si="353"/>
        <v>0</v>
      </c>
      <c r="BM317" s="989">
        <f t="shared" si="354"/>
        <v>0</v>
      </c>
      <c r="BN317" s="989">
        <f t="shared" si="355"/>
        <v>0</v>
      </c>
      <c r="BO317" s="946"/>
      <c r="BS317" s="988">
        <f>$G317</f>
        <v>0</v>
      </c>
      <c r="BT317" s="989">
        <f t="shared" si="356"/>
        <v>0</v>
      </c>
      <c r="BU317" s="989">
        <f t="shared" si="357"/>
        <v>0</v>
      </c>
      <c r="BV317" s="989">
        <f t="shared" si="358"/>
        <v>0</v>
      </c>
      <c r="BW317" s="946"/>
      <c r="CA317" s="988">
        <f>$G317</f>
        <v>0</v>
      </c>
      <c r="CB317" s="989">
        <f t="shared" si="359"/>
        <v>0</v>
      </c>
      <c r="CC317" s="989">
        <f t="shared" si="360"/>
        <v>0</v>
      </c>
      <c r="CD317" s="989">
        <f t="shared" si="361"/>
        <v>0</v>
      </c>
      <c r="CE317" s="946"/>
      <c r="CI317" s="988">
        <f>$G317</f>
        <v>0</v>
      </c>
      <c r="CJ317" s="989">
        <f t="shared" si="362"/>
        <v>0</v>
      </c>
      <c r="CK317" s="989">
        <f t="shared" si="363"/>
        <v>0</v>
      </c>
      <c r="CL317" s="989">
        <f t="shared" si="364"/>
        <v>0</v>
      </c>
      <c r="CM317" s="946"/>
      <c r="CQ317" s="988">
        <f>$G317</f>
        <v>0</v>
      </c>
      <c r="CR317" s="989">
        <f t="shared" si="365"/>
        <v>0</v>
      </c>
      <c r="CS317" s="989">
        <f t="shared" si="366"/>
        <v>0</v>
      </c>
      <c r="CT317" s="989">
        <f t="shared" si="367"/>
        <v>0</v>
      </c>
      <c r="CU317" s="946"/>
      <c r="CY317" s="988">
        <f>$G317</f>
        <v>0</v>
      </c>
      <c r="CZ317" s="989">
        <f t="shared" si="368"/>
        <v>0</v>
      </c>
      <c r="DA317" s="989">
        <f t="shared" si="369"/>
        <v>0</v>
      </c>
      <c r="DB317" s="989">
        <f t="shared" si="370"/>
        <v>0</v>
      </c>
      <c r="DC317" s="946"/>
      <c r="DG317" s="988">
        <f>$G317</f>
        <v>0</v>
      </c>
      <c r="DH317" s="989">
        <f t="shared" si="371"/>
        <v>0</v>
      </c>
      <c r="DI317" s="989">
        <f t="shared" si="372"/>
        <v>0</v>
      </c>
      <c r="DJ317" s="989">
        <f t="shared" si="373"/>
        <v>0</v>
      </c>
      <c r="DK317" s="946"/>
      <c r="DO317" s="988">
        <f>$G317</f>
        <v>0</v>
      </c>
      <c r="DP317" s="989">
        <f t="shared" si="374"/>
        <v>0</v>
      </c>
      <c r="DQ317" s="989">
        <f t="shared" si="375"/>
        <v>0</v>
      </c>
      <c r="DR317" s="989">
        <f t="shared" si="376"/>
        <v>0</v>
      </c>
      <c r="DS317" s="946"/>
      <c r="DW317" s="988">
        <f>$G317</f>
        <v>0</v>
      </c>
      <c r="DX317" s="989">
        <f t="shared" si="377"/>
        <v>0</v>
      </c>
      <c r="DY317" s="989">
        <f t="shared" si="378"/>
        <v>0</v>
      </c>
      <c r="DZ317" s="989">
        <f t="shared" si="379"/>
        <v>0</v>
      </c>
      <c r="EA317" s="946"/>
      <c r="EE317" s="988">
        <f>$G317</f>
        <v>0</v>
      </c>
      <c r="EF317" s="989">
        <f t="shared" si="380"/>
        <v>0</v>
      </c>
      <c r="EG317" s="989">
        <f t="shared" si="381"/>
        <v>0</v>
      </c>
      <c r="EH317" s="989">
        <f t="shared" si="382"/>
        <v>0</v>
      </c>
      <c r="EI317" s="946"/>
      <c r="EM317" s="988">
        <f>$G317</f>
        <v>0</v>
      </c>
      <c r="EN317" s="989">
        <f t="shared" si="383"/>
        <v>0</v>
      </c>
      <c r="EO317" s="989">
        <f t="shared" si="384"/>
        <v>0</v>
      </c>
      <c r="EP317" s="989">
        <f t="shared" si="385"/>
        <v>0</v>
      </c>
      <c r="EQ317" s="946"/>
      <c r="EU317" s="988">
        <f>$G317</f>
        <v>0</v>
      </c>
      <c r="EV317" s="989">
        <f t="shared" si="386"/>
        <v>0</v>
      </c>
      <c r="EW317" s="989">
        <f t="shared" si="387"/>
        <v>0</v>
      </c>
      <c r="EX317" s="989">
        <f t="shared" si="388"/>
        <v>0</v>
      </c>
      <c r="EY317" s="946"/>
      <c r="FC317" s="988">
        <f>$G317</f>
        <v>0</v>
      </c>
      <c r="FD317" s="989">
        <f t="shared" si="389"/>
        <v>0</v>
      </c>
      <c r="FE317" s="989">
        <f t="shared" si="390"/>
        <v>0</v>
      </c>
      <c r="FF317" s="989">
        <f t="shared" si="391"/>
        <v>0</v>
      </c>
      <c r="FG317" s="946"/>
      <c r="FK317" s="988">
        <f>$G317</f>
        <v>0</v>
      </c>
      <c r="FL317" s="989">
        <f t="shared" si="392"/>
        <v>0</v>
      </c>
      <c r="FM317" s="989">
        <f t="shared" si="393"/>
        <v>0</v>
      </c>
      <c r="FN317" s="989">
        <f t="shared" si="394"/>
        <v>0</v>
      </c>
      <c r="FO317" s="946"/>
    </row>
    <row r="318" spans="1:171">
      <c r="A318" s="1267">
        <v>920</v>
      </c>
      <c r="B318" s="79" t="s">
        <v>307</v>
      </c>
      <c r="C318" s="1411" t="s">
        <v>768</v>
      </c>
      <c r="D318" s="765" t="s">
        <v>47</v>
      </c>
      <c r="E318" s="182" t="str">
        <f>'Sch 3B - Other Items'!E35</f>
        <v>DIRECT</v>
      </c>
      <c r="F318" s="765"/>
      <c r="G318" s="182">
        <f>'Sch 3B - Other Items'!G35</f>
        <v>0</v>
      </c>
      <c r="H318" s="182">
        <f>'Sch 3B - Other Items'!H35</f>
        <v>0</v>
      </c>
      <c r="I318" s="182">
        <f>'Sch 3B - Other Items'!I35</f>
        <v>0</v>
      </c>
      <c r="J318" s="1247">
        <f>'Sch 3B - Other Items'!J35</f>
        <v>0</v>
      </c>
      <c r="K318" s="777">
        <f t="shared" si="334"/>
        <v>0</v>
      </c>
      <c r="N318" s="1025">
        <f>VLOOKUP($A318,'New Resources - Group'!$A$4:$Y$133,N$2,FALSE)*N$1</f>
        <v>0</v>
      </c>
      <c r="O318" s="988">
        <f>$G318+N318</f>
        <v>0</v>
      </c>
      <c r="P318" s="989">
        <f t="shared" si="335"/>
        <v>0</v>
      </c>
      <c r="Q318" s="989">
        <f t="shared" si="336"/>
        <v>0</v>
      </c>
      <c r="R318" s="989">
        <f t="shared" si="337"/>
        <v>0</v>
      </c>
      <c r="S318" s="946"/>
      <c r="V318" s="1025">
        <f>VLOOKUP($A318,'New Resources - Group'!$A$4:$Y$133,V$2,FALSE)*V$1</f>
        <v>0</v>
      </c>
      <c r="W318" s="988">
        <f>$G318+V318</f>
        <v>0</v>
      </c>
      <c r="X318" s="989">
        <f t="shared" si="338"/>
        <v>0</v>
      </c>
      <c r="Y318" s="989">
        <f t="shared" si="339"/>
        <v>0</v>
      </c>
      <c r="Z318" s="989">
        <f t="shared" si="340"/>
        <v>0</v>
      </c>
      <c r="AA318" s="946"/>
      <c r="AD318" s="1025">
        <f>VLOOKUP($A318,'New Resources - Group'!$A$4:$Y$133,AD$2,FALSE)*AD$1</f>
        <v>0</v>
      </c>
      <c r="AE318" s="988">
        <f>$G318+AD318</f>
        <v>0</v>
      </c>
      <c r="AF318" s="989">
        <f t="shared" si="341"/>
        <v>0</v>
      </c>
      <c r="AG318" s="989">
        <f t="shared" si="342"/>
        <v>0</v>
      </c>
      <c r="AH318" s="989">
        <f t="shared" si="343"/>
        <v>0</v>
      </c>
      <c r="AI318" s="946"/>
      <c r="AL318" s="1025">
        <f>VLOOKUP($A318,'New Resources - Group'!$A$4:$Y$133,AL$2,FALSE)*AL$1</f>
        <v>0</v>
      </c>
      <c r="AM318" s="988">
        <f>$G318+AL318</f>
        <v>0</v>
      </c>
      <c r="AN318" s="989">
        <f t="shared" si="344"/>
        <v>0</v>
      </c>
      <c r="AO318" s="989">
        <f t="shared" si="345"/>
        <v>0</v>
      </c>
      <c r="AP318" s="989">
        <f t="shared" si="346"/>
        <v>0</v>
      </c>
      <c r="AQ318" s="946"/>
      <c r="AT318" s="1025">
        <f>VLOOKUP($A318,'New Resources - Group'!$A$4:$Y$133,AT$2,FALSE)*AT$1</f>
        <v>0</v>
      </c>
      <c r="AU318" s="988">
        <f>$G318+AT318</f>
        <v>0</v>
      </c>
      <c r="AV318" s="989">
        <f t="shared" si="347"/>
        <v>0</v>
      </c>
      <c r="AW318" s="989">
        <f t="shared" si="348"/>
        <v>0</v>
      </c>
      <c r="AX318" s="989">
        <f t="shared" si="349"/>
        <v>0</v>
      </c>
      <c r="AY318" s="946"/>
      <c r="BB318" s="1025">
        <f>VLOOKUP($A318,'New Resources - Group'!$A$4:$Y$133,BB$2,FALSE)*BB$1</f>
        <v>0</v>
      </c>
      <c r="BC318" s="988">
        <f>$G318+BB318</f>
        <v>0</v>
      </c>
      <c r="BD318" s="989">
        <f t="shared" si="350"/>
        <v>0</v>
      </c>
      <c r="BE318" s="989">
        <f t="shared" si="351"/>
        <v>0</v>
      </c>
      <c r="BF318" s="989">
        <f t="shared" si="352"/>
        <v>0</v>
      </c>
      <c r="BG318" s="946"/>
      <c r="BJ318" s="1025">
        <f>VLOOKUP($A318,'New Resources - Group'!$A$4:$Y$133,BJ$2,FALSE)*BJ$1</f>
        <v>0</v>
      </c>
      <c r="BK318" s="988">
        <f>$G318+BJ318</f>
        <v>0</v>
      </c>
      <c r="BL318" s="989">
        <f t="shared" si="353"/>
        <v>0</v>
      </c>
      <c r="BM318" s="989">
        <f t="shared" si="354"/>
        <v>0</v>
      </c>
      <c r="BN318" s="989">
        <f t="shared" si="355"/>
        <v>0</v>
      </c>
      <c r="BO318" s="946"/>
      <c r="BR318" s="1025">
        <f>VLOOKUP($A318,'New Resources - Group'!$A$4:$Y$133,BR$2,FALSE)*BR$1</f>
        <v>0</v>
      </c>
      <c r="BS318" s="988">
        <f>$G318+BR318</f>
        <v>0</v>
      </c>
      <c r="BT318" s="989">
        <f t="shared" si="356"/>
        <v>0</v>
      </c>
      <c r="BU318" s="989">
        <f t="shared" si="357"/>
        <v>0</v>
      </c>
      <c r="BV318" s="989">
        <f t="shared" si="358"/>
        <v>0</v>
      </c>
      <c r="BW318" s="946"/>
      <c r="BZ318" s="1025">
        <f>VLOOKUP($A318,'New Resources - Group'!$A$4:$Y$133,BZ$2,FALSE)*BZ$1</f>
        <v>0</v>
      </c>
      <c r="CA318" s="988">
        <f>$G318+BZ318</f>
        <v>0</v>
      </c>
      <c r="CB318" s="989">
        <f t="shared" si="359"/>
        <v>0</v>
      </c>
      <c r="CC318" s="989">
        <f t="shared" si="360"/>
        <v>0</v>
      </c>
      <c r="CD318" s="989">
        <f t="shared" si="361"/>
        <v>0</v>
      </c>
      <c r="CE318" s="946"/>
      <c r="CH318" s="1025">
        <f>VLOOKUP($A318,'New Resources - Group'!$A$4:$Y$133,CH$2,FALSE)*CH$1</f>
        <v>0</v>
      </c>
      <c r="CI318" s="988">
        <f>$G318+CH318</f>
        <v>0</v>
      </c>
      <c r="CJ318" s="989">
        <f t="shared" si="362"/>
        <v>0</v>
      </c>
      <c r="CK318" s="989">
        <f t="shared" si="363"/>
        <v>0</v>
      </c>
      <c r="CL318" s="989">
        <f t="shared" si="364"/>
        <v>0</v>
      </c>
      <c r="CM318" s="946"/>
      <c r="CP318" s="1025">
        <f>VLOOKUP($A318,'New Resources - Group'!$A$4:$Y$133,CP$2,FALSE)*CP$1</f>
        <v>0</v>
      </c>
      <c r="CQ318" s="988">
        <f>$G318+CP318</f>
        <v>0</v>
      </c>
      <c r="CR318" s="989">
        <f t="shared" si="365"/>
        <v>0</v>
      </c>
      <c r="CS318" s="989">
        <f t="shared" si="366"/>
        <v>0</v>
      </c>
      <c r="CT318" s="989">
        <f t="shared" si="367"/>
        <v>0</v>
      </c>
      <c r="CU318" s="946"/>
      <c r="CX318" s="1025">
        <f>VLOOKUP($A318,'New Resources - Group'!$A$4:$Y$133,CX$2,FALSE)*CX$1</f>
        <v>0</v>
      </c>
      <c r="CY318" s="988">
        <f>$G318+CX318</f>
        <v>0</v>
      </c>
      <c r="CZ318" s="989">
        <f t="shared" si="368"/>
        <v>0</v>
      </c>
      <c r="DA318" s="989">
        <f t="shared" si="369"/>
        <v>0</v>
      </c>
      <c r="DB318" s="989">
        <f t="shared" si="370"/>
        <v>0</v>
      </c>
      <c r="DC318" s="946"/>
      <c r="DF318" s="1025">
        <f>VLOOKUP($A318,'New Resources - Group'!$A$4:$Y$133,DF$2,FALSE)*DF$1</f>
        <v>0</v>
      </c>
      <c r="DG318" s="988">
        <f>$G318+DF318</f>
        <v>0</v>
      </c>
      <c r="DH318" s="989">
        <f t="shared" si="371"/>
        <v>0</v>
      </c>
      <c r="DI318" s="989">
        <f t="shared" si="372"/>
        <v>0</v>
      </c>
      <c r="DJ318" s="989">
        <f t="shared" si="373"/>
        <v>0</v>
      </c>
      <c r="DK318" s="946"/>
      <c r="DN318" s="1025">
        <f>VLOOKUP($A318,'New Resources - Group'!$A$4:$Y$133,DN$2,FALSE)*DN$1</f>
        <v>0</v>
      </c>
      <c r="DO318" s="988">
        <f>$G318+DN318</f>
        <v>0</v>
      </c>
      <c r="DP318" s="989">
        <f t="shared" si="374"/>
        <v>0</v>
      </c>
      <c r="DQ318" s="989">
        <f t="shared" si="375"/>
        <v>0</v>
      </c>
      <c r="DR318" s="989">
        <f t="shared" si="376"/>
        <v>0</v>
      </c>
      <c r="DS318" s="946"/>
      <c r="DV318" s="1025">
        <f>VLOOKUP($A318,'New Resources - Group'!$A$4:$Y$133,DV$2,FALSE)*DV$1</f>
        <v>0</v>
      </c>
      <c r="DW318" s="988">
        <f>$G318+DV318</f>
        <v>0</v>
      </c>
      <c r="DX318" s="989">
        <f t="shared" si="377"/>
        <v>0</v>
      </c>
      <c r="DY318" s="989">
        <f t="shared" si="378"/>
        <v>0</v>
      </c>
      <c r="DZ318" s="989">
        <f t="shared" si="379"/>
        <v>0</v>
      </c>
      <c r="EA318" s="946"/>
      <c r="ED318" s="1025">
        <f>VLOOKUP($A318,'New Resources - Group'!$A$4:$Y$133,ED$2,FALSE)*ED$1</f>
        <v>0</v>
      </c>
      <c r="EE318" s="988">
        <f>$G318+ED318</f>
        <v>0</v>
      </c>
      <c r="EF318" s="989">
        <f t="shared" si="380"/>
        <v>0</v>
      </c>
      <c r="EG318" s="989">
        <f t="shared" si="381"/>
        <v>0</v>
      </c>
      <c r="EH318" s="989">
        <f t="shared" si="382"/>
        <v>0</v>
      </c>
      <c r="EI318" s="946"/>
      <c r="EL318" s="1025">
        <f>VLOOKUP($A318,'New Resources - Group'!$A$4:$Y$133,EL$2,FALSE)*EL$1</f>
        <v>0</v>
      </c>
      <c r="EM318" s="988">
        <f>$G318+EL318</f>
        <v>0</v>
      </c>
      <c r="EN318" s="989">
        <f t="shared" si="383"/>
        <v>0</v>
      </c>
      <c r="EO318" s="989">
        <f t="shared" si="384"/>
        <v>0</v>
      </c>
      <c r="EP318" s="989">
        <f t="shared" si="385"/>
        <v>0</v>
      </c>
      <c r="EQ318" s="946"/>
      <c r="ET318" s="1025">
        <f>VLOOKUP($A318,'New Resources - Group'!$A$4:$Y$133,ET$2,FALSE)*ET$1</f>
        <v>0</v>
      </c>
      <c r="EU318" s="988">
        <f>$G318+ET318</f>
        <v>0</v>
      </c>
      <c r="EV318" s="989">
        <f t="shared" si="386"/>
        <v>0</v>
      </c>
      <c r="EW318" s="989">
        <f t="shared" si="387"/>
        <v>0</v>
      </c>
      <c r="EX318" s="989">
        <f t="shared" si="388"/>
        <v>0</v>
      </c>
      <c r="EY318" s="946"/>
      <c r="FB318" s="1025">
        <f>VLOOKUP($A318,'New Resources - Group'!$A$4:$Y$133,FB$2,FALSE)*FB$1</f>
        <v>0</v>
      </c>
      <c r="FC318" s="988">
        <f>$G318+FB318</f>
        <v>0</v>
      </c>
      <c r="FD318" s="989">
        <f t="shared" si="389"/>
        <v>0</v>
      </c>
      <c r="FE318" s="989">
        <f t="shared" si="390"/>
        <v>0</v>
      </c>
      <c r="FF318" s="989">
        <f t="shared" si="391"/>
        <v>0</v>
      </c>
      <c r="FG318" s="946"/>
      <c r="FJ318" s="1025">
        <f>VLOOKUP($A318,'New Resources - Group'!$A$4:$Y$133,FJ$2,FALSE)*FJ$1</f>
        <v>0</v>
      </c>
      <c r="FK318" s="988">
        <f>$G318+FJ318</f>
        <v>0</v>
      </c>
      <c r="FL318" s="989">
        <f t="shared" si="392"/>
        <v>0</v>
      </c>
      <c r="FM318" s="989">
        <f t="shared" si="393"/>
        <v>0</v>
      </c>
      <c r="FN318" s="989">
        <f t="shared" si="394"/>
        <v>0</v>
      </c>
      <c r="FO318" s="946"/>
    </row>
    <row r="319" spans="1:171">
      <c r="A319" s="1267">
        <v>930</v>
      </c>
      <c r="B319" s="79" t="s">
        <v>455</v>
      </c>
      <c r="C319" s="1411" t="s">
        <v>768</v>
      </c>
      <c r="D319" s="764">
        <v>456.1</v>
      </c>
      <c r="E319" s="182" t="str">
        <f>'Sch 3B - Other Items'!E36</f>
        <v>TRANS</v>
      </c>
      <c r="F319" s="765"/>
      <c r="G319" s="182">
        <f>'Sch 3B - Other Items'!G36</f>
        <v>0</v>
      </c>
      <c r="H319" s="182">
        <f>'Sch 3B - Other Items'!H36</f>
        <v>0</v>
      </c>
      <c r="I319" s="182">
        <f>'Sch 3B - Other Items'!I36</f>
        <v>0</v>
      </c>
      <c r="J319" s="1247">
        <f>'Sch 3B - Other Items'!J36</f>
        <v>0</v>
      </c>
      <c r="K319" s="777">
        <f t="shared" si="334"/>
        <v>1</v>
      </c>
      <c r="N319" s="1025">
        <f>VLOOKUP($A319,'New Resources - Group'!$A$4:$Y$133,N$2,FALSE)*N$1</f>
        <v>0</v>
      </c>
      <c r="O319" s="988">
        <f>$G319+N319</f>
        <v>0</v>
      </c>
      <c r="P319" s="989">
        <f t="shared" si="335"/>
        <v>0</v>
      </c>
      <c r="Q319" s="989">
        <f t="shared" si="336"/>
        <v>0</v>
      </c>
      <c r="R319" s="989">
        <f t="shared" si="337"/>
        <v>0</v>
      </c>
      <c r="S319" s="946"/>
      <c r="V319" s="1025">
        <f>VLOOKUP($A319,'New Resources - Group'!$A$4:$Y$133,V$2,FALSE)*V$1</f>
        <v>0</v>
      </c>
      <c r="W319" s="988">
        <f>$G319+V319</f>
        <v>0</v>
      </c>
      <c r="X319" s="989">
        <f t="shared" si="338"/>
        <v>0</v>
      </c>
      <c r="Y319" s="989">
        <f t="shared" si="339"/>
        <v>0</v>
      </c>
      <c r="Z319" s="989">
        <f t="shared" si="340"/>
        <v>0</v>
      </c>
      <c r="AA319" s="946"/>
      <c r="AD319" s="1025">
        <f>VLOOKUP($A319,'New Resources - Group'!$A$4:$Y$133,AD$2,FALSE)*AD$1</f>
        <v>0</v>
      </c>
      <c r="AE319" s="988">
        <f>$G319+AD319</f>
        <v>0</v>
      </c>
      <c r="AF319" s="989">
        <f t="shared" si="341"/>
        <v>0</v>
      </c>
      <c r="AG319" s="989">
        <f t="shared" si="342"/>
        <v>0</v>
      </c>
      <c r="AH319" s="989">
        <f t="shared" si="343"/>
        <v>0</v>
      </c>
      <c r="AI319" s="946"/>
      <c r="AL319" s="1025">
        <f>VLOOKUP($A319,'New Resources - Group'!$A$4:$Y$133,AL$2,FALSE)*AL$1</f>
        <v>0</v>
      </c>
      <c r="AM319" s="988">
        <f>$G319+AL319</f>
        <v>0</v>
      </c>
      <c r="AN319" s="989">
        <f t="shared" si="344"/>
        <v>0</v>
      </c>
      <c r="AO319" s="989">
        <f t="shared" si="345"/>
        <v>0</v>
      </c>
      <c r="AP319" s="989">
        <f t="shared" si="346"/>
        <v>0</v>
      </c>
      <c r="AQ319" s="946"/>
      <c r="AT319" s="1025">
        <f>VLOOKUP($A319,'New Resources - Group'!$A$4:$Y$133,AT$2,FALSE)*AT$1</f>
        <v>0</v>
      </c>
      <c r="AU319" s="988">
        <f>$G319+AT319</f>
        <v>0</v>
      </c>
      <c r="AV319" s="989">
        <f t="shared" si="347"/>
        <v>0</v>
      </c>
      <c r="AW319" s="989">
        <f t="shared" si="348"/>
        <v>0</v>
      </c>
      <c r="AX319" s="989">
        <f t="shared" si="349"/>
        <v>0</v>
      </c>
      <c r="AY319" s="946"/>
      <c r="BB319" s="1025">
        <f>VLOOKUP($A319,'New Resources - Group'!$A$4:$Y$133,BB$2,FALSE)*BB$1</f>
        <v>0</v>
      </c>
      <c r="BC319" s="988">
        <f>$G319+BB319</f>
        <v>0</v>
      </c>
      <c r="BD319" s="989">
        <f t="shared" si="350"/>
        <v>0</v>
      </c>
      <c r="BE319" s="989">
        <f t="shared" si="351"/>
        <v>0</v>
      </c>
      <c r="BF319" s="989">
        <f t="shared" si="352"/>
        <v>0</v>
      </c>
      <c r="BG319" s="946"/>
      <c r="BJ319" s="1025">
        <f>VLOOKUP($A319,'New Resources - Group'!$A$4:$Y$133,BJ$2,FALSE)*BJ$1</f>
        <v>0</v>
      </c>
      <c r="BK319" s="988">
        <f>$G319+BJ319</f>
        <v>0</v>
      </c>
      <c r="BL319" s="989">
        <f t="shared" si="353"/>
        <v>0</v>
      </c>
      <c r="BM319" s="989">
        <f t="shared" si="354"/>
        <v>0</v>
      </c>
      <c r="BN319" s="989">
        <f t="shared" si="355"/>
        <v>0</v>
      </c>
      <c r="BO319" s="946"/>
      <c r="BR319" s="1025">
        <f>VLOOKUP($A319,'New Resources - Group'!$A$4:$Y$133,BR$2,FALSE)*BR$1</f>
        <v>0</v>
      </c>
      <c r="BS319" s="988">
        <f>$G319+BR319</f>
        <v>0</v>
      </c>
      <c r="BT319" s="989">
        <f t="shared" si="356"/>
        <v>0</v>
      </c>
      <c r="BU319" s="989">
        <f t="shared" si="357"/>
        <v>0</v>
      </c>
      <c r="BV319" s="989">
        <f t="shared" si="358"/>
        <v>0</v>
      </c>
      <c r="BW319" s="946"/>
      <c r="BZ319" s="1025">
        <f>VLOOKUP($A319,'New Resources - Group'!$A$4:$Y$133,BZ$2,FALSE)*BZ$1</f>
        <v>0</v>
      </c>
      <c r="CA319" s="988">
        <f>$G319+BZ319</f>
        <v>0</v>
      </c>
      <c r="CB319" s="989">
        <f t="shared" si="359"/>
        <v>0</v>
      </c>
      <c r="CC319" s="989">
        <f t="shared" si="360"/>
        <v>0</v>
      </c>
      <c r="CD319" s="989">
        <f t="shared" si="361"/>
        <v>0</v>
      </c>
      <c r="CE319" s="946"/>
      <c r="CH319" s="1025">
        <f>VLOOKUP($A319,'New Resources - Group'!$A$4:$Y$133,CH$2,FALSE)*CH$1</f>
        <v>0</v>
      </c>
      <c r="CI319" s="988">
        <f>$G319+CH319</f>
        <v>0</v>
      </c>
      <c r="CJ319" s="989">
        <f t="shared" si="362"/>
        <v>0</v>
      </c>
      <c r="CK319" s="989">
        <f t="shared" si="363"/>
        <v>0</v>
      </c>
      <c r="CL319" s="989">
        <f t="shared" si="364"/>
        <v>0</v>
      </c>
      <c r="CM319" s="946"/>
      <c r="CP319" s="1025">
        <f>VLOOKUP($A319,'New Resources - Group'!$A$4:$Y$133,CP$2,FALSE)*CP$1</f>
        <v>0</v>
      </c>
      <c r="CQ319" s="988">
        <f>$G319+CP319</f>
        <v>0</v>
      </c>
      <c r="CR319" s="989">
        <f t="shared" si="365"/>
        <v>0</v>
      </c>
      <c r="CS319" s="989">
        <f t="shared" si="366"/>
        <v>0</v>
      </c>
      <c r="CT319" s="989">
        <f t="shared" si="367"/>
        <v>0</v>
      </c>
      <c r="CU319" s="946"/>
      <c r="CX319" s="1025">
        <f>VLOOKUP($A319,'New Resources - Group'!$A$4:$Y$133,CX$2,FALSE)*CX$1</f>
        <v>0</v>
      </c>
      <c r="CY319" s="988">
        <f>$G319+CX319</f>
        <v>0</v>
      </c>
      <c r="CZ319" s="989">
        <f t="shared" si="368"/>
        <v>0</v>
      </c>
      <c r="DA319" s="989">
        <f t="shared" si="369"/>
        <v>0</v>
      </c>
      <c r="DB319" s="989">
        <f t="shared" si="370"/>
        <v>0</v>
      </c>
      <c r="DC319" s="946"/>
      <c r="DF319" s="1025">
        <f>VLOOKUP($A319,'New Resources - Group'!$A$4:$Y$133,DF$2,FALSE)*DF$1</f>
        <v>0</v>
      </c>
      <c r="DG319" s="988">
        <f>$G319+DF319</f>
        <v>0</v>
      </c>
      <c r="DH319" s="989">
        <f t="shared" si="371"/>
        <v>0</v>
      </c>
      <c r="DI319" s="989">
        <f t="shared" si="372"/>
        <v>0</v>
      </c>
      <c r="DJ319" s="989">
        <f t="shared" si="373"/>
        <v>0</v>
      </c>
      <c r="DK319" s="946"/>
      <c r="DN319" s="1025">
        <f>VLOOKUP($A319,'New Resources - Group'!$A$4:$Y$133,DN$2,FALSE)*DN$1</f>
        <v>0</v>
      </c>
      <c r="DO319" s="988">
        <f>$G319+DN319</f>
        <v>0</v>
      </c>
      <c r="DP319" s="989">
        <f t="shared" si="374"/>
        <v>0</v>
      </c>
      <c r="DQ319" s="989">
        <f t="shared" si="375"/>
        <v>0</v>
      </c>
      <c r="DR319" s="989">
        <f t="shared" si="376"/>
        <v>0</v>
      </c>
      <c r="DS319" s="946"/>
      <c r="DV319" s="1025">
        <f>VLOOKUP($A319,'New Resources - Group'!$A$4:$Y$133,DV$2,FALSE)*DV$1</f>
        <v>0</v>
      </c>
      <c r="DW319" s="988">
        <f>$G319+DV319</f>
        <v>0</v>
      </c>
      <c r="DX319" s="989">
        <f t="shared" si="377"/>
        <v>0</v>
      </c>
      <c r="DY319" s="989">
        <f t="shared" si="378"/>
        <v>0</v>
      </c>
      <c r="DZ319" s="989">
        <f t="shared" si="379"/>
        <v>0</v>
      </c>
      <c r="EA319" s="946"/>
      <c r="ED319" s="1025">
        <f>VLOOKUP($A319,'New Resources - Group'!$A$4:$Y$133,ED$2,FALSE)*ED$1</f>
        <v>0</v>
      </c>
      <c r="EE319" s="988">
        <f>$G319+ED319</f>
        <v>0</v>
      </c>
      <c r="EF319" s="989">
        <f t="shared" si="380"/>
        <v>0</v>
      </c>
      <c r="EG319" s="989">
        <f t="shared" si="381"/>
        <v>0</v>
      </c>
      <c r="EH319" s="989">
        <f t="shared" si="382"/>
        <v>0</v>
      </c>
      <c r="EI319" s="946"/>
      <c r="EL319" s="1025">
        <f>VLOOKUP($A319,'New Resources - Group'!$A$4:$Y$133,EL$2,FALSE)*EL$1</f>
        <v>0</v>
      </c>
      <c r="EM319" s="988">
        <f>$G319+EL319</f>
        <v>0</v>
      </c>
      <c r="EN319" s="989">
        <f t="shared" si="383"/>
        <v>0</v>
      </c>
      <c r="EO319" s="989">
        <f t="shared" si="384"/>
        <v>0</v>
      </c>
      <c r="EP319" s="989">
        <f t="shared" si="385"/>
        <v>0</v>
      </c>
      <c r="EQ319" s="946"/>
      <c r="ET319" s="1025">
        <f>VLOOKUP($A319,'New Resources - Group'!$A$4:$Y$133,ET$2,FALSE)*ET$1</f>
        <v>0</v>
      </c>
      <c r="EU319" s="988">
        <f>$G319+ET319</f>
        <v>0</v>
      </c>
      <c r="EV319" s="989">
        <f t="shared" si="386"/>
        <v>0</v>
      </c>
      <c r="EW319" s="989">
        <f t="shared" si="387"/>
        <v>0</v>
      </c>
      <c r="EX319" s="989">
        <f t="shared" si="388"/>
        <v>0</v>
      </c>
      <c r="EY319" s="946"/>
      <c r="FB319" s="1025">
        <f>VLOOKUP($A319,'New Resources - Group'!$A$4:$Y$133,FB$2,FALSE)*FB$1</f>
        <v>0</v>
      </c>
      <c r="FC319" s="988">
        <f>$G319+FB319</f>
        <v>0</v>
      </c>
      <c r="FD319" s="989">
        <f t="shared" si="389"/>
        <v>0</v>
      </c>
      <c r="FE319" s="989">
        <f t="shared" si="390"/>
        <v>0</v>
      </c>
      <c r="FF319" s="989">
        <f t="shared" si="391"/>
        <v>0</v>
      </c>
      <c r="FG319" s="946"/>
      <c r="FJ319" s="1025">
        <f>VLOOKUP($A319,'New Resources - Group'!$A$4:$Y$133,FJ$2,FALSE)*FJ$1</f>
        <v>0</v>
      </c>
      <c r="FK319" s="988">
        <f>$G319+FJ319</f>
        <v>0</v>
      </c>
      <c r="FL319" s="989">
        <f t="shared" si="392"/>
        <v>0</v>
      </c>
      <c r="FM319" s="989">
        <f t="shared" si="393"/>
        <v>0</v>
      </c>
      <c r="FN319" s="989">
        <f t="shared" si="394"/>
        <v>0</v>
      </c>
      <c r="FO319" s="946"/>
    </row>
    <row r="320" spans="1:171">
      <c r="A320" s="1166"/>
      <c r="B320" s="79"/>
      <c r="C320" s="55"/>
      <c r="D320" s="196"/>
      <c r="E320" s="55"/>
      <c r="F320" s="55"/>
      <c r="G320" s="221"/>
      <c r="H320" s="221"/>
      <c r="I320" s="221"/>
      <c r="J320" s="1251"/>
      <c r="K320" s="777"/>
      <c r="S320" s="946"/>
      <c r="AA320" s="946"/>
      <c r="AI320" s="946"/>
      <c r="AQ320" s="946"/>
      <c r="AY320" s="946"/>
      <c r="BG320" s="946"/>
      <c r="BO320" s="946"/>
      <c r="BW320" s="946"/>
      <c r="CE320" s="946"/>
      <c r="CM320" s="946"/>
      <c r="CU320" s="946"/>
      <c r="DC320" s="946"/>
      <c r="DK320" s="946"/>
      <c r="DS320" s="946"/>
      <c r="EA320" s="946"/>
      <c r="EI320" s="946"/>
      <c r="EQ320" s="946"/>
      <c r="EY320" s="946"/>
      <c r="FG320" s="946"/>
      <c r="FO320" s="946"/>
    </row>
    <row r="321" spans="1:171">
      <c r="A321" s="1169" t="s">
        <v>48</v>
      </c>
      <c r="B321" s="64"/>
      <c r="C321" s="788"/>
      <c r="D321" s="789"/>
      <c r="E321" s="789"/>
      <c r="F321" s="790"/>
      <c r="G321" s="797">
        <f>SUM(G313:G319)</f>
        <v>0</v>
      </c>
      <c r="H321" s="797">
        <f>SUM(H313:H319)</f>
        <v>0</v>
      </c>
      <c r="I321" s="797">
        <f>SUM(I313:I319)</f>
        <v>0</v>
      </c>
      <c r="J321" s="1254">
        <f>SUM(J313:J319)</f>
        <v>0</v>
      </c>
      <c r="K321" s="777"/>
      <c r="O321" s="1005">
        <f>SUM(O313:O319)</f>
        <v>0</v>
      </c>
      <c r="P321" s="1005">
        <f>SUM(P313:P319)</f>
        <v>0</v>
      </c>
      <c r="Q321" s="1005">
        <f>SUM(Q313:Q319)</f>
        <v>0</v>
      </c>
      <c r="R321" s="1005">
        <f>SUM(R313:R319)</f>
        <v>0</v>
      </c>
      <c r="S321" s="946"/>
      <c r="W321" s="1005">
        <f>SUM(W313:W319)</f>
        <v>0</v>
      </c>
      <c r="X321" s="1005">
        <f>SUM(X313:X319)</f>
        <v>0</v>
      </c>
      <c r="Y321" s="1005">
        <f>SUM(Y313:Y319)</f>
        <v>0</v>
      </c>
      <c r="Z321" s="1005">
        <f>SUM(Z313:Z319)</f>
        <v>0</v>
      </c>
      <c r="AA321" s="946"/>
      <c r="AE321" s="1005">
        <f>SUM(AE313:AE319)</f>
        <v>0</v>
      </c>
      <c r="AF321" s="1005">
        <f>SUM(AF313:AF319)</f>
        <v>0</v>
      </c>
      <c r="AG321" s="1005">
        <f>SUM(AG313:AG319)</f>
        <v>0</v>
      </c>
      <c r="AH321" s="1005">
        <f>SUM(AH313:AH319)</f>
        <v>0</v>
      </c>
      <c r="AI321" s="946"/>
      <c r="AM321" s="1005">
        <f>SUM(AM313:AM319)</f>
        <v>0</v>
      </c>
      <c r="AN321" s="1005">
        <f>SUM(AN313:AN319)</f>
        <v>0</v>
      </c>
      <c r="AO321" s="1005">
        <f>SUM(AO313:AO319)</f>
        <v>0</v>
      </c>
      <c r="AP321" s="1005">
        <f>SUM(AP313:AP319)</f>
        <v>0</v>
      </c>
      <c r="AQ321" s="946"/>
      <c r="AU321" s="1005">
        <f>SUM(AU313:AU319)</f>
        <v>0</v>
      </c>
      <c r="AV321" s="1005">
        <f>SUM(AV313:AV319)</f>
        <v>0</v>
      </c>
      <c r="AW321" s="1005">
        <f>SUM(AW313:AW319)</f>
        <v>0</v>
      </c>
      <c r="AX321" s="1005">
        <f>SUM(AX313:AX319)</f>
        <v>0</v>
      </c>
      <c r="AY321" s="946"/>
      <c r="BC321" s="1005">
        <f>SUM(BC313:BC319)</f>
        <v>0</v>
      </c>
      <c r="BD321" s="1005">
        <f>SUM(BD313:BD319)</f>
        <v>0</v>
      </c>
      <c r="BE321" s="1005">
        <f>SUM(BE313:BE319)</f>
        <v>0</v>
      </c>
      <c r="BF321" s="1005">
        <f>SUM(BF313:BF319)</f>
        <v>0</v>
      </c>
      <c r="BG321" s="946"/>
      <c r="BK321" s="1005">
        <f>SUM(BK313:BK319)</f>
        <v>0</v>
      </c>
      <c r="BL321" s="1005">
        <f>SUM(BL313:BL319)</f>
        <v>0</v>
      </c>
      <c r="BM321" s="1005">
        <f>SUM(BM313:BM319)</f>
        <v>0</v>
      </c>
      <c r="BN321" s="1005">
        <f>SUM(BN313:BN319)</f>
        <v>0</v>
      </c>
      <c r="BO321" s="946"/>
      <c r="BS321" s="1005">
        <f>SUM(BS313:BS319)</f>
        <v>0</v>
      </c>
      <c r="BT321" s="1005">
        <f>SUM(BT313:BT319)</f>
        <v>0</v>
      </c>
      <c r="BU321" s="1005">
        <f>SUM(BU313:BU319)</f>
        <v>0</v>
      </c>
      <c r="BV321" s="1005">
        <f>SUM(BV313:BV319)</f>
        <v>0</v>
      </c>
      <c r="BW321" s="946"/>
      <c r="CA321" s="1005">
        <f>SUM(CA313:CA319)</f>
        <v>0</v>
      </c>
      <c r="CB321" s="1005">
        <f>SUM(CB313:CB319)</f>
        <v>0</v>
      </c>
      <c r="CC321" s="1005">
        <f>SUM(CC313:CC319)</f>
        <v>0</v>
      </c>
      <c r="CD321" s="1005">
        <f>SUM(CD313:CD319)</f>
        <v>0</v>
      </c>
      <c r="CE321" s="946"/>
      <c r="CI321" s="1005">
        <f>SUM(CI313:CI319)</f>
        <v>0</v>
      </c>
      <c r="CJ321" s="1005">
        <f>SUM(CJ313:CJ319)</f>
        <v>0</v>
      </c>
      <c r="CK321" s="1005">
        <f>SUM(CK313:CK319)</f>
        <v>0</v>
      </c>
      <c r="CL321" s="1005">
        <f>SUM(CL313:CL319)</f>
        <v>0</v>
      </c>
      <c r="CM321" s="946"/>
      <c r="CQ321" s="1005">
        <f>SUM(CQ313:CQ319)</f>
        <v>0</v>
      </c>
      <c r="CR321" s="1005">
        <f>SUM(CR313:CR319)</f>
        <v>0</v>
      </c>
      <c r="CS321" s="1005">
        <f>SUM(CS313:CS319)</f>
        <v>0</v>
      </c>
      <c r="CT321" s="1005">
        <f>SUM(CT313:CT319)</f>
        <v>0</v>
      </c>
      <c r="CU321" s="946"/>
      <c r="CY321" s="1005">
        <f>SUM(CY313:CY319)</f>
        <v>0</v>
      </c>
      <c r="CZ321" s="1005">
        <f>SUM(CZ313:CZ319)</f>
        <v>0</v>
      </c>
      <c r="DA321" s="1005">
        <f>SUM(DA313:DA319)</f>
        <v>0</v>
      </c>
      <c r="DB321" s="1005">
        <f>SUM(DB313:DB319)</f>
        <v>0</v>
      </c>
      <c r="DC321" s="946"/>
      <c r="DG321" s="1005">
        <f>SUM(DG313:DG319)</f>
        <v>0</v>
      </c>
      <c r="DH321" s="1005">
        <f>SUM(DH313:DH319)</f>
        <v>0</v>
      </c>
      <c r="DI321" s="1005">
        <f>SUM(DI313:DI319)</f>
        <v>0</v>
      </c>
      <c r="DJ321" s="1005">
        <f>SUM(DJ313:DJ319)</f>
        <v>0</v>
      </c>
      <c r="DK321" s="946"/>
      <c r="DO321" s="1005">
        <f>SUM(DO313:DO319)</f>
        <v>0</v>
      </c>
      <c r="DP321" s="1005">
        <f>SUM(DP313:DP319)</f>
        <v>0</v>
      </c>
      <c r="DQ321" s="1005">
        <f>SUM(DQ313:DQ319)</f>
        <v>0</v>
      </c>
      <c r="DR321" s="1005">
        <f>SUM(DR313:DR319)</f>
        <v>0</v>
      </c>
      <c r="DS321" s="946"/>
      <c r="DW321" s="1005">
        <f>SUM(DW313:DW319)</f>
        <v>0</v>
      </c>
      <c r="DX321" s="1005">
        <f>SUM(DX313:DX319)</f>
        <v>0</v>
      </c>
      <c r="DY321" s="1005">
        <f>SUM(DY313:DY319)</f>
        <v>0</v>
      </c>
      <c r="DZ321" s="1005">
        <f>SUM(DZ313:DZ319)</f>
        <v>0</v>
      </c>
      <c r="EA321" s="946"/>
      <c r="EE321" s="1005">
        <f>SUM(EE313:EE319)</f>
        <v>0</v>
      </c>
      <c r="EF321" s="1005">
        <f>SUM(EF313:EF319)</f>
        <v>0</v>
      </c>
      <c r="EG321" s="1005">
        <f>SUM(EG313:EG319)</f>
        <v>0</v>
      </c>
      <c r="EH321" s="1005">
        <f>SUM(EH313:EH319)</f>
        <v>0</v>
      </c>
      <c r="EI321" s="946"/>
      <c r="EM321" s="1005">
        <f>SUM(EM313:EM319)</f>
        <v>0</v>
      </c>
      <c r="EN321" s="1005">
        <f>SUM(EN313:EN319)</f>
        <v>0</v>
      </c>
      <c r="EO321" s="1005">
        <f>SUM(EO313:EO319)</f>
        <v>0</v>
      </c>
      <c r="EP321" s="1005">
        <f>SUM(EP313:EP319)</f>
        <v>0</v>
      </c>
      <c r="EQ321" s="946"/>
      <c r="EU321" s="1005">
        <f>SUM(EU313:EU319)</f>
        <v>0</v>
      </c>
      <c r="EV321" s="1005">
        <f>SUM(EV313:EV319)</f>
        <v>0</v>
      </c>
      <c r="EW321" s="1005">
        <f>SUM(EW313:EW319)</f>
        <v>0</v>
      </c>
      <c r="EX321" s="1005">
        <f>SUM(EX313:EX319)</f>
        <v>0</v>
      </c>
      <c r="EY321" s="946"/>
      <c r="FC321" s="1005">
        <f>SUM(FC313:FC319)</f>
        <v>0</v>
      </c>
      <c r="FD321" s="1005">
        <f>SUM(FD313:FD319)</f>
        <v>0</v>
      </c>
      <c r="FE321" s="1005">
        <f>SUM(FE313:FE319)</f>
        <v>0</v>
      </c>
      <c r="FF321" s="1005">
        <f>SUM(FF313:FF319)</f>
        <v>0</v>
      </c>
      <c r="FG321" s="946"/>
      <c r="FK321" s="1005">
        <f>SUM(FK313:FK319)</f>
        <v>0</v>
      </c>
      <c r="FL321" s="1005">
        <f>SUM(FL313:FL319)</f>
        <v>0</v>
      </c>
      <c r="FM321" s="1005">
        <f>SUM(FM313:FM319)</f>
        <v>0</v>
      </c>
      <c r="FN321" s="1005">
        <f>SUM(FN313:FN319)</f>
        <v>0</v>
      </c>
      <c r="FO321" s="946"/>
    </row>
    <row r="322" spans="1:171">
      <c r="A322" s="1169"/>
      <c r="B322" s="64"/>
      <c r="C322" s="55"/>
      <c r="D322" s="55"/>
      <c r="E322" s="55"/>
      <c r="F322" s="55"/>
      <c r="G322" s="908"/>
      <c r="H322" s="908"/>
      <c r="I322" s="908"/>
      <c r="J322" s="1310"/>
      <c r="K322" s="777"/>
      <c r="O322" s="952"/>
      <c r="P322" s="952"/>
      <c r="Q322" s="952"/>
      <c r="R322" s="952"/>
      <c r="S322" s="946"/>
      <c r="W322" s="952"/>
      <c r="X322" s="952"/>
      <c r="Y322" s="952"/>
      <c r="Z322" s="952"/>
      <c r="AA322" s="946"/>
      <c r="AE322" s="952"/>
      <c r="AF322" s="952"/>
      <c r="AG322" s="952"/>
      <c r="AH322" s="952"/>
      <c r="AI322" s="946"/>
      <c r="AM322" s="952"/>
      <c r="AN322" s="952"/>
      <c r="AO322" s="952"/>
      <c r="AP322" s="952"/>
      <c r="AQ322" s="946"/>
      <c r="AU322" s="952"/>
      <c r="AV322" s="952"/>
      <c r="AW322" s="952"/>
      <c r="AX322" s="952"/>
      <c r="AY322" s="946"/>
      <c r="BC322" s="952"/>
      <c r="BD322" s="952"/>
      <c r="BE322" s="952"/>
      <c r="BF322" s="952"/>
      <c r="BG322" s="946"/>
      <c r="BK322" s="952"/>
      <c r="BL322" s="952"/>
      <c r="BM322" s="952"/>
      <c r="BN322" s="952"/>
      <c r="BO322" s="946"/>
      <c r="BS322" s="952"/>
      <c r="BT322" s="952"/>
      <c r="BU322" s="952"/>
      <c r="BV322" s="952"/>
      <c r="BW322" s="946"/>
      <c r="CA322" s="952"/>
      <c r="CB322" s="952"/>
      <c r="CC322" s="952"/>
      <c r="CD322" s="952"/>
      <c r="CE322" s="946"/>
      <c r="CI322" s="952"/>
      <c r="CJ322" s="952"/>
      <c r="CK322" s="952"/>
      <c r="CL322" s="952"/>
      <c r="CM322" s="946"/>
      <c r="CQ322" s="952"/>
      <c r="CR322" s="952"/>
      <c r="CS322" s="952"/>
      <c r="CT322" s="952"/>
      <c r="CU322" s="946"/>
      <c r="CY322" s="952"/>
      <c r="CZ322" s="952"/>
      <c r="DA322" s="952"/>
      <c r="DB322" s="952"/>
      <c r="DC322" s="946"/>
      <c r="DG322" s="952"/>
      <c r="DH322" s="952"/>
      <c r="DI322" s="952"/>
      <c r="DJ322" s="952"/>
      <c r="DK322" s="946"/>
      <c r="DO322" s="952"/>
      <c r="DP322" s="952"/>
      <c r="DQ322" s="952"/>
      <c r="DR322" s="952"/>
      <c r="DS322" s="946"/>
      <c r="DW322" s="952"/>
      <c r="DX322" s="952"/>
      <c r="DY322" s="952"/>
      <c r="DZ322" s="952"/>
      <c r="EA322" s="946"/>
      <c r="EE322" s="952"/>
      <c r="EF322" s="952"/>
      <c r="EG322" s="952"/>
      <c r="EH322" s="952"/>
      <c r="EI322" s="946"/>
      <c r="EM322" s="952"/>
      <c r="EN322" s="952"/>
      <c r="EO322" s="952"/>
      <c r="EP322" s="952"/>
      <c r="EQ322" s="946"/>
      <c r="EU322" s="952"/>
      <c r="EV322" s="952"/>
      <c r="EW322" s="952"/>
      <c r="EX322" s="952"/>
      <c r="EY322" s="946"/>
      <c r="FC322" s="952"/>
      <c r="FD322" s="952"/>
      <c r="FE322" s="952"/>
      <c r="FF322" s="952"/>
      <c r="FG322" s="946"/>
      <c r="FK322" s="952"/>
      <c r="FL322" s="952"/>
      <c r="FM322" s="952"/>
      <c r="FN322" s="952"/>
      <c r="FO322" s="946"/>
    </row>
    <row r="323" spans="1:171">
      <c r="A323" s="1169" t="s">
        <v>49</v>
      </c>
      <c r="B323" s="64"/>
      <c r="C323" s="788"/>
      <c r="D323" s="789"/>
      <c r="E323" s="789"/>
      <c r="F323" s="790"/>
      <c r="G323" s="797">
        <f>+G321+G310+G305</f>
        <v>0</v>
      </c>
      <c r="H323" s="797">
        <f>+H321+H310+H305</f>
        <v>0</v>
      </c>
      <c r="I323" s="797">
        <f>+I321+I310+I305</f>
        <v>0</v>
      </c>
      <c r="J323" s="1254">
        <f>+J321+J310+J305</f>
        <v>0</v>
      </c>
      <c r="K323" s="777"/>
      <c r="O323" s="1005" t="e">
        <f>+O321+O310+O305</f>
        <v>#DIV/0!</v>
      </c>
      <c r="P323" s="1005" t="e">
        <f>+P321+P310+P305</f>
        <v>#DIV/0!</v>
      </c>
      <c r="Q323" s="1005" t="e">
        <f>+Q321+Q310+Q305</f>
        <v>#DIV/0!</v>
      </c>
      <c r="R323" s="1005" t="e">
        <f>+R321+R310+R305</f>
        <v>#DIV/0!</v>
      </c>
      <c r="S323" s="946"/>
      <c r="W323" s="1005" t="e">
        <f>+W321+W310+W305</f>
        <v>#DIV/0!</v>
      </c>
      <c r="X323" s="1005" t="e">
        <f>+X321+X310+X305</f>
        <v>#DIV/0!</v>
      </c>
      <c r="Y323" s="1005" t="e">
        <f>+Y321+Y310+Y305</f>
        <v>#DIV/0!</v>
      </c>
      <c r="Z323" s="1005" t="e">
        <f>+Z321+Z310+Z305</f>
        <v>#DIV/0!</v>
      </c>
      <c r="AA323" s="946"/>
      <c r="AE323" s="1005" t="e">
        <f>+AE321+AE310+AE305</f>
        <v>#DIV/0!</v>
      </c>
      <c r="AF323" s="1005" t="e">
        <f>+AF321+AF310+AF305</f>
        <v>#DIV/0!</v>
      </c>
      <c r="AG323" s="1005" t="e">
        <f>+AG321+AG310+AG305</f>
        <v>#DIV/0!</v>
      </c>
      <c r="AH323" s="1005" t="e">
        <f>+AH321+AH310+AH305</f>
        <v>#DIV/0!</v>
      </c>
      <c r="AI323" s="946"/>
      <c r="AM323" s="1005" t="e">
        <f>+AM321+AM310+AM305</f>
        <v>#DIV/0!</v>
      </c>
      <c r="AN323" s="1005" t="e">
        <f>+AN321+AN310+AN305</f>
        <v>#DIV/0!</v>
      </c>
      <c r="AO323" s="1005" t="e">
        <f>+AO321+AO310+AO305</f>
        <v>#DIV/0!</v>
      </c>
      <c r="AP323" s="1005" t="e">
        <f>+AP321+AP310+AP305</f>
        <v>#DIV/0!</v>
      </c>
      <c r="AQ323" s="946"/>
      <c r="AU323" s="1005" t="e">
        <f>+AU321+AU310+AU305</f>
        <v>#DIV/0!</v>
      </c>
      <c r="AV323" s="1005" t="e">
        <f>+AV321+AV310+AV305</f>
        <v>#DIV/0!</v>
      </c>
      <c r="AW323" s="1005" t="e">
        <f>+AW321+AW310+AW305</f>
        <v>#DIV/0!</v>
      </c>
      <c r="AX323" s="1005" t="e">
        <f>+AX321+AX310+AX305</f>
        <v>#DIV/0!</v>
      </c>
      <c r="AY323" s="946"/>
      <c r="BC323" s="1005" t="e">
        <f>+BC321+BC310+BC305</f>
        <v>#DIV/0!</v>
      </c>
      <c r="BD323" s="1005" t="e">
        <f>+BD321+BD310+BD305</f>
        <v>#DIV/0!</v>
      </c>
      <c r="BE323" s="1005" t="e">
        <f>+BE321+BE310+BE305</f>
        <v>#DIV/0!</v>
      </c>
      <c r="BF323" s="1005" t="e">
        <f>+BF321+BF310+BF305</f>
        <v>#DIV/0!</v>
      </c>
      <c r="BG323" s="946"/>
      <c r="BK323" s="1005" t="e">
        <f>+BK321+BK310+BK305</f>
        <v>#DIV/0!</v>
      </c>
      <c r="BL323" s="1005" t="e">
        <f>+BL321+BL310+BL305</f>
        <v>#DIV/0!</v>
      </c>
      <c r="BM323" s="1005" t="e">
        <f>+BM321+BM310+BM305</f>
        <v>#DIV/0!</v>
      </c>
      <c r="BN323" s="1005" t="e">
        <f>+BN321+BN310+BN305</f>
        <v>#DIV/0!</v>
      </c>
      <c r="BO323" s="946"/>
      <c r="BS323" s="1005" t="e">
        <f>+BS321+BS310+BS305</f>
        <v>#DIV/0!</v>
      </c>
      <c r="BT323" s="1005" t="e">
        <f>+BT321+BT310+BT305</f>
        <v>#DIV/0!</v>
      </c>
      <c r="BU323" s="1005" t="e">
        <f>+BU321+BU310+BU305</f>
        <v>#DIV/0!</v>
      </c>
      <c r="BV323" s="1005" t="e">
        <f>+BV321+BV310+BV305</f>
        <v>#DIV/0!</v>
      </c>
      <c r="BW323" s="946"/>
      <c r="CA323" s="1005" t="e">
        <f>+CA321+CA310+CA305</f>
        <v>#DIV/0!</v>
      </c>
      <c r="CB323" s="1005" t="e">
        <f>+CB321+CB310+CB305</f>
        <v>#DIV/0!</v>
      </c>
      <c r="CC323" s="1005" t="e">
        <f>+CC321+CC310+CC305</f>
        <v>#DIV/0!</v>
      </c>
      <c r="CD323" s="1005" t="e">
        <f>+CD321+CD310+CD305</f>
        <v>#DIV/0!</v>
      </c>
      <c r="CE323" s="946"/>
      <c r="CI323" s="1005" t="e">
        <f>+CI321+CI310+CI305</f>
        <v>#DIV/0!</v>
      </c>
      <c r="CJ323" s="1005" t="e">
        <f>+CJ321+CJ310+CJ305</f>
        <v>#DIV/0!</v>
      </c>
      <c r="CK323" s="1005" t="e">
        <f>+CK321+CK310+CK305</f>
        <v>#DIV/0!</v>
      </c>
      <c r="CL323" s="1005" t="e">
        <f>+CL321+CL310+CL305</f>
        <v>#DIV/0!</v>
      </c>
      <c r="CM323" s="946"/>
      <c r="CQ323" s="1005" t="e">
        <f>+CQ321+CQ310+CQ305</f>
        <v>#DIV/0!</v>
      </c>
      <c r="CR323" s="1005" t="e">
        <f>+CR321+CR310+CR305</f>
        <v>#DIV/0!</v>
      </c>
      <c r="CS323" s="1005" t="e">
        <f>+CS321+CS310+CS305</f>
        <v>#DIV/0!</v>
      </c>
      <c r="CT323" s="1005" t="e">
        <f>+CT321+CT310+CT305</f>
        <v>#DIV/0!</v>
      </c>
      <c r="CU323" s="946"/>
      <c r="CY323" s="1005" t="e">
        <f>+CY321+CY310+CY305</f>
        <v>#DIV/0!</v>
      </c>
      <c r="CZ323" s="1005" t="e">
        <f>+CZ321+CZ310+CZ305</f>
        <v>#DIV/0!</v>
      </c>
      <c r="DA323" s="1005" t="e">
        <f>+DA321+DA310+DA305</f>
        <v>#DIV/0!</v>
      </c>
      <c r="DB323" s="1005" t="e">
        <f>+DB321+DB310+DB305</f>
        <v>#DIV/0!</v>
      </c>
      <c r="DC323" s="946"/>
      <c r="DG323" s="1005" t="e">
        <f>+DG321+DG310+DG305</f>
        <v>#DIV/0!</v>
      </c>
      <c r="DH323" s="1005" t="e">
        <f>+DH321+DH310+DH305</f>
        <v>#DIV/0!</v>
      </c>
      <c r="DI323" s="1005" t="e">
        <f>+DI321+DI310+DI305</f>
        <v>#DIV/0!</v>
      </c>
      <c r="DJ323" s="1005" t="e">
        <f>+DJ321+DJ310+DJ305</f>
        <v>#DIV/0!</v>
      </c>
      <c r="DK323" s="946"/>
      <c r="DO323" s="1005" t="e">
        <f>+DO321+DO310+DO305</f>
        <v>#DIV/0!</v>
      </c>
      <c r="DP323" s="1005" t="e">
        <f>+DP321+DP310+DP305</f>
        <v>#DIV/0!</v>
      </c>
      <c r="DQ323" s="1005" t="e">
        <f>+DQ321+DQ310+DQ305</f>
        <v>#DIV/0!</v>
      </c>
      <c r="DR323" s="1005" t="e">
        <f>+DR321+DR310+DR305</f>
        <v>#DIV/0!</v>
      </c>
      <c r="DS323" s="946"/>
      <c r="DW323" s="1005" t="e">
        <f>+DW321+DW310+DW305</f>
        <v>#DIV/0!</v>
      </c>
      <c r="DX323" s="1005" t="e">
        <f>+DX321+DX310+DX305</f>
        <v>#DIV/0!</v>
      </c>
      <c r="DY323" s="1005" t="e">
        <f>+DY321+DY310+DY305</f>
        <v>#DIV/0!</v>
      </c>
      <c r="DZ323" s="1005" t="e">
        <f>+DZ321+DZ310+DZ305</f>
        <v>#DIV/0!</v>
      </c>
      <c r="EA323" s="946"/>
      <c r="EE323" s="1005" t="e">
        <f>+EE321+EE310+EE305</f>
        <v>#DIV/0!</v>
      </c>
      <c r="EF323" s="1005" t="e">
        <f>+EF321+EF310+EF305</f>
        <v>#DIV/0!</v>
      </c>
      <c r="EG323" s="1005" t="e">
        <f>+EG321+EG310+EG305</f>
        <v>#DIV/0!</v>
      </c>
      <c r="EH323" s="1005" t="e">
        <f>+EH321+EH310+EH305</f>
        <v>#DIV/0!</v>
      </c>
      <c r="EI323" s="946"/>
      <c r="EM323" s="1005" t="e">
        <f>+EM321+EM310+EM305</f>
        <v>#DIV/0!</v>
      </c>
      <c r="EN323" s="1005" t="e">
        <f>+EN321+EN310+EN305</f>
        <v>#DIV/0!</v>
      </c>
      <c r="EO323" s="1005" t="e">
        <f>+EO321+EO310+EO305</f>
        <v>#DIV/0!</v>
      </c>
      <c r="EP323" s="1005" t="e">
        <f>+EP321+EP310+EP305</f>
        <v>#DIV/0!</v>
      </c>
      <c r="EQ323" s="946"/>
      <c r="EU323" s="1005" t="e">
        <f>+EU321+EU310+EU305</f>
        <v>#DIV/0!</v>
      </c>
      <c r="EV323" s="1005" t="e">
        <f>+EV321+EV310+EV305</f>
        <v>#DIV/0!</v>
      </c>
      <c r="EW323" s="1005" t="e">
        <f>+EW321+EW310+EW305</f>
        <v>#DIV/0!</v>
      </c>
      <c r="EX323" s="1005" t="e">
        <f>+EX321+EX310+EX305</f>
        <v>#DIV/0!</v>
      </c>
      <c r="EY323" s="946"/>
      <c r="FC323" s="1005" t="e">
        <f>+FC321+FC310+FC305</f>
        <v>#DIV/0!</v>
      </c>
      <c r="FD323" s="1005" t="e">
        <f>+FD321+FD310+FD305</f>
        <v>#DIV/0!</v>
      </c>
      <c r="FE323" s="1005" t="e">
        <f>+FE321+FE310+FE305</f>
        <v>#DIV/0!</v>
      </c>
      <c r="FF323" s="1005" t="e">
        <f>+FF321+FF310+FF305</f>
        <v>#DIV/0!</v>
      </c>
      <c r="FG323" s="946"/>
      <c r="FK323" s="1005" t="e">
        <f>+FK321+FK310+FK305</f>
        <v>#DIV/0!</v>
      </c>
      <c r="FL323" s="1005" t="e">
        <f>+FL321+FL310+FL305</f>
        <v>#DIV/0!</v>
      </c>
      <c r="FM323" s="1005" t="e">
        <f>+FM321+FM310+FM305</f>
        <v>#DIV/0!</v>
      </c>
      <c r="FN323" s="1005" t="e">
        <f>+FN321+FN310+FN305</f>
        <v>#DIV/0!</v>
      </c>
      <c r="FO323" s="946"/>
    </row>
    <row r="324" spans="1:171">
      <c r="A324" s="1253" t="s">
        <v>67</v>
      </c>
      <c r="B324" s="64"/>
      <c r="C324" s="79"/>
      <c r="D324" s="79"/>
      <c r="E324" s="79"/>
      <c r="F324" s="79"/>
      <c r="G324" s="79"/>
      <c r="H324" s="79"/>
      <c r="I324" s="79"/>
      <c r="J324" s="1311"/>
      <c r="K324" s="777"/>
      <c r="S324" s="946"/>
      <c r="AA324" s="946"/>
      <c r="AI324" s="946"/>
      <c r="AQ324" s="946"/>
      <c r="AY324" s="946"/>
      <c r="BG324" s="946"/>
      <c r="BO324" s="946"/>
      <c r="BW324" s="946"/>
      <c r="CE324" s="946"/>
      <c r="CM324" s="946"/>
      <c r="CU324" s="946"/>
      <c r="DC324" s="946"/>
      <c r="DK324" s="946"/>
      <c r="DS324" s="946"/>
      <c r="EA324" s="946"/>
      <c r="EI324" s="946"/>
      <c r="EQ324" s="946"/>
      <c r="EY324" s="946"/>
      <c r="FG324" s="946"/>
      <c r="FO324" s="946"/>
    </row>
    <row r="325" spans="1:171" ht="16.5" thickBot="1">
      <c r="A325" s="1312"/>
      <c r="B325" s="216"/>
      <c r="C325" s="216"/>
      <c r="D325" s="216"/>
      <c r="E325" s="216"/>
      <c r="F325" s="216"/>
      <c r="G325" s="216"/>
      <c r="H325" s="216"/>
      <c r="I325" s="216"/>
      <c r="J325" s="1313"/>
      <c r="K325" s="777"/>
      <c r="S325" s="946"/>
      <c r="AA325" s="946"/>
      <c r="AI325" s="946"/>
      <c r="AQ325" s="946"/>
      <c r="AY325" s="946"/>
      <c r="BG325" s="946"/>
      <c r="BO325" s="946"/>
      <c r="BW325" s="946"/>
      <c r="CE325" s="946"/>
      <c r="CM325" s="946"/>
      <c r="CU325" s="946"/>
      <c r="DC325" s="946"/>
      <c r="DK325" s="946"/>
      <c r="DS325" s="946"/>
      <c r="EA325" s="946"/>
      <c r="EI325" s="946"/>
      <c r="EQ325" s="946"/>
      <c r="EY325" s="946"/>
      <c r="FG325" s="946"/>
      <c r="FO325" s="946"/>
    </row>
    <row r="326" spans="1:171" ht="17.25" thickTop="1" thickBot="1">
      <c r="A326" s="1314" t="s">
        <v>66</v>
      </c>
      <c r="B326" s="912"/>
      <c r="C326" s="912"/>
      <c r="D326" s="912"/>
      <c r="E326" s="912"/>
      <c r="F326" s="913"/>
      <c r="G326" s="913"/>
      <c r="H326" s="913"/>
      <c r="I326" s="912"/>
      <c r="J326" s="1315"/>
      <c r="K326" s="777"/>
      <c r="S326" s="946"/>
      <c r="AA326" s="946"/>
      <c r="AI326" s="946"/>
      <c r="AQ326" s="946"/>
      <c r="AY326" s="946"/>
      <c r="BG326" s="946"/>
      <c r="BO326" s="946"/>
      <c r="BW326" s="946"/>
      <c r="CE326" s="946"/>
      <c r="CM326" s="946"/>
      <c r="CU326" s="946"/>
      <c r="DC326" s="946"/>
      <c r="DK326" s="946"/>
      <c r="DS326" s="946"/>
      <c r="EA326" s="946"/>
      <c r="EI326" s="946"/>
      <c r="EQ326" s="946"/>
      <c r="EY326" s="946"/>
      <c r="FG326" s="946"/>
      <c r="FO326" s="946"/>
    </row>
    <row r="327" spans="1:171">
      <c r="A327" s="1316"/>
      <c r="B327" s="915"/>
      <c r="C327" s="916"/>
      <c r="D327" s="916"/>
      <c r="E327" s="916"/>
      <c r="F327" s="916"/>
      <c r="G327" s="915"/>
      <c r="H327" s="915"/>
      <c r="I327" s="915"/>
      <c r="J327" s="1317"/>
      <c r="K327" s="777"/>
      <c r="S327" s="946"/>
      <c r="AA327" s="946"/>
      <c r="AI327" s="946"/>
      <c r="AQ327" s="946"/>
      <c r="AY327" s="946"/>
      <c r="BG327" s="946"/>
      <c r="BO327" s="946"/>
      <c r="BW327" s="946"/>
      <c r="CE327" s="946"/>
      <c r="CM327" s="946"/>
      <c r="CU327" s="946"/>
      <c r="DC327" s="946"/>
      <c r="DK327" s="946"/>
      <c r="DS327" s="946"/>
      <c r="EA327" s="946"/>
      <c r="EI327" s="946"/>
      <c r="EQ327" s="946"/>
      <c r="EY327" s="946"/>
      <c r="FG327" s="946"/>
      <c r="FO327" s="946"/>
    </row>
    <row r="328" spans="1:171" ht="16.5" thickBot="1">
      <c r="A328" s="1302"/>
      <c r="B328" s="892"/>
      <c r="C328" s="1"/>
      <c r="D328" s="1"/>
      <c r="E328" s="1"/>
      <c r="F328" s="1"/>
      <c r="G328" s="919" t="s">
        <v>97</v>
      </c>
      <c r="H328" s="919" t="s">
        <v>97</v>
      </c>
      <c r="I328" s="919" t="s">
        <v>97</v>
      </c>
      <c r="J328" s="1318" t="s">
        <v>97</v>
      </c>
      <c r="K328" s="777"/>
      <c r="S328" s="946"/>
      <c r="AA328" s="946"/>
      <c r="AI328" s="946"/>
      <c r="AQ328" s="946"/>
      <c r="AY328" s="946"/>
      <c r="BG328" s="946"/>
      <c r="BO328" s="946"/>
      <c r="BW328" s="946"/>
      <c r="CE328" s="946"/>
      <c r="CM328" s="946"/>
      <c r="CU328" s="946"/>
      <c r="DC328" s="946"/>
      <c r="DK328" s="946"/>
      <c r="DS328" s="946"/>
      <c r="EA328" s="946"/>
      <c r="EI328" s="946"/>
      <c r="EQ328" s="946"/>
      <c r="EY328" s="946"/>
      <c r="FG328" s="946"/>
      <c r="FO328" s="946"/>
    </row>
    <row r="329" spans="1:171" ht="16.5" thickBot="1">
      <c r="A329" s="1280"/>
      <c r="B329" s="1"/>
      <c r="C329" s="1"/>
      <c r="D329" s="1"/>
      <c r="E329" s="1"/>
      <c r="F329" s="1"/>
      <c r="G329" s="304" t="s">
        <v>104</v>
      </c>
      <c r="H329" s="304" t="s">
        <v>105</v>
      </c>
      <c r="I329" s="304" t="s">
        <v>106</v>
      </c>
      <c r="J329" s="1319" t="s">
        <v>464</v>
      </c>
      <c r="K329" s="777"/>
      <c r="O329" s="304" t="s">
        <v>104</v>
      </c>
      <c r="P329" s="304" t="s">
        <v>105</v>
      </c>
      <c r="Q329" s="304" t="s">
        <v>106</v>
      </c>
      <c r="R329" s="304" t="s">
        <v>464</v>
      </c>
      <c r="S329" s="777"/>
      <c r="W329" s="304" t="s">
        <v>104</v>
      </c>
      <c r="X329" s="304" t="s">
        <v>105</v>
      </c>
      <c r="Y329" s="304" t="s">
        <v>106</v>
      </c>
      <c r="Z329" s="304" t="s">
        <v>464</v>
      </c>
      <c r="AA329" s="777"/>
      <c r="AE329" s="304" t="s">
        <v>104</v>
      </c>
      <c r="AF329" s="304" t="s">
        <v>105</v>
      </c>
      <c r="AG329" s="304" t="s">
        <v>106</v>
      </c>
      <c r="AH329" s="304" t="s">
        <v>464</v>
      </c>
      <c r="AI329" s="777"/>
      <c r="AM329" s="304" t="s">
        <v>104</v>
      </c>
      <c r="AN329" s="304" t="s">
        <v>105</v>
      </c>
      <c r="AO329" s="304" t="s">
        <v>106</v>
      </c>
      <c r="AP329" s="304" t="s">
        <v>464</v>
      </c>
      <c r="AQ329" s="777"/>
      <c r="AU329" s="304" t="s">
        <v>104</v>
      </c>
      <c r="AV329" s="304" t="s">
        <v>105</v>
      </c>
      <c r="AW329" s="304" t="s">
        <v>106</v>
      </c>
      <c r="AX329" s="304" t="s">
        <v>464</v>
      </c>
      <c r="AY329" s="777"/>
      <c r="BC329" s="304" t="s">
        <v>104</v>
      </c>
      <c r="BD329" s="304" t="s">
        <v>105</v>
      </c>
      <c r="BE329" s="304" t="s">
        <v>106</v>
      </c>
      <c r="BF329" s="304" t="s">
        <v>464</v>
      </c>
      <c r="BG329" s="777"/>
      <c r="BK329" s="304" t="s">
        <v>104</v>
      </c>
      <c r="BL329" s="304" t="s">
        <v>105</v>
      </c>
      <c r="BM329" s="304" t="s">
        <v>106</v>
      </c>
      <c r="BN329" s="304" t="s">
        <v>464</v>
      </c>
      <c r="BO329" s="777"/>
      <c r="BS329" s="304" t="s">
        <v>104</v>
      </c>
      <c r="BT329" s="304" t="s">
        <v>105</v>
      </c>
      <c r="BU329" s="304" t="s">
        <v>106</v>
      </c>
      <c r="BV329" s="304" t="s">
        <v>464</v>
      </c>
      <c r="BW329" s="777"/>
      <c r="CA329" s="304" t="s">
        <v>104</v>
      </c>
      <c r="CB329" s="304" t="s">
        <v>105</v>
      </c>
      <c r="CC329" s="304" t="s">
        <v>106</v>
      </c>
      <c r="CD329" s="304" t="s">
        <v>464</v>
      </c>
      <c r="CE329" s="777"/>
      <c r="CI329" s="304" t="s">
        <v>104</v>
      </c>
      <c r="CJ329" s="304" t="s">
        <v>105</v>
      </c>
      <c r="CK329" s="304" t="s">
        <v>106</v>
      </c>
      <c r="CL329" s="304" t="s">
        <v>464</v>
      </c>
      <c r="CM329" s="777"/>
      <c r="CQ329" s="304" t="s">
        <v>104</v>
      </c>
      <c r="CR329" s="304" t="s">
        <v>105</v>
      </c>
      <c r="CS329" s="304" t="s">
        <v>106</v>
      </c>
      <c r="CT329" s="304" t="s">
        <v>464</v>
      </c>
      <c r="CU329" s="777"/>
      <c r="CY329" s="304" t="s">
        <v>104</v>
      </c>
      <c r="CZ329" s="304" t="s">
        <v>105</v>
      </c>
      <c r="DA329" s="304" t="s">
        <v>106</v>
      </c>
      <c r="DB329" s="304" t="s">
        <v>464</v>
      </c>
      <c r="DC329" s="777"/>
      <c r="DG329" s="304" t="s">
        <v>104</v>
      </c>
      <c r="DH329" s="304" t="s">
        <v>105</v>
      </c>
      <c r="DI329" s="304" t="s">
        <v>106</v>
      </c>
      <c r="DJ329" s="304" t="s">
        <v>464</v>
      </c>
      <c r="DK329" s="777"/>
      <c r="DO329" s="304" t="s">
        <v>104</v>
      </c>
      <c r="DP329" s="304" t="s">
        <v>105</v>
      </c>
      <c r="DQ329" s="304" t="s">
        <v>106</v>
      </c>
      <c r="DR329" s="304" t="s">
        <v>464</v>
      </c>
      <c r="DS329" s="777"/>
      <c r="DW329" s="304" t="s">
        <v>104</v>
      </c>
      <c r="DX329" s="304" t="s">
        <v>105</v>
      </c>
      <c r="DY329" s="304" t="s">
        <v>106</v>
      </c>
      <c r="DZ329" s="304" t="s">
        <v>464</v>
      </c>
      <c r="EA329" s="777"/>
      <c r="EE329" s="304" t="s">
        <v>104</v>
      </c>
      <c r="EF329" s="304" t="s">
        <v>105</v>
      </c>
      <c r="EG329" s="304" t="s">
        <v>106</v>
      </c>
      <c r="EH329" s="304" t="s">
        <v>464</v>
      </c>
      <c r="EI329" s="777"/>
      <c r="EM329" s="304" t="s">
        <v>104</v>
      </c>
      <c r="EN329" s="304" t="s">
        <v>105</v>
      </c>
      <c r="EO329" s="304" t="s">
        <v>106</v>
      </c>
      <c r="EP329" s="304" t="s">
        <v>464</v>
      </c>
      <c r="EQ329" s="777"/>
      <c r="EU329" s="304" t="s">
        <v>104</v>
      </c>
      <c r="EV329" s="304" t="s">
        <v>105</v>
      </c>
      <c r="EW329" s="304" t="s">
        <v>106</v>
      </c>
      <c r="EX329" s="304" t="s">
        <v>464</v>
      </c>
      <c r="EY329" s="777"/>
      <c r="FC329" s="304" t="s">
        <v>104</v>
      </c>
      <c r="FD329" s="304" t="s">
        <v>105</v>
      </c>
      <c r="FE329" s="304" t="s">
        <v>106</v>
      </c>
      <c r="FF329" s="304" t="s">
        <v>464</v>
      </c>
      <c r="FG329" s="777"/>
      <c r="FK329" s="304" t="s">
        <v>104</v>
      </c>
      <c r="FL329" s="304" t="s">
        <v>105</v>
      </c>
      <c r="FM329" s="304" t="s">
        <v>106</v>
      </c>
      <c r="FN329" s="304" t="s">
        <v>464</v>
      </c>
      <c r="FO329" s="777"/>
    </row>
    <row r="330" spans="1:171">
      <c r="A330" s="1169" t="s">
        <v>50</v>
      </c>
      <c r="B330" s="51"/>
      <c r="C330" s="1"/>
      <c r="D330" s="1"/>
      <c r="E330" s="1"/>
      <c r="F330" s="1"/>
      <c r="G330" s="797">
        <f>G267</f>
        <v>0</v>
      </c>
      <c r="H330" s="797">
        <f>H267</f>
        <v>0</v>
      </c>
      <c r="I330" s="797">
        <f>I267</f>
        <v>0</v>
      </c>
      <c r="J330" s="1254">
        <f>J267</f>
        <v>0</v>
      </c>
      <c r="K330" s="777"/>
      <c r="O330" s="797" t="e">
        <f>O267</f>
        <v>#DIV/0!</v>
      </c>
      <c r="P330" s="797" t="e">
        <f>P267</f>
        <v>#DIV/0!</v>
      </c>
      <c r="Q330" s="797" t="e">
        <f>Q267</f>
        <v>#DIV/0!</v>
      </c>
      <c r="R330" s="797" t="e">
        <f>R267</f>
        <v>#DIV/0!</v>
      </c>
      <c r="S330" s="777"/>
      <c r="W330" s="797" t="e">
        <f>W267</f>
        <v>#DIV/0!</v>
      </c>
      <c r="X330" s="797" t="e">
        <f>X267</f>
        <v>#DIV/0!</v>
      </c>
      <c r="Y330" s="797" t="e">
        <f>Y267</f>
        <v>#DIV/0!</v>
      </c>
      <c r="Z330" s="797" t="e">
        <f>Z267</f>
        <v>#DIV/0!</v>
      </c>
      <c r="AA330" s="777"/>
      <c r="AE330" s="797" t="e">
        <f>AE267</f>
        <v>#DIV/0!</v>
      </c>
      <c r="AF330" s="797" t="e">
        <f>AF267</f>
        <v>#DIV/0!</v>
      </c>
      <c r="AG330" s="797" t="e">
        <f>AG267</f>
        <v>#DIV/0!</v>
      </c>
      <c r="AH330" s="797" t="e">
        <f>AH267</f>
        <v>#DIV/0!</v>
      </c>
      <c r="AI330" s="777"/>
      <c r="AM330" s="797" t="e">
        <f>AM267</f>
        <v>#DIV/0!</v>
      </c>
      <c r="AN330" s="797" t="e">
        <f>AN267</f>
        <v>#DIV/0!</v>
      </c>
      <c r="AO330" s="797" t="e">
        <f>AO267</f>
        <v>#DIV/0!</v>
      </c>
      <c r="AP330" s="797" t="e">
        <f>AP267</f>
        <v>#DIV/0!</v>
      </c>
      <c r="AQ330" s="777"/>
      <c r="AU330" s="797" t="e">
        <f>AU267</f>
        <v>#DIV/0!</v>
      </c>
      <c r="AV330" s="797" t="e">
        <f>AV267</f>
        <v>#DIV/0!</v>
      </c>
      <c r="AW330" s="797" t="e">
        <f>AW267</f>
        <v>#DIV/0!</v>
      </c>
      <c r="AX330" s="797" t="e">
        <f>AX267</f>
        <v>#DIV/0!</v>
      </c>
      <c r="AY330" s="777"/>
      <c r="BC330" s="797" t="e">
        <f>BC267</f>
        <v>#DIV/0!</v>
      </c>
      <c r="BD330" s="797" t="e">
        <f>BD267</f>
        <v>#DIV/0!</v>
      </c>
      <c r="BE330" s="797" t="e">
        <f>BE267</f>
        <v>#DIV/0!</v>
      </c>
      <c r="BF330" s="797" t="e">
        <f>BF267</f>
        <v>#DIV/0!</v>
      </c>
      <c r="BG330" s="777"/>
      <c r="BK330" s="797" t="e">
        <f>BK267</f>
        <v>#DIV/0!</v>
      </c>
      <c r="BL330" s="797" t="e">
        <f>BL267</f>
        <v>#DIV/0!</v>
      </c>
      <c r="BM330" s="797" t="e">
        <f>BM267</f>
        <v>#DIV/0!</v>
      </c>
      <c r="BN330" s="797" t="e">
        <f>BN267</f>
        <v>#DIV/0!</v>
      </c>
      <c r="BO330" s="777"/>
      <c r="BS330" s="797" t="e">
        <f>BS267</f>
        <v>#DIV/0!</v>
      </c>
      <c r="BT330" s="797" t="e">
        <f>BT267</f>
        <v>#DIV/0!</v>
      </c>
      <c r="BU330" s="797" t="e">
        <f>BU267</f>
        <v>#DIV/0!</v>
      </c>
      <c r="BV330" s="797" t="e">
        <f>BV267</f>
        <v>#DIV/0!</v>
      </c>
      <c r="BW330" s="777"/>
      <c r="CA330" s="797" t="e">
        <f>CA267</f>
        <v>#DIV/0!</v>
      </c>
      <c r="CB330" s="797" t="e">
        <f>CB267</f>
        <v>#DIV/0!</v>
      </c>
      <c r="CC330" s="797" t="e">
        <f>CC267</f>
        <v>#DIV/0!</v>
      </c>
      <c r="CD330" s="797" t="e">
        <f>CD267</f>
        <v>#DIV/0!</v>
      </c>
      <c r="CE330" s="777"/>
      <c r="CI330" s="797" t="e">
        <f>CI267</f>
        <v>#DIV/0!</v>
      </c>
      <c r="CJ330" s="797" t="e">
        <f>CJ267</f>
        <v>#DIV/0!</v>
      </c>
      <c r="CK330" s="797" t="e">
        <f>CK267</f>
        <v>#DIV/0!</v>
      </c>
      <c r="CL330" s="797" t="e">
        <f>CL267</f>
        <v>#DIV/0!</v>
      </c>
      <c r="CM330" s="777"/>
      <c r="CQ330" s="797" t="e">
        <f>CQ267</f>
        <v>#DIV/0!</v>
      </c>
      <c r="CR330" s="797" t="e">
        <f>CR267</f>
        <v>#DIV/0!</v>
      </c>
      <c r="CS330" s="797" t="e">
        <f>CS267</f>
        <v>#DIV/0!</v>
      </c>
      <c r="CT330" s="797" t="e">
        <f>CT267</f>
        <v>#DIV/0!</v>
      </c>
      <c r="CU330" s="777"/>
      <c r="CY330" s="797" t="e">
        <f>CY267</f>
        <v>#DIV/0!</v>
      </c>
      <c r="CZ330" s="797" t="e">
        <f>CZ267</f>
        <v>#DIV/0!</v>
      </c>
      <c r="DA330" s="797" t="e">
        <f>DA267</f>
        <v>#DIV/0!</v>
      </c>
      <c r="DB330" s="797" t="e">
        <f>DB267</f>
        <v>#DIV/0!</v>
      </c>
      <c r="DC330" s="777"/>
      <c r="DG330" s="797" t="e">
        <f>DG267</f>
        <v>#DIV/0!</v>
      </c>
      <c r="DH330" s="797" t="e">
        <f>DH267</f>
        <v>#DIV/0!</v>
      </c>
      <c r="DI330" s="797" t="e">
        <f>DI267</f>
        <v>#DIV/0!</v>
      </c>
      <c r="DJ330" s="797" t="e">
        <f>DJ267</f>
        <v>#DIV/0!</v>
      </c>
      <c r="DK330" s="777"/>
      <c r="DO330" s="797" t="e">
        <f>DO267</f>
        <v>#DIV/0!</v>
      </c>
      <c r="DP330" s="797" t="e">
        <f>DP267</f>
        <v>#DIV/0!</v>
      </c>
      <c r="DQ330" s="797" t="e">
        <f>DQ267</f>
        <v>#DIV/0!</v>
      </c>
      <c r="DR330" s="797" t="e">
        <f>DR267</f>
        <v>#DIV/0!</v>
      </c>
      <c r="DS330" s="777"/>
      <c r="DW330" s="797" t="e">
        <f>DW267</f>
        <v>#DIV/0!</v>
      </c>
      <c r="DX330" s="797" t="e">
        <f>DX267</f>
        <v>#DIV/0!</v>
      </c>
      <c r="DY330" s="797" t="e">
        <f>DY267</f>
        <v>#DIV/0!</v>
      </c>
      <c r="DZ330" s="797" t="e">
        <f>DZ267</f>
        <v>#DIV/0!</v>
      </c>
      <c r="EA330" s="777"/>
      <c r="EE330" s="797" t="e">
        <f>EE267</f>
        <v>#DIV/0!</v>
      </c>
      <c r="EF330" s="797" t="e">
        <f>EF267</f>
        <v>#DIV/0!</v>
      </c>
      <c r="EG330" s="797" t="e">
        <f>EG267</f>
        <v>#DIV/0!</v>
      </c>
      <c r="EH330" s="797" t="e">
        <f>EH267</f>
        <v>#DIV/0!</v>
      </c>
      <c r="EI330" s="777"/>
      <c r="EM330" s="797" t="e">
        <f>EM267</f>
        <v>#DIV/0!</v>
      </c>
      <c r="EN330" s="797" t="e">
        <f>EN267</f>
        <v>#DIV/0!</v>
      </c>
      <c r="EO330" s="797" t="e">
        <f>EO267</f>
        <v>#DIV/0!</v>
      </c>
      <c r="EP330" s="797" t="e">
        <f>EP267</f>
        <v>#DIV/0!</v>
      </c>
      <c r="EQ330" s="777"/>
      <c r="EU330" s="797" t="e">
        <f>EU267</f>
        <v>#DIV/0!</v>
      </c>
      <c r="EV330" s="797" t="e">
        <f>EV267</f>
        <v>#DIV/0!</v>
      </c>
      <c r="EW330" s="797" t="e">
        <f>EW267</f>
        <v>#DIV/0!</v>
      </c>
      <c r="EX330" s="797" t="e">
        <f>EX267</f>
        <v>#DIV/0!</v>
      </c>
      <c r="EY330" s="777"/>
      <c r="FC330" s="797" t="e">
        <f>FC267</f>
        <v>#DIV/0!</v>
      </c>
      <c r="FD330" s="797" t="e">
        <f>FD267</f>
        <v>#DIV/0!</v>
      </c>
      <c r="FE330" s="797" t="e">
        <f>FE267</f>
        <v>#DIV/0!</v>
      </c>
      <c r="FF330" s="797" t="e">
        <f>FF267</f>
        <v>#DIV/0!</v>
      </c>
      <c r="FG330" s="777"/>
      <c r="FK330" s="797" t="e">
        <f>FK267</f>
        <v>#DIV/0!</v>
      </c>
      <c r="FL330" s="797" t="e">
        <f>FL267</f>
        <v>#DIV/0!</v>
      </c>
      <c r="FM330" s="797" t="e">
        <f>FM267</f>
        <v>#DIV/0!</v>
      </c>
      <c r="FN330" s="797" t="e">
        <f>FN267</f>
        <v>#DIV/0!</v>
      </c>
      <c r="FO330" s="777"/>
    </row>
    <row r="331" spans="1:171">
      <c r="A331" s="1253" t="s">
        <v>68</v>
      </c>
      <c r="B331" s="51"/>
      <c r="C331" s="1"/>
      <c r="D331" s="1"/>
      <c r="E331" s="1"/>
      <c r="F331" s="1"/>
      <c r="G331" s="221"/>
      <c r="H331" s="221"/>
      <c r="I331" s="221"/>
      <c r="J331" s="1251"/>
      <c r="K331" s="777"/>
      <c r="O331" s="221"/>
      <c r="P331" s="221"/>
      <c r="Q331" s="221"/>
      <c r="R331" s="924"/>
      <c r="S331" s="777"/>
      <c r="W331" s="221"/>
      <c r="X331" s="221"/>
      <c r="Y331" s="221"/>
      <c r="Z331" s="924"/>
      <c r="AA331" s="777"/>
      <c r="AE331" s="221"/>
      <c r="AF331" s="221"/>
      <c r="AG331" s="221"/>
      <c r="AH331" s="924"/>
      <c r="AI331" s="777"/>
      <c r="AM331" s="221"/>
      <c r="AN331" s="221"/>
      <c r="AO331" s="221"/>
      <c r="AP331" s="924"/>
      <c r="AQ331" s="777"/>
      <c r="AU331" s="221"/>
      <c r="AV331" s="221"/>
      <c r="AW331" s="221"/>
      <c r="AX331" s="924"/>
      <c r="AY331" s="777"/>
      <c r="BC331" s="221"/>
      <c r="BD331" s="221"/>
      <c r="BE331" s="221"/>
      <c r="BF331" s="924"/>
      <c r="BG331" s="777"/>
      <c r="BK331" s="221"/>
      <c r="BL331" s="221"/>
      <c r="BM331" s="221"/>
      <c r="BN331" s="924"/>
      <c r="BO331" s="777"/>
      <c r="BS331" s="221"/>
      <c r="BT331" s="221"/>
      <c r="BU331" s="221"/>
      <c r="BV331" s="924"/>
      <c r="BW331" s="777"/>
      <c r="CA331" s="221"/>
      <c r="CB331" s="221"/>
      <c r="CC331" s="221"/>
      <c r="CD331" s="924"/>
      <c r="CE331" s="777"/>
      <c r="CI331" s="221"/>
      <c r="CJ331" s="221"/>
      <c r="CK331" s="221"/>
      <c r="CL331" s="924"/>
      <c r="CM331" s="777"/>
      <c r="CQ331" s="221"/>
      <c r="CR331" s="221"/>
      <c r="CS331" s="221"/>
      <c r="CT331" s="924"/>
      <c r="CU331" s="777"/>
      <c r="CY331" s="221"/>
      <c r="CZ331" s="221"/>
      <c r="DA331" s="221"/>
      <c r="DB331" s="924"/>
      <c r="DC331" s="777"/>
      <c r="DG331" s="221"/>
      <c r="DH331" s="221"/>
      <c r="DI331" s="221"/>
      <c r="DJ331" s="924"/>
      <c r="DK331" s="777"/>
      <c r="DO331" s="221"/>
      <c r="DP331" s="221"/>
      <c r="DQ331" s="221"/>
      <c r="DR331" s="924"/>
      <c r="DS331" s="777"/>
      <c r="DW331" s="221"/>
      <c r="DX331" s="221"/>
      <c r="DY331" s="221"/>
      <c r="DZ331" s="924"/>
      <c r="EA331" s="777"/>
      <c r="EE331" s="221"/>
      <c r="EF331" s="221"/>
      <c r="EG331" s="221"/>
      <c r="EH331" s="924"/>
      <c r="EI331" s="777"/>
      <c r="EM331" s="221"/>
      <c r="EN331" s="221"/>
      <c r="EO331" s="221"/>
      <c r="EP331" s="924"/>
      <c r="EQ331" s="777"/>
      <c r="EU331" s="221"/>
      <c r="EV331" s="221"/>
      <c r="EW331" s="221"/>
      <c r="EX331" s="924"/>
      <c r="EY331" s="777"/>
      <c r="FC331" s="221"/>
      <c r="FD331" s="221"/>
      <c r="FE331" s="221"/>
      <c r="FF331" s="924"/>
      <c r="FG331" s="777"/>
      <c r="FK331" s="221"/>
      <c r="FL331" s="221"/>
      <c r="FM331" s="221"/>
      <c r="FN331" s="924"/>
      <c r="FO331" s="777"/>
    </row>
    <row r="332" spans="1:171">
      <c r="A332" s="1253"/>
      <c r="B332" s="51"/>
      <c r="C332" s="1"/>
      <c r="D332" s="1"/>
      <c r="E332" s="1"/>
      <c r="F332" s="1"/>
      <c r="G332" s="221"/>
      <c r="H332" s="221"/>
      <c r="I332" s="221"/>
      <c r="J332" s="1251"/>
      <c r="K332" s="777"/>
      <c r="O332" s="221"/>
      <c r="P332" s="221"/>
      <c r="Q332" s="221"/>
      <c r="R332" s="924"/>
      <c r="S332" s="777"/>
      <c r="W332" s="221"/>
      <c r="X332" s="221"/>
      <c r="Y332" s="221"/>
      <c r="Z332" s="924"/>
      <c r="AA332" s="777"/>
      <c r="AE332" s="221"/>
      <c r="AF332" s="221"/>
      <c r="AG332" s="221"/>
      <c r="AH332" s="924"/>
      <c r="AI332" s="777"/>
      <c r="AM332" s="221"/>
      <c r="AN332" s="221"/>
      <c r="AO332" s="221"/>
      <c r="AP332" s="924"/>
      <c r="AQ332" s="777"/>
      <c r="AU332" s="221"/>
      <c r="AV332" s="221"/>
      <c r="AW332" s="221"/>
      <c r="AX332" s="924"/>
      <c r="AY332" s="777"/>
      <c r="BC332" s="221"/>
      <c r="BD332" s="221"/>
      <c r="BE332" s="221"/>
      <c r="BF332" s="924"/>
      <c r="BG332" s="777"/>
      <c r="BK332" s="221"/>
      <c r="BL332" s="221"/>
      <c r="BM332" s="221"/>
      <c r="BN332" s="924"/>
      <c r="BO332" s="777"/>
      <c r="BS332" s="221"/>
      <c r="BT332" s="221"/>
      <c r="BU332" s="221"/>
      <c r="BV332" s="924"/>
      <c r="BW332" s="777"/>
      <c r="CA332" s="221"/>
      <c r="CB332" s="221"/>
      <c r="CC332" s="221"/>
      <c r="CD332" s="924"/>
      <c r="CE332" s="777"/>
      <c r="CI332" s="221"/>
      <c r="CJ332" s="221"/>
      <c r="CK332" s="221"/>
      <c r="CL332" s="924"/>
      <c r="CM332" s="777"/>
      <c r="CQ332" s="221"/>
      <c r="CR332" s="221"/>
      <c r="CS332" s="221"/>
      <c r="CT332" s="924"/>
      <c r="CU332" s="777"/>
      <c r="CY332" s="221"/>
      <c r="CZ332" s="221"/>
      <c r="DA332" s="221"/>
      <c r="DB332" s="924"/>
      <c r="DC332" s="777"/>
      <c r="DG332" s="221"/>
      <c r="DH332" s="221"/>
      <c r="DI332" s="221"/>
      <c r="DJ332" s="924"/>
      <c r="DK332" s="777"/>
      <c r="DO332" s="221"/>
      <c r="DP332" s="221"/>
      <c r="DQ332" s="221"/>
      <c r="DR332" s="924"/>
      <c r="DS332" s="777"/>
      <c r="DW332" s="221"/>
      <c r="DX332" s="221"/>
      <c r="DY332" s="221"/>
      <c r="DZ332" s="924"/>
      <c r="EA332" s="777"/>
      <c r="EE332" s="221"/>
      <c r="EF332" s="221"/>
      <c r="EG332" s="221"/>
      <c r="EH332" s="924"/>
      <c r="EI332" s="777"/>
      <c r="EM332" s="221"/>
      <c r="EN332" s="221"/>
      <c r="EO332" s="221"/>
      <c r="EP332" s="924"/>
      <c r="EQ332" s="777"/>
      <c r="EU332" s="221"/>
      <c r="EV332" s="221"/>
      <c r="EW332" s="221"/>
      <c r="EX332" s="924"/>
      <c r="EY332" s="777"/>
      <c r="FC332" s="221"/>
      <c r="FD332" s="221"/>
      <c r="FE332" s="221"/>
      <c r="FF332" s="924"/>
      <c r="FG332" s="777"/>
      <c r="FK332" s="221"/>
      <c r="FL332" s="221"/>
      <c r="FM332" s="221"/>
      <c r="FN332" s="924"/>
      <c r="FO332" s="777"/>
    </row>
    <row r="333" spans="1:171">
      <c r="A333" s="1169" t="s">
        <v>141</v>
      </c>
      <c r="B333" s="51"/>
      <c r="C333" s="1"/>
      <c r="D333" s="1"/>
      <c r="E333" s="1"/>
      <c r="F333" s="1"/>
      <c r="G333" s="797">
        <f>G172</f>
        <v>0</v>
      </c>
      <c r="H333" s="797">
        <f>H172</f>
        <v>0</v>
      </c>
      <c r="I333" s="797">
        <f>I172</f>
        <v>0</v>
      </c>
      <c r="J333" s="1254">
        <f>J172</f>
        <v>0</v>
      </c>
      <c r="K333" s="777"/>
      <c r="O333" s="797" t="e">
        <f>O172</f>
        <v>#DIV/0!</v>
      </c>
      <c r="P333" s="797" t="e">
        <f>P172</f>
        <v>#DIV/0!</v>
      </c>
      <c r="Q333" s="797" t="e">
        <f>Q172</f>
        <v>#DIV/0!</v>
      </c>
      <c r="R333" s="797" t="e">
        <f>R172</f>
        <v>#DIV/0!</v>
      </c>
      <c r="S333" s="777"/>
      <c r="W333" s="797" t="e">
        <f>W172</f>
        <v>#DIV/0!</v>
      </c>
      <c r="X333" s="797" t="e">
        <f>X172</f>
        <v>#DIV/0!</v>
      </c>
      <c r="Y333" s="797" t="e">
        <f>Y172</f>
        <v>#DIV/0!</v>
      </c>
      <c r="Z333" s="797" t="e">
        <f>Z172</f>
        <v>#DIV/0!</v>
      </c>
      <c r="AA333" s="777"/>
      <c r="AE333" s="797" t="e">
        <f>AE172</f>
        <v>#DIV/0!</v>
      </c>
      <c r="AF333" s="797" t="e">
        <f>AF172</f>
        <v>#DIV/0!</v>
      </c>
      <c r="AG333" s="797" t="e">
        <f>AG172</f>
        <v>#DIV/0!</v>
      </c>
      <c r="AH333" s="797" t="e">
        <f>AH172</f>
        <v>#DIV/0!</v>
      </c>
      <c r="AI333" s="777"/>
      <c r="AM333" s="797" t="e">
        <f>AM172</f>
        <v>#DIV/0!</v>
      </c>
      <c r="AN333" s="797" t="e">
        <f>AN172</f>
        <v>#DIV/0!</v>
      </c>
      <c r="AO333" s="797" t="e">
        <f>AO172</f>
        <v>#DIV/0!</v>
      </c>
      <c r="AP333" s="797" t="e">
        <f>AP172</f>
        <v>#DIV/0!</v>
      </c>
      <c r="AQ333" s="777"/>
      <c r="AU333" s="797" t="e">
        <f>AU172</f>
        <v>#DIV/0!</v>
      </c>
      <c r="AV333" s="797" t="e">
        <f>AV172</f>
        <v>#DIV/0!</v>
      </c>
      <c r="AW333" s="797" t="e">
        <f>AW172</f>
        <v>#DIV/0!</v>
      </c>
      <c r="AX333" s="797" t="e">
        <f>AX172</f>
        <v>#DIV/0!</v>
      </c>
      <c r="AY333" s="777"/>
      <c r="BC333" s="797" t="e">
        <f>BC172</f>
        <v>#DIV/0!</v>
      </c>
      <c r="BD333" s="797" t="e">
        <f>BD172</f>
        <v>#DIV/0!</v>
      </c>
      <c r="BE333" s="797" t="e">
        <f>BE172</f>
        <v>#DIV/0!</v>
      </c>
      <c r="BF333" s="797" t="e">
        <f>BF172</f>
        <v>#DIV/0!</v>
      </c>
      <c r="BG333" s="777"/>
      <c r="BK333" s="797" t="e">
        <f>BK172</f>
        <v>#DIV/0!</v>
      </c>
      <c r="BL333" s="797" t="e">
        <f>BL172</f>
        <v>#DIV/0!</v>
      </c>
      <c r="BM333" s="797" t="e">
        <f>BM172</f>
        <v>#DIV/0!</v>
      </c>
      <c r="BN333" s="797" t="e">
        <f>BN172</f>
        <v>#DIV/0!</v>
      </c>
      <c r="BO333" s="777"/>
      <c r="BS333" s="797" t="e">
        <f>BS172</f>
        <v>#DIV/0!</v>
      </c>
      <c r="BT333" s="797" t="e">
        <f>BT172</f>
        <v>#DIV/0!</v>
      </c>
      <c r="BU333" s="797" t="e">
        <f>BU172</f>
        <v>#DIV/0!</v>
      </c>
      <c r="BV333" s="797" t="e">
        <f>BV172</f>
        <v>#DIV/0!</v>
      </c>
      <c r="BW333" s="777"/>
      <c r="CA333" s="797" t="e">
        <f>CA172</f>
        <v>#DIV/0!</v>
      </c>
      <c r="CB333" s="797" t="e">
        <f>CB172</f>
        <v>#DIV/0!</v>
      </c>
      <c r="CC333" s="797" t="e">
        <f>CC172</f>
        <v>#DIV/0!</v>
      </c>
      <c r="CD333" s="797" t="e">
        <f>CD172</f>
        <v>#DIV/0!</v>
      </c>
      <c r="CE333" s="777"/>
      <c r="CI333" s="797" t="e">
        <f>CI172</f>
        <v>#DIV/0!</v>
      </c>
      <c r="CJ333" s="797" t="e">
        <f>CJ172</f>
        <v>#DIV/0!</v>
      </c>
      <c r="CK333" s="797" t="e">
        <f>CK172</f>
        <v>#DIV/0!</v>
      </c>
      <c r="CL333" s="797" t="e">
        <f>CL172</f>
        <v>#DIV/0!</v>
      </c>
      <c r="CM333" s="777"/>
      <c r="CQ333" s="797" t="e">
        <f>CQ172</f>
        <v>#DIV/0!</v>
      </c>
      <c r="CR333" s="797" t="e">
        <f>CR172</f>
        <v>#DIV/0!</v>
      </c>
      <c r="CS333" s="797" t="e">
        <f>CS172</f>
        <v>#DIV/0!</v>
      </c>
      <c r="CT333" s="797" t="e">
        <f>CT172</f>
        <v>#DIV/0!</v>
      </c>
      <c r="CU333" s="777"/>
      <c r="CY333" s="797" t="e">
        <f>CY172</f>
        <v>#DIV/0!</v>
      </c>
      <c r="CZ333" s="797" t="e">
        <f>CZ172</f>
        <v>#DIV/0!</v>
      </c>
      <c r="DA333" s="797" t="e">
        <f>DA172</f>
        <v>#DIV/0!</v>
      </c>
      <c r="DB333" s="797" t="e">
        <f>DB172</f>
        <v>#DIV/0!</v>
      </c>
      <c r="DC333" s="777"/>
      <c r="DG333" s="797" t="e">
        <f>DG172</f>
        <v>#DIV/0!</v>
      </c>
      <c r="DH333" s="797" t="e">
        <f>DH172</f>
        <v>#DIV/0!</v>
      </c>
      <c r="DI333" s="797" t="e">
        <f>DI172</f>
        <v>#DIV/0!</v>
      </c>
      <c r="DJ333" s="797" t="e">
        <f>DJ172</f>
        <v>#DIV/0!</v>
      </c>
      <c r="DK333" s="777"/>
      <c r="DO333" s="797" t="e">
        <f>DO172</f>
        <v>#DIV/0!</v>
      </c>
      <c r="DP333" s="797" t="e">
        <f>DP172</f>
        <v>#DIV/0!</v>
      </c>
      <c r="DQ333" s="797" t="e">
        <f>DQ172</f>
        <v>#DIV/0!</v>
      </c>
      <c r="DR333" s="797" t="e">
        <f>DR172</f>
        <v>#DIV/0!</v>
      </c>
      <c r="DS333" s="777"/>
      <c r="DW333" s="797" t="e">
        <f>DW172</f>
        <v>#DIV/0!</v>
      </c>
      <c r="DX333" s="797" t="e">
        <f>DX172</f>
        <v>#DIV/0!</v>
      </c>
      <c r="DY333" s="797" t="e">
        <f>DY172</f>
        <v>#DIV/0!</v>
      </c>
      <c r="DZ333" s="797" t="e">
        <f>DZ172</f>
        <v>#DIV/0!</v>
      </c>
      <c r="EA333" s="777"/>
      <c r="EE333" s="797" t="e">
        <f>EE172</f>
        <v>#DIV/0!</v>
      </c>
      <c r="EF333" s="797" t="e">
        <f>EF172</f>
        <v>#DIV/0!</v>
      </c>
      <c r="EG333" s="797" t="e">
        <f>EG172</f>
        <v>#DIV/0!</v>
      </c>
      <c r="EH333" s="797" t="e">
        <f>EH172</f>
        <v>#DIV/0!</v>
      </c>
      <c r="EI333" s="777"/>
      <c r="EM333" s="797" t="e">
        <f>EM172</f>
        <v>#DIV/0!</v>
      </c>
      <c r="EN333" s="797" t="e">
        <f>EN172</f>
        <v>#DIV/0!</v>
      </c>
      <c r="EO333" s="797" t="e">
        <f>EO172</f>
        <v>#DIV/0!</v>
      </c>
      <c r="EP333" s="797" t="e">
        <f>EP172</f>
        <v>#DIV/0!</v>
      </c>
      <c r="EQ333" s="777"/>
      <c r="EU333" s="797" t="e">
        <f>EU172</f>
        <v>#DIV/0!</v>
      </c>
      <c r="EV333" s="797" t="e">
        <f>EV172</f>
        <v>#DIV/0!</v>
      </c>
      <c r="EW333" s="797" t="e">
        <f>EW172</f>
        <v>#DIV/0!</v>
      </c>
      <c r="EX333" s="797" t="e">
        <f>EX172</f>
        <v>#DIV/0!</v>
      </c>
      <c r="EY333" s="777"/>
      <c r="FC333" s="797" t="e">
        <f>FC172</f>
        <v>#DIV/0!</v>
      </c>
      <c r="FD333" s="797" t="e">
        <f>FD172</f>
        <v>#DIV/0!</v>
      </c>
      <c r="FE333" s="797" t="e">
        <f>FE172</f>
        <v>#DIV/0!</v>
      </c>
      <c r="FF333" s="797" t="e">
        <f>FF172</f>
        <v>#DIV/0!</v>
      </c>
      <c r="FG333" s="777"/>
      <c r="FK333" s="797" t="e">
        <f>FK172</f>
        <v>#DIV/0!</v>
      </c>
      <c r="FL333" s="797" t="e">
        <f>FL172</f>
        <v>#DIV/0!</v>
      </c>
      <c r="FM333" s="797" t="e">
        <f>FM172</f>
        <v>#DIV/0!</v>
      </c>
      <c r="FN333" s="797" t="e">
        <f>FN172</f>
        <v>#DIV/0!</v>
      </c>
      <c r="FO333" s="777"/>
    </row>
    <row r="334" spans="1:171">
      <c r="A334" s="1253" t="s">
        <v>246</v>
      </c>
      <c r="B334" s="51"/>
      <c r="C334" s="1"/>
      <c r="D334" s="1"/>
      <c r="E334" s="1"/>
      <c r="F334" s="1"/>
      <c r="G334" s="221"/>
      <c r="H334" s="221"/>
      <c r="I334" s="221"/>
      <c r="J334" s="1251"/>
      <c r="K334" s="777"/>
      <c r="O334" s="221"/>
      <c r="P334" s="221"/>
      <c r="Q334" s="221"/>
      <c r="R334" s="924"/>
      <c r="S334" s="777"/>
      <c r="W334" s="221"/>
      <c r="X334" s="221"/>
      <c r="Y334" s="221"/>
      <c r="Z334" s="924"/>
      <c r="AA334" s="777"/>
      <c r="AE334" s="221"/>
      <c r="AF334" s="221"/>
      <c r="AG334" s="221"/>
      <c r="AH334" s="924"/>
      <c r="AI334" s="777"/>
      <c r="AM334" s="221"/>
      <c r="AN334" s="221"/>
      <c r="AO334" s="221"/>
      <c r="AP334" s="924"/>
      <c r="AQ334" s="777"/>
      <c r="AU334" s="221"/>
      <c r="AV334" s="221"/>
      <c r="AW334" s="221"/>
      <c r="AX334" s="924"/>
      <c r="AY334" s="777"/>
      <c r="BC334" s="221"/>
      <c r="BD334" s="221"/>
      <c r="BE334" s="221"/>
      <c r="BF334" s="924"/>
      <c r="BG334" s="777"/>
      <c r="BK334" s="221"/>
      <c r="BL334" s="221"/>
      <c r="BM334" s="221"/>
      <c r="BN334" s="924"/>
      <c r="BO334" s="777"/>
      <c r="BS334" s="221"/>
      <c r="BT334" s="221"/>
      <c r="BU334" s="221"/>
      <c r="BV334" s="924"/>
      <c r="BW334" s="777"/>
      <c r="CA334" s="221"/>
      <c r="CB334" s="221"/>
      <c r="CC334" s="221"/>
      <c r="CD334" s="924"/>
      <c r="CE334" s="777"/>
      <c r="CI334" s="221"/>
      <c r="CJ334" s="221"/>
      <c r="CK334" s="221"/>
      <c r="CL334" s="924"/>
      <c r="CM334" s="777"/>
      <c r="CQ334" s="221"/>
      <c r="CR334" s="221"/>
      <c r="CS334" s="221"/>
      <c r="CT334" s="924"/>
      <c r="CU334" s="777"/>
      <c r="CY334" s="221"/>
      <c r="CZ334" s="221"/>
      <c r="DA334" s="221"/>
      <c r="DB334" s="924"/>
      <c r="DC334" s="777"/>
      <c r="DG334" s="221"/>
      <c r="DH334" s="221"/>
      <c r="DI334" s="221"/>
      <c r="DJ334" s="924"/>
      <c r="DK334" s="777"/>
      <c r="DO334" s="221"/>
      <c r="DP334" s="221"/>
      <c r="DQ334" s="221"/>
      <c r="DR334" s="924"/>
      <c r="DS334" s="777"/>
      <c r="DW334" s="221"/>
      <c r="DX334" s="221"/>
      <c r="DY334" s="221"/>
      <c r="DZ334" s="924"/>
      <c r="EA334" s="777"/>
      <c r="EE334" s="221"/>
      <c r="EF334" s="221"/>
      <c r="EG334" s="221"/>
      <c r="EH334" s="924"/>
      <c r="EI334" s="777"/>
      <c r="EM334" s="221"/>
      <c r="EN334" s="221"/>
      <c r="EO334" s="221"/>
      <c r="EP334" s="924"/>
      <c r="EQ334" s="777"/>
      <c r="EU334" s="221"/>
      <c r="EV334" s="221"/>
      <c r="EW334" s="221"/>
      <c r="EX334" s="924"/>
      <c r="EY334" s="777"/>
      <c r="FC334" s="221"/>
      <c r="FD334" s="221"/>
      <c r="FE334" s="221"/>
      <c r="FF334" s="924"/>
      <c r="FG334" s="777"/>
      <c r="FK334" s="221"/>
      <c r="FL334" s="221"/>
      <c r="FM334" s="221"/>
      <c r="FN334" s="924"/>
      <c r="FO334" s="777"/>
    </row>
    <row r="335" spans="1:171">
      <c r="A335" s="1253"/>
      <c r="B335" s="51"/>
      <c r="C335" s="1"/>
      <c r="D335" s="1"/>
      <c r="E335" s="1"/>
      <c r="F335" s="1"/>
      <c r="G335" s="221"/>
      <c r="H335" s="221"/>
      <c r="I335" s="221"/>
      <c r="J335" s="1251"/>
      <c r="K335" s="777"/>
      <c r="O335" s="221"/>
      <c r="P335" s="221"/>
      <c r="Q335" s="221"/>
      <c r="R335" s="924"/>
      <c r="S335" s="777"/>
      <c r="W335" s="221"/>
      <c r="X335" s="221"/>
      <c r="Y335" s="221"/>
      <c r="Z335" s="924"/>
      <c r="AA335" s="777"/>
      <c r="AE335" s="221"/>
      <c r="AF335" s="221"/>
      <c r="AG335" s="221"/>
      <c r="AH335" s="924"/>
      <c r="AI335" s="777"/>
      <c r="AM335" s="221"/>
      <c r="AN335" s="221"/>
      <c r="AO335" s="221"/>
      <c r="AP335" s="924"/>
      <c r="AQ335" s="777"/>
      <c r="AU335" s="221"/>
      <c r="AV335" s="221"/>
      <c r="AW335" s="221"/>
      <c r="AX335" s="924"/>
      <c r="AY335" s="777"/>
      <c r="BC335" s="221"/>
      <c r="BD335" s="221"/>
      <c r="BE335" s="221"/>
      <c r="BF335" s="924"/>
      <c r="BG335" s="777"/>
      <c r="BK335" s="221"/>
      <c r="BL335" s="221"/>
      <c r="BM335" s="221"/>
      <c r="BN335" s="924"/>
      <c r="BO335" s="777"/>
      <c r="BS335" s="221"/>
      <c r="BT335" s="221"/>
      <c r="BU335" s="221"/>
      <c r="BV335" s="924"/>
      <c r="BW335" s="777"/>
      <c r="CA335" s="221"/>
      <c r="CB335" s="221"/>
      <c r="CC335" s="221"/>
      <c r="CD335" s="924"/>
      <c r="CE335" s="777"/>
      <c r="CI335" s="221"/>
      <c r="CJ335" s="221"/>
      <c r="CK335" s="221"/>
      <c r="CL335" s="924"/>
      <c r="CM335" s="777"/>
      <c r="CQ335" s="221"/>
      <c r="CR335" s="221"/>
      <c r="CS335" s="221"/>
      <c r="CT335" s="924"/>
      <c r="CU335" s="777"/>
      <c r="CY335" s="221"/>
      <c r="CZ335" s="221"/>
      <c r="DA335" s="221"/>
      <c r="DB335" s="924"/>
      <c r="DC335" s="777"/>
      <c r="DG335" s="221"/>
      <c r="DH335" s="221"/>
      <c r="DI335" s="221"/>
      <c r="DJ335" s="924"/>
      <c r="DK335" s="777"/>
      <c r="DO335" s="221"/>
      <c r="DP335" s="221"/>
      <c r="DQ335" s="221"/>
      <c r="DR335" s="924"/>
      <c r="DS335" s="777"/>
      <c r="DW335" s="221"/>
      <c r="DX335" s="221"/>
      <c r="DY335" s="221"/>
      <c r="DZ335" s="924"/>
      <c r="EA335" s="777"/>
      <c r="EE335" s="221"/>
      <c r="EF335" s="221"/>
      <c r="EG335" s="221"/>
      <c r="EH335" s="924"/>
      <c r="EI335" s="777"/>
      <c r="EM335" s="221"/>
      <c r="EN335" s="221"/>
      <c r="EO335" s="221"/>
      <c r="EP335" s="924"/>
      <c r="EQ335" s="777"/>
      <c r="EU335" s="221"/>
      <c r="EV335" s="221"/>
      <c r="EW335" s="221"/>
      <c r="EX335" s="924"/>
      <c r="EY335" s="777"/>
      <c r="FC335" s="221"/>
      <c r="FD335" s="221"/>
      <c r="FE335" s="221"/>
      <c r="FF335" s="924"/>
      <c r="FG335" s="777"/>
      <c r="FK335" s="221"/>
      <c r="FL335" s="221"/>
      <c r="FM335" s="221"/>
      <c r="FN335" s="924"/>
      <c r="FO335" s="777"/>
    </row>
    <row r="336" spans="1:171">
      <c r="A336" s="1169" t="s">
        <v>39</v>
      </c>
      <c r="B336" s="51"/>
      <c r="C336" s="1"/>
      <c r="D336" s="1"/>
      <c r="E336" s="1"/>
      <c r="F336" s="1"/>
      <c r="G336" s="797">
        <f>G290</f>
        <v>0</v>
      </c>
      <c r="H336" s="797">
        <f>H290</f>
        <v>0</v>
      </c>
      <c r="I336" s="797">
        <f>I290</f>
        <v>0</v>
      </c>
      <c r="J336" s="1254">
        <f>J290</f>
        <v>0</v>
      </c>
      <c r="K336" s="777"/>
      <c r="O336" s="797">
        <f>O290</f>
        <v>0</v>
      </c>
      <c r="P336" s="797" t="e">
        <f>P290</f>
        <v>#DIV/0!</v>
      </c>
      <c r="Q336" s="797" t="e">
        <f>Q290</f>
        <v>#DIV/0!</v>
      </c>
      <c r="R336" s="797" t="e">
        <f>R290</f>
        <v>#DIV/0!</v>
      </c>
      <c r="S336" s="777"/>
      <c r="W336" s="797">
        <f>W290</f>
        <v>0</v>
      </c>
      <c r="X336" s="797" t="e">
        <f>X290</f>
        <v>#DIV/0!</v>
      </c>
      <c r="Y336" s="797" t="e">
        <f>Y290</f>
        <v>#DIV/0!</v>
      </c>
      <c r="Z336" s="797" t="e">
        <f>Z290</f>
        <v>#DIV/0!</v>
      </c>
      <c r="AA336" s="777"/>
      <c r="AE336" s="797">
        <f>AE290</f>
        <v>0</v>
      </c>
      <c r="AF336" s="797" t="e">
        <f>AF290</f>
        <v>#DIV/0!</v>
      </c>
      <c r="AG336" s="797" t="e">
        <f>AG290</f>
        <v>#DIV/0!</v>
      </c>
      <c r="AH336" s="797" t="e">
        <f>AH290</f>
        <v>#DIV/0!</v>
      </c>
      <c r="AI336" s="777"/>
      <c r="AM336" s="797">
        <f>AM290</f>
        <v>0</v>
      </c>
      <c r="AN336" s="797" t="e">
        <f>AN290</f>
        <v>#DIV/0!</v>
      </c>
      <c r="AO336" s="797" t="e">
        <f>AO290</f>
        <v>#DIV/0!</v>
      </c>
      <c r="AP336" s="797" t="e">
        <f>AP290</f>
        <v>#DIV/0!</v>
      </c>
      <c r="AQ336" s="777"/>
      <c r="AU336" s="797">
        <f>AU290</f>
        <v>0</v>
      </c>
      <c r="AV336" s="797" t="e">
        <f>AV290</f>
        <v>#DIV/0!</v>
      </c>
      <c r="AW336" s="797" t="e">
        <f>AW290</f>
        <v>#DIV/0!</v>
      </c>
      <c r="AX336" s="797" t="e">
        <f>AX290</f>
        <v>#DIV/0!</v>
      </c>
      <c r="AY336" s="777"/>
      <c r="BC336" s="797">
        <f>BC290</f>
        <v>0</v>
      </c>
      <c r="BD336" s="797" t="e">
        <f>BD290</f>
        <v>#DIV/0!</v>
      </c>
      <c r="BE336" s="797" t="e">
        <f>BE290</f>
        <v>#DIV/0!</v>
      </c>
      <c r="BF336" s="797" t="e">
        <f>BF290</f>
        <v>#DIV/0!</v>
      </c>
      <c r="BG336" s="777"/>
      <c r="BK336" s="797">
        <f>BK290</f>
        <v>0</v>
      </c>
      <c r="BL336" s="797" t="e">
        <f>BL290</f>
        <v>#DIV/0!</v>
      </c>
      <c r="BM336" s="797" t="e">
        <f>BM290</f>
        <v>#DIV/0!</v>
      </c>
      <c r="BN336" s="797" t="e">
        <f>BN290</f>
        <v>#DIV/0!</v>
      </c>
      <c r="BO336" s="777"/>
      <c r="BS336" s="797">
        <f>BS290</f>
        <v>0</v>
      </c>
      <c r="BT336" s="797" t="e">
        <f>BT290</f>
        <v>#DIV/0!</v>
      </c>
      <c r="BU336" s="797" t="e">
        <f>BU290</f>
        <v>#DIV/0!</v>
      </c>
      <c r="BV336" s="797" t="e">
        <f>BV290</f>
        <v>#DIV/0!</v>
      </c>
      <c r="BW336" s="777"/>
      <c r="CA336" s="797">
        <f>CA290</f>
        <v>0</v>
      </c>
      <c r="CB336" s="797" t="e">
        <f>CB290</f>
        <v>#DIV/0!</v>
      </c>
      <c r="CC336" s="797" t="e">
        <f>CC290</f>
        <v>#DIV/0!</v>
      </c>
      <c r="CD336" s="797" t="e">
        <f>CD290</f>
        <v>#DIV/0!</v>
      </c>
      <c r="CE336" s="777"/>
      <c r="CI336" s="797">
        <f>CI290</f>
        <v>0</v>
      </c>
      <c r="CJ336" s="797" t="e">
        <f>CJ290</f>
        <v>#DIV/0!</v>
      </c>
      <c r="CK336" s="797" t="e">
        <f>CK290</f>
        <v>#DIV/0!</v>
      </c>
      <c r="CL336" s="797" t="e">
        <f>CL290</f>
        <v>#DIV/0!</v>
      </c>
      <c r="CM336" s="777"/>
      <c r="CQ336" s="797">
        <f>CQ290</f>
        <v>0</v>
      </c>
      <c r="CR336" s="797" t="e">
        <f>CR290</f>
        <v>#DIV/0!</v>
      </c>
      <c r="CS336" s="797" t="e">
        <f>CS290</f>
        <v>#DIV/0!</v>
      </c>
      <c r="CT336" s="797" t="e">
        <f>CT290</f>
        <v>#DIV/0!</v>
      </c>
      <c r="CU336" s="777"/>
      <c r="CY336" s="797">
        <f>CY290</f>
        <v>0</v>
      </c>
      <c r="CZ336" s="797" t="e">
        <f>CZ290</f>
        <v>#DIV/0!</v>
      </c>
      <c r="DA336" s="797" t="e">
        <f>DA290</f>
        <v>#DIV/0!</v>
      </c>
      <c r="DB336" s="797" t="e">
        <f>DB290</f>
        <v>#DIV/0!</v>
      </c>
      <c r="DC336" s="777"/>
      <c r="DG336" s="797">
        <f>DG290</f>
        <v>0</v>
      </c>
      <c r="DH336" s="797" t="e">
        <f>DH290</f>
        <v>#DIV/0!</v>
      </c>
      <c r="DI336" s="797" t="e">
        <f>DI290</f>
        <v>#DIV/0!</v>
      </c>
      <c r="DJ336" s="797" t="e">
        <f>DJ290</f>
        <v>#DIV/0!</v>
      </c>
      <c r="DK336" s="777"/>
      <c r="DO336" s="797">
        <f>DO290</f>
        <v>0</v>
      </c>
      <c r="DP336" s="797" t="e">
        <f>DP290</f>
        <v>#DIV/0!</v>
      </c>
      <c r="DQ336" s="797" t="e">
        <f>DQ290</f>
        <v>#DIV/0!</v>
      </c>
      <c r="DR336" s="797" t="e">
        <f>DR290</f>
        <v>#DIV/0!</v>
      </c>
      <c r="DS336" s="777"/>
      <c r="DW336" s="797">
        <f>DW290</f>
        <v>0</v>
      </c>
      <c r="DX336" s="797" t="e">
        <f>DX290</f>
        <v>#DIV/0!</v>
      </c>
      <c r="DY336" s="797" t="e">
        <f>DY290</f>
        <v>#DIV/0!</v>
      </c>
      <c r="DZ336" s="797" t="e">
        <f>DZ290</f>
        <v>#DIV/0!</v>
      </c>
      <c r="EA336" s="777"/>
      <c r="EE336" s="797">
        <f>EE290</f>
        <v>0</v>
      </c>
      <c r="EF336" s="797" t="e">
        <f>EF290</f>
        <v>#DIV/0!</v>
      </c>
      <c r="EG336" s="797" t="e">
        <f>EG290</f>
        <v>#DIV/0!</v>
      </c>
      <c r="EH336" s="797" t="e">
        <f>EH290</f>
        <v>#DIV/0!</v>
      </c>
      <c r="EI336" s="777"/>
      <c r="EM336" s="797">
        <f>EM290</f>
        <v>0</v>
      </c>
      <c r="EN336" s="797" t="e">
        <f>EN290</f>
        <v>#DIV/0!</v>
      </c>
      <c r="EO336" s="797" t="e">
        <f>EO290</f>
        <v>#DIV/0!</v>
      </c>
      <c r="EP336" s="797" t="e">
        <f>EP290</f>
        <v>#DIV/0!</v>
      </c>
      <c r="EQ336" s="777"/>
      <c r="EU336" s="797">
        <f>EU290</f>
        <v>0</v>
      </c>
      <c r="EV336" s="797" t="e">
        <f>EV290</f>
        <v>#DIV/0!</v>
      </c>
      <c r="EW336" s="797" t="e">
        <f>EW290</f>
        <v>#DIV/0!</v>
      </c>
      <c r="EX336" s="797" t="e">
        <f>EX290</f>
        <v>#DIV/0!</v>
      </c>
      <c r="EY336" s="777"/>
      <c r="FC336" s="797">
        <f>FC290</f>
        <v>0</v>
      </c>
      <c r="FD336" s="797" t="e">
        <f>FD290</f>
        <v>#DIV/0!</v>
      </c>
      <c r="FE336" s="797" t="e">
        <f>FE290</f>
        <v>#DIV/0!</v>
      </c>
      <c r="FF336" s="797" t="e">
        <f>FF290</f>
        <v>#DIV/0!</v>
      </c>
      <c r="FG336" s="777"/>
      <c r="FK336" s="797">
        <f>FK290</f>
        <v>0</v>
      </c>
      <c r="FL336" s="797" t="e">
        <f>FL290</f>
        <v>#DIV/0!</v>
      </c>
      <c r="FM336" s="797" t="e">
        <f>FM290</f>
        <v>#DIV/0!</v>
      </c>
      <c r="FN336" s="797" t="e">
        <f>FN290</f>
        <v>#DIV/0!</v>
      </c>
      <c r="FO336" s="777"/>
    </row>
    <row r="337" spans="1:171">
      <c r="A337" s="1253" t="s">
        <v>161</v>
      </c>
      <c r="B337" s="51"/>
      <c r="C337" s="1"/>
      <c r="D337" s="1"/>
      <c r="E337" s="1"/>
      <c r="F337" s="1"/>
      <c r="G337" s="221"/>
      <c r="H337" s="221"/>
      <c r="I337" s="221"/>
      <c r="J337" s="1251"/>
      <c r="K337" s="777"/>
      <c r="O337" s="221"/>
      <c r="P337" s="221"/>
      <c r="Q337" s="221"/>
      <c r="R337" s="924"/>
      <c r="S337" s="777"/>
      <c r="W337" s="221"/>
      <c r="X337" s="221"/>
      <c r="Y337" s="221"/>
      <c r="Z337" s="924"/>
      <c r="AA337" s="777"/>
      <c r="AE337" s="221"/>
      <c r="AF337" s="221"/>
      <c r="AG337" s="221"/>
      <c r="AH337" s="924"/>
      <c r="AI337" s="777"/>
      <c r="AM337" s="221"/>
      <c r="AN337" s="221"/>
      <c r="AO337" s="221"/>
      <c r="AP337" s="924"/>
      <c r="AQ337" s="777"/>
      <c r="AU337" s="221"/>
      <c r="AV337" s="221"/>
      <c r="AW337" s="221"/>
      <c r="AX337" s="924"/>
      <c r="AY337" s="777"/>
      <c r="BC337" s="221"/>
      <c r="BD337" s="221"/>
      <c r="BE337" s="221"/>
      <c r="BF337" s="924"/>
      <c r="BG337" s="777"/>
      <c r="BK337" s="221"/>
      <c r="BL337" s="221"/>
      <c r="BM337" s="221"/>
      <c r="BN337" s="924"/>
      <c r="BO337" s="777"/>
      <c r="BS337" s="221"/>
      <c r="BT337" s="221"/>
      <c r="BU337" s="221"/>
      <c r="BV337" s="924"/>
      <c r="BW337" s="777"/>
      <c r="CA337" s="221"/>
      <c r="CB337" s="221"/>
      <c r="CC337" s="221"/>
      <c r="CD337" s="924"/>
      <c r="CE337" s="777"/>
      <c r="CI337" s="221"/>
      <c r="CJ337" s="221"/>
      <c r="CK337" s="221"/>
      <c r="CL337" s="924"/>
      <c r="CM337" s="777"/>
      <c r="CQ337" s="221"/>
      <c r="CR337" s="221"/>
      <c r="CS337" s="221"/>
      <c r="CT337" s="924"/>
      <c r="CU337" s="777"/>
      <c r="CY337" s="221"/>
      <c r="CZ337" s="221"/>
      <c r="DA337" s="221"/>
      <c r="DB337" s="924"/>
      <c r="DC337" s="777"/>
      <c r="DG337" s="221"/>
      <c r="DH337" s="221"/>
      <c r="DI337" s="221"/>
      <c r="DJ337" s="924"/>
      <c r="DK337" s="777"/>
      <c r="DO337" s="221"/>
      <c r="DP337" s="221"/>
      <c r="DQ337" s="221"/>
      <c r="DR337" s="924"/>
      <c r="DS337" s="777"/>
      <c r="DW337" s="221"/>
      <c r="DX337" s="221"/>
      <c r="DY337" s="221"/>
      <c r="DZ337" s="924"/>
      <c r="EA337" s="777"/>
      <c r="EE337" s="221"/>
      <c r="EF337" s="221"/>
      <c r="EG337" s="221"/>
      <c r="EH337" s="924"/>
      <c r="EI337" s="777"/>
      <c r="EM337" s="221"/>
      <c r="EN337" s="221"/>
      <c r="EO337" s="221"/>
      <c r="EP337" s="924"/>
      <c r="EQ337" s="777"/>
      <c r="EU337" s="221"/>
      <c r="EV337" s="221"/>
      <c r="EW337" s="221"/>
      <c r="EX337" s="924"/>
      <c r="EY337" s="777"/>
      <c r="FC337" s="221"/>
      <c r="FD337" s="221"/>
      <c r="FE337" s="221"/>
      <c r="FF337" s="924"/>
      <c r="FG337" s="777"/>
      <c r="FK337" s="221"/>
      <c r="FL337" s="221"/>
      <c r="FM337" s="221"/>
      <c r="FN337" s="924"/>
      <c r="FO337" s="777"/>
    </row>
    <row r="338" spans="1:171">
      <c r="A338" s="1253"/>
      <c r="B338" s="51"/>
      <c r="C338" s="1"/>
      <c r="D338" s="1"/>
      <c r="E338" s="1"/>
      <c r="F338" s="1"/>
      <c r="G338" s="221"/>
      <c r="H338" s="221"/>
      <c r="I338" s="221"/>
      <c r="J338" s="1251"/>
      <c r="K338" s="777"/>
      <c r="O338" s="221"/>
      <c r="P338" s="221"/>
      <c r="Q338" s="221"/>
      <c r="R338" s="924"/>
      <c r="S338" s="777"/>
      <c r="W338" s="221"/>
      <c r="X338" s="221"/>
      <c r="Y338" s="221"/>
      <c r="Z338" s="924"/>
      <c r="AA338" s="777"/>
      <c r="AE338" s="221"/>
      <c r="AF338" s="221"/>
      <c r="AG338" s="221"/>
      <c r="AH338" s="924"/>
      <c r="AI338" s="777"/>
      <c r="AM338" s="221"/>
      <c r="AN338" s="221"/>
      <c r="AO338" s="221"/>
      <c r="AP338" s="924"/>
      <c r="AQ338" s="777"/>
      <c r="AU338" s="221"/>
      <c r="AV338" s="221"/>
      <c r="AW338" s="221"/>
      <c r="AX338" s="924"/>
      <c r="AY338" s="777"/>
      <c r="BC338" s="221"/>
      <c r="BD338" s="221"/>
      <c r="BE338" s="221"/>
      <c r="BF338" s="924"/>
      <c r="BG338" s="777"/>
      <c r="BK338" s="221"/>
      <c r="BL338" s="221"/>
      <c r="BM338" s="221"/>
      <c r="BN338" s="924"/>
      <c r="BO338" s="777"/>
      <c r="BS338" s="221"/>
      <c r="BT338" s="221"/>
      <c r="BU338" s="221"/>
      <c r="BV338" s="924"/>
      <c r="BW338" s="777"/>
      <c r="CA338" s="221"/>
      <c r="CB338" s="221"/>
      <c r="CC338" s="221"/>
      <c r="CD338" s="924"/>
      <c r="CE338" s="777"/>
      <c r="CI338" s="221"/>
      <c r="CJ338" s="221"/>
      <c r="CK338" s="221"/>
      <c r="CL338" s="924"/>
      <c r="CM338" s="777"/>
      <c r="CQ338" s="221"/>
      <c r="CR338" s="221"/>
      <c r="CS338" s="221"/>
      <c r="CT338" s="924"/>
      <c r="CU338" s="777"/>
      <c r="CY338" s="221"/>
      <c r="CZ338" s="221"/>
      <c r="DA338" s="221"/>
      <c r="DB338" s="924"/>
      <c r="DC338" s="777"/>
      <c r="DG338" s="221"/>
      <c r="DH338" s="221"/>
      <c r="DI338" s="221"/>
      <c r="DJ338" s="924"/>
      <c r="DK338" s="777"/>
      <c r="DO338" s="221"/>
      <c r="DP338" s="221"/>
      <c r="DQ338" s="221"/>
      <c r="DR338" s="924"/>
      <c r="DS338" s="777"/>
      <c r="DW338" s="221"/>
      <c r="DX338" s="221"/>
      <c r="DY338" s="221"/>
      <c r="DZ338" s="924"/>
      <c r="EA338" s="777"/>
      <c r="EE338" s="221"/>
      <c r="EF338" s="221"/>
      <c r="EG338" s="221"/>
      <c r="EH338" s="924"/>
      <c r="EI338" s="777"/>
      <c r="EM338" s="221"/>
      <c r="EN338" s="221"/>
      <c r="EO338" s="221"/>
      <c r="EP338" s="924"/>
      <c r="EQ338" s="777"/>
      <c r="EU338" s="221"/>
      <c r="EV338" s="221"/>
      <c r="EW338" s="221"/>
      <c r="EX338" s="924"/>
      <c r="EY338" s="777"/>
      <c r="FC338" s="221"/>
      <c r="FD338" s="221"/>
      <c r="FE338" s="221"/>
      <c r="FF338" s="924"/>
      <c r="FG338" s="777"/>
      <c r="FK338" s="221"/>
      <c r="FL338" s="221"/>
      <c r="FM338" s="221"/>
      <c r="FN338" s="924"/>
      <c r="FO338" s="777"/>
    </row>
    <row r="339" spans="1:171">
      <c r="A339" s="1169" t="s">
        <v>49</v>
      </c>
      <c r="B339" s="51"/>
      <c r="C339" s="1"/>
      <c r="D339" s="1"/>
      <c r="E339" s="1"/>
      <c r="F339" s="1"/>
      <c r="G339" s="797">
        <f>G323</f>
        <v>0</v>
      </c>
      <c r="H339" s="797">
        <f>H323</f>
        <v>0</v>
      </c>
      <c r="I339" s="797">
        <f>I323</f>
        <v>0</v>
      </c>
      <c r="J339" s="1254">
        <f>J323</f>
        <v>0</v>
      </c>
      <c r="K339" s="777"/>
      <c r="O339" s="797" t="e">
        <f>O323</f>
        <v>#DIV/0!</v>
      </c>
      <c r="P339" s="797" t="e">
        <f>P323</f>
        <v>#DIV/0!</v>
      </c>
      <c r="Q339" s="797" t="e">
        <f>Q323</f>
        <v>#DIV/0!</v>
      </c>
      <c r="R339" s="797" t="e">
        <f>R323</f>
        <v>#DIV/0!</v>
      </c>
      <c r="S339" s="777"/>
      <c r="W339" s="797" t="e">
        <f>W323</f>
        <v>#DIV/0!</v>
      </c>
      <c r="X339" s="797" t="e">
        <f>X323</f>
        <v>#DIV/0!</v>
      </c>
      <c r="Y339" s="797" t="e">
        <f>Y323</f>
        <v>#DIV/0!</v>
      </c>
      <c r="Z339" s="797" t="e">
        <f>Z323</f>
        <v>#DIV/0!</v>
      </c>
      <c r="AA339" s="777"/>
      <c r="AE339" s="797" t="e">
        <f>AE323</f>
        <v>#DIV/0!</v>
      </c>
      <c r="AF339" s="797" t="e">
        <f>AF323</f>
        <v>#DIV/0!</v>
      </c>
      <c r="AG339" s="797" t="e">
        <f>AG323</f>
        <v>#DIV/0!</v>
      </c>
      <c r="AH339" s="797" t="e">
        <f>AH323</f>
        <v>#DIV/0!</v>
      </c>
      <c r="AI339" s="777"/>
      <c r="AM339" s="797" t="e">
        <f>AM323</f>
        <v>#DIV/0!</v>
      </c>
      <c r="AN339" s="797" t="e">
        <f>AN323</f>
        <v>#DIV/0!</v>
      </c>
      <c r="AO339" s="797" t="e">
        <f>AO323</f>
        <v>#DIV/0!</v>
      </c>
      <c r="AP339" s="797" t="e">
        <f>AP323</f>
        <v>#DIV/0!</v>
      </c>
      <c r="AQ339" s="777"/>
      <c r="AU339" s="797" t="e">
        <f>AU323</f>
        <v>#DIV/0!</v>
      </c>
      <c r="AV339" s="797" t="e">
        <f>AV323</f>
        <v>#DIV/0!</v>
      </c>
      <c r="AW339" s="797" t="e">
        <f>AW323</f>
        <v>#DIV/0!</v>
      </c>
      <c r="AX339" s="797" t="e">
        <f>AX323</f>
        <v>#DIV/0!</v>
      </c>
      <c r="AY339" s="777"/>
      <c r="BC339" s="797" t="e">
        <f>BC323</f>
        <v>#DIV/0!</v>
      </c>
      <c r="BD339" s="797" t="e">
        <f>BD323</f>
        <v>#DIV/0!</v>
      </c>
      <c r="BE339" s="797" t="e">
        <f>BE323</f>
        <v>#DIV/0!</v>
      </c>
      <c r="BF339" s="797" t="e">
        <f>BF323</f>
        <v>#DIV/0!</v>
      </c>
      <c r="BG339" s="777"/>
      <c r="BK339" s="797" t="e">
        <f>BK323</f>
        <v>#DIV/0!</v>
      </c>
      <c r="BL339" s="797" t="e">
        <f>BL323</f>
        <v>#DIV/0!</v>
      </c>
      <c r="BM339" s="797" t="e">
        <f>BM323</f>
        <v>#DIV/0!</v>
      </c>
      <c r="BN339" s="797" t="e">
        <f>BN323</f>
        <v>#DIV/0!</v>
      </c>
      <c r="BO339" s="777"/>
      <c r="BS339" s="797" t="e">
        <f>BS323</f>
        <v>#DIV/0!</v>
      </c>
      <c r="BT339" s="797" t="e">
        <f>BT323</f>
        <v>#DIV/0!</v>
      </c>
      <c r="BU339" s="797" t="e">
        <f>BU323</f>
        <v>#DIV/0!</v>
      </c>
      <c r="BV339" s="797" t="e">
        <f>BV323</f>
        <v>#DIV/0!</v>
      </c>
      <c r="BW339" s="777"/>
      <c r="CA339" s="797" t="e">
        <f>CA323</f>
        <v>#DIV/0!</v>
      </c>
      <c r="CB339" s="797" t="e">
        <f>CB323</f>
        <v>#DIV/0!</v>
      </c>
      <c r="CC339" s="797" t="e">
        <f>CC323</f>
        <v>#DIV/0!</v>
      </c>
      <c r="CD339" s="797" t="e">
        <f>CD323</f>
        <v>#DIV/0!</v>
      </c>
      <c r="CE339" s="777"/>
      <c r="CI339" s="797" t="e">
        <f>CI323</f>
        <v>#DIV/0!</v>
      </c>
      <c r="CJ339" s="797" t="e">
        <f>CJ323</f>
        <v>#DIV/0!</v>
      </c>
      <c r="CK339" s="797" t="e">
        <f>CK323</f>
        <v>#DIV/0!</v>
      </c>
      <c r="CL339" s="797" t="e">
        <f>CL323</f>
        <v>#DIV/0!</v>
      </c>
      <c r="CM339" s="777"/>
      <c r="CQ339" s="797" t="e">
        <f>CQ323</f>
        <v>#DIV/0!</v>
      </c>
      <c r="CR339" s="797" t="e">
        <f>CR323</f>
        <v>#DIV/0!</v>
      </c>
      <c r="CS339" s="797" t="e">
        <f>CS323</f>
        <v>#DIV/0!</v>
      </c>
      <c r="CT339" s="797" t="e">
        <f>CT323</f>
        <v>#DIV/0!</v>
      </c>
      <c r="CU339" s="777"/>
      <c r="CY339" s="797" t="e">
        <f>CY323</f>
        <v>#DIV/0!</v>
      </c>
      <c r="CZ339" s="797" t="e">
        <f>CZ323</f>
        <v>#DIV/0!</v>
      </c>
      <c r="DA339" s="797" t="e">
        <f>DA323</f>
        <v>#DIV/0!</v>
      </c>
      <c r="DB339" s="797" t="e">
        <f>DB323</f>
        <v>#DIV/0!</v>
      </c>
      <c r="DC339" s="777"/>
      <c r="DG339" s="797" t="e">
        <f>DG323</f>
        <v>#DIV/0!</v>
      </c>
      <c r="DH339" s="797" t="e">
        <f>DH323</f>
        <v>#DIV/0!</v>
      </c>
      <c r="DI339" s="797" t="e">
        <f>DI323</f>
        <v>#DIV/0!</v>
      </c>
      <c r="DJ339" s="797" t="e">
        <f>DJ323</f>
        <v>#DIV/0!</v>
      </c>
      <c r="DK339" s="777"/>
      <c r="DO339" s="797" t="e">
        <f>DO323</f>
        <v>#DIV/0!</v>
      </c>
      <c r="DP339" s="797" t="e">
        <f>DP323</f>
        <v>#DIV/0!</v>
      </c>
      <c r="DQ339" s="797" t="e">
        <f>DQ323</f>
        <v>#DIV/0!</v>
      </c>
      <c r="DR339" s="797" t="e">
        <f>DR323</f>
        <v>#DIV/0!</v>
      </c>
      <c r="DS339" s="777"/>
      <c r="DW339" s="797" t="e">
        <f>DW323</f>
        <v>#DIV/0!</v>
      </c>
      <c r="DX339" s="797" t="e">
        <f>DX323</f>
        <v>#DIV/0!</v>
      </c>
      <c r="DY339" s="797" t="e">
        <f>DY323</f>
        <v>#DIV/0!</v>
      </c>
      <c r="DZ339" s="797" t="e">
        <f>DZ323</f>
        <v>#DIV/0!</v>
      </c>
      <c r="EA339" s="777"/>
      <c r="EE339" s="797" t="e">
        <f>EE323</f>
        <v>#DIV/0!</v>
      </c>
      <c r="EF339" s="797" t="e">
        <f>EF323</f>
        <v>#DIV/0!</v>
      </c>
      <c r="EG339" s="797" t="e">
        <f>EG323</f>
        <v>#DIV/0!</v>
      </c>
      <c r="EH339" s="797" t="e">
        <f>EH323</f>
        <v>#DIV/0!</v>
      </c>
      <c r="EI339" s="777"/>
      <c r="EM339" s="797" t="e">
        <f>EM323</f>
        <v>#DIV/0!</v>
      </c>
      <c r="EN339" s="797" t="e">
        <f>EN323</f>
        <v>#DIV/0!</v>
      </c>
      <c r="EO339" s="797" t="e">
        <f>EO323</f>
        <v>#DIV/0!</v>
      </c>
      <c r="EP339" s="797" t="e">
        <f>EP323</f>
        <v>#DIV/0!</v>
      </c>
      <c r="EQ339" s="777"/>
      <c r="EU339" s="797" t="e">
        <f>EU323</f>
        <v>#DIV/0!</v>
      </c>
      <c r="EV339" s="797" t="e">
        <f>EV323</f>
        <v>#DIV/0!</v>
      </c>
      <c r="EW339" s="797" t="e">
        <f>EW323</f>
        <v>#DIV/0!</v>
      </c>
      <c r="EX339" s="797" t="e">
        <f>EX323</f>
        <v>#DIV/0!</v>
      </c>
      <c r="EY339" s="777"/>
      <c r="FC339" s="797" t="e">
        <f>FC323</f>
        <v>#DIV/0!</v>
      </c>
      <c r="FD339" s="797" t="e">
        <f>FD323</f>
        <v>#DIV/0!</v>
      </c>
      <c r="FE339" s="797" t="e">
        <f>FE323</f>
        <v>#DIV/0!</v>
      </c>
      <c r="FF339" s="797" t="e">
        <f>FF323</f>
        <v>#DIV/0!</v>
      </c>
      <c r="FG339" s="777"/>
      <c r="FK339" s="797" t="e">
        <f>FK323</f>
        <v>#DIV/0!</v>
      </c>
      <c r="FL339" s="797" t="e">
        <f>FL323</f>
        <v>#DIV/0!</v>
      </c>
      <c r="FM339" s="797" t="e">
        <f>FM323</f>
        <v>#DIV/0!</v>
      </c>
      <c r="FN339" s="797" t="e">
        <f>FN323</f>
        <v>#DIV/0!</v>
      </c>
      <c r="FO339" s="777"/>
    </row>
    <row r="340" spans="1:171">
      <c r="A340" s="1253" t="s">
        <v>456</v>
      </c>
      <c r="B340" s="51"/>
      <c r="C340" s="1"/>
      <c r="D340" s="1"/>
      <c r="E340" s="1"/>
      <c r="F340" s="1"/>
      <c r="G340" s="221"/>
      <c r="H340" s="221"/>
      <c r="I340" s="221"/>
      <c r="J340" s="1251"/>
      <c r="K340" s="777"/>
      <c r="O340" s="221"/>
      <c r="P340" s="221"/>
      <c r="Q340" s="221"/>
      <c r="R340" s="924"/>
      <c r="S340" s="777"/>
      <c r="W340" s="221"/>
      <c r="X340" s="221"/>
      <c r="Y340" s="221"/>
      <c r="Z340" s="924"/>
      <c r="AA340" s="777"/>
      <c r="AE340" s="221"/>
      <c r="AF340" s="221"/>
      <c r="AG340" s="221"/>
      <c r="AH340" s="924"/>
      <c r="AI340" s="777"/>
      <c r="AM340" s="221"/>
      <c r="AN340" s="221"/>
      <c r="AO340" s="221"/>
      <c r="AP340" s="924"/>
      <c r="AQ340" s="777"/>
      <c r="AU340" s="221"/>
      <c r="AV340" s="221"/>
      <c r="AW340" s="221"/>
      <c r="AX340" s="924"/>
      <c r="AY340" s="777"/>
      <c r="BC340" s="221"/>
      <c r="BD340" s="221"/>
      <c r="BE340" s="221"/>
      <c r="BF340" s="924"/>
      <c r="BG340" s="777"/>
      <c r="BK340" s="221"/>
      <c r="BL340" s="221"/>
      <c r="BM340" s="221"/>
      <c r="BN340" s="924"/>
      <c r="BO340" s="777"/>
      <c r="BS340" s="221"/>
      <c r="BT340" s="221"/>
      <c r="BU340" s="221"/>
      <c r="BV340" s="924"/>
      <c r="BW340" s="777"/>
      <c r="CA340" s="221"/>
      <c r="CB340" s="221"/>
      <c r="CC340" s="221"/>
      <c r="CD340" s="924"/>
      <c r="CE340" s="777"/>
      <c r="CI340" s="221"/>
      <c r="CJ340" s="221"/>
      <c r="CK340" s="221"/>
      <c r="CL340" s="924"/>
      <c r="CM340" s="777"/>
      <c r="CQ340" s="221"/>
      <c r="CR340" s="221"/>
      <c r="CS340" s="221"/>
      <c r="CT340" s="924"/>
      <c r="CU340" s="777"/>
      <c r="CY340" s="221"/>
      <c r="CZ340" s="221"/>
      <c r="DA340" s="221"/>
      <c r="DB340" s="924"/>
      <c r="DC340" s="777"/>
      <c r="DG340" s="221"/>
      <c r="DH340" s="221"/>
      <c r="DI340" s="221"/>
      <c r="DJ340" s="924"/>
      <c r="DK340" s="777"/>
      <c r="DO340" s="221"/>
      <c r="DP340" s="221"/>
      <c r="DQ340" s="221"/>
      <c r="DR340" s="924"/>
      <c r="DS340" s="777"/>
      <c r="DW340" s="221"/>
      <c r="DX340" s="221"/>
      <c r="DY340" s="221"/>
      <c r="DZ340" s="924"/>
      <c r="EA340" s="777"/>
      <c r="EE340" s="221"/>
      <c r="EF340" s="221"/>
      <c r="EG340" s="221"/>
      <c r="EH340" s="924"/>
      <c r="EI340" s="777"/>
      <c r="EM340" s="221"/>
      <c r="EN340" s="221"/>
      <c r="EO340" s="221"/>
      <c r="EP340" s="924"/>
      <c r="EQ340" s="777"/>
      <c r="EU340" s="221"/>
      <c r="EV340" s="221"/>
      <c r="EW340" s="221"/>
      <c r="EX340" s="924"/>
      <c r="EY340" s="777"/>
      <c r="FC340" s="221"/>
      <c r="FD340" s="221"/>
      <c r="FE340" s="221"/>
      <c r="FF340" s="924"/>
      <c r="FG340" s="777"/>
      <c r="FK340" s="221"/>
      <c r="FL340" s="221"/>
      <c r="FM340" s="221"/>
      <c r="FN340" s="924"/>
      <c r="FO340" s="777"/>
    </row>
    <row r="341" spans="1:171">
      <c r="A341" s="1253"/>
      <c r="B341" s="51"/>
      <c r="C341" s="1"/>
      <c r="D341" s="1"/>
      <c r="E341" s="1"/>
      <c r="F341" s="1"/>
      <c r="G341" s="221"/>
      <c r="H341" s="221"/>
      <c r="I341" s="221"/>
      <c r="J341" s="1251"/>
      <c r="K341" s="777"/>
      <c r="O341" s="221"/>
      <c r="P341" s="221"/>
      <c r="Q341" s="221"/>
      <c r="R341" s="924"/>
      <c r="S341" s="777"/>
      <c r="W341" s="221"/>
      <c r="X341" s="221"/>
      <c r="Y341" s="221"/>
      <c r="Z341" s="924"/>
      <c r="AA341" s="777"/>
      <c r="AE341" s="221"/>
      <c r="AF341" s="221"/>
      <c r="AG341" s="221"/>
      <c r="AH341" s="924"/>
      <c r="AI341" s="777"/>
      <c r="AM341" s="221"/>
      <c r="AN341" s="221"/>
      <c r="AO341" s="221"/>
      <c r="AP341" s="924"/>
      <c r="AQ341" s="777"/>
      <c r="AU341" s="221"/>
      <c r="AV341" s="221"/>
      <c r="AW341" s="221"/>
      <c r="AX341" s="924"/>
      <c r="AY341" s="777"/>
      <c r="BC341" s="221"/>
      <c r="BD341" s="221"/>
      <c r="BE341" s="221"/>
      <c r="BF341" s="924"/>
      <c r="BG341" s="777"/>
      <c r="BK341" s="221"/>
      <c r="BL341" s="221"/>
      <c r="BM341" s="221"/>
      <c r="BN341" s="924"/>
      <c r="BO341" s="777"/>
      <c r="BS341" s="221"/>
      <c r="BT341" s="221"/>
      <c r="BU341" s="221"/>
      <c r="BV341" s="924"/>
      <c r="BW341" s="777"/>
      <c r="CA341" s="221"/>
      <c r="CB341" s="221"/>
      <c r="CC341" s="221"/>
      <c r="CD341" s="924"/>
      <c r="CE341" s="777"/>
      <c r="CI341" s="221"/>
      <c r="CJ341" s="221"/>
      <c r="CK341" s="221"/>
      <c r="CL341" s="924"/>
      <c r="CM341" s="777"/>
      <c r="CQ341" s="221"/>
      <c r="CR341" s="221"/>
      <c r="CS341" s="221"/>
      <c r="CT341" s="924"/>
      <c r="CU341" s="777"/>
      <c r="CY341" s="221"/>
      <c r="CZ341" s="221"/>
      <c r="DA341" s="221"/>
      <c r="DB341" s="924"/>
      <c r="DC341" s="777"/>
      <c r="DG341" s="221"/>
      <c r="DH341" s="221"/>
      <c r="DI341" s="221"/>
      <c r="DJ341" s="924"/>
      <c r="DK341" s="777"/>
      <c r="DO341" s="221"/>
      <c r="DP341" s="221"/>
      <c r="DQ341" s="221"/>
      <c r="DR341" s="924"/>
      <c r="DS341" s="777"/>
      <c r="DW341" s="221"/>
      <c r="DX341" s="221"/>
      <c r="DY341" s="221"/>
      <c r="DZ341" s="924"/>
      <c r="EA341" s="777"/>
      <c r="EE341" s="221"/>
      <c r="EF341" s="221"/>
      <c r="EG341" s="221"/>
      <c r="EH341" s="924"/>
      <c r="EI341" s="777"/>
      <c r="EM341" s="221"/>
      <c r="EN341" s="221"/>
      <c r="EO341" s="221"/>
      <c r="EP341" s="924"/>
      <c r="EQ341" s="777"/>
      <c r="EU341" s="221"/>
      <c r="EV341" s="221"/>
      <c r="EW341" s="221"/>
      <c r="EX341" s="924"/>
      <c r="EY341" s="777"/>
      <c r="FC341" s="221"/>
      <c r="FD341" s="221"/>
      <c r="FE341" s="221"/>
      <c r="FF341" s="924"/>
      <c r="FG341" s="777"/>
      <c r="FK341" s="221"/>
      <c r="FL341" s="221"/>
      <c r="FM341" s="221"/>
      <c r="FN341" s="924"/>
      <c r="FO341" s="777"/>
    </row>
    <row r="342" spans="1:171">
      <c r="A342" s="1169" t="s">
        <v>51</v>
      </c>
      <c r="B342" s="51"/>
      <c r="C342" s="1"/>
      <c r="D342" s="1"/>
      <c r="E342" s="1"/>
      <c r="F342" s="1"/>
      <c r="G342" s="797">
        <f>G330+G333+G336-G339</f>
        <v>0</v>
      </c>
      <c r="H342" s="797">
        <f>H330+H333+H336-H339</f>
        <v>0</v>
      </c>
      <c r="I342" s="797">
        <f>I330+I333+I336-I339</f>
        <v>0</v>
      </c>
      <c r="J342" s="1254">
        <f>J330+J333+J336-J339</f>
        <v>0</v>
      </c>
      <c r="K342" s="777"/>
      <c r="O342" s="797" t="e">
        <f>O330+O333+O336-O339</f>
        <v>#DIV/0!</v>
      </c>
      <c r="P342" s="797" t="e">
        <f>P330+P333+P336-P339</f>
        <v>#DIV/0!</v>
      </c>
      <c r="Q342" s="797" t="e">
        <f>Q330+Q333+Q336-Q339</f>
        <v>#DIV/0!</v>
      </c>
      <c r="R342" s="797" t="e">
        <f>R330+R333+R336-R339</f>
        <v>#DIV/0!</v>
      </c>
      <c r="S342" s="777"/>
      <c r="W342" s="797" t="e">
        <f>W330+W333+W336-W339</f>
        <v>#DIV/0!</v>
      </c>
      <c r="X342" s="797" t="e">
        <f>X330+X333+X336-X339</f>
        <v>#DIV/0!</v>
      </c>
      <c r="Y342" s="797" t="e">
        <f>Y330+Y333+Y336-Y339</f>
        <v>#DIV/0!</v>
      </c>
      <c r="Z342" s="797" t="e">
        <f>Z330+Z333+Z336-Z339</f>
        <v>#DIV/0!</v>
      </c>
      <c r="AA342" s="777"/>
      <c r="AE342" s="797" t="e">
        <f>AE330+AE333+AE336-AE339</f>
        <v>#DIV/0!</v>
      </c>
      <c r="AF342" s="797" t="e">
        <f>AF330+AF333+AF336-AF339</f>
        <v>#DIV/0!</v>
      </c>
      <c r="AG342" s="797" t="e">
        <f>AG330+AG333+AG336-AG339</f>
        <v>#DIV/0!</v>
      </c>
      <c r="AH342" s="797" t="e">
        <f>AH330+AH333+AH336-AH339</f>
        <v>#DIV/0!</v>
      </c>
      <c r="AI342" s="777"/>
      <c r="AM342" s="797" t="e">
        <f>AM330+AM333+AM336-AM339</f>
        <v>#DIV/0!</v>
      </c>
      <c r="AN342" s="797" t="e">
        <f>AN330+AN333+AN336-AN339</f>
        <v>#DIV/0!</v>
      </c>
      <c r="AO342" s="797" t="e">
        <f>AO330+AO333+AO336-AO339</f>
        <v>#DIV/0!</v>
      </c>
      <c r="AP342" s="797" t="e">
        <f>AP330+AP333+AP336-AP339</f>
        <v>#DIV/0!</v>
      </c>
      <c r="AQ342" s="777"/>
      <c r="AU342" s="797" t="e">
        <f>AU330+AU333+AU336-AU339</f>
        <v>#DIV/0!</v>
      </c>
      <c r="AV342" s="797" t="e">
        <f>AV330+AV333+AV336-AV339</f>
        <v>#DIV/0!</v>
      </c>
      <c r="AW342" s="797" t="e">
        <f>AW330+AW333+AW336-AW339</f>
        <v>#DIV/0!</v>
      </c>
      <c r="AX342" s="797" t="e">
        <f>AX330+AX333+AX336-AX339</f>
        <v>#DIV/0!</v>
      </c>
      <c r="AY342" s="777"/>
      <c r="BC342" s="797" t="e">
        <f>BC330+BC333+BC336-BC339</f>
        <v>#DIV/0!</v>
      </c>
      <c r="BD342" s="797" t="e">
        <f>BD330+BD333+BD336-BD339</f>
        <v>#DIV/0!</v>
      </c>
      <c r="BE342" s="797" t="e">
        <f>BE330+BE333+BE336-BE339</f>
        <v>#DIV/0!</v>
      </c>
      <c r="BF342" s="797" t="e">
        <f>BF330+BF333+BF336-BF339</f>
        <v>#DIV/0!</v>
      </c>
      <c r="BG342" s="777"/>
      <c r="BK342" s="797" t="e">
        <f>BK330+BK333+BK336-BK339</f>
        <v>#DIV/0!</v>
      </c>
      <c r="BL342" s="797" t="e">
        <f>BL330+BL333+BL336-BL339</f>
        <v>#DIV/0!</v>
      </c>
      <c r="BM342" s="797" t="e">
        <f>BM330+BM333+BM336-BM339</f>
        <v>#DIV/0!</v>
      </c>
      <c r="BN342" s="797" t="e">
        <f>BN330+BN333+BN336-BN339</f>
        <v>#DIV/0!</v>
      </c>
      <c r="BO342" s="777"/>
      <c r="BS342" s="797" t="e">
        <f>BS330+BS333+BS336-BS339</f>
        <v>#DIV/0!</v>
      </c>
      <c r="BT342" s="797" t="e">
        <f>BT330+BT333+BT336-BT339</f>
        <v>#DIV/0!</v>
      </c>
      <c r="BU342" s="797" t="e">
        <f>BU330+BU333+BU336-BU339</f>
        <v>#DIV/0!</v>
      </c>
      <c r="BV342" s="797" t="e">
        <f>BV330+BV333+BV336-BV339</f>
        <v>#DIV/0!</v>
      </c>
      <c r="BW342" s="777"/>
      <c r="CA342" s="797" t="e">
        <f>CA330+CA333+CA336-CA339</f>
        <v>#DIV/0!</v>
      </c>
      <c r="CB342" s="797" t="e">
        <f>CB330+CB333+CB336-CB339</f>
        <v>#DIV/0!</v>
      </c>
      <c r="CC342" s="797" t="e">
        <f>CC330+CC333+CC336-CC339</f>
        <v>#DIV/0!</v>
      </c>
      <c r="CD342" s="797" t="e">
        <f>CD330+CD333+CD336-CD339</f>
        <v>#DIV/0!</v>
      </c>
      <c r="CE342" s="777"/>
      <c r="CI342" s="797" t="e">
        <f>CI330+CI333+CI336-CI339</f>
        <v>#DIV/0!</v>
      </c>
      <c r="CJ342" s="797" t="e">
        <f>CJ330+CJ333+CJ336-CJ339</f>
        <v>#DIV/0!</v>
      </c>
      <c r="CK342" s="797" t="e">
        <f>CK330+CK333+CK336-CK339</f>
        <v>#DIV/0!</v>
      </c>
      <c r="CL342" s="797" t="e">
        <f>CL330+CL333+CL336-CL339</f>
        <v>#DIV/0!</v>
      </c>
      <c r="CM342" s="777"/>
      <c r="CQ342" s="797" t="e">
        <f>CQ330+CQ333+CQ336-CQ339</f>
        <v>#DIV/0!</v>
      </c>
      <c r="CR342" s="797" t="e">
        <f>CR330+CR333+CR336-CR339</f>
        <v>#DIV/0!</v>
      </c>
      <c r="CS342" s="797" t="e">
        <f>CS330+CS333+CS336-CS339</f>
        <v>#DIV/0!</v>
      </c>
      <c r="CT342" s="797" t="e">
        <f>CT330+CT333+CT336-CT339</f>
        <v>#DIV/0!</v>
      </c>
      <c r="CU342" s="777"/>
      <c r="CY342" s="797" t="e">
        <f>CY330+CY333+CY336-CY339</f>
        <v>#DIV/0!</v>
      </c>
      <c r="CZ342" s="797" t="e">
        <f>CZ330+CZ333+CZ336-CZ339</f>
        <v>#DIV/0!</v>
      </c>
      <c r="DA342" s="797" t="e">
        <f>DA330+DA333+DA336-DA339</f>
        <v>#DIV/0!</v>
      </c>
      <c r="DB342" s="797" t="e">
        <f>DB330+DB333+DB336-DB339</f>
        <v>#DIV/0!</v>
      </c>
      <c r="DC342" s="777"/>
      <c r="DG342" s="797" t="e">
        <f>DG330+DG333+DG336-DG339</f>
        <v>#DIV/0!</v>
      </c>
      <c r="DH342" s="797" t="e">
        <f>DH330+DH333+DH336-DH339</f>
        <v>#DIV/0!</v>
      </c>
      <c r="DI342" s="797" t="e">
        <f>DI330+DI333+DI336-DI339</f>
        <v>#DIV/0!</v>
      </c>
      <c r="DJ342" s="797" t="e">
        <f>DJ330+DJ333+DJ336-DJ339</f>
        <v>#DIV/0!</v>
      </c>
      <c r="DK342" s="777"/>
      <c r="DO342" s="797" t="e">
        <f>DO330+DO333+DO336-DO339</f>
        <v>#DIV/0!</v>
      </c>
      <c r="DP342" s="797" t="e">
        <f>DP330+DP333+DP336-DP339</f>
        <v>#DIV/0!</v>
      </c>
      <c r="DQ342" s="797" t="e">
        <f>DQ330+DQ333+DQ336-DQ339</f>
        <v>#DIV/0!</v>
      </c>
      <c r="DR342" s="797" t="e">
        <f>DR330+DR333+DR336-DR339</f>
        <v>#DIV/0!</v>
      </c>
      <c r="DS342" s="777"/>
      <c r="DW342" s="797" t="e">
        <f>DW330+DW333+DW336-DW339</f>
        <v>#DIV/0!</v>
      </c>
      <c r="DX342" s="797" t="e">
        <f>DX330+DX333+DX336-DX339</f>
        <v>#DIV/0!</v>
      </c>
      <c r="DY342" s="797" t="e">
        <f>DY330+DY333+DY336-DY339</f>
        <v>#DIV/0!</v>
      </c>
      <c r="DZ342" s="797" t="e">
        <f>DZ330+DZ333+DZ336-DZ339</f>
        <v>#DIV/0!</v>
      </c>
      <c r="EA342" s="777"/>
      <c r="EE342" s="797" t="e">
        <f>EE330+EE333+EE336-EE339</f>
        <v>#DIV/0!</v>
      </c>
      <c r="EF342" s="797" t="e">
        <f>EF330+EF333+EF336-EF339</f>
        <v>#DIV/0!</v>
      </c>
      <c r="EG342" s="797" t="e">
        <f>EG330+EG333+EG336-EG339</f>
        <v>#DIV/0!</v>
      </c>
      <c r="EH342" s="797" t="e">
        <f>EH330+EH333+EH336-EH339</f>
        <v>#DIV/0!</v>
      </c>
      <c r="EI342" s="777"/>
      <c r="EM342" s="797" t="e">
        <f>EM330+EM333+EM336-EM339</f>
        <v>#DIV/0!</v>
      </c>
      <c r="EN342" s="797" t="e">
        <f>EN330+EN333+EN336-EN339</f>
        <v>#DIV/0!</v>
      </c>
      <c r="EO342" s="797" t="e">
        <f>EO330+EO333+EO336-EO339</f>
        <v>#DIV/0!</v>
      </c>
      <c r="EP342" s="797" t="e">
        <f>EP330+EP333+EP336-EP339</f>
        <v>#DIV/0!</v>
      </c>
      <c r="EQ342" s="777"/>
      <c r="EU342" s="797" t="e">
        <f>EU330+EU333+EU336-EU339</f>
        <v>#DIV/0!</v>
      </c>
      <c r="EV342" s="797" t="e">
        <f>EV330+EV333+EV336-EV339</f>
        <v>#DIV/0!</v>
      </c>
      <c r="EW342" s="797" t="e">
        <f>EW330+EW333+EW336-EW339</f>
        <v>#DIV/0!</v>
      </c>
      <c r="EX342" s="797" t="e">
        <f>EX330+EX333+EX336-EX339</f>
        <v>#DIV/0!</v>
      </c>
      <c r="EY342" s="777"/>
      <c r="FC342" s="797" t="e">
        <f>FC330+FC333+FC336-FC339</f>
        <v>#DIV/0!</v>
      </c>
      <c r="FD342" s="797" t="e">
        <f>FD330+FD333+FD336-FD339</f>
        <v>#DIV/0!</v>
      </c>
      <c r="FE342" s="797" t="e">
        <f>FE330+FE333+FE336-FE339</f>
        <v>#DIV/0!</v>
      </c>
      <c r="FF342" s="797" t="e">
        <f>FF330+FF333+FF336-FF339</f>
        <v>#DIV/0!</v>
      </c>
      <c r="FG342" s="777"/>
      <c r="FK342" s="797" t="e">
        <f>FK330+FK333+FK336-FK339</f>
        <v>#DIV/0!</v>
      </c>
      <c r="FL342" s="797" t="e">
        <f>FL330+FL333+FL336-FL339</f>
        <v>#DIV/0!</v>
      </c>
      <c r="FM342" s="797" t="e">
        <f>FM330+FM333+FM336-FM339</f>
        <v>#DIV/0!</v>
      </c>
      <c r="FN342" s="797" t="e">
        <f>FN330+FN333+FN336-FN339</f>
        <v>#DIV/0!</v>
      </c>
      <c r="FO342" s="777"/>
    </row>
    <row r="343" spans="1:171">
      <c r="A343" s="1253" t="s">
        <v>243</v>
      </c>
      <c r="B343" s="64"/>
      <c r="C343" s="1"/>
      <c r="D343" s="1"/>
      <c r="E343" s="1"/>
      <c r="F343" s="1"/>
      <c r="G343" s="925"/>
      <c r="H343" s="51"/>
      <c r="I343" s="51"/>
      <c r="J343" s="1320"/>
      <c r="K343" s="777"/>
      <c r="S343" s="946"/>
      <c r="AA343" s="946"/>
      <c r="AI343" s="946"/>
      <c r="AQ343" s="946"/>
      <c r="AY343" s="946"/>
      <c r="BG343" s="946"/>
      <c r="BO343" s="946"/>
      <c r="BW343" s="946"/>
      <c r="CE343" s="946"/>
      <c r="CM343" s="946"/>
      <c r="CU343" s="946"/>
      <c r="DC343" s="946"/>
      <c r="DK343" s="946"/>
      <c r="DS343" s="946"/>
      <c r="EA343" s="946"/>
      <c r="EI343" s="946"/>
      <c r="EQ343" s="946"/>
      <c r="EY343" s="946"/>
      <c r="FG343" s="946"/>
      <c r="FO343" s="946"/>
    </row>
    <row r="344" spans="1:171">
      <c r="A344" s="1280"/>
      <c r="B344" s="1"/>
      <c r="C344" s="1"/>
      <c r="D344" s="1"/>
      <c r="E344" s="1"/>
      <c r="F344" s="1"/>
      <c r="G344" s="1"/>
      <c r="H344" s="1"/>
      <c r="I344" s="1"/>
      <c r="J344" s="1281"/>
      <c r="K344" s="777"/>
      <c r="S344" s="946"/>
      <c r="AA344" s="946"/>
      <c r="AI344" s="946"/>
      <c r="AQ344" s="946"/>
      <c r="AY344" s="946"/>
      <c r="BG344" s="946"/>
      <c r="BO344" s="946"/>
      <c r="BW344" s="946"/>
      <c r="CE344" s="946"/>
      <c r="CM344" s="946"/>
      <c r="CU344" s="946"/>
      <c r="DC344" s="946"/>
      <c r="DK344" s="946"/>
      <c r="DS344" s="946"/>
      <c r="EA344" s="946"/>
      <c r="EI344" s="946"/>
      <c r="EQ344" s="946"/>
      <c r="EY344" s="946"/>
      <c r="FG344" s="946"/>
      <c r="FO344" s="946"/>
    </row>
    <row r="345" spans="1:171" ht="16.5" thickBot="1">
      <c r="A345" s="1321"/>
      <c r="B345" s="929"/>
      <c r="C345" s="929"/>
      <c r="D345" s="929"/>
      <c r="E345" s="929"/>
      <c r="F345" s="929"/>
      <c r="G345" s="929"/>
      <c r="H345" s="929"/>
      <c r="I345" s="929"/>
      <c r="J345" s="1322"/>
      <c r="K345" s="777"/>
      <c r="S345" s="946"/>
      <c r="AA345" s="946"/>
      <c r="AI345" s="946"/>
      <c r="AQ345" s="946"/>
      <c r="AY345" s="946"/>
      <c r="BG345" s="946"/>
      <c r="BO345" s="946"/>
      <c r="BW345" s="946"/>
      <c r="CE345" s="946"/>
      <c r="CM345" s="946"/>
      <c r="CU345" s="946"/>
      <c r="DC345" s="946"/>
      <c r="DK345" s="946"/>
      <c r="DS345" s="946"/>
      <c r="EA345" s="946"/>
      <c r="EI345" s="946"/>
      <c r="EQ345" s="946"/>
      <c r="EY345" s="946"/>
      <c r="FG345" s="946"/>
      <c r="FO345" s="946"/>
    </row>
    <row r="346" spans="1:171" ht="16.5" thickBot="1">
      <c r="A346" s="1323" t="s">
        <v>457</v>
      </c>
      <c r="B346" s="932"/>
      <c r="C346" s="51"/>
      <c r="D346" s="51"/>
      <c r="E346" s="51"/>
      <c r="F346" s="51"/>
      <c r="G346" s="51"/>
      <c r="H346" s="51"/>
      <c r="I346" s="51"/>
      <c r="J346" s="1320"/>
      <c r="K346" s="777"/>
      <c r="S346" s="946"/>
      <c r="AA346" s="946"/>
      <c r="AI346" s="946"/>
      <c r="AQ346" s="946"/>
      <c r="AY346" s="946"/>
      <c r="BG346" s="946"/>
      <c r="BO346" s="946"/>
      <c r="BW346" s="946"/>
      <c r="CE346" s="946"/>
      <c r="CM346" s="946"/>
      <c r="CU346" s="946"/>
      <c r="DC346" s="946"/>
      <c r="DK346" s="946"/>
      <c r="DS346" s="946"/>
      <c r="EA346" s="946"/>
      <c r="EI346" s="946"/>
      <c r="EQ346" s="946"/>
      <c r="EY346" s="946"/>
      <c r="FG346" s="946"/>
      <c r="FO346" s="946"/>
    </row>
    <row r="347" spans="1:171" ht="16.5" thickTop="1">
      <c r="A347" s="1197" t="s">
        <v>298</v>
      </c>
      <c r="B347" s="51"/>
      <c r="C347" s="1"/>
      <c r="D347" s="1"/>
      <c r="E347" s="1"/>
      <c r="F347" s="1"/>
      <c r="G347" s="51"/>
      <c r="H347" s="1082">
        <f>H342</f>
        <v>0</v>
      </c>
      <c r="I347" s="51"/>
      <c r="J347" s="1320"/>
      <c r="K347" s="777"/>
      <c r="P347" s="1082" t="e">
        <f>P342</f>
        <v>#DIV/0!</v>
      </c>
      <c r="S347" s="946"/>
      <c r="X347" s="1082" t="e">
        <f>X342</f>
        <v>#DIV/0!</v>
      </c>
      <c r="AA347" s="946"/>
      <c r="AF347" s="1082" t="e">
        <f>AF342</f>
        <v>#DIV/0!</v>
      </c>
      <c r="AI347" s="946"/>
      <c r="AN347" s="1082" t="e">
        <f>AN342</f>
        <v>#DIV/0!</v>
      </c>
      <c r="AQ347" s="946"/>
      <c r="AV347" s="1082" t="e">
        <f>AV342</f>
        <v>#DIV/0!</v>
      </c>
      <c r="AY347" s="946"/>
      <c r="BD347" s="1082" t="e">
        <f>BD342</f>
        <v>#DIV/0!</v>
      </c>
      <c r="BG347" s="946"/>
      <c r="BL347" s="1082" t="e">
        <f>BL342</f>
        <v>#DIV/0!</v>
      </c>
      <c r="BO347" s="946"/>
      <c r="BT347" s="1082" t="e">
        <f>BT342</f>
        <v>#DIV/0!</v>
      </c>
      <c r="BW347" s="946"/>
      <c r="CB347" s="938" t="e">
        <f>CB342</f>
        <v>#DIV/0!</v>
      </c>
      <c r="CE347" s="946"/>
      <c r="CJ347" s="938" t="e">
        <f>CJ342</f>
        <v>#DIV/0!</v>
      </c>
      <c r="CM347" s="946"/>
      <c r="CR347" s="938" t="e">
        <f>CR342</f>
        <v>#DIV/0!</v>
      </c>
      <c r="CU347" s="946"/>
      <c r="CZ347" s="1082" t="e">
        <f>CZ342</f>
        <v>#DIV/0!</v>
      </c>
      <c r="DC347" s="946"/>
      <c r="DH347" s="1082" t="e">
        <f>DH342</f>
        <v>#DIV/0!</v>
      </c>
      <c r="DK347" s="946"/>
      <c r="DP347" s="1082" t="e">
        <f>DP342</f>
        <v>#DIV/0!</v>
      </c>
      <c r="DS347" s="946"/>
      <c r="DX347" s="1082" t="e">
        <f>DX342</f>
        <v>#DIV/0!</v>
      </c>
      <c r="EA347" s="946"/>
      <c r="EF347" s="1082" t="e">
        <f>EF342</f>
        <v>#DIV/0!</v>
      </c>
      <c r="EI347" s="946"/>
      <c r="EN347" s="1082" t="e">
        <f>EN342</f>
        <v>#DIV/0!</v>
      </c>
      <c r="EQ347" s="946"/>
      <c r="EV347" s="1082" t="e">
        <f>EV342</f>
        <v>#DIV/0!</v>
      </c>
      <c r="EY347" s="946"/>
      <c r="FD347" s="1082" t="e">
        <f>FD342</f>
        <v>#DIV/0!</v>
      </c>
      <c r="FG347" s="946"/>
      <c r="FL347" s="1082" t="e">
        <f>FL342</f>
        <v>#DIV/0!</v>
      </c>
      <c r="FO347" s="946"/>
    </row>
    <row r="348" spans="1:171">
      <c r="A348" s="1197"/>
      <c r="B348" s="51"/>
      <c r="C348" s="1"/>
      <c r="D348" s="1"/>
      <c r="E348" s="1"/>
      <c r="F348" s="1"/>
      <c r="G348" s="51"/>
      <c r="H348" s="1083"/>
      <c r="I348" s="51"/>
      <c r="J348" s="1320"/>
      <c r="K348" s="777"/>
      <c r="P348" s="1083"/>
      <c r="S348" s="946"/>
      <c r="X348" s="1083"/>
      <c r="AA348" s="946"/>
      <c r="AF348" s="1083"/>
      <c r="AI348" s="946"/>
      <c r="AN348" s="1083"/>
      <c r="AQ348" s="946"/>
      <c r="AV348" s="1083"/>
      <c r="AY348" s="946"/>
      <c r="BD348" s="1083"/>
      <c r="BG348" s="946"/>
      <c r="BL348" s="1083"/>
      <c r="BO348" s="946"/>
      <c r="BT348" s="1083"/>
      <c r="BW348" s="946"/>
      <c r="CB348" s="939"/>
      <c r="CE348" s="946"/>
      <c r="CJ348" s="939"/>
      <c r="CM348" s="946"/>
      <c r="CR348" s="939"/>
      <c r="CU348" s="946"/>
      <c r="CZ348" s="1083"/>
      <c r="DC348" s="946"/>
      <c r="DH348" s="1083"/>
      <c r="DK348" s="946"/>
      <c r="DP348" s="1083"/>
      <c r="DS348" s="946"/>
      <c r="DX348" s="1083"/>
      <c r="EA348" s="946"/>
      <c r="EF348" s="1083"/>
      <c r="EI348" s="946"/>
      <c r="EN348" s="1083"/>
      <c r="EQ348" s="946"/>
      <c r="EV348" s="1083"/>
      <c r="EY348" s="946"/>
      <c r="FD348" s="1083"/>
      <c r="FG348" s="946"/>
      <c r="FL348" s="1083"/>
      <c r="FO348" s="946"/>
    </row>
    <row r="349" spans="1:171">
      <c r="A349" s="1197" t="s">
        <v>461</v>
      </c>
      <c r="B349" s="51"/>
      <c r="C349" s="1"/>
      <c r="D349" s="1"/>
      <c r="E349" s="1"/>
      <c r="F349" s="1"/>
      <c r="G349" s="51"/>
      <c r="H349" s="766">
        <f>'Sch 4 - Average System Cost'!$D$34+'Sch 4 - Average System Cost'!$D$35</f>
        <v>0</v>
      </c>
      <c r="I349" s="51"/>
      <c r="J349" s="1320"/>
      <c r="K349" s="777"/>
      <c r="P349" s="766">
        <f>$H$349</f>
        <v>0</v>
      </c>
      <c r="S349" s="946"/>
      <c r="X349" s="766">
        <f>$H$349</f>
        <v>0</v>
      </c>
      <c r="AA349" s="946"/>
      <c r="AF349" s="766">
        <f>$H$349</f>
        <v>0</v>
      </c>
      <c r="AI349" s="946"/>
      <c r="AN349" s="766">
        <f>$H$349</f>
        <v>0</v>
      </c>
      <c r="AQ349" s="946"/>
      <c r="AV349" s="766">
        <f>$H$349</f>
        <v>0</v>
      </c>
      <c r="AY349" s="946"/>
      <c r="BD349" s="766">
        <f>$H$349</f>
        <v>0</v>
      </c>
      <c r="BG349" s="946"/>
      <c r="BL349" s="766">
        <f>$H$349</f>
        <v>0</v>
      </c>
      <c r="BO349" s="946"/>
      <c r="BT349" s="766">
        <f>$H$349</f>
        <v>0</v>
      </c>
      <c r="BW349" s="946"/>
      <c r="CB349" s="766">
        <f>$H$349</f>
        <v>0</v>
      </c>
      <c r="CE349" s="946"/>
      <c r="CJ349" s="766">
        <f>$H$349</f>
        <v>0</v>
      </c>
      <c r="CM349" s="946"/>
      <c r="CR349" s="766">
        <f>$H$349</f>
        <v>0</v>
      </c>
      <c r="CU349" s="946"/>
      <c r="CZ349" s="766">
        <f>$H$349</f>
        <v>0</v>
      </c>
      <c r="DC349" s="946"/>
      <c r="DH349" s="766">
        <f>$H$349</f>
        <v>0</v>
      </c>
      <c r="DK349" s="946"/>
      <c r="DP349" s="766">
        <f>$H$349</f>
        <v>0</v>
      </c>
      <c r="DS349" s="946"/>
      <c r="DX349" s="766">
        <f>$H$349</f>
        <v>0</v>
      </c>
      <c r="EA349" s="946"/>
      <c r="EF349" s="766">
        <f>$H$349</f>
        <v>0</v>
      </c>
      <c r="EI349" s="946"/>
      <c r="EN349" s="766">
        <f>$H$349</f>
        <v>0</v>
      </c>
      <c r="EQ349" s="946"/>
      <c r="EV349" s="766">
        <f>$H$349</f>
        <v>0</v>
      </c>
      <c r="EY349" s="946"/>
      <c r="FD349" s="766">
        <f>$H$349</f>
        <v>0</v>
      </c>
      <c r="FG349" s="946"/>
      <c r="FL349" s="766">
        <f>$H$349</f>
        <v>0</v>
      </c>
      <c r="FO349" s="946"/>
    </row>
    <row r="350" spans="1:171">
      <c r="A350" s="1186" t="s">
        <v>458</v>
      </c>
      <c r="B350" s="51"/>
      <c r="C350" s="1"/>
      <c r="D350" s="1"/>
      <c r="E350" s="1"/>
      <c r="F350" s="1"/>
      <c r="G350" s="51"/>
      <c r="H350" s="1084">
        <f>H347+H348-H349</f>
        <v>0</v>
      </c>
      <c r="I350" s="51"/>
      <c r="J350" s="1320"/>
      <c r="K350" s="777"/>
      <c r="P350" s="1084" t="e">
        <f>P347+P348-P349</f>
        <v>#DIV/0!</v>
      </c>
      <c r="S350" s="946"/>
      <c r="X350" s="1084" t="e">
        <f>X347+X348-X349</f>
        <v>#DIV/0!</v>
      </c>
      <c r="AA350" s="946"/>
      <c r="AF350" s="1084" t="e">
        <f>AF347+AF348-AF349</f>
        <v>#DIV/0!</v>
      </c>
      <c r="AI350" s="946"/>
      <c r="AN350" s="1084" t="e">
        <f>AN347+AN348-AN349</f>
        <v>#DIV/0!</v>
      </c>
      <c r="AQ350" s="946"/>
      <c r="AV350" s="1084" t="e">
        <f>AV347+AV348-AV349</f>
        <v>#DIV/0!</v>
      </c>
      <c r="AY350" s="946"/>
      <c r="BD350" s="1084" t="e">
        <f>BD347+BD348-BD349</f>
        <v>#DIV/0!</v>
      </c>
      <c r="BG350" s="946"/>
      <c r="BL350" s="1084" t="e">
        <f>BL347+BL348-BL349</f>
        <v>#DIV/0!</v>
      </c>
      <c r="BO350" s="946"/>
      <c r="BT350" s="1084" t="e">
        <f>BT347+BT348-BT349</f>
        <v>#DIV/0!</v>
      </c>
      <c r="BW350" s="946"/>
      <c r="CB350" s="797" t="e">
        <f>CB347+CB348-CB349</f>
        <v>#DIV/0!</v>
      </c>
      <c r="CE350" s="946"/>
      <c r="CJ350" s="797" t="e">
        <f>CJ347+CJ348-CJ349</f>
        <v>#DIV/0!</v>
      </c>
      <c r="CM350" s="946"/>
      <c r="CR350" s="797" t="e">
        <f>CR347+CR348-CR349</f>
        <v>#DIV/0!</v>
      </c>
      <c r="CU350" s="946"/>
      <c r="CZ350" s="1084" t="e">
        <f>CZ347+CZ348-CZ349</f>
        <v>#DIV/0!</v>
      </c>
      <c r="DC350" s="946"/>
      <c r="DH350" s="1084" t="e">
        <f>DH347+DH348-DH349</f>
        <v>#DIV/0!</v>
      </c>
      <c r="DK350" s="946"/>
      <c r="DP350" s="1084" t="e">
        <f>DP347+DP348-DP349</f>
        <v>#DIV/0!</v>
      </c>
      <c r="DS350" s="946"/>
      <c r="DX350" s="1084" t="e">
        <f>DX347+DX348-DX349</f>
        <v>#DIV/0!</v>
      </c>
      <c r="EA350" s="946"/>
      <c r="EF350" s="1084" t="e">
        <f>EF347+EF348-EF349</f>
        <v>#DIV/0!</v>
      </c>
      <c r="EI350" s="946"/>
      <c r="EN350" s="1084" t="e">
        <f>EN347+EN348-EN349</f>
        <v>#DIV/0!</v>
      </c>
      <c r="EQ350" s="946"/>
      <c r="EV350" s="1084" t="e">
        <f>EV347+EV348-EV349</f>
        <v>#DIV/0!</v>
      </c>
      <c r="EY350" s="946"/>
      <c r="FD350" s="1084" t="e">
        <f>FD347+FD348-FD349</f>
        <v>#DIV/0!</v>
      </c>
      <c r="FG350" s="946"/>
      <c r="FL350" s="1084" t="e">
        <f>FL347+FL348-FL349</f>
        <v>#DIV/0!</v>
      </c>
      <c r="FO350" s="946"/>
    </row>
    <row r="351" spans="1:171" ht="16.5" thickBot="1">
      <c r="A351" s="1324"/>
      <c r="B351" s="51"/>
      <c r="C351" s="1"/>
      <c r="D351" s="1"/>
      <c r="E351" s="1"/>
      <c r="F351" s="1"/>
      <c r="G351" s="51"/>
      <c r="H351" s="585"/>
      <c r="I351" s="51"/>
      <c r="J351" s="1320"/>
      <c r="K351" s="777"/>
      <c r="P351" s="585"/>
      <c r="S351" s="946"/>
      <c r="X351" s="585"/>
      <c r="AA351" s="946"/>
      <c r="AF351" s="585"/>
      <c r="AI351" s="946"/>
      <c r="AN351" s="585"/>
      <c r="AQ351" s="946"/>
      <c r="AV351" s="585"/>
      <c r="AY351" s="946"/>
      <c r="BD351" s="585"/>
      <c r="BG351" s="946"/>
      <c r="BL351" s="585"/>
      <c r="BO351" s="946"/>
      <c r="BT351" s="585"/>
      <c r="BW351" s="946"/>
      <c r="CE351" s="946"/>
      <c r="CM351" s="946"/>
      <c r="CU351" s="946"/>
      <c r="CZ351" s="585"/>
      <c r="DC351" s="946"/>
      <c r="DH351" s="585"/>
      <c r="DK351" s="946"/>
      <c r="DP351" s="585"/>
      <c r="DS351" s="946"/>
      <c r="DX351" s="585"/>
      <c r="EA351" s="946"/>
      <c r="EF351" s="585"/>
      <c r="EI351" s="946"/>
      <c r="EN351" s="585"/>
      <c r="EQ351" s="946"/>
      <c r="EV351" s="585"/>
      <c r="EY351" s="946"/>
      <c r="FD351" s="585"/>
      <c r="FG351" s="946"/>
      <c r="FL351" s="585"/>
      <c r="FO351" s="946"/>
    </row>
    <row r="352" spans="1:171" ht="17.25" thickTop="1" thickBot="1">
      <c r="A352" s="1325" t="s">
        <v>459</v>
      </c>
      <c r="B352" s="935"/>
      <c r="C352" s="1"/>
      <c r="D352" s="1"/>
      <c r="E352" s="1"/>
      <c r="F352" s="1"/>
      <c r="G352" s="51"/>
      <c r="H352" s="585"/>
      <c r="I352" s="51"/>
      <c r="J352" s="1320"/>
      <c r="K352" s="777"/>
      <c r="P352" s="585"/>
      <c r="S352" s="946"/>
      <c r="X352" s="585"/>
      <c r="AA352" s="946"/>
      <c r="AF352" s="585"/>
      <c r="AI352" s="946"/>
      <c r="AN352" s="585"/>
      <c r="AQ352" s="946"/>
      <c r="AV352" s="585"/>
      <c r="AY352" s="946"/>
      <c r="BD352" s="585"/>
      <c r="BG352" s="946"/>
      <c r="BL352" s="585"/>
      <c r="BO352" s="946"/>
      <c r="BT352" s="585"/>
      <c r="BW352" s="946"/>
      <c r="CE352" s="946"/>
      <c r="CM352" s="946"/>
      <c r="CU352" s="946"/>
      <c r="CZ352" s="585"/>
      <c r="DC352" s="946"/>
      <c r="DH352" s="585"/>
      <c r="DK352" s="946"/>
      <c r="DP352" s="585"/>
      <c r="DS352" s="946"/>
      <c r="DX352" s="585"/>
      <c r="EA352" s="946"/>
      <c r="EF352" s="585"/>
      <c r="EI352" s="946"/>
      <c r="EN352" s="585"/>
      <c r="EQ352" s="946"/>
      <c r="EV352" s="585"/>
      <c r="EY352" s="946"/>
      <c r="FD352" s="585"/>
      <c r="FG352" s="946"/>
      <c r="FL352" s="585"/>
      <c r="FO352" s="946"/>
    </row>
    <row r="353" spans="1:171" ht="16.5" thickTop="1">
      <c r="A353" s="1197" t="s">
        <v>299</v>
      </c>
      <c r="B353" s="51"/>
      <c r="C353" s="1"/>
      <c r="D353" s="1"/>
      <c r="E353" s="1"/>
      <c r="F353" s="1"/>
      <c r="G353" s="51"/>
      <c r="H353" s="936">
        <f>'Sch 4 - Average System Cost'!D39</f>
        <v>0</v>
      </c>
      <c r="I353" s="51"/>
      <c r="J353" s="1320"/>
      <c r="K353" s="777"/>
      <c r="P353" s="936">
        <f>$H$353</f>
        <v>0</v>
      </c>
      <c r="Q353" s="51"/>
      <c r="R353" s="51"/>
      <c r="S353" s="777"/>
      <c r="X353" s="936">
        <f>$H$353</f>
        <v>0</v>
      </c>
      <c r="Y353" s="51"/>
      <c r="Z353" s="51"/>
      <c r="AA353" s="777"/>
      <c r="AF353" s="936">
        <f>$H$353</f>
        <v>0</v>
      </c>
      <c r="AG353" s="51"/>
      <c r="AH353" s="51"/>
      <c r="AI353" s="777"/>
      <c r="AN353" s="936">
        <f>$H$353</f>
        <v>0</v>
      </c>
      <c r="AO353" s="51"/>
      <c r="AP353" s="51"/>
      <c r="AQ353" s="777"/>
      <c r="AV353" s="936">
        <f>$H$353</f>
        <v>0</v>
      </c>
      <c r="AW353" s="51"/>
      <c r="AX353" s="51"/>
      <c r="AY353" s="777"/>
      <c r="BD353" s="936">
        <f>$H$353</f>
        <v>0</v>
      </c>
      <c r="BE353" s="51"/>
      <c r="BF353" s="51"/>
      <c r="BG353" s="777"/>
      <c r="BL353" s="936">
        <f>$H$353</f>
        <v>0</v>
      </c>
      <c r="BM353" s="51"/>
      <c r="BN353" s="51"/>
      <c r="BO353" s="777"/>
      <c r="BT353" s="936">
        <f>$H$353</f>
        <v>0</v>
      </c>
      <c r="BU353" s="51"/>
      <c r="BV353" s="51"/>
      <c r="BW353" s="777"/>
      <c r="CB353" s="936">
        <f>$H$353</f>
        <v>0</v>
      </c>
      <c r="CC353" s="51"/>
      <c r="CD353" s="51"/>
      <c r="CE353" s="777"/>
      <c r="CJ353" s="936">
        <f>$H$353</f>
        <v>0</v>
      </c>
      <c r="CK353" s="51"/>
      <c r="CL353" s="51"/>
      <c r="CM353" s="777"/>
      <c r="CR353" s="936">
        <f>$H$353</f>
        <v>0</v>
      </c>
      <c r="CS353" s="51"/>
      <c r="CT353" s="51"/>
      <c r="CU353" s="777"/>
      <c r="CZ353" s="936">
        <f>$H$353</f>
        <v>0</v>
      </c>
      <c r="DA353" s="51"/>
      <c r="DB353" s="51"/>
      <c r="DC353" s="777"/>
      <c r="DH353" s="936">
        <f>$H$353</f>
        <v>0</v>
      </c>
      <c r="DI353" s="51"/>
      <c r="DJ353" s="51"/>
      <c r="DK353" s="777"/>
      <c r="DP353" s="936">
        <f>$H$353</f>
        <v>0</v>
      </c>
      <c r="DQ353" s="51"/>
      <c r="DR353" s="51"/>
      <c r="DS353" s="777"/>
      <c r="DX353" s="936">
        <f>$H$353</f>
        <v>0</v>
      </c>
      <c r="DY353" s="51"/>
      <c r="DZ353" s="51"/>
      <c r="EA353" s="777"/>
      <c r="EF353" s="936">
        <f>$H$353</f>
        <v>0</v>
      </c>
      <c r="EG353" s="51"/>
      <c r="EH353" s="51"/>
      <c r="EI353" s="777"/>
      <c r="EN353" s="936">
        <f>$H$353</f>
        <v>0</v>
      </c>
      <c r="EO353" s="51"/>
      <c r="EP353" s="51"/>
      <c r="EQ353" s="777"/>
      <c r="EV353" s="936">
        <f>$H$353</f>
        <v>0</v>
      </c>
      <c r="EW353" s="51"/>
      <c r="EX353" s="51"/>
      <c r="EY353" s="777"/>
      <c r="FD353" s="936">
        <f>$H$353</f>
        <v>0</v>
      </c>
      <c r="FE353" s="51"/>
      <c r="FF353" s="51"/>
      <c r="FG353" s="777"/>
      <c r="FL353" s="936">
        <f>$H$353</f>
        <v>0</v>
      </c>
      <c r="FM353" s="51"/>
      <c r="FN353" s="51"/>
      <c r="FO353" s="777"/>
    </row>
    <row r="354" spans="1:171">
      <c r="A354" s="1197" t="s">
        <v>300</v>
      </c>
      <c r="B354" s="51"/>
      <c r="C354" s="1"/>
      <c r="D354" s="1"/>
      <c r="E354" s="1"/>
      <c r="F354" s="1"/>
      <c r="G354" s="51"/>
      <c r="H354" s="936">
        <f>'Sch 4 - Average System Cost'!$D$40</f>
        <v>0</v>
      </c>
      <c r="I354" s="937" t="s">
        <v>574</v>
      </c>
      <c r="J354" s="1326">
        <v>0</v>
      </c>
      <c r="K354" s="777"/>
      <c r="P354" s="936">
        <f>$H$354</f>
        <v>0</v>
      </c>
      <c r="Q354" s="937" t="s">
        <v>574</v>
      </c>
      <c r="R354" s="936">
        <v>0</v>
      </c>
      <c r="S354" s="777"/>
      <c r="X354" s="936">
        <f>$H$354</f>
        <v>0</v>
      </c>
      <c r="Y354" s="937" t="s">
        <v>574</v>
      </c>
      <c r="Z354" s="936">
        <v>0</v>
      </c>
      <c r="AA354" s="777"/>
      <c r="AF354" s="936">
        <f>$H$354</f>
        <v>0</v>
      </c>
      <c r="AG354" s="937" t="s">
        <v>574</v>
      </c>
      <c r="AH354" s="936">
        <v>0</v>
      </c>
      <c r="AI354" s="777"/>
      <c r="AN354" s="936">
        <f>$H$354</f>
        <v>0</v>
      </c>
      <c r="AO354" s="937" t="s">
        <v>574</v>
      </c>
      <c r="AP354" s="936">
        <v>0</v>
      </c>
      <c r="AQ354" s="777"/>
      <c r="AV354" s="936">
        <f>$H$354</f>
        <v>0</v>
      </c>
      <c r="AW354" s="937" t="s">
        <v>574</v>
      </c>
      <c r="AX354" s="936">
        <v>0</v>
      </c>
      <c r="AY354" s="777"/>
      <c r="BD354" s="936">
        <f>$H$354</f>
        <v>0</v>
      </c>
      <c r="BE354" s="937" t="s">
        <v>574</v>
      </c>
      <c r="BF354" s="936">
        <v>0</v>
      </c>
      <c r="BG354" s="777"/>
      <c r="BL354" s="936">
        <f>$H$354</f>
        <v>0</v>
      </c>
      <c r="BM354" s="937" t="s">
        <v>574</v>
      </c>
      <c r="BN354" s="936">
        <v>0</v>
      </c>
      <c r="BO354" s="777"/>
      <c r="BT354" s="936">
        <f>$H$354</f>
        <v>0</v>
      </c>
      <c r="BU354" s="937" t="s">
        <v>574</v>
      </c>
      <c r="BV354" s="936">
        <v>0</v>
      </c>
      <c r="BW354" s="777"/>
      <c r="CB354" s="936">
        <f>$H$354</f>
        <v>0</v>
      </c>
      <c r="CC354" s="937" t="s">
        <v>574</v>
      </c>
      <c r="CD354" s="936">
        <v>0</v>
      </c>
      <c r="CE354" s="777"/>
      <c r="CJ354" s="936">
        <f>$H$354</f>
        <v>0</v>
      </c>
      <c r="CK354" s="937" t="s">
        <v>574</v>
      </c>
      <c r="CL354" s="936">
        <v>0</v>
      </c>
      <c r="CM354" s="777"/>
      <c r="CR354" s="936">
        <f>$H$354</f>
        <v>0</v>
      </c>
      <c r="CS354" s="937" t="s">
        <v>574</v>
      </c>
      <c r="CT354" s="936">
        <v>0</v>
      </c>
      <c r="CU354" s="777"/>
      <c r="CZ354" s="936">
        <f>$H$354</f>
        <v>0</v>
      </c>
      <c r="DA354" s="937" t="s">
        <v>574</v>
      </c>
      <c r="DB354" s="936">
        <v>0</v>
      </c>
      <c r="DC354" s="777"/>
      <c r="DH354" s="936">
        <f>$H$354</f>
        <v>0</v>
      </c>
      <c r="DI354" s="937" t="s">
        <v>574</v>
      </c>
      <c r="DJ354" s="936">
        <v>0</v>
      </c>
      <c r="DK354" s="777"/>
      <c r="DP354" s="936">
        <f>$H$354</f>
        <v>0</v>
      </c>
      <c r="DQ354" s="937" t="s">
        <v>574</v>
      </c>
      <c r="DR354" s="936">
        <v>0</v>
      </c>
      <c r="DS354" s="777"/>
      <c r="DX354" s="936">
        <f>$H$354</f>
        <v>0</v>
      </c>
      <c r="DY354" s="937" t="s">
        <v>574</v>
      </c>
      <c r="DZ354" s="936">
        <v>0</v>
      </c>
      <c r="EA354" s="777"/>
      <c r="EF354" s="936">
        <f>$H$354</f>
        <v>0</v>
      </c>
      <c r="EG354" s="937" t="s">
        <v>574</v>
      </c>
      <c r="EH354" s="936">
        <v>0</v>
      </c>
      <c r="EI354" s="777"/>
      <c r="EN354" s="936">
        <f>$H$354</f>
        <v>0</v>
      </c>
      <c r="EO354" s="937" t="s">
        <v>574</v>
      </c>
      <c r="EP354" s="936">
        <v>0</v>
      </c>
      <c r="EQ354" s="777"/>
      <c r="EV354" s="936">
        <f>$H$354</f>
        <v>0</v>
      </c>
      <c r="EW354" s="937" t="s">
        <v>574</v>
      </c>
      <c r="EX354" s="936">
        <v>0</v>
      </c>
      <c r="EY354" s="777"/>
      <c r="FD354" s="936">
        <f>$H$354</f>
        <v>0</v>
      </c>
      <c r="FE354" s="937" t="s">
        <v>574</v>
      </c>
      <c r="FF354" s="936">
        <v>0</v>
      </c>
      <c r="FG354" s="777"/>
      <c r="FL354" s="936">
        <f>$H$354</f>
        <v>0</v>
      </c>
      <c r="FM354" s="937" t="s">
        <v>574</v>
      </c>
      <c r="FN354" s="936">
        <v>0</v>
      </c>
      <c r="FO354" s="777"/>
    </row>
    <row r="355" spans="1:171">
      <c r="A355" s="1197" t="s">
        <v>462</v>
      </c>
      <c r="B355" s="51"/>
      <c r="C355" s="1"/>
      <c r="D355" s="1"/>
      <c r="E355" s="1"/>
      <c r="F355" s="943"/>
      <c r="G355" s="51"/>
      <c r="H355" s="940">
        <f>H353-H354</f>
        <v>0</v>
      </c>
      <c r="I355" s="51"/>
      <c r="J355" s="1320"/>
      <c r="K355" s="777"/>
      <c r="P355" s="940">
        <f>P353-P354</f>
        <v>0</v>
      </c>
      <c r="Q355" s="51"/>
      <c r="R355" s="51"/>
      <c r="S355" s="777"/>
      <c r="X355" s="940">
        <f>X353-X354</f>
        <v>0</v>
      </c>
      <c r="Y355" s="51"/>
      <c r="Z355" s="51"/>
      <c r="AA355" s="777"/>
      <c r="AF355" s="940">
        <f>AF353-AF354</f>
        <v>0</v>
      </c>
      <c r="AG355" s="51"/>
      <c r="AH355" s="51"/>
      <c r="AI355" s="777"/>
      <c r="AN355" s="940">
        <f>AN353-AN354</f>
        <v>0</v>
      </c>
      <c r="AO355" s="51"/>
      <c r="AP355" s="51"/>
      <c r="AQ355" s="777"/>
      <c r="AV355" s="940">
        <f>AV353-AV354</f>
        <v>0</v>
      </c>
      <c r="AW355" s="51"/>
      <c r="AX355" s="51"/>
      <c r="AY355" s="777"/>
      <c r="BD355" s="940">
        <f>BD353-BD354</f>
        <v>0</v>
      </c>
      <c r="BE355" s="51"/>
      <c r="BF355" s="51"/>
      <c r="BG355" s="777"/>
      <c r="BL355" s="940">
        <f>BL353-BL354</f>
        <v>0</v>
      </c>
      <c r="BM355" s="51"/>
      <c r="BN355" s="51"/>
      <c r="BO355" s="777"/>
      <c r="BT355" s="940">
        <f>BT353-BT354</f>
        <v>0</v>
      </c>
      <c r="BU355" s="51"/>
      <c r="BV355" s="51"/>
      <c r="BW355" s="777"/>
      <c r="CB355" s="940">
        <f>CB353-CB354</f>
        <v>0</v>
      </c>
      <c r="CC355" s="51"/>
      <c r="CD355" s="51"/>
      <c r="CE355" s="777"/>
      <c r="CJ355" s="940">
        <f>CJ353-CJ354</f>
        <v>0</v>
      </c>
      <c r="CK355" s="51"/>
      <c r="CL355" s="51"/>
      <c r="CM355" s="777"/>
      <c r="CR355" s="940">
        <f>CR353-CR354</f>
        <v>0</v>
      </c>
      <c r="CS355" s="51"/>
      <c r="CT355" s="51"/>
      <c r="CU355" s="777"/>
      <c r="CZ355" s="940">
        <f>CZ353-CZ354</f>
        <v>0</v>
      </c>
      <c r="DA355" s="51"/>
      <c r="DB355" s="51"/>
      <c r="DC355" s="777"/>
      <c r="DH355" s="940">
        <f>DH353-DH354</f>
        <v>0</v>
      </c>
      <c r="DI355" s="51"/>
      <c r="DJ355" s="51"/>
      <c r="DK355" s="777"/>
      <c r="DP355" s="940">
        <f>DP353-DP354</f>
        <v>0</v>
      </c>
      <c r="DQ355" s="51"/>
      <c r="DR355" s="51"/>
      <c r="DS355" s="777"/>
      <c r="DX355" s="940">
        <f>DX353-DX354</f>
        <v>0</v>
      </c>
      <c r="DY355" s="51"/>
      <c r="DZ355" s="51"/>
      <c r="EA355" s="777"/>
      <c r="EF355" s="940">
        <f>EF353-EF354</f>
        <v>0</v>
      </c>
      <c r="EG355" s="51"/>
      <c r="EH355" s="51"/>
      <c r="EI355" s="777"/>
      <c r="EN355" s="940">
        <f>EN353-EN354</f>
        <v>0</v>
      </c>
      <c r="EO355" s="51"/>
      <c r="EP355" s="51"/>
      <c r="EQ355" s="777"/>
      <c r="EV355" s="940">
        <f>EV353-EV354</f>
        <v>0</v>
      </c>
      <c r="EW355" s="51"/>
      <c r="EX355" s="51"/>
      <c r="EY355" s="777"/>
      <c r="FD355" s="940">
        <f>FD353-FD354</f>
        <v>0</v>
      </c>
      <c r="FE355" s="51"/>
      <c r="FF355" s="51"/>
      <c r="FG355" s="777"/>
      <c r="FL355" s="940">
        <f>FL353-FL354</f>
        <v>0</v>
      </c>
      <c r="FM355" s="51"/>
      <c r="FN355" s="51"/>
      <c r="FO355" s="777"/>
    </row>
    <row r="356" spans="1:171" ht="16.5" thickBot="1">
      <c r="A356" s="1197" t="s">
        <v>575</v>
      </c>
      <c r="B356" s="51"/>
      <c r="C356" s="1"/>
      <c r="D356" s="1"/>
      <c r="E356" s="1"/>
      <c r="F356" s="1"/>
      <c r="G356" s="51"/>
      <c r="H356" s="936">
        <f>'Sch 4 - Average System Cost'!$D$42</f>
        <v>0</v>
      </c>
      <c r="I356" s="51"/>
      <c r="J356" s="1320"/>
      <c r="K356" s="777"/>
      <c r="P356" s="936">
        <f>$H$356</f>
        <v>0</v>
      </c>
      <c r="Q356" s="51"/>
      <c r="R356" s="51"/>
      <c r="S356" s="777"/>
      <c r="X356" s="936">
        <f>$H$356</f>
        <v>0</v>
      </c>
      <c r="Y356" s="51"/>
      <c r="Z356" s="51"/>
      <c r="AA356" s="777"/>
      <c r="AF356" s="936">
        <f>$H$356</f>
        <v>0</v>
      </c>
      <c r="AG356" s="51"/>
      <c r="AH356" s="51"/>
      <c r="AI356" s="777"/>
      <c r="AN356" s="936">
        <f>$H$356</f>
        <v>0</v>
      </c>
      <c r="AO356" s="51"/>
      <c r="AP356" s="51"/>
      <c r="AQ356" s="777"/>
      <c r="AV356" s="936">
        <f>$H$356</f>
        <v>0</v>
      </c>
      <c r="AW356" s="51"/>
      <c r="AX356" s="51"/>
      <c r="AY356" s="777"/>
      <c r="BD356" s="936">
        <f>$H$356</f>
        <v>0</v>
      </c>
      <c r="BE356" s="51"/>
      <c r="BF356" s="51"/>
      <c r="BG356" s="777"/>
      <c r="BL356" s="936">
        <f>$H$356</f>
        <v>0</v>
      </c>
      <c r="BM356" s="51"/>
      <c r="BN356" s="51"/>
      <c r="BO356" s="777"/>
      <c r="BT356" s="936">
        <f>$H$356</f>
        <v>0</v>
      </c>
      <c r="BU356" s="51"/>
      <c r="BV356" s="51"/>
      <c r="BW356" s="777"/>
      <c r="CB356" s="936">
        <f>$H$356</f>
        <v>0</v>
      </c>
      <c r="CC356" s="51"/>
      <c r="CD356" s="51"/>
      <c r="CE356" s="777"/>
      <c r="CJ356" s="936">
        <f>$H$356</f>
        <v>0</v>
      </c>
      <c r="CK356" s="51"/>
      <c r="CL356" s="51"/>
      <c r="CM356" s="777"/>
      <c r="CR356" s="936">
        <f>$H$356</f>
        <v>0</v>
      </c>
      <c r="CS356" s="51"/>
      <c r="CT356" s="51"/>
      <c r="CU356" s="777"/>
      <c r="CZ356" s="936">
        <f>$H$356</f>
        <v>0</v>
      </c>
      <c r="DA356" s="51"/>
      <c r="DB356" s="51"/>
      <c r="DC356" s="777"/>
      <c r="DH356" s="936">
        <f>$H$356</f>
        <v>0</v>
      </c>
      <c r="DI356" s="51"/>
      <c r="DJ356" s="51"/>
      <c r="DK356" s="777"/>
      <c r="DP356" s="936">
        <f>$H$356</f>
        <v>0</v>
      </c>
      <c r="DQ356" s="51"/>
      <c r="DR356" s="51"/>
      <c r="DS356" s="777"/>
      <c r="DX356" s="936">
        <f>$H$356</f>
        <v>0</v>
      </c>
      <c r="DY356" s="51"/>
      <c r="DZ356" s="51"/>
      <c r="EA356" s="777"/>
      <c r="EF356" s="936">
        <f>$H$356</f>
        <v>0</v>
      </c>
      <c r="EG356" s="51"/>
      <c r="EH356" s="51"/>
      <c r="EI356" s="777"/>
      <c r="EN356" s="936">
        <f>$H$356</f>
        <v>0</v>
      </c>
      <c r="EO356" s="51"/>
      <c r="EP356" s="51"/>
      <c r="EQ356" s="777"/>
      <c r="EV356" s="936">
        <f>$H$356</f>
        <v>0</v>
      </c>
      <c r="EW356" s="51"/>
      <c r="EX356" s="51"/>
      <c r="EY356" s="777"/>
      <c r="FD356" s="936">
        <f>$H$356</f>
        <v>0</v>
      </c>
      <c r="FE356" s="51"/>
      <c r="FF356" s="51"/>
      <c r="FG356" s="777"/>
      <c r="FL356" s="936">
        <f>$H$356</f>
        <v>0</v>
      </c>
      <c r="FM356" s="51"/>
      <c r="FN356" s="51"/>
      <c r="FO356" s="777"/>
    </row>
    <row r="357" spans="1:171" ht="16.5" thickBot="1">
      <c r="A357" s="1186" t="s">
        <v>460</v>
      </c>
      <c r="B357" s="51"/>
      <c r="C357" s="1"/>
      <c r="D357" s="1"/>
      <c r="E357" s="1"/>
      <c r="F357" s="1"/>
      <c r="G357" s="51"/>
      <c r="H357" s="1085">
        <f>H355+H356</f>
        <v>0</v>
      </c>
      <c r="I357" s="51"/>
      <c r="J357" s="1320"/>
      <c r="K357" s="777"/>
      <c r="P357" s="1085">
        <f>P355+P356</f>
        <v>0</v>
      </c>
      <c r="Q357" s="51"/>
      <c r="R357" s="51"/>
      <c r="S357" s="777"/>
      <c r="X357" s="1085">
        <f>X355+X356</f>
        <v>0</v>
      </c>
      <c r="Y357" s="51"/>
      <c r="Z357" s="51"/>
      <c r="AA357" s="777"/>
      <c r="AF357" s="1085">
        <f>AF355+AF356</f>
        <v>0</v>
      </c>
      <c r="AG357" s="51"/>
      <c r="AH357" s="51"/>
      <c r="AI357" s="777"/>
      <c r="AN357" s="1085">
        <f>AN355+AN356</f>
        <v>0</v>
      </c>
      <c r="AO357" s="51"/>
      <c r="AP357" s="51"/>
      <c r="AQ357" s="777"/>
      <c r="AV357" s="1085">
        <f>AV355+AV356</f>
        <v>0</v>
      </c>
      <c r="AW357" s="51"/>
      <c r="AX357" s="51"/>
      <c r="AY357" s="777"/>
      <c r="BD357" s="1085">
        <f>BD355+BD356</f>
        <v>0</v>
      </c>
      <c r="BE357" s="51"/>
      <c r="BF357" s="51"/>
      <c r="BG357" s="777"/>
      <c r="BL357" s="1085">
        <f>BL355+BL356</f>
        <v>0</v>
      </c>
      <c r="BM357" s="51"/>
      <c r="BN357" s="51"/>
      <c r="BO357" s="777"/>
      <c r="BT357" s="1085">
        <f>BT355+BT356</f>
        <v>0</v>
      </c>
      <c r="BU357" s="51"/>
      <c r="BV357" s="51"/>
      <c r="BW357" s="777"/>
      <c r="CB357" s="941">
        <f>CB355+CB356</f>
        <v>0</v>
      </c>
      <c r="CC357" s="51"/>
      <c r="CD357" s="51"/>
      <c r="CE357" s="777"/>
      <c r="CJ357" s="941">
        <f>CJ355+CJ356</f>
        <v>0</v>
      </c>
      <c r="CK357" s="51"/>
      <c r="CL357" s="51"/>
      <c r="CM357" s="777"/>
      <c r="CR357" s="941">
        <f>CR355+CR356</f>
        <v>0</v>
      </c>
      <c r="CS357" s="51"/>
      <c r="CT357" s="51"/>
      <c r="CU357" s="777"/>
      <c r="CZ357" s="1085">
        <f>CZ355+CZ356</f>
        <v>0</v>
      </c>
      <c r="DA357" s="51"/>
      <c r="DB357" s="51"/>
      <c r="DC357" s="777"/>
      <c r="DH357" s="1085">
        <f>DH355+DH356</f>
        <v>0</v>
      </c>
      <c r="DI357" s="51"/>
      <c r="DJ357" s="51"/>
      <c r="DK357" s="777"/>
      <c r="DP357" s="1085">
        <f>DP355+DP356</f>
        <v>0</v>
      </c>
      <c r="DQ357" s="51"/>
      <c r="DR357" s="51"/>
      <c r="DS357" s="777"/>
      <c r="DX357" s="1085">
        <f>DX355+DX356</f>
        <v>0</v>
      </c>
      <c r="DY357" s="51"/>
      <c r="DZ357" s="51"/>
      <c r="EA357" s="777"/>
      <c r="EF357" s="1085">
        <f>EF355+EF356</f>
        <v>0</v>
      </c>
      <c r="EG357" s="51"/>
      <c r="EH357" s="51"/>
      <c r="EI357" s="777"/>
      <c r="EN357" s="1085">
        <f>EN355+EN356</f>
        <v>0</v>
      </c>
      <c r="EO357" s="51"/>
      <c r="EP357" s="51"/>
      <c r="EQ357" s="777"/>
      <c r="EV357" s="1085">
        <f>EV355+EV356</f>
        <v>0</v>
      </c>
      <c r="EW357" s="51"/>
      <c r="EX357" s="51"/>
      <c r="EY357" s="777"/>
      <c r="FD357" s="1085">
        <f>FD355+FD356</f>
        <v>0</v>
      </c>
      <c r="FE357" s="51"/>
      <c r="FF357" s="51"/>
      <c r="FG357" s="777"/>
      <c r="FL357" s="1085">
        <f>FL355+FL356</f>
        <v>0</v>
      </c>
      <c r="FM357" s="51"/>
      <c r="FN357" s="51"/>
      <c r="FO357" s="777"/>
    </row>
    <row r="358" spans="1:171" ht="16.5" thickBot="1">
      <c r="A358" s="1197"/>
      <c r="B358" s="51"/>
      <c r="C358" s="1"/>
      <c r="D358" s="1"/>
      <c r="E358" s="1"/>
      <c r="F358" s="1"/>
      <c r="G358" s="51"/>
      <c r="H358" s="56"/>
      <c r="I358" s="51"/>
      <c r="J358" s="1320"/>
      <c r="K358" s="777"/>
      <c r="P358" s="56"/>
      <c r="Q358" s="51"/>
      <c r="R358" s="51"/>
      <c r="S358" s="777"/>
      <c r="X358" s="56"/>
      <c r="Y358" s="51"/>
      <c r="Z358" s="51"/>
      <c r="AA358" s="777"/>
      <c r="AF358" s="56"/>
      <c r="AG358" s="51"/>
      <c r="AH358" s="51"/>
      <c r="AI358" s="777"/>
      <c r="AN358" s="56"/>
      <c r="AO358" s="51"/>
      <c r="AP358" s="51"/>
      <c r="AQ358" s="777"/>
      <c r="AV358" s="56"/>
      <c r="AW358" s="51"/>
      <c r="AX358" s="51"/>
      <c r="AY358" s="777"/>
      <c r="BD358" s="56"/>
      <c r="BE358" s="51"/>
      <c r="BF358" s="51"/>
      <c r="BG358" s="777"/>
      <c r="BL358" s="56"/>
      <c r="BM358" s="51"/>
      <c r="BN358" s="51"/>
      <c r="BO358" s="777"/>
      <c r="BT358" s="56"/>
      <c r="BU358" s="51"/>
      <c r="BV358" s="51"/>
      <c r="BW358" s="777"/>
      <c r="CB358" s="56"/>
      <c r="CC358" s="51"/>
      <c r="CD358" s="51"/>
      <c r="CE358" s="777"/>
      <c r="CJ358" s="56"/>
      <c r="CK358" s="51"/>
      <c r="CL358" s="51"/>
      <c r="CM358" s="777"/>
      <c r="CR358" s="56"/>
      <c r="CS358" s="51"/>
      <c r="CT358" s="51"/>
      <c r="CU358" s="777"/>
      <c r="CZ358" s="56"/>
      <c r="DA358" s="51"/>
      <c r="DB358" s="51"/>
      <c r="DC358" s="777"/>
      <c r="DH358" s="56"/>
      <c r="DI358" s="51"/>
      <c r="DJ358" s="51"/>
      <c r="DK358" s="777"/>
      <c r="DP358" s="56"/>
      <c r="DQ358" s="51"/>
      <c r="DR358" s="51"/>
      <c r="DS358" s="777"/>
      <c r="DX358" s="56"/>
      <c r="DY358" s="51"/>
      <c r="DZ358" s="51"/>
      <c r="EA358" s="777"/>
      <c r="EF358" s="56"/>
      <c r="EG358" s="51"/>
      <c r="EH358" s="51"/>
      <c r="EI358" s="777"/>
      <c r="EN358" s="56"/>
      <c r="EO358" s="51"/>
      <c r="EP358" s="51"/>
      <c r="EQ358" s="777"/>
      <c r="EV358" s="56"/>
      <c r="EW358" s="51"/>
      <c r="EX358" s="51"/>
      <c r="EY358" s="777"/>
      <c r="FD358" s="56"/>
      <c r="FE358" s="51"/>
      <c r="FF358" s="51"/>
      <c r="FG358" s="777"/>
      <c r="FL358" s="56"/>
      <c r="FM358" s="51"/>
      <c r="FN358" s="51"/>
      <c r="FO358" s="777"/>
    </row>
    <row r="359" spans="1:171" ht="17.25" thickTop="1" thickBot="1">
      <c r="A359" s="1325" t="s">
        <v>301</v>
      </c>
      <c r="B359" s="935"/>
      <c r="C359" s="1"/>
      <c r="D359" s="1"/>
      <c r="E359" s="1"/>
      <c r="F359" s="1"/>
      <c r="G359" s="51"/>
      <c r="H359" s="1086" t="e">
        <f>H350/H357</f>
        <v>#DIV/0!</v>
      </c>
      <c r="I359" s="51"/>
      <c r="J359" s="1320"/>
      <c r="K359" s="777"/>
      <c r="L359" s="934" t="s">
        <v>301</v>
      </c>
      <c r="M359" s="1089"/>
      <c r="P359" s="1086" t="e">
        <f>P350/P357</f>
        <v>#DIV/0!</v>
      </c>
      <c r="Q359" s="51"/>
      <c r="R359" s="51"/>
      <c r="S359" s="777"/>
      <c r="T359" s="934" t="s">
        <v>301</v>
      </c>
      <c r="U359" s="1089"/>
      <c r="X359" s="1086" t="e">
        <f>X350/X357</f>
        <v>#DIV/0!</v>
      </c>
      <c r="Y359" s="51"/>
      <c r="Z359" s="51"/>
      <c r="AA359" s="777"/>
      <c r="AB359" s="934" t="s">
        <v>301</v>
      </c>
      <c r="AC359" s="1089"/>
      <c r="AF359" s="1086" t="e">
        <f>AF350/AF357</f>
        <v>#DIV/0!</v>
      </c>
      <c r="AG359" s="51"/>
      <c r="AH359" s="51"/>
      <c r="AI359" s="777"/>
      <c r="AJ359" s="1869" t="s">
        <v>301</v>
      </c>
      <c r="AK359" s="1089"/>
      <c r="AN359" s="1086" t="e">
        <f>AN350/AN357</f>
        <v>#DIV/0!</v>
      </c>
      <c r="AO359" s="51"/>
      <c r="AP359" s="51"/>
      <c r="AQ359" s="777"/>
      <c r="AR359" s="934" t="s">
        <v>301</v>
      </c>
      <c r="AS359" s="1089"/>
      <c r="AV359" s="1086" t="e">
        <f>AV350/AV357</f>
        <v>#DIV/0!</v>
      </c>
      <c r="AW359" s="51"/>
      <c r="AX359" s="51"/>
      <c r="AY359" s="777"/>
      <c r="AZ359" s="934" t="s">
        <v>301</v>
      </c>
      <c r="BA359" s="1089"/>
      <c r="BD359" s="1086" t="e">
        <f>BD350/BD357</f>
        <v>#DIV/0!</v>
      </c>
      <c r="BE359" s="51"/>
      <c r="BF359" s="51"/>
      <c r="BG359" s="777"/>
      <c r="BH359" s="934" t="s">
        <v>301</v>
      </c>
      <c r="BI359" s="1089"/>
      <c r="BL359" s="1086" t="e">
        <f>BL350/BL357</f>
        <v>#DIV/0!</v>
      </c>
      <c r="BM359" s="51"/>
      <c r="BN359" s="51"/>
      <c r="BO359" s="777"/>
      <c r="BP359" s="934" t="s">
        <v>301</v>
      </c>
      <c r="BQ359" s="1089"/>
      <c r="BT359" s="1086" t="e">
        <f>BT350/BT357</f>
        <v>#DIV/0!</v>
      </c>
      <c r="BU359" s="51"/>
      <c r="BV359" s="51"/>
      <c r="BW359" s="777"/>
      <c r="BX359" s="934" t="s">
        <v>301</v>
      </c>
      <c r="BY359" s="1089"/>
      <c r="CB359" s="942" t="e">
        <f>CB350/CB357</f>
        <v>#DIV/0!</v>
      </c>
      <c r="CC359" s="51"/>
      <c r="CD359" s="51"/>
      <c r="CE359" s="777"/>
      <c r="CF359" s="934" t="s">
        <v>301</v>
      </c>
      <c r="CG359" s="1089"/>
      <c r="CJ359" s="942" t="e">
        <f>CJ350/CJ357</f>
        <v>#DIV/0!</v>
      </c>
      <c r="CK359" s="51"/>
      <c r="CL359" s="51"/>
      <c r="CM359" s="777"/>
      <c r="CN359" s="934" t="s">
        <v>301</v>
      </c>
      <c r="CO359" s="1089"/>
      <c r="CR359" s="942" t="e">
        <f>CR350/CR357</f>
        <v>#DIV/0!</v>
      </c>
      <c r="CS359" s="51"/>
      <c r="CT359" s="51"/>
      <c r="CU359" s="777"/>
      <c r="CV359" s="934" t="s">
        <v>301</v>
      </c>
      <c r="CW359" s="1089"/>
      <c r="CZ359" s="1086" t="e">
        <f>CZ350/CZ357</f>
        <v>#DIV/0!</v>
      </c>
      <c r="DA359" s="51"/>
      <c r="DB359" s="51"/>
      <c r="DC359" s="777"/>
      <c r="DD359" s="934" t="s">
        <v>301</v>
      </c>
      <c r="DE359" s="1089"/>
      <c r="DH359" s="1086" t="e">
        <f>DH350/DH357</f>
        <v>#DIV/0!</v>
      </c>
      <c r="DI359" s="51"/>
      <c r="DJ359" s="51"/>
      <c r="DK359" s="777"/>
      <c r="DL359" s="934" t="s">
        <v>301</v>
      </c>
      <c r="DM359" s="1089"/>
      <c r="DP359" s="1086" t="e">
        <f>DP350/DP357</f>
        <v>#DIV/0!</v>
      </c>
      <c r="DQ359" s="51"/>
      <c r="DR359" s="51"/>
      <c r="DS359" s="777"/>
      <c r="DT359" s="934" t="s">
        <v>301</v>
      </c>
      <c r="DU359" s="1089"/>
      <c r="DX359" s="1086" t="e">
        <f>DX350/DX357</f>
        <v>#DIV/0!</v>
      </c>
      <c r="DY359" s="51"/>
      <c r="DZ359" s="51"/>
      <c r="EA359" s="777"/>
      <c r="EB359" s="934" t="s">
        <v>301</v>
      </c>
      <c r="EC359" s="1089"/>
      <c r="EF359" s="1086" t="e">
        <f>EF350/EF357</f>
        <v>#DIV/0!</v>
      </c>
      <c r="EG359" s="51"/>
      <c r="EH359" s="51"/>
      <c r="EI359" s="777"/>
      <c r="EJ359" s="934" t="s">
        <v>301</v>
      </c>
      <c r="EK359" s="1089"/>
      <c r="EN359" s="1086" t="e">
        <f>EN350/EN357</f>
        <v>#DIV/0!</v>
      </c>
      <c r="EO359" s="51"/>
      <c r="EP359" s="51"/>
      <c r="EQ359" s="777"/>
      <c r="ER359" s="934" t="s">
        <v>301</v>
      </c>
      <c r="ES359" s="1089"/>
      <c r="EV359" s="1086" t="e">
        <f>EV350/EV357</f>
        <v>#DIV/0!</v>
      </c>
      <c r="EW359" s="51"/>
      <c r="EX359" s="51"/>
      <c r="EY359" s="777"/>
      <c r="EZ359" s="934" t="s">
        <v>301</v>
      </c>
      <c r="FA359" s="1089"/>
      <c r="FD359" s="1086" t="e">
        <f>FD350/FD357</f>
        <v>#DIV/0!</v>
      </c>
      <c r="FE359" s="51"/>
      <c r="FF359" s="51"/>
      <c r="FG359" s="777"/>
      <c r="FH359" s="934" t="s">
        <v>301</v>
      </c>
      <c r="FI359" s="1089"/>
      <c r="FL359" s="1087" t="e">
        <f>FL350/FL357</f>
        <v>#DIV/0!</v>
      </c>
      <c r="FM359" s="1088"/>
      <c r="FN359" s="51"/>
      <c r="FO359" s="777"/>
    </row>
    <row r="360" spans="1:171" ht="17.25" thickTop="1" thickBot="1">
      <c r="A360" s="1280"/>
      <c r="B360" s="1"/>
      <c r="C360" s="1"/>
      <c r="D360" s="1"/>
      <c r="E360" s="1"/>
      <c r="F360" s="1"/>
      <c r="G360" s="1"/>
      <c r="H360" s="1"/>
      <c r="I360" s="1"/>
      <c r="J360" s="1281"/>
      <c r="K360" s="777"/>
      <c r="L360" s="934" t="s">
        <v>624</v>
      </c>
      <c r="M360" s="1089"/>
      <c r="P360" s="1021" t="e">
        <f>(P359-$H359)/$H$359</f>
        <v>#DIV/0!</v>
      </c>
      <c r="S360" s="777"/>
      <c r="T360" s="934" t="s">
        <v>624</v>
      </c>
      <c r="U360" s="1089"/>
      <c r="X360" s="1021" t="e">
        <f>(X359-$H359)/$H$359</f>
        <v>#DIV/0!</v>
      </c>
      <c r="AA360" s="777"/>
      <c r="AB360" s="934" t="s">
        <v>624</v>
      </c>
      <c r="AC360" s="1089"/>
      <c r="AF360" s="1021" t="e">
        <f>(AF359-$H359)/$H$359</f>
        <v>#DIV/0!</v>
      </c>
      <c r="AI360" s="777"/>
      <c r="AJ360" s="1869" t="s">
        <v>624</v>
      </c>
      <c r="AK360" s="1089"/>
      <c r="AN360" s="1021" t="e">
        <f>(AN359-$H359)/$H$359</f>
        <v>#DIV/0!</v>
      </c>
      <c r="AQ360" s="777"/>
      <c r="AR360" s="934" t="s">
        <v>624</v>
      </c>
      <c r="AS360" s="1089"/>
      <c r="AV360" s="1021" t="e">
        <f>(AV359-$H359)/$H$359</f>
        <v>#DIV/0!</v>
      </c>
      <c r="AY360" s="777"/>
      <c r="AZ360" s="934" t="s">
        <v>624</v>
      </c>
      <c r="BA360" s="1089"/>
      <c r="BD360" s="1021" t="e">
        <f>(BD359-$H359)/$H$359</f>
        <v>#DIV/0!</v>
      </c>
      <c r="BG360" s="777"/>
      <c r="BH360" s="934" t="s">
        <v>624</v>
      </c>
      <c r="BI360" s="1089"/>
      <c r="BL360" s="1021" t="e">
        <f>(BL359-$H359)/$H$359</f>
        <v>#DIV/0!</v>
      </c>
      <c r="BO360" s="777"/>
      <c r="BP360" s="934" t="s">
        <v>624</v>
      </c>
      <c r="BQ360" s="1089"/>
      <c r="BT360" s="1021" t="e">
        <f>(BT359-$H359)/$H$359</f>
        <v>#DIV/0!</v>
      </c>
      <c r="BW360" s="777"/>
      <c r="BX360" s="934" t="s">
        <v>624</v>
      </c>
      <c r="BY360" s="1089"/>
      <c r="CB360" s="1021" t="e">
        <f>(CB359-$H359)/$H$359</f>
        <v>#DIV/0!</v>
      </c>
      <c r="CE360" s="777"/>
      <c r="CF360" s="934" t="s">
        <v>624</v>
      </c>
      <c r="CG360" s="1089"/>
      <c r="CJ360" s="1021" t="e">
        <f>(CJ359-$H359)/$H$359</f>
        <v>#DIV/0!</v>
      </c>
      <c r="CM360" s="777"/>
      <c r="CN360" s="934" t="s">
        <v>624</v>
      </c>
      <c r="CO360" s="1089"/>
      <c r="CR360" s="1021" t="e">
        <f>(CR359-$H359)/$H$359</f>
        <v>#DIV/0!</v>
      </c>
      <c r="CU360" s="777"/>
      <c r="CV360" s="934" t="s">
        <v>624</v>
      </c>
      <c r="CW360" s="1089"/>
      <c r="CZ360" s="1021" t="e">
        <f>(CZ359-$H359)/$H$359</f>
        <v>#DIV/0!</v>
      </c>
      <c r="DC360" s="777"/>
      <c r="DD360" s="934" t="s">
        <v>624</v>
      </c>
      <c r="DE360" s="1089"/>
      <c r="DH360" s="1021" t="e">
        <f>(DH359-$H359)/$H$359</f>
        <v>#DIV/0!</v>
      </c>
      <c r="DK360" s="777"/>
      <c r="DL360" s="934" t="s">
        <v>624</v>
      </c>
      <c r="DM360" s="1089"/>
      <c r="DP360" s="1021" t="e">
        <f>(DP359-$H359)/$H$359</f>
        <v>#DIV/0!</v>
      </c>
      <c r="DS360" s="777"/>
      <c r="DT360" s="934" t="s">
        <v>624</v>
      </c>
      <c r="DU360" s="1089"/>
      <c r="DX360" s="1021" t="e">
        <f>(DX359-$H359)/$H$359</f>
        <v>#DIV/0!</v>
      </c>
      <c r="EA360" s="777"/>
      <c r="EB360" s="934" t="s">
        <v>624</v>
      </c>
      <c r="EC360" s="1089"/>
      <c r="EF360" s="1021" t="e">
        <f>(EF359-$H359)/$H$359</f>
        <v>#DIV/0!</v>
      </c>
      <c r="EI360" s="777"/>
      <c r="EJ360" s="934" t="s">
        <v>624</v>
      </c>
      <c r="EK360" s="1089"/>
      <c r="EN360" s="1021" t="e">
        <f>(EN359-$H359)/$H$359</f>
        <v>#DIV/0!</v>
      </c>
      <c r="EQ360" s="777"/>
      <c r="ER360" s="934" t="s">
        <v>624</v>
      </c>
      <c r="ES360" s="1089"/>
      <c r="EV360" s="1021" t="e">
        <f>(EV359-$H359)/$H$359</f>
        <v>#DIV/0!</v>
      </c>
      <c r="EY360" s="777"/>
      <c r="EZ360" s="934" t="s">
        <v>624</v>
      </c>
      <c r="FA360" s="1089"/>
      <c r="FD360" s="1021" t="e">
        <f>(FD359-$H359)/$H$359</f>
        <v>#DIV/0!</v>
      </c>
      <c r="FG360" s="777"/>
      <c r="FH360" s="934" t="s">
        <v>624</v>
      </c>
      <c r="FI360" s="1089"/>
      <c r="FL360" s="1021" t="e">
        <f>(FL359-$H359)/$H$359</f>
        <v>#DIV/0!</v>
      </c>
      <c r="FO360" s="777"/>
    </row>
    <row r="361" spans="1:171" ht="16.5" thickTop="1">
      <c r="A361" s="1327"/>
      <c r="J361" s="1237"/>
      <c r="K361" s="777"/>
      <c r="S361" s="777"/>
      <c r="AA361" s="777"/>
      <c r="AI361" s="777"/>
      <c r="AQ361" s="777"/>
      <c r="AY361" s="777"/>
      <c r="BG361" s="777"/>
      <c r="BO361" s="777"/>
      <c r="BW361" s="777"/>
      <c r="CE361" s="777"/>
      <c r="CM361" s="777"/>
      <c r="CU361" s="777"/>
      <c r="DC361" s="777"/>
      <c r="DK361" s="777"/>
      <c r="DS361" s="777"/>
      <c r="EA361" s="777"/>
      <c r="EI361" s="777"/>
      <c r="EQ361" s="777"/>
      <c r="EY361" s="777"/>
      <c r="FG361" s="777"/>
      <c r="FO361" s="777"/>
    </row>
    <row r="362" spans="1:171">
      <c r="A362" s="1327"/>
      <c r="J362" s="1237"/>
      <c r="K362" s="777"/>
      <c r="P362" s="943" t="e">
        <f>IF(P360&gt;=0.025,"Material",IF(P360&gt;0.005,"Group","Not Material"))</f>
        <v>#DIV/0!</v>
      </c>
      <c r="S362" s="777"/>
      <c r="X362" s="943" t="e">
        <f>IF(X360&gt;=0.025,"Material",IF(X360&gt;0.005,"Group","Not Material"))</f>
        <v>#DIV/0!</v>
      </c>
      <c r="AA362" s="777"/>
      <c r="AF362" s="943" t="e">
        <f>IF(AF360&gt;=0.025,"Material",IF(AF360&gt;0.005,"Group","Not Material"))</f>
        <v>#DIV/0!</v>
      </c>
      <c r="AI362" s="777"/>
      <c r="AN362" s="943" t="e">
        <f>IF(AN360&gt;=0.025,"Material",IF(AN360&gt;0.005,"Group","Not Material"))</f>
        <v>#DIV/0!</v>
      </c>
      <c r="AQ362" s="777"/>
      <c r="AV362" s="943" t="e">
        <f>IF(AV360&gt;=0.025,"Material",IF(AV360&gt;0.005,"Group","Not Material"))</f>
        <v>#DIV/0!</v>
      </c>
      <c r="AY362" s="777"/>
      <c r="BD362" s="943" t="e">
        <f>IF(BD360&gt;=0.025,"Material",IF(BD360&gt;0.005,"Group","Not Material"))</f>
        <v>#DIV/0!</v>
      </c>
      <c r="BG362" s="777"/>
      <c r="BL362" s="943" t="e">
        <f>IF(BL360&gt;=0.025,"Material",IF(BL360&gt;0.005,"Group","Not Material"))</f>
        <v>#DIV/0!</v>
      </c>
      <c r="BO362" s="777"/>
      <c r="BT362" s="943" t="e">
        <f>IF(BT360&gt;=0.025,"Material",IF(BT360&gt;0.005,"Group","Not Material"))</f>
        <v>#DIV/0!</v>
      </c>
      <c r="BW362" s="777"/>
      <c r="CB362" s="943" t="e">
        <f>IF(CB360&gt;=0.025,"Material",IF(CB360&gt;0.005,"Group","Not Material"))</f>
        <v>#DIV/0!</v>
      </c>
      <c r="CE362" s="777"/>
      <c r="CJ362" s="943" t="e">
        <f>IF(CJ360&gt;=0.025,"Material",IF(CJ360&gt;0.005,"Group","Not Material"))</f>
        <v>#DIV/0!</v>
      </c>
      <c r="CM362" s="777"/>
      <c r="CR362" s="943" t="e">
        <f>IF(CR360&gt;=0.025,"Material",IF(CR360&gt;0.005,"Group","Not Material"))</f>
        <v>#DIV/0!</v>
      </c>
      <c r="CU362" s="777"/>
      <c r="CZ362" s="943" t="e">
        <f>IF(CZ360&gt;=0.025,"Material",IF(CZ360&gt;0.005,"Group","Not Material"))</f>
        <v>#DIV/0!</v>
      </c>
      <c r="DC362" s="777"/>
      <c r="DH362" s="943" t="e">
        <f>IF(DH360&gt;=0.025,"Material",IF(DH360&gt;0.005,"Group","Not Material"))</f>
        <v>#DIV/0!</v>
      </c>
      <c r="DK362" s="777"/>
      <c r="DP362" s="943" t="e">
        <f>IF(DP360&gt;=0.025,"Material",IF(DP360&gt;0.005,"Group","Not Material"))</f>
        <v>#DIV/0!</v>
      </c>
      <c r="DS362" s="777"/>
      <c r="DX362" s="943" t="e">
        <f>IF(DX360&gt;=0.025,"Material",IF(DX360&gt;0.005,"Group","Not Material"))</f>
        <v>#DIV/0!</v>
      </c>
      <c r="EA362" s="777"/>
      <c r="EF362" s="943" t="e">
        <f>IF(EF360&gt;=0.025,"Material",IF(EF360&gt;0.005,"Group","Not Material"))</f>
        <v>#DIV/0!</v>
      </c>
      <c r="EI362" s="777"/>
      <c r="EN362" s="943" t="e">
        <f>IF(EN360&gt;=0.025,"Material",IF(EN360&gt;0.005,"Group","Not Material"))</f>
        <v>#DIV/0!</v>
      </c>
      <c r="EQ362" s="777"/>
      <c r="EV362" s="943" t="e">
        <f>IF(EV360&gt;=0.025,"Material",IF(EV360&gt;0.005,"Group","Not Material"))</f>
        <v>#DIV/0!</v>
      </c>
      <c r="EY362" s="777"/>
      <c r="FD362" s="943" t="e">
        <f>IF(FD360&gt;=0.025,"Material",IF(FD360&gt;0.005,"Group","Not Material"))</f>
        <v>#DIV/0!</v>
      </c>
      <c r="FG362" s="777"/>
      <c r="FL362" s="943" t="e">
        <f>IF(FL360&gt;=0.025,"Material",IF(FL360&gt;0.005,"Group","Not Material"))</f>
        <v>#DIV/0!</v>
      </c>
      <c r="FO362" s="777"/>
    </row>
    <row r="363" spans="1:171">
      <c r="A363" s="1327"/>
      <c r="J363" s="1237"/>
      <c r="K363" s="777"/>
      <c r="S363" s="777"/>
      <c r="AA363" s="777"/>
      <c r="AI363" s="777"/>
      <c r="AQ363" s="777"/>
      <c r="AY363" s="777"/>
      <c r="BG363" s="777"/>
      <c r="BO363" s="777"/>
      <c r="BW363" s="777"/>
      <c r="CE363" s="777"/>
      <c r="CM363" s="777"/>
      <c r="CU363" s="777"/>
      <c r="DC363" s="777"/>
      <c r="DK363" s="777"/>
      <c r="DS363" s="777"/>
      <c r="EA363" s="777"/>
      <c r="EI363" s="777"/>
      <c r="EQ363" s="777"/>
      <c r="EY363" s="777"/>
      <c r="FG363" s="777"/>
      <c r="FO363" s="777"/>
    </row>
    <row r="364" spans="1:171" ht="16.5" thickBot="1">
      <c r="A364" s="1328"/>
      <c r="B364" s="1329"/>
      <c r="C364" s="1329"/>
      <c r="D364" s="1329"/>
      <c r="E364" s="1329"/>
      <c r="F364" s="1329"/>
      <c r="G364" s="1329"/>
      <c r="H364" s="1329"/>
      <c r="I364" s="1329"/>
      <c r="J364" s="1330"/>
      <c r="K364" s="777"/>
      <c r="S364" s="777"/>
      <c r="AA364" s="777"/>
      <c r="AI364" s="777"/>
      <c r="AQ364" s="777"/>
      <c r="AY364" s="777"/>
      <c r="BG364" s="777"/>
      <c r="BO364" s="777"/>
      <c r="BW364" s="777"/>
      <c r="CE364" s="777"/>
      <c r="CM364" s="777"/>
      <c r="CU364" s="777"/>
      <c r="DC364" s="777"/>
      <c r="DK364" s="777"/>
      <c r="DS364" s="777"/>
      <c r="EA364" s="777"/>
      <c r="EI364" s="777"/>
      <c r="EQ364" s="777"/>
      <c r="EY364" s="777"/>
      <c r="FG364" s="777"/>
      <c r="FO364" s="777"/>
    </row>
    <row r="365" spans="1:171" ht="16.5" thickTop="1">
      <c r="K365" s="777"/>
      <c r="S365" s="777"/>
      <c r="AA365" s="777"/>
      <c r="AI365" s="777"/>
      <c r="AQ365" s="777"/>
      <c r="AY365" s="777"/>
      <c r="BG365" s="777"/>
      <c r="BO365" s="777"/>
      <c r="BW365" s="777"/>
      <c r="CE365" s="777"/>
      <c r="CM365" s="777"/>
      <c r="CU365" s="777"/>
      <c r="DC365" s="777"/>
      <c r="DK365" s="777"/>
      <c r="DS365" s="777"/>
      <c r="EA365" s="777"/>
      <c r="EI365" s="777"/>
      <c r="EQ365" s="777"/>
      <c r="EY365" s="777"/>
      <c r="FG365" s="777"/>
      <c r="FO365" s="777"/>
    </row>
    <row r="366" spans="1:171">
      <c r="K366" s="777"/>
      <c r="S366" s="777"/>
      <c r="AA366" s="777"/>
      <c r="AI366" s="777"/>
      <c r="AQ366" s="777"/>
      <c r="AY366" s="777"/>
      <c r="BG366" s="777"/>
      <c r="BO366" s="777"/>
      <c r="BW366" s="777"/>
      <c r="CE366" s="777"/>
      <c r="CM366" s="777"/>
      <c r="CU366" s="777"/>
      <c r="DC366" s="777"/>
      <c r="DK366" s="777"/>
      <c r="DS366" s="777"/>
      <c r="EA366" s="777"/>
      <c r="EI366" s="777"/>
      <c r="EQ366" s="777"/>
      <c r="EY366" s="777"/>
      <c r="FG366" s="777"/>
      <c r="FO366" s="777"/>
    </row>
    <row r="367" spans="1:171">
      <c r="K367" s="777"/>
      <c r="S367" s="777"/>
      <c r="AA367" s="777"/>
      <c r="AI367" s="777"/>
      <c r="AQ367" s="777"/>
      <c r="AY367" s="777"/>
      <c r="BG367" s="777"/>
      <c r="BO367" s="777"/>
      <c r="BW367" s="777"/>
      <c r="CE367" s="777"/>
      <c r="CM367" s="777"/>
      <c r="CU367" s="777"/>
      <c r="DC367" s="777"/>
      <c r="DK367" s="777"/>
      <c r="DS367" s="777"/>
      <c r="EA367" s="777"/>
      <c r="EI367" s="777"/>
      <c r="EQ367" s="777"/>
      <c r="EY367" s="777"/>
      <c r="FG367" s="777"/>
      <c r="FO367" s="777"/>
    </row>
    <row r="368" spans="1:171">
      <c r="K368" s="777"/>
      <c r="S368" s="777"/>
      <c r="AA368" s="777"/>
      <c r="AI368" s="777"/>
      <c r="AQ368" s="777"/>
      <c r="AY368" s="777"/>
      <c r="BG368" s="777"/>
      <c r="BO368" s="777"/>
      <c r="BW368" s="777"/>
      <c r="CE368" s="777"/>
      <c r="CM368" s="777"/>
      <c r="CU368" s="777"/>
      <c r="DC368" s="777"/>
      <c r="DK368" s="777"/>
      <c r="DS368" s="777"/>
      <c r="EA368" s="777"/>
      <c r="EI368" s="777"/>
      <c r="EQ368" s="777"/>
      <c r="EY368" s="777"/>
      <c r="FG368" s="777"/>
      <c r="FO368" s="777"/>
    </row>
    <row r="369" spans="2:171">
      <c r="K369" s="777"/>
      <c r="S369" s="777"/>
      <c r="AA369" s="777"/>
      <c r="AI369" s="777"/>
      <c r="AQ369" s="777"/>
      <c r="AY369" s="777"/>
      <c r="BG369" s="777"/>
      <c r="BO369" s="777"/>
      <c r="BW369" s="777"/>
      <c r="CE369" s="777"/>
      <c r="CM369" s="777"/>
      <c r="CU369" s="777"/>
      <c r="DC369" s="777"/>
      <c r="DK369" s="777"/>
      <c r="DS369" s="777"/>
      <c r="EA369" s="777"/>
      <c r="EI369" s="777"/>
      <c r="EQ369" s="777"/>
      <c r="EY369" s="777"/>
      <c r="FG369" s="777"/>
      <c r="FO369" s="777"/>
    </row>
    <row r="370" spans="2:171">
      <c r="K370" s="777"/>
      <c r="S370" s="777"/>
      <c r="AA370" s="777"/>
      <c r="AI370" s="777"/>
      <c r="AQ370" s="777"/>
      <c r="AY370" s="777"/>
      <c r="BG370" s="777"/>
      <c r="BO370" s="777"/>
      <c r="BW370" s="777"/>
      <c r="CE370" s="777"/>
      <c r="CM370" s="777"/>
      <c r="CU370" s="777"/>
      <c r="DC370" s="777"/>
      <c r="DK370" s="777"/>
      <c r="DS370" s="777"/>
      <c r="EA370" s="777"/>
      <c r="EI370" s="777"/>
      <c r="EQ370" s="777"/>
      <c r="EY370" s="777"/>
      <c r="FG370" s="777"/>
      <c r="FO370" s="777"/>
    </row>
    <row r="371" spans="2:171">
      <c r="K371" s="777"/>
      <c r="S371" s="777"/>
      <c r="AA371" s="777"/>
      <c r="AI371" s="777"/>
      <c r="AQ371" s="777"/>
      <c r="AY371" s="777"/>
      <c r="BG371" s="777"/>
      <c r="BO371" s="777"/>
      <c r="BW371" s="777"/>
      <c r="CE371" s="777"/>
      <c r="CM371" s="777"/>
      <c r="CU371" s="777"/>
      <c r="DC371" s="777"/>
      <c r="DK371" s="777"/>
      <c r="DS371" s="777"/>
      <c r="EA371" s="777"/>
      <c r="EI371" s="777"/>
      <c r="EQ371" s="777"/>
      <c r="EY371" s="777"/>
      <c r="FG371" s="777"/>
      <c r="FO371" s="777"/>
    </row>
    <row r="372" spans="2:171">
      <c r="K372" s="777"/>
      <c r="S372" s="777"/>
      <c r="AA372" s="777"/>
      <c r="AI372" s="777"/>
      <c r="AQ372" s="777"/>
      <c r="AY372" s="777"/>
      <c r="BG372" s="777"/>
      <c r="BO372" s="777"/>
      <c r="BW372" s="777"/>
      <c r="CE372" s="777"/>
      <c r="CM372" s="777"/>
      <c r="CU372" s="777"/>
      <c r="DC372" s="777"/>
      <c r="DK372" s="777"/>
      <c r="DS372" s="777"/>
      <c r="EA372" s="777"/>
      <c r="EI372" s="777"/>
      <c r="EQ372" s="777"/>
      <c r="EY372" s="777"/>
      <c r="FG372" s="777"/>
      <c r="FO372" s="777"/>
    </row>
    <row r="373" spans="2:171">
      <c r="K373" s="777"/>
      <c r="S373" s="777"/>
      <c r="AA373" s="777"/>
      <c r="AI373" s="777"/>
      <c r="AQ373" s="777"/>
      <c r="AY373" s="777"/>
      <c r="BG373" s="777"/>
      <c r="BO373" s="777"/>
      <c r="BW373" s="777"/>
      <c r="CE373" s="777"/>
      <c r="CM373" s="777"/>
      <c r="CU373" s="777"/>
      <c r="DC373" s="777"/>
      <c r="DK373" s="777"/>
      <c r="DS373" s="777"/>
      <c r="EA373" s="777"/>
      <c r="EI373" s="777"/>
      <c r="EQ373" s="777"/>
      <c r="EY373" s="777"/>
      <c r="FG373" s="777"/>
      <c r="FO373" s="777"/>
    </row>
    <row r="374" spans="2:171">
      <c r="K374" s="777"/>
      <c r="S374" s="777"/>
      <c r="AA374" s="777"/>
      <c r="AI374" s="777"/>
      <c r="AQ374" s="777"/>
      <c r="AY374" s="777"/>
      <c r="BG374" s="777"/>
      <c r="BO374" s="777"/>
      <c r="BW374" s="777"/>
      <c r="CE374" s="777"/>
      <c r="CM374" s="777"/>
      <c r="CU374" s="777"/>
      <c r="DC374" s="777"/>
      <c r="DK374" s="777"/>
      <c r="DP374" s="1082"/>
      <c r="DS374" s="777"/>
      <c r="EA374" s="777"/>
      <c r="EI374" s="777"/>
      <c r="EQ374" s="777"/>
      <c r="EY374" s="777"/>
      <c r="FG374" s="777"/>
      <c r="FO374" s="777"/>
    </row>
    <row r="375" spans="2:171">
      <c r="K375" s="777"/>
      <c r="S375" s="777"/>
      <c r="AA375" s="777"/>
      <c r="AI375" s="777"/>
      <c r="AQ375" s="777"/>
      <c r="AY375" s="777"/>
      <c r="BG375" s="777"/>
      <c r="BO375" s="777"/>
      <c r="BW375" s="777"/>
      <c r="CE375" s="777"/>
      <c r="CM375" s="777"/>
      <c r="CU375" s="777"/>
      <c r="DC375" s="777"/>
      <c r="DK375" s="777"/>
      <c r="DP375" s="1083"/>
      <c r="DS375" s="777"/>
      <c r="EA375" s="777"/>
      <c r="EI375" s="777"/>
      <c r="EQ375" s="777"/>
      <c r="EY375" s="777"/>
      <c r="FG375" s="777"/>
      <c r="FO375" s="777"/>
    </row>
    <row r="376" spans="2:171">
      <c r="K376" s="777"/>
      <c r="S376" s="777"/>
      <c r="AA376" s="777"/>
      <c r="AI376" s="777"/>
      <c r="AQ376" s="777"/>
      <c r="AY376" s="777"/>
      <c r="BG376" s="777"/>
      <c r="BO376" s="777"/>
      <c r="BW376" s="777"/>
      <c r="CE376" s="777"/>
      <c r="CM376" s="777"/>
      <c r="CU376" s="777"/>
      <c r="DC376" s="777"/>
      <c r="DK376" s="777"/>
      <c r="DP376" s="766"/>
      <c r="DS376" s="777"/>
      <c r="EA376" s="777"/>
      <c r="EI376" s="777"/>
      <c r="EQ376" s="777"/>
      <c r="EY376" s="777"/>
      <c r="FG376" s="777"/>
      <c r="FO376" s="777"/>
    </row>
    <row r="377" spans="2:171" ht="18.75">
      <c r="D377" s="1424"/>
      <c r="E377" s="301" t="s">
        <v>473</v>
      </c>
      <c r="G377" s="302" t="s">
        <v>104</v>
      </c>
      <c r="H377" s="302" t="s">
        <v>105</v>
      </c>
      <c r="I377" s="302" t="s">
        <v>106</v>
      </c>
      <c r="J377" s="303" t="s">
        <v>464</v>
      </c>
      <c r="K377" s="777"/>
      <c r="O377" s="302" t="s">
        <v>104</v>
      </c>
      <c r="P377" s="302" t="s">
        <v>105</v>
      </c>
      <c r="Q377" s="302" t="s">
        <v>106</v>
      </c>
      <c r="R377" s="303" t="s">
        <v>464</v>
      </c>
      <c r="S377" s="777"/>
      <c r="W377" s="302" t="s">
        <v>104</v>
      </c>
      <c r="X377" s="302" t="s">
        <v>105</v>
      </c>
      <c r="Y377" s="302" t="s">
        <v>106</v>
      </c>
      <c r="Z377" s="303" t="s">
        <v>464</v>
      </c>
      <c r="AA377" s="777"/>
      <c r="AE377" s="302" t="s">
        <v>104</v>
      </c>
      <c r="AF377" s="302" t="s">
        <v>105</v>
      </c>
      <c r="AG377" s="302" t="s">
        <v>106</v>
      </c>
      <c r="AH377" s="303" t="s">
        <v>464</v>
      </c>
      <c r="AI377" s="777"/>
      <c r="AM377" s="302" t="s">
        <v>104</v>
      </c>
      <c r="AN377" s="302" t="s">
        <v>105</v>
      </c>
      <c r="AO377" s="302" t="s">
        <v>106</v>
      </c>
      <c r="AP377" s="303" t="s">
        <v>464</v>
      </c>
      <c r="AQ377" s="777"/>
      <c r="AU377" s="302" t="s">
        <v>104</v>
      </c>
      <c r="AV377" s="302" t="s">
        <v>105</v>
      </c>
      <c r="AW377" s="302" t="s">
        <v>106</v>
      </c>
      <c r="AX377" s="303" t="s">
        <v>464</v>
      </c>
      <c r="AY377" s="777"/>
      <c r="BC377" s="302" t="s">
        <v>104</v>
      </c>
      <c r="BD377" s="302" t="s">
        <v>105</v>
      </c>
      <c r="BE377" s="302" t="s">
        <v>106</v>
      </c>
      <c r="BF377" s="303" t="s">
        <v>464</v>
      </c>
      <c r="BG377" s="777"/>
      <c r="BK377" s="302" t="s">
        <v>104</v>
      </c>
      <c r="BL377" s="302" t="s">
        <v>105</v>
      </c>
      <c r="BM377" s="302" t="s">
        <v>106</v>
      </c>
      <c r="BN377" s="303" t="s">
        <v>464</v>
      </c>
      <c r="BO377" s="777"/>
      <c r="BS377" s="302" t="s">
        <v>104</v>
      </c>
      <c r="BT377" s="302" t="s">
        <v>105</v>
      </c>
      <c r="BU377" s="302" t="s">
        <v>106</v>
      </c>
      <c r="BV377" s="303" t="s">
        <v>464</v>
      </c>
      <c r="BW377" s="777"/>
      <c r="CA377" s="302" t="s">
        <v>104</v>
      </c>
      <c r="CB377" s="302" t="s">
        <v>105</v>
      </c>
      <c r="CC377" s="302" t="s">
        <v>106</v>
      </c>
      <c r="CD377" s="303" t="s">
        <v>464</v>
      </c>
      <c r="CE377" s="777"/>
      <c r="CI377" s="302" t="s">
        <v>104</v>
      </c>
      <c r="CJ377" s="302" t="s">
        <v>105</v>
      </c>
      <c r="CK377" s="302" t="s">
        <v>106</v>
      </c>
      <c r="CL377" s="303" t="s">
        <v>464</v>
      </c>
      <c r="CM377" s="777"/>
      <c r="CQ377" s="302" t="s">
        <v>104</v>
      </c>
      <c r="CR377" s="302" t="s">
        <v>105</v>
      </c>
      <c r="CS377" s="302" t="s">
        <v>106</v>
      </c>
      <c r="CT377" s="303" t="s">
        <v>464</v>
      </c>
      <c r="CU377" s="777"/>
      <c r="CY377" s="302" t="s">
        <v>104</v>
      </c>
      <c r="CZ377" s="302" t="s">
        <v>105</v>
      </c>
      <c r="DA377" s="302" t="s">
        <v>106</v>
      </c>
      <c r="DB377" s="303" t="s">
        <v>464</v>
      </c>
      <c r="DC377" s="777"/>
      <c r="DG377" s="302" t="s">
        <v>104</v>
      </c>
      <c r="DH377" s="302" t="s">
        <v>105</v>
      </c>
      <c r="DI377" s="302" t="s">
        <v>106</v>
      </c>
      <c r="DJ377" s="303" t="s">
        <v>464</v>
      </c>
      <c r="DK377" s="777"/>
      <c r="DO377" s="302" t="s">
        <v>104</v>
      </c>
      <c r="DP377" s="302" t="s">
        <v>105</v>
      </c>
      <c r="DQ377" s="302" t="s">
        <v>106</v>
      </c>
      <c r="DR377" s="303" t="s">
        <v>464</v>
      </c>
      <c r="DS377" s="777"/>
      <c r="DW377" s="302" t="s">
        <v>104</v>
      </c>
      <c r="DX377" s="302" t="s">
        <v>105</v>
      </c>
      <c r="DY377" s="302" t="s">
        <v>106</v>
      </c>
      <c r="DZ377" s="303" t="s">
        <v>464</v>
      </c>
      <c r="EA377" s="777"/>
      <c r="EE377" s="302" t="s">
        <v>104</v>
      </c>
      <c r="EF377" s="302" t="s">
        <v>105</v>
      </c>
      <c r="EG377" s="302" t="s">
        <v>106</v>
      </c>
      <c r="EH377" s="303" t="s">
        <v>464</v>
      </c>
      <c r="EI377" s="777"/>
      <c r="EM377" s="302" t="s">
        <v>104</v>
      </c>
      <c r="EN377" s="302" t="s">
        <v>105</v>
      </c>
      <c r="EO377" s="302" t="s">
        <v>106</v>
      </c>
      <c r="EP377" s="303" t="s">
        <v>464</v>
      </c>
      <c r="EQ377" s="777"/>
      <c r="EU377" s="302" t="s">
        <v>104</v>
      </c>
      <c r="EV377" s="302" t="s">
        <v>105</v>
      </c>
      <c r="EW377" s="302" t="s">
        <v>106</v>
      </c>
      <c r="EX377" s="303" t="s">
        <v>464</v>
      </c>
      <c r="EY377" s="777"/>
      <c r="FC377" s="302" t="s">
        <v>104</v>
      </c>
      <c r="FD377" s="302" t="s">
        <v>105</v>
      </c>
      <c r="FE377" s="302" t="s">
        <v>106</v>
      </c>
      <c r="FF377" s="303" t="s">
        <v>464</v>
      </c>
      <c r="FG377" s="777"/>
      <c r="FK377" s="302" t="s">
        <v>104</v>
      </c>
      <c r="FL377" s="302" t="s">
        <v>105</v>
      </c>
      <c r="FM377" s="302" t="s">
        <v>106</v>
      </c>
      <c r="FN377" s="303" t="s">
        <v>464</v>
      </c>
      <c r="FO377" s="777"/>
    </row>
    <row r="378" spans="2:171" ht="18.75">
      <c r="B378" s="1423" t="s">
        <v>469</v>
      </c>
      <c r="C378" s="108" t="s">
        <v>105</v>
      </c>
      <c r="D378" s="108"/>
      <c r="E378" s="778" t="str">
        <f>Ratios!C13</f>
        <v>PROD</v>
      </c>
      <c r="G378" s="766">
        <f>Ratios!D13</f>
        <v>0</v>
      </c>
      <c r="H378" s="766">
        <f>Ratios!E13</f>
        <v>0</v>
      </c>
      <c r="I378" s="766">
        <f>Ratios!F13</f>
        <v>0</v>
      </c>
      <c r="J378" s="766">
        <f>Ratios!G13</f>
        <v>0</v>
      </c>
      <c r="K378" s="777">
        <f t="shared" ref="K378:K384" si="395">IF($E378="DIRECT",0,1)</f>
        <v>1</v>
      </c>
      <c r="O378" s="766">
        <f t="shared" ref="O378:O384" si="396">$G378</f>
        <v>0</v>
      </c>
      <c r="P378" s="766">
        <f t="shared" ref="P378:P383" si="397">$H378</f>
        <v>0</v>
      </c>
      <c r="Q378" s="766">
        <f t="shared" ref="Q378:Q383" si="398">$I378</f>
        <v>0</v>
      </c>
      <c r="R378" s="766">
        <f t="shared" ref="R378:R383" si="399">$J378</f>
        <v>0</v>
      </c>
      <c r="S378" s="777"/>
      <c r="W378" s="766">
        <f t="shared" ref="W378:W384" si="400">$G378</f>
        <v>0</v>
      </c>
      <c r="X378" s="766">
        <f t="shared" ref="X378:X383" si="401">$H378</f>
        <v>0</v>
      </c>
      <c r="Y378" s="766">
        <f t="shared" ref="Y378:Y383" si="402">$I378</f>
        <v>0</v>
      </c>
      <c r="Z378" s="766">
        <f t="shared" ref="Z378:Z383" si="403">$J378</f>
        <v>0</v>
      </c>
      <c r="AA378" s="777"/>
      <c r="AE378" s="766">
        <f t="shared" ref="AE378:AE384" si="404">$G378</f>
        <v>0</v>
      </c>
      <c r="AF378" s="766">
        <f t="shared" ref="AF378:AF383" si="405">$H378</f>
        <v>0</v>
      </c>
      <c r="AG378" s="766">
        <f t="shared" ref="AG378:AG383" si="406">$I378</f>
        <v>0</v>
      </c>
      <c r="AH378" s="766">
        <f t="shared" ref="AH378:AH383" si="407">$J378</f>
        <v>0</v>
      </c>
      <c r="AI378" s="777"/>
      <c r="AM378" s="766">
        <f t="shared" ref="AM378:AM384" si="408">$G378</f>
        <v>0</v>
      </c>
      <c r="AN378" s="766">
        <f t="shared" ref="AN378:AN383" si="409">$H378</f>
        <v>0</v>
      </c>
      <c r="AO378" s="766">
        <f t="shared" ref="AO378:AO383" si="410">$I378</f>
        <v>0</v>
      </c>
      <c r="AP378" s="766">
        <f t="shared" ref="AP378:AP383" si="411">$J378</f>
        <v>0</v>
      </c>
      <c r="AQ378" s="777"/>
      <c r="AU378" s="766">
        <f t="shared" ref="AU378:AU384" si="412">$G378</f>
        <v>0</v>
      </c>
      <c r="AV378" s="766">
        <f t="shared" ref="AV378:AV383" si="413">$H378</f>
        <v>0</v>
      </c>
      <c r="AW378" s="766">
        <f t="shared" ref="AW378:AW383" si="414">$I378</f>
        <v>0</v>
      </c>
      <c r="AX378" s="766">
        <f t="shared" ref="AX378:AX383" si="415">$J378</f>
        <v>0</v>
      </c>
      <c r="AY378" s="777"/>
      <c r="BC378" s="766">
        <f t="shared" ref="BC378:BC384" si="416">$G378</f>
        <v>0</v>
      </c>
      <c r="BD378" s="766">
        <f t="shared" ref="BD378:BD383" si="417">$H378</f>
        <v>0</v>
      </c>
      <c r="BE378" s="766">
        <f t="shared" ref="BE378:BE383" si="418">$I378</f>
        <v>0</v>
      </c>
      <c r="BF378" s="766">
        <f t="shared" ref="BF378:BF383" si="419">$J378</f>
        <v>0</v>
      </c>
      <c r="BG378" s="777"/>
      <c r="BK378" s="766">
        <f t="shared" ref="BK378:BK384" si="420">$G378</f>
        <v>0</v>
      </c>
      <c r="BL378" s="766">
        <f t="shared" ref="BL378:BL383" si="421">$H378</f>
        <v>0</v>
      </c>
      <c r="BM378" s="766">
        <f t="shared" ref="BM378:BM383" si="422">$I378</f>
        <v>0</v>
      </c>
      <c r="BN378" s="766">
        <f t="shared" ref="BN378:BN383" si="423">$J378</f>
        <v>0</v>
      </c>
      <c r="BO378" s="777"/>
      <c r="BS378" s="766">
        <f t="shared" ref="BS378:BS384" si="424">$G378</f>
        <v>0</v>
      </c>
      <c r="BT378" s="766">
        <f t="shared" ref="BT378:BT383" si="425">$H378</f>
        <v>0</v>
      </c>
      <c r="BU378" s="766">
        <f t="shared" ref="BU378:BU383" si="426">$I378</f>
        <v>0</v>
      </c>
      <c r="BV378" s="766">
        <f t="shared" ref="BV378:BV383" si="427">$J378</f>
        <v>0</v>
      </c>
      <c r="BW378" s="777"/>
      <c r="CA378" s="766">
        <f t="shared" ref="CA378:CA384" si="428">$G378</f>
        <v>0</v>
      </c>
      <c r="CB378" s="766">
        <f t="shared" ref="CB378:CB383" si="429">$H378</f>
        <v>0</v>
      </c>
      <c r="CC378" s="766">
        <f t="shared" ref="CC378:CC383" si="430">$I378</f>
        <v>0</v>
      </c>
      <c r="CD378" s="766">
        <f t="shared" ref="CD378:CD383" si="431">$J378</f>
        <v>0</v>
      </c>
      <c r="CE378" s="777"/>
      <c r="CI378" s="766">
        <f t="shared" ref="CI378:CI384" si="432">$G378</f>
        <v>0</v>
      </c>
      <c r="CJ378" s="766">
        <f t="shared" ref="CJ378:CJ383" si="433">$H378</f>
        <v>0</v>
      </c>
      <c r="CK378" s="766">
        <f t="shared" ref="CK378:CK383" si="434">$I378</f>
        <v>0</v>
      </c>
      <c r="CL378" s="766">
        <f t="shared" ref="CL378:CL383" si="435">$J378</f>
        <v>0</v>
      </c>
      <c r="CM378" s="777"/>
      <c r="CQ378" s="766">
        <f t="shared" ref="CQ378:CQ384" si="436">$G378</f>
        <v>0</v>
      </c>
      <c r="CR378" s="766">
        <f t="shared" ref="CR378:CR383" si="437">$H378</f>
        <v>0</v>
      </c>
      <c r="CS378" s="766">
        <f t="shared" ref="CS378:CS383" si="438">$I378</f>
        <v>0</v>
      </c>
      <c r="CT378" s="766">
        <f t="shared" ref="CT378:CT383" si="439">$J378</f>
        <v>0</v>
      </c>
      <c r="CU378" s="777"/>
      <c r="CY378" s="766">
        <f t="shared" ref="CY378:CY384" si="440">$G378</f>
        <v>0</v>
      </c>
      <c r="CZ378" s="766">
        <f t="shared" ref="CZ378:CZ383" si="441">$H378</f>
        <v>0</v>
      </c>
      <c r="DA378" s="766">
        <f t="shared" ref="DA378:DA383" si="442">$I378</f>
        <v>0</v>
      </c>
      <c r="DB378" s="766">
        <f t="shared" ref="DB378:DB383" si="443">$J378</f>
        <v>0</v>
      </c>
      <c r="DC378" s="777"/>
      <c r="DG378" s="766">
        <f t="shared" ref="DG378:DG384" si="444">$G378</f>
        <v>0</v>
      </c>
      <c r="DH378" s="766">
        <f t="shared" ref="DH378:DH383" si="445">$H378</f>
        <v>0</v>
      </c>
      <c r="DI378" s="766">
        <f t="shared" ref="DI378:DI383" si="446">$I378</f>
        <v>0</v>
      </c>
      <c r="DJ378" s="766">
        <f t="shared" ref="DJ378:DJ383" si="447">$J378</f>
        <v>0</v>
      </c>
      <c r="DK378" s="777"/>
      <c r="DO378" s="766">
        <f t="shared" ref="DO378:DO384" si="448">$G378</f>
        <v>0</v>
      </c>
      <c r="DP378" s="766">
        <f t="shared" ref="DP378:DP383" si="449">$H378</f>
        <v>0</v>
      </c>
      <c r="DQ378" s="766">
        <f t="shared" ref="DQ378:DQ383" si="450">$I378</f>
        <v>0</v>
      </c>
      <c r="DR378" s="766">
        <f t="shared" ref="DR378:DR383" si="451">$J378</f>
        <v>0</v>
      </c>
      <c r="DS378" s="777"/>
      <c r="DW378" s="766">
        <f t="shared" ref="DW378:DW384" si="452">$G378</f>
        <v>0</v>
      </c>
      <c r="DX378" s="766">
        <f t="shared" ref="DX378:DX383" si="453">$H378</f>
        <v>0</v>
      </c>
      <c r="DY378" s="766">
        <f t="shared" ref="DY378:DY383" si="454">$I378</f>
        <v>0</v>
      </c>
      <c r="DZ378" s="766">
        <f t="shared" ref="DZ378:DZ383" si="455">$J378</f>
        <v>0</v>
      </c>
      <c r="EA378" s="777"/>
      <c r="EE378" s="766">
        <f t="shared" ref="EE378:EE384" si="456">$G378</f>
        <v>0</v>
      </c>
      <c r="EF378" s="766">
        <f t="shared" ref="EF378:EF383" si="457">$H378</f>
        <v>0</v>
      </c>
      <c r="EG378" s="766">
        <f t="shared" ref="EG378:EG383" si="458">$I378</f>
        <v>0</v>
      </c>
      <c r="EH378" s="766">
        <f t="shared" ref="EH378:EH383" si="459">$J378</f>
        <v>0</v>
      </c>
      <c r="EI378" s="777"/>
      <c r="EM378" s="766">
        <f t="shared" ref="EM378:EM384" si="460">$G378</f>
        <v>0</v>
      </c>
      <c r="EN378" s="766">
        <f t="shared" ref="EN378:EN383" si="461">$H378</f>
        <v>0</v>
      </c>
      <c r="EO378" s="766">
        <f t="shared" ref="EO378:EO383" si="462">$I378</f>
        <v>0</v>
      </c>
      <c r="EP378" s="766">
        <f t="shared" ref="EP378:EP383" si="463">$J378</f>
        <v>0</v>
      </c>
      <c r="EQ378" s="777"/>
      <c r="EU378" s="766">
        <f t="shared" ref="EU378:EU384" si="464">$G378</f>
        <v>0</v>
      </c>
      <c r="EV378" s="766">
        <f t="shared" ref="EV378:EV383" si="465">$H378</f>
        <v>0</v>
      </c>
      <c r="EW378" s="766">
        <f t="shared" ref="EW378:EW383" si="466">$I378</f>
        <v>0</v>
      </c>
      <c r="EX378" s="766">
        <f t="shared" ref="EX378:EX383" si="467">$J378</f>
        <v>0</v>
      </c>
      <c r="EY378" s="777"/>
      <c r="FC378" s="766">
        <f t="shared" ref="FC378:FC384" si="468">$G378</f>
        <v>0</v>
      </c>
      <c r="FD378" s="766">
        <f t="shared" ref="FD378:FD383" si="469">$H378</f>
        <v>0</v>
      </c>
      <c r="FE378" s="766">
        <f t="shared" ref="FE378:FE383" si="470">$I378</f>
        <v>0</v>
      </c>
      <c r="FF378" s="766">
        <f t="shared" ref="FF378:FF383" si="471">$J378</f>
        <v>0</v>
      </c>
      <c r="FG378" s="777"/>
      <c r="FK378" s="766">
        <f t="shared" ref="FK378:FK384" si="472">$G378</f>
        <v>0</v>
      </c>
      <c r="FL378" s="766">
        <f t="shared" ref="FL378:FL383" si="473">$H378</f>
        <v>0</v>
      </c>
      <c r="FM378" s="766">
        <f t="shared" ref="FM378:FM383" si="474">$I378</f>
        <v>0</v>
      </c>
      <c r="FN378" s="766">
        <f t="shared" ref="FN378:FN383" si="475">$J378</f>
        <v>0</v>
      </c>
      <c r="FO378" s="777"/>
    </row>
    <row r="379" spans="2:171">
      <c r="B379" s="113"/>
      <c r="C379" s="108" t="s">
        <v>106</v>
      </c>
      <c r="D379" s="108"/>
      <c r="E379" s="778" t="str">
        <f>Ratios!C14</f>
        <v>TRANS</v>
      </c>
      <c r="G379" s="766">
        <f>Ratios!D14</f>
        <v>0</v>
      </c>
      <c r="H379" s="766">
        <f>Ratios!E14</f>
        <v>0</v>
      </c>
      <c r="I379" s="766">
        <f>Ratios!F14</f>
        <v>0</v>
      </c>
      <c r="J379" s="766">
        <f>Ratios!G14</f>
        <v>0</v>
      </c>
      <c r="K379" s="777">
        <f t="shared" si="395"/>
        <v>1</v>
      </c>
      <c r="O379" s="766">
        <f t="shared" si="396"/>
        <v>0</v>
      </c>
      <c r="P379" s="766">
        <f t="shared" si="397"/>
        <v>0</v>
      </c>
      <c r="Q379" s="766">
        <f t="shared" si="398"/>
        <v>0</v>
      </c>
      <c r="R379" s="766">
        <f t="shared" si="399"/>
        <v>0</v>
      </c>
      <c r="S379" s="777"/>
      <c r="W379" s="766">
        <f t="shared" si="400"/>
        <v>0</v>
      </c>
      <c r="X379" s="766">
        <f t="shared" si="401"/>
        <v>0</v>
      </c>
      <c r="Y379" s="766">
        <f t="shared" si="402"/>
        <v>0</v>
      </c>
      <c r="Z379" s="766">
        <f t="shared" si="403"/>
        <v>0</v>
      </c>
      <c r="AA379" s="777"/>
      <c r="AE379" s="766">
        <f t="shared" si="404"/>
        <v>0</v>
      </c>
      <c r="AF379" s="766">
        <f t="shared" si="405"/>
        <v>0</v>
      </c>
      <c r="AG379" s="766">
        <f t="shared" si="406"/>
        <v>0</v>
      </c>
      <c r="AH379" s="766">
        <f t="shared" si="407"/>
        <v>0</v>
      </c>
      <c r="AI379" s="777"/>
      <c r="AM379" s="766">
        <f t="shared" si="408"/>
        <v>0</v>
      </c>
      <c r="AN379" s="766">
        <f t="shared" si="409"/>
        <v>0</v>
      </c>
      <c r="AO379" s="766">
        <f t="shared" si="410"/>
        <v>0</v>
      </c>
      <c r="AP379" s="766">
        <f t="shared" si="411"/>
        <v>0</v>
      </c>
      <c r="AQ379" s="777"/>
      <c r="AU379" s="766">
        <f t="shared" si="412"/>
        <v>0</v>
      </c>
      <c r="AV379" s="766">
        <f t="shared" si="413"/>
        <v>0</v>
      </c>
      <c r="AW379" s="766">
        <f t="shared" si="414"/>
        <v>0</v>
      </c>
      <c r="AX379" s="766">
        <f t="shared" si="415"/>
        <v>0</v>
      </c>
      <c r="AY379" s="777"/>
      <c r="BC379" s="766">
        <f t="shared" si="416"/>
        <v>0</v>
      </c>
      <c r="BD379" s="766">
        <f t="shared" si="417"/>
        <v>0</v>
      </c>
      <c r="BE379" s="766">
        <f t="shared" si="418"/>
        <v>0</v>
      </c>
      <c r="BF379" s="766">
        <f t="shared" si="419"/>
        <v>0</v>
      </c>
      <c r="BG379" s="777"/>
      <c r="BK379" s="766">
        <f t="shared" si="420"/>
        <v>0</v>
      </c>
      <c r="BL379" s="766">
        <f t="shared" si="421"/>
        <v>0</v>
      </c>
      <c r="BM379" s="766">
        <f t="shared" si="422"/>
        <v>0</v>
      </c>
      <c r="BN379" s="766">
        <f t="shared" si="423"/>
        <v>0</v>
      </c>
      <c r="BO379" s="777"/>
      <c r="BS379" s="766">
        <f t="shared" si="424"/>
        <v>0</v>
      </c>
      <c r="BT379" s="766">
        <f t="shared" si="425"/>
        <v>0</v>
      </c>
      <c r="BU379" s="766">
        <f t="shared" si="426"/>
        <v>0</v>
      </c>
      <c r="BV379" s="766">
        <f t="shared" si="427"/>
        <v>0</v>
      </c>
      <c r="BW379" s="777"/>
      <c r="CA379" s="766">
        <f t="shared" si="428"/>
        <v>0</v>
      </c>
      <c r="CB379" s="766">
        <f t="shared" si="429"/>
        <v>0</v>
      </c>
      <c r="CC379" s="766">
        <f t="shared" si="430"/>
        <v>0</v>
      </c>
      <c r="CD379" s="766">
        <f t="shared" si="431"/>
        <v>0</v>
      </c>
      <c r="CE379" s="777"/>
      <c r="CI379" s="766">
        <f t="shared" si="432"/>
        <v>0</v>
      </c>
      <c r="CJ379" s="766">
        <f t="shared" si="433"/>
        <v>0</v>
      </c>
      <c r="CK379" s="766">
        <f t="shared" si="434"/>
        <v>0</v>
      </c>
      <c r="CL379" s="766">
        <f t="shared" si="435"/>
        <v>0</v>
      </c>
      <c r="CM379" s="777"/>
      <c r="CQ379" s="766">
        <f t="shared" si="436"/>
        <v>0</v>
      </c>
      <c r="CR379" s="766">
        <f t="shared" si="437"/>
        <v>0</v>
      </c>
      <c r="CS379" s="766">
        <f t="shared" si="438"/>
        <v>0</v>
      </c>
      <c r="CT379" s="766">
        <f t="shared" si="439"/>
        <v>0</v>
      </c>
      <c r="CU379" s="777"/>
      <c r="CY379" s="766">
        <f t="shared" si="440"/>
        <v>0</v>
      </c>
      <c r="CZ379" s="766">
        <f t="shared" si="441"/>
        <v>0</v>
      </c>
      <c r="DA379" s="766">
        <f t="shared" si="442"/>
        <v>0</v>
      </c>
      <c r="DB379" s="766">
        <f t="shared" si="443"/>
        <v>0</v>
      </c>
      <c r="DC379" s="777"/>
      <c r="DG379" s="766">
        <f t="shared" si="444"/>
        <v>0</v>
      </c>
      <c r="DH379" s="766">
        <f t="shared" si="445"/>
        <v>0</v>
      </c>
      <c r="DI379" s="766">
        <f t="shared" si="446"/>
        <v>0</v>
      </c>
      <c r="DJ379" s="766">
        <f t="shared" si="447"/>
        <v>0</v>
      </c>
      <c r="DK379" s="777"/>
      <c r="DO379" s="766">
        <f t="shared" si="448"/>
        <v>0</v>
      </c>
      <c r="DP379" s="766">
        <f t="shared" si="449"/>
        <v>0</v>
      </c>
      <c r="DQ379" s="766">
        <f t="shared" si="450"/>
        <v>0</v>
      </c>
      <c r="DR379" s="766">
        <f t="shared" si="451"/>
        <v>0</v>
      </c>
      <c r="DS379" s="777"/>
      <c r="DW379" s="766">
        <f t="shared" si="452"/>
        <v>0</v>
      </c>
      <c r="DX379" s="766">
        <f t="shared" si="453"/>
        <v>0</v>
      </c>
      <c r="DY379" s="766">
        <f t="shared" si="454"/>
        <v>0</v>
      </c>
      <c r="DZ379" s="766">
        <f t="shared" si="455"/>
        <v>0</v>
      </c>
      <c r="EA379" s="777"/>
      <c r="EE379" s="766">
        <f t="shared" si="456"/>
        <v>0</v>
      </c>
      <c r="EF379" s="766">
        <f t="shared" si="457"/>
        <v>0</v>
      </c>
      <c r="EG379" s="766">
        <f t="shared" si="458"/>
        <v>0</v>
      </c>
      <c r="EH379" s="766">
        <f t="shared" si="459"/>
        <v>0</v>
      </c>
      <c r="EI379" s="777"/>
      <c r="EM379" s="766">
        <f t="shared" si="460"/>
        <v>0</v>
      </c>
      <c r="EN379" s="766">
        <f t="shared" si="461"/>
        <v>0</v>
      </c>
      <c r="EO379" s="766">
        <f t="shared" si="462"/>
        <v>0</v>
      </c>
      <c r="EP379" s="766">
        <f t="shared" si="463"/>
        <v>0</v>
      </c>
      <c r="EQ379" s="777"/>
      <c r="EU379" s="766">
        <f t="shared" si="464"/>
        <v>0</v>
      </c>
      <c r="EV379" s="766">
        <f t="shared" si="465"/>
        <v>0</v>
      </c>
      <c r="EW379" s="766">
        <f t="shared" si="466"/>
        <v>0</v>
      </c>
      <c r="EX379" s="766">
        <f t="shared" si="467"/>
        <v>0</v>
      </c>
      <c r="EY379" s="777"/>
      <c r="FC379" s="766">
        <f t="shared" si="468"/>
        <v>0</v>
      </c>
      <c r="FD379" s="766">
        <f t="shared" si="469"/>
        <v>0</v>
      </c>
      <c r="FE379" s="766">
        <f t="shared" si="470"/>
        <v>0</v>
      </c>
      <c r="FF379" s="766">
        <f t="shared" si="471"/>
        <v>0</v>
      </c>
      <c r="FG379" s="777"/>
      <c r="FK379" s="766">
        <f t="shared" si="472"/>
        <v>0</v>
      </c>
      <c r="FL379" s="766">
        <f t="shared" si="473"/>
        <v>0</v>
      </c>
      <c r="FM379" s="766">
        <f t="shared" si="474"/>
        <v>0</v>
      </c>
      <c r="FN379" s="766">
        <f t="shared" si="475"/>
        <v>0</v>
      </c>
      <c r="FO379" s="777"/>
    </row>
    <row r="380" spans="2:171">
      <c r="B380" s="113"/>
      <c r="C380" s="108" t="s">
        <v>464</v>
      </c>
      <c r="D380" s="108"/>
      <c r="E380" s="778" t="str">
        <f>Ratios!C15</f>
        <v>DIST</v>
      </c>
      <c r="G380" s="766">
        <f>Ratios!D15</f>
        <v>0</v>
      </c>
      <c r="H380" s="766">
        <f>Ratios!E15</f>
        <v>0</v>
      </c>
      <c r="I380" s="766">
        <f>Ratios!F15</f>
        <v>0</v>
      </c>
      <c r="J380" s="766">
        <f>Ratios!G15</f>
        <v>0</v>
      </c>
      <c r="K380" s="777">
        <f t="shared" si="395"/>
        <v>1</v>
      </c>
      <c r="O380" s="766">
        <f t="shared" si="396"/>
        <v>0</v>
      </c>
      <c r="P380" s="766">
        <f t="shared" si="397"/>
        <v>0</v>
      </c>
      <c r="Q380" s="766">
        <f t="shared" si="398"/>
        <v>0</v>
      </c>
      <c r="R380" s="766">
        <f t="shared" si="399"/>
        <v>0</v>
      </c>
      <c r="S380" s="777"/>
      <c r="W380" s="766">
        <f t="shared" si="400"/>
        <v>0</v>
      </c>
      <c r="X380" s="766">
        <f t="shared" si="401"/>
        <v>0</v>
      </c>
      <c r="Y380" s="766">
        <f t="shared" si="402"/>
        <v>0</v>
      </c>
      <c r="Z380" s="766">
        <f t="shared" si="403"/>
        <v>0</v>
      </c>
      <c r="AA380" s="777"/>
      <c r="AE380" s="766">
        <f t="shared" si="404"/>
        <v>0</v>
      </c>
      <c r="AF380" s="766">
        <f t="shared" si="405"/>
        <v>0</v>
      </c>
      <c r="AG380" s="766">
        <f t="shared" si="406"/>
        <v>0</v>
      </c>
      <c r="AH380" s="766">
        <f t="shared" si="407"/>
        <v>0</v>
      </c>
      <c r="AI380" s="777"/>
      <c r="AM380" s="766">
        <f t="shared" si="408"/>
        <v>0</v>
      </c>
      <c r="AN380" s="766">
        <f t="shared" si="409"/>
        <v>0</v>
      </c>
      <c r="AO380" s="766">
        <f t="shared" si="410"/>
        <v>0</v>
      </c>
      <c r="AP380" s="766">
        <f t="shared" si="411"/>
        <v>0</v>
      </c>
      <c r="AQ380" s="777"/>
      <c r="AU380" s="766">
        <f t="shared" si="412"/>
        <v>0</v>
      </c>
      <c r="AV380" s="766">
        <f t="shared" si="413"/>
        <v>0</v>
      </c>
      <c r="AW380" s="766">
        <f t="shared" si="414"/>
        <v>0</v>
      </c>
      <c r="AX380" s="766">
        <f t="shared" si="415"/>
        <v>0</v>
      </c>
      <c r="AY380" s="777"/>
      <c r="BC380" s="766">
        <f t="shared" si="416"/>
        <v>0</v>
      </c>
      <c r="BD380" s="766">
        <f t="shared" si="417"/>
        <v>0</v>
      </c>
      <c r="BE380" s="766">
        <f t="shared" si="418"/>
        <v>0</v>
      </c>
      <c r="BF380" s="766">
        <f t="shared" si="419"/>
        <v>0</v>
      </c>
      <c r="BG380" s="777"/>
      <c r="BK380" s="766">
        <f t="shared" si="420"/>
        <v>0</v>
      </c>
      <c r="BL380" s="766">
        <f t="shared" si="421"/>
        <v>0</v>
      </c>
      <c r="BM380" s="766">
        <f t="shared" si="422"/>
        <v>0</v>
      </c>
      <c r="BN380" s="766">
        <f t="shared" si="423"/>
        <v>0</v>
      </c>
      <c r="BO380" s="777"/>
      <c r="BS380" s="766">
        <f t="shared" si="424"/>
        <v>0</v>
      </c>
      <c r="BT380" s="766">
        <f t="shared" si="425"/>
        <v>0</v>
      </c>
      <c r="BU380" s="766">
        <f t="shared" si="426"/>
        <v>0</v>
      </c>
      <c r="BV380" s="766">
        <f t="shared" si="427"/>
        <v>0</v>
      </c>
      <c r="BW380" s="777"/>
      <c r="CA380" s="766">
        <f t="shared" si="428"/>
        <v>0</v>
      </c>
      <c r="CB380" s="766">
        <f t="shared" si="429"/>
        <v>0</v>
      </c>
      <c r="CC380" s="766">
        <f t="shared" si="430"/>
        <v>0</v>
      </c>
      <c r="CD380" s="766">
        <f t="shared" si="431"/>
        <v>0</v>
      </c>
      <c r="CE380" s="777"/>
      <c r="CI380" s="766">
        <f t="shared" si="432"/>
        <v>0</v>
      </c>
      <c r="CJ380" s="766">
        <f t="shared" si="433"/>
        <v>0</v>
      </c>
      <c r="CK380" s="766">
        <f t="shared" si="434"/>
        <v>0</v>
      </c>
      <c r="CL380" s="766">
        <f t="shared" si="435"/>
        <v>0</v>
      </c>
      <c r="CM380" s="777"/>
      <c r="CQ380" s="766">
        <f t="shared" si="436"/>
        <v>0</v>
      </c>
      <c r="CR380" s="766">
        <f t="shared" si="437"/>
        <v>0</v>
      </c>
      <c r="CS380" s="766">
        <f t="shared" si="438"/>
        <v>0</v>
      </c>
      <c r="CT380" s="766">
        <f t="shared" si="439"/>
        <v>0</v>
      </c>
      <c r="CU380" s="777"/>
      <c r="CY380" s="766">
        <f t="shared" si="440"/>
        <v>0</v>
      </c>
      <c r="CZ380" s="766">
        <f t="shared" si="441"/>
        <v>0</v>
      </c>
      <c r="DA380" s="766">
        <f t="shared" si="442"/>
        <v>0</v>
      </c>
      <c r="DB380" s="766">
        <f t="shared" si="443"/>
        <v>0</v>
      </c>
      <c r="DC380" s="777"/>
      <c r="DG380" s="766">
        <f t="shared" si="444"/>
        <v>0</v>
      </c>
      <c r="DH380" s="766">
        <f t="shared" si="445"/>
        <v>0</v>
      </c>
      <c r="DI380" s="766">
        <f t="shared" si="446"/>
        <v>0</v>
      </c>
      <c r="DJ380" s="766">
        <f t="shared" si="447"/>
        <v>0</v>
      </c>
      <c r="DK380" s="777"/>
      <c r="DO380" s="766">
        <f t="shared" si="448"/>
        <v>0</v>
      </c>
      <c r="DP380" s="766">
        <f t="shared" si="449"/>
        <v>0</v>
      </c>
      <c r="DQ380" s="766">
        <f t="shared" si="450"/>
        <v>0</v>
      </c>
      <c r="DR380" s="766">
        <f t="shared" si="451"/>
        <v>0</v>
      </c>
      <c r="DS380" s="777"/>
      <c r="DW380" s="766">
        <f t="shared" si="452"/>
        <v>0</v>
      </c>
      <c r="DX380" s="766">
        <f t="shared" si="453"/>
        <v>0</v>
      </c>
      <c r="DY380" s="766">
        <f t="shared" si="454"/>
        <v>0</v>
      </c>
      <c r="DZ380" s="766">
        <f t="shared" si="455"/>
        <v>0</v>
      </c>
      <c r="EA380" s="777"/>
      <c r="EE380" s="766">
        <f t="shared" si="456"/>
        <v>0</v>
      </c>
      <c r="EF380" s="766">
        <f t="shared" si="457"/>
        <v>0</v>
      </c>
      <c r="EG380" s="766">
        <f t="shared" si="458"/>
        <v>0</v>
      </c>
      <c r="EH380" s="766">
        <f t="shared" si="459"/>
        <v>0</v>
      </c>
      <c r="EI380" s="777"/>
      <c r="EM380" s="766">
        <f t="shared" si="460"/>
        <v>0</v>
      </c>
      <c r="EN380" s="766">
        <f t="shared" si="461"/>
        <v>0</v>
      </c>
      <c r="EO380" s="766">
        <f t="shared" si="462"/>
        <v>0</v>
      </c>
      <c r="EP380" s="766">
        <f t="shared" si="463"/>
        <v>0</v>
      </c>
      <c r="EQ380" s="777"/>
      <c r="EU380" s="766">
        <f t="shared" si="464"/>
        <v>0</v>
      </c>
      <c r="EV380" s="766">
        <f t="shared" si="465"/>
        <v>0</v>
      </c>
      <c r="EW380" s="766">
        <f t="shared" si="466"/>
        <v>0</v>
      </c>
      <c r="EX380" s="766">
        <f t="shared" si="467"/>
        <v>0</v>
      </c>
      <c r="EY380" s="777"/>
      <c r="FC380" s="766">
        <f t="shared" si="468"/>
        <v>0</v>
      </c>
      <c r="FD380" s="766">
        <f t="shared" si="469"/>
        <v>0</v>
      </c>
      <c r="FE380" s="766">
        <f t="shared" si="470"/>
        <v>0</v>
      </c>
      <c r="FF380" s="766">
        <f t="shared" si="471"/>
        <v>0</v>
      </c>
      <c r="FG380" s="777"/>
      <c r="FK380" s="766">
        <f t="shared" si="472"/>
        <v>0</v>
      </c>
      <c r="FL380" s="766">
        <f t="shared" si="473"/>
        <v>0</v>
      </c>
      <c r="FM380" s="766">
        <f t="shared" si="474"/>
        <v>0</v>
      </c>
      <c r="FN380" s="766">
        <f t="shared" si="475"/>
        <v>0</v>
      </c>
      <c r="FO380" s="777"/>
    </row>
    <row r="381" spans="2:171">
      <c r="B381" s="113"/>
      <c r="C381" s="108" t="s">
        <v>465</v>
      </c>
      <c r="D381" s="108"/>
      <c r="E381" s="778" t="str">
        <f>Ratios!C16</f>
        <v>DIST</v>
      </c>
      <c r="G381" s="766">
        <f>Ratios!D16</f>
        <v>0</v>
      </c>
      <c r="H381" s="766">
        <f>Ratios!E16</f>
        <v>0</v>
      </c>
      <c r="I381" s="766">
        <f>Ratios!F16</f>
        <v>0</v>
      </c>
      <c r="J381" s="766">
        <f>Ratios!G16</f>
        <v>0</v>
      </c>
      <c r="K381" s="777">
        <f t="shared" si="395"/>
        <v>1</v>
      </c>
      <c r="O381" s="766">
        <f t="shared" si="396"/>
        <v>0</v>
      </c>
      <c r="P381" s="766">
        <f t="shared" si="397"/>
        <v>0</v>
      </c>
      <c r="Q381" s="766">
        <f t="shared" si="398"/>
        <v>0</v>
      </c>
      <c r="R381" s="766">
        <f t="shared" si="399"/>
        <v>0</v>
      </c>
      <c r="S381" s="777"/>
      <c r="W381" s="766">
        <f t="shared" si="400"/>
        <v>0</v>
      </c>
      <c r="X381" s="766">
        <f t="shared" si="401"/>
        <v>0</v>
      </c>
      <c r="Y381" s="766">
        <f t="shared" si="402"/>
        <v>0</v>
      </c>
      <c r="Z381" s="766">
        <f t="shared" si="403"/>
        <v>0</v>
      </c>
      <c r="AA381" s="777"/>
      <c r="AE381" s="766">
        <f t="shared" si="404"/>
        <v>0</v>
      </c>
      <c r="AF381" s="766">
        <f t="shared" si="405"/>
        <v>0</v>
      </c>
      <c r="AG381" s="766">
        <f t="shared" si="406"/>
        <v>0</v>
      </c>
      <c r="AH381" s="766">
        <f t="shared" si="407"/>
        <v>0</v>
      </c>
      <c r="AI381" s="777"/>
      <c r="AM381" s="766">
        <f t="shared" si="408"/>
        <v>0</v>
      </c>
      <c r="AN381" s="766">
        <f t="shared" si="409"/>
        <v>0</v>
      </c>
      <c r="AO381" s="766">
        <f t="shared" si="410"/>
        <v>0</v>
      </c>
      <c r="AP381" s="766">
        <f t="shared" si="411"/>
        <v>0</v>
      </c>
      <c r="AQ381" s="777"/>
      <c r="AU381" s="766">
        <f t="shared" si="412"/>
        <v>0</v>
      </c>
      <c r="AV381" s="766">
        <f t="shared" si="413"/>
        <v>0</v>
      </c>
      <c r="AW381" s="766">
        <f t="shared" si="414"/>
        <v>0</v>
      </c>
      <c r="AX381" s="766">
        <f t="shared" si="415"/>
        <v>0</v>
      </c>
      <c r="AY381" s="777"/>
      <c r="BC381" s="766">
        <f t="shared" si="416"/>
        <v>0</v>
      </c>
      <c r="BD381" s="766">
        <f t="shared" si="417"/>
        <v>0</v>
      </c>
      <c r="BE381" s="766">
        <f t="shared" si="418"/>
        <v>0</v>
      </c>
      <c r="BF381" s="766">
        <f t="shared" si="419"/>
        <v>0</v>
      </c>
      <c r="BG381" s="777"/>
      <c r="BK381" s="766">
        <f t="shared" si="420"/>
        <v>0</v>
      </c>
      <c r="BL381" s="766">
        <f t="shared" si="421"/>
        <v>0</v>
      </c>
      <c r="BM381" s="766">
        <f t="shared" si="422"/>
        <v>0</v>
      </c>
      <c r="BN381" s="766">
        <f t="shared" si="423"/>
        <v>0</v>
      </c>
      <c r="BO381" s="777"/>
      <c r="BS381" s="766">
        <f t="shared" si="424"/>
        <v>0</v>
      </c>
      <c r="BT381" s="766">
        <f t="shared" si="425"/>
        <v>0</v>
      </c>
      <c r="BU381" s="766">
        <f t="shared" si="426"/>
        <v>0</v>
      </c>
      <c r="BV381" s="766">
        <f t="shared" si="427"/>
        <v>0</v>
      </c>
      <c r="BW381" s="777"/>
      <c r="CA381" s="766">
        <f t="shared" si="428"/>
        <v>0</v>
      </c>
      <c r="CB381" s="766">
        <f t="shared" si="429"/>
        <v>0</v>
      </c>
      <c r="CC381" s="766">
        <f t="shared" si="430"/>
        <v>0</v>
      </c>
      <c r="CD381" s="766">
        <f t="shared" si="431"/>
        <v>0</v>
      </c>
      <c r="CE381" s="777"/>
      <c r="CI381" s="766">
        <f t="shared" si="432"/>
        <v>0</v>
      </c>
      <c r="CJ381" s="766">
        <f t="shared" si="433"/>
        <v>0</v>
      </c>
      <c r="CK381" s="766">
        <f t="shared" si="434"/>
        <v>0</v>
      </c>
      <c r="CL381" s="766">
        <f t="shared" si="435"/>
        <v>0</v>
      </c>
      <c r="CM381" s="777"/>
      <c r="CQ381" s="766">
        <f t="shared" si="436"/>
        <v>0</v>
      </c>
      <c r="CR381" s="766">
        <f t="shared" si="437"/>
        <v>0</v>
      </c>
      <c r="CS381" s="766">
        <f t="shared" si="438"/>
        <v>0</v>
      </c>
      <c r="CT381" s="766">
        <f t="shared" si="439"/>
        <v>0</v>
      </c>
      <c r="CU381" s="777"/>
      <c r="CY381" s="766">
        <f t="shared" si="440"/>
        <v>0</v>
      </c>
      <c r="CZ381" s="766">
        <f t="shared" si="441"/>
        <v>0</v>
      </c>
      <c r="DA381" s="766">
        <f t="shared" si="442"/>
        <v>0</v>
      </c>
      <c r="DB381" s="766">
        <f t="shared" si="443"/>
        <v>0</v>
      </c>
      <c r="DC381" s="777"/>
      <c r="DG381" s="766">
        <f t="shared" si="444"/>
        <v>0</v>
      </c>
      <c r="DH381" s="766">
        <f t="shared" si="445"/>
        <v>0</v>
      </c>
      <c r="DI381" s="766">
        <f t="shared" si="446"/>
        <v>0</v>
      </c>
      <c r="DJ381" s="766">
        <f t="shared" si="447"/>
        <v>0</v>
      </c>
      <c r="DK381" s="777"/>
      <c r="DO381" s="766">
        <f t="shared" si="448"/>
        <v>0</v>
      </c>
      <c r="DP381" s="766">
        <f t="shared" si="449"/>
        <v>0</v>
      </c>
      <c r="DQ381" s="766">
        <f t="shared" si="450"/>
        <v>0</v>
      </c>
      <c r="DR381" s="766">
        <f t="shared" si="451"/>
        <v>0</v>
      </c>
      <c r="DS381" s="777"/>
      <c r="DW381" s="766">
        <f t="shared" si="452"/>
        <v>0</v>
      </c>
      <c r="DX381" s="766">
        <f t="shared" si="453"/>
        <v>0</v>
      </c>
      <c r="DY381" s="766">
        <f t="shared" si="454"/>
        <v>0</v>
      </c>
      <c r="DZ381" s="766">
        <f t="shared" si="455"/>
        <v>0</v>
      </c>
      <c r="EA381" s="777"/>
      <c r="EE381" s="766">
        <f t="shared" si="456"/>
        <v>0</v>
      </c>
      <c r="EF381" s="766">
        <f t="shared" si="457"/>
        <v>0</v>
      </c>
      <c r="EG381" s="766">
        <f t="shared" si="458"/>
        <v>0</v>
      </c>
      <c r="EH381" s="766">
        <f t="shared" si="459"/>
        <v>0</v>
      </c>
      <c r="EI381" s="777"/>
      <c r="EM381" s="766">
        <f t="shared" si="460"/>
        <v>0</v>
      </c>
      <c r="EN381" s="766">
        <f t="shared" si="461"/>
        <v>0</v>
      </c>
      <c r="EO381" s="766">
        <f t="shared" si="462"/>
        <v>0</v>
      </c>
      <c r="EP381" s="766">
        <f t="shared" si="463"/>
        <v>0</v>
      </c>
      <c r="EQ381" s="777"/>
      <c r="EU381" s="766">
        <f t="shared" si="464"/>
        <v>0</v>
      </c>
      <c r="EV381" s="766">
        <f t="shared" si="465"/>
        <v>0</v>
      </c>
      <c r="EW381" s="766">
        <f t="shared" si="466"/>
        <v>0</v>
      </c>
      <c r="EX381" s="766">
        <f t="shared" si="467"/>
        <v>0</v>
      </c>
      <c r="EY381" s="777"/>
      <c r="FC381" s="766">
        <f t="shared" si="468"/>
        <v>0</v>
      </c>
      <c r="FD381" s="766">
        <f t="shared" si="469"/>
        <v>0</v>
      </c>
      <c r="FE381" s="766">
        <f t="shared" si="470"/>
        <v>0</v>
      </c>
      <c r="FF381" s="766">
        <f t="shared" si="471"/>
        <v>0</v>
      </c>
      <c r="FG381" s="777"/>
      <c r="FK381" s="766">
        <f t="shared" si="472"/>
        <v>0</v>
      </c>
      <c r="FL381" s="766">
        <f t="shared" si="473"/>
        <v>0</v>
      </c>
      <c r="FM381" s="766">
        <f t="shared" si="474"/>
        <v>0</v>
      </c>
      <c r="FN381" s="766">
        <f t="shared" si="475"/>
        <v>0</v>
      </c>
      <c r="FO381" s="777"/>
    </row>
    <row r="382" spans="2:171">
      <c r="B382" s="113"/>
      <c r="C382" s="1355" t="s">
        <v>466</v>
      </c>
      <c r="D382" s="1355"/>
      <c r="E382" s="778" t="str">
        <f>Ratios!C17</f>
        <v>DIST</v>
      </c>
      <c r="G382" s="766">
        <f>Ratios!D17</f>
        <v>0</v>
      </c>
      <c r="H382" s="766">
        <f>Ratios!E17</f>
        <v>0</v>
      </c>
      <c r="I382" s="766">
        <f>Ratios!F17</f>
        <v>0</v>
      </c>
      <c r="J382" s="766">
        <f>Ratios!G17</f>
        <v>0</v>
      </c>
      <c r="K382" s="777">
        <f t="shared" si="395"/>
        <v>1</v>
      </c>
      <c r="O382" s="766">
        <f t="shared" si="396"/>
        <v>0</v>
      </c>
      <c r="P382" s="766">
        <f t="shared" si="397"/>
        <v>0</v>
      </c>
      <c r="Q382" s="766">
        <f t="shared" si="398"/>
        <v>0</v>
      </c>
      <c r="R382" s="766">
        <f t="shared" si="399"/>
        <v>0</v>
      </c>
      <c r="S382" s="777"/>
      <c r="W382" s="766">
        <f t="shared" si="400"/>
        <v>0</v>
      </c>
      <c r="X382" s="766">
        <f t="shared" si="401"/>
        <v>0</v>
      </c>
      <c r="Y382" s="766">
        <f t="shared" si="402"/>
        <v>0</v>
      </c>
      <c r="Z382" s="766">
        <f t="shared" si="403"/>
        <v>0</v>
      </c>
      <c r="AA382" s="777"/>
      <c r="AE382" s="766">
        <f t="shared" si="404"/>
        <v>0</v>
      </c>
      <c r="AF382" s="766">
        <f t="shared" si="405"/>
        <v>0</v>
      </c>
      <c r="AG382" s="766">
        <f t="shared" si="406"/>
        <v>0</v>
      </c>
      <c r="AH382" s="766">
        <f t="shared" si="407"/>
        <v>0</v>
      </c>
      <c r="AI382" s="777"/>
      <c r="AM382" s="766">
        <f t="shared" si="408"/>
        <v>0</v>
      </c>
      <c r="AN382" s="766">
        <f t="shared" si="409"/>
        <v>0</v>
      </c>
      <c r="AO382" s="766">
        <f t="shared" si="410"/>
        <v>0</v>
      </c>
      <c r="AP382" s="766">
        <f t="shared" si="411"/>
        <v>0</v>
      </c>
      <c r="AQ382" s="777"/>
      <c r="AU382" s="766">
        <f t="shared" si="412"/>
        <v>0</v>
      </c>
      <c r="AV382" s="766">
        <f t="shared" si="413"/>
        <v>0</v>
      </c>
      <c r="AW382" s="766">
        <f t="shared" si="414"/>
        <v>0</v>
      </c>
      <c r="AX382" s="766">
        <f t="shared" si="415"/>
        <v>0</v>
      </c>
      <c r="AY382" s="777"/>
      <c r="BC382" s="766">
        <f t="shared" si="416"/>
        <v>0</v>
      </c>
      <c r="BD382" s="766">
        <f t="shared" si="417"/>
        <v>0</v>
      </c>
      <c r="BE382" s="766">
        <f t="shared" si="418"/>
        <v>0</v>
      </c>
      <c r="BF382" s="766">
        <f t="shared" si="419"/>
        <v>0</v>
      </c>
      <c r="BG382" s="777"/>
      <c r="BK382" s="766">
        <f t="shared" si="420"/>
        <v>0</v>
      </c>
      <c r="BL382" s="766">
        <f t="shared" si="421"/>
        <v>0</v>
      </c>
      <c r="BM382" s="766">
        <f t="shared" si="422"/>
        <v>0</v>
      </c>
      <c r="BN382" s="766">
        <f t="shared" si="423"/>
        <v>0</v>
      </c>
      <c r="BO382" s="777"/>
      <c r="BS382" s="766">
        <f t="shared" si="424"/>
        <v>0</v>
      </c>
      <c r="BT382" s="766">
        <f t="shared" si="425"/>
        <v>0</v>
      </c>
      <c r="BU382" s="766">
        <f t="shared" si="426"/>
        <v>0</v>
      </c>
      <c r="BV382" s="766">
        <f t="shared" si="427"/>
        <v>0</v>
      </c>
      <c r="BW382" s="777"/>
      <c r="CA382" s="766">
        <f t="shared" si="428"/>
        <v>0</v>
      </c>
      <c r="CB382" s="766">
        <f t="shared" si="429"/>
        <v>0</v>
      </c>
      <c r="CC382" s="766">
        <f t="shared" si="430"/>
        <v>0</v>
      </c>
      <c r="CD382" s="766">
        <f t="shared" si="431"/>
        <v>0</v>
      </c>
      <c r="CE382" s="777"/>
      <c r="CI382" s="766">
        <f t="shared" si="432"/>
        <v>0</v>
      </c>
      <c r="CJ382" s="766">
        <f t="shared" si="433"/>
        <v>0</v>
      </c>
      <c r="CK382" s="766">
        <f t="shared" si="434"/>
        <v>0</v>
      </c>
      <c r="CL382" s="766">
        <f t="shared" si="435"/>
        <v>0</v>
      </c>
      <c r="CM382" s="777"/>
      <c r="CQ382" s="766">
        <f t="shared" si="436"/>
        <v>0</v>
      </c>
      <c r="CR382" s="766">
        <f t="shared" si="437"/>
        <v>0</v>
      </c>
      <c r="CS382" s="766">
        <f t="shared" si="438"/>
        <v>0</v>
      </c>
      <c r="CT382" s="766">
        <f t="shared" si="439"/>
        <v>0</v>
      </c>
      <c r="CU382" s="777"/>
      <c r="CY382" s="766">
        <f t="shared" si="440"/>
        <v>0</v>
      </c>
      <c r="CZ382" s="766">
        <f t="shared" si="441"/>
        <v>0</v>
      </c>
      <c r="DA382" s="766">
        <f t="shared" si="442"/>
        <v>0</v>
      </c>
      <c r="DB382" s="766">
        <f t="shared" si="443"/>
        <v>0</v>
      </c>
      <c r="DC382" s="777"/>
      <c r="DG382" s="766">
        <f t="shared" si="444"/>
        <v>0</v>
      </c>
      <c r="DH382" s="766">
        <f t="shared" si="445"/>
        <v>0</v>
      </c>
      <c r="DI382" s="766">
        <f t="shared" si="446"/>
        <v>0</v>
      </c>
      <c r="DJ382" s="766">
        <f t="shared" si="447"/>
        <v>0</v>
      </c>
      <c r="DK382" s="777"/>
      <c r="DO382" s="766">
        <f t="shared" si="448"/>
        <v>0</v>
      </c>
      <c r="DP382" s="766">
        <f t="shared" si="449"/>
        <v>0</v>
      </c>
      <c r="DQ382" s="766">
        <f t="shared" si="450"/>
        <v>0</v>
      </c>
      <c r="DR382" s="766">
        <f t="shared" si="451"/>
        <v>0</v>
      </c>
      <c r="DS382" s="777"/>
      <c r="DW382" s="766">
        <f t="shared" si="452"/>
        <v>0</v>
      </c>
      <c r="DX382" s="766">
        <f t="shared" si="453"/>
        <v>0</v>
      </c>
      <c r="DY382" s="766">
        <f t="shared" si="454"/>
        <v>0</v>
      </c>
      <c r="DZ382" s="766">
        <f t="shared" si="455"/>
        <v>0</v>
      </c>
      <c r="EA382" s="777"/>
      <c r="EE382" s="766">
        <f t="shared" si="456"/>
        <v>0</v>
      </c>
      <c r="EF382" s="766">
        <f t="shared" si="457"/>
        <v>0</v>
      </c>
      <c r="EG382" s="766">
        <f t="shared" si="458"/>
        <v>0</v>
      </c>
      <c r="EH382" s="766">
        <f t="shared" si="459"/>
        <v>0</v>
      </c>
      <c r="EI382" s="777"/>
      <c r="EM382" s="766">
        <f t="shared" si="460"/>
        <v>0</v>
      </c>
      <c r="EN382" s="766">
        <f t="shared" si="461"/>
        <v>0</v>
      </c>
      <c r="EO382" s="766">
        <f t="shared" si="462"/>
        <v>0</v>
      </c>
      <c r="EP382" s="766">
        <f t="shared" si="463"/>
        <v>0</v>
      </c>
      <c r="EQ382" s="777"/>
      <c r="EU382" s="766">
        <f t="shared" si="464"/>
        <v>0</v>
      </c>
      <c r="EV382" s="766">
        <f t="shared" si="465"/>
        <v>0</v>
      </c>
      <c r="EW382" s="766">
        <f t="shared" si="466"/>
        <v>0</v>
      </c>
      <c r="EX382" s="766">
        <f t="shared" si="467"/>
        <v>0</v>
      </c>
      <c r="EY382" s="777"/>
      <c r="FC382" s="766">
        <f t="shared" si="468"/>
        <v>0</v>
      </c>
      <c r="FD382" s="766">
        <f t="shared" si="469"/>
        <v>0</v>
      </c>
      <c r="FE382" s="766">
        <f t="shared" si="470"/>
        <v>0</v>
      </c>
      <c r="FF382" s="766">
        <f t="shared" si="471"/>
        <v>0</v>
      </c>
      <c r="FG382" s="777"/>
      <c r="FK382" s="766">
        <f t="shared" si="472"/>
        <v>0</v>
      </c>
      <c r="FL382" s="766">
        <f t="shared" si="473"/>
        <v>0</v>
      </c>
      <c r="FM382" s="766">
        <f t="shared" si="474"/>
        <v>0</v>
      </c>
      <c r="FN382" s="766">
        <f t="shared" si="475"/>
        <v>0</v>
      </c>
      <c r="FO382" s="777"/>
    </row>
    <row r="383" spans="2:171">
      <c r="B383" s="113"/>
      <c r="C383" s="108" t="s">
        <v>467</v>
      </c>
      <c r="D383" s="108"/>
      <c r="E383" s="778" t="str">
        <f>Ratios!C18</f>
        <v>DIST</v>
      </c>
      <c r="G383" s="766">
        <f>Ratios!D18</f>
        <v>0</v>
      </c>
      <c r="H383" s="766">
        <f>Ratios!E18</f>
        <v>0</v>
      </c>
      <c r="I383" s="766">
        <f>Ratios!F18</f>
        <v>0</v>
      </c>
      <c r="J383" s="766">
        <f>Ratios!G18</f>
        <v>0</v>
      </c>
      <c r="K383" s="777">
        <f t="shared" si="395"/>
        <v>1</v>
      </c>
      <c r="O383" s="766">
        <f t="shared" si="396"/>
        <v>0</v>
      </c>
      <c r="P383" s="766">
        <f t="shared" si="397"/>
        <v>0</v>
      </c>
      <c r="Q383" s="766">
        <f t="shared" si="398"/>
        <v>0</v>
      </c>
      <c r="R383" s="766">
        <f t="shared" si="399"/>
        <v>0</v>
      </c>
      <c r="S383" s="777"/>
      <c r="W383" s="766">
        <f t="shared" si="400"/>
        <v>0</v>
      </c>
      <c r="X383" s="766">
        <f t="shared" si="401"/>
        <v>0</v>
      </c>
      <c r="Y383" s="766">
        <f t="shared" si="402"/>
        <v>0</v>
      </c>
      <c r="Z383" s="766">
        <f t="shared" si="403"/>
        <v>0</v>
      </c>
      <c r="AA383" s="777"/>
      <c r="AE383" s="766">
        <f t="shared" si="404"/>
        <v>0</v>
      </c>
      <c r="AF383" s="766">
        <f t="shared" si="405"/>
        <v>0</v>
      </c>
      <c r="AG383" s="766">
        <f t="shared" si="406"/>
        <v>0</v>
      </c>
      <c r="AH383" s="766">
        <f t="shared" si="407"/>
        <v>0</v>
      </c>
      <c r="AI383" s="777"/>
      <c r="AM383" s="766">
        <f t="shared" si="408"/>
        <v>0</v>
      </c>
      <c r="AN383" s="766">
        <f t="shared" si="409"/>
        <v>0</v>
      </c>
      <c r="AO383" s="766">
        <f t="shared" si="410"/>
        <v>0</v>
      </c>
      <c r="AP383" s="766">
        <f t="shared" si="411"/>
        <v>0</v>
      </c>
      <c r="AQ383" s="777"/>
      <c r="AU383" s="766">
        <f t="shared" si="412"/>
        <v>0</v>
      </c>
      <c r="AV383" s="766">
        <f t="shared" si="413"/>
        <v>0</v>
      </c>
      <c r="AW383" s="766">
        <f t="shared" si="414"/>
        <v>0</v>
      </c>
      <c r="AX383" s="766">
        <f t="shared" si="415"/>
        <v>0</v>
      </c>
      <c r="AY383" s="777"/>
      <c r="BC383" s="766">
        <f t="shared" si="416"/>
        <v>0</v>
      </c>
      <c r="BD383" s="766">
        <f t="shared" si="417"/>
        <v>0</v>
      </c>
      <c r="BE383" s="766">
        <f t="shared" si="418"/>
        <v>0</v>
      </c>
      <c r="BF383" s="766">
        <f t="shared" si="419"/>
        <v>0</v>
      </c>
      <c r="BG383" s="777"/>
      <c r="BK383" s="766">
        <f t="shared" si="420"/>
        <v>0</v>
      </c>
      <c r="BL383" s="766">
        <f t="shared" si="421"/>
        <v>0</v>
      </c>
      <c r="BM383" s="766">
        <f t="shared" si="422"/>
        <v>0</v>
      </c>
      <c r="BN383" s="766">
        <f t="shared" si="423"/>
        <v>0</v>
      </c>
      <c r="BO383" s="777"/>
      <c r="BS383" s="766">
        <f t="shared" si="424"/>
        <v>0</v>
      </c>
      <c r="BT383" s="766">
        <f t="shared" si="425"/>
        <v>0</v>
      </c>
      <c r="BU383" s="766">
        <f t="shared" si="426"/>
        <v>0</v>
      </c>
      <c r="BV383" s="766">
        <f t="shared" si="427"/>
        <v>0</v>
      </c>
      <c r="BW383" s="777"/>
      <c r="CA383" s="766">
        <f t="shared" si="428"/>
        <v>0</v>
      </c>
      <c r="CB383" s="766">
        <f t="shared" si="429"/>
        <v>0</v>
      </c>
      <c r="CC383" s="766">
        <f t="shared" si="430"/>
        <v>0</v>
      </c>
      <c r="CD383" s="766">
        <f t="shared" si="431"/>
        <v>0</v>
      </c>
      <c r="CE383" s="777"/>
      <c r="CI383" s="766">
        <f t="shared" si="432"/>
        <v>0</v>
      </c>
      <c r="CJ383" s="766">
        <f t="shared" si="433"/>
        <v>0</v>
      </c>
      <c r="CK383" s="766">
        <f t="shared" si="434"/>
        <v>0</v>
      </c>
      <c r="CL383" s="766">
        <f t="shared" si="435"/>
        <v>0</v>
      </c>
      <c r="CM383" s="777"/>
      <c r="CQ383" s="766">
        <f t="shared" si="436"/>
        <v>0</v>
      </c>
      <c r="CR383" s="766">
        <f t="shared" si="437"/>
        <v>0</v>
      </c>
      <c r="CS383" s="766">
        <f t="shared" si="438"/>
        <v>0</v>
      </c>
      <c r="CT383" s="766">
        <f t="shared" si="439"/>
        <v>0</v>
      </c>
      <c r="CU383" s="777"/>
      <c r="CY383" s="766">
        <f t="shared" si="440"/>
        <v>0</v>
      </c>
      <c r="CZ383" s="766">
        <f t="shared" si="441"/>
        <v>0</v>
      </c>
      <c r="DA383" s="766">
        <f t="shared" si="442"/>
        <v>0</v>
      </c>
      <c r="DB383" s="766">
        <f t="shared" si="443"/>
        <v>0</v>
      </c>
      <c r="DC383" s="777"/>
      <c r="DG383" s="766">
        <f t="shared" si="444"/>
        <v>0</v>
      </c>
      <c r="DH383" s="766">
        <f t="shared" si="445"/>
        <v>0</v>
      </c>
      <c r="DI383" s="766">
        <f t="shared" si="446"/>
        <v>0</v>
      </c>
      <c r="DJ383" s="766">
        <f t="shared" si="447"/>
        <v>0</v>
      </c>
      <c r="DK383" s="777"/>
      <c r="DO383" s="766">
        <f t="shared" si="448"/>
        <v>0</v>
      </c>
      <c r="DP383" s="766">
        <f t="shared" si="449"/>
        <v>0</v>
      </c>
      <c r="DQ383" s="766">
        <f t="shared" si="450"/>
        <v>0</v>
      </c>
      <c r="DR383" s="766">
        <f t="shared" si="451"/>
        <v>0</v>
      </c>
      <c r="DS383" s="777"/>
      <c r="DW383" s="766">
        <f t="shared" si="452"/>
        <v>0</v>
      </c>
      <c r="DX383" s="766">
        <f t="shared" si="453"/>
        <v>0</v>
      </c>
      <c r="DY383" s="766">
        <f t="shared" si="454"/>
        <v>0</v>
      </c>
      <c r="DZ383" s="766">
        <f t="shared" si="455"/>
        <v>0</v>
      </c>
      <c r="EA383" s="777"/>
      <c r="EE383" s="766">
        <f t="shared" si="456"/>
        <v>0</v>
      </c>
      <c r="EF383" s="766">
        <f t="shared" si="457"/>
        <v>0</v>
      </c>
      <c r="EG383" s="766">
        <f t="shared" si="458"/>
        <v>0</v>
      </c>
      <c r="EH383" s="766">
        <f t="shared" si="459"/>
        <v>0</v>
      </c>
      <c r="EI383" s="777"/>
      <c r="EM383" s="766">
        <f t="shared" si="460"/>
        <v>0</v>
      </c>
      <c r="EN383" s="766">
        <f t="shared" si="461"/>
        <v>0</v>
      </c>
      <c r="EO383" s="766">
        <f t="shared" si="462"/>
        <v>0</v>
      </c>
      <c r="EP383" s="766">
        <f t="shared" si="463"/>
        <v>0</v>
      </c>
      <c r="EQ383" s="777"/>
      <c r="EU383" s="766">
        <f t="shared" si="464"/>
        <v>0</v>
      </c>
      <c r="EV383" s="766">
        <f t="shared" si="465"/>
        <v>0</v>
      </c>
      <c r="EW383" s="766">
        <f t="shared" si="466"/>
        <v>0</v>
      </c>
      <c r="EX383" s="766">
        <f t="shared" si="467"/>
        <v>0</v>
      </c>
      <c r="EY383" s="777"/>
      <c r="FC383" s="766">
        <f t="shared" si="468"/>
        <v>0</v>
      </c>
      <c r="FD383" s="766">
        <f t="shared" si="469"/>
        <v>0</v>
      </c>
      <c r="FE383" s="766">
        <f t="shared" si="470"/>
        <v>0</v>
      </c>
      <c r="FF383" s="766">
        <f t="shared" si="471"/>
        <v>0</v>
      </c>
      <c r="FG383" s="777"/>
      <c r="FK383" s="766">
        <f t="shared" si="472"/>
        <v>0</v>
      </c>
      <c r="FL383" s="766">
        <f t="shared" si="473"/>
        <v>0</v>
      </c>
      <c r="FM383" s="766">
        <f t="shared" si="474"/>
        <v>0</v>
      </c>
      <c r="FN383" s="766">
        <f t="shared" si="475"/>
        <v>0</v>
      </c>
      <c r="FO383" s="777"/>
    </row>
    <row r="384" spans="2:171">
      <c r="B384" s="113"/>
      <c r="C384" s="108" t="s">
        <v>470</v>
      </c>
      <c r="D384" s="108"/>
      <c r="E384" s="778" t="str">
        <f>Ratios!C19</f>
        <v>PTD</v>
      </c>
      <c r="G384" s="766">
        <f>Ratios!D19</f>
        <v>0</v>
      </c>
      <c r="H384" s="766">
        <f>Ratios!E19</f>
        <v>0</v>
      </c>
      <c r="I384" s="766">
        <f>Ratios!F19</f>
        <v>0</v>
      </c>
      <c r="J384" s="766">
        <f>Ratios!G19</f>
        <v>0</v>
      </c>
      <c r="K384" s="777">
        <f t="shared" si="395"/>
        <v>1</v>
      </c>
      <c r="O384" s="766">
        <f t="shared" si="396"/>
        <v>0</v>
      </c>
      <c r="P384" s="766">
        <f>VLOOKUP($E384,O$450:R$461,2,FALSE)*O384*($K384)+IF($G384&lt;&gt;0,($H384/$G384)*O384,0)*(1-$K384)</f>
        <v>0</v>
      </c>
      <c r="Q384" s="766">
        <f>VLOOKUP($E384,O$450:R$461,3,FALSE)*O384*($K384)+IF($G384&lt;&gt;0,($I384/$G384)*O384,0)*(1-$K384)</f>
        <v>0</v>
      </c>
      <c r="R384" s="766">
        <f>VLOOKUP($E384,O$450:R$461,4,FALSE)*O384*($K384)+(O384-P384-Q384)*(1-$K384)</f>
        <v>0</v>
      </c>
      <c r="S384" s="777"/>
      <c r="W384" s="766">
        <f t="shared" si="400"/>
        <v>0</v>
      </c>
      <c r="X384" s="766">
        <f>VLOOKUP($E384,W$450:Z$461,2,FALSE)*W384*($K384)+IF($G384&lt;&gt;0,($H384/$G384)*W384,0)*(1-$K384)</f>
        <v>0</v>
      </c>
      <c r="Y384" s="766">
        <f>VLOOKUP($E384,W$450:Z$461,3,FALSE)*W384*($K384)+IF($G384&lt;&gt;0,($I384/$G384)*W384,0)*(1-$K384)</f>
        <v>0</v>
      </c>
      <c r="Z384" s="766">
        <f>VLOOKUP($E384,W$450:Z$461,4,FALSE)*W384*($K384)+(W384-X384-Y384)*(1-$K384)</f>
        <v>0</v>
      </c>
      <c r="AA384" s="777"/>
      <c r="AE384" s="766">
        <f t="shared" si="404"/>
        <v>0</v>
      </c>
      <c r="AF384" s="766">
        <f>VLOOKUP($E384,AE$450:AH$461,2,FALSE)*AE384*($K384)+IF($G384&lt;&gt;0,($H384/$G384)*AE384,0)*(1-$K384)</f>
        <v>0</v>
      </c>
      <c r="AG384" s="766">
        <f>VLOOKUP($E384,AE$450:AH$461,3,FALSE)*AE384*($K384)+IF($G384&lt;&gt;0,($I384/$G384)*AE384,0)*(1-$K384)</f>
        <v>0</v>
      </c>
      <c r="AH384" s="766">
        <f>VLOOKUP($E384,AE$450:AH$461,4,FALSE)*AE384*($K384)+(AE384-AF384-AG384)*(1-$K384)</f>
        <v>0</v>
      </c>
      <c r="AI384" s="777"/>
      <c r="AM384" s="766">
        <f t="shared" si="408"/>
        <v>0</v>
      </c>
      <c r="AN384" s="766">
        <f>VLOOKUP($E384,AM$450:AP$461,2,FALSE)*AM384*($K384)+IF($G384&lt;&gt;0,($H384/$G384)*AM384,0)*(1-$K384)</f>
        <v>0</v>
      </c>
      <c r="AO384" s="766">
        <f>VLOOKUP($E384,AM$450:AP$461,3,FALSE)*AM384*($K384)+IF($G384&lt;&gt;0,($I384/$G384)*AM384,0)*(1-$K384)</f>
        <v>0</v>
      </c>
      <c r="AP384" s="766">
        <f>VLOOKUP($E384,AM$450:AP$461,4,FALSE)*AM384*($K384)+(AM384-AN384-AO384)*(1-$K384)</f>
        <v>0</v>
      </c>
      <c r="AQ384" s="777"/>
      <c r="AU384" s="766">
        <f t="shared" si="412"/>
        <v>0</v>
      </c>
      <c r="AV384" s="766">
        <f>VLOOKUP($E384,AU$450:AX$461,2,FALSE)*AU384*($K384)+IF($G384&lt;&gt;0,($H384/$G384)*AU384,0)*(1-$K384)</f>
        <v>0</v>
      </c>
      <c r="AW384" s="766">
        <f>VLOOKUP($E384,AU$450:AX$461,3,FALSE)*AU384*($K384)+IF($G384&lt;&gt;0,($I384/$G384)*AU384,0)*(1-$K384)</f>
        <v>0</v>
      </c>
      <c r="AX384" s="766">
        <f>VLOOKUP($E384,AU$450:AX$461,4,FALSE)*AU384*($K384)+(AU384-AV384-AW384)*(1-$K384)</f>
        <v>0</v>
      </c>
      <c r="AY384" s="777"/>
      <c r="BC384" s="766">
        <f t="shared" si="416"/>
        <v>0</v>
      </c>
      <c r="BD384" s="766">
        <f>VLOOKUP($E384,BC$450:BF$461,2,FALSE)*BC384*($K384)+IF($G384&lt;&gt;0,($H384/$G384)*BC384,0)*(1-$K384)</f>
        <v>0</v>
      </c>
      <c r="BE384" s="766">
        <f>VLOOKUP($E384,BC$450:BF$461,3,FALSE)*BC384*($K384)+IF($G384&lt;&gt;0,($I384/$G384)*BC384,0)*(1-$K384)</f>
        <v>0</v>
      </c>
      <c r="BF384" s="766">
        <f>VLOOKUP($E384,BC$450:BF$461,4,FALSE)*BC384*($K384)+(BC384-BD384-BE384)*(1-$K384)</f>
        <v>0</v>
      </c>
      <c r="BG384" s="777"/>
      <c r="BK384" s="766">
        <f t="shared" si="420"/>
        <v>0</v>
      </c>
      <c r="BL384" s="766">
        <f>VLOOKUP($E384,BK$450:BN$461,2,FALSE)*BK384*($K384)+IF($G384&lt;&gt;0,($H384/$G384)*BK384,0)*(1-$K384)</f>
        <v>0</v>
      </c>
      <c r="BM384" s="766">
        <f>VLOOKUP($E384,BK$450:BN$461,3,FALSE)*BK384*($K384)+IF($G384&lt;&gt;0,($I384/$G384)*BK384,0)*(1-$K384)</f>
        <v>0</v>
      </c>
      <c r="BN384" s="766">
        <f>VLOOKUP($E384,BK$450:BN$461,4,FALSE)*BK384*($K384)+(BK384-BL384-BM384)*(1-$K384)</f>
        <v>0</v>
      </c>
      <c r="BO384" s="777"/>
      <c r="BS384" s="766">
        <f t="shared" si="424"/>
        <v>0</v>
      </c>
      <c r="BT384" s="766">
        <f>VLOOKUP($E384,BS$450:BV$461,2,FALSE)*BS384*($K384)+IF($G384&lt;&gt;0,($H384/$G384)*BS384,0)*(1-$K384)</f>
        <v>0</v>
      </c>
      <c r="BU384" s="766">
        <f>VLOOKUP($E384,BS$450:BV$461,3,FALSE)*BS384*($K384)+IF($G384&lt;&gt;0,($I384/$G384)*BS384,0)*(1-$K384)</f>
        <v>0</v>
      </c>
      <c r="BV384" s="766">
        <f>VLOOKUP($E384,BS$450:BV$461,4,FALSE)*BS384*($K384)+(BS384-BT384-BU384)*(1-$K384)</f>
        <v>0</v>
      </c>
      <c r="BW384" s="777"/>
      <c r="CA384" s="766">
        <f t="shared" si="428"/>
        <v>0</v>
      </c>
      <c r="CB384" s="766">
        <f>VLOOKUP($E384,CA$450:CD$461,2,FALSE)*CA384*($K384)+IF($G384&lt;&gt;0,($H384/$G384)*CA384,0)*(1-$K384)</f>
        <v>0</v>
      </c>
      <c r="CC384" s="766">
        <f>VLOOKUP($E384,CA$450:CD$461,3,FALSE)*CA384*($K384)+IF($G384&lt;&gt;0,($I384/$G384)*CA384,0)*(1-$K384)</f>
        <v>0</v>
      </c>
      <c r="CD384" s="766">
        <f>VLOOKUP($E384,CA$450:CD$461,4,FALSE)*CA384*($K384)+(CA384-CB384-CC384)*(1-$K384)</f>
        <v>0</v>
      </c>
      <c r="CE384" s="777"/>
      <c r="CI384" s="766">
        <f t="shared" si="432"/>
        <v>0</v>
      </c>
      <c r="CJ384" s="766">
        <f>VLOOKUP($E384,CI$450:CL$461,2,FALSE)*CI384*($K384)+IF($G384&lt;&gt;0,($H384/$G384)*CI384,0)*(1-$K384)</f>
        <v>0</v>
      </c>
      <c r="CK384" s="766">
        <f>VLOOKUP($E384,CI$450:CL$461,3,FALSE)*CI384*($K384)+IF($G384&lt;&gt;0,($I384/$G384)*CI384,0)*(1-$K384)</f>
        <v>0</v>
      </c>
      <c r="CL384" s="766">
        <f>VLOOKUP($E384,CI$450:CL$461,4,FALSE)*CI384*($K384)+(CI384-CJ384-CK384)*(1-$K384)</f>
        <v>0</v>
      </c>
      <c r="CM384" s="777"/>
      <c r="CQ384" s="766">
        <f t="shared" si="436"/>
        <v>0</v>
      </c>
      <c r="CR384" s="766">
        <f>VLOOKUP($E384,CQ$450:CT$461,2,FALSE)*CQ384*($K384)+IF($G384&lt;&gt;0,($H384/$G384)*CQ384,0)*(1-$K384)</f>
        <v>0</v>
      </c>
      <c r="CS384" s="766">
        <f>VLOOKUP($E384,CQ$450:CT$461,3,FALSE)*CQ384*($K384)+IF($G384&lt;&gt;0,($I384/$G384)*CQ384,0)*(1-$K384)</f>
        <v>0</v>
      </c>
      <c r="CT384" s="766">
        <f>VLOOKUP($E384,CQ$450:CT$461,4,FALSE)*CQ384*($K384)+(CQ384-CR384-CS384)*(1-$K384)</f>
        <v>0</v>
      </c>
      <c r="CU384" s="777"/>
      <c r="CY384" s="766">
        <f t="shared" si="440"/>
        <v>0</v>
      </c>
      <c r="CZ384" s="766">
        <f>VLOOKUP($E384,CY$450:DB$461,2,FALSE)*CY384*($K384)+IF($G384&lt;&gt;0,($H384/$G384)*CY384,0)*(1-$K384)</f>
        <v>0</v>
      </c>
      <c r="DA384" s="766">
        <f>VLOOKUP($E384,CY$450:DB$461,3,FALSE)*CY384*($K384)+IF($G384&lt;&gt;0,($I384/$G384)*CY384,0)*(1-$K384)</f>
        <v>0</v>
      </c>
      <c r="DB384" s="766">
        <f>VLOOKUP($E384,CY$450:DB$461,4,FALSE)*CY384*($K384)+(CY384-CZ384-DA384)*(1-$K384)</f>
        <v>0</v>
      </c>
      <c r="DC384" s="777"/>
      <c r="DG384" s="766">
        <f t="shared" si="444"/>
        <v>0</v>
      </c>
      <c r="DH384" s="766">
        <f>VLOOKUP($E384,DG$450:DJ$461,2,FALSE)*DG384*($K384)+IF($G384&lt;&gt;0,($H384/$G384)*DG384,0)*(1-$K384)</f>
        <v>0</v>
      </c>
      <c r="DI384" s="766">
        <f>VLOOKUP($E384,DG$450:DJ$461,3,FALSE)*DG384*($K384)+IF($G384&lt;&gt;0,($I384/$G384)*DG384,0)*(1-$K384)</f>
        <v>0</v>
      </c>
      <c r="DJ384" s="766">
        <f>VLOOKUP($E384,DG$450:DJ$461,4,FALSE)*DG384*($K384)+(DG384-DH384-DI384)*(1-$K384)</f>
        <v>0</v>
      </c>
      <c r="DK384" s="777"/>
      <c r="DO384" s="766">
        <f t="shared" si="448"/>
        <v>0</v>
      </c>
      <c r="DP384" s="766">
        <f>VLOOKUP($E384,DO$450:DR$461,2,FALSE)*DO384*($K384)+IF($G384&lt;&gt;0,($H384/$G384)*DO384,0)*(1-$K384)</f>
        <v>0</v>
      </c>
      <c r="DQ384" s="766">
        <f>VLOOKUP($E384,DO$450:DR$461,3,FALSE)*DO384*($K384)+IF($G384&lt;&gt;0,($I384/$G384)*DO384,0)*(1-$K384)</f>
        <v>0</v>
      </c>
      <c r="DR384" s="766">
        <f>VLOOKUP($E384,DO$450:DR$461,4,FALSE)*DO384*($K384)+(DO384-DP384-DQ384)*(1-$K384)</f>
        <v>0</v>
      </c>
      <c r="DS384" s="777"/>
      <c r="DW384" s="766">
        <f t="shared" si="452"/>
        <v>0</v>
      </c>
      <c r="DX384" s="766">
        <f>VLOOKUP($E384,DW$450:DZ$461,2,FALSE)*DW384*($K384)+IF($G384&lt;&gt;0,($H384/$G384)*DW384,0)*(1-$K384)</f>
        <v>0</v>
      </c>
      <c r="DY384" s="766">
        <f>VLOOKUP($E384,DW$450:DZ$461,3,FALSE)*DW384*($K384)+IF($G384&lt;&gt;0,($I384/$G384)*DW384,0)*(1-$K384)</f>
        <v>0</v>
      </c>
      <c r="DZ384" s="766">
        <f>VLOOKUP($E384,DW$450:DZ$461,4,FALSE)*DW384*($K384)+(DW384-DX384-DY384)*(1-$K384)</f>
        <v>0</v>
      </c>
      <c r="EA384" s="777"/>
      <c r="EE384" s="766">
        <f t="shared" si="456"/>
        <v>0</v>
      </c>
      <c r="EF384" s="766">
        <f>VLOOKUP($E384,EE$450:EH$461,2,FALSE)*EE384*($K384)+IF($G384&lt;&gt;0,($H384/$G384)*EE384,0)*(1-$K384)</f>
        <v>0</v>
      </c>
      <c r="EG384" s="766">
        <f>VLOOKUP($E384,EE$450:EH$461,3,FALSE)*EE384*($K384)+IF($G384&lt;&gt;0,($I384/$G384)*EE384,0)*(1-$K384)</f>
        <v>0</v>
      </c>
      <c r="EH384" s="766">
        <f>VLOOKUP($E384,EE$450:EH$461,4,FALSE)*EE384*($K384)+(EE384-EF384-EG384)*(1-$K384)</f>
        <v>0</v>
      </c>
      <c r="EI384" s="777"/>
      <c r="EM384" s="766">
        <f t="shared" si="460"/>
        <v>0</v>
      </c>
      <c r="EN384" s="766">
        <f>VLOOKUP($E384,EM$450:EP$461,2,FALSE)*EM384*($K384)+IF($G384&lt;&gt;0,($H384/$G384)*EM384,0)*(1-$K384)</f>
        <v>0</v>
      </c>
      <c r="EO384" s="766">
        <f>VLOOKUP($E384,EM$450:EP$461,3,FALSE)*EM384*($K384)+IF($G384&lt;&gt;0,($I384/$G384)*EM384,0)*(1-$K384)</f>
        <v>0</v>
      </c>
      <c r="EP384" s="766">
        <f>VLOOKUP($E384,EM$450:EP$461,4,FALSE)*EM384*($K384)+(EM384-EN384-EO384)*(1-$K384)</f>
        <v>0</v>
      </c>
      <c r="EQ384" s="777"/>
      <c r="EU384" s="766">
        <f t="shared" si="464"/>
        <v>0</v>
      </c>
      <c r="EV384" s="766">
        <f>VLOOKUP($E384,EU$450:EX$461,2,FALSE)*EU384*($K384)+IF($G384&lt;&gt;0,($H384/$G384)*EU384,0)*(1-$K384)</f>
        <v>0</v>
      </c>
      <c r="EW384" s="766">
        <f>VLOOKUP($E384,EU$450:EX$461,3,FALSE)*EU384*($K384)+IF($G384&lt;&gt;0,($I384/$G384)*EU384,0)*(1-$K384)</f>
        <v>0</v>
      </c>
      <c r="EX384" s="766">
        <f>VLOOKUP($E384,EU$450:EX$461,4,FALSE)*EU384*($K384)+(EU384-EV384-EW384)*(1-$K384)</f>
        <v>0</v>
      </c>
      <c r="EY384" s="777"/>
      <c r="FC384" s="766">
        <f t="shared" si="468"/>
        <v>0</v>
      </c>
      <c r="FD384" s="766">
        <f>VLOOKUP($E384,FC$450:FF$461,2,FALSE)*FC384*($K384)+IF($G384&lt;&gt;0,($H384/$G384)*FC384,0)*(1-$K384)</f>
        <v>0</v>
      </c>
      <c r="FE384" s="766">
        <f>VLOOKUP($E384,FC$450:FF$461,3,FALSE)*FC384*($K384)+IF($G384&lt;&gt;0,($I384/$G384)*FC384,0)*(1-$K384)</f>
        <v>0</v>
      </c>
      <c r="FF384" s="766">
        <f>VLOOKUP($E384,FC$450:FF$461,4,FALSE)*FC384*($K384)+(FC384-FD384-FE384)*(1-$K384)</f>
        <v>0</v>
      </c>
      <c r="FG384" s="777"/>
      <c r="FK384" s="766">
        <f t="shared" si="472"/>
        <v>0</v>
      </c>
      <c r="FL384" s="766">
        <f>VLOOKUP($E384,FK$450:FN$461,2,FALSE)*FK384*($K384)+IF($G384&lt;&gt;0,($H384/$G384)*FK384,0)*(1-$K384)</f>
        <v>0</v>
      </c>
      <c r="FM384" s="766">
        <f>VLOOKUP($E384,FK$450:FN$461,3,FALSE)*FK384*($K384)+IF($G384&lt;&gt;0,($I384/$G384)*FK384,0)*(1-$K384)</f>
        <v>0</v>
      </c>
      <c r="FN384" s="766">
        <f>VLOOKUP($E384,FK$450:FN$461,4,FALSE)*FK384*($K384)+(FK384-FL384-FM384)*(1-$K384)</f>
        <v>0</v>
      </c>
      <c r="FO384" s="777"/>
    </row>
    <row r="385" spans="2:171">
      <c r="K385" s="777"/>
      <c r="S385" s="777"/>
      <c r="AA385" s="777"/>
      <c r="AI385" s="777"/>
      <c r="AQ385" s="777"/>
      <c r="AY385" s="777"/>
      <c r="BG385" s="777"/>
      <c r="BO385" s="777"/>
      <c r="BW385" s="777"/>
      <c r="CE385" s="777"/>
      <c r="CM385" s="777"/>
      <c r="CU385" s="777"/>
      <c r="DC385" s="777"/>
      <c r="DK385" s="777"/>
      <c r="DS385" s="777"/>
      <c r="EA385" s="777"/>
      <c r="EI385" s="777"/>
      <c r="EQ385" s="777"/>
      <c r="EY385" s="777"/>
      <c r="FG385" s="777"/>
      <c r="FO385" s="777"/>
    </row>
    <row r="386" spans="2:171">
      <c r="C386" s="108" t="s">
        <v>475</v>
      </c>
      <c r="G386" s="1425">
        <f>SUM(G378:G385)</f>
        <v>0</v>
      </c>
      <c r="H386" s="1425">
        <f>SUM(H378:H385)</f>
        <v>0</v>
      </c>
      <c r="I386" s="1425">
        <f>SUM(I378:I385)</f>
        <v>0</v>
      </c>
      <c r="J386" s="1425">
        <f>SUM(J378:J385)</f>
        <v>0</v>
      </c>
      <c r="K386" s="777"/>
      <c r="O386" s="779">
        <f>SUM(O378:O385)</f>
        <v>0</v>
      </c>
      <c r="P386" s="779">
        <f>SUM(P378:P385)</f>
        <v>0</v>
      </c>
      <c r="Q386" s="779">
        <f>SUM(Q378:Q385)</f>
        <v>0</v>
      </c>
      <c r="R386" s="779">
        <f>SUM(R378:R385)</f>
        <v>0</v>
      </c>
      <c r="S386" s="777"/>
      <c r="W386" s="779">
        <f>SUM(W378:W385)</f>
        <v>0</v>
      </c>
      <c r="X386" s="779">
        <f>SUM(X378:X385)</f>
        <v>0</v>
      </c>
      <c r="Y386" s="779">
        <f>SUM(Y378:Y385)</f>
        <v>0</v>
      </c>
      <c r="Z386" s="779">
        <f>SUM(Z378:Z385)</f>
        <v>0</v>
      </c>
      <c r="AA386" s="777"/>
      <c r="AE386" s="779">
        <f>SUM(AE378:AE385)</f>
        <v>0</v>
      </c>
      <c r="AF386" s="779">
        <f>SUM(AF378:AF385)</f>
        <v>0</v>
      </c>
      <c r="AG386" s="779">
        <f>SUM(AG378:AG385)</f>
        <v>0</v>
      </c>
      <c r="AH386" s="779">
        <f>SUM(AH378:AH385)</f>
        <v>0</v>
      </c>
      <c r="AI386" s="777"/>
      <c r="AM386" s="779">
        <f>SUM(AM378:AM385)</f>
        <v>0</v>
      </c>
      <c r="AN386" s="779">
        <f>SUM(AN378:AN385)</f>
        <v>0</v>
      </c>
      <c r="AO386" s="779">
        <f>SUM(AO378:AO385)</f>
        <v>0</v>
      </c>
      <c r="AP386" s="779">
        <f>SUM(AP378:AP385)</f>
        <v>0</v>
      </c>
      <c r="AQ386" s="777"/>
      <c r="AU386" s="779">
        <f>SUM(AU378:AU385)</f>
        <v>0</v>
      </c>
      <c r="AV386" s="779">
        <f>SUM(AV378:AV385)</f>
        <v>0</v>
      </c>
      <c r="AW386" s="779">
        <f>SUM(AW378:AW385)</f>
        <v>0</v>
      </c>
      <c r="AX386" s="779">
        <f>SUM(AX378:AX385)</f>
        <v>0</v>
      </c>
      <c r="AY386" s="777"/>
      <c r="BC386" s="779">
        <f>SUM(BC378:BC385)</f>
        <v>0</v>
      </c>
      <c r="BD386" s="779">
        <f>SUM(BD378:BD385)</f>
        <v>0</v>
      </c>
      <c r="BE386" s="779">
        <f>SUM(BE378:BE385)</f>
        <v>0</v>
      </c>
      <c r="BF386" s="779">
        <f>SUM(BF378:BF385)</f>
        <v>0</v>
      </c>
      <c r="BG386" s="777"/>
      <c r="BK386" s="779">
        <f>SUM(BK378:BK385)</f>
        <v>0</v>
      </c>
      <c r="BL386" s="779">
        <f>SUM(BL378:BL385)</f>
        <v>0</v>
      </c>
      <c r="BM386" s="779">
        <f>SUM(BM378:BM385)</f>
        <v>0</v>
      </c>
      <c r="BN386" s="779">
        <f>SUM(BN378:BN385)</f>
        <v>0</v>
      </c>
      <c r="BO386" s="777"/>
      <c r="BS386" s="779">
        <f>SUM(BS378:BS385)</f>
        <v>0</v>
      </c>
      <c r="BT386" s="779">
        <f>SUM(BT378:BT385)</f>
        <v>0</v>
      </c>
      <c r="BU386" s="779">
        <f>SUM(BU378:BU385)</f>
        <v>0</v>
      </c>
      <c r="BV386" s="779">
        <f>SUM(BV378:BV385)</f>
        <v>0</v>
      </c>
      <c r="BW386" s="777"/>
      <c r="CA386" s="779">
        <f>SUM(CA378:CA385)</f>
        <v>0</v>
      </c>
      <c r="CB386" s="779">
        <f>SUM(CB378:CB385)</f>
        <v>0</v>
      </c>
      <c r="CC386" s="779">
        <f>SUM(CC378:CC385)</f>
        <v>0</v>
      </c>
      <c r="CD386" s="779">
        <f>SUM(CD378:CD385)</f>
        <v>0</v>
      </c>
      <c r="CE386" s="777"/>
      <c r="CI386" s="779">
        <f>SUM(CI378:CI385)</f>
        <v>0</v>
      </c>
      <c r="CJ386" s="779">
        <f>SUM(CJ378:CJ385)</f>
        <v>0</v>
      </c>
      <c r="CK386" s="779">
        <f>SUM(CK378:CK385)</f>
        <v>0</v>
      </c>
      <c r="CL386" s="779">
        <f>SUM(CL378:CL385)</f>
        <v>0</v>
      </c>
      <c r="CM386" s="777"/>
      <c r="CQ386" s="779">
        <f>SUM(CQ378:CQ385)</f>
        <v>0</v>
      </c>
      <c r="CR386" s="779">
        <f>SUM(CR378:CR385)</f>
        <v>0</v>
      </c>
      <c r="CS386" s="779">
        <f>SUM(CS378:CS385)</f>
        <v>0</v>
      </c>
      <c r="CT386" s="779">
        <f>SUM(CT378:CT385)</f>
        <v>0</v>
      </c>
      <c r="CU386" s="777"/>
      <c r="CY386" s="779">
        <f>SUM(CY378:CY385)</f>
        <v>0</v>
      </c>
      <c r="CZ386" s="779">
        <f>SUM(CZ378:CZ385)</f>
        <v>0</v>
      </c>
      <c r="DA386" s="779">
        <f>SUM(DA378:DA385)</f>
        <v>0</v>
      </c>
      <c r="DB386" s="779">
        <f>SUM(DB378:DB385)</f>
        <v>0</v>
      </c>
      <c r="DC386" s="777"/>
      <c r="DG386" s="779">
        <f>SUM(DG378:DG385)</f>
        <v>0</v>
      </c>
      <c r="DH386" s="779">
        <f>SUM(DH378:DH385)</f>
        <v>0</v>
      </c>
      <c r="DI386" s="779">
        <f>SUM(DI378:DI385)</f>
        <v>0</v>
      </c>
      <c r="DJ386" s="779">
        <f>SUM(DJ378:DJ385)</f>
        <v>0</v>
      </c>
      <c r="DK386" s="777"/>
      <c r="DO386" s="779">
        <f>SUM(DO378:DO385)</f>
        <v>0</v>
      </c>
      <c r="DP386" s="779">
        <f>SUM(DP378:DP385)</f>
        <v>0</v>
      </c>
      <c r="DQ386" s="779">
        <f>SUM(DQ378:DQ385)</f>
        <v>0</v>
      </c>
      <c r="DR386" s="779">
        <f>SUM(DR378:DR385)</f>
        <v>0</v>
      </c>
      <c r="DS386" s="777"/>
      <c r="DW386" s="779">
        <f>SUM(DW378:DW385)</f>
        <v>0</v>
      </c>
      <c r="DX386" s="779">
        <f>SUM(DX378:DX385)</f>
        <v>0</v>
      </c>
      <c r="DY386" s="779">
        <f>SUM(DY378:DY385)</f>
        <v>0</v>
      </c>
      <c r="DZ386" s="779">
        <f>SUM(DZ378:DZ385)</f>
        <v>0</v>
      </c>
      <c r="EA386" s="777"/>
      <c r="EE386" s="779">
        <f>SUM(EE378:EE385)</f>
        <v>0</v>
      </c>
      <c r="EF386" s="779">
        <f>SUM(EF378:EF385)</f>
        <v>0</v>
      </c>
      <c r="EG386" s="779">
        <f>SUM(EG378:EG385)</f>
        <v>0</v>
      </c>
      <c r="EH386" s="779">
        <f>SUM(EH378:EH385)</f>
        <v>0</v>
      </c>
      <c r="EI386" s="777"/>
      <c r="EM386" s="779">
        <f>SUM(EM378:EM385)</f>
        <v>0</v>
      </c>
      <c r="EN386" s="779">
        <f>SUM(EN378:EN385)</f>
        <v>0</v>
      </c>
      <c r="EO386" s="779">
        <f>SUM(EO378:EO385)</f>
        <v>0</v>
      </c>
      <c r="EP386" s="779">
        <f>SUM(EP378:EP385)</f>
        <v>0</v>
      </c>
      <c r="EQ386" s="777"/>
      <c r="EU386" s="779">
        <f>SUM(EU378:EU385)</f>
        <v>0</v>
      </c>
      <c r="EV386" s="779">
        <f>SUM(EV378:EV385)</f>
        <v>0</v>
      </c>
      <c r="EW386" s="779">
        <f>SUM(EW378:EW385)</f>
        <v>0</v>
      </c>
      <c r="EX386" s="779">
        <f>SUM(EX378:EX385)</f>
        <v>0</v>
      </c>
      <c r="EY386" s="777"/>
      <c r="FC386" s="779">
        <f>SUM(FC378:FC385)</f>
        <v>0</v>
      </c>
      <c r="FD386" s="779">
        <f>SUM(FD378:FD385)</f>
        <v>0</v>
      </c>
      <c r="FE386" s="779">
        <f>SUM(FE378:FE385)</f>
        <v>0</v>
      </c>
      <c r="FF386" s="779">
        <f>SUM(FF378:FF385)</f>
        <v>0</v>
      </c>
      <c r="FG386" s="777"/>
      <c r="FK386" s="779">
        <f>SUM(FK378:FK385)</f>
        <v>0</v>
      </c>
      <c r="FL386" s="779">
        <f>SUM(FL378:FL385)</f>
        <v>0</v>
      </c>
      <c r="FM386" s="779">
        <f>SUM(FM378:FM385)</f>
        <v>0</v>
      </c>
      <c r="FN386" s="779">
        <f>SUM(FN378:FN385)</f>
        <v>0</v>
      </c>
      <c r="FO386" s="777"/>
    </row>
    <row r="387" spans="2:171">
      <c r="D387" s="1131" t="s">
        <v>580</v>
      </c>
      <c r="E387" s="1127"/>
      <c r="G387" s="1426" t="e">
        <f>SUM(H387:J387)</f>
        <v>#DIV/0!</v>
      </c>
      <c r="H387" s="1426" t="e">
        <f>H386/$G386</f>
        <v>#DIV/0!</v>
      </c>
      <c r="I387" s="1426" t="e">
        <f>I386/$G386</f>
        <v>#DIV/0!</v>
      </c>
      <c r="J387" s="1426" t="e">
        <f>J386/$G386</f>
        <v>#DIV/0!</v>
      </c>
      <c r="K387" s="777"/>
      <c r="L387" s="947" t="s">
        <v>580</v>
      </c>
      <c r="O387" s="950" t="e">
        <f>SUM(P387:R387)</f>
        <v>#DIV/0!</v>
      </c>
      <c r="P387" s="950" t="e">
        <f>P386/$G386</f>
        <v>#DIV/0!</v>
      </c>
      <c r="Q387" s="950" t="e">
        <f>Q386/$G386</f>
        <v>#DIV/0!</v>
      </c>
      <c r="R387" s="950" t="e">
        <f>R386/$G386</f>
        <v>#DIV/0!</v>
      </c>
      <c r="S387" s="777"/>
      <c r="T387" s="947" t="s">
        <v>580</v>
      </c>
      <c r="W387" s="950" t="e">
        <f>SUM(X387:Z387)</f>
        <v>#DIV/0!</v>
      </c>
      <c r="X387" s="950" t="e">
        <f>X386/$G386</f>
        <v>#DIV/0!</v>
      </c>
      <c r="Y387" s="950" t="e">
        <f>Y386/$G386</f>
        <v>#DIV/0!</v>
      </c>
      <c r="Z387" s="950" t="e">
        <f>Z386/$G386</f>
        <v>#DIV/0!</v>
      </c>
      <c r="AA387" s="777"/>
      <c r="AB387" s="947" t="s">
        <v>580</v>
      </c>
      <c r="AE387" s="950" t="e">
        <f>SUM(AF387:AH387)</f>
        <v>#DIV/0!</v>
      </c>
      <c r="AF387" s="950" t="e">
        <f>AF386/$G386</f>
        <v>#DIV/0!</v>
      </c>
      <c r="AG387" s="950" t="e">
        <f>AG386/$G386</f>
        <v>#DIV/0!</v>
      </c>
      <c r="AH387" s="950" t="e">
        <f>AH386/$G386</f>
        <v>#DIV/0!</v>
      </c>
      <c r="AI387" s="777"/>
      <c r="AJ387" s="1870" t="s">
        <v>580</v>
      </c>
      <c r="AM387" s="950" t="e">
        <f>SUM(AN387:AP387)</f>
        <v>#DIV/0!</v>
      </c>
      <c r="AN387" s="950" t="e">
        <f>AN386/$G386</f>
        <v>#DIV/0!</v>
      </c>
      <c r="AO387" s="950" t="e">
        <f>AO386/$G386</f>
        <v>#DIV/0!</v>
      </c>
      <c r="AP387" s="950" t="e">
        <f>AP386/$G386</f>
        <v>#DIV/0!</v>
      </c>
      <c r="AQ387" s="777"/>
      <c r="AR387" s="947" t="s">
        <v>580</v>
      </c>
      <c r="AU387" s="950" t="e">
        <f>SUM(AV387:AX387)</f>
        <v>#DIV/0!</v>
      </c>
      <c r="AV387" s="950" t="e">
        <f>AV386/$G386</f>
        <v>#DIV/0!</v>
      </c>
      <c r="AW387" s="950" t="e">
        <f>AW386/$G386</f>
        <v>#DIV/0!</v>
      </c>
      <c r="AX387" s="950" t="e">
        <f>AX386/$G386</f>
        <v>#DIV/0!</v>
      </c>
      <c r="AY387" s="777"/>
      <c r="AZ387" s="947" t="s">
        <v>580</v>
      </c>
      <c r="BC387" s="950" t="e">
        <f>SUM(BD387:BF387)</f>
        <v>#DIV/0!</v>
      </c>
      <c r="BD387" s="950" t="e">
        <f>BD386/$G386</f>
        <v>#DIV/0!</v>
      </c>
      <c r="BE387" s="950" t="e">
        <f>BE386/$G386</f>
        <v>#DIV/0!</v>
      </c>
      <c r="BF387" s="950" t="e">
        <f>BF386/$G386</f>
        <v>#DIV/0!</v>
      </c>
      <c r="BG387" s="777"/>
      <c r="BH387" s="947" t="s">
        <v>580</v>
      </c>
      <c r="BK387" s="950" t="e">
        <f>SUM(BL387:BN387)</f>
        <v>#DIV/0!</v>
      </c>
      <c r="BL387" s="950" t="e">
        <f>BL386/$G386</f>
        <v>#DIV/0!</v>
      </c>
      <c r="BM387" s="950" t="e">
        <f>BM386/$G386</f>
        <v>#DIV/0!</v>
      </c>
      <c r="BN387" s="950" t="e">
        <f>BN386/$G386</f>
        <v>#DIV/0!</v>
      </c>
      <c r="BO387" s="777"/>
      <c r="BP387" s="947" t="s">
        <v>580</v>
      </c>
      <c r="BS387" s="950" t="e">
        <f>SUM(BT387:BV387)</f>
        <v>#DIV/0!</v>
      </c>
      <c r="BT387" s="950" t="e">
        <f>BT386/$G386</f>
        <v>#DIV/0!</v>
      </c>
      <c r="BU387" s="950" t="e">
        <f>BU386/$G386</f>
        <v>#DIV/0!</v>
      </c>
      <c r="BV387" s="950" t="e">
        <f>BV386/$G386</f>
        <v>#DIV/0!</v>
      </c>
      <c r="BW387" s="777"/>
      <c r="BX387" s="947" t="s">
        <v>580</v>
      </c>
      <c r="CA387" s="950" t="e">
        <f>SUM(CB387:CD387)</f>
        <v>#DIV/0!</v>
      </c>
      <c r="CB387" s="950" t="e">
        <f>CB386/$G386</f>
        <v>#DIV/0!</v>
      </c>
      <c r="CC387" s="950" t="e">
        <f>CC386/$G386</f>
        <v>#DIV/0!</v>
      </c>
      <c r="CD387" s="950" t="e">
        <f>CD386/$G386</f>
        <v>#DIV/0!</v>
      </c>
      <c r="CE387" s="777"/>
      <c r="CF387" s="947" t="s">
        <v>580</v>
      </c>
      <c r="CI387" s="950" t="e">
        <f>SUM(CJ387:CL387)</f>
        <v>#DIV/0!</v>
      </c>
      <c r="CJ387" s="950" t="e">
        <f>CJ386/$G386</f>
        <v>#DIV/0!</v>
      </c>
      <c r="CK387" s="950" t="e">
        <f>CK386/$G386</f>
        <v>#DIV/0!</v>
      </c>
      <c r="CL387" s="950" t="e">
        <f>CL386/$G386</f>
        <v>#DIV/0!</v>
      </c>
      <c r="CM387" s="777"/>
      <c r="CN387" s="947" t="s">
        <v>580</v>
      </c>
      <c r="CQ387" s="950" t="e">
        <f>SUM(CR387:CT387)</f>
        <v>#DIV/0!</v>
      </c>
      <c r="CR387" s="950" t="e">
        <f>CR386/$G386</f>
        <v>#DIV/0!</v>
      </c>
      <c r="CS387" s="950" t="e">
        <f>CS386/$G386</f>
        <v>#DIV/0!</v>
      </c>
      <c r="CT387" s="950" t="e">
        <f>CT386/$G386</f>
        <v>#DIV/0!</v>
      </c>
      <c r="CU387" s="777"/>
      <c r="CV387" s="947" t="s">
        <v>580</v>
      </c>
      <c r="CY387" s="950" t="e">
        <f>SUM(CZ387:DB387)</f>
        <v>#DIV/0!</v>
      </c>
      <c r="CZ387" s="950" t="e">
        <f>CZ386/$G386</f>
        <v>#DIV/0!</v>
      </c>
      <c r="DA387" s="950" t="e">
        <f>DA386/$G386</f>
        <v>#DIV/0!</v>
      </c>
      <c r="DB387" s="950" t="e">
        <f>DB386/$G386</f>
        <v>#DIV/0!</v>
      </c>
      <c r="DC387" s="777"/>
      <c r="DD387" s="947" t="s">
        <v>580</v>
      </c>
      <c r="DG387" s="950" t="e">
        <f>SUM(DH387:DJ387)</f>
        <v>#DIV/0!</v>
      </c>
      <c r="DH387" s="950" t="e">
        <f>DH386/$G386</f>
        <v>#DIV/0!</v>
      </c>
      <c r="DI387" s="950" t="e">
        <f>DI386/$G386</f>
        <v>#DIV/0!</v>
      </c>
      <c r="DJ387" s="950" t="e">
        <f>DJ386/$G386</f>
        <v>#DIV/0!</v>
      </c>
      <c r="DK387" s="777"/>
      <c r="DL387" s="947" t="s">
        <v>580</v>
      </c>
      <c r="DO387" s="950" t="e">
        <f>SUM(DP387:DR387)</f>
        <v>#DIV/0!</v>
      </c>
      <c r="DP387" s="950" t="e">
        <f>DP386/$G386</f>
        <v>#DIV/0!</v>
      </c>
      <c r="DQ387" s="950" t="e">
        <f>DQ386/$G386</f>
        <v>#DIV/0!</v>
      </c>
      <c r="DR387" s="950" t="e">
        <f>DR386/$G386</f>
        <v>#DIV/0!</v>
      </c>
      <c r="DS387" s="777"/>
      <c r="DT387" s="947" t="s">
        <v>580</v>
      </c>
      <c r="DW387" s="950" t="e">
        <f>SUM(DX387:DZ387)</f>
        <v>#DIV/0!</v>
      </c>
      <c r="DX387" s="950" t="e">
        <f>DX386/$G386</f>
        <v>#DIV/0!</v>
      </c>
      <c r="DY387" s="950" t="e">
        <f>DY386/$G386</f>
        <v>#DIV/0!</v>
      </c>
      <c r="DZ387" s="950" t="e">
        <f>DZ386/$G386</f>
        <v>#DIV/0!</v>
      </c>
      <c r="EA387" s="777"/>
      <c r="EB387" s="947" t="s">
        <v>580</v>
      </c>
      <c r="EE387" s="950" t="e">
        <f>SUM(EF387:EH387)</f>
        <v>#DIV/0!</v>
      </c>
      <c r="EF387" s="950" t="e">
        <f>EF386/$G386</f>
        <v>#DIV/0!</v>
      </c>
      <c r="EG387" s="950" t="e">
        <f>EG386/$G386</f>
        <v>#DIV/0!</v>
      </c>
      <c r="EH387" s="950" t="e">
        <f>EH386/$G386</f>
        <v>#DIV/0!</v>
      </c>
      <c r="EI387" s="777"/>
      <c r="EJ387" s="947" t="s">
        <v>580</v>
      </c>
      <c r="EM387" s="950" t="e">
        <f>SUM(EN387:EP387)</f>
        <v>#DIV/0!</v>
      </c>
      <c r="EN387" s="950" t="e">
        <f>EN386/$G386</f>
        <v>#DIV/0!</v>
      </c>
      <c r="EO387" s="950" t="e">
        <f>EO386/$G386</f>
        <v>#DIV/0!</v>
      </c>
      <c r="EP387" s="950" t="e">
        <f>EP386/$G386</f>
        <v>#DIV/0!</v>
      </c>
      <c r="EQ387" s="777"/>
      <c r="ER387" s="947" t="s">
        <v>580</v>
      </c>
      <c r="EU387" s="950" t="e">
        <f>SUM(EV387:EX387)</f>
        <v>#DIV/0!</v>
      </c>
      <c r="EV387" s="950" t="e">
        <f>EV386/$G386</f>
        <v>#DIV/0!</v>
      </c>
      <c r="EW387" s="950" t="e">
        <f>EW386/$G386</f>
        <v>#DIV/0!</v>
      </c>
      <c r="EX387" s="950" t="e">
        <f>EX386/$G386</f>
        <v>#DIV/0!</v>
      </c>
      <c r="EY387" s="777"/>
      <c r="EZ387" s="947" t="s">
        <v>580</v>
      </c>
      <c r="FC387" s="950" t="e">
        <f>SUM(FD387:FF387)</f>
        <v>#DIV/0!</v>
      </c>
      <c r="FD387" s="950" t="e">
        <f>FD386/$G386</f>
        <v>#DIV/0!</v>
      </c>
      <c r="FE387" s="950" t="e">
        <f>FE386/$G386</f>
        <v>#DIV/0!</v>
      </c>
      <c r="FF387" s="950" t="e">
        <f>FF386/$G386</f>
        <v>#DIV/0!</v>
      </c>
      <c r="FG387" s="777"/>
      <c r="FH387" s="947" t="s">
        <v>580</v>
      </c>
      <c r="FK387" s="950" t="e">
        <f>SUM(FL387:FN387)</f>
        <v>#DIV/0!</v>
      </c>
      <c r="FL387" s="950" t="e">
        <f>FL386/$G386</f>
        <v>#DIV/0!</v>
      </c>
      <c r="FM387" s="950" t="e">
        <f>FM386/$G386</f>
        <v>#DIV/0!</v>
      </c>
      <c r="FN387" s="950" t="e">
        <f>FN386/$G386</f>
        <v>#DIV/0!</v>
      </c>
      <c r="FO387" s="777"/>
    </row>
    <row r="388" spans="2:171">
      <c r="K388" s="777"/>
      <c r="S388" s="777"/>
      <c r="AA388" s="777"/>
      <c r="AI388" s="777"/>
      <c r="AQ388" s="777"/>
      <c r="AY388" s="777"/>
      <c r="BG388" s="777"/>
      <c r="BO388" s="777"/>
      <c r="BW388" s="777"/>
      <c r="CE388" s="777"/>
      <c r="CM388" s="777"/>
      <c r="CU388" s="777"/>
      <c r="DC388" s="777"/>
      <c r="DK388" s="777"/>
      <c r="DS388" s="777"/>
      <c r="EA388" s="777"/>
      <c r="EI388" s="777"/>
      <c r="EQ388" s="777"/>
      <c r="EY388" s="777"/>
      <c r="FG388" s="777"/>
      <c r="FO388" s="777"/>
    </row>
    <row r="389" spans="2:171">
      <c r="E389" s="301" t="s">
        <v>473</v>
      </c>
      <c r="G389" s="302" t="s">
        <v>104</v>
      </c>
      <c r="H389" s="302" t="s">
        <v>105</v>
      </c>
      <c r="I389" s="302" t="s">
        <v>106</v>
      </c>
      <c r="J389" s="303" t="s">
        <v>464</v>
      </c>
      <c r="K389" s="777"/>
      <c r="O389" s="302" t="s">
        <v>104</v>
      </c>
      <c r="P389" s="302" t="s">
        <v>105</v>
      </c>
      <c r="Q389" s="302" t="s">
        <v>106</v>
      </c>
      <c r="R389" s="303" t="s">
        <v>464</v>
      </c>
      <c r="S389" s="777"/>
      <c r="W389" s="302" t="s">
        <v>104</v>
      </c>
      <c r="X389" s="302" t="s">
        <v>105</v>
      </c>
      <c r="Y389" s="302" t="s">
        <v>106</v>
      </c>
      <c r="Z389" s="303" t="s">
        <v>464</v>
      </c>
      <c r="AA389" s="777"/>
      <c r="AE389" s="302" t="s">
        <v>104</v>
      </c>
      <c r="AF389" s="302" t="s">
        <v>105</v>
      </c>
      <c r="AG389" s="302" t="s">
        <v>106</v>
      </c>
      <c r="AH389" s="303" t="s">
        <v>464</v>
      </c>
      <c r="AI389" s="777"/>
      <c r="AM389" s="302" t="s">
        <v>104</v>
      </c>
      <c r="AN389" s="302" t="s">
        <v>105</v>
      </c>
      <c r="AO389" s="302" t="s">
        <v>106</v>
      </c>
      <c r="AP389" s="303" t="s">
        <v>464</v>
      </c>
      <c r="AQ389" s="777"/>
      <c r="AU389" s="302" t="s">
        <v>104</v>
      </c>
      <c r="AV389" s="302" t="s">
        <v>105</v>
      </c>
      <c r="AW389" s="302" t="s">
        <v>106</v>
      </c>
      <c r="AX389" s="303" t="s">
        <v>464</v>
      </c>
      <c r="AY389" s="777"/>
      <c r="BC389" s="302" t="s">
        <v>104</v>
      </c>
      <c r="BD389" s="302" t="s">
        <v>105</v>
      </c>
      <c r="BE389" s="302" t="s">
        <v>106</v>
      </c>
      <c r="BF389" s="303" t="s">
        <v>464</v>
      </c>
      <c r="BG389" s="777"/>
      <c r="BK389" s="302" t="s">
        <v>104</v>
      </c>
      <c r="BL389" s="302" t="s">
        <v>105</v>
      </c>
      <c r="BM389" s="302" t="s">
        <v>106</v>
      </c>
      <c r="BN389" s="303" t="s">
        <v>464</v>
      </c>
      <c r="BO389" s="777"/>
      <c r="BS389" s="302" t="s">
        <v>104</v>
      </c>
      <c r="BT389" s="302" t="s">
        <v>105</v>
      </c>
      <c r="BU389" s="302" t="s">
        <v>106</v>
      </c>
      <c r="BV389" s="303" t="s">
        <v>464</v>
      </c>
      <c r="BW389" s="777"/>
      <c r="CA389" s="302" t="s">
        <v>104</v>
      </c>
      <c r="CB389" s="302" t="s">
        <v>105</v>
      </c>
      <c r="CC389" s="302" t="s">
        <v>106</v>
      </c>
      <c r="CD389" s="303" t="s">
        <v>464</v>
      </c>
      <c r="CE389" s="777"/>
      <c r="CI389" s="302" t="s">
        <v>104</v>
      </c>
      <c r="CJ389" s="302" t="s">
        <v>105</v>
      </c>
      <c r="CK389" s="302" t="s">
        <v>106</v>
      </c>
      <c r="CL389" s="303" t="s">
        <v>464</v>
      </c>
      <c r="CM389" s="777"/>
      <c r="CQ389" s="302" t="s">
        <v>104</v>
      </c>
      <c r="CR389" s="302" t="s">
        <v>105</v>
      </c>
      <c r="CS389" s="302" t="s">
        <v>106</v>
      </c>
      <c r="CT389" s="303" t="s">
        <v>464</v>
      </c>
      <c r="CU389" s="777"/>
      <c r="CY389" s="302" t="s">
        <v>104</v>
      </c>
      <c r="CZ389" s="302" t="s">
        <v>105</v>
      </c>
      <c r="DA389" s="302" t="s">
        <v>106</v>
      </c>
      <c r="DB389" s="303" t="s">
        <v>464</v>
      </c>
      <c r="DC389" s="777"/>
      <c r="DG389" s="302" t="s">
        <v>104</v>
      </c>
      <c r="DH389" s="302" t="s">
        <v>105</v>
      </c>
      <c r="DI389" s="302" t="s">
        <v>106</v>
      </c>
      <c r="DJ389" s="303" t="s">
        <v>464</v>
      </c>
      <c r="DK389" s="777"/>
      <c r="DO389" s="302" t="s">
        <v>104</v>
      </c>
      <c r="DP389" s="302" t="s">
        <v>105</v>
      </c>
      <c r="DQ389" s="302" t="s">
        <v>106</v>
      </c>
      <c r="DR389" s="303" t="s">
        <v>464</v>
      </c>
      <c r="DS389" s="777"/>
      <c r="DW389" s="302" t="s">
        <v>104</v>
      </c>
      <c r="DX389" s="302" t="s">
        <v>105</v>
      </c>
      <c r="DY389" s="302" t="s">
        <v>106</v>
      </c>
      <c r="DZ389" s="303" t="s">
        <v>464</v>
      </c>
      <c r="EA389" s="777"/>
      <c r="EE389" s="302" t="s">
        <v>104</v>
      </c>
      <c r="EF389" s="302" t="s">
        <v>105</v>
      </c>
      <c r="EG389" s="302" t="s">
        <v>106</v>
      </c>
      <c r="EH389" s="303" t="s">
        <v>464</v>
      </c>
      <c r="EI389" s="777"/>
      <c r="EM389" s="302" t="s">
        <v>104</v>
      </c>
      <c r="EN389" s="302" t="s">
        <v>105</v>
      </c>
      <c r="EO389" s="302" t="s">
        <v>106</v>
      </c>
      <c r="EP389" s="303" t="s">
        <v>464</v>
      </c>
      <c r="EQ389" s="777"/>
      <c r="EU389" s="302" t="s">
        <v>104</v>
      </c>
      <c r="EV389" s="302" t="s">
        <v>105</v>
      </c>
      <c r="EW389" s="302" t="s">
        <v>106</v>
      </c>
      <c r="EX389" s="303" t="s">
        <v>464</v>
      </c>
      <c r="EY389" s="777"/>
      <c r="FC389" s="302" t="s">
        <v>104</v>
      </c>
      <c r="FD389" s="302" t="s">
        <v>105</v>
      </c>
      <c r="FE389" s="302" t="s">
        <v>106</v>
      </c>
      <c r="FF389" s="303" t="s">
        <v>464</v>
      </c>
      <c r="FG389" s="777"/>
      <c r="FK389" s="302" t="s">
        <v>104</v>
      </c>
      <c r="FL389" s="302" t="s">
        <v>105</v>
      </c>
      <c r="FM389" s="302" t="s">
        <v>106</v>
      </c>
      <c r="FN389" s="303" t="s">
        <v>464</v>
      </c>
      <c r="FO389" s="777"/>
    </row>
    <row r="390" spans="2:171">
      <c r="B390" s="108"/>
      <c r="C390" s="108" t="s">
        <v>125</v>
      </c>
      <c r="D390" s="944"/>
      <c r="E390" s="778" t="str">
        <f>E44</f>
        <v>PTD</v>
      </c>
      <c r="G390" s="766">
        <f>G44</f>
        <v>0</v>
      </c>
      <c r="H390" s="766">
        <f>H44</f>
        <v>0</v>
      </c>
      <c r="I390" s="766">
        <f>I44</f>
        <v>0</v>
      </c>
      <c r="J390" s="766">
        <f>J44</f>
        <v>0</v>
      </c>
      <c r="K390" s="777">
        <f t="shared" ref="K390:K401" si="476">IF($E390="DIRECT",0,1)</f>
        <v>1</v>
      </c>
      <c r="L390" s="944"/>
      <c r="N390" s="945"/>
      <c r="O390" s="766" t="e">
        <f>O44</f>
        <v>#DIV/0!</v>
      </c>
      <c r="P390" s="766" t="e">
        <f>P44</f>
        <v>#DIV/0!</v>
      </c>
      <c r="Q390" s="766" t="e">
        <f>Q44</f>
        <v>#DIV/0!</v>
      </c>
      <c r="R390" s="766" t="e">
        <f>R44</f>
        <v>#DIV/0!</v>
      </c>
      <c r="S390" s="946"/>
      <c r="T390" s="944"/>
      <c r="V390" s="945"/>
      <c r="W390" s="766" t="e">
        <f>W44</f>
        <v>#DIV/0!</v>
      </c>
      <c r="X390" s="766" t="e">
        <f>X44</f>
        <v>#DIV/0!</v>
      </c>
      <c r="Y390" s="766" t="e">
        <f>Y44</f>
        <v>#DIV/0!</v>
      </c>
      <c r="Z390" s="766" t="e">
        <f>Z44</f>
        <v>#DIV/0!</v>
      </c>
      <c r="AA390" s="946"/>
      <c r="AB390" s="944"/>
      <c r="AD390" s="945"/>
      <c r="AE390" s="766" t="e">
        <f>AE44</f>
        <v>#DIV/0!</v>
      </c>
      <c r="AF390" s="766" t="e">
        <f>AF44</f>
        <v>#DIV/0!</v>
      </c>
      <c r="AG390" s="766" t="e">
        <f>AG44</f>
        <v>#DIV/0!</v>
      </c>
      <c r="AH390" s="766" t="e">
        <f>AH44</f>
        <v>#DIV/0!</v>
      </c>
      <c r="AI390" s="946"/>
      <c r="AJ390" s="944"/>
      <c r="AL390" s="945"/>
      <c r="AM390" s="766" t="e">
        <f>AM44</f>
        <v>#DIV/0!</v>
      </c>
      <c r="AN390" s="766" t="e">
        <f>AN44</f>
        <v>#DIV/0!</v>
      </c>
      <c r="AO390" s="766" t="e">
        <f>AO44</f>
        <v>#DIV/0!</v>
      </c>
      <c r="AP390" s="766" t="e">
        <f>AP44</f>
        <v>#DIV/0!</v>
      </c>
      <c r="AQ390" s="946"/>
      <c r="AR390" s="944"/>
      <c r="AT390" s="945"/>
      <c r="AU390" s="766" t="e">
        <f>AU44</f>
        <v>#DIV/0!</v>
      </c>
      <c r="AV390" s="766" t="e">
        <f>AV44</f>
        <v>#DIV/0!</v>
      </c>
      <c r="AW390" s="766" t="e">
        <f>AW44</f>
        <v>#DIV/0!</v>
      </c>
      <c r="AX390" s="766" t="e">
        <f>AX44</f>
        <v>#DIV/0!</v>
      </c>
      <c r="AY390" s="946"/>
      <c r="AZ390" s="944"/>
      <c r="BB390" s="945"/>
      <c r="BC390" s="766" t="e">
        <f>BC44</f>
        <v>#DIV/0!</v>
      </c>
      <c r="BD390" s="766" t="e">
        <f>BD44</f>
        <v>#DIV/0!</v>
      </c>
      <c r="BE390" s="766" t="e">
        <f>BE44</f>
        <v>#DIV/0!</v>
      </c>
      <c r="BF390" s="766" t="e">
        <f>BF44</f>
        <v>#DIV/0!</v>
      </c>
      <c r="BG390" s="946"/>
      <c r="BH390" s="944"/>
      <c r="BJ390" s="945"/>
      <c r="BK390" s="766" t="e">
        <f>BK44</f>
        <v>#DIV/0!</v>
      </c>
      <c r="BL390" s="766" t="e">
        <f>BL44</f>
        <v>#DIV/0!</v>
      </c>
      <c r="BM390" s="766" t="e">
        <f>BM44</f>
        <v>#DIV/0!</v>
      </c>
      <c r="BN390" s="766" t="e">
        <f>BN44</f>
        <v>#DIV/0!</v>
      </c>
      <c r="BO390" s="946"/>
      <c r="BP390" s="944"/>
      <c r="BR390" s="945"/>
      <c r="BS390" s="766" t="e">
        <f>BS44</f>
        <v>#DIV/0!</v>
      </c>
      <c r="BT390" s="766" t="e">
        <f>BT44</f>
        <v>#DIV/0!</v>
      </c>
      <c r="BU390" s="766" t="e">
        <f>BU44</f>
        <v>#DIV/0!</v>
      </c>
      <c r="BV390" s="766" t="e">
        <f>BV44</f>
        <v>#DIV/0!</v>
      </c>
      <c r="BW390" s="946"/>
      <c r="BX390" s="944"/>
      <c r="BZ390" s="945"/>
      <c r="CA390" s="766" t="e">
        <f>CA44</f>
        <v>#DIV/0!</v>
      </c>
      <c r="CB390" s="766" t="e">
        <f>CB44</f>
        <v>#DIV/0!</v>
      </c>
      <c r="CC390" s="766" t="e">
        <f>CC44</f>
        <v>#DIV/0!</v>
      </c>
      <c r="CD390" s="766" t="e">
        <f>CD44</f>
        <v>#DIV/0!</v>
      </c>
      <c r="CE390" s="946"/>
      <c r="CF390" s="944"/>
      <c r="CH390" s="945"/>
      <c r="CI390" s="766" t="e">
        <f>CI44</f>
        <v>#DIV/0!</v>
      </c>
      <c r="CJ390" s="766" t="e">
        <f>CJ44</f>
        <v>#DIV/0!</v>
      </c>
      <c r="CK390" s="766" t="e">
        <f>CK44</f>
        <v>#DIV/0!</v>
      </c>
      <c r="CL390" s="766" t="e">
        <f>CL44</f>
        <v>#DIV/0!</v>
      </c>
      <c r="CM390" s="946"/>
      <c r="CN390" s="944"/>
      <c r="CP390" s="945"/>
      <c r="CQ390" s="766" t="e">
        <f>CQ44</f>
        <v>#DIV/0!</v>
      </c>
      <c r="CR390" s="766" t="e">
        <f>CR44</f>
        <v>#DIV/0!</v>
      </c>
      <c r="CS390" s="766" t="e">
        <f>CS44</f>
        <v>#DIV/0!</v>
      </c>
      <c r="CT390" s="766" t="e">
        <f>CT44</f>
        <v>#DIV/0!</v>
      </c>
      <c r="CU390" s="946"/>
      <c r="CV390" s="944"/>
      <c r="CX390" s="945"/>
      <c r="CY390" s="766" t="e">
        <f>CY44</f>
        <v>#DIV/0!</v>
      </c>
      <c r="CZ390" s="766" t="e">
        <f>CZ44</f>
        <v>#DIV/0!</v>
      </c>
      <c r="DA390" s="766" t="e">
        <f>DA44</f>
        <v>#DIV/0!</v>
      </c>
      <c r="DB390" s="766" t="e">
        <f>DB44</f>
        <v>#DIV/0!</v>
      </c>
      <c r="DC390" s="946"/>
      <c r="DD390" s="944"/>
      <c r="DF390" s="945"/>
      <c r="DG390" s="766" t="e">
        <f>DG44</f>
        <v>#DIV/0!</v>
      </c>
      <c r="DH390" s="766" t="e">
        <f>DH44</f>
        <v>#DIV/0!</v>
      </c>
      <c r="DI390" s="766" t="e">
        <f>DI44</f>
        <v>#DIV/0!</v>
      </c>
      <c r="DJ390" s="766" t="e">
        <f>DJ44</f>
        <v>#DIV/0!</v>
      </c>
      <c r="DK390" s="946"/>
      <c r="DL390" s="944"/>
      <c r="DN390" s="945"/>
      <c r="DO390" s="766" t="e">
        <f>DO44</f>
        <v>#DIV/0!</v>
      </c>
      <c r="DP390" s="766" t="e">
        <f>DP44</f>
        <v>#DIV/0!</v>
      </c>
      <c r="DQ390" s="766" t="e">
        <f>DQ44</f>
        <v>#DIV/0!</v>
      </c>
      <c r="DR390" s="766" t="e">
        <f>DR44</f>
        <v>#DIV/0!</v>
      </c>
      <c r="DS390" s="946"/>
      <c r="DT390" s="944"/>
      <c r="DV390" s="945"/>
      <c r="DW390" s="766" t="e">
        <f>DW44</f>
        <v>#DIV/0!</v>
      </c>
      <c r="DX390" s="766" t="e">
        <f>DX44</f>
        <v>#DIV/0!</v>
      </c>
      <c r="DY390" s="766" t="e">
        <f>DY44</f>
        <v>#DIV/0!</v>
      </c>
      <c r="DZ390" s="766" t="e">
        <f>DZ44</f>
        <v>#DIV/0!</v>
      </c>
      <c r="EA390" s="946"/>
      <c r="EB390" s="944"/>
      <c r="ED390" s="945"/>
      <c r="EE390" s="766" t="e">
        <f>EE44</f>
        <v>#DIV/0!</v>
      </c>
      <c r="EF390" s="766" t="e">
        <f>EF44</f>
        <v>#DIV/0!</v>
      </c>
      <c r="EG390" s="766" t="e">
        <f>EG44</f>
        <v>#DIV/0!</v>
      </c>
      <c r="EH390" s="766" t="e">
        <f>EH44</f>
        <v>#DIV/0!</v>
      </c>
      <c r="EI390" s="946"/>
      <c r="EJ390" s="944"/>
      <c r="EL390" s="945"/>
      <c r="EM390" s="766" t="e">
        <f>EM44</f>
        <v>#DIV/0!</v>
      </c>
      <c r="EN390" s="766" t="e">
        <f>EN44</f>
        <v>#DIV/0!</v>
      </c>
      <c r="EO390" s="766" t="e">
        <f>EO44</f>
        <v>#DIV/0!</v>
      </c>
      <c r="EP390" s="766" t="e">
        <f>EP44</f>
        <v>#DIV/0!</v>
      </c>
      <c r="EQ390" s="946"/>
      <c r="ER390" s="944"/>
      <c r="ET390" s="945"/>
      <c r="EU390" s="766" t="e">
        <f>EU44</f>
        <v>#DIV/0!</v>
      </c>
      <c r="EV390" s="766" t="e">
        <f>EV44</f>
        <v>#DIV/0!</v>
      </c>
      <c r="EW390" s="766" t="e">
        <f>EW44</f>
        <v>#DIV/0!</v>
      </c>
      <c r="EX390" s="766" t="e">
        <f>EX44</f>
        <v>#DIV/0!</v>
      </c>
      <c r="EY390" s="946"/>
      <c r="EZ390" s="944"/>
      <c r="FB390" s="945"/>
      <c r="FC390" s="766" t="e">
        <f>FC44</f>
        <v>#DIV/0!</v>
      </c>
      <c r="FD390" s="766" t="e">
        <f>FD44</f>
        <v>#DIV/0!</v>
      </c>
      <c r="FE390" s="766" t="e">
        <f>FE44</f>
        <v>#DIV/0!</v>
      </c>
      <c r="FF390" s="766" t="e">
        <f>FF44</f>
        <v>#DIV/0!</v>
      </c>
      <c r="FG390" s="946"/>
      <c r="FH390" s="944"/>
      <c r="FJ390" s="945"/>
      <c r="FK390" s="766" t="e">
        <f>FK44</f>
        <v>#DIV/0!</v>
      </c>
      <c r="FL390" s="766" t="e">
        <f>FL44</f>
        <v>#DIV/0!</v>
      </c>
      <c r="FM390" s="766" t="e">
        <f>FM44</f>
        <v>#DIV/0!</v>
      </c>
      <c r="FN390" s="766" t="e">
        <f>FN44</f>
        <v>#DIV/0!</v>
      </c>
      <c r="FO390" s="946"/>
    </row>
    <row r="391" spans="2:171">
      <c r="B391" s="108"/>
      <c r="C391" s="108" t="s">
        <v>126</v>
      </c>
      <c r="D391" s="944"/>
      <c r="E391" s="778" t="str">
        <f>E45</f>
        <v>PTD</v>
      </c>
      <c r="G391" s="766">
        <f>G45</f>
        <v>0</v>
      </c>
      <c r="H391" s="766">
        <f>H45</f>
        <v>0</v>
      </c>
      <c r="I391" s="766">
        <f>I45</f>
        <v>0</v>
      </c>
      <c r="J391" s="766">
        <f>J45</f>
        <v>0</v>
      </c>
      <c r="K391" s="777">
        <f t="shared" si="476"/>
        <v>1</v>
      </c>
      <c r="L391" s="944"/>
      <c r="N391" s="945"/>
      <c r="O391" s="766" t="e">
        <f>O45</f>
        <v>#DIV/0!</v>
      </c>
      <c r="P391" s="766" t="e">
        <f>P45</f>
        <v>#DIV/0!</v>
      </c>
      <c r="Q391" s="766" t="e">
        <f>Q45</f>
        <v>#DIV/0!</v>
      </c>
      <c r="R391" s="766" t="e">
        <f>R45</f>
        <v>#DIV/0!</v>
      </c>
      <c r="S391" s="946"/>
      <c r="T391" s="944"/>
      <c r="V391" s="945"/>
      <c r="W391" s="766" t="e">
        <f>W45</f>
        <v>#DIV/0!</v>
      </c>
      <c r="X391" s="766" t="e">
        <f>X45</f>
        <v>#DIV/0!</v>
      </c>
      <c r="Y391" s="766" t="e">
        <f>Y45</f>
        <v>#DIV/0!</v>
      </c>
      <c r="Z391" s="766" t="e">
        <f>Z45</f>
        <v>#DIV/0!</v>
      </c>
      <c r="AA391" s="946"/>
      <c r="AB391" s="944"/>
      <c r="AD391" s="945"/>
      <c r="AE391" s="766" t="e">
        <f>AE45</f>
        <v>#DIV/0!</v>
      </c>
      <c r="AF391" s="766" t="e">
        <f>AF45</f>
        <v>#DIV/0!</v>
      </c>
      <c r="AG391" s="766" t="e">
        <f>AG45</f>
        <v>#DIV/0!</v>
      </c>
      <c r="AH391" s="766" t="e">
        <f>AH45</f>
        <v>#DIV/0!</v>
      </c>
      <c r="AI391" s="946"/>
      <c r="AJ391" s="944"/>
      <c r="AL391" s="945"/>
      <c r="AM391" s="766" t="e">
        <f>AM45</f>
        <v>#DIV/0!</v>
      </c>
      <c r="AN391" s="766" t="e">
        <f>AN45</f>
        <v>#DIV/0!</v>
      </c>
      <c r="AO391" s="766" t="e">
        <f>AO45</f>
        <v>#DIV/0!</v>
      </c>
      <c r="AP391" s="766" t="e">
        <f>AP45</f>
        <v>#DIV/0!</v>
      </c>
      <c r="AQ391" s="946"/>
      <c r="AR391" s="944"/>
      <c r="AT391" s="945"/>
      <c r="AU391" s="766" t="e">
        <f>AU45</f>
        <v>#DIV/0!</v>
      </c>
      <c r="AV391" s="766" t="e">
        <f>AV45</f>
        <v>#DIV/0!</v>
      </c>
      <c r="AW391" s="766" t="e">
        <f>AW45</f>
        <v>#DIV/0!</v>
      </c>
      <c r="AX391" s="766" t="e">
        <f>AX45</f>
        <v>#DIV/0!</v>
      </c>
      <c r="AY391" s="946"/>
      <c r="AZ391" s="944"/>
      <c r="BB391" s="945"/>
      <c r="BC391" s="766" t="e">
        <f>BC45</f>
        <v>#DIV/0!</v>
      </c>
      <c r="BD391" s="766" t="e">
        <f>BD45</f>
        <v>#DIV/0!</v>
      </c>
      <c r="BE391" s="766" t="e">
        <f>BE45</f>
        <v>#DIV/0!</v>
      </c>
      <c r="BF391" s="766" t="e">
        <f>BF45</f>
        <v>#DIV/0!</v>
      </c>
      <c r="BG391" s="946"/>
      <c r="BH391" s="944"/>
      <c r="BJ391" s="945"/>
      <c r="BK391" s="766" t="e">
        <f>BK45</f>
        <v>#DIV/0!</v>
      </c>
      <c r="BL391" s="766" t="e">
        <f>BL45</f>
        <v>#DIV/0!</v>
      </c>
      <c r="BM391" s="766" t="e">
        <f>BM45</f>
        <v>#DIV/0!</v>
      </c>
      <c r="BN391" s="766" t="e">
        <f>BN45</f>
        <v>#DIV/0!</v>
      </c>
      <c r="BO391" s="946"/>
      <c r="BP391" s="944"/>
      <c r="BR391" s="945"/>
      <c r="BS391" s="766" t="e">
        <f>BS45</f>
        <v>#DIV/0!</v>
      </c>
      <c r="BT391" s="766" t="e">
        <f>BT45</f>
        <v>#DIV/0!</v>
      </c>
      <c r="BU391" s="766" t="e">
        <f>BU45</f>
        <v>#DIV/0!</v>
      </c>
      <c r="BV391" s="766" t="e">
        <f>BV45</f>
        <v>#DIV/0!</v>
      </c>
      <c r="BW391" s="946"/>
      <c r="BX391" s="944"/>
      <c r="BZ391" s="945"/>
      <c r="CA391" s="766" t="e">
        <f>CA45</f>
        <v>#DIV/0!</v>
      </c>
      <c r="CB391" s="766" t="e">
        <f>CB45</f>
        <v>#DIV/0!</v>
      </c>
      <c r="CC391" s="766" t="e">
        <f>CC45</f>
        <v>#DIV/0!</v>
      </c>
      <c r="CD391" s="766" t="e">
        <f>CD45</f>
        <v>#DIV/0!</v>
      </c>
      <c r="CE391" s="946"/>
      <c r="CF391" s="944"/>
      <c r="CH391" s="945"/>
      <c r="CI391" s="766" t="e">
        <f>CI45</f>
        <v>#DIV/0!</v>
      </c>
      <c r="CJ391" s="766" t="e">
        <f>CJ45</f>
        <v>#DIV/0!</v>
      </c>
      <c r="CK391" s="766" t="e">
        <f>CK45</f>
        <v>#DIV/0!</v>
      </c>
      <c r="CL391" s="766" t="e">
        <f>CL45</f>
        <v>#DIV/0!</v>
      </c>
      <c r="CM391" s="946"/>
      <c r="CN391" s="944"/>
      <c r="CP391" s="945"/>
      <c r="CQ391" s="766" t="e">
        <f>CQ45</f>
        <v>#DIV/0!</v>
      </c>
      <c r="CR391" s="766" t="e">
        <f>CR45</f>
        <v>#DIV/0!</v>
      </c>
      <c r="CS391" s="766" t="e">
        <f>CS45</f>
        <v>#DIV/0!</v>
      </c>
      <c r="CT391" s="766" t="e">
        <f>CT45</f>
        <v>#DIV/0!</v>
      </c>
      <c r="CU391" s="946"/>
      <c r="CV391" s="944"/>
      <c r="CX391" s="945"/>
      <c r="CY391" s="766" t="e">
        <f>CY45</f>
        <v>#DIV/0!</v>
      </c>
      <c r="CZ391" s="766" t="e">
        <f>CZ45</f>
        <v>#DIV/0!</v>
      </c>
      <c r="DA391" s="766" t="e">
        <f>DA45</f>
        <v>#DIV/0!</v>
      </c>
      <c r="DB391" s="766" t="e">
        <f>DB45</f>
        <v>#DIV/0!</v>
      </c>
      <c r="DC391" s="946"/>
      <c r="DD391" s="944"/>
      <c r="DF391" s="945"/>
      <c r="DG391" s="766" t="e">
        <f>DG45</f>
        <v>#DIV/0!</v>
      </c>
      <c r="DH391" s="766" t="e">
        <f>DH45</f>
        <v>#DIV/0!</v>
      </c>
      <c r="DI391" s="766" t="e">
        <f>DI45</f>
        <v>#DIV/0!</v>
      </c>
      <c r="DJ391" s="766" t="e">
        <f>DJ45</f>
        <v>#DIV/0!</v>
      </c>
      <c r="DK391" s="946"/>
      <c r="DL391" s="944"/>
      <c r="DN391" s="945"/>
      <c r="DO391" s="766" t="e">
        <f>DO45</f>
        <v>#DIV/0!</v>
      </c>
      <c r="DP391" s="766" t="e">
        <f>DP45</f>
        <v>#DIV/0!</v>
      </c>
      <c r="DQ391" s="766" t="e">
        <f>DQ45</f>
        <v>#DIV/0!</v>
      </c>
      <c r="DR391" s="766" t="e">
        <f>DR45</f>
        <v>#DIV/0!</v>
      </c>
      <c r="DS391" s="946"/>
      <c r="DT391" s="944"/>
      <c r="DV391" s="945"/>
      <c r="DW391" s="766" t="e">
        <f>DW45</f>
        <v>#DIV/0!</v>
      </c>
      <c r="DX391" s="766" t="e">
        <f>DX45</f>
        <v>#DIV/0!</v>
      </c>
      <c r="DY391" s="766" t="e">
        <f>DY45</f>
        <v>#DIV/0!</v>
      </c>
      <c r="DZ391" s="766" t="e">
        <f>DZ45</f>
        <v>#DIV/0!</v>
      </c>
      <c r="EA391" s="946"/>
      <c r="EB391" s="944"/>
      <c r="ED391" s="945"/>
      <c r="EE391" s="766" t="e">
        <f>EE45</f>
        <v>#DIV/0!</v>
      </c>
      <c r="EF391" s="766" t="e">
        <f>EF45</f>
        <v>#DIV/0!</v>
      </c>
      <c r="EG391" s="766" t="e">
        <f>EG45</f>
        <v>#DIV/0!</v>
      </c>
      <c r="EH391" s="766" t="e">
        <f>EH45</f>
        <v>#DIV/0!</v>
      </c>
      <c r="EI391" s="946"/>
      <c r="EJ391" s="944"/>
      <c r="EL391" s="945"/>
      <c r="EM391" s="766" t="e">
        <f>EM45</f>
        <v>#DIV/0!</v>
      </c>
      <c r="EN391" s="766" t="e">
        <f>EN45</f>
        <v>#DIV/0!</v>
      </c>
      <c r="EO391" s="766" t="e">
        <f>EO45</f>
        <v>#DIV/0!</v>
      </c>
      <c r="EP391" s="766" t="e">
        <f>EP45</f>
        <v>#DIV/0!</v>
      </c>
      <c r="EQ391" s="946"/>
      <c r="ER391" s="944"/>
      <c r="ET391" s="945"/>
      <c r="EU391" s="766" t="e">
        <f>EU45</f>
        <v>#DIV/0!</v>
      </c>
      <c r="EV391" s="766" t="e">
        <f>EV45</f>
        <v>#DIV/0!</v>
      </c>
      <c r="EW391" s="766" t="e">
        <f>EW45</f>
        <v>#DIV/0!</v>
      </c>
      <c r="EX391" s="766" t="e">
        <f>EX45</f>
        <v>#DIV/0!</v>
      </c>
      <c r="EY391" s="946"/>
      <c r="EZ391" s="944"/>
      <c r="FB391" s="945"/>
      <c r="FC391" s="766" t="e">
        <f>FC45</f>
        <v>#DIV/0!</v>
      </c>
      <c r="FD391" s="766" t="e">
        <f>FD45</f>
        <v>#DIV/0!</v>
      </c>
      <c r="FE391" s="766" t="e">
        <f>FE45</f>
        <v>#DIV/0!</v>
      </c>
      <c r="FF391" s="766" t="e">
        <f>FF45</f>
        <v>#DIV/0!</v>
      </c>
      <c r="FG391" s="946"/>
      <c r="FH391" s="944"/>
      <c r="FJ391" s="945"/>
      <c r="FK391" s="766" t="e">
        <f>FK45</f>
        <v>#DIV/0!</v>
      </c>
      <c r="FL391" s="766" t="e">
        <f>FL45</f>
        <v>#DIV/0!</v>
      </c>
      <c r="FM391" s="766" t="e">
        <f>FM45</f>
        <v>#DIV/0!</v>
      </c>
      <c r="FN391" s="766" t="e">
        <f>FN45</f>
        <v>#DIV/0!</v>
      </c>
      <c r="FO391" s="946"/>
    </row>
    <row r="392" spans="2:171">
      <c r="B392" s="108"/>
      <c r="C392" s="108" t="s">
        <v>127</v>
      </c>
      <c r="D392" s="944"/>
      <c r="E392" s="778" t="str">
        <f>E46</f>
        <v>LABOR</v>
      </c>
      <c r="G392" s="766">
        <f>G46</f>
        <v>0</v>
      </c>
      <c r="H392" s="766">
        <f>H46</f>
        <v>0</v>
      </c>
      <c r="I392" s="766">
        <f>I46</f>
        <v>0</v>
      </c>
      <c r="J392" s="766">
        <f>J46</f>
        <v>0</v>
      </c>
      <c r="K392" s="946">
        <f t="shared" si="476"/>
        <v>1</v>
      </c>
      <c r="L392" s="944"/>
      <c r="N392" s="945"/>
      <c r="O392" s="766" t="e">
        <f>O46</f>
        <v>#DIV/0!</v>
      </c>
      <c r="P392" s="766" t="e">
        <f>P46</f>
        <v>#DIV/0!</v>
      </c>
      <c r="Q392" s="766" t="e">
        <f>Q46</f>
        <v>#DIV/0!</v>
      </c>
      <c r="R392" s="766" t="e">
        <f>R46</f>
        <v>#DIV/0!</v>
      </c>
      <c r="S392" s="946"/>
      <c r="T392" s="944"/>
      <c r="V392" s="945"/>
      <c r="W392" s="766" t="e">
        <f>W46</f>
        <v>#DIV/0!</v>
      </c>
      <c r="X392" s="766" t="e">
        <f>X46</f>
        <v>#DIV/0!</v>
      </c>
      <c r="Y392" s="766" t="e">
        <f>Y46</f>
        <v>#DIV/0!</v>
      </c>
      <c r="Z392" s="766" t="e">
        <f>Z46</f>
        <v>#DIV/0!</v>
      </c>
      <c r="AA392" s="946"/>
      <c r="AB392" s="944"/>
      <c r="AD392" s="945"/>
      <c r="AE392" s="766" t="e">
        <f>AE46</f>
        <v>#DIV/0!</v>
      </c>
      <c r="AF392" s="766" t="e">
        <f>AF46</f>
        <v>#DIV/0!</v>
      </c>
      <c r="AG392" s="766" t="e">
        <f>AG46</f>
        <v>#DIV/0!</v>
      </c>
      <c r="AH392" s="766" t="e">
        <f>AH46</f>
        <v>#DIV/0!</v>
      </c>
      <c r="AI392" s="946"/>
      <c r="AJ392" s="944"/>
      <c r="AL392" s="945"/>
      <c r="AM392" s="766" t="e">
        <f>AM46</f>
        <v>#DIV/0!</v>
      </c>
      <c r="AN392" s="766" t="e">
        <f>AN46</f>
        <v>#DIV/0!</v>
      </c>
      <c r="AO392" s="766" t="e">
        <f>AO46</f>
        <v>#DIV/0!</v>
      </c>
      <c r="AP392" s="766" t="e">
        <f>AP46</f>
        <v>#DIV/0!</v>
      </c>
      <c r="AQ392" s="946"/>
      <c r="AR392" s="944"/>
      <c r="AT392" s="945"/>
      <c r="AU392" s="766" t="e">
        <f>AU46</f>
        <v>#DIV/0!</v>
      </c>
      <c r="AV392" s="766" t="e">
        <f>AV46</f>
        <v>#DIV/0!</v>
      </c>
      <c r="AW392" s="766" t="e">
        <f>AW46</f>
        <v>#DIV/0!</v>
      </c>
      <c r="AX392" s="766" t="e">
        <f>AX46</f>
        <v>#DIV/0!</v>
      </c>
      <c r="AY392" s="946"/>
      <c r="AZ392" s="944"/>
      <c r="BB392" s="945"/>
      <c r="BC392" s="766" t="e">
        <f>BC46</f>
        <v>#DIV/0!</v>
      </c>
      <c r="BD392" s="766" t="e">
        <f>BD46</f>
        <v>#DIV/0!</v>
      </c>
      <c r="BE392" s="766" t="e">
        <f>BE46</f>
        <v>#DIV/0!</v>
      </c>
      <c r="BF392" s="766" t="e">
        <f>BF46</f>
        <v>#DIV/0!</v>
      </c>
      <c r="BG392" s="946"/>
      <c r="BH392" s="944"/>
      <c r="BJ392" s="945"/>
      <c r="BK392" s="766" t="e">
        <f>BK46</f>
        <v>#DIV/0!</v>
      </c>
      <c r="BL392" s="766" t="e">
        <f>BL46</f>
        <v>#DIV/0!</v>
      </c>
      <c r="BM392" s="766" t="e">
        <f>BM46</f>
        <v>#DIV/0!</v>
      </c>
      <c r="BN392" s="766" t="e">
        <f>BN46</f>
        <v>#DIV/0!</v>
      </c>
      <c r="BO392" s="946"/>
      <c r="BP392" s="944"/>
      <c r="BR392" s="945"/>
      <c r="BS392" s="766" t="e">
        <f>BS46</f>
        <v>#DIV/0!</v>
      </c>
      <c r="BT392" s="766" t="e">
        <f>BT46</f>
        <v>#DIV/0!</v>
      </c>
      <c r="BU392" s="766" t="e">
        <f>BU46</f>
        <v>#DIV/0!</v>
      </c>
      <c r="BV392" s="766" t="e">
        <f>BV46</f>
        <v>#DIV/0!</v>
      </c>
      <c r="BW392" s="946"/>
      <c r="BX392" s="944"/>
      <c r="BZ392" s="945"/>
      <c r="CA392" s="766" t="e">
        <f>CA46</f>
        <v>#DIV/0!</v>
      </c>
      <c r="CB392" s="766" t="e">
        <f>CB46</f>
        <v>#DIV/0!</v>
      </c>
      <c r="CC392" s="766" t="e">
        <f>CC46</f>
        <v>#DIV/0!</v>
      </c>
      <c r="CD392" s="766" t="e">
        <f>CD46</f>
        <v>#DIV/0!</v>
      </c>
      <c r="CE392" s="946"/>
      <c r="CF392" s="944"/>
      <c r="CH392" s="945"/>
      <c r="CI392" s="766" t="e">
        <f>CI46</f>
        <v>#DIV/0!</v>
      </c>
      <c r="CJ392" s="766" t="e">
        <f>CJ46</f>
        <v>#DIV/0!</v>
      </c>
      <c r="CK392" s="766" t="e">
        <f>CK46</f>
        <v>#DIV/0!</v>
      </c>
      <c r="CL392" s="766" t="e">
        <f>CL46</f>
        <v>#DIV/0!</v>
      </c>
      <c r="CM392" s="946"/>
      <c r="CN392" s="944"/>
      <c r="CP392" s="945"/>
      <c r="CQ392" s="766" t="e">
        <f>CQ46</f>
        <v>#DIV/0!</v>
      </c>
      <c r="CR392" s="766" t="e">
        <f>CR46</f>
        <v>#DIV/0!</v>
      </c>
      <c r="CS392" s="766" t="e">
        <f>CS46</f>
        <v>#DIV/0!</v>
      </c>
      <c r="CT392" s="766" t="e">
        <f>CT46</f>
        <v>#DIV/0!</v>
      </c>
      <c r="CU392" s="946"/>
      <c r="CV392" s="944"/>
      <c r="CX392" s="945"/>
      <c r="CY392" s="766" t="e">
        <f>CY46</f>
        <v>#DIV/0!</v>
      </c>
      <c r="CZ392" s="766" t="e">
        <f>CZ46</f>
        <v>#DIV/0!</v>
      </c>
      <c r="DA392" s="766" t="e">
        <f>DA46</f>
        <v>#DIV/0!</v>
      </c>
      <c r="DB392" s="766" t="e">
        <f>DB46</f>
        <v>#DIV/0!</v>
      </c>
      <c r="DC392" s="946"/>
      <c r="DD392" s="944"/>
      <c r="DF392" s="945"/>
      <c r="DG392" s="766" t="e">
        <f>DG46</f>
        <v>#DIV/0!</v>
      </c>
      <c r="DH392" s="766" t="e">
        <f>DH46</f>
        <v>#DIV/0!</v>
      </c>
      <c r="DI392" s="766" t="e">
        <f>DI46</f>
        <v>#DIV/0!</v>
      </c>
      <c r="DJ392" s="766" t="e">
        <f>DJ46</f>
        <v>#DIV/0!</v>
      </c>
      <c r="DK392" s="946"/>
      <c r="DL392" s="944"/>
      <c r="DN392" s="945"/>
      <c r="DO392" s="766" t="e">
        <f>DO46</f>
        <v>#DIV/0!</v>
      </c>
      <c r="DP392" s="766" t="e">
        <f>DP46</f>
        <v>#DIV/0!</v>
      </c>
      <c r="DQ392" s="766" t="e">
        <f>DQ46</f>
        <v>#DIV/0!</v>
      </c>
      <c r="DR392" s="766" t="e">
        <f>DR46</f>
        <v>#DIV/0!</v>
      </c>
      <c r="DS392" s="946"/>
      <c r="DT392" s="944"/>
      <c r="DV392" s="945"/>
      <c r="DW392" s="766" t="e">
        <f>DW46</f>
        <v>#DIV/0!</v>
      </c>
      <c r="DX392" s="766" t="e">
        <f>DX46</f>
        <v>#DIV/0!</v>
      </c>
      <c r="DY392" s="766" t="e">
        <f>DY46</f>
        <v>#DIV/0!</v>
      </c>
      <c r="DZ392" s="766" t="e">
        <f>DZ46</f>
        <v>#DIV/0!</v>
      </c>
      <c r="EA392" s="946"/>
      <c r="EB392" s="944"/>
      <c r="ED392" s="945"/>
      <c r="EE392" s="766" t="e">
        <f>EE46</f>
        <v>#DIV/0!</v>
      </c>
      <c r="EF392" s="766" t="e">
        <f>EF46</f>
        <v>#DIV/0!</v>
      </c>
      <c r="EG392" s="766" t="e">
        <f>EG46</f>
        <v>#DIV/0!</v>
      </c>
      <c r="EH392" s="766" t="e">
        <f>EH46</f>
        <v>#DIV/0!</v>
      </c>
      <c r="EI392" s="946"/>
      <c r="EJ392" s="944"/>
      <c r="EL392" s="945"/>
      <c r="EM392" s="766" t="e">
        <f>EM46</f>
        <v>#DIV/0!</v>
      </c>
      <c r="EN392" s="766" t="e">
        <f>EN46</f>
        <v>#DIV/0!</v>
      </c>
      <c r="EO392" s="766" t="e">
        <f>EO46</f>
        <v>#DIV/0!</v>
      </c>
      <c r="EP392" s="766" t="e">
        <f>EP46</f>
        <v>#DIV/0!</v>
      </c>
      <c r="EQ392" s="946"/>
      <c r="ER392" s="944"/>
      <c r="ET392" s="945"/>
      <c r="EU392" s="766" t="e">
        <f>EU46</f>
        <v>#DIV/0!</v>
      </c>
      <c r="EV392" s="766" t="e">
        <f>EV46</f>
        <v>#DIV/0!</v>
      </c>
      <c r="EW392" s="766" t="e">
        <f>EW46</f>
        <v>#DIV/0!</v>
      </c>
      <c r="EX392" s="766" t="e">
        <f>EX46</f>
        <v>#DIV/0!</v>
      </c>
      <c r="EY392" s="946"/>
      <c r="EZ392" s="944"/>
      <c r="FB392" s="945"/>
      <c r="FC392" s="766" t="e">
        <f>FC46</f>
        <v>#DIV/0!</v>
      </c>
      <c r="FD392" s="766" t="e">
        <f>FD46</f>
        <v>#DIV/0!</v>
      </c>
      <c r="FE392" s="766" t="e">
        <f>FE46</f>
        <v>#DIV/0!</v>
      </c>
      <c r="FF392" s="766" t="e">
        <f>FF46</f>
        <v>#DIV/0!</v>
      </c>
      <c r="FG392" s="946"/>
      <c r="FH392" s="944"/>
      <c r="FJ392" s="945"/>
      <c r="FK392" s="766" t="e">
        <f>FK46</f>
        <v>#DIV/0!</v>
      </c>
      <c r="FL392" s="766" t="e">
        <f>FL46</f>
        <v>#DIV/0!</v>
      </c>
      <c r="FM392" s="766" t="e">
        <f>FM46</f>
        <v>#DIV/0!</v>
      </c>
      <c r="FN392" s="766" t="e">
        <f>FN46</f>
        <v>#DIV/0!</v>
      </c>
      <c r="FO392" s="946"/>
    </row>
    <row r="393" spans="2:171">
      <c r="B393" s="108"/>
      <c r="C393" s="108" t="s">
        <v>128</v>
      </c>
      <c r="D393" s="944"/>
      <c r="E393" s="778" t="str">
        <f>E47</f>
        <v>TD</v>
      </c>
      <c r="G393" s="766">
        <f>G47</f>
        <v>0</v>
      </c>
      <c r="H393" s="766">
        <f>H47</f>
        <v>0</v>
      </c>
      <c r="I393" s="766">
        <f>I47</f>
        <v>0</v>
      </c>
      <c r="J393" s="766">
        <f>J47</f>
        <v>0</v>
      </c>
      <c r="K393" s="946">
        <f t="shared" si="476"/>
        <v>1</v>
      </c>
      <c r="L393" s="944"/>
      <c r="N393" s="945"/>
      <c r="O393" s="766" t="e">
        <f>O47</f>
        <v>#DIV/0!</v>
      </c>
      <c r="P393" s="766" t="e">
        <f>P47</f>
        <v>#DIV/0!</v>
      </c>
      <c r="Q393" s="766" t="e">
        <f>Q47</f>
        <v>#DIV/0!</v>
      </c>
      <c r="R393" s="766" t="e">
        <f>R47</f>
        <v>#DIV/0!</v>
      </c>
      <c r="S393" s="946"/>
      <c r="T393" s="944"/>
      <c r="V393" s="945"/>
      <c r="W393" s="766" t="e">
        <f>W47</f>
        <v>#DIV/0!</v>
      </c>
      <c r="X393" s="766" t="e">
        <f>X47</f>
        <v>#DIV/0!</v>
      </c>
      <c r="Y393" s="766" t="e">
        <f>Y47</f>
        <v>#DIV/0!</v>
      </c>
      <c r="Z393" s="766" t="e">
        <f>Z47</f>
        <v>#DIV/0!</v>
      </c>
      <c r="AA393" s="946"/>
      <c r="AB393" s="944"/>
      <c r="AD393" s="945"/>
      <c r="AE393" s="766" t="e">
        <f>AE47</f>
        <v>#DIV/0!</v>
      </c>
      <c r="AF393" s="766" t="e">
        <f>AF47</f>
        <v>#DIV/0!</v>
      </c>
      <c r="AG393" s="766" t="e">
        <f>AG47</f>
        <v>#DIV/0!</v>
      </c>
      <c r="AH393" s="766" t="e">
        <f>AH47</f>
        <v>#DIV/0!</v>
      </c>
      <c r="AI393" s="946"/>
      <c r="AJ393" s="944"/>
      <c r="AL393" s="945"/>
      <c r="AM393" s="766" t="e">
        <f>AM47</f>
        <v>#DIV/0!</v>
      </c>
      <c r="AN393" s="766" t="e">
        <f>AN47</f>
        <v>#DIV/0!</v>
      </c>
      <c r="AO393" s="766" t="e">
        <f>AO47</f>
        <v>#DIV/0!</v>
      </c>
      <c r="AP393" s="766" t="e">
        <f>AP47</f>
        <v>#DIV/0!</v>
      </c>
      <c r="AQ393" s="946"/>
      <c r="AR393" s="944"/>
      <c r="AT393" s="945"/>
      <c r="AU393" s="766" t="e">
        <f>AU47</f>
        <v>#DIV/0!</v>
      </c>
      <c r="AV393" s="766" t="e">
        <f>AV47</f>
        <v>#DIV/0!</v>
      </c>
      <c r="AW393" s="766" t="e">
        <f>AW47</f>
        <v>#DIV/0!</v>
      </c>
      <c r="AX393" s="766" t="e">
        <f>AX47</f>
        <v>#DIV/0!</v>
      </c>
      <c r="AY393" s="946"/>
      <c r="AZ393" s="944"/>
      <c r="BB393" s="945"/>
      <c r="BC393" s="766" t="e">
        <f>BC47</f>
        <v>#DIV/0!</v>
      </c>
      <c r="BD393" s="766" t="e">
        <f>BD47</f>
        <v>#DIV/0!</v>
      </c>
      <c r="BE393" s="766" t="e">
        <f>BE47</f>
        <v>#DIV/0!</v>
      </c>
      <c r="BF393" s="766" t="e">
        <f>BF47</f>
        <v>#DIV/0!</v>
      </c>
      <c r="BG393" s="946"/>
      <c r="BH393" s="944"/>
      <c r="BJ393" s="945"/>
      <c r="BK393" s="766" t="e">
        <f>BK47</f>
        <v>#DIV/0!</v>
      </c>
      <c r="BL393" s="766" t="e">
        <f>BL47</f>
        <v>#DIV/0!</v>
      </c>
      <c r="BM393" s="766" t="e">
        <f>BM47</f>
        <v>#DIV/0!</v>
      </c>
      <c r="BN393" s="766" t="e">
        <f>BN47</f>
        <v>#DIV/0!</v>
      </c>
      <c r="BO393" s="946"/>
      <c r="BP393" s="944"/>
      <c r="BR393" s="945"/>
      <c r="BS393" s="766" t="e">
        <f>BS47</f>
        <v>#DIV/0!</v>
      </c>
      <c r="BT393" s="766" t="e">
        <f>BT47</f>
        <v>#DIV/0!</v>
      </c>
      <c r="BU393" s="766" t="e">
        <f>BU47</f>
        <v>#DIV/0!</v>
      </c>
      <c r="BV393" s="766" t="e">
        <f>BV47</f>
        <v>#DIV/0!</v>
      </c>
      <c r="BW393" s="946"/>
      <c r="BX393" s="944"/>
      <c r="BZ393" s="945"/>
      <c r="CA393" s="766" t="e">
        <f>CA47</f>
        <v>#DIV/0!</v>
      </c>
      <c r="CB393" s="766" t="e">
        <f>CB47</f>
        <v>#DIV/0!</v>
      </c>
      <c r="CC393" s="766" t="e">
        <f>CC47</f>
        <v>#DIV/0!</v>
      </c>
      <c r="CD393" s="766" t="e">
        <f>CD47</f>
        <v>#DIV/0!</v>
      </c>
      <c r="CE393" s="946"/>
      <c r="CF393" s="944"/>
      <c r="CH393" s="945"/>
      <c r="CI393" s="766" t="e">
        <f>CI47</f>
        <v>#DIV/0!</v>
      </c>
      <c r="CJ393" s="766" t="e">
        <f>CJ47</f>
        <v>#DIV/0!</v>
      </c>
      <c r="CK393" s="766" t="e">
        <f>CK47</f>
        <v>#DIV/0!</v>
      </c>
      <c r="CL393" s="766" t="e">
        <f>CL47</f>
        <v>#DIV/0!</v>
      </c>
      <c r="CM393" s="946"/>
      <c r="CN393" s="944"/>
      <c r="CP393" s="945"/>
      <c r="CQ393" s="766" t="e">
        <f>CQ47</f>
        <v>#DIV/0!</v>
      </c>
      <c r="CR393" s="766" t="e">
        <f>CR47</f>
        <v>#DIV/0!</v>
      </c>
      <c r="CS393" s="766" t="e">
        <f>CS47</f>
        <v>#DIV/0!</v>
      </c>
      <c r="CT393" s="766" t="e">
        <f>CT47</f>
        <v>#DIV/0!</v>
      </c>
      <c r="CU393" s="946"/>
      <c r="CV393" s="944"/>
      <c r="CX393" s="945"/>
      <c r="CY393" s="766" t="e">
        <f>CY47</f>
        <v>#DIV/0!</v>
      </c>
      <c r="CZ393" s="766" t="e">
        <f>CZ47</f>
        <v>#DIV/0!</v>
      </c>
      <c r="DA393" s="766" t="e">
        <f>DA47</f>
        <v>#DIV/0!</v>
      </c>
      <c r="DB393" s="766" t="e">
        <f>DB47</f>
        <v>#DIV/0!</v>
      </c>
      <c r="DC393" s="946"/>
      <c r="DD393" s="944"/>
      <c r="DF393" s="945"/>
      <c r="DG393" s="766" t="e">
        <f>DG47</f>
        <v>#DIV/0!</v>
      </c>
      <c r="DH393" s="766" t="e">
        <f>DH47</f>
        <v>#DIV/0!</v>
      </c>
      <c r="DI393" s="766" t="e">
        <f>DI47</f>
        <v>#DIV/0!</v>
      </c>
      <c r="DJ393" s="766" t="e">
        <f>DJ47</f>
        <v>#DIV/0!</v>
      </c>
      <c r="DK393" s="946"/>
      <c r="DL393" s="944"/>
      <c r="DN393" s="945"/>
      <c r="DO393" s="766" t="e">
        <f>DO47</f>
        <v>#DIV/0!</v>
      </c>
      <c r="DP393" s="766" t="e">
        <f>DP47</f>
        <v>#DIV/0!</v>
      </c>
      <c r="DQ393" s="766" t="e">
        <f>DQ47</f>
        <v>#DIV/0!</v>
      </c>
      <c r="DR393" s="766" t="e">
        <f>DR47</f>
        <v>#DIV/0!</v>
      </c>
      <c r="DS393" s="946"/>
      <c r="DT393" s="944"/>
      <c r="DV393" s="945"/>
      <c r="DW393" s="766" t="e">
        <f>DW47</f>
        <v>#DIV/0!</v>
      </c>
      <c r="DX393" s="766" t="e">
        <f>DX47</f>
        <v>#DIV/0!</v>
      </c>
      <c r="DY393" s="766" t="e">
        <f>DY47</f>
        <v>#DIV/0!</v>
      </c>
      <c r="DZ393" s="766" t="e">
        <f>DZ47</f>
        <v>#DIV/0!</v>
      </c>
      <c r="EA393" s="946"/>
      <c r="EB393" s="944"/>
      <c r="ED393" s="945"/>
      <c r="EE393" s="766" t="e">
        <f>EE47</f>
        <v>#DIV/0!</v>
      </c>
      <c r="EF393" s="766" t="e">
        <f>EF47</f>
        <v>#DIV/0!</v>
      </c>
      <c r="EG393" s="766" t="e">
        <f>EG47</f>
        <v>#DIV/0!</v>
      </c>
      <c r="EH393" s="766" t="e">
        <f>EH47</f>
        <v>#DIV/0!</v>
      </c>
      <c r="EI393" s="946"/>
      <c r="EJ393" s="944"/>
      <c r="EL393" s="945"/>
      <c r="EM393" s="766" t="e">
        <f>EM47</f>
        <v>#DIV/0!</v>
      </c>
      <c r="EN393" s="766" t="e">
        <f>EN47</f>
        <v>#DIV/0!</v>
      </c>
      <c r="EO393" s="766" t="e">
        <f>EO47</f>
        <v>#DIV/0!</v>
      </c>
      <c r="EP393" s="766" t="e">
        <f>EP47</f>
        <v>#DIV/0!</v>
      </c>
      <c r="EQ393" s="946"/>
      <c r="ER393" s="944"/>
      <c r="ET393" s="945"/>
      <c r="EU393" s="766" t="e">
        <f>EU47</f>
        <v>#DIV/0!</v>
      </c>
      <c r="EV393" s="766" t="e">
        <f>EV47</f>
        <v>#DIV/0!</v>
      </c>
      <c r="EW393" s="766" t="e">
        <f>EW47</f>
        <v>#DIV/0!</v>
      </c>
      <c r="EX393" s="766" t="e">
        <f>EX47</f>
        <v>#DIV/0!</v>
      </c>
      <c r="EY393" s="946"/>
      <c r="EZ393" s="944"/>
      <c r="FB393" s="945"/>
      <c r="FC393" s="766" t="e">
        <f>FC47</f>
        <v>#DIV/0!</v>
      </c>
      <c r="FD393" s="766" t="e">
        <f>FD47</f>
        <v>#DIV/0!</v>
      </c>
      <c r="FE393" s="766" t="e">
        <f>FE47</f>
        <v>#DIV/0!</v>
      </c>
      <c r="FF393" s="766" t="e">
        <f>FF47</f>
        <v>#DIV/0!</v>
      </c>
      <c r="FG393" s="946"/>
      <c r="FH393" s="944"/>
      <c r="FJ393" s="945"/>
      <c r="FK393" s="766" t="e">
        <f>FK47</f>
        <v>#DIV/0!</v>
      </c>
      <c r="FL393" s="766" t="e">
        <f>FL47</f>
        <v>#DIV/0!</v>
      </c>
      <c r="FM393" s="766" t="e">
        <f>FM47</f>
        <v>#DIV/0!</v>
      </c>
      <c r="FN393" s="766" t="e">
        <f>FN47</f>
        <v>#DIV/0!</v>
      </c>
      <c r="FO393" s="946"/>
    </row>
    <row r="394" spans="2:171">
      <c r="B394" s="108"/>
      <c r="C394" s="108" t="s">
        <v>129</v>
      </c>
      <c r="D394" s="944"/>
      <c r="E394" s="778" t="str">
        <f>E48</f>
        <v>PTD</v>
      </c>
      <c r="G394" s="766">
        <f>G48</f>
        <v>0</v>
      </c>
      <c r="H394" s="766">
        <f>H48</f>
        <v>0</v>
      </c>
      <c r="I394" s="766">
        <f>I48</f>
        <v>0</v>
      </c>
      <c r="J394" s="766">
        <f>J48</f>
        <v>0</v>
      </c>
      <c r="K394" s="946">
        <f t="shared" si="476"/>
        <v>1</v>
      </c>
      <c r="L394" s="944"/>
      <c r="N394" s="945"/>
      <c r="O394" s="766" t="e">
        <f>O48</f>
        <v>#DIV/0!</v>
      </c>
      <c r="P394" s="766" t="e">
        <f>P48</f>
        <v>#DIV/0!</v>
      </c>
      <c r="Q394" s="766" t="e">
        <f>Q48</f>
        <v>#DIV/0!</v>
      </c>
      <c r="R394" s="766" t="e">
        <f>R48</f>
        <v>#DIV/0!</v>
      </c>
      <c r="S394" s="946"/>
      <c r="T394" s="944"/>
      <c r="V394" s="945"/>
      <c r="W394" s="766" t="e">
        <f>W48</f>
        <v>#DIV/0!</v>
      </c>
      <c r="X394" s="766" t="e">
        <f>X48</f>
        <v>#DIV/0!</v>
      </c>
      <c r="Y394" s="766" t="e">
        <f>Y48</f>
        <v>#DIV/0!</v>
      </c>
      <c r="Z394" s="766" t="e">
        <f>Z48</f>
        <v>#DIV/0!</v>
      </c>
      <c r="AA394" s="946"/>
      <c r="AB394" s="944"/>
      <c r="AD394" s="945"/>
      <c r="AE394" s="766" t="e">
        <f>AE48</f>
        <v>#DIV/0!</v>
      </c>
      <c r="AF394" s="766" t="e">
        <f>AF48</f>
        <v>#DIV/0!</v>
      </c>
      <c r="AG394" s="766" t="e">
        <f>AG48</f>
        <v>#DIV/0!</v>
      </c>
      <c r="AH394" s="766" t="e">
        <f>AH48</f>
        <v>#DIV/0!</v>
      </c>
      <c r="AI394" s="946"/>
      <c r="AJ394" s="944"/>
      <c r="AL394" s="945"/>
      <c r="AM394" s="766" t="e">
        <f>AM48</f>
        <v>#DIV/0!</v>
      </c>
      <c r="AN394" s="766" t="e">
        <f>AN48</f>
        <v>#DIV/0!</v>
      </c>
      <c r="AO394" s="766" t="e">
        <f>AO48</f>
        <v>#DIV/0!</v>
      </c>
      <c r="AP394" s="766" t="e">
        <f>AP48</f>
        <v>#DIV/0!</v>
      </c>
      <c r="AQ394" s="946"/>
      <c r="AR394" s="944"/>
      <c r="AT394" s="945"/>
      <c r="AU394" s="766" t="e">
        <f>AU48</f>
        <v>#DIV/0!</v>
      </c>
      <c r="AV394" s="766" t="e">
        <f>AV48</f>
        <v>#DIV/0!</v>
      </c>
      <c r="AW394" s="766" t="e">
        <f>AW48</f>
        <v>#DIV/0!</v>
      </c>
      <c r="AX394" s="766" t="e">
        <f>AX48</f>
        <v>#DIV/0!</v>
      </c>
      <c r="AY394" s="946"/>
      <c r="AZ394" s="944"/>
      <c r="BB394" s="945"/>
      <c r="BC394" s="766" t="e">
        <f>BC48</f>
        <v>#DIV/0!</v>
      </c>
      <c r="BD394" s="766" t="e">
        <f>BD48</f>
        <v>#DIV/0!</v>
      </c>
      <c r="BE394" s="766" t="e">
        <f>BE48</f>
        <v>#DIV/0!</v>
      </c>
      <c r="BF394" s="766" t="e">
        <f>BF48</f>
        <v>#DIV/0!</v>
      </c>
      <c r="BG394" s="946"/>
      <c r="BH394" s="944"/>
      <c r="BJ394" s="945"/>
      <c r="BK394" s="766" t="e">
        <f>BK48</f>
        <v>#DIV/0!</v>
      </c>
      <c r="BL394" s="766" t="e">
        <f>BL48</f>
        <v>#DIV/0!</v>
      </c>
      <c r="BM394" s="766" t="e">
        <f>BM48</f>
        <v>#DIV/0!</v>
      </c>
      <c r="BN394" s="766" t="e">
        <f>BN48</f>
        <v>#DIV/0!</v>
      </c>
      <c r="BO394" s="946"/>
      <c r="BP394" s="944"/>
      <c r="BR394" s="945"/>
      <c r="BS394" s="766" t="e">
        <f>BS48</f>
        <v>#DIV/0!</v>
      </c>
      <c r="BT394" s="766" t="e">
        <f>BT48</f>
        <v>#DIV/0!</v>
      </c>
      <c r="BU394" s="766" t="e">
        <f>BU48</f>
        <v>#DIV/0!</v>
      </c>
      <c r="BV394" s="766" t="e">
        <f>BV48</f>
        <v>#DIV/0!</v>
      </c>
      <c r="BW394" s="946"/>
      <c r="BX394" s="944"/>
      <c r="BZ394" s="945"/>
      <c r="CA394" s="766" t="e">
        <f>CA48</f>
        <v>#DIV/0!</v>
      </c>
      <c r="CB394" s="766" t="e">
        <f>CB48</f>
        <v>#DIV/0!</v>
      </c>
      <c r="CC394" s="766" t="e">
        <f>CC48</f>
        <v>#DIV/0!</v>
      </c>
      <c r="CD394" s="766" t="e">
        <f>CD48</f>
        <v>#DIV/0!</v>
      </c>
      <c r="CE394" s="946"/>
      <c r="CF394" s="944"/>
      <c r="CH394" s="945"/>
      <c r="CI394" s="766" t="e">
        <f>CI48</f>
        <v>#DIV/0!</v>
      </c>
      <c r="CJ394" s="766" t="e">
        <f>CJ48</f>
        <v>#DIV/0!</v>
      </c>
      <c r="CK394" s="766" t="e">
        <f>CK48</f>
        <v>#DIV/0!</v>
      </c>
      <c r="CL394" s="766" t="e">
        <f>CL48</f>
        <v>#DIV/0!</v>
      </c>
      <c r="CM394" s="946"/>
      <c r="CN394" s="944"/>
      <c r="CP394" s="945"/>
      <c r="CQ394" s="766" t="e">
        <f>CQ48</f>
        <v>#DIV/0!</v>
      </c>
      <c r="CR394" s="766" t="e">
        <f>CR48</f>
        <v>#DIV/0!</v>
      </c>
      <c r="CS394" s="766" t="e">
        <f>CS48</f>
        <v>#DIV/0!</v>
      </c>
      <c r="CT394" s="766" t="e">
        <f>CT48</f>
        <v>#DIV/0!</v>
      </c>
      <c r="CU394" s="946"/>
      <c r="CV394" s="944"/>
      <c r="CX394" s="945"/>
      <c r="CY394" s="766" t="e">
        <f>CY48</f>
        <v>#DIV/0!</v>
      </c>
      <c r="CZ394" s="766" t="e">
        <f>CZ48</f>
        <v>#DIV/0!</v>
      </c>
      <c r="DA394" s="766" t="e">
        <f>DA48</f>
        <v>#DIV/0!</v>
      </c>
      <c r="DB394" s="766" t="e">
        <f>DB48</f>
        <v>#DIV/0!</v>
      </c>
      <c r="DC394" s="946"/>
      <c r="DD394" s="944"/>
      <c r="DF394" s="945"/>
      <c r="DG394" s="766" t="e">
        <f>DG48</f>
        <v>#DIV/0!</v>
      </c>
      <c r="DH394" s="766" t="e">
        <f>DH48</f>
        <v>#DIV/0!</v>
      </c>
      <c r="DI394" s="766" t="e">
        <f>DI48</f>
        <v>#DIV/0!</v>
      </c>
      <c r="DJ394" s="766" t="e">
        <f>DJ48</f>
        <v>#DIV/0!</v>
      </c>
      <c r="DK394" s="946"/>
      <c r="DL394" s="944"/>
      <c r="DN394" s="945"/>
      <c r="DO394" s="766" t="e">
        <f>DO48</f>
        <v>#DIV/0!</v>
      </c>
      <c r="DP394" s="766" t="e">
        <f>DP48</f>
        <v>#DIV/0!</v>
      </c>
      <c r="DQ394" s="766" t="e">
        <f>DQ48</f>
        <v>#DIV/0!</v>
      </c>
      <c r="DR394" s="766" t="e">
        <f>DR48</f>
        <v>#DIV/0!</v>
      </c>
      <c r="DS394" s="946"/>
      <c r="DT394" s="944"/>
      <c r="DV394" s="945"/>
      <c r="DW394" s="766" t="e">
        <f>DW48</f>
        <v>#DIV/0!</v>
      </c>
      <c r="DX394" s="766" t="e">
        <f>DX48</f>
        <v>#DIV/0!</v>
      </c>
      <c r="DY394" s="766" t="e">
        <f>DY48</f>
        <v>#DIV/0!</v>
      </c>
      <c r="DZ394" s="766" t="e">
        <f>DZ48</f>
        <v>#DIV/0!</v>
      </c>
      <c r="EA394" s="946"/>
      <c r="EB394" s="944"/>
      <c r="ED394" s="945"/>
      <c r="EE394" s="766" t="e">
        <f>EE48</f>
        <v>#DIV/0!</v>
      </c>
      <c r="EF394" s="766" t="e">
        <f>EF48</f>
        <v>#DIV/0!</v>
      </c>
      <c r="EG394" s="766" t="e">
        <f>EG48</f>
        <v>#DIV/0!</v>
      </c>
      <c r="EH394" s="766" t="e">
        <f>EH48</f>
        <v>#DIV/0!</v>
      </c>
      <c r="EI394" s="946"/>
      <c r="EJ394" s="944"/>
      <c r="EL394" s="945"/>
      <c r="EM394" s="766" t="e">
        <f>EM48</f>
        <v>#DIV/0!</v>
      </c>
      <c r="EN394" s="766" t="e">
        <f>EN48</f>
        <v>#DIV/0!</v>
      </c>
      <c r="EO394" s="766" t="e">
        <f>EO48</f>
        <v>#DIV/0!</v>
      </c>
      <c r="EP394" s="766" t="e">
        <f>EP48</f>
        <v>#DIV/0!</v>
      </c>
      <c r="EQ394" s="946"/>
      <c r="ER394" s="944"/>
      <c r="ET394" s="945"/>
      <c r="EU394" s="766" t="e">
        <f>EU48</f>
        <v>#DIV/0!</v>
      </c>
      <c r="EV394" s="766" t="e">
        <f>EV48</f>
        <v>#DIV/0!</v>
      </c>
      <c r="EW394" s="766" t="e">
        <f>EW48</f>
        <v>#DIV/0!</v>
      </c>
      <c r="EX394" s="766" t="e">
        <f>EX48</f>
        <v>#DIV/0!</v>
      </c>
      <c r="EY394" s="946"/>
      <c r="EZ394" s="944"/>
      <c r="FB394" s="945"/>
      <c r="FC394" s="766" t="e">
        <f>FC48</f>
        <v>#DIV/0!</v>
      </c>
      <c r="FD394" s="766" t="e">
        <f>FD48</f>
        <v>#DIV/0!</v>
      </c>
      <c r="FE394" s="766" t="e">
        <f>FE48</f>
        <v>#DIV/0!</v>
      </c>
      <c r="FF394" s="766" t="e">
        <f>FF48</f>
        <v>#DIV/0!</v>
      </c>
      <c r="FG394" s="946"/>
      <c r="FH394" s="944"/>
      <c r="FJ394" s="945"/>
      <c r="FK394" s="766" t="e">
        <f>FK48</f>
        <v>#DIV/0!</v>
      </c>
      <c r="FL394" s="766" t="e">
        <f>FL48</f>
        <v>#DIV/0!</v>
      </c>
      <c r="FM394" s="766" t="e">
        <f>FM48</f>
        <v>#DIV/0!</v>
      </c>
      <c r="FN394" s="766" t="e">
        <f>FN48</f>
        <v>#DIV/0!</v>
      </c>
      <c r="FO394" s="946"/>
    </row>
    <row r="395" spans="2:171">
      <c r="B395" s="108"/>
      <c r="C395" s="108" t="s">
        <v>130</v>
      </c>
      <c r="D395" s="944"/>
      <c r="E395" s="778" t="str">
        <f>E49</f>
        <v>PTD</v>
      </c>
      <c r="G395" s="766">
        <f>G49</f>
        <v>0</v>
      </c>
      <c r="H395" s="766">
        <f>H49</f>
        <v>0</v>
      </c>
      <c r="I395" s="766">
        <f>I49</f>
        <v>0</v>
      </c>
      <c r="J395" s="766">
        <f>J49</f>
        <v>0</v>
      </c>
      <c r="K395" s="946">
        <f t="shared" si="476"/>
        <v>1</v>
      </c>
      <c r="L395" s="944"/>
      <c r="N395" s="945"/>
      <c r="O395" s="766" t="e">
        <f>O49</f>
        <v>#DIV/0!</v>
      </c>
      <c r="P395" s="766" t="e">
        <f>P49</f>
        <v>#DIV/0!</v>
      </c>
      <c r="Q395" s="766" t="e">
        <f>Q49</f>
        <v>#DIV/0!</v>
      </c>
      <c r="R395" s="766" t="e">
        <f>R49</f>
        <v>#DIV/0!</v>
      </c>
      <c r="S395" s="946"/>
      <c r="T395" s="944"/>
      <c r="V395" s="945"/>
      <c r="W395" s="766" t="e">
        <f>W49</f>
        <v>#DIV/0!</v>
      </c>
      <c r="X395" s="766" t="e">
        <f>X49</f>
        <v>#DIV/0!</v>
      </c>
      <c r="Y395" s="766" t="e">
        <f>Y49</f>
        <v>#DIV/0!</v>
      </c>
      <c r="Z395" s="766" t="e">
        <f>Z49</f>
        <v>#DIV/0!</v>
      </c>
      <c r="AA395" s="946"/>
      <c r="AB395" s="944"/>
      <c r="AD395" s="945"/>
      <c r="AE395" s="766" t="e">
        <f>AE49</f>
        <v>#DIV/0!</v>
      </c>
      <c r="AF395" s="766" t="e">
        <f>AF49</f>
        <v>#DIV/0!</v>
      </c>
      <c r="AG395" s="766" t="e">
        <f>AG49</f>
        <v>#DIV/0!</v>
      </c>
      <c r="AH395" s="766" t="e">
        <f>AH49</f>
        <v>#DIV/0!</v>
      </c>
      <c r="AI395" s="946"/>
      <c r="AJ395" s="944"/>
      <c r="AL395" s="945"/>
      <c r="AM395" s="766" t="e">
        <f>AM49</f>
        <v>#DIV/0!</v>
      </c>
      <c r="AN395" s="766" t="e">
        <f>AN49</f>
        <v>#DIV/0!</v>
      </c>
      <c r="AO395" s="766" t="e">
        <f>AO49</f>
        <v>#DIV/0!</v>
      </c>
      <c r="AP395" s="766" t="e">
        <f>AP49</f>
        <v>#DIV/0!</v>
      </c>
      <c r="AQ395" s="946"/>
      <c r="AR395" s="944"/>
      <c r="AT395" s="945"/>
      <c r="AU395" s="766" t="e">
        <f>AU49</f>
        <v>#DIV/0!</v>
      </c>
      <c r="AV395" s="766" t="e">
        <f>AV49</f>
        <v>#DIV/0!</v>
      </c>
      <c r="AW395" s="766" t="e">
        <f>AW49</f>
        <v>#DIV/0!</v>
      </c>
      <c r="AX395" s="766" t="e">
        <f>AX49</f>
        <v>#DIV/0!</v>
      </c>
      <c r="AY395" s="946"/>
      <c r="AZ395" s="944"/>
      <c r="BB395" s="945"/>
      <c r="BC395" s="766" t="e">
        <f>BC49</f>
        <v>#DIV/0!</v>
      </c>
      <c r="BD395" s="766" t="e">
        <f>BD49</f>
        <v>#DIV/0!</v>
      </c>
      <c r="BE395" s="766" t="e">
        <f>BE49</f>
        <v>#DIV/0!</v>
      </c>
      <c r="BF395" s="766" t="e">
        <f>BF49</f>
        <v>#DIV/0!</v>
      </c>
      <c r="BG395" s="946"/>
      <c r="BH395" s="944"/>
      <c r="BJ395" s="945"/>
      <c r="BK395" s="766" t="e">
        <f>BK49</f>
        <v>#DIV/0!</v>
      </c>
      <c r="BL395" s="766" t="e">
        <f>BL49</f>
        <v>#DIV/0!</v>
      </c>
      <c r="BM395" s="766" t="e">
        <f>BM49</f>
        <v>#DIV/0!</v>
      </c>
      <c r="BN395" s="766" t="e">
        <f>BN49</f>
        <v>#DIV/0!</v>
      </c>
      <c r="BO395" s="946"/>
      <c r="BP395" s="944"/>
      <c r="BR395" s="945"/>
      <c r="BS395" s="766" t="e">
        <f>BS49</f>
        <v>#DIV/0!</v>
      </c>
      <c r="BT395" s="766" t="e">
        <f>BT49</f>
        <v>#DIV/0!</v>
      </c>
      <c r="BU395" s="766" t="e">
        <f>BU49</f>
        <v>#DIV/0!</v>
      </c>
      <c r="BV395" s="766" t="e">
        <f>BV49</f>
        <v>#DIV/0!</v>
      </c>
      <c r="BW395" s="946"/>
      <c r="BX395" s="944"/>
      <c r="BZ395" s="945"/>
      <c r="CA395" s="766" t="e">
        <f>CA49</f>
        <v>#DIV/0!</v>
      </c>
      <c r="CB395" s="766" t="e">
        <f>CB49</f>
        <v>#DIV/0!</v>
      </c>
      <c r="CC395" s="766" t="e">
        <f>CC49</f>
        <v>#DIV/0!</v>
      </c>
      <c r="CD395" s="766" t="e">
        <f>CD49</f>
        <v>#DIV/0!</v>
      </c>
      <c r="CE395" s="946"/>
      <c r="CF395" s="944"/>
      <c r="CH395" s="945"/>
      <c r="CI395" s="766" t="e">
        <f>CI49</f>
        <v>#DIV/0!</v>
      </c>
      <c r="CJ395" s="766" t="e">
        <f>CJ49</f>
        <v>#DIV/0!</v>
      </c>
      <c r="CK395" s="766" t="e">
        <f>CK49</f>
        <v>#DIV/0!</v>
      </c>
      <c r="CL395" s="766" t="e">
        <f>CL49</f>
        <v>#DIV/0!</v>
      </c>
      <c r="CM395" s="946"/>
      <c r="CN395" s="944"/>
      <c r="CP395" s="945"/>
      <c r="CQ395" s="766" t="e">
        <f>CQ49</f>
        <v>#DIV/0!</v>
      </c>
      <c r="CR395" s="766" t="e">
        <f>CR49</f>
        <v>#DIV/0!</v>
      </c>
      <c r="CS395" s="766" t="e">
        <f>CS49</f>
        <v>#DIV/0!</v>
      </c>
      <c r="CT395" s="766" t="e">
        <f>CT49</f>
        <v>#DIV/0!</v>
      </c>
      <c r="CU395" s="946"/>
      <c r="CV395" s="944"/>
      <c r="CX395" s="945"/>
      <c r="CY395" s="766" t="e">
        <f>CY49</f>
        <v>#DIV/0!</v>
      </c>
      <c r="CZ395" s="766" t="e">
        <f>CZ49</f>
        <v>#DIV/0!</v>
      </c>
      <c r="DA395" s="766" t="e">
        <f>DA49</f>
        <v>#DIV/0!</v>
      </c>
      <c r="DB395" s="766" t="e">
        <f>DB49</f>
        <v>#DIV/0!</v>
      </c>
      <c r="DC395" s="946"/>
      <c r="DD395" s="944"/>
      <c r="DF395" s="945"/>
      <c r="DG395" s="766" t="e">
        <f>DG49</f>
        <v>#DIV/0!</v>
      </c>
      <c r="DH395" s="766" t="e">
        <f>DH49</f>
        <v>#DIV/0!</v>
      </c>
      <c r="DI395" s="766" t="e">
        <f>DI49</f>
        <v>#DIV/0!</v>
      </c>
      <c r="DJ395" s="766" t="e">
        <f>DJ49</f>
        <v>#DIV/0!</v>
      </c>
      <c r="DK395" s="946"/>
      <c r="DL395" s="944"/>
      <c r="DN395" s="945"/>
      <c r="DO395" s="766" t="e">
        <f>DO49</f>
        <v>#DIV/0!</v>
      </c>
      <c r="DP395" s="766" t="e">
        <f>DP49</f>
        <v>#DIV/0!</v>
      </c>
      <c r="DQ395" s="766" t="e">
        <f>DQ49</f>
        <v>#DIV/0!</v>
      </c>
      <c r="DR395" s="766" t="e">
        <f>DR49</f>
        <v>#DIV/0!</v>
      </c>
      <c r="DS395" s="946"/>
      <c r="DT395" s="944"/>
      <c r="DV395" s="945"/>
      <c r="DW395" s="766" t="e">
        <f>DW49</f>
        <v>#DIV/0!</v>
      </c>
      <c r="DX395" s="766" t="e">
        <f>DX49</f>
        <v>#DIV/0!</v>
      </c>
      <c r="DY395" s="766" t="e">
        <f>DY49</f>
        <v>#DIV/0!</v>
      </c>
      <c r="DZ395" s="766" t="e">
        <f>DZ49</f>
        <v>#DIV/0!</v>
      </c>
      <c r="EA395" s="946"/>
      <c r="EB395" s="944"/>
      <c r="ED395" s="945"/>
      <c r="EE395" s="766" t="e">
        <f>EE49</f>
        <v>#DIV/0!</v>
      </c>
      <c r="EF395" s="766" t="e">
        <f>EF49</f>
        <v>#DIV/0!</v>
      </c>
      <c r="EG395" s="766" t="e">
        <f>EG49</f>
        <v>#DIV/0!</v>
      </c>
      <c r="EH395" s="766" t="e">
        <f>EH49</f>
        <v>#DIV/0!</v>
      </c>
      <c r="EI395" s="946"/>
      <c r="EJ395" s="944"/>
      <c r="EL395" s="945"/>
      <c r="EM395" s="766" t="e">
        <f>EM49</f>
        <v>#DIV/0!</v>
      </c>
      <c r="EN395" s="766" t="e">
        <f>EN49</f>
        <v>#DIV/0!</v>
      </c>
      <c r="EO395" s="766" t="e">
        <f>EO49</f>
        <v>#DIV/0!</v>
      </c>
      <c r="EP395" s="766" t="e">
        <f>EP49</f>
        <v>#DIV/0!</v>
      </c>
      <c r="EQ395" s="946"/>
      <c r="ER395" s="944"/>
      <c r="ET395" s="945"/>
      <c r="EU395" s="766" t="e">
        <f>EU49</f>
        <v>#DIV/0!</v>
      </c>
      <c r="EV395" s="766" t="e">
        <f>EV49</f>
        <v>#DIV/0!</v>
      </c>
      <c r="EW395" s="766" t="e">
        <f>EW49</f>
        <v>#DIV/0!</v>
      </c>
      <c r="EX395" s="766" t="e">
        <f>EX49</f>
        <v>#DIV/0!</v>
      </c>
      <c r="EY395" s="946"/>
      <c r="EZ395" s="944"/>
      <c r="FB395" s="945"/>
      <c r="FC395" s="766" t="e">
        <f>FC49</f>
        <v>#DIV/0!</v>
      </c>
      <c r="FD395" s="766" t="e">
        <f>FD49</f>
        <v>#DIV/0!</v>
      </c>
      <c r="FE395" s="766" t="e">
        <f>FE49</f>
        <v>#DIV/0!</v>
      </c>
      <c r="FF395" s="766" t="e">
        <f>FF49</f>
        <v>#DIV/0!</v>
      </c>
      <c r="FG395" s="946"/>
      <c r="FH395" s="944"/>
      <c r="FJ395" s="945"/>
      <c r="FK395" s="766" t="e">
        <f>FK49</f>
        <v>#DIV/0!</v>
      </c>
      <c r="FL395" s="766" t="e">
        <f>FL49</f>
        <v>#DIV/0!</v>
      </c>
      <c r="FM395" s="766" t="e">
        <f>FM49</f>
        <v>#DIV/0!</v>
      </c>
      <c r="FN395" s="766" t="e">
        <f>FN49</f>
        <v>#DIV/0!</v>
      </c>
      <c r="FO395" s="946"/>
    </row>
    <row r="396" spans="2:171">
      <c r="B396" s="108"/>
      <c r="C396" s="108" t="s">
        <v>131</v>
      </c>
      <c r="D396" s="944"/>
      <c r="E396" s="778" t="str">
        <f>E50</f>
        <v>PTD</v>
      </c>
      <c r="G396" s="766">
        <f>G50</f>
        <v>0</v>
      </c>
      <c r="H396" s="766">
        <f>H50</f>
        <v>0</v>
      </c>
      <c r="I396" s="766">
        <f>I50</f>
        <v>0</v>
      </c>
      <c r="J396" s="766">
        <f>J50</f>
        <v>0</v>
      </c>
      <c r="K396" s="946">
        <f t="shared" si="476"/>
        <v>1</v>
      </c>
      <c r="L396" s="944"/>
      <c r="N396" s="945"/>
      <c r="O396" s="766" t="e">
        <f>O50</f>
        <v>#DIV/0!</v>
      </c>
      <c r="P396" s="766" t="e">
        <f>P50</f>
        <v>#DIV/0!</v>
      </c>
      <c r="Q396" s="766" t="e">
        <f>Q50</f>
        <v>#DIV/0!</v>
      </c>
      <c r="R396" s="766" t="e">
        <f>R50</f>
        <v>#DIV/0!</v>
      </c>
      <c r="S396" s="946"/>
      <c r="T396" s="944"/>
      <c r="V396" s="945"/>
      <c r="W396" s="766" t="e">
        <f>W50</f>
        <v>#DIV/0!</v>
      </c>
      <c r="X396" s="766" t="e">
        <f>X50</f>
        <v>#DIV/0!</v>
      </c>
      <c r="Y396" s="766" t="e">
        <f>Y50</f>
        <v>#DIV/0!</v>
      </c>
      <c r="Z396" s="766" t="e">
        <f>Z50</f>
        <v>#DIV/0!</v>
      </c>
      <c r="AA396" s="946"/>
      <c r="AB396" s="944"/>
      <c r="AD396" s="945"/>
      <c r="AE396" s="766" t="e">
        <f>AE50</f>
        <v>#DIV/0!</v>
      </c>
      <c r="AF396" s="766" t="e">
        <f>AF50</f>
        <v>#DIV/0!</v>
      </c>
      <c r="AG396" s="766" t="e">
        <f>AG50</f>
        <v>#DIV/0!</v>
      </c>
      <c r="AH396" s="766" t="e">
        <f>AH50</f>
        <v>#DIV/0!</v>
      </c>
      <c r="AI396" s="946"/>
      <c r="AJ396" s="944"/>
      <c r="AL396" s="945"/>
      <c r="AM396" s="766" t="e">
        <f>AM50</f>
        <v>#DIV/0!</v>
      </c>
      <c r="AN396" s="766" t="e">
        <f>AN50</f>
        <v>#DIV/0!</v>
      </c>
      <c r="AO396" s="766" t="e">
        <f>AO50</f>
        <v>#DIV/0!</v>
      </c>
      <c r="AP396" s="766" t="e">
        <f>AP50</f>
        <v>#DIV/0!</v>
      </c>
      <c r="AQ396" s="946"/>
      <c r="AR396" s="944"/>
      <c r="AT396" s="945"/>
      <c r="AU396" s="766" t="e">
        <f>AU50</f>
        <v>#DIV/0!</v>
      </c>
      <c r="AV396" s="766" t="e">
        <f>AV50</f>
        <v>#DIV/0!</v>
      </c>
      <c r="AW396" s="766" t="e">
        <f>AW50</f>
        <v>#DIV/0!</v>
      </c>
      <c r="AX396" s="766" t="e">
        <f>AX50</f>
        <v>#DIV/0!</v>
      </c>
      <c r="AY396" s="946"/>
      <c r="AZ396" s="944"/>
      <c r="BB396" s="945"/>
      <c r="BC396" s="766" t="e">
        <f>BC50</f>
        <v>#DIV/0!</v>
      </c>
      <c r="BD396" s="766" t="e">
        <f>BD50</f>
        <v>#DIV/0!</v>
      </c>
      <c r="BE396" s="766" t="e">
        <f>BE50</f>
        <v>#DIV/0!</v>
      </c>
      <c r="BF396" s="766" t="e">
        <f>BF50</f>
        <v>#DIV/0!</v>
      </c>
      <c r="BG396" s="946"/>
      <c r="BH396" s="944"/>
      <c r="BJ396" s="945"/>
      <c r="BK396" s="766" t="e">
        <f>BK50</f>
        <v>#DIV/0!</v>
      </c>
      <c r="BL396" s="766" t="e">
        <f>BL50</f>
        <v>#DIV/0!</v>
      </c>
      <c r="BM396" s="766" t="e">
        <f>BM50</f>
        <v>#DIV/0!</v>
      </c>
      <c r="BN396" s="766" t="e">
        <f>BN50</f>
        <v>#DIV/0!</v>
      </c>
      <c r="BO396" s="946"/>
      <c r="BP396" s="944"/>
      <c r="BR396" s="945"/>
      <c r="BS396" s="766" t="e">
        <f>BS50</f>
        <v>#DIV/0!</v>
      </c>
      <c r="BT396" s="766" t="e">
        <f>BT50</f>
        <v>#DIV/0!</v>
      </c>
      <c r="BU396" s="766" t="e">
        <f>BU50</f>
        <v>#DIV/0!</v>
      </c>
      <c r="BV396" s="766" t="e">
        <f>BV50</f>
        <v>#DIV/0!</v>
      </c>
      <c r="BW396" s="946"/>
      <c r="BX396" s="944"/>
      <c r="BZ396" s="945"/>
      <c r="CA396" s="766" t="e">
        <f>CA50</f>
        <v>#DIV/0!</v>
      </c>
      <c r="CB396" s="766" t="e">
        <f>CB50</f>
        <v>#DIV/0!</v>
      </c>
      <c r="CC396" s="766" t="e">
        <f>CC50</f>
        <v>#DIV/0!</v>
      </c>
      <c r="CD396" s="766" t="e">
        <f>CD50</f>
        <v>#DIV/0!</v>
      </c>
      <c r="CE396" s="946"/>
      <c r="CF396" s="944"/>
      <c r="CH396" s="945"/>
      <c r="CI396" s="766" t="e">
        <f>CI50</f>
        <v>#DIV/0!</v>
      </c>
      <c r="CJ396" s="766" t="e">
        <f>CJ50</f>
        <v>#DIV/0!</v>
      </c>
      <c r="CK396" s="766" t="e">
        <f>CK50</f>
        <v>#DIV/0!</v>
      </c>
      <c r="CL396" s="766" t="e">
        <f>CL50</f>
        <v>#DIV/0!</v>
      </c>
      <c r="CM396" s="946"/>
      <c r="CN396" s="944"/>
      <c r="CP396" s="945"/>
      <c r="CQ396" s="766" t="e">
        <f>CQ50</f>
        <v>#DIV/0!</v>
      </c>
      <c r="CR396" s="766" t="e">
        <f>CR50</f>
        <v>#DIV/0!</v>
      </c>
      <c r="CS396" s="766" t="e">
        <f>CS50</f>
        <v>#DIV/0!</v>
      </c>
      <c r="CT396" s="766" t="e">
        <f>CT50</f>
        <v>#DIV/0!</v>
      </c>
      <c r="CU396" s="946"/>
      <c r="CV396" s="944"/>
      <c r="CX396" s="945"/>
      <c r="CY396" s="766" t="e">
        <f>CY50</f>
        <v>#DIV/0!</v>
      </c>
      <c r="CZ396" s="766" t="e">
        <f>CZ50</f>
        <v>#DIV/0!</v>
      </c>
      <c r="DA396" s="766" t="e">
        <f>DA50</f>
        <v>#DIV/0!</v>
      </c>
      <c r="DB396" s="766" t="e">
        <f>DB50</f>
        <v>#DIV/0!</v>
      </c>
      <c r="DC396" s="946"/>
      <c r="DD396" s="944"/>
      <c r="DF396" s="945"/>
      <c r="DG396" s="766" t="e">
        <f>DG50</f>
        <v>#DIV/0!</v>
      </c>
      <c r="DH396" s="766" t="e">
        <f>DH50</f>
        <v>#DIV/0!</v>
      </c>
      <c r="DI396" s="766" t="e">
        <f>DI50</f>
        <v>#DIV/0!</v>
      </c>
      <c r="DJ396" s="766" t="e">
        <f>DJ50</f>
        <v>#DIV/0!</v>
      </c>
      <c r="DK396" s="946"/>
      <c r="DL396" s="944"/>
      <c r="DN396" s="945"/>
      <c r="DO396" s="766" t="e">
        <f>DO50</f>
        <v>#DIV/0!</v>
      </c>
      <c r="DP396" s="766" t="e">
        <f>DP50</f>
        <v>#DIV/0!</v>
      </c>
      <c r="DQ396" s="766" t="e">
        <f>DQ50</f>
        <v>#DIV/0!</v>
      </c>
      <c r="DR396" s="766" t="e">
        <f>DR50</f>
        <v>#DIV/0!</v>
      </c>
      <c r="DS396" s="946"/>
      <c r="DT396" s="944"/>
      <c r="DV396" s="945"/>
      <c r="DW396" s="766" t="e">
        <f>DW50</f>
        <v>#DIV/0!</v>
      </c>
      <c r="DX396" s="766" t="e">
        <f>DX50</f>
        <v>#DIV/0!</v>
      </c>
      <c r="DY396" s="766" t="e">
        <f>DY50</f>
        <v>#DIV/0!</v>
      </c>
      <c r="DZ396" s="766" t="e">
        <f>DZ50</f>
        <v>#DIV/0!</v>
      </c>
      <c r="EA396" s="946"/>
      <c r="EB396" s="944"/>
      <c r="ED396" s="945"/>
      <c r="EE396" s="766" t="e">
        <f>EE50</f>
        <v>#DIV/0!</v>
      </c>
      <c r="EF396" s="766" t="e">
        <f>EF50</f>
        <v>#DIV/0!</v>
      </c>
      <c r="EG396" s="766" t="e">
        <f>EG50</f>
        <v>#DIV/0!</v>
      </c>
      <c r="EH396" s="766" t="e">
        <f>EH50</f>
        <v>#DIV/0!</v>
      </c>
      <c r="EI396" s="946"/>
      <c r="EJ396" s="944"/>
      <c r="EL396" s="945"/>
      <c r="EM396" s="766" t="e">
        <f>EM50</f>
        <v>#DIV/0!</v>
      </c>
      <c r="EN396" s="766" t="e">
        <f>EN50</f>
        <v>#DIV/0!</v>
      </c>
      <c r="EO396" s="766" t="e">
        <f>EO50</f>
        <v>#DIV/0!</v>
      </c>
      <c r="EP396" s="766" t="e">
        <f>EP50</f>
        <v>#DIV/0!</v>
      </c>
      <c r="EQ396" s="946"/>
      <c r="ER396" s="944"/>
      <c r="ET396" s="945"/>
      <c r="EU396" s="766" t="e">
        <f>EU50</f>
        <v>#DIV/0!</v>
      </c>
      <c r="EV396" s="766" t="e">
        <f>EV50</f>
        <v>#DIV/0!</v>
      </c>
      <c r="EW396" s="766" t="e">
        <f>EW50</f>
        <v>#DIV/0!</v>
      </c>
      <c r="EX396" s="766" t="e">
        <f>EX50</f>
        <v>#DIV/0!</v>
      </c>
      <c r="EY396" s="946"/>
      <c r="EZ396" s="944"/>
      <c r="FB396" s="945"/>
      <c r="FC396" s="766" t="e">
        <f>FC50</f>
        <v>#DIV/0!</v>
      </c>
      <c r="FD396" s="766" t="e">
        <f>FD50</f>
        <v>#DIV/0!</v>
      </c>
      <c r="FE396" s="766" t="e">
        <f>FE50</f>
        <v>#DIV/0!</v>
      </c>
      <c r="FF396" s="766" t="e">
        <f>FF50</f>
        <v>#DIV/0!</v>
      </c>
      <c r="FG396" s="946"/>
      <c r="FH396" s="944"/>
      <c r="FJ396" s="945"/>
      <c r="FK396" s="766" t="e">
        <f>FK50</f>
        <v>#DIV/0!</v>
      </c>
      <c r="FL396" s="766" t="e">
        <f>FL50</f>
        <v>#DIV/0!</v>
      </c>
      <c r="FM396" s="766" t="e">
        <f>FM50</f>
        <v>#DIV/0!</v>
      </c>
      <c r="FN396" s="766" t="e">
        <f>FN50</f>
        <v>#DIV/0!</v>
      </c>
      <c r="FO396" s="946"/>
    </row>
    <row r="397" spans="2:171">
      <c r="B397" s="108"/>
      <c r="C397" s="108" t="s">
        <v>132</v>
      </c>
      <c r="D397" s="944"/>
      <c r="E397" s="778" t="str">
        <f>E51</f>
        <v>TD</v>
      </c>
      <c r="G397" s="766">
        <f>G51</f>
        <v>0</v>
      </c>
      <c r="H397" s="766">
        <f>H51</f>
        <v>0</v>
      </c>
      <c r="I397" s="766">
        <f>I51</f>
        <v>0</v>
      </c>
      <c r="J397" s="766">
        <f>J51</f>
        <v>0</v>
      </c>
      <c r="K397" s="946">
        <f t="shared" si="476"/>
        <v>1</v>
      </c>
      <c r="L397" s="944"/>
      <c r="N397" s="945"/>
      <c r="O397" s="766" t="e">
        <f>O51</f>
        <v>#DIV/0!</v>
      </c>
      <c r="P397" s="766" t="e">
        <f>P51</f>
        <v>#DIV/0!</v>
      </c>
      <c r="Q397" s="766" t="e">
        <f>Q51</f>
        <v>#DIV/0!</v>
      </c>
      <c r="R397" s="766" t="e">
        <f>R51</f>
        <v>#DIV/0!</v>
      </c>
      <c r="S397" s="946"/>
      <c r="T397" s="944"/>
      <c r="V397" s="945"/>
      <c r="W397" s="766" t="e">
        <f>W51</f>
        <v>#DIV/0!</v>
      </c>
      <c r="X397" s="766" t="e">
        <f>X51</f>
        <v>#DIV/0!</v>
      </c>
      <c r="Y397" s="766" t="e">
        <f>Y51</f>
        <v>#DIV/0!</v>
      </c>
      <c r="Z397" s="766" t="e">
        <f>Z51</f>
        <v>#DIV/0!</v>
      </c>
      <c r="AA397" s="946"/>
      <c r="AB397" s="944"/>
      <c r="AD397" s="945"/>
      <c r="AE397" s="766" t="e">
        <f>AE51</f>
        <v>#DIV/0!</v>
      </c>
      <c r="AF397" s="766" t="e">
        <f>AF51</f>
        <v>#DIV/0!</v>
      </c>
      <c r="AG397" s="766" t="e">
        <f>AG51</f>
        <v>#DIV/0!</v>
      </c>
      <c r="AH397" s="766" t="e">
        <f>AH51</f>
        <v>#DIV/0!</v>
      </c>
      <c r="AI397" s="946"/>
      <c r="AJ397" s="944"/>
      <c r="AL397" s="945"/>
      <c r="AM397" s="766" t="e">
        <f>AM51</f>
        <v>#DIV/0!</v>
      </c>
      <c r="AN397" s="766" t="e">
        <f>AN51</f>
        <v>#DIV/0!</v>
      </c>
      <c r="AO397" s="766" t="e">
        <f>AO51</f>
        <v>#DIV/0!</v>
      </c>
      <c r="AP397" s="766" t="e">
        <f>AP51</f>
        <v>#DIV/0!</v>
      </c>
      <c r="AQ397" s="946"/>
      <c r="AR397" s="944"/>
      <c r="AT397" s="945"/>
      <c r="AU397" s="766" t="e">
        <f>AU51</f>
        <v>#DIV/0!</v>
      </c>
      <c r="AV397" s="766" t="e">
        <f>AV51</f>
        <v>#DIV/0!</v>
      </c>
      <c r="AW397" s="766" t="e">
        <f>AW51</f>
        <v>#DIV/0!</v>
      </c>
      <c r="AX397" s="766" t="e">
        <f>AX51</f>
        <v>#DIV/0!</v>
      </c>
      <c r="AY397" s="946"/>
      <c r="AZ397" s="944"/>
      <c r="BB397" s="945"/>
      <c r="BC397" s="766" t="e">
        <f>BC51</f>
        <v>#DIV/0!</v>
      </c>
      <c r="BD397" s="766" t="e">
        <f>BD51</f>
        <v>#DIV/0!</v>
      </c>
      <c r="BE397" s="766" t="e">
        <f>BE51</f>
        <v>#DIV/0!</v>
      </c>
      <c r="BF397" s="766" t="e">
        <f>BF51</f>
        <v>#DIV/0!</v>
      </c>
      <c r="BG397" s="946"/>
      <c r="BH397" s="944"/>
      <c r="BJ397" s="945"/>
      <c r="BK397" s="766" t="e">
        <f>BK51</f>
        <v>#DIV/0!</v>
      </c>
      <c r="BL397" s="766" t="e">
        <f>BL51</f>
        <v>#DIV/0!</v>
      </c>
      <c r="BM397" s="766" t="e">
        <f>BM51</f>
        <v>#DIV/0!</v>
      </c>
      <c r="BN397" s="766" t="e">
        <f>BN51</f>
        <v>#DIV/0!</v>
      </c>
      <c r="BO397" s="946"/>
      <c r="BP397" s="944"/>
      <c r="BR397" s="945"/>
      <c r="BS397" s="766" t="e">
        <f>BS51</f>
        <v>#DIV/0!</v>
      </c>
      <c r="BT397" s="766" t="e">
        <f>BT51</f>
        <v>#DIV/0!</v>
      </c>
      <c r="BU397" s="766" t="e">
        <f>BU51</f>
        <v>#DIV/0!</v>
      </c>
      <c r="BV397" s="766" t="e">
        <f>BV51</f>
        <v>#DIV/0!</v>
      </c>
      <c r="BW397" s="946"/>
      <c r="BX397" s="944"/>
      <c r="BZ397" s="945"/>
      <c r="CA397" s="766" t="e">
        <f>CA51</f>
        <v>#DIV/0!</v>
      </c>
      <c r="CB397" s="766" t="e">
        <f>CB51</f>
        <v>#DIV/0!</v>
      </c>
      <c r="CC397" s="766" t="e">
        <f>CC51</f>
        <v>#DIV/0!</v>
      </c>
      <c r="CD397" s="766" t="e">
        <f>CD51</f>
        <v>#DIV/0!</v>
      </c>
      <c r="CE397" s="946"/>
      <c r="CF397" s="944"/>
      <c r="CH397" s="945"/>
      <c r="CI397" s="766" t="e">
        <f>CI51</f>
        <v>#DIV/0!</v>
      </c>
      <c r="CJ397" s="766" t="e">
        <f>CJ51</f>
        <v>#DIV/0!</v>
      </c>
      <c r="CK397" s="766" t="e">
        <f>CK51</f>
        <v>#DIV/0!</v>
      </c>
      <c r="CL397" s="766" t="e">
        <f>CL51</f>
        <v>#DIV/0!</v>
      </c>
      <c r="CM397" s="946"/>
      <c r="CN397" s="944"/>
      <c r="CP397" s="945"/>
      <c r="CQ397" s="766" t="e">
        <f>CQ51</f>
        <v>#DIV/0!</v>
      </c>
      <c r="CR397" s="766" t="e">
        <f>CR51</f>
        <v>#DIV/0!</v>
      </c>
      <c r="CS397" s="766" t="e">
        <f>CS51</f>
        <v>#DIV/0!</v>
      </c>
      <c r="CT397" s="766" t="e">
        <f>CT51</f>
        <v>#DIV/0!</v>
      </c>
      <c r="CU397" s="946"/>
      <c r="CV397" s="944"/>
      <c r="CX397" s="945"/>
      <c r="CY397" s="766" t="e">
        <f>CY51</f>
        <v>#DIV/0!</v>
      </c>
      <c r="CZ397" s="766" t="e">
        <f>CZ51</f>
        <v>#DIV/0!</v>
      </c>
      <c r="DA397" s="766" t="e">
        <f>DA51</f>
        <v>#DIV/0!</v>
      </c>
      <c r="DB397" s="766" t="e">
        <f>DB51</f>
        <v>#DIV/0!</v>
      </c>
      <c r="DC397" s="946"/>
      <c r="DD397" s="944"/>
      <c r="DF397" s="945"/>
      <c r="DG397" s="766" t="e">
        <f>DG51</f>
        <v>#DIV/0!</v>
      </c>
      <c r="DH397" s="766" t="e">
        <f>DH51</f>
        <v>#DIV/0!</v>
      </c>
      <c r="DI397" s="766" t="e">
        <f>DI51</f>
        <v>#DIV/0!</v>
      </c>
      <c r="DJ397" s="766" t="e">
        <f>DJ51</f>
        <v>#DIV/0!</v>
      </c>
      <c r="DK397" s="946"/>
      <c r="DL397" s="944"/>
      <c r="DN397" s="945"/>
      <c r="DO397" s="766" t="e">
        <f>DO51</f>
        <v>#DIV/0!</v>
      </c>
      <c r="DP397" s="766" t="e">
        <f>DP51</f>
        <v>#DIV/0!</v>
      </c>
      <c r="DQ397" s="766" t="e">
        <f>DQ51</f>
        <v>#DIV/0!</v>
      </c>
      <c r="DR397" s="766" t="e">
        <f>DR51</f>
        <v>#DIV/0!</v>
      </c>
      <c r="DS397" s="946"/>
      <c r="DT397" s="944"/>
      <c r="DV397" s="945"/>
      <c r="DW397" s="766" t="e">
        <f>DW51</f>
        <v>#DIV/0!</v>
      </c>
      <c r="DX397" s="766" t="e">
        <f>DX51</f>
        <v>#DIV/0!</v>
      </c>
      <c r="DY397" s="766" t="e">
        <f>DY51</f>
        <v>#DIV/0!</v>
      </c>
      <c r="DZ397" s="766" t="e">
        <f>DZ51</f>
        <v>#DIV/0!</v>
      </c>
      <c r="EA397" s="946"/>
      <c r="EB397" s="944"/>
      <c r="ED397" s="945"/>
      <c r="EE397" s="766" t="e">
        <f>EE51</f>
        <v>#DIV/0!</v>
      </c>
      <c r="EF397" s="766" t="e">
        <f>EF51</f>
        <v>#DIV/0!</v>
      </c>
      <c r="EG397" s="766" t="e">
        <f>EG51</f>
        <v>#DIV/0!</v>
      </c>
      <c r="EH397" s="766" t="e">
        <f>EH51</f>
        <v>#DIV/0!</v>
      </c>
      <c r="EI397" s="946"/>
      <c r="EJ397" s="944"/>
      <c r="EL397" s="945"/>
      <c r="EM397" s="766" t="e">
        <f>EM51</f>
        <v>#DIV/0!</v>
      </c>
      <c r="EN397" s="766" t="e">
        <f>EN51</f>
        <v>#DIV/0!</v>
      </c>
      <c r="EO397" s="766" t="e">
        <f>EO51</f>
        <v>#DIV/0!</v>
      </c>
      <c r="EP397" s="766" t="e">
        <f>EP51</f>
        <v>#DIV/0!</v>
      </c>
      <c r="EQ397" s="946"/>
      <c r="ER397" s="944"/>
      <c r="ET397" s="945"/>
      <c r="EU397" s="766" t="e">
        <f>EU51</f>
        <v>#DIV/0!</v>
      </c>
      <c r="EV397" s="766" t="e">
        <f>EV51</f>
        <v>#DIV/0!</v>
      </c>
      <c r="EW397" s="766" t="e">
        <f>EW51</f>
        <v>#DIV/0!</v>
      </c>
      <c r="EX397" s="766" t="e">
        <f>EX51</f>
        <v>#DIV/0!</v>
      </c>
      <c r="EY397" s="946"/>
      <c r="EZ397" s="944"/>
      <c r="FB397" s="945"/>
      <c r="FC397" s="766" t="e">
        <f>FC51</f>
        <v>#DIV/0!</v>
      </c>
      <c r="FD397" s="766" t="e">
        <f>FD51</f>
        <v>#DIV/0!</v>
      </c>
      <c r="FE397" s="766" t="e">
        <f>FE51</f>
        <v>#DIV/0!</v>
      </c>
      <c r="FF397" s="766" t="e">
        <f>FF51</f>
        <v>#DIV/0!</v>
      </c>
      <c r="FG397" s="946"/>
      <c r="FH397" s="944"/>
      <c r="FJ397" s="945"/>
      <c r="FK397" s="766" t="e">
        <f>FK51</f>
        <v>#DIV/0!</v>
      </c>
      <c r="FL397" s="766" t="e">
        <f>FL51</f>
        <v>#DIV/0!</v>
      </c>
      <c r="FM397" s="766" t="e">
        <f>FM51</f>
        <v>#DIV/0!</v>
      </c>
      <c r="FN397" s="766" t="e">
        <f>FN51</f>
        <v>#DIV/0!</v>
      </c>
      <c r="FO397" s="946"/>
    </row>
    <row r="398" spans="2:171">
      <c r="B398" s="108"/>
      <c r="C398" s="108" t="s">
        <v>133</v>
      </c>
      <c r="D398" s="944"/>
      <c r="E398" s="778" t="str">
        <f>E52</f>
        <v>PTD</v>
      </c>
      <c r="G398" s="766">
        <f>G52</f>
        <v>0</v>
      </c>
      <c r="H398" s="766">
        <f>H52</f>
        <v>0</v>
      </c>
      <c r="I398" s="766">
        <f>I52</f>
        <v>0</v>
      </c>
      <c r="J398" s="766">
        <f>J52</f>
        <v>0</v>
      </c>
      <c r="K398" s="946">
        <f t="shared" si="476"/>
        <v>1</v>
      </c>
      <c r="L398" s="944"/>
      <c r="N398" s="945"/>
      <c r="O398" s="766" t="e">
        <f>O52</f>
        <v>#DIV/0!</v>
      </c>
      <c r="P398" s="766" t="e">
        <f>P52</f>
        <v>#DIV/0!</v>
      </c>
      <c r="Q398" s="766" t="e">
        <f>Q52</f>
        <v>#DIV/0!</v>
      </c>
      <c r="R398" s="766" t="e">
        <f>R52</f>
        <v>#DIV/0!</v>
      </c>
      <c r="S398" s="946"/>
      <c r="T398" s="944"/>
      <c r="V398" s="945"/>
      <c r="W398" s="766" t="e">
        <f>W52</f>
        <v>#DIV/0!</v>
      </c>
      <c r="X398" s="766" t="e">
        <f>X52</f>
        <v>#DIV/0!</v>
      </c>
      <c r="Y398" s="766" t="e">
        <f>Y52</f>
        <v>#DIV/0!</v>
      </c>
      <c r="Z398" s="766" t="e">
        <f>Z52</f>
        <v>#DIV/0!</v>
      </c>
      <c r="AA398" s="946"/>
      <c r="AB398" s="944"/>
      <c r="AD398" s="945"/>
      <c r="AE398" s="766" t="e">
        <f>AE52</f>
        <v>#DIV/0!</v>
      </c>
      <c r="AF398" s="766" t="e">
        <f>AF52</f>
        <v>#DIV/0!</v>
      </c>
      <c r="AG398" s="766" t="e">
        <f>AG52</f>
        <v>#DIV/0!</v>
      </c>
      <c r="AH398" s="766" t="e">
        <f>AH52</f>
        <v>#DIV/0!</v>
      </c>
      <c r="AI398" s="946"/>
      <c r="AJ398" s="944"/>
      <c r="AL398" s="945"/>
      <c r="AM398" s="766" t="e">
        <f>AM52</f>
        <v>#DIV/0!</v>
      </c>
      <c r="AN398" s="766" t="e">
        <f>AN52</f>
        <v>#DIV/0!</v>
      </c>
      <c r="AO398" s="766" t="e">
        <f>AO52</f>
        <v>#DIV/0!</v>
      </c>
      <c r="AP398" s="766" t="e">
        <f>AP52</f>
        <v>#DIV/0!</v>
      </c>
      <c r="AQ398" s="946"/>
      <c r="AR398" s="944"/>
      <c r="AT398" s="945"/>
      <c r="AU398" s="766" t="e">
        <f>AU52</f>
        <v>#DIV/0!</v>
      </c>
      <c r="AV398" s="766" t="e">
        <f>AV52</f>
        <v>#DIV/0!</v>
      </c>
      <c r="AW398" s="766" t="e">
        <f>AW52</f>
        <v>#DIV/0!</v>
      </c>
      <c r="AX398" s="766" t="e">
        <f>AX52</f>
        <v>#DIV/0!</v>
      </c>
      <c r="AY398" s="946"/>
      <c r="AZ398" s="944"/>
      <c r="BB398" s="945"/>
      <c r="BC398" s="766" t="e">
        <f>BC52</f>
        <v>#DIV/0!</v>
      </c>
      <c r="BD398" s="766" t="e">
        <f>BD52</f>
        <v>#DIV/0!</v>
      </c>
      <c r="BE398" s="766" t="e">
        <f>BE52</f>
        <v>#DIV/0!</v>
      </c>
      <c r="BF398" s="766" t="e">
        <f>BF52</f>
        <v>#DIV/0!</v>
      </c>
      <c r="BG398" s="946"/>
      <c r="BH398" s="944"/>
      <c r="BJ398" s="945"/>
      <c r="BK398" s="766" t="e">
        <f>BK52</f>
        <v>#DIV/0!</v>
      </c>
      <c r="BL398" s="766" t="e">
        <f>BL52</f>
        <v>#DIV/0!</v>
      </c>
      <c r="BM398" s="766" t="e">
        <f>BM52</f>
        <v>#DIV/0!</v>
      </c>
      <c r="BN398" s="766" t="e">
        <f>BN52</f>
        <v>#DIV/0!</v>
      </c>
      <c r="BO398" s="946"/>
      <c r="BP398" s="944"/>
      <c r="BR398" s="945"/>
      <c r="BS398" s="766" t="e">
        <f>BS52</f>
        <v>#DIV/0!</v>
      </c>
      <c r="BT398" s="766" t="e">
        <f>BT52</f>
        <v>#DIV/0!</v>
      </c>
      <c r="BU398" s="766" t="e">
        <f>BU52</f>
        <v>#DIV/0!</v>
      </c>
      <c r="BV398" s="766" t="e">
        <f>BV52</f>
        <v>#DIV/0!</v>
      </c>
      <c r="BW398" s="946"/>
      <c r="BX398" s="944"/>
      <c r="BZ398" s="945"/>
      <c r="CA398" s="766" t="e">
        <f>CA52</f>
        <v>#DIV/0!</v>
      </c>
      <c r="CB398" s="766" t="e">
        <f>CB52</f>
        <v>#DIV/0!</v>
      </c>
      <c r="CC398" s="766" t="e">
        <f>CC52</f>
        <v>#DIV/0!</v>
      </c>
      <c r="CD398" s="766" t="e">
        <f>CD52</f>
        <v>#DIV/0!</v>
      </c>
      <c r="CE398" s="946"/>
      <c r="CF398" s="944"/>
      <c r="CH398" s="945"/>
      <c r="CI398" s="766" t="e">
        <f>CI52</f>
        <v>#DIV/0!</v>
      </c>
      <c r="CJ398" s="766" t="e">
        <f>CJ52</f>
        <v>#DIV/0!</v>
      </c>
      <c r="CK398" s="766" t="e">
        <f>CK52</f>
        <v>#DIV/0!</v>
      </c>
      <c r="CL398" s="766" t="e">
        <f>CL52</f>
        <v>#DIV/0!</v>
      </c>
      <c r="CM398" s="946"/>
      <c r="CN398" s="944"/>
      <c r="CP398" s="945"/>
      <c r="CQ398" s="766" t="e">
        <f>CQ52</f>
        <v>#DIV/0!</v>
      </c>
      <c r="CR398" s="766" t="e">
        <f>CR52</f>
        <v>#DIV/0!</v>
      </c>
      <c r="CS398" s="766" t="e">
        <f>CS52</f>
        <v>#DIV/0!</v>
      </c>
      <c r="CT398" s="766" t="e">
        <f>CT52</f>
        <v>#DIV/0!</v>
      </c>
      <c r="CU398" s="946"/>
      <c r="CV398" s="944"/>
      <c r="CX398" s="945"/>
      <c r="CY398" s="766" t="e">
        <f>CY52</f>
        <v>#DIV/0!</v>
      </c>
      <c r="CZ398" s="766" t="e">
        <f>CZ52</f>
        <v>#DIV/0!</v>
      </c>
      <c r="DA398" s="766" t="e">
        <f>DA52</f>
        <v>#DIV/0!</v>
      </c>
      <c r="DB398" s="766" t="e">
        <f>DB52</f>
        <v>#DIV/0!</v>
      </c>
      <c r="DC398" s="946"/>
      <c r="DD398" s="944"/>
      <c r="DF398" s="945"/>
      <c r="DG398" s="766" t="e">
        <f>DG52</f>
        <v>#DIV/0!</v>
      </c>
      <c r="DH398" s="766" t="e">
        <f>DH52</f>
        <v>#DIV/0!</v>
      </c>
      <c r="DI398" s="766" t="e">
        <f>DI52</f>
        <v>#DIV/0!</v>
      </c>
      <c r="DJ398" s="766" t="e">
        <f>DJ52</f>
        <v>#DIV/0!</v>
      </c>
      <c r="DK398" s="946"/>
      <c r="DL398" s="944"/>
      <c r="DN398" s="945"/>
      <c r="DO398" s="766" t="e">
        <f>DO52</f>
        <v>#DIV/0!</v>
      </c>
      <c r="DP398" s="766" t="e">
        <f>DP52</f>
        <v>#DIV/0!</v>
      </c>
      <c r="DQ398" s="766" t="e">
        <f>DQ52</f>
        <v>#DIV/0!</v>
      </c>
      <c r="DR398" s="766" t="e">
        <f>DR52</f>
        <v>#DIV/0!</v>
      </c>
      <c r="DS398" s="946"/>
      <c r="DT398" s="944"/>
      <c r="DV398" s="945"/>
      <c r="DW398" s="766" t="e">
        <f>DW52</f>
        <v>#DIV/0!</v>
      </c>
      <c r="DX398" s="766" t="e">
        <f>DX52</f>
        <v>#DIV/0!</v>
      </c>
      <c r="DY398" s="766" t="e">
        <f>DY52</f>
        <v>#DIV/0!</v>
      </c>
      <c r="DZ398" s="766" t="e">
        <f>DZ52</f>
        <v>#DIV/0!</v>
      </c>
      <c r="EA398" s="946"/>
      <c r="EB398" s="944"/>
      <c r="ED398" s="945"/>
      <c r="EE398" s="766" t="e">
        <f>EE52</f>
        <v>#DIV/0!</v>
      </c>
      <c r="EF398" s="766" t="e">
        <f>EF52</f>
        <v>#DIV/0!</v>
      </c>
      <c r="EG398" s="766" t="e">
        <f>EG52</f>
        <v>#DIV/0!</v>
      </c>
      <c r="EH398" s="766" t="e">
        <f>EH52</f>
        <v>#DIV/0!</v>
      </c>
      <c r="EI398" s="946"/>
      <c r="EJ398" s="944"/>
      <c r="EL398" s="945"/>
      <c r="EM398" s="766" t="e">
        <f>EM52</f>
        <v>#DIV/0!</v>
      </c>
      <c r="EN398" s="766" t="e">
        <f>EN52</f>
        <v>#DIV/0!</v>
      </c>
      <c r="EO398" s="766" t="e">
        <f>EO52</f>
        <v>#DIV/0!</v>
      </c>
      <c r="EP398" s="766" t="e">
        <f>EP52</f>
        <v>#DIV/0!</v>
      </c>
      <c r="EQ398" s="946"/>
      <c r="ER398" s="944"/>
      <c r="ET398" s="945"/>
      <c r="EU398" s="766" t="e">
        <f>EU52</f>
        <v>#DIV/0!</v>
      </c>
      <c r="EV398" s="766" t="e">
        <f>EV52</f>
        <v>#DIV/0!</v>
      </c>
      <c r="EW398" s="766" t="e">
        <f>EW52</f>
        <v>#DIV/0!</v>
      </c>
      <c r="EX398" s="766" t="e">
        <f>EX52</f>
        <v>#DIV/0!</v>
      </c>
      <c r="EY398" s="946"/>
      <c r="EZ398" s="944"/>
      <c r="FB398" s="945"/>
      <c r="FC398" s="766" t="e">
        <f>FC52</f>
        <v>#DIV/0!</v>
      </c>
      <c r="FD398" s="766" t="e">
        <f>FD52</f>
        <v>#DIV/0!</v>
      </c>
      <c r="FE398" s="766" t="e">
        <f>FE52</f>
        <v>#DIV/0!</v>
      </c>
      <c r="FF398" s="766" t="e">
        <f>FF52</f>
        <v>#DIV/0!</v>
      </c>
      <c r="FG398" s="946"/>
      <c r="FH398" s="944"/>
      <c r="FJ398" s="945"/>
      <c r="FK398" s="766" t="e">
        <f>FK52</f>
        <v>#DIV/0!</v>
      </c>
      <c r="FL398" s="766" t="e">
        <f>FL52</f>
        <v>#DIV/0!</v>
      </c>
      <c r="FM398" s="766" t="e">
        <f>FM52</f>
        <v>#DIV/0!</v>
      </c>
      <c r="FN398" s="766" t="e">
        <f>FN52</f>
        <v>#DIV/0!</v>
      </c>
      <c r="FO398" s="946"/>
    </row>
    <row r="399" spans="2:171">
      <c r="B399" s="108"/>
      <c r="C399" s="108" t="s">
        <v>134</v>
      </c>
      <c r="D399" s="944"/>
      <c r="E399" s="778" t="str">
        <f>E55</f>
        <v>PTD</v>
      </c>
      <c r="G399" s="766">
        <f>G55</f>
        <v>0</v>
      </c>
      <c r="H399" s="766">
        <f>H55</f>
        <v>0</v>
      </c>
      <c r="I399" s="766">
        <f>I55</f>
        <v>0</v>
      </c>
      <c r="J399" s="766">
        <f>J55</f>
        <v>0</v>
      </c>
      <c r="K399" s="946">
        <f t="shared" si="476"/>
        <v>1</v>
      </c>
      <c r="L399" s="944"/>
      <c r="N399" s="945"/>
      <c r="O399" s="766" t="e">
        <f>O55</f>
        <v>#DIV/0!</v>
      </c>
      <c r="P399" s="766" t="e">
        <f>P55</f>
        <v>#DIV/0!</v>
      </c>
      <c r="Q399" s="766" t="e">
        <f>Q55</f>
        <v>#DIV/0!</v>
      </c>
      <c r="R399" s="766" t="e">
        <f>R55</f>
        <v>#DIV/0!</v>
      </c>
      <c r="S399" s="946"/>
      <c r="T399" s="944"/>
      <c r="V399" s="945"/>
      <c r="W399" s="766" t="e">
        <f>W55</f>
        <v>#DIV/0!</v>
      </c>
      <c r="X399" s="766" t="e">
        <f>X55</f>
        <v>#DIV/0!</v>
      </c>
      <c r="Y399" s="766" t="e">
        <f>Y55</f>
        <v>#DIV/0!</v>
      </c>
      <c r="Z399" s="766" t="e">
        <f>Z55</f>
        <v>#DIV/0!</v>
      </c>
      <c r="AA399" s="946"/>
      <c r="AB399" s="944"/>
      <c r="AD399" s="945"/>
      <c r="AE399" s="766" t="e">
        <f>AE55</f>
        <v>#DIV/0!</v>
      </c>
      <c r="AF399" s="766" t="e">
        <f>AF55</f>
        <v>#DIV/0!</v>
      </c>
      <c r="AG399" s="766" t="e">
        <f>AG55</f>
        <v>#DIV/0!</v>
      </c>
      <c r="AH399" s="766" t="e">
        <f>AH55</f>
        <v>#DIV/0!</v>
      </c>
      <c r="AI399" s="946"/>
      <c r="AJ399" s="944"/>
      <c r="AL399" s="945"/>
      <c r="AM399" s="766" t="e">
        <f>AM55</f>
        <v>#DIV/0!</v>
      </c>
      <c r="AN399" s="766" t="e">
        <f>AN55</f>
        <v>#DIV/0!</v>
      </c>
      <c r="AO399" s="766" t="e">
        <f>AO55</f>
        <v>#DIV/0!</v>
      </c>
      <c r="AP399" s="766" t="e">
        <f>AP55</f>
        <v>#DIV/0!</v>
      </c>
      <c r="AQ399" s="946"/>
      <c r="AR399" s="944"/>
      <c r="AT399" s="945"/>
      <c r="AU399" s="766" t="e">
        <f>AU55</f>
        <v>#DIV/0!</v>
      </c>
      <c r="AV399" s="766" t="e">
        <f>AV55</f>
        <v>#DIV/0!</v>
      </c>
      <c r="AW399" s="766" t="e">
        <f>AW55</f>
        <v>#DIV/0!</v>
      </c>
      <c r="AX399" s="766" t="e">
        <f>AX55</f>
        <v>#DIV/0!</v>
      </c>
      <c r="AY399" s="946"/>
      <c r="AZ399" s="944"/>
      <c r="BB399" s="945"/>
      <c r="BC399" s="766" t="e">
        <f>BC55</f>
        <v>#DIV/0!</v>
      </c>
      <c r="BD399" s="766" t="e">
        <f>BD55</f>
        <v>#DIV/0!</v>
      </c>
      <c r="BE399" s="766" t="e">
        <f>BE55</f>
        <v>#DIV/0!</v>
      </c>
      <c r="BF399" s="766" t="e">
        <f>BF55</f>
        <v>#DIV/0!</v>
      </c>
      <c r="BG399" s="946"/>
      <c r="BH399" s="944"/>
      <c r="BJ399" s="945"/>
      <c r="BK399" s="766" t="e">
        <f>BK55</f>
        <v>#DIV/0!</v>
      </c>
      <c r="BL399" s="766" t="e">
        <f>BL55</f>
        <v>#DIV/0!</v>
      </c>
      <c r="BM399" s="766" t="e">
        <f>BM55</f>
        <v>#DIV/0!</v>
      </c>
      <c r="BN399" s="766" t="e">
        <f>BN55</f>
        <v>#DIV/0!</v>
      </c>
      <c r="BO399" s="946"/>
      <c r="BP399" s="944"/>
      <c r="BR399" s="945"/>
      <c r="BS399" s="766" t="e">
        <f>BS55</f>
        <v>#DIV/0!</v>
      </c>
      <c r="BT399" s="766" t="e">
        <f>BT55</f>
        <v>#DIV/0!</v>
      </c>
      <c r="BU399" s="766" t="e">
        <f>BU55</f>
        <v>#DIV/0!</v>
      </c>
      <c r="BV399" s="766" t="e">
        <f>BV55</f>
        <v>#DIV/0!</v>
      </c>
      <c r="BW399" s="946"/>
      <c r="BX399" s="944"/>
      <c r="BZ399" s="945"/>
      <c r="CA399" s="766" t="e">
        <f>CA55</f>
        <v>#DIV/0!</v>
      </c>
      <c r="CB399" s="766" t="e">
        <f>CB55</f>
        <v>#DIV/0!</v>
      </c>
      <c r="CC399" s="766" t="e">
        <f>CC55</f>
        <v>#DIV/0!</v>
      </c>
      <c r="CD399" s="766" t="e">
        <f>CD55</f>
        <v>#DIV/0!</v>
      </c>
      <c r="CE399" s="946"/>
      <c r="CF399" s="944"/>
      <c r="CH399" s="945"/>
      <c r="CI399" s="766" t="e">
        <f>CI55</f>
        <v>#DIV/0!</v>
      </c>
      <c r="CJ399" s="766" t="e">
        <f>CJ55</f>
        <v>#DIV/0!</v>
      </c>
      <c r="CK399" s="766" t="e">
        <f>CK55</f>
        <v>#DIV/0!</v>
      </c>
      <c r="CL399" s="766" t="e">
        <f>CL55</f>
        <v>#DIV/0!</v>
      </c>
      <c r="CM399" s="946"/>
      <c r="CN399" s="944"/>
      <c r="CP399" s="945"/>
      <c r="CQ399" s="766" t="e">
        <f>CQ55</f>
        <v>#DIV/0!</v>
      </c>
      <c r="CR399" s="766" t="e">
        <f>CR55</f>
        <v>#DIV/0!</v>
      </c>
      <c r="CS399" s="766" t="e">
        <f>CS55</f>
        <v>#DIV/0!</v>
      </c>
      <c r="CT399" s="766" t="e">
        <f>CT55</f>
        <v>#DIV/0!</v>
      </c>
      <c r="CU399" s="946"/>
      <c r="CV399" s="944"/>
      <c r="CX399" s="945"/>
      <c r="CY399" s="766" t="e">
        <f>CY55</f>
        <v>#DIV/0!</v>
      </c>
      <c r="CZ399" s="766" t="e">
        <f>CZ55</f>
        <v>#DIV/0!</v>
      </c>
      <c r="DA399" s="766" t="e">
        <f>DA55</f>
        <v>#DIV/0!</v>
      </c>
      <c r="DB399" s="766" t="e">
        <f>DB55</f>
        <v>#DIV/0!</v>
      </c>
      <c r="DC399" s="946"/>
      <c r="DD399" s="944"/>
      <c r="DF399" s="945"/>
      <c r="DG399" s="766" t="e">
        <f>DG55</f>
        <v>#DIV/0!</v>
      </c>
      <c r="DH399" s="766" t="e">
        <f>DH55</f>
        <v>#DIV/0!</v>
      </c>
      <c r="DI399" s="766" t="e">
        <f>DI55</f>
        <v>#DIV/0!</v>
      </c>
      <c r="DJ399" s="766" t="e">
        <f>DJ55</f>
        <v>#DIV/0!</v>
      </c>
      <c r="DK399" s="946"/>
      <c r="DL399" s="944"/>
      <c r="DN399" s="945"/>
      <c r="DO399" s="766" t="e">
        <f>DO55</f>
        <v>#DIV/0!</v>
      </c>
      <c r="DP399" s="766" t="e">
        <f>DP55</f>
        <v>#DIV/0!</v>
      </c>
      <c r="DQ399" s="766" t="e">
        <f>DQ55</f>
        <v>#DIV/0!</v>
      </c>
      <c r="DR399" s="766" t="e">
        <f>DR55</f>
        <v>#DIV/0!</v>
      </c>
      <c r="DS399" s="946"/>
      <c r="DT399" s="944"/>
      <c r="DV399" s="945"/>
      <c r="DW399" s="766" t="e">
        <f>DW55</f>
        <v>#DIV/0!</v>
      </c>
      <c r="DX399" s="766" t="e">
        <f>DX55</f>
        <v>#DIV/0!</v>
      </c>
      <c r="DY399" s="766" t="e">
        <f>DY55</f>
        <v>#DIV/0!</v>
      </c>
      <c r="DZ399" s="766" t="e">
        <f>DZ55</f>
        <v>#DIV/0!</v>
      </c>
      <c r="EA399" s="946"/>
      <c r="EB399" s="944"/>
      <c r="ED399" s="945"/>
      <c r="EE399" s="766" t="e">
        <f>EE55</f>
        <v>#DIV/0!</v>
      </c>
      <c r="EF399" s="766" t="e">
        <f>EF55</f>
        <v>#DIV/0!</v>
      </c>
      <c r="EG399" s="766" t="e">
        <f>EG55</f>
        <v>#DIV/0!</v>
      </c>
      <c r="EH399" s="766" t="e">
        <f>EH55</f>
        <v>#DIV/0!</v>
      </c>
      <c r="EI399" s="946"/>
      <c r="EJ399" s="944"/>
      <c r="EL399" s="945"/>
      <c r="EM399" s="766" t="e">
        <f>EM55</f>
        <v>#DIV/0!</v>
      </c>
      <c r="EN399" s="766" t="e">
        <f>EN55</f>
        <v>#DIV/0!</v>
      </c>
      <c r="EO399" s="766" t="e">
        <f>EO55</f>
        <v>#DIV/0!</v>
      </c>
      <c r="EP399" s="766" t="e">
        <f>EP55</f>
        <v>#DIV/0!</v>
      </c>
      <c r="EQ399" s="946"/>
      <c r="ER399" s="944"/>
      <c r="ET399" s="945"/>
      <c r="EU399" s="766" t="e">
        <f>EU55</f>
        <v>#DIV/0!</v>
      </c>
      <c r="EV399" s="766" t="e">
        <f>EV55</f>
        <v>#DIV/0!</v>
      </c>
      <c r="EW399" s="766" t="e">
        <f>EW55</f>
        <v>#DIV/0!</v>
      </c>
      <c r="EX399" s="766" t="e">
        <f>EX55</f>
        <v>#DIV/0!</v>
      </c>
      <c r="EY399" s="946"/>
      <c r="EZ399" s="944"/>
      <c r="FB399" s="945"/>
      <c r="FC399" s="766" t="e">
        <f>FC55</f>
        <v>#DIV/0!</v>
      </c>
      <c r="FD399" s="766" t="e">
        <f>FD55</f>
        <v>#DIV/0!</v>
      </c>
      <c r="FE399" s="766" t="e">
        <f>FE55</f>
        <v>#DIV/0!</v>
      </c>
      <c r="FF399" s="766" t="e">
        <f>FF55</f>
        <v>#DIV/0!</v>
      </c>
      <c r="FG399" s="946"/>
      <c r="FH399" s="944"/>
      <c r="FJ399" s="945"/>
      <c r="FK399" s="766" t="e">
        <f>FK55</f>
        <v>#DIV/0!</v>
      </c>
      <c r="FL399" s="766" t="e">
        <f>FL55</f>
        <v>#DIV/0!</v>
      </c>
      <c r="FM399" s="766" t="e">
        <f>FM55</f>
        <v>#DIV/0!</v>
      </c>
      <c r="FN399" s="766" t="e">
        <f>FN55</f>
        <v>#DIV/0!</v>
      </c>
      <c r="FO399" s="946"/>
    </row>
    <row r="400" spans="2:171">
      <c r="B400" s="108"/>
      <c r="C400" s="108" t="s">
        <v>247</v>
      </c>
      <c r="D400" s="944"/>
      <c r="E400" s="778" t="str">
        <f>E56</f>
        <v>DIRECT</v>
      </c>
      <c r="G400" s="766">
        <f>G56</f>
        <v>0</v>
      </c>
      <c r="H400" s="766">
        <f>H56</f>
        <v>0</v>
      </c>
      <c r="I400" s="766">
        <f>I56</f>
        <v>0</v>
      </c>
      <c r="J400" s="766">
        <f>J56</f>
        <v>0</v>
      </c>
      <c r="K400" s="946">
        <f t="shared" si="476"/>
        <v>0</v>
      </c>
      <c r="L400" s="944"/>
      <c r="N400" s="945"/>
      <c r="O400" s="766" t="e">
        <f>O56</f>
        <v>#DIV/0!</v>
      </c>
      <c r="P400" s="766" t="e">
        <f>P56</f>
        <v>#DIV/0!</v>
      </c>
      <c r="Q400" s="766" t="e">
        <f>Q56</f>
        <v>#DIV/0!</v>
      </c>
      <c r="R400" s="766" t="e">
        <f>R56</f>
        <v>#DIV/0!</v>
      </c>
      <c r="S400" s="946"/>
      <c r="T400" s="944"/>
      <c r="V400" s="945"/>
      <c r="W400" s="766" t="e">
        <f>W56</f>
        <v>#DIV/0!</v>
      </c>
      <c r="X400" s="766" t="e">
        <f>X56</f>
        <v>#DIV/0!</v>
      </c>
      <c r="Y400" s="766" t="e">
        <f>Y56</f>
        <v>#DIV/0!</v>
      </c>
      <c r="Z400" s="766" t="e">
        <f>Z56</f>
        <v>#DIV/0!</v>
      </c>
      <c r="AA400" s="946"/>
      <c r="AB400" s="944"/>
      <c r="AD400" s="945"/>
      <c r="AE400" s="766" t="e">
        <f>AE56</f>
        <v>#DIV/0!</v>
      </c>
      <c r="AF400" s="766" t="e">
        <f>AF56</f>
        <v>#DIV/0!</v>
      </c>
      <c r="AG400" s="766" t="e">
        <f>AG56</f>
        <v>#DIV/0!</v>
      </c>
      <c r="AH400" s="766" t="e">
        <f>AH56</f>
        <v>#DIV/0!</v>
      </c>
      <c r="AI400" s="946"/>
      <c r="AJ400" s="944"/>
      <c r="AL400" s="945"/>
      <c r="AM400" s="766" t="e">
        <f>AM56</f>
        <v>#DIV/0!</v>
      </c>
      <c r="AN400" s="766" t="e">
        <f>AN56</f>
        <v>#DIV/0!</v>
      </c>
      <c r="AO400" s="766" t="e">
        <f>AO56</f>
        <v>#DIV/0!</v>
      </c>
      <c r="AP400" s="766" t="e">
        <f>AP56</f>
        <v>#DIV/0!</v>
      </c>
      <c r="AQ400" s="946"/>
      <c r="AR400" s="944"/>
      <c r="AT400" s="945"/>
      <c r="AU400" s="766" t="e">
        <f>AU56</f>
        <v>#DIV/0!</v>
      </c>
      <c r="AV400" s="766" t="e">
        <f>AV56</f>
        <v>#DIV/0!</v>
      </c>
      <c r="AW400" s="766" t="e">
        <f>AW56</f>
        <v>#DIV/0!</v>
      </c>
      <c r="AX400" s="766" t="e">
        <f>AX56</f>
        <v>#DIV/0!</v>
      </c>
      <c r="AY400" s="946"/>
      <c r="AZ400" s="944"/>
      <c r="BB400" s="945"/>
      <c r="BC400" s="766" t="e">
        <f>BC56</f>
        <v>#DIV/0!</v>
      </c>
      <c r="BD400" s="766" t="e">
        <f>BD56</f>
        <v>#DIV/0!</v>
      </c>
      <c r="BE400" s="766" t="e">
        <f>BE56</f>
        <v>#DIV/0!</v>
      </c>
      <c r="BF400" s="766" t="e">
        <f>BF56</f>
        <v>#DIV/0!</v>
      </c>
      <c r="BG400" s="946"/>
      <c r="BH400" s="944"/>
      <c r="BJ400" s="945"/>
      <c r="BK400" s="766" t="e">
        <f>BK56</f>
        <v>#DIV/0!</v>
      </c>
      <c r="BL400" s="766" t="e">
        <f>BL56</f>
        <v>#DIV/0!</v>
      </c>
      <c r="BM400" s="766" t="e">
        <f>BM56</f>
        <v>#DIV/0!</v>
      </c>
      <c r="BN400" s="766" t="e">
        <f>BN56</f>
        <v>#DIV/0!</v>
      </c>
      <c r="BO400" s="946"/>
      <c r="BP400" s="944"/>
      <c r="BR400" s="945"/>
      <c r="BS400" s="766" t="e">
        <f>BS56</f>
        <v>#DIV/0!</v>
      </c>
      <c r="BT400" s="766" t="e">
        <f>BT56</f>
        <v>#DIV/0!</v>
      </c>
      <c r="BU400" s="766" t="e">
        <f>BU56</f>
        <v>#DIV/0!</v>
      </c>
      <c r="BV400" s="766" t="e">
        <f>BV56</f>
        <v>#DIV/0!</v>
      </c>
      <c r="BW400" s="946"/>
      <c r="BX400" s="944"/>
      <c r="BZ400" s="945"/>
      <c r="CA400" s="766" t="e">
        <f>CA56</f>
        <v>#DIV/0!</v>
      </c>
      <c r="CB400" s="766" t="e">
        <f>CB56</f>
        <v>#DIV/0!</v>
      </c>
      <c r="CC400" s="766" t="e">
        <f>CC56</f>
        <v>#DIV/0!</v>
      </c>
      <c r="CD400" s="766" t="e">
        <f>CD56</f>
        <v>#DIV/0!</v>
      </c>
      <c r="CE400" s="946"/>
      <c r="CF400" s="944"/>
      <c r="CH400" s="945"/>
      <c r="CI400" s="766" t="e">
        <f>CI56</f>
        <v>#DIV/0!</v>
      </c>
      <c r="CJ400" s="766" t="e">
        <f>CJ56</f>
        <v>#DIV/0!</v>
      </c>
      <c r="CK400" s="766" t="e">
        <f>CK56</f>
        <v>#DIV/0!</v>
      </c>
      <c r="CL400" s="766" t="e">
        <f>CL56</f>
        <v>#DIV/0!</v>
      </c>
      <c r="CM400" s="946"/>
      <c r="CN400" s="944"/>
      <c r="CP400" s="945"/>
      <c r="CQ400" s="766" t="e">
        <f>CQ56</f>
        <v>#DIV/0!</v>
      </c>
      <c r="CR400" s="766" t="e">
        <f>CR56</f>
        <v>#DIV/0!</v>
      </c>
      <c r="CS400" s="766" t="e">
        <f>CS56</f>
        <v>#DIV/0!</v>
      </c>
      <c r="CT400" s="766" t="e">
        <f>CT56</f>
        <v>#DIV/0!</v>
      </c>
      <c r="CU400" s="946"/>
      <c r="CV400" s="944"/>
      <c r="CX400" s="945"/>
      <c r="CY400" s="766" t="e">
        <f>CY56</f>
        <v>#DIV/0!</v>
      </c>
      <c r="CZ400" s="766" t="e">
        <f>CZ56</f>
        <v>#DIV/0!</v>
      </c>
      <c r="DA400" s="766" t="e">
        <f>DA56</f>
        <v>#DIV/0!</v>
      </c>
      <c r="DB400" s="766" t="e">
        <f>DB56</f>
        <v>#DIV/0!</v>
      </c>
      <c r="DC400" s="946"/>
      <c r="DD400" s="944"/>
      <c r="DF400" s="945"/>
      <c r="DG400" s="766" t="e">
        <f>DG56</f>
        <v>#DIV/0!</v>
      </c>
      <c r="DH400" s="766" t="e">
        <f>DH56</f>
        <v>#DIV/0!</v>
      </c>
      <c r="DI400" s="766" t="e">
        <f>DI56</f>
        <v>#DIV/0!</v>
      </c>
      <c r="DJ400" s="766" t="e">
        <f>DJ56</f>
        <v>#DIV/0!</v>
      </c>
      <c r="DK400" s="946"/>
      <c r="DL400" s="944"/>
      <c r="DN400" s="945"/>
      <c r="DO400" s="766" t="e">
        <f>DO56</f>
        <v>#DIV/0!</v>
      </c>
      <c r="DP400" s="766" t="e">
        <f>DP56</f>
        <v>#DIV/0!</v>
      </c>
      <c r="DQ400" s="766" t="e">
        <f>DQ56</f>
        <v>#DIV/0!</v>
      </c>
      <c r="DR400" s="766" t="e">
        <f>DR56</f>
        <v>#DIV/0!</v>
      </c>
      <c r="DS400" s="946"/>
      <c r="DT400" s="944"/>
      <c r="DV400" s="945"/>
      <c r="DW400" s="766" t="e">
        <f>DW56</f>
        <v>#DIV/0!</v>
      </c>
      <c r="DX400" s="766" t="e">
        <f>DX56</f>
        <v>#DIV/0!</v>
      </c>
      <c r="DY400" s="766" t="e">
        <f>DY56</f>
        <v>#DIV/0!</v>
      </c>
      <c r="DZ400" s="766" t="e">
        <f>DZ56</f>
        <v>#DIV/0!</v>
      </c>
      <c r="EA400" s="946"/>
      <c r="EB400" s="944"/>
      <c r="ED400" s="945"/>
      <c r="EE400" s="766" t="e">
        <f>EE56</f>
        <v>#DIV/0!</v>
      </c>
      <c r="EF400" s="766" t="e">
        <f>EF56</f>
        <v>#DIV/0!</v>
      </c>
      <c r="EG400" s="766" t="e">
        <f>EG56</f>
        <v>#DIV/0!</v>
      </c>
      <c r="EH400" s="766" t="e">
        <f>EH56</f>
        <v>#DIV/0!</v>
      </c>
      <c r="EI400" s="946"/>
      <c r="EJ400" s="944"/>
      <c r="EL400" s="945"/>
      <c r="EM400" s="766" t="e">
        <f>EM56</f>
        <v>#DIV/0!</v>
      </c>
      <c r="EN400" s="766" t="e">
        <f>EN56</f>
        <v>#DIV/0!</v>
      </c>
      <c r="EO400" s="766" t="e">
        <f>EO56</f>
        <v>#DIV/0!</v>
      </c>
      <c r="EP400" s="766" t="e">
        <f>EP56</f>
        <v>#DIV/0!</v>
      </c>
      <c r="EQ400" s="946"/>
      <c r="ER400" s="944"/>
      <c r="ET400" s="945"/>
      <c r="EU400" s="766" t="e">
        <f>EU56</f>
        <v>#DIV/0!</v>
      </c>
      <c r="EV400" s="766" t="e">
        <f>EV56</f>
        <v>#DIV/0!</v>
      </c>
      <c r="EW400" s="766" t="e">
        <f>EW56</f>
        <v>#DIV/0!</v>
      </c>
      <c r="EX400" s="766" t="e">
        <f>EX56</f>
        <v>#DIV/0!</v>
      </c>
      <c r="EY400" s="946"/>
      <c r="EZ400" s="944"/>
      <c r="FB400" s="945"/>
      <c r="FC400" s="766" t="e">
        <f>FC56</f>
        <v>#DIV/0!</v>
      </c>
      <c r="FD400" s="766" t="e">
        <f>FD56</f>
        <v>#DIV/0!</v>
      </c>
      <c r="FE400" s="766" t="e">
        <f>FE56</f>
        <v>#DIV/0!</v>
      </c>
      <c r="FF400" s="766" t="e">
        <f>FF56</f>
        <v>#DIV/0!</v>
      </c>
      <c r="FG400" s="946"/>
      <c r="FH400" s="944"/>
      <c r="FJ400" s="945"/>
      <c r="FK400" s="766" t="e">
        <f>FK56</f>
        <v>#DIV/0!</v>
      </c>
      <c r="FL400" s="766" t="e">
        <f>FL56</f>
        <v>#DIV/0!</v>
      </c>
      <c r="FM400" s="766" t="e">
        <f>FM56</f>
        <v>#DIV/0!</v>
      </c>
      <c r="FN400" s="766" t="e">
        <f>FN56</f>
        <v>#DIV/0!</v>
      </c>
      <c r="FO400" s="946"/>
    </row>
    <row r="401" spans="2:171">
      <c r="B401" s="108"/>
      <c r="C401" s="108" t="s">
        <v>397</v>
      </c>
      <c r="D401" s="944"/>
      <c r="E401" s="778" t="str">
        <f>E57</f>
        <v>PTD</v>
      </c>
      <c r="G401" s="766">
        <f>G57</f>
        <v>0</v>
      </c>
      <c r="H401" s="766">
        <f>H57</f>
        <v>0</v>
      </c>
      <c r="I401" s="766">
        <f>I57</f>
        <v>0</v>
      </c>
      <c r="J401" s="766">
        <f>J57</f>
        <v>0</v>
      </c>
      <c r="K401" s="946">
        <f t="shared" si="476"/>
        <v>1</v>
      </c>
      <c r="L401" s="944"/>
      <c r="N401" s="945"/>
      <c r="O401" s="766" t="e">
        <f>O57</f>
        <v>#DIV/0!</v>
      </c>
      <c r="P401" s="766" t="e">
        <f>P57</f>
        <v>#DIV/0!</v>
      </c>
      <c r="Q401" s="766" t="e">
        <f>Q57</f>
        <v>#DIV/0!</v>
      </c>
      <c r="R401" s="766" t="e">
        <f>R57</f>
        <v>#DIV/0!</v>
      </c>
      <c r="S401" s="946"/>
      <c r="T401" s="944"/>
      <c r="V401" s="945"/>
      <c r="W401" s="766" t="e">
        <f>W57</f>
        <v>#DIV/0!</v>
      </c>
      <c r="X401" s="766" t="e">
        <f>X57</f>
        <v>#DIV/0!</v>
      </c>
      <c r="Y401" s="766" t="e">
        <f>Y57</f>
        <v>#DIV/0!</v>
      </c>
      <c r="Z401" s="766" t="e">
        <f>Z57</f>
        <v>#DIV/0!</v>
      </c>
      <c r="AA401" s="946"/>
      <c r="AB401" s="944"/>
      <c r="AD401" s="945"/>
      <c r="AE401" s="766" t="e">
        <f>AE57</f>
        <v>#DIV/0!</v>
      </c>
      <c r="AF401" s="766" t="e">
        <f>AF57</f>
        <v>#DIV/0!</v>
      </c>
      <c r="AG401" s="766" t="e">
        <f>AG57</f>
        <v>#DIV/0!</v>
      </c>
      <c r="AH401" s="766" t="e">
        <f>AH57</f>
        <v>#DIV/0!</v>
      </c>
      <c r="AI401" s="946"/>
      <c r="AJ401" s="944"/>
      <c r="AL401" s="945"/>
      <c r="AM401" s="766" t="e">
        <f>AM57</f>
        <v>#DIV/0!</v>
      </c>
      <c r="AN401" s="766" t="e">
        <f>AN57</f>
        <v>#DIV/0!</v>
      </c>
      <c r="AO401" s="766" t="e">
        <f>AO57</f>
        <v>#DIV/0!</v>
      </c>
      <c r="AP401" s="766" t="e">
        <f>AP57</f>
        <v>#DIV/0!</v>
      </c>
      <c r="AQ401" s="946"/>
      <c r="AR401" s="944"/>
      <c r="AT401" s="945"/>
      <c r="AU401" s="766" t="e">
        <f>AU57</f>
        <v>#DIV/0!</v>
      </c>
      <c r="AV401" s="766" t="e">
        <f>AV57</f>
        <v>#DIV/0!</v>
      </c>
      <c r="AW401" s="766" t="e">
        <f>AW57</f>
        <v>#DIV/0!</v>
      </c>
      <c r="AX401" s="766" t="e">
        <f>AX57</f>
        <v>#DIV/0!</v>
      </c>
      <c r="AY401" s="946"/>
      <c r="AZ401" s="944"/>
      <c r="BB401" s="945"/>
      <c r="BC401" s="766" t="e">
        <f>BC57</f>
        <v>#DIV/0!</v>
      </c>
      <c r="BD401" s="766" t="e">
        <f>BD57</f>
        <v>#DIV/0!</v>
      </c>
      <c r="BE401" s="766" t="e">
        <f>BE57</f>
        <v>#DIV/0!</v>
      </c>
      <c r="BF401" s="766" t="e">
        <f>BF57</f>
        <v>#DIV/0!</v>
      </c>
      <c r="BG401" s="946"/>
      <c r="BH401" s="944"/>
      <c r="BJ401" s="945"/>
      <c r="BK401" s="766" t="e">
        <f>BK57</f>
        <v>#DIV/0!</v>
      </c>
      <c r="BL401" s="766" t="e">
        <f>BL57</f>
        <v>#DIV/0!</v>
      </c>
      <c r="BM401" s="766" t="e">
        <f>BM57</f>
        <v>#DIV/0!</v>
      </c>
      <c r="BN401" s="766" t="e">
        <f>BN57</f>
        <v>#DIV/0!</v>
      </c>
      <c r="BO401" s="946"/>
      <c r="BP401" s="944"/>
      <c r="BR401" s="945"/>
      <c r="BS401" s="766" t="e">
        <f>BS57</f>
        <v>#DIV/0!</v>
      </c>
      <c r="BT401" s="766" t="e">
        <f>BT57</f>
        <v>#DIV/0!</v>
      </c>
      <c r="BU401" s="766" t="e">
        <f>BU57</f>
        <v>#DIV/0!</v>
      </c>
      <c r="BV401" s="766" t="e">
        <f>BV57</f>
        <v>#DIV/0!</v>
      </c>
      <c r="BW401" s="946"/>
      <c r="BX401" s="944"/>
      <c r="BZ401" s="945"/>
      <c r="CA401" s="766" t="e">
        <f>CA57</f>
        <v>#DIV/0!</v>
      </c>
      <c r="CB401" s="766" t="e">
        <f>CB57</f>
        <v>#DIV/0!</v>
      </c>
      <c r="CC401" s="766" t="e">
        <f>CC57</f>
        <v>#DIV/0!</v>
      </c>
      <c r="CD401" s="766" t="e">
        <f>CD57</f>
        <v>#DIV/0!</v>
      </c>
      <c r="CE401" s="946"/>
      <c r="CF401" s="944"/>
      <c r="CH401" s="945"/>
      <c r="CI401" s="766" t="e">
        <f>CI57</f>
        <v>#DIV/0!</v>
      </c>
      <c r="CJ401" s="766" t="e">
        <f>CJ57</f>
        <v>#DIV/0!</v>
      </c>
      <c r="CK401" s="766" t="e">
        <f>CK57</f>
        <v>#DIV/0!</v>
      </c>
      <c r="CL401" s="766" t="e">
        <f>CL57</f>
        <v>#DIV/0!</v>
      </c>
      <c r="CM401" s="946"/>
      <c r="CN401" s="944"/>
      <c r="CP401" s="945"/>
      <c r="CQ401" s="766" t="e">
        <f>CQ57</f>
        <v>#DIV/0!</v>
      </c>
      <c r="CR401" s="766" t="e">
        <f>CR57</f>
        <v>#DIV/0!</v>
      </c>
      <c r="CS401" s="766" t="e">
        <f>CS57</f>
        <v>#DIV/0!</v>
      </c>
      <c r="CT401" s="766" t="e">
        <f>CT57</f>
        <v>#DIV/0!</v>
      </c>
      <c r="CU401" s="946"/>
      <c r="CV401" s="944"/>
      <c r="CX401" s="945"/>
      <c r="CY401" s="766" t="e">
        <f>CY57</f>
        <v>#DIV/0!</v>
      </c>
      <c r="CZ401" s="766" t="e">
        <f>CZ57</f>
        <v>#DIV/0!</v>
      </c>
      <c r="DA401" s="766" t="e">
        <f>DA57</f>
        <v>#DIV/0!</v>
      </c>
      <c r="DB401" s="766" t="e">
        <f>DB57</f>
        <v>#DIV/0!</v>
      </c>
      <c r="DC401" s="946"/>
      <c r="DD401" s="944"/>
      <c r="DF401" s="945"/>
      <c r="DG401" s="766" t="e">
        <f>DG57</f>
        <v>#DIV/0!</v>
      </c>
      <c r="DH401" s="766" t="e">
        <f>DH57</f>
        <v>#DIV/0!</v>
      </c>
      <c r="DI401" s="766" t="e">
        <f>DI57</f>
        <v>#DIV/0!</v>
      </c>
      <c r="DJ401" s="766" t="e">
        <f>DJ57</f>
        <v>#DIV/0!</v>
      </c>
      <c r="DK401" s="946"/>
      <c r="DL401" s="944"/>
      <c r="DN401" s="945"/>
      <c r="DO401" s="766" t="e">
        <f>DO57</f>
        <v>#DIV/0!</v>
      </c>
      <c r="DP401" s="766" t="e">
        <f>DP57</f>
        <v>#DIV/0!</v>
      </c>
      <c r="DQ401" s="766" t="e">
        <f>DQ57</f>
        <v>#DIV/0!</v>
      </c>
      <c r="DR401" s="766" t="e">
        <f>DR57</f>
        <v>#DIV/0!</v>
      </c>
      <c r="DS401" s="946"/>
      <c r="DT401" s="944"/>
      <c r="DV401" s="945"/>
      <c r="DW401" s="766" t="e">
        <f>DW57</f>
        <v>#DIV/0!</v>
      </c>
      <c r="DX401" s="766" t="e">
        <f>DX57</f>
        <v>#DIV/0!</v>
      </c>
      <c r="DY401" s="766" t="e">
        <f>DY57</f>
        <v>#DIV/0!</v>
      </c>
      <c r="DZ401" s="766" t="e">
        <f>DZ57</f>
        <v>#DIV/0!</v>
      </c>
      <c r="EA401" s="946"/>
      <c r="EB401" s="944"/>
      <c r="ED401" s="945"/>
      <c r="EE401" s="766" t="e">
        <f>EE57</f>
        <v>#DIV/0!</v>
      </c>
      <c r="EF401" s="766" t="e">
        <f>EF57</f>
        <v>#DIV/0!</v>
      </c>
      <c r="EG401" s="766" t="e">
        <f>EG57</f>
        <v>#DIV/0!</v>
      </c>
      <c r="EH401" s="766" t="e">
        <f>EH57</f>
        <v>#DIV/0!</v>
      </c>
      <c r="EI401" s="946"/>
      <c r="EJ401" s="944"/>
      <c r="EL401" s="945"/>
      <c r="EM401" s="766" t="e">
        <f>EM57</f>
        <v>#DIV/0!</v>
      </c>
      <c r="EN401" s="766" t="e">
        <f>EN57</f>
        <v>#DIV/0!</v>
      </c>
      <c r="EO401" s="766" t="e">
        <f>EO57</f>
        <v>#DIV/0!</v>
      </c>
      <c r="EP401" s="766" t="e">
        <f>EP57</f>
        <v>#DIV/0!</v>
      </c>
      <c r="EQ401" s="946"/>
      <c r="ER401" s="944"/>
      <c r="ET401" s="945"/>
      <c r="EU401" s="766" t="e">
        <f>EU57</f>
        <v>#DIV/0!</v>
      </c>
      <c r="EV401" s="766" t="e">
        <f>EV57</f>
        <v>#DIV/0!</v>
      </c>
      <c r="EW401" s="766" t="e">
        <f>EW57</f>
        <v>#DIV/0!</v>
      </c>
      <c r="EX401" s="766" t="e">
        <f>EX57</f>
        <v>#DIV/0!</v>
      </c>
      <c r="EY401" s="946"/>
      <c r="EZ401" s="944"/>
      <c r="FB401" s="945"/>
      <c r="FC401" s="766" t="e">
        <f>FC57</f>
        <v>#DIV/0!</v>
      </c>
      <c r="FD401" s="766" t="e">
        <f>FD57</f>
        <v>#DIV/0!</v>
      </c>
      <c r="FE401" s="766" t="e">
        <f>FE57</f>
        <v>#DIV/0!</v>
      </c>
      <c r="FF401" s="766" t="e">
        <f>FF57</f>
        <v>#DIV/0!</v>
      </c>
      <c r="FG401" s="946"/>
      <c r="FH401" s="944"/>
      <c r="FJ401" s="945"/>
      <c r="FK401" s="766" t="e">
        <f>FK57</f>
        <v>#DIV/0!</v>
      </c>
      <c r="FL401" s="766" t="e">
        <f>FL57</f>
        <v>#DIV/0!</v>
      </c>
      <c r="FM401" s="766" t="e">
        <f>FM57</f>
        <v>#DIV/0!</v>
      </c>
      <c r="FN401" s="766" t="e">
        <f>FN57</f>
        <v>#DIV/0!</v>
      </c>
      <c r="FO401" s="946"/>
    </row>
    <row r="402" spans="2:171">
      <c r="B402" s="108"/>
      <c r="C402" s="108" t="s">
        <v>475</v>
      </c>
      <c r="D402" s="944"/>
      <c r="E402" s="945"/>
      <c r="F402" s="945"/>
      <c r="G402" s="1425">
        <f>SUM(G390:G401)</f>
        <v>0</v>
      </c>
      <c r="H402" s="1425">
        <f>SUM(H390:H401)</f>
        <v>0</v>
      </c>
      <c r="I402" s="1425">
        <f>SUM(I390:I401)</f>
        <v>0</v>
      </c>
      <c r="J402" s="1425">
        <f>SUM(J390:J401)</f>
        <v>0</v>
      </c>
      <c r="K402" s="946"/>
      <c r="L402" s="944"/>
      <c r="M402" s="945"/>
      <c r="N402" s="945"/>
      <c r="O402" s="1425" t="e">
        <f>SUM(O390:O401)</f>
        <v>#DIV/0!</v>
      </c>
      <c r="P402" s="1425" t="e">
        <f>SUM(P390:P401)</f>
        <v>#DIV/0!</v>
      </c>
      <c r="Q402" s="1425" t="e">
        <f>SUM(Q390:Q401)</f>
        <v>#DIV/0!</v>
      </c>
      <c r="R402" s="1425" t="e">
        <f>SUM(R390:R401)</f>
        <v>#DIV/0!</v>
      </c>
      <c r="S402" s="946"/>
      <c r="T402" s="944"/>
      <c r="U402" s="945"/>
      <c r="V402" s="945"/>
      <c r="W402" s="1425" t="e">
        <f>SUM(W390:W401)</f>
        <v>#DIV/0!</v>
      </c>
      <c r="X402" s="1425" t="e">
        <f>SUM(X390:X401)</f>
        <v>#DIV/0!</v>
      </c>
      <c r="Y402" s="1425" t="e">
        <f>SUM(Y390:Y401)</f>
        <v>#DIV/0!</v>
      </c>
      <c r="Z402" s="1425" t="e">
        <f>SUM(Z390:Z401)</f>
        <v>#DIV/0!</v>
      </c>
      <c r="AA402" s="946"/>
      <c r="AB402" s="944"/>
      <c r="AC402" s="945"/>
      <c r="AD402" s="945"/>
      <c r="AE402" s="1425" t="e">
        <f>SUM(AE390:AE401)</f>
        <v>#DIV/0!</v>
      </c>
      <c r="AF402" s="1425" t="e">
        <f>SUM(AF390:AF401)</f>
        <v>#DIV/0!</v>
      </c>
      <c r="AG402" s="1425" t="e">
        <f>SUM(AG390:AG401)</f>
        <v>#DIV/0!</v>
      </c>
      <c r="AH402" s="1425" t="e">
        <f>SUM(AH390:AH401)</f>
        <v>#DIV/0!</v>
      </c>
      <c r="AI402" s="946"/>
      <c r="AJ402" s="944"/>
      <c r="AK402" s="945"/>
      <c r="AL402" s="945"/>
      <c r="AM402" s="1425" t="e">
        <f>SUM(AM390:AM401)</f>
        <v>#DIV/0!</v>
      </c>
      <c r="AN402" s="1425" t="e">
        <f>SUM(AN390:AN401)</f>
        <v>#DIV/0!</v>
      </c>
      <c r="AO402" s="1425" t="e">
        <f>SUM(AO390:AO401)</f>
        <v>#DIV/0!</v>
      </c>
      <c r="AP402" s="1425" t="e">
        <f>SUM(AP390:AP401)</f>
        <v>#DIV/0!</v>
      </c>
      <c r="AQ402" s="946"/>
      <c r="AR402" s="944"/>
      <c r="AS402" s="945"/>
      <c r="AT402" s="945"/>
      <c r="AU402" s="1425" t="e">
        <f>SUM(AU390:AU401)</f>
        <v>#DIV/0!</v>
      </c>
      <c r="AV402" s="1425" t="e">
        <f>SUM(AV390:AV401)</f>
        <v>#DIV/0!</v>
      </c>
      <c r="AW402" s="1425" t="e">
        <f>SUM(AW390:AW401)</f>
        <v>#DIV/0!</v>
      </c>
      <c r="AX402" s="1425" t="e">
        <f>SUM(AX390:AX401)</f>
        <v>#DIV/0!</v>
      </c>
      <c r="AY402" s="946"/>
      <c r="AZ402" s="944"/>
      <c r="BA402" s="945"/>
      <c r="BB402" s="945"/>
      <c r="BC402" s="1425" t="e">
        <f>SUM(BC390:BC401)</f>
        <v>#DIV/0!</v>
      </c>
      <c r="BD402" s="1425" t="e">
        <f>SUM(BD390:BD401)</f>
        <v>#DIV/0!</v>
      </c>
      <c r="BE402" s="1425" t="e">
        <f>SUM(BE390:BE401)</f>
        <v>#DIV/0!</v>
      </c>
      <c r="BF402" s="1425" t="e">
        <f>SUM(BF390:BF401)</f>
        <v>#DIV/0!</v>
      </c>
      <c r="BG402" s="946"/>
      <c r="BH402" s="944"/>
      <c r="BI402" s="945"/>
      <c r="BJ402" s="945"/>
      <c r="BK402" s="1425" t="e">
        <f>SUM(BK390:BK401)</f>
        <v>#DIV/0!</v>
      </c>
      <c r="BL402" s="1425" t="e">
        <f>SUM(BL390:BL401)</f>
        <v>#DIV/0!</v>
      </c>
      <c r="BM402" s="1425" t="e">
        <f>SUM(BM390:BM401)</f>
        <v>#DIV/0!</v>
      </c>
      <c r="BN402" s="1425" t="e">
        <f>SUM(BN390:BN401)</f>
        <v>#DIV/0!</v>
      </c>
      <c r="BO402" s="946"/>
      <c r="BP402" s="944"/>
      <c r="BQ402" s="945"/>
      <c r="BR402" s="945"/>
      <c r="BS402" s="1425" t="e">
        <f>SUM(BS390:BS401)</f>
        <v>#DIV/0!</v>
      </c>
      <c r="BT402" s="1425" t="e">
        <f>SUM(BT390:BT401)</f>
        <v>#DIV/0!</v>
      </c>
      <c r="BU402" s="1425" t="e">
        <f>SUM(BU390:BU401)</f>
        <v>#DIV/0!</v>
      </c>
      <c r="BV402" s="1425" t="e">
        <f>SUM(BV390:BV401)</f>
        <v>#DIV/0!</v>
      </c>
      <c r="BW402" s="946"/>
      <c r="BX402" s="944"/>
      <c r="BY402" s="945"/>
      <c r="BZ402" s="945"/>
      <c r="CA402" s="1425" t="e">
        <f>SUM(CA390:CA401)</f>
        <v>#DIV/0!</v>
      </c>
      <c r="CB402" s="1425" t="e">
        <f>SUM(CB390:CB401)</f>
        <v>#DIV/0!</v>
      </c>
      <c r="CC402" s="1425" t="e">
        <f>SUM(CC390:CC401)</f>
        <v>#DIV/0!</v>
      </c>
      <c r="CD402" s="1425" t="e">
        <f>SUM(CD390:CD401)</f>
        <v>#DIV/0!</v>
      </c>
      <c r="CE402" s="946"/>
      <c r="CF402" s="944"/>
      <c r="CG402" s="945"/>
      <c r="CH402" s="945"/>
      <c r="CI402" s="1425" t="e">
        <f>SUM(CI390:CI401)</f>
        <v>#DIV/0!</v>
      </c>
      <c r="CJ402" s="1425" t="e">
        <f>SUM(CJ390:CJ401)</f>
        <v>#DIV/0!</v>
      </c>
      <c r="CK402" s="1425" t="e">
        <f>SUM(CK390:CK401)</f>
        <v>#DIV/0!</v>
      </c>
      <c r="CL402" s="1425" t="e">
        <f>SUM(CL390:CL401)</f>
        <v>#DIV/0!</v>
      </c>
      <c r="CM402" s="946"/>
      <c r="CN402" s="944"/>
      <c r="CO402" s="945"/>
      <c r="CP402" s="945"/>
      <c r="CQ402" s="1425" t="e">
        <f>SUM(CQ390:CQ401)</f>
        <v>#DIV/0!</v>
      </c>
      <c r="CR402" s="1425" t="e">
        <f>SUM(CR390:CR401)</f>
        <v>#DIV/0!</v>
      </c>
      <c r="CS402" s="1425" t="e">
        <f>SUM(CS390:CS401)</f>
        <v>#DIV/0!</v>
      </c>
      <c r="CT402" s="1425" t="e">
        <f>SUM(CT390:CT401)</f>
        <v>#DIV/0!</v>
      </c>
      <c r="CU402" s="946"/>
      <c r="CV402" s="944"/>
      <c r="CW402" s="945"/>
      <c r="CX402" s="945"/>
      <c r="CY402" s="1425" t="e">
        <f>SUM(CY390:CY401)</f>
        <v>#DIV/0!</v>
      </c>
      <c r="CZ402" s="1425" t="e">
        <f>SUM(CZ390:CZ401)</f>
        <v>#DIV/0!</v>
      </c>
      <c r="DA402" s="1425" t="e">
        <f>SUM(DA390:DA401)</f>
        <v>#DIV/0!</v>
      </c>
      <c r="DB402" s="1425" t="e">
        <f>SUM(DB390:DB401)</f>
        <v>#DIV/0!</v>
      </c>
      <c r="DC402" s="946"/>
      <c r="DD402" s="944"/>
      <c r="DE402" s="945"/>
      <c r="DF402" s="945"/>
      <c r="DG402" s="1425" t="e">
        <f>SUM(DG390:DG401)</f>
        <v>#DIV/0!</v>
      </c>
      <c r="DH402" s="1425" t="e">
        <f>SUM(DH390:DH401)</f>
        <v>#DIV/0!</v>
      </c>
      <c r="DI402" s="1425" t="e">
        <f>SUM(DI390:DI401)</f>
        <v>#DIV/0!</v>
      </c>
      <c r="DJ402" s="1425" t="e">
        <f>SUM(DJ390:DJ401)</f>
        <v>#DIV/0!</v>
      </c>
      <c r="DK402" s="946"/>
      <c r="DL402" s="944"/>
      <c r="DM402" s="945"/>
      <c r="DN402" s="945"/>
      <c r="DO402" s="1425" t="e">
        <f>SUM(DO390:DO401)</f>
        <v>#DIV/0!</v>
      </c>
      <c r="DP402" s="1425" t="e">
        <f>SUM(DP390:DP401)</f>
        <v>#DIV/0!</v>
      </c>
      <c r="DQ402" s="1425" t="e">
        <f>SUM(DQ390:DQ401)</f>
        <v>#DIV/0!</v>
      </c>
      <c r="DR402" s="1425" t="e">
        <f>SUM(DR390:DR401)</f>
        <v>#DIV/0!</v>
      </c>
      <c r="DS402" s="946"/>
      <c r="DT402" s="944"/>
      <c r="DU402" s="945"/>
      <c r="DV402" s="945"/>
      <c r="DW402" s="1425" t="e">
        <f>SUM(DW390:DW401)</f>
        <v>#DIV/0!</v>
      </c>
      <c r="DX402" s="1425" t="e">
        <f>SUM(DX390:DX401)</f>
        <v>#DIV/0!</v>
      </c>
      <c r="DY402" s="1425" t="e">
        <f>SUM(DY390:DY401)</f>
        <v>#DIV/0!</v>
      </c>
      <c r="DZ402" s="1425" t="e">
        <f>SUM(DZ390:DZ401)</f>
        <v>#DIV/0!</v>
      </c>
      <c r="EA402" s="946"/>
      <c r="EB402" s="944"/>
      <c r="EC402" s="945"/>
      <c r="ED402" s="945"/>
      <c r="EE402" s="1425" t="e">
        <f>SUM(EE390:EE401)</f>
        <v>#DIV/0!</v>
      </c>
      <c r="EF402" s="1425" t="e">
        <f>SUM(EF390:EF401)</f>
        <v>#DIV/0!</v>
      </c>
      <c r="EG402" s="1425" t="e">
        <f>SUM(EG390:EG401)</f>
        <v>#DIV/0!</v>
      </c>
      <c r="EH402" s="1425" t="e">
        <f>SUM(EH390:EH401)</f>
        <v>#DIV/0!</v>
      </c>
      <c r="EI402" s="946"/>
      <c r="EJ402" s="944"/>
      <c r="EK402" s="945"/>
      <c r="EL402" s="945"/>
      <c r="EM402" s="1425" t="e">
        <f>SUM(EM390:EM401)</f>
        <v>#DIV/0!</v>
      </c>
      <c r="EN402" s="1425" t="e">
        <f>SUM(EN390:EN401)</f>
        <v>#DIV/0!</v>
      </c>
      <c r="EO402" s="1425" t="e">
        <f>SUM(EO390:EO401)</f>
        <v>#DIV/0!</v>
      </c>
      <c r="EP402" s="1425" t="e">
        <f>SUM(EP390:EP401)</f>
        <v>#DIV/0!</v>
      </c>
      <c r="EQ402" s="946"/>
      <c r="ER402" s="944"/>
      <c r="ES402" s="945"/>
      <c r="ET402" s="945"/>
      <c r="EU402" s="1425" t="e">
        <f>SUM(EU390:EU401)</f>
        <v>#DIV/0!</v>
      </c>
      <c r="EV402" s="1425" t="e">
        <f>SUM(EV390:EV401)</f>
        <v>#DIV/0!</v>
      </c>
      <c r="EW402" s="1425" t="e">
        <f>SUM(EW390:EW401)</f>
        <v>#DIV/0!</v>
      </c>
      <c r="EX402" s="1425" t="e">
        <f>SUM(EX390:EX401)</f>
        <v>#DIV/0!</v>
      </c>
      <c r="EY402" s="946"/>
      <c r="EZ402" s="944"/>
      <c r="FA402" s="945"/>
      <c r="FB402" s="945"/>
      <c r="FC402" s="1425" t="e">
        <f>SUM(FC390:FC401)</f>
        <v>#DIV/0!</v>
      </c>
      <c r="FD402" s="1425" t="e">
        <f>SUM(FD390:FD401)</f>
        <v>#DIV/0!</v>
      </c>
      <c r="FE402" s="1425" t="e">
        <f>SUM(FE390:FE401)</f>
        <v>#DIV/0!</v>
      </c>
      <c r="FF402" s="1425" t="e">
        <f>SUM(FF390:FF401)</f>
        <v>#DIV/0!</v>
      </c>
      <c r="FG402" s="946"/>
      <c r="FH402" s="944"/>
      <c r="FI402" s="945"/>
      <c r="FJ402" s="945"/>
      <c r="FK402" s="1425" t="e">
        <f>SUM(FK390:FK401)</f>
        <v>#DIV/0!</v>
      </c>
      <c r="FL402" s="1425" t="e">
        <f>SUM(FL390:FL401)</f>
        <v>#DIV/0!</v>
      </c>
      <c r="FM402" s="1425" t="e">
        <f>SUM(FM390:FM401)</f>
        <v>#DIV/0!</v>
      </c>
      <c r="FN402" s="1425" t="e">
        <f>SUM(FN390:FN401)</f>
        <v>#DIV/0!</v>
      </c>
      <c r="FO402" s="946"/>
    </row>
    <row r="403" spans="2:171">
      <c r="B403" s="123"/>
      <c r="C403" s="123" t="s">
        <v>476</v>
      </c>
      <c r="D403" s="1128" t="s">
        <v>581</v>
      </c>
      <c r="E403" s="967"/>
      <c r="F403" s="967"/>
      <c r="G403" s="1426" t="e">
        <f>H403+I403+J403</f>
        <v>#DIV/0!</v>
      </c>
      <c r="H403" s="1426" t="e">
        <f>H402/G402</f>
        <v>#DIV/0!</v>
      </c>
      <c r="I403" s="1426" t="e">
        <f>I402/G402</f>
        <v>#DIV/0!</v>
      </c>
      <c r="J403" s="1426" t="e">
        <f>J402/G402</f>
        <v>#DIV/0!</v>
      </c>
      <c r="K403" s="946"/>
      <c r="L403" s="947" t="s">
        <v>581</v>
      </c>
      <c r="M403" s="967"/>
      <c r="N403" s="967"/>
      <c r="O403" s="1426" t="e">
        <f>P403+Q403+R403</f>
        <v>#DIV/0!</v>
      </c>
      <c r="P403" s="1426" t="e">
        <f>P402/O402</f>
        <v>#DIV/0!</v>
      </c>
      <c r="Q403" s="1426" t="e">
        <f>Q402/O402</f>
        <v>#DIV/0!</v>
      </c>
      <c r="R403" s="1426" t="e">
        <f>R402/O402</f>
        <v>#DIV/0!</v>
      </c>
      <c r="S403" s="968"/>
      <c r="T403" s="947" t="s">
        <v>581</v>
      </c>
      <c r="U403" s="967"/>
      <c r="V403" s="967"/>
      <c r="W403" s="1426" t="e">
        <f>X403+Y403+Z403</f>
        <v>#DIV/0!</v>
      </c>
      <c r="X403" s="1426" t="e">
        <f>X402/W402</f>
        <v>#DIV/0!</v>
      </c>
      <c r="Y403" s="1426" t="e">
        <f>Y402/W402</f>
        <v>#DIV/0!</v>
      </c>
      <c r="Z403" s="1426" t="e">
        <f>Z402/W402</f>
        <v>#DIV/0!</v>
      </c>
      <c r="AA403" s="968"/>
      <c r="AB403" s="947" t="s">
        <v>581</v>
      </c>
      <c r="AC403" s="967"/>
      <c r="AD403" s="967"/>
      <c r="AE403" s="1426" t="e">
        <f>AF403+AG403+AH403</f>
        <v>#DIV/0!</v>
      </c>
      <c r="AF403" s="1426" t="e">
        <f>AF402/AE402</f>
        <v>#DIV/0!</v>
      </c>
      <c r="AG403" s="1426" t="e">
        <f>AG402/AE402</f>
        <v>#DIV/0!</v>
      </c>
      <c r="AH403" s="1426" t="e">
        <f>AH402/AE402</f>
        <v>#DIV/0!</v>
      </c>
      <c r="AI403" s="968"/>
      <c r="AJ403" s="1870" t="s">
        <v>581</v>
      </c>
      <c r="AK403" s="967"/>
      <c r="AL403" s="967"/>
      <c r="AM403" s="1426" t="e">
        <f>AN403+AO403+AP403</f>
        <v>#DIV/0!</v>
      </c>
      <c r="AN403" s="1426" t="e">
        <f>AN402/AM402</f>
        <v>#DIV/0!</v>
      </c>
      <c r="AO403" s="1426" t="e">
        <f>AO402/AM402</f>
        <v>#DIV/0!</v>
      </c>
      <c r="AP403" s="1426" t="e">
        <f>AP402/AM402</f>
        <v>#DIV/0!</v>
      </c>
      <c r="AQ403" s="968"/>
      <c r="AR403" s="947" t="s">
        <v>581</v>
      </c>
      <c r="AS403" s="967"/>
      <c r="AT403" s="967"/>
      <c r="AU403" s="1426" t="e">
        <f>AV403+AW403+AX403</f>
        <v>#DIV/0!</v>
      </c>
      <c r="AV403" s="1426" t="e">
        <f>AV402/AU402</f>
        <v>#DIV/0!</v>
      </c>
      <c r="AW403" s="1426" t="e">
        <f>AW402/AU402</f>
        <v>#DIV/0!</v>
      </c>
      <c r="AX403" s="1426" t="e">
        <f>AX402/AU402</f>
        <v>#DIV/0!</v>
      </c>
      <c r="AY403" s="968"/>
      <c r="AZ403" s="947" t="s">
        <v>581</v>
      </c>
      <c r="BA403" s="967"/>
      <c r="BB403" s="967"/>
      <c r="BC403" s="1426" t="e">
        <f>BD403+BE403+BF403</f>
        <v>#DIV/0!</v>
      </c>
      <c r="BD403" s="1426" t="e">
        <f>BD402/BC402</f>
        <v>#DIV/0!</v>
      </c>
      <c r="BE403" s="1426" t="e">
        <f>BE402/BC402</f>
        <v>#DIV/0!</v>
      </c>
      <c r="BF403" s="1426" t="e">
        <f>BF402/BC402</f>
        <v>#DIV/0!</v>
      </c>
      <c r="BG403" s="968"/>
      <c r="BH403" s="947" t="s">
        <v>581</v>
      </c>
      <c r="BI403" s="967"/>
      <c r="BJ403" s="967"/>
      <c r="BK403" s="1426" t="e">
        <f>BL403+BM403+BN403</f>
        <v>#DIV/0!</v>
      </c>
      <c r="BL403" s="1426" t="e">
        <f>BL402/BK402</f>
        <v>#DIV/0!</v>
      </c>
      <c r="BM403" s="1426" t="e">
        <f>BM402/BK402</f>
        <v>#DIV/0!</v>
      </c>
      <c r="BN403" s="1426" t="e">
        <f>BN402/BK402</f>
        <v>#DIV/0!</v>
      </c>
      <c r="BO403" s="968"/>
      <c r="BP403" s="947" t="s">
        <v>581</v>
      </c>
      <c r="BQ403" s="967"/>
      <c r="BR403" s="967"/>
      <c r="BS403" s="1426" t="e">
        <f>BT403+BU403+BV403</f>
        <v>#DIV/0!</v>
      </c>
      <c r="BT403" s="1426" t="e">
        <f>BT402/BS402</f>
        <v>#DIV/0!</v>
      </c>
      <c r="BU403" s="1426" t="e">
        <f>BU402/BS402</f>
        <v>#DIV/0!</v>
      </c>
      <c r="BV403" s="1426" t="e">
        <f>BV402/BS402</f>
        <v>#DIV/0!</v>
      </c>
      <c r="BW403" s="968"/>
      <c r="BX403" s="947" t="s">
        <v>581</v>
      </c>
      <c r="BY403" s="967"/>
      <c r="BZ403" s="967"/>
      <c r="CA403" s="1426" t="e">
        <f>CB403+CC403+CD403</f>
        <v>#DIV/0!</v>
      </c>
      <c r="CB403" s="1426" t="e">
        <f>CB402/CA402</f>
        <v>#DIV/0!</v>
      </c>
      <c r="CC403" s="1426" t="e">
        <f>CC402/CA402</f>
        <v>#DIV/0!</v>
      </c>
      <c r="CD403" s="1426" t="e">
        <f>CD402/CA402</f>
        <v>#DIV/0!</v>
      </c>
      <c r="CE403" s="968"/>
      <c r="CF403" s="947" t="s">
        <v>581</v>
      </c>
      <c r="CG403" s="967"/>
      <c r="CH403" s="967"/>
      <c r="CI403" s="1426" t="e">
        <f>CJ403+CK403+CL403</f>
        <v>#DIV/0!</v>
      </c>
      <c r="CJ403" s="1426" t="e">
        <f>CJ402/CI402</f>
        <v>#DIV/0!</v>
      </c>
      <c r="CK403" s="1426" t="e">
        <f>CK402/CI402</f>
        <v>#DIV/0!</v>
      </c>
      <c r="CL403" s="1426" t="e">
        <f>CL402/CI402</f>
        <v>#DIV/0!</v>
      </c>
      <c r="CM403" s="968"/>
      <c r="CN403" s="947" t="s">
        <v>581</v>
      </c>
      <c r="CO403" s="967"/>
      <c r="CP403" s="967"/>
      <c r="CQ403" s="1426" t="e">
        <f>CR403+CS403+CT403</f>
        <v>#DIV/0!</v>
      </c>
      <c r="CR403" s="1426" t="e">
        <f>CR402/CQ402</f>
        <v>#DIV/0!</v>
      </c>
      <c r="CS403" s="1426" t="e">
        <f>CS402/CQ402</f>
        <v>#DIV/0!</v>
      </c>
      <c r="CT403" s="1426" t="e">
        <f>CT402/CQ402</f>
        <v>#DIV/0!</v>
      </c>
      <c r="CU403" s="968"/>
      <c r="CV403" s="947" t="s">
        <v>581</v>
      </c>
      <c r="CW403" s="967"/>
      <c r="CX403" s="967"/>
      <c r="CY403" s="1426" t="e">
        <f>CZ403+DA403+DB403</f>
        <v>#DIV/0!</v>
      </c>
      <c r="CZ403" s="1426" t="e">
        <f>CZ402/CY402</f>
        <v>#DIV/0!</v>
      </c>
      <c r="DA403" s="1426" t="e">
        <f>DA402/CY402</f>
        <v>#DIV/0!</v>
      </c>
      <c r="DB403" s="1426" t="e">
        <f>DB402/CY402</f>
        <v>#DIV/0!</v>
      </c>
      <c r="DC403" s="968"/>
      <c r="DD403" s="947" t="s">
        <v>581</v>
      </c>
      <c r="DE403" s="967"/>
      <c r="DF403" s="967"/>
      <c r="DG403" s="1426" t="e">
        <f>DH403+DI403+DJ403</f>
        <v>#DIV/0!</v>
      </c>
      <c r="DH403" s="1426" t="e">
        <f>DH402/DG402</f>
        <v>#DIV/0!</v>
      </c>
      <c r="DI403" s="1426" t="e">
        <f>DI402/DG402</f>
        <v>#DIV/0!</v>
      </c>
      <c r="DJ403" s="1426" t="e">
        <f>DJ402/DG402</f>
        <v>#DIV/0!</v>
      </c>
      <c r="DK403" s="968"/>
      <c r="DL403" s="947" t="s">
        <v>581</v>
      </c>
      <c r="DM403" s="967"/>
      <c r="DN403" s="967"/>
      <c r="DO403" s="1426" t="e">
        <f>DP403+DQ403+DR403</f>
        <v>#DIV/0!</v>
      </c>
      <c r="DP403" s="1426" t="e">
        <f>DP402/DO402</f>
        <v>#DIV/0!</v>
      </c>
      <c r="DQ403" s="1426" t="e">
        <f>DQ402/DO402</f>
        <v>#DIV/0!</v>
      </c>
      <c r="DR403" s="1426" t="e">
        <f>DR402/DO402</f>
        <v>#DIV/0!</v>
      </c>
      <c r="DS403" s="968"/>
      <c r="DT403" s="947" t="s">
        <v>581</v>
      </c>
      <c r="DU403" s="967"/>
      <c r="DV403" s="967"/>
      <c r="DW403" s="1426" t="e">
        <f>DX403+DY403+DZ403</f>
        <v>#DIV/0!</v>
      </c>
      <c r="DX403" s="1426" t="e">
        <f>DX402/DW402</f>
        <v>#DIV/0!</v>
      </c>
      <c r="DY403" s="1426" t="e">
        <f>DY402/DW402</f>
        <v>#DIV/0!</v>
      </c>
      <c r="DZ403" s="1426" t="e">
        <f>DZ402/DW402</f>
        <v>#DIV/0!</v>
      </c>
      <c r="EA403" s="968"/>
      <c r="EB403" s="947" t="s">
        <v>581</v>
      </c>
      <c r="EC403" s="967"/>
      <c r="ED403" s="967"/>
      <c r="EE403" s="1426" t="e">
        <f>EF403+EG403+EH403</f>
        <v>#DIV/0!</v>
      </c>
      <c r="EF403" s="1426" t="e">
        <f>EF402/EE402</f>
        <v>#DIV/0!</v>
      </c>
      <c r="EG403" s="1426" t="e">
        <f>EG402/EE402</f>
        <v>#DIV/0!</v>
      </c>
      <c r="EH403" s="1426" t="e">
        <f>EH402/EE402</f>
        <v>#DIV/0!</v>
      </c>
      <c r="EI403" s="968"/>
      <c r="EJ403" s="947" t="s">
        <v>581</v>
      </c>
      <c r="EK403" s="967"/>
      <c r="EL403" s="967"/>
      <c r="EM403" s="1426" t="e">
        <f>EN403+EO403+EP403</f>
        <v>#DIV/0!</v>
      </c>
      <c r="EN403" s="1426" t="e">
        <f>EN402/EM402</f>
        <v>#DIV/0!</v>
      </c>
      <c r="EO403" s="1426" t="e">
        <f>EO402/EM402</f>
        <v>#DIV/0!</v>
      </c>
      <c r="EP403" s="1426" t="e">
        <f>EP402/EM402</f>
        <v>#DIV/0!</v>
      </c>
      <c r="EQ403" s="968"/>
      <c r="ER403" s="947" t="s">
        <v>581</v>
      </c>
      <c r="ES403" s="967"/>
      <c r="ET403" s="967"/>
      <c r="EU403" s="1426" t="e">
        <f>EV403+EW403+EX403</f>
        <v>#DIV/0!</v>
      </c>
      <c r="EV403" s="1426" t="e">
        <f>EV402/EU402</f>
        <v>#DIV/0!</v>
      </c>
      <c r="EW403" s="1426" t="e">
        <f>EW402/EU402</f>
        <v>#DIV/0!</v>
      </c>
      <c r="EX403" s="1426" t="e">
        <f>EX402/EU402</f>
        <v>#DIV/0!</v>
      </c>
      <c r="EY403" s="968"/>
      <c r="EZ403" s="947" t="s">
        <v>581</v>
      </c>
      <c r="FA403" s="967"/>
      <c r="FB403" s="967"/>
      <c r="FC403" s="1426" t="e">
        <f>FD403+FE403+FF403</f>
        <v>#DIV/0!</v>
      </c>
      <c r="FD403" s="1426" t="e">
        <f>FD402/FC402</f>
        <v>#DIV/0!</v>
      </c>
      <c r="FE403" s="1426" t="e">
        <f>FE402/FC402</f>
        <v>#DIV/0!</v>
      </c>
      <c r="FF403" s="1426" t="e">
        <f>FF402/FC402</f>
        <v>#DIV/0!</v>
      </c>
      <c r="FG403" s="968"/>
      <c r="FH403" s="947" t="s">
        <v>581</v>
      </c>
      <c r="FI403" s="967"/>
      <c r="FJ403" s="967"/>
      <c r="FK403" s="1426" t="e">
        <f>FL403+FM403+FN403</f>
        <v>#DIV/0!</v>
      </c>
      <c r="FL403" s="1426" t="e">
        <f>FL402/FK402</f>
        <v>#DIV/0!</v>
      </c>
      <c r="FM403" s="1426" t="e">
        <f>FM402/FK402</f>
        <v>#DIV/0!</v>
      </c>
      <c r="FN403" s="1426" t="e">
        <f>FN402/FK402</f>
        <v>#DIV/0!</v>
      </c>
      <c r="FO403" s="968"/>
    </row>
    <row r="404" spans="2:171">
      <c r="K404" s="946"/>
      <c r="S404" s="968"/>
      <c r="AA404" s="968"/>
      <c r="AI404" s="968"/>
      <c r="AQ404" s="968"/>
      <c r="AY404" s="968"/>
      <c r="BG404" s="968"/>
      <c r="BO404" s="968"/>
      <c r="BW404" s="968"/>
      <c r="CE404" s="968"/>
      <c r="CM404" s="968"/>
      <c r="CU404" s="968"/>
      <c r="DC404" s="968"/>
      <c r="DK404" s="968"/>
      <c r="DS404" s="968"/>
      <c r="EA404" s="968"/>
      <c r="EI404" s="968"/>
      <c r="EQ404" s="968"/>
      <c r="EY404" s="968"/>
      <c r="FG404" s="968"/>
      <c r="FO404" s="968"/>
    </row>
    <row r="405" spans="2:171">
      <c r="E405" s="301" t="s">
        <v>473</v>
      </c>
      <c r="G405" s="302" t="s">
        <v>104</v>
      </c>
      <c r="H405" s="302" t="s">
        <v>105</v>
      </c>
      <c r="I405" s="302" t="s">
        <v>106</v>
      </c>
      <c r="J405" s="303" t="s">
        <v>464</v>
      </c>
      <c r="K405" s="946"/>
      <c r="O405" s="302" t="s">
        <v>104</v>
      </c>
      <c r="P405" s="302" t="s">
        <v>105</v>
      </c>
      <c r="Q405" s="302" t="s">
        <v>106</v>
      </c>
      <c r="R405" s="303" t="s">
        <v>464</v>
      </c>
      <c r="S405" s="946"/>
      <c r="W405" s="302" t="s">
        <v>104</v>
      </c>
      <c r="X405" s="302" t="s">
        <v>105</v>
      </c>
      <c r="Y405" s="302" t="s">
        <v>106</v>
      </c>
      <c r="Z405" s="303" t="s">
        <v>464</v>
      </c>
      <c r="AA405" s="946"/>
      <c r="AE405" s="302" t="s">
        <v>104</v>
      </c>
      <c r="AF405" s="302" t="s">
        <v>105</v>
      </c>
      <c r="AG405" s="302" t="s">
        <v>106</v>
      </c>
      <c r="AH405" s="303" t="s">
        <v>464</v>
      </c>
      <c r="AI405" s="946"/>
      <c r="AM405" s="302" t="s">
        <v>104</v>
      </c>
      <c r="AN405" s="302" t="s">
        <v>105</v>
      </c>
      <c r="AO405" s="302" t="s">
        <v>106</v>
      </c>
      <c r="AP405" s="303" t="s">
        <v>464</v>
      </c>
      <c r="AQ405" s="946"/>
      <c r="AU405" s="302" t="s">
        <v>104</v>
      </c>
      <c r="AV405" s="302" t="s">
        <v>105</v>
      </c>
      <c r="AW405" s="302" t="s">
        <v>106</v>
      </c>
      <c r="AX405" s="303" t="s">
        <v>464</v>
      </c>
      <c r="AY405" s="946"/>
      <c r="BC405" s="302" t="s">
        <v>104</v>
      </c>
      <c r="BD405" s="302" t="s">
        <v>105</v>
      </c>
      <c r="BE405" s="302" t="s">
        <v>106</v>
      </c>
      <c r="BF405" s="303" t="s">
        <v>464</v>
      </c>
      <c r="BG405" s="946"/>
      <c r="BK405" s="302" t="s">
        <v>104</v>
      </c>
      <c r="BL405" s="302" t="s">
        <v>105</v>
      </c>
      <c r="BM405" s="302" t="s">
        <v>106</v>
      </c>
      <c r="BN405" s="303" t="s">
        <v>464</v>
      </c>
      <c r="BO405" s="946"/>
      <c r="BS405" s="302" t="s">
        <v>104</v>
      </c>
      <c r="BT405" s="302" t="s">
        <v>105</v>
      </c>
      <c r="BU405" s="302" t="s">
        <v>106</v>
      </c>
      <c r="BV405" s="303" t="s">
        <v>464</v>
      </c>
      <c r="BW405" s="946"/>
      <c r="CA405" s="302" t="s">
        <v>104</v>
      </c>
      <c r="CB405" s="302" t="s">
        <v>105</v>
      </c>
      <c r="CC405" s="302" t="s">
        <v>106</v>
      </c>
      <c r="CD405" s="303" t="s">
        <v>464</v>
      </c>
      <c r="CE405" s="946"/>
      <c r="CI405" s="302" t="s">
        <v>104</v>
      </c>
      <c r="CJ405" s="302" t="s">
        <v>105</v>
      </c>
      <c r="CK405" s="302" t="s">
        <v>106</v>
      </c>
      <c r="CL405" s="303" t="s">
        <v>464</v>
      </c>
      <c r="CM405" s="946"/>
      <c r="CQ405" s="302" t="s">
        <v>104</v>
      </c>
      <c r="CR405" s="302" t="s">
        <v>105</v>
      </c>
      <c r="CS405" s="302" t="s">
        <v>106</v>
      </c>
      <c r="CT405" s="303" t="s">
        <v>464</v>
      </c>
      <c r="CU405" s="946"/>
      <c r="CY405" s="302" t="s">
        <v>104</v>
      </c>
      <c r="CZ405" s="302" t="s">
        <v>105</v>
      </c>
      <c r="DA405" s="302" t="s">
        <v>106</v>
      </c>
      <c r="DB405" s="303" t="s">
        <v>464</v>
      </c>
      <c r="DC405" s="946"/>
      <c r="DG405" s="302" t="s">
        <v>104</v>
      </c>
      <c r="DH405" s="302" t="s">
        <v>105</v>
      </c>
      <c r="DI405" s="302" t="s">
        <v>106</v>
      </c>
      <c r="DJ405" s="303" t="s">
        <v>464</v>
      </c>
      <c r="DK405" s="946"/>
      <c r="DO405" s="302" t="s">
        <v>104</v>
      </c>
      <c r="DP405" s="302" t="s">
        <v>105</v>
      </c>
      <c r="DQ405" s="302" t="s">
        <v>106</v>
      </c>
      <c r="DR405" s="303" t="s">
        <v>464</v>
      </c>
      <c r="DS405" s="946"/>
      <c r="DW405" s="302" t="s">
        <v>104</v>
      </c>
      <c r="DX405" s="302" t="s">
        <v>105</v>
      </c>
      <c r="DY405" s="302" t="s">
        <v>106</v>
      </c>
      <c r="DZ405" s="303" t="s">
        <v>464</v>
      </c>
      <c r="EA405" s="946"/>
      <c r="EE405" s="302" t="s">
        <v>104</v>
      </c>
      <c r="EF405" s="302" t="s">
        <v>105</v>
      </c>
      <c r="EG405" s="302" t="s">
        <v>106</v>
      </c>
      <c r="EH405" s="303" t="s">
        <v>464</v>
      </c>
      <c r="EI405" s="946"/>
      <c r="EM405" s="302" t="s">
        <v>104</v>
      </c>
      <c r="EN405" s="302" t="s">
        <v>105</v>
      </c>
      <c r="EO405" s="302" t="s">
        <v>106</v>
      </c>
      <c r="EP405" s="303" t="s">
        <v>464</v>
      </c>
      <c r="EQ405" s="946"/>
      <c r="EU405" s="302" t="s">
        <v>104</v>
      </c>
      <c r="EV405" s="302" t="s">
        <v>105</v>
      </c>
      <c r="EW405" s="302" t="s">
        <v>106</v>
      </c>
      <c r="EX405" s="303" t="s">
        <v>464</v>
      </c>
      <c r="EY405" s="946"/>
      <c r="FC405" s="302" t="s">
        <v>104</v>
      </c>
      <c r="FD405" s="302" t="s">
        <v>105</v>
      </c>
      <c r="FE405" s="302" t="s">
        <v>106</v>
      </c>
      <c r="FF405" s="303" t="s">
        <v>464</v>
      </c>
      <c r="FG405" s="946"/>
      <c r="FK405" s="302" t="s">
        <v>104</v>
      </c>
      <c r="FL405" s="302" t="s">
        <v>105</v>
      </c>
      <c r="FM405" s="302" t="s">
        <v>106</v>
      </c>
      <c r="FN405" s="303" t="s">
        <v>464</v>
      </c>
      <c r="FO405" s="946"/>
    </row>
    <row r="406" spans="2:171">
      <c r="B406" s="108"/>
      <c r="C406" s="108" t="s">
        <v>111</v>
      </c>
      <c r="D406" s="944"/>
      <c r="E406" s="778" t="s">
        <v>372</v>
      </c>
      <c r="G406" s="766">
        <f>G22</f>
        <v>0</v>
      </c>
      <c r="H406" s="766">
        <f>H22</f>
        <v>0</v>
      </c>
      <c r="I406" s="766">
        <f>I22</f>
        <v>0</v>
      </c>
      <c r="J406" s="766">
        <f>J22</f>
        <v>0</v>
      </c>
      <c r="K406" s="946"/>
      <c r="L406" s="944"/>
      <c r="M406" s="945"/>
      <c r="N406" s="945"/>
      <c r="O406" s="766">
        <f>O22</f>
        <v>0</v>
      </c>
      <c r="P406" s="766">
        <f>P22</f>
        <v>0</v>
      </c>
      <c r="Q406" s="766">
        <f>Q22</f>
        <v>0</v>
      </c>
      <c r="R406" s="766">
        <f>R22</f>
        <v>0</v>
      </c>
      <c r="S406" s="946"/>
      <c r="T406" s="944"/>
      <c r="U406" s="945"/>
      <c r="V406" s="945"/>
      <c r="W406" s="766">
        <f>W22</f>
        <v>0</v>
      </c>
      <c r="X406" s="766">
        <f>X22</f>
        <v>0</v>
      </c>
      <c r="Y406" s="766">
        <f>Y22</f>
        <v>0</v>
      </c>
      <c r="Z406" s="766">
        <f>Z22</f>
        <v>0</v>
      </c>
      <c r="AA406" s="946"/>
      <c r="AB406" s="944"/>
      <c r="AC406" s="945"/>
      <c r="AD406" s="945"/>
      <c r="AE406" s="766">
        <f>AE22</f>
        <v>0</v>
      </c>
      <c r="AF406" s="766">
        <f>AF22</f>
        <v>0</v>
      </c>
      <c r="AG406" s="766">
        <f>AG22</f>
        <v>0</v>
      </c>
      <c r="AH406" s="766">
        <f>AH22</f>
        <v>0</v>
      </c>
      <c r="AI406" s="946"/>
      <c r="AJ406" s="944"/>
      <c r="AK406" s="945"/>
      <c r="AL406" s="945"/>
      <c r="AM406" s="766">
        <f>AM22</f>
        <v>0</v>
      </c>
      <c r="AN406" s="766">
        <f>AN22</f>
        <v>0</v>
      </c>
      <c r="AO406" s="766">
        <f>AO22</f>
        <v>0</v>
      </c>
      <c r="AP406" s="766">
        <f>AP22</f>
        <v>0</v>
      </c>
      <c r="AQ406" s="946"/>
      <c r="AR406" s="944"/>
      <c r="AS406" s="945"/>
      <c r="AT406" s="945"/>
      <c r="AU406" s="766">
        <f>AU22</f>
        <v>0</v>
      </c>
      <c r="AV406" s="766">
        <f>AV22</f>
        <v>0</v>
      </c>
      <c r="AW406" s="766">
        <f>AW22</f>
        <v>0</v>
      </c>
      <c r="AX406" s="766">
        <f>AX22</f>
        <v>0</v>
      </c>
      <c r="AY406" s="946"/>
      <c r="AZ406" s="944"/>
      <c r="BA406" s="945"/>
      <c r="BB406" s="945"/>
      <c r="BC406" s="766">
        <f>BC22</f>
        <v>0</v>
      </c>
      <c r="BD406" s="766">
        <f>BD22</f>
        <v>0</v>
      </c>
      <c r="BE406" s="766">
        <f>BE22</f>
        <v>0</v>
      </c>
      <c r="BF406" s="766">
        <f>BF22</f>
        <v>0</v>
      </c>
      <c r="BG406" s="946"/>
      <c r="BH406" s="944"/>
      <c r="BI406" s="945"/>
      <c r="BJ406" s="945"/>
      <c r="BK406" s="766">
        <f>BK22</f>
        <v>0</v>
      </c>
      <c r="BL406" s="766">
        <f>BL22</f>
        <v>0</v>
      </c>
      <c r="BM406" s="766">
        <f>BM22</f>
        <v>0</v>
      </c>
      <c r="BN406" s="766">
        <f>BN22</f>
        <v>0</v>
      </c>
      <c r="BO406" s="946"/>
      <c r="BP406" s="944"/>
      <c r="BQ406" s="945"/>
      <c r="BR406" s="945"/>
      <c r="BS406" s="766">
        <f>BS22</f>
        <v>0</v>
      </c>
      <c r="BT406" s="766">
        <f>BT22</f>
        <v>0</v>
      </c>
      <c r="BU406" s="766">
        <f>BU22</f>
        <v>0</v>
      </c>
      <c r="BV406" s="766">
        <f>BV22</f>
        <v>0</v>
      </c>
      <c r="BW406" s="946"/>
      <c r="BX406" s="944"/>
      <c r="BY406" s="945"/>
      <c r="BZ406" s="945"/>
      <c r="CA406" s="766">
        <f>CA22</f>
        <v>0</v>
      </c>
      <c r="CB406" s="766">
        <f>CB22</f>
        <v>0</v>
      </c>
      <c r="CC406" s="766">
        <f>CC22</f>
        <v>0</v>
      </c>
      <c r="CD406" s="766">
        <f>CD22</f>
        <v>0</v>
      </c>
      <c r="CE406" s="946"/>
      <c r="CF406" s="944"/>
      <c r="CG406" s="945"/>
      <c r="CH406" s="945"/>
      <c r="CI406" s="766">
        <f>CI22</f>
        <v>0</v>
      </c>
      <c r="CJ406" s="766">
        <f>CJ22</f>
        <v>0</v>
      </c>
      <c r="CK406" s="766">
        <f>CK22</f>
        <v>0</v>
      </c>
      <c r="CL406" s="766">
        <f>CL22</f>
        <v>0</v>
      </c>
      <c r="CM406" s="946"/>
      <c r="CN406" s="944"/>
      <c r="CO406" s="945"/>
      <c r="CP406" s="945"/>
      <c r="CQ406" s="766">
        <f>CQ22</f>
        <v>0</v>
      </c>
      <c r="CR406" s="766">
        <f>CR22</f>
        <v>0</v>
      </c>
      <c r="CS406" s="766">
        <f>CS22</f>
        <v>0</v>
      </c>
      <c r="CT406" s="766">
        <f>CT22</f>
        <v>0</v>
      </c>
      <c r="CU406" s="946"/>
      <c r="CV406" s="944"/>
      <c r="CW406" s="945"/>
      <c r="CX406" s="945"/>
      <c r="CY406" s="766">
        <f>CY22</f>
        <v>0</v>
      </c>
      <c r="CZ406" s="766">
        <f>CZ22</f>
        <v>0</v>
      </c>
      <c r="DA406" s="766">
        <f>DA22</f>
        <v>0</v>
      </c>
      <c r="DB406" s="766">
        <f>DB22</f>
        <v>0</v>
      </c>
      <c r="DC406" s="946"/>
      <c r="DD406" s="944"/>
      <c r="DE406" s="945"/>
      <c r="DF406" s="945"/>
      <c r="DG406" s="766">
        <f>DG22</f>
        <v>0</v>
      </c>
      <c r="DH406" s="766">
        <f>DH22</f>
        <v>0</v>
      </c>
      <c r="DI406" s="766">
        <f>DI22</f>
        <v>0</v>
      </c>
      <c r="DJ406" s="766">
        <f>DJ22</f>
        <v>0</v>
      </c>
      <c r="DK406" s="946"/>
      <c r="DL406" s="944"/>
      <c r="DM406" s="945"/>
      <c r="DN406" s="945"/>
      <c r="DO406" s="766">
        <f>DO22</f>
        <v>0</v>
      </c>
      <c r="DP406" s="766">
        <f>DP22</f>
        <v>0</v>
      </c>
      <c r="DQ406" s="766">
        <f>DQ22</f>
        <v>0</v>
      </c>
      <c r="DR406" s="766">
        <f>DR22</f>
        <v>0</v>
      </c>
      <c r="DS406" s="946"/>
      <c r="DT406" s="944"/>
      <c r="DU406" s="945"/>
      <c r="DV406" s="945"/>
      <c r="DW406" s="766">
        <f>DW22</f>
        <v>0</v>
      </c>
      <c r="DX406" s="766">
        <f>DX22</f>
        <v>0</v>
      </c>
      <c r="DY406" s="766">
        <f>DY22</f>
        <v>0</v>
      </c>
      <c r="DZ406" s="766">
        <f>DZ22</f>
        <v>0</v>
      </c>
      <c r="EA406" s="946"/>
      <c r="EB406" s="944"/>
      <c r="EC406" s="945"/>
      <c r="ED406" s="945"/>
      <c r="EE406" s="766">
        <f>EE22</f>
        <v>0</v>
      </c>
      <c r="EF406" s="766">
        <f>EF22</f>
        <v>0</v>
      </c>
      <c r="EG406" s="766">
        <f>EG22</f>
        <v>0</v>
      </c>
      <c r="EH406" s="766">
        <f>EH22</f>
        <v>0</v>
      </c>
      <c r="EI406" s="946"/>
      <c r="EJ406" s="944"/>
      <c r="EK406" s="945"/>
      <c r="EL406" s="945"/>
      <c r="EM406" s="766">
        <f>EM22</f>
        <v>0</v>
      </c>
      <c r="EN406" s="766">
        <f>EN22</f>
        <v>0</v>
      </c>
      <c r="EO406" s="766">
        <f>EO22</f>
        <v>0</v>
      </c>
      <c r="EP406" s="766">
        <f>EP22</f>
        <v>0</v>
      </c>
      <c r="EQ406" s="946"/>
      <c r="ER406" s="944"/>
      <c r="ES406" s="945"/>
      <c r="ET406" s="945"/>
      <c r="EU406" s="766">
        <f>EU22</f>
        <v>0</v>
      </c>
      <c r="EV406" s="766">
        <f>EV22</f>
        <v>0</v>
      </c>
      <c r="EW406" s="766">
        <f>EW22</f>
        <v>0</v>
      </c>
      <c r="EX406" s="766">
        <f>EX22</f>
        <v>0</v>
      </c>
      <c r="EY406" s="946"/>
      <c r="EZ406" s="944"/>
      <c r="FA406" s="945"/>
      <c r="FB406" s="945"/>
      <c r="FC406" s="766">
        <f>FC22</f>
        <v>0</v>
      </c>
      <c r="FD406" s="766">
        <f>FD22</f>
        <v>0</v>
      </c>
      <c r="FE406" s="766">
        <f>FE22</f>
        <v>0</v>
      </c>
      <c r="FF406" s="766">
        <f>FF22</f>
        <v>0</v>
      </c>
      <c r="FG406" s="946"/>
      <c r="FH406" s="944"/>
      <c r="FI406" s="945"/>
      <c r="FJ406" s="945"/>
      <c r="FK406" s="766">
        <f>FK22</f>
        <v>0</v>
      </c>
      <c r="FL406" s="766">
        <f>FL22</f>
        <v>0</v>
      </c>
      <c r="FM406" s="766">
        <f>FM22</f>
        <v>0</v>
      </c>
      <c r="FN406" s="766">
        <f>FN22</f>
        <v>0</v>
      </c>
      <c r="FO406" s="946"/>
    </row>
    <row r="407" spans="2:171">
      <c r="B407" s="108"/>
      <c r="C407" s="108" t="s">
        <v>113</v>
      </c>
      <c r="D407" s="944"/>
      <c r="E407" s="778" t="s">
        <v>372</v>
      </c>
      <c r="G407" s="766">
        <f>G23</f>
        <v>0</v>
      </c>
      <c r="H407" s="766">
        <f>H23</f>
        <v>0</v>
      </c>
      <c r="I407" s="766">
        <f>I23</f>
        <v>0</v>
      </c>
      <c r="J407" s="766">
        <f>J23</f>
        <v>0</v>
      </c>
      <c r="K407" s="946"/>
      <c r="L407" s="944"/>
      <c r="M407" s="945"/>
      <c r="N407" s="945"/>
      <c r="O407" s="766">
        <f>O23</f>
        <v>0</v>
      </c>
      <c r="P407" s="766">
        <f>P23</f>
        <v>0</v>
      </c>
      <c r="Q407" s="766">
        <f>Q23</f>
        <v>0</v>
      </c>
      <c r="R407" s="766">
        <f>R23</f>
        <v>0</v>
      </c>
      <c r="S407" s="946"/>
      <c r="T407" s="944"/>
      <c r="U407" s="945"/>
      <c r="V407" s="945"/>
      <c r="W407" s="766">
        <f>W23</f>
        <v>0</v>
      </c>
      <c r="X407" s="766">
        <f>X23</f>
        <v>0</v>
      </c>
      <c r="Y407" s="766">
        <f>Y23</f>
        <v>0</v>
      </c>
      <c r="Z407" s="766">
        <f>Z23</f>
        <v>0</v>
      </c>
      <c r="AA407" s="946"/>
      <c r="AB407" s="944"/>
      <c r="AC407" s="945"/>
      <c r="AD407" s="945"/>
      <c r="AE407" s="766">
        <f>AE23</f>
        <v>0</v>
      </c>
      <c r="AF407" s="766">
        <f>AF23</f>
        <v>0</v>
      </c>
      <c r="AG407" s="766">
        <f>AG23</f>
        <v>0</v>
      </c>
      <c r="AH407" s="766">
        <f>AH23</f>
        <v>0</v>
      </c>
      <c r="AI407" s="946"/>
      <c r="AJ407" s="944"/>
      <c r="AK407" s="945"/>
      <c r="AL407" s="945"/>
      <c r="AM407" s="766">
        <f>AM23</f>
        <v>0</v>
      </c>
      <c r="AN407" s="766">
        <f>AN23</f>
        <v>0</v>
      </c>
      <c r="AO407" s="766">
        <f>AO23</f>
        <v>0</v>
      </c>
      <c r="AP407" s="766">
        <f>AP23</f>
        <v>0</v>
      </c>
      <c r="AQ407" s="946"/>
      <c r="AR407" s="944"/>
      <c r="AS407" s="945"/>
      <c r="AT407" s="945"/>
      <c r="AU407" s="766">
        <f>AU23</f>
        <v>0</v>
      </c>
      <c r="AV407" s="766">
        <f>AV23</f>
        <v>0</v>
      </c>
      <c r="AW407" s="766">
        <f>AW23</f>
        <v>0</v>
      </c>
      <c r="AX407" s="766">
        <f>AX23</f>
        <v>0</v>
      </c>
      <c r="AY407" s="946"/>
      <c r="AZ407" s="944"/>
      <c r="BA407" s="945"/>
      <c r="BB407" s="945"/>
      <c r="BC407" s="766">
        <f>BC23</f>
        <v>0</v>
      </c>
      <c r="BD407" s="766">
        <f>BD23</f>
        <v>0</v>
      </c>
      <c r="BE407" s="766">
        <f>BE23</f>
        <v>0</v>
      </c>
      <c r="BF407" s="766">
        <f>BF23</f>
        <v>0</v>
      </c>
      <c r="BG407" s="946"/>
      <c r="BH407" s="944"/>
      <c r="BI407" s="945"/>
      <c r="BJ407" s="945"/>
      <c r="BK407" s="766">
        <f>BK23</f>
        <v>0</v>
      </c>
      <c r="BL407" s="766">
        <f>BL23</f>
        <v>0</v>
      </c>
      <c r="BM407" s="766">
        <f>BM23</f>
        <v>0</v>
      </c>
      <c r="BN407" s="766">
        <f>BN23</f>
        <v>0</v>
      </c>
      <c r="BO407" s="946"/>
      <c r="BP407" s="944"/>
      <c r="BQ407" s="945"/>
      <c r="BR407" s="945"/>
      <c r="BS407" s="766">
        <f>BS23</f>
        <v>0</v>
      </c>
      <c r="BT407" s="766">
        <f>BT23</f>
        <v>0</v>
      </c>
      <c r="BU407" s="766">
        <f>BU23</f>
        <v>0</v>
      </c>
      <c r="BV407" s="766">
        <f>BV23</f>
        <v>0</v>
      </c>
      <c r="BW407" s="946"/>
      <c r="BX407" s="944"/>
      <c r="BY407" s="945"/>
      <c r="BZ407" s="945"/>
      <c r="CA407" s="766">
        <f>CA23</f>
        <v>0</v>
      </c>
      <c r="CB407" s="766">
        <f>CB23</f>
        <v>0</v>
      </c>
      <c r="CC407" s="766">
        <f>CC23</f>
        <v>0</v>
      </c>
      <c r="CD407" s="766">
        <f>CD23</f>
        <v>0</v>
      </c>
      <c r="CE407" s="946"/>
      <c r="CF407" s="944"/>
      <c r="CG407" s="945"/>
      <c r="CH407" s="945"/>
      <c r="CI407" s="766">
        <f>CI23</f>
        <v>0</v>
      </c>
      <c r="CJ407" s="766">
        <f>CJ23</f>
        <v>0</v>
      </c>
      <c r="CK407" s="766">
        <f>CK23</f>
        <v>0</v>
      </c>
      <c r="CL407" s="766">
        <f>CL23</f>
        <v>0</v>
      </c>
      <c r="CM407" s="946"/>
      <c r="CN407" s="944"/>
      <c r="CO407" s="945"/>
      <c r="CP407" s="945"/>
      <c r="CQ407" s="766">
        <f>CQ23</f>
        <v>0</v>
      </c>
      <c r="CR407" s="766">
        <f>CR23</f>
        <v>0</v>
      </c>
      <c r="CS407" s="766">
        <f>CS23</f>
        <v>0</v>
      </c>
      <c r="CT407" s="766">
        <f>CT23</f>
        <v>0</v>
      </c>
      <c r="CU407" s="946"/>
      <c r="CV407" s="944"/>
      <c r="CW407" s="945"/>
      <c r="CX407" s="945"/>
      <c r="CY407" s="766">
        <f>CY23</f>
        <v>0</v>
      </c>
      <c r="CZ407" s="766">
        <f>CZ23</f>
        <v>0</v>
      </c>
      <c r="DA407" s="766">
        <f>DA23</f>
        <v>0</v>
      </c>
      <c r="DB407" s="766">
        <f>DB23</f>
        <v>0</v>
      </c>
      <c r="DC407" s="946"/>
      <c r="DD407" s="944"/>
      <c r="DE407" s="945"/>
      <c r="DF407" s="945"/>
      <c r="DG407" s="766">
        <f>DG23</f>
        <v>0</v>
      </c>
      <c r="DH407" s="766">
        <f>DH23</f>
        <v>0</v>
      </c>
      <c r="DI407" s="766">
        <f>DI23</f>
        <v>0</v>
      </c>
      <c r="DJ407" s="766">
        <f>DJ23</f>
        <v>0</v>
      </c>
      <c r="DK407" s="946"/>
      <c r="DL407" s="944"/>
      <c r="DM407" s="945"/>
      <c r="DN407" s="945"/>
      <c r="DO407" s="766">
        <f>DO23</f>
        <v>0</v>
      </c>
      <c r="DP407" s="766">
        <f>DP23</f>
        <v>0</v>
      </c>
      <c r="DQ407" s="766">
        <f>DQ23</f>
        <v>0</v>
      </c>
      <c r="DR407" s="766">
        <f>DR23</f>
        <v>0</v>
      </c>
      <c r="DS407" s="946"/>
      <c r="DT407" s="944"/>
      <c r="DU407" s="945"/>
      <c r="DV407" s="945"/>
      <c r="DW407" s="766">
        <f>DW23</f>
        <v>0</v>
      </c>
      <c r="DX407" s="766">
        <f>DX23</f>
        <v>0</v>
      </c>
      <c r="DY407" s="766">
        <f>DY23</f>
        <v>0</v>
      </c>
      <c r="DZ407" s="766">
        <f>DZ23</f>
        <v>0</v>
      </c>
      <c r="EA407" s="946"/>
      <c r="EB407" s="944"/>
      <c r="EC407" s="945"/>
      <c r="ED407" s="945"/>
      <c r="EE407" s="766">
        <f>EE23</f>
        <v>0</v>
      </c>
      <c r="EF407" s="766">
        <f>EF23</f>
        <v>0</v>
      </c>
      <c r="EG407" s="766">
        <f>EG23</f>
        <v>0</v>
      </c>
      <c r="EH407" s="766">
        <f>EH23</f>
        <v>0</v>
      </c>
      <c r="EI407" s="946"/>
      <c r="EJ407" s="944"/>
      <c r="EK407" s="945"/>
      <c r="EL407" s="945"/>
      <c r="EM407" s="766">
        <f>EM23</f>
        <v>0</v>
      </c>
      <c r="EN407" s="766">
        <f>EN23</f>
        <v>0</v>
      </c>
      <c r="EO407" s="766">
        <f>EO23</f>
        <v>0</v>
      </c>
      <c r="EP407" s="766">
        <f>EP23</f>
        <v>0</v>
      </c>
      <c r="EQ407" s="946"/>
      <c r="ER407" s="944"/>
      <c r="ES407" s="945"/>
      <c r="ET407" s="945"/>
      <c r="EU407" s="766">
        <f>EU23</f>
        <v>0</v>
      </c>
      <c r="EV407" s="766">
        <f>EV23</f>
        <v>0</v>
      </c>
      <c r="EW407" s="766">
        <f>EW23</f>
        <v>0</v>
      </c>
      <c r="EX407" s="766">
        <f>EX23</f>
        <v>0</v>
      </c>
      <c r="EY407" s="946"/>
      <c r="EZ407" s="944"/>
      <c r="FA407" s="945"/>
      <c r="FB407" s="945"/>
      <c r="FC407" s="766">
        <f>FC23</f>
        <v>0</v>
      </c>
      <c r="FD407" s="766">
        <f>FD23</f>
        <v>0</v>
      </c>
      <c r="FE407" s="766">
        <f>FE23</f>
        <v>0</v>
      </c>
      <c r="FF407" s="766">
        <f>FF23</f>
        <v>0</v>
      </c>
      <c r="FG407" s="946"/>
      <c r="FH407" s="944"/>
      <c r="FI407" s="945"/>
      <c r="FJ407" s="945"/>
      <c r="FK407" s="766">
        <f>FK23</f>
        <v>0</v>
      </c>
      <c r="FL407" s="766">
        <f>FL23</f>
        <v>0</v>
      </c>
      <c r="FM407" s="766">
        <f>FM23</f>
        <v>0</v>
      </c>
      <c r="FN407" s="766">
        <f>FN23</f>
        <v>0</v>
      </c>
      <c r="FO407" s="946"/>
    </row>
    <row r="408" spans="2:171">
      <c r="B408" s="108"/>
      <c r="C408" s="108" t="s">
        <v>115</v>
      </c>
      <c r="D408" s="944"/>
      <c r="E408" s="778" t="s">
        <v>372</v>
      </c>
      <c r="G408" s="766">
        <f>G24</f>
        <v>0</v>
      </c>
      <c r="H408" s="766">
        <f>H24</f>
        <v>0</v>
      </c>
      <c r="I408" s="766">
        <f>I24</f>
        <v>0</v>
      </c>
      <c r="J408" s="766">
        <f>J24</f>
        <v>0</v>
      </c>
      <c r="K408" s="946"/>
      <c r="L408" s="944"/>
      <c r="M408" s="945"/>
      <c r="N408" s="945"/>
      <c r="O408" s="766">
        <f>O24</f>
        <v>0</v>
      </c>
      <c r="P408" s="766">
        <f>P24</f>
        <v>0</v>
      </c>
      <c r="Q408" s="766">
        <f>Q24</f>
        <v>0</v>
      </c>
      <c r="R408" s="766">
        <f>R24</f>
        <v>0</v>
      </c>
      <c r="S408" s="946"/>
      <c r="T408" s="944"/>
      <c r="U408" s="945"/>
      <c r="V408" s="945"/>
      <c r="W408" s="766">
        <f>W24</f>
        <v>0</v>
      </c>
      <c r="X408" s="766">
        <f>X24</f>
        <v>0</v>
      </c>
      <c r="Y408" s="766">
        <f>Y24</f>
        <v>0</v>
      </c>
      <c r="Z408" s="766">
        <f>Z24</f>
        <v>0</v>
      </c>
      <c r="AA408" s="946"/>
      <c r="AB408" s="944"/>
      <c r="AC408" s="945"/>
      <c r="AD408" s="945"/>
      <c r="AE408" s="766">
        <f>AE24</f>
        <v>0</v>
      </c>
      <c r="AF408" s="766">
        <f>AF24</f>
        <v>0</v>
      </c>
      <c r="AG408" s="766">
        <f>AG24</f>
        <v>0</v>
      </c>
      <c r="AH408" s="766">
        <f>AH24</f>
        <v>0</v>
      </c>
      <c r="AI408" s="946"/>
      <c r="AJ408" s="944"/>
      <c r="AK408" s="945"/>
      <c r="AL408" s="945"/>
      <c r="AM408" s="766">
        <f>AM24</f>
        <v>0</v>
      </c>
      <c r="AN408" s="766">
        <f>AN24</f>
        <v>0</v>
      </c>
      <c r="AO408" s="766">
        <f>AO24</f>
        <v>0</v>
      </c>
      <c r="AP408" s="766">
        <f>AP24</f>
        <v>0</v>
      </c>
      <c r="AQ408" s="946"/>
      <c r="AR408" s="944"/>
      <c r="AS408" s="945"/>
      <c r="AT408" s="945"/>
      <c r="AU408" s="766">
        <f>AU24</f>
        <v>0</v>
      </c>
      <c r="AV408" s="766">
        <f>AV24</f>
        <v>0</v>
      </c>
      <c r="AW408" s="766">
        <f>AW24</f>
        <v>0</v>
      </c>
      <c r="AX408" s="766">
        <f>AX24</f>
        <v>0</v>
      </c>
      <c r="AY408" s="946"/>
      <c r="AZ408" s="944"/>
      <c r="BA408" s="945"/>
      <c r="BB408" s="945"/>
      <c r="BC408" s="766">
        <f>BC24</f>
        <v>0</v>
      </c>
      <c r="BD408" s="766">
        <f>BD24</f>
        <v>0</v>
      </c>
      <c r="BE408" s="766">
        <f>BE24</f>
        <v>0</v>
      </c>
      <c r="BF408" s="766">
        <f>BF24</f>
        <v>0</v>
      </c>
      <c r="BG408" s="946"/>
      <c r="BH408" s="944"/>
      <c r="BI408" s="945"/>
      <c r="BJ408" s="945"/>
      <c r="BK408" s="766">
        <f>BK24</f>
        <v>0</v>
      </c>
      <c r="BL408" s="766">
        <f>BL24</f>
        <v>0</v>
      </c>
      <c r="BM408" s="766">
        <f>BM24</f>
        <v>0</v>
      </c>
      <c r="BN408" s="766">
        <f>BN24</f>
        <v>0</v>
      </c>
      <c r="BO408" s="946"/>
      <c r="BP408" s="944"/>
      <c r="BQ408" s="945"/>
      <c r="BR408" s="945"/>
      <c r="BS408" s="766">
        <f>BS24</f>
        <v>0</v>
      </c>
      <c r="BT408" s="766">
        <f>BT24</f>
        <v>0</v>
      </c>
      <c r="BU408" s="766">
        <f>BU24</f>
        <v>0</v>
      </c>
      <c r="BV408" s="766">
        <f>BV24</f>
        <v>0</v>
      </c>
      <c r="BW408" s="946"/>
      <c r="BX408" s="944"/>
      <c r="BY408" s="945"/>
      <c r="BZ408" s="945"/>
      <c r="CA408" s="766">
        <f>CA24</f>
        <v>0</v>
      </c>
      <c r="CB408" s="766">
        <f>CB24</f>
        <v>0</v>
      </c>
      <c r="CC408" s="766">
        <f>CC24</f>
        <v>0</v>
      </c>
      <c r="CD408" s="766">
        <f>CD24</f>
        <v>0</v>
      </c>
      <c r="CE408" s="946"/>
      <c r="CF408" s="944"/>
      <c r="CG408" s="945"/>
      <c r="CH408" s="945"/>
      <c r="CI408" s="766">
        <f>CI24</f>
        <v>0</v>
      </c>
      <c r="CJ408" s="766">
        <f>CJ24</f>
        <v>0</v>
      </c>
      <c r="CK408" s="766">
        <f>CK24</f>
        <v>0</v>
      </c>
      <c r="CL408" s="766">
        <f>CL24</f>
        <v>0</v>
      </c>
      <c r="CM408" s="946"/>
      <c r="CN408" s="944"/>
      <c r="CO408" s="945"/>
      <c r="CP408" s="945"/>
      <c r="CQ408" s="766">
        <f>CQ24</f>
        <v>0</v>
      </c>
      <c r="CR408" s="766">
        <f>CR24</f>
        <v>0</v>
      </c>
      <c r="CS408" s="766">
        <f>CS24</f>
        <v>0</v>
      </c>
      <c r="CT408" s="766">
        <f>CT24</f>
        <v>0</v>
      </c>
      <c r="CU408" s="946"/>
      <c r="CV408" s="944"/>
      <c r="CW408" s="945"/>
      <c r="CX408" s="945"/>
      <c r="CY408" s="766">
        <f>CY24</f>
        <v>0</v>
      </c>
      <c r="CZ408" s="766">
        <f>CZ24</f>
        <v>0</v>
      </c>
      <c r="DA408" s="766">
        <f>DA24</f>
        <v>0</v>
      </c>
      <c r="DB408" s="766">
        <f>DB24</f>
        <v>0</v>
      </c>
      <c r="DC408" s="946"/>
      <c r="DD408" s="944"/>
      <c r="DE408" s="945"/>
      <c r="DF408" s="945"/>
      <c r="DG408" s="766">
        <f>DG24</f>
        <v>0</v>
      </c>
      <c r="DH408" s="766">
        <f>DH24</f>
        <v>0</v>
      </c>
      <c r="DI408" s="766">
        <f>DI24</f>
        <v>0</v>
      </c>
      <c r="DJ408" s="766">
        <f>DJ24</f>
        <v>0</v>
      </c>
      <c r="DK408" s="946"/>
      <c r="DL408" s="944"/>
      <c r="DM408" s="945"/>
      <c r="DN408" s="945"/>
      <c r="DO408" s="766">
        <f>DO24</f>
        <v>0</v>
      </c>
      <c r="DP408" s="766">
        <f>DP24</f>
        <v>0</v>
      </c>
      <c r="DQ408" s="766">
        <f>DQ24</f>
        <v>0</v>
      </c>
      <c r="DR408" s="766">
        <f>DR24</f>
        <v>0</v>
      </c>
      <c r="DS408" s="946"/>
      <c r="DT408" s="944"/>
      <c r="DU408" s="945"/>
      <c r="DV408" s="945"/>
      <c r="DW408" s="766">
        <f>DW24</f>
        <v>0</v>
      </c>
      <c r="DX408" s="766">
        <f>DX24</f>
        <v>0</v>
      </c>
      <c r="DY408" s="766">
        <f>DY24</f>
        <v>0</v>
      </c>
      <c r="DZ408" s="766">
        <f>DZ24</f>
        <v>0</v>
      </c>
      <c r="EA408" s="946"/>
      <c r="EB408" s="944"/>
      <c r="EC408" s="945"/>
      <c r="ED408" s="945"/>
      <c r="EE408" s="766">
        <f>EE24</f>
        <v>0</v>
      </c>
      <c r="EF408" s="766">
        <f>EF24</f>
        <v>0</v>
      </c>
      <c r="EG408" s="766">
        <f>EG24</f>
        <v>0</v>
      </c>
      <c r="EH408" s="766">
        <f>EH24</f>
        <v>0</v>
      </c>
      <c r="EI408" s="946"/>
      <c r="EJ408" s="944"/>
      <c r="EK408" s="945"/>
      <c r="EL408" s="945"/>
      <c r="EM408" s="766">
        <f>EM24</f>
        <v>0</v>
      </c>
      <c r="EN408" s="766">
        <f>EN24</f>
        <v>0</v>
      </c>
      <c r="EO408" s="766">
        <f>EO24</f>
        <v>0</v>
      </c>
      <c r="EP408" s="766">
        <f>EP24</f>
        <v>0</v>
      </c>
      <c r="EQ408" s="946"/>
      <c r="ER408" s="944"/>
      <c r="ES408" s="945"/>
      <c r="ET408" s="945"/>
      <c r="EU408" s="766">
        <f>EU24</f>
        <v>0</v>
      </c>
      <c r="EV408" s="766">
        <f>EV24</f>
        <v>0</v>
      </c>
      <c r="EW408" s="766">
        <f>EW24</f>
        <v>0</v>
      </c>
      <c r="EX408" s="766">
        <f>EX24</f>
        <v>0</v>
      </c>
      <c r="EY408" s="946"/>
      <c r="EZ408" s="944"/>
      <c r="FA408" s="945"/>
      <c r="FB408" s="945"/>
      <c r="FC408" s="766">
        <f>FC24</f>
        <v>0</v>
      </c>
      <c r="FD408" s="766">
        <f>FD24</f>
        <v>0</v>
      </c>
      <c r="FE408" s="766">
        <f>FE24</f>
        <v>0</v>
      </c>
      <c r="FF408" s="766">
        <f>FF24</f>
        <v>0</v>
      </c>
      <c r="FG408" s="946"/>
      <c r="FH408" s="944"/>
      <c r="FI408" s="945"/>
      <c r="FJ408" s="945"/>
      <c r="FK408" s="766">
        <f>FK24</f>
        <v>0</v>
      </c>
      <c r="FL408" s="766">
        <f>FL24</f>
        <v>0</v>
      </c>
      <c r="FM408" s="766">
        <f>FM24</f>
        <v>0</v>
      </c>
      <c r="FN408" s="766">
        <f>FN24</f>
        <v>0</v>
      </c>
      <c r="FO408" s="946"/>
    </row>
    <row r="409" spans="2:171">
      <c r="B409" s="108"/>
      <c r="C409" s="108" t="s">
        <v>117</v>
      </c>
      <c r="D409" s="944"/>
      <c r="E409" s="778" t="s">
        <v>372</v>
      </c>
      <c r="G409" s="766">
        <f>G28</f>
        <v>0</v>
      </c>
      <c r="H409" s="766">
        <f>H28</f>
        <v>0</v>
      </c>
      <c r="I409" s="766">
        <f>I28</f>
        <v>0</v>
      </c>
      <c r="J409" s="766">
        <f>J28</f>
        <v>0</v>
      </c>
      <c r="K409" s="946"/>
      <c r="L409" s="944"/>
      <c r="M409" s="945"/>
      <c r="N409" s="945"/>
      <c r="O409" s="766">
        <f>O28</f>
        <v>0</v>
      </c>
      <c r="P409" s="766">
        <f>P28</f>
        <v>0</v>
      </c>
      <c r="Q409" s="766">
        <f>Q28</f>
        <v>0</v>
      </c>
      <c r="R409" s="766">
        <f>R28</f>
        <v>0</v>
      </c>
      <c r="S409" s="946"/>
      <c r="T409" s="944"/>
      <c r="U409" s="945"/>
      <c r="V409" s="945"/>
      <c r="W409" s="766">
        <f>W28</f>
        <v>0</v>
      </c>
      <c r="X409" s="766">
        <f>X28</f>
        <v>0</v>
      </c>
      <c r="Y409" s="766">
        <f>Y28</f>
        <v>0</v>
      </c>
      <c r="Z409" s="766">
        <f>Z28</f>
        <v>0</v>
      </c>
      <c r="AA409" s="946"/>
      <c r="AB409" s="944"/>
      <c r="AC409" s="945"/>
      <c r="AD409" s="945"/>
      <c r="AE409" s="766">
        <f>AE28</f>
        <v>0</v>
      </c>
      <c r="AF409" s="766">
        <f>AF28</f>
        <v>0</v>
      </c>
      <c r="AG409" s="766">
        <f>AG28</f>
        <v>0</v>
      </c>
      <c r="AH409" s="766">
        <f>AH28</f>
        <v>0</v>
      </c>
      <c r="AI409" s="946"/>
      <c r="AJ409" s="944"/>
      <c r="AK409" s="945"/>
      <c r="AL409" s="945"/>
      <c r="AM409" s="766">
        <f>AM28</f>
        <v>0</v>
      </c>
      <c r="AN409" s="766">
        <f>AN28</f>
        <v>0</v>
      </c>
      <c r="AO409" s="766">
        <f>AO28</f>
        <v>0</v>
      </c>
      <c r="AP409" s="766">
        <f>AP28</f>
        <v>0</v>
      </c>
      <c r="AQ409" s="946"/>
      <c r="AR409" s="944"/>
      <c r="AS409" s="945"/>
      <c r="AT409" s="945"/>
      <c r="AU409" s="766">
        <f>AU28</f>
        <v>0</v>
      </c>
      <c r="AV409" s="766">
        <f>AV28</f>
        <v>0</v>
      </c>
      <c r="AW409" s="766">
        <f>AW28</f>
        <v>0</v>
      </c>
      <c r="AX409" s="766">
        <f>AX28</f>
        <v>0</v>
      </c>
      <c r="AY409" s="946"/>
      <c r="AZ409" s="944"/>
      <c r="BA409" s="945"/>
      <c r="BB409" s="945"/>
      <c r="BC409" s="766">
        <f>BC28</f>
        <v>0</v>
      </c>
      <c r="BD409" s="766">
        <f>BD28</f>
        <v>0</v>
      </c>
      <c r="BE409" s="766">
        <f>BE28</f>
        <v>0</v>
      </c>
      <c r="BF409" s="766">
        <f>BF28</f>
        <v>0</v>
      </c>
      <c r="BG409" s="946"/>
      <c r="BH409" s="944"/>
      <c r="BI409" s="945"/>
      <c r="BJ409" s="945"/>
      <c r="BK409" s="766">
        <f>BK28</f>
        <v>0</v>
      </c>
      <c r="BL409" s="766">
        <f>BL28</f>
        <v>0</v>
      </c>
      <c r="BM409" s="766">
        <f>BM28</f>
        <v>0</v>
      </c>
      <c r="BN409" s="766">
        <f>BN28</f>
        <v>0</v>
      </c>
      <c r="BO409" s="946"/>
      <c r="BP409" s="944"/>
      <c r="BQ409" s="945"/>
      <c r="BR409" s="945"/>
      <c r="BS409" s="766">
        <f>BS28</f>
        <v>0</v>
      </c>
      <c r="BT409" s="766">
        <f>BT28</f>
        <v>0</v>
      </c>
      <c r="BU409" s="766">
        <f>BU28</f>
        <v>0</v>
      </c>
      <c r="BV409" s="766">
        <f>BV28</f>
        <v>0</v>
      </c>
      <c r="BW409" s="946"/>
      <c r="BX409" s="944"/>
      <c r="BY409" s="945"/>
      <c r="BZ409" s="945"/>
      <c r="CA409" s="766">
        <f>CA28</f>
        <v>0</v>
      </c>
      <c r="CB409" s="766">
        <f>CB28</f>
        <v>0</v>
      </c>
      <c r="CC409" s="766">
        <f>CC28</f>
        <v>0</v>
      </c>
      <c r="CD409" s="766">
        <f>CD28</f>
        <v>0</v>
      </c>
      <c r="CE409" s="946"/>
      <c r="CF409" s="944"/>
      <c r="CG409" s="945"/>
      <c r="CH409" s="945"/>
      <c r="CI409" s="766">
        <f>CI28</f>
        <v>0</v>
      </c>
      <c r="CJ409" s="766">
        <f>CJ28</f>
        <v>0</v>
      </c>
      <c r="CK409" s="766">
        <f>CK28</f>
        <v>0</v>
      </c>
      <c r="CL409" s="766">
        <f>CL28</f>
        <v>0</v>
      </c>
      <c r="CM409" s="946"/>
      <c r="CN409" s="944"/>
      <c r="CO409" s="945"/>
      <c r="CP409" s="945"/>
      <c r="CQ409" s="766">
        <f>CQ28</f>
        <v>0</v>
      </c>
      <c r="CR409" s="766">
        <f>CR28</f>
        <v>0</v>
      </c>
      <c r="CS409" s="766">
        <f>CS28</f>
        <v>0</v>
      </c>
      <c r="CT409" s="766">
        <f>CT28</f>
        <v>0</v>
      </c>
      <c r="CU409" s="946"/>
      <c r="CV409" s="944"/>
      <c r="CW409" s="945"/>
      <c r="CX409" s="945"/>
      <c r="CY409" s="766">
        <f>CY28</f>
        <v>0</v>
      </c>
      <c r="CZ409" s="766">
        <f>CZ28</f>
        <v>0</v>
      </c>
      <c r="DA409" s="766">
        <f>DA28</f>
        <v>0</v>
      </c>
      <c r="DB409" s="766">
        <f>DB28</f>
        <v>0</v>
      </c>
      <c r="DC409" s="946"/>
      <c r="DD409" s="944"/>
      <c r="DE409" s="945"/>
      <c r="DF409" s="945"/>
      <c r="DG409" s="766">
        <f>DG28</f>
        <v>0</v>
      </c>
      <c r="DH409" s="766">
        <f>DH28</f>
        <v>0</v>
      </c>
      <c r="DI409" s="766">
        <f>DI28</f>
        <v>0</v>
      </c>
      <c r="DJ409" s="766">
        <f>DJ28</f>
        <v>0</v>
      </c>
      <c r="DK409" s="946"/>
      <c r="DL409" s="944"/>
      <c r="DM409" s="945"/>
      <c r="DN409" s="945"/>
      <c r="DO409" s="766">
        <f>DO28</f>
        <v>0</v>
      </c>
      <c r="DP409" s="766">
        <f>DP28</f>
        <v>0</v>
      </c>
      <c r="DQ409" s="766">
        <f>DQ28</f>
        <v>0</v>
      </c>
      <c r="DR409" s="766">
        <f>DR28</f>
        <v>0</v>
      </c>
      <c r="DS409" s="946"/>
      <c r="DT409" s="944"/>
      <c r="DU409" s="945"/>
      <c r="DV409" s="945"/>
      <c r="DW409" s="766">
        <f>DW28</f>
        <v>0</v>
      </c>
      <c r="DX409" s="766">
        <f>DX28</f>
        <v>0</v>
      </c>
      <c r="DY409" s="766">
        <f>DY28</f>
        <v>0</v>
      </c>
      <c r="DZ409" s="766">
        <f>DZ28</f>
        <v>0</v>
      </c>
      <c r="EA409" s="946"/>
      <c r="EB409" s="944"/>
      <c r="EC409" s="945"/>
      <c r="ED409" s="945"/>
      <c r="EE409" s="766">
        <f>EE28</f>
        <v>0</v>
      </c>
      <c r="EF409" s="766">
        <f>EF28</f>
        <v>0</v>
      </c>
      <c r="EG409" s="766">
        <f>EG28</f>
        <v>0</v>
      </c>
      <c r="EH409" s="766">
        <f>EH28</f>
        <v>0</v>
      </c>
      <c r="EI409" s="946"/>
      <c r="EJ409" s="944"/>
      <c r="EK409" s="945"/>
      <c r="EL409" s="945"/>
      <c r="EM409" s="766">
        <f>EM28</f>
        <v>0</v>
      </c>
      <c r="EN409" s="766">
        <f>EN28</f>
        <v>0</v>
      </c>
      <c r="EO409" s="766">
        <f>EO28</f>
        <v>0</v>
      </c>
      <c r="EP409" s="766">
        <f>EP28</f>
        <v>0</v>
      </c>
      <c r="EQ409" s="946"/>
      <c r="ER409" s="944"/>
      <c r="ES409" s="945"/>
      <c r="ET409" s="945"/>
      <c r="EU409" s="766">
        <f>EU28</f>
        <v>0</v>
      </c>
      <c r="EV409" s="766">
        <f>EV28</f>
        <v>0</v>
      </c>
      <c r="EW409" s="766">
        <f>EW28</f>
        <v>0</v>
      </c>
      <c r="EX409" s="766">
        <f>EX28</f>
        <v>0</v>
      </c>
      <c r="EY409" s="946"/>
      <c r="EZ409" s="944"/>
      <c r="FA409" s="945"/>
      <c r="FB409" s="945"/>
      <c r="FC409" s="766">
        <f>FC28</f>
        <v>0</v>
      </c>
      <c r="FD409" s="766">
        <f>FD28</f>
        <v>0</v>
      </c>
      <c r="FE409" s="766">
        <f>FE28</f>
        <v>0</v>
      </c>
      <c r="FF409" s="766">
        <f>FF28</f>
        <v>0</v>
      </c>
      <c r="FG409" s="946"/>
      <c r="FH409" s="944"/>
      <c r="FI409" s="945"/>
      <c r="FJ409" s="945"/>
      <c r="FK409" s="766">
        <f>FK28</f>
        <v>0</v>
      </c>
      <c r="FL409" s="766">
        <f>FL28</f>
        <v>0</v>
      </c>
      <c r="FM409" s="766">
        <f>FM28</f>
        <v>0</v>
      </c>
      <c r="FN409" s="766">
        <f>FN28</f>
        <v>0</v>
      </c>
      <c r="FO409" s="946"/>
    </row>
    <row r="410" spans="2:171">
      <c r="B410" s="108"/>
      <c r="C410" s="108" t="s">
        <v>119</v>
      </c>
      <c r="D410" s="944"/>
      <c r="E410" s="778"/>
      <c r="G410" s="766">
        <f>SUM(G406:G409)</f>
        <v>0</v>
      </c>
      <c r="H410" s="766">
        <f>SUM(H406:H409)</f>
        <v>0</v>
      </c>
      <c r="I410" s="766">
        <f>SUM(I406:I409)</f>
        <v>0</v>
      </c>
      <c r="J410" s="766">
        <f>SUM(J406:J409)</f>
        <v>0</v>
      </c>
      <c r="K410" s="946"/>
      <c r="L410" s="944"/>
      <c r="M410" s="945"/>
      <c r="N410" s="945"/>
      <c r="O410" s="766">
        <f>SUM(O406:O409)</f>
        <v>0</v>
      </c>
      <c r="P410" s="766">
        <f>SUM(P406:P409)</f>
        <v>0</v>
      </c>
      <c r="Q410" s="766">
        <f>SUM(Q406:Q409)</f>
        <v>0</v>
      </c>
      <c r="R410" s="766">
        <f>SUM(R406:R409)</f>
        <v>0</v>
      </c>
      <c r="S410" s="946"/>
      <c r="T410" s="944"/>
      <c r="U410" s="945"/>
      <c r="V410" s="945"/>
      <c r="W410" s="766">
        <f>SUM(W406:W409)</f>
        <v>0</v>
      </c>
      <c r="X410" s="766">
        <f>SUM(X406:X409)</f>
        <v>0</v>
      </c>
      <c r="Y410" s="766">
        <f>SUM(Y406:Y409)</f>
        <v>0</v>
      </c>
      <c r="Z410" s="766">
        <f>SUM(Z406:Z409)</f>
        <v>0</v>
      </c>
      <c r="AA410" s="946"/>
      <c r="AB410" s="944"/>
      <c r="AC410" s="945"/>
      <c r="AD410" s="945"/>
      <c r="AE410" s="766">
        <f>SUM(AE406:AE409)</f>
        <v>0</v>
      </c>
      <c r="AF410" s="766">
        <f>SUM(AF406:AF409)</f>
        <v>0</v>
      </c>
      <c r="AG410" s="766">
        <f>SUM(AG406:AG409)</f>
        <v>0</v>
      </c>
      <c r="AH410" s="766">
        <f>SUM(AH406:AH409)</f>
        <v>0</v>
      </c>
      <c r="AI410" s="946"/>
      <c r="AJ410" s="944"/>
      <c r="AK410" s="945"/>
      <c r="AL410" s="945"/>
      <c r="AM410" s="766">
        <f>SUM(AM406:AM409)</f>
        <v>0</v>
      </c>
      <c r="AN410" s="766">
        <f>SUM(AN406:AN409)</f>
        <v>0</v>
      </c>
      <c r="AO410" s="766">
        <f>SUM(AO406:AO409)</f>
        <v>0</v>
      </c>
      <c r="AP410" s="766">
        <f>SUM(AP406:AP409)</f>
        <v>0</v>
      </c>
      <c r="AQ410" s="946"/>
      <c r="AR410" s="944"/>
      <c r="AS410" s="945"/>
      <c r="AT410" s="945"/>
      <c r="AU410" s="766">
        <f>SUM(AU406:AU409)</f>
        <v>0</v>
      </c>
      <c r="AV410" s="766">
        <f>SUM(AV406:AV409)</f>
        <v>0</v>
      </c>
      <c r="AW410" s="766">
        <f>SUM(AW406:AW409)</f>
        <v>0</v>
      </c>
      <c r="AX410" s="766">
        <f>SUM(AX406:AX409)</f>
        <v>0</v>
      </c>
      <c r="AY410" s="946"/>
      <c r="AZ410" s="944"/>
      <c r="BA410" s="945"/>
      <c r="BB410" s="945"/>
      <c r="BC410" s="766">
        <f>SUM(BC406:BC409)</f>
        <v>0</v>
      </c>
      <c r="BD410" s="766">
        <f>SUM(BD406:BD409)</f>
        <v>0</v>
      </c>
      <c r="BE410" s="766">
        <f>SUM(BE406:BE409)</f>
        <v>0</v>
      </c>
      <c r="BF410" s="766">
        <f>SUM(BF406:BF409)</f>
        <v>0</v>
      </c>
      <c r="BG410" s="946"/>
      <c r="BH410" s="944"/>
      <c r="BI410" s="945"/>
      <c r="BJ410" s="945"/>
      <c r="BK410" s="766">
        <f>SUM(BK406:BK409)</f>
        <v>0</v>
      </c>
      <c r="BL410" s="766">
        <f>SUM(BL406:BL409)</f>
        <v>0</v>
      </c>
      <c r="BM410" s="766">
        <f>SUM(BM406:BM409)</f>
        <v>0</v>
      </c>
      <c r="BN410" s="766">
        <f>SUM(BN406:BN409)</f>
        <v>0</v>
      </c>
      <c r="BO410" s="946"/>
      <c r="BP410" s="944"/>
      <c r="BQ410" s="945"/>
      <c r="BR410" s="945"/>
      <c r="BS410" s="766">
        <f>SUM(BS406:BS409)</f>
        <v>0</v>
      </c>
      <c r="BT410" s="766">
        <f>SUM(BT406:BT409)</f>
        <v>0</v>
      </c>
      <c r="BU410" s="766">
        <f>SUM(BU406:BU409)</f>
        <v>0</v>
      </c>
      <c r="BV410" s="766">
        <f>SUM(BV406:BV409)</f>
        <v>0</v>
      </c>
      <c r="BW410" s="946"/>
      <c r="BX410" s="944"/>
      <c r="BY410" s="945"/>
      <c r="BZ410" s="945"/>
      <c r="CA410" s="766">
        <f>SUM(CA406:CA409)</f>
        <v>0</v>
      </c>
      <c r="CB410" s="766">
        <f>SUM(CB406:CB409)</f>
        <v>0</v>
      </c>
      <c r="CC410" s="766">
        <f>SUM(CC406:CC409)</f>
        <v>0</v>
      </c>
      <c r="CD410" s="766">
        <f>SUM(CD406:CD409)</f>
        <v>0</v>
      </c>
      <c r="CE410" s="946"/>
      <c r="CF410" s="944"/>
      <c r="CG410" s="945"/>
      <c r="CH410" s="945"/>
      <c r="CI410" s="766">
        <f>SUM(CI406:CI409)</f>
        <v>0</v>
      </c>
      <c r="CJ410" s="766">
        <f>SUM(CJ406:CJ409)</f>
        <v>0</v>
      </c>
      <c r="CK410" s="766">
        <f>SUM(CK406:CK409)</f>
        <v>0</v>
      </c>
      <c r="CL410" s="766">
        <f>SUM(CL406:CL409)</f>
        <v>0</v>
      </c>
      <c r="CM410" s="946"/>
      <c r="CN410" s="944"/>
      <c r="CO410" s="945"/>
      <c r="CP410" s="945"/>
      <c r="CQ410" s="766">
        <f>SUM(CQ406:CQ409)</f>
        <v>0</v>
      </c>
      <c r="CR410" s="766">
        <f>SUM(CR406:CR409)</f>
        <v>0</v>
      </c>
      <c r="CS410" s="766">
        <f>SUM(CS406:CS409)</f>
        <v>0</v>
      </c>
      <c r="CT410" s="766">
        <f>SUM(CT406:CT409)</f>
        <v>0</v>
      </c>
      <c r="CU410" s="946"/>
      <c r="CV410" s="944"/>
      <c r="CW410" s="945"/>
      <c r="CX410" s="945"/>
      <c r="CY410" s="766">
        <f>SUM(CY406:CY409)</f>
        <v>0</v>
      </c>
      <c r="CZ410" s="766">
        <f>SUM(CZ406:CZ409)</f>
        <v>0</v>
      </c>
      <c r="DA410" s="766">
        <f>SUM(DA406:DA409)</f>
        <v>0</v>
      </c>
      <c r="DB410" s="766">
        <f>SUM(DB406:DB409)</f>
        <v>0</v>
      </c>
      <c r="DC410" s="946"/>
      <c r="DD410" s="944"/>
      <c r="DE410" s="945"/>
      <c r="DF410" s="945"/>
      <c r="DG410" s="766">
        <f>SUM(DG406:DG409)</f>
        <v>0</v>
      </c>
      <c r="DH410" s="766">
        <f>SUM(DH406:DH409)</f>
        <v>0</v>
      </c>
      <c r="DI410" s="766">
        <f>SUM(DI406:DI409)</f>
        <v>0</v>
      </c>
      <c r="DJ410" s="766">
        <f>SUM(DJ406:DJ409)</f>
        <v>0</v>
      </c>
      <c r="DK410" s="946"/>
      <c r="DL410" s="944"/>
      <c r="DM410" s="945"/>
      <c r="DN410" s="945"/>
      <c r="DO410" s="766">
        <f>SUM(DO406:DO409)</f>
        <v>0</v>
      </c>
      <c r="DP410" s="766">
        <f>SUM(DP406:DP409)</f>
        <v>0</v>
      </c>
      <c r="DQ410" s="766">
        <f>SUM(DQ406:DQ409)</f>
        <v>0</v>
      </c>
      <c r="DR410" s="766">
        <f>SUM(DR406:DR409)</f>
        <v>0</v>
      </c>
      <c r="DS410" s="946"/>
      <c r="DT410" s="944"/>
      <c r="DU410" s="945"/>
      <c r="DV410" s="945"/>
      <c r="DW410" s="766">
        <f>SUM(DW406:DW409)</f>
        <v>0</v>
      </c>
      <c r="DX410" s="766">
        <f>SUM(DX406:DX409)</f>
        <v>0</v>
      </c>
      <c r="DY410" s="766">
        <f>SUM(DY406:DY409)</f>
        <v>0</v>
      </c>
      <c r="DZ410" s="766">
        <f>SUM(DZ406:DZ409)</f>
        <v>0</v>
      </c>
      <c r="EA410" s="946"/>
      <c r="EB410" s="944"/>
      <c r="EC410" s="945"/>
      <c r="ED410" s="945"/>
      <c r="EE410" s="766">
        <f>SUM(EE406:EE409)</f>
        <v>0</v>
      </c>
      <c r="EF410" s="766">
        <f>SUM(EF406:EF409)</f>
        <v>0</v>
      </c>
      <c r="EG410" s="766">
        <f>SUM(EG406:EG409)</f>
        <v>0</v>
      </c>
      <c r="EH410" s="766">
        <f>SUM(EH406:EH409)</f>
        <v>0</v>
      </c>
      <c r="EI410" s="946"/>
      <c r="EJ410" s="944"/>
      <c r="EK410" s="945"/>
      <c r="EL410" s="945"/>
      <c r="EM410" s="766">
        <f>SUM(EM406:EM409)</f>
        <v>0</v>
      </c>
      <c r="EN410" s="766">
        <f>SUM(EN406:EN409)</f>
        <v>0</v>
      </c>
      <c r="EO410" s="766">
        <f>SUM(EO406:EO409)</f>
        <v>0</v>
      </c>
      <c r="EP410" s="766">
        <f>SUM(EP406:EP409)</f>
        <v>0</v>
      </c>
      <c r="EQ410" s="946"/>
      <c r="ER410" s="944"/>
      <c r="ES410" s="945"/>
      <c r="ET410" s="945"/>
      <c r="EU410" s="766">
        <f>SUM(EU406:EU409)</f>
        <v>0</v>
      </c>
      <c r="EV410" s="766">
        <f>SUM(EV406:EV409)</f>
        <v>0</v>
      </c>
      <c r="EW410" s="766">
        <f>SUM(EW406:EW409)</f>
        <v>0</v>
      </c>
      <c r="EX410" s="766">
        <f>SUM(EX406:EX409)</f>
        <v>0</v>
      </c>
      <c r="EY410" s="946"/>
      <c r="EZ410" s="944"/>
      <c r="FA410" s="945"/>
      <c r="FB410" s="945"/>
      <c r="FC410" s="766">
        <f>SUM(FC406:FC409)</f>
        <v>0</v>
      </c>
      <c r="FD410" s="766">
        <f>SUM(FD406:FD409)</f>
        <v>0</v>
      </c>
      <c r="FE410" s="766">
        <f>SUM(FE406:FE409)</f>
        <v>0</v>
      </c>
      <c r="FF410" s="766">
        <f>SUM(FF406:FF409)</f>
        <v>0</v>
      </c>
      <c r="FG410" s="946"/>
      <c r="FH410" s="944"/>
      <c r="FI410" s="945"/>
      <c r="FJ410" s="945"/>
      <c r="FK410" s="766">
        <f>SUM(FK406:FK409)</f>
        <v>0</v>
      </c>
      <c r="FL410" s="766">
        <f>SUM(FL406:FL409)</f>
        <v>0</v>
      </c>
      <c r="FM410" s="766">
        <f>SUM(FM406:FM409)</f>
        <v>0</v>
      </c>
      <c r="FN410" s="766">
        <f>SUM(FN406:FN409)</f>
        <v>0</v>
      </c>
      <c r="FO410" s="946"/>
    </row>
    <row r="411" spans="2:171">
      <c r="B411" s="108"/>
      <c r="C411" s="108" t="s">
        <v>478</v>
      </c>
      <c r="D411" s="944"/>
      <c r="E411" s="778" t="s">
        <v>371</v>
      </c>
      <c r="G411" s="766">
        <f>G33</f>
        <v>0</v>
      </c>
      <c r="H411" s="766">
        <f>H33</f>
        <v>0</v>
      </c>
      <c r="I411" s="766">
        <f>I33</f>
        <v>0</v>
      </c>
      <c r="J411" s="766">
        <f>J33</f>
        <v>0</v>
      </c>
      <c r="K411" s="946"/>
      <c r="L411" s="944"/>
      <c r="M411" s="945"/>
      <c r="N411" s="945"/>
      <c r="O411" s="766">
        <f>O33</f>
        <v>0</v>
      </c>
      <c r="P411" s="766">
        <f>P33</f>
        <v>0</v>
      </c>
      <c r="Q411" s="766">
        <f>Q33</f>
        <v>0</v>
      </c>
      <c r="R411" s="766">
        <f>R33</f>
        <v>0</v>
      </c>
      <c r="S411" s="946"/>
      <c r="T411" s="944"/>
      <c r="U411" s="945"/>
      <c r="V411" s="945"/>
      <c r="W411" s="766">
        <f>W33</f>
        <v>0</v>
      </c>
      <c r="X411" s="766">
        <f>X33</f>
        <v>0</v>
      </c>
      <c r="Y411" s="766">
        <f>Y33</f>
        <v>0</v>
      </c>
      <c r="Z411" s="766">
        <f>Z33</f>
        <v>0</v>
      </c>
      <c r="AA411" s="946"/>
      <c r="AB411" s="944"/>
      <c r="AC411" s="945"/>
      <c r="AD411" s="945"/>
      <c r="AE411" s="766">
        <f>AE33</f>
        <v>0</v>
      </c>
      <c r="AF411" s="766">
        <f>AF33</f>
        <v>0</v>
      </c>
      <c r="AG411" s="766">
        <f>AG33</f>
        <v>0</v>
      </c>
      <c r="AH411" s="766">
        <f>AH33</f>
        <v>0</v>
      </c>
      <c r="AI411" s="946"/>
      <c r="AJ411" s="944"/>
      <c r="AK411" s="945"/>
      <c r="AL411" s="945"/>
      <c r="AM411" s="766">
        <f>AM33</f>
        <v>0</v>
      </c>
      <c r="AN411" s="766">
        <f>AN33</f>
        <v>0</v>
      </c>
      <c r="AO411" s="766">
        <f>AO33</f>
        <v>0</v>
      </c>
      <c r="AP411" s="766">
        <f>AP33</f>
        <v>0</v>
      </c>
      <c r="AQ411" s="946"/>
      <c r="AR411" s="944"/>
      <c r="AS411" s="945"/>
      <c r="AT411" s="945"/>
      <c r="AU411" s="766">
        <f>AU33</f>
        <v>0</v>
      </c>
      <c r="AV411" s="766">
        <f>AV33</f>
        <v>0</v>
      </c>
      <c r="AW411" s="766">
        <f>AW33</f>
        <v>0</v>
      </c>
      <c r="AX411" s="766">
        <f>AX33</f>
        <v>0</v>
      </c>
      <c r="AY411" s="946"/>
      <c r="AZ411" s="944"/>
      <c r="BA411" s="945"/>
      <c r="BB411" s="945"/>
      <c r="BC411" s="766">
        <f>BC33</f>
        <v>0</v>
      </c>
      <c r="BD411" s="766">
        <f>BD33</f>
        <v>0</v>
      </c>
      <c r="BE411" s="766">
        <f>BE33</f>
        <v>0</v>
      </c>
      <c r="BF411" s="766">
        <f>BF33</f>
        <v>0</v>
      </c>
      <c r="BG411" s="946"/>
      <c r="BH411" s="944"/>
      <c r="BI411" s="945"/>
      <c r="BJ411" s="945"/>
      <c r="BK411" s="766">
        <f>BK33</f>
        <v>0</v>
      </c>
      <c r="BL411" s="766">
        <f>BL33</f>
        <v>0</v>
      </c>
      <c r="BM411" s="766">
        <f>BM33</f>
        <v>0</v>
      </c>
      <c r="BN411" s="766">
        <f>BN33</f>
        <v>0</v>
      </c>
      <c r="BO411" s="946"/>
      <c r="BP411" s="944"/>
      <c r="BQ411" s="945"/>
      <c r="BR411" s="945"/>
      <c r="BS411" s="766">
        <f>BS33</f>
        <v>0</v>
      </c>
      <c r="BT411" s="766">
        <f>BT33</f>
        <v>0</v>
      </c>
      <c r="BU411" s="766">
        <f>BU33</f>
        <v>0</v>
      </c>
      <c r="BV411" s="766">
        <f>BV33</f>
        <v>0</v>
      </c>
      <c r="BW411" s="946"/>
      <c r="BX411" s="944"/>
      <c r="BY411" s="945"/>
      <c r="BZ411" s="945"/>
      <c r="CA411" s="766">
        <f>CA33</f>
        <v>0</v>
      </c>
      <c r="CB411" s="766">
        <f>CB33</f>
        <v>0</v>
      </c>
      <c r="CC411" s="766">
        <f>CC33</f>
        <v>0</v>
      </c>
      <c r="CD411" s="766">
        <f>CD33</f>
        <v>0</v>
      </c>
      <c r="CE411" s="946"/>
      <c r="CF411" s="944"/>
      <c r="CG411" s="945"/>
      <c r="CH411" s="945"/>
      <c r="CI411" s="766">
        <f>CI33</f>
        <v>0</v>
      </c>
      <c r="CJ411" s="766">
        <f>CJ33</f>
        <v>0</v>
      </c>
      <c r="CK411" s="766">
        <f>CK33</f>
        <v>0</v>
      </c>
      <c r="CL411" s="766">
        <f>CL33</f>
        <v>0</v>
      </c>
      <c r="CM411" s="946"/>
      <c r="CN411" s="944"/>
      <c r="CO411" s="945"/>
      <c r="CP411" s="945"/>
      <c r="CQ411" s="766">
        <f>CQ33</f>
        <v>0</v>
      </c>
      <c r="CR411" s="766">
        <f>CR33</f>
        <v>0</v>
      </c>
      <c r="CS411" s="766">
        <f>CS33</f>
        <v>0</v>
      </c>
      <c r="CT411" s="766">
        <f>CT33</f>
        <v>0</v>
      </c>
      <c r="CU411" s="946"/>
      <c r="CV411" s="944"/>
      <c r="CW411" s="945"/>
      <c r="CX411" s="945"/>
      <c r="CY411" s="766">
        <f>CY33</f>
        <v>0</v>
      </c>
      <c r="CZ411" s="766">
        <f>CZ33</f>
        <v>0</v>
      </c>
      <c r="DA411" s="766">
        <f>DA33</f>
        <v>0</v>
      </c>
      <c r="DB411" s="766">
        <f>DB33</f>
        <v>0</v>
      </c>
      <c r="DC411" s="946"/>
      <c r="DD411" s="944"/>
      <c r="DE411" s="945"/>
      <c r="DF411" s="945"/>
      <c r="DG411" s="766">
        <f>DG33</f>
        <v>0</v>
      </c>
      <c r="DH411" s="766">
        <f>DH33</f>
        <v>0</v>
      </c>
      <c r="DI411" s="766">
        <f>DI33</f>
        <v>0</v>
      </c>
      <c r="DJ411" s="766">
        <f>DJ33</f>
        <v>0</v>
      </c>
      <c r="DK411" s="946"/>
      <c r="DL411" s="944"/>
      <c r="DM411" s="945"/>
      <c r="DN411" s="945"/>
      <c r="DO411" s="766">
        <f>DO33</f>
        <v>0</v>
      </c>
      <c r="DP411" s="766">
        <f>DP33</f>
        <v>0</v>
      </c>
      <c r="DQ411" s="766">
        <f>DQ33</f>
        <v>0</v>
      </c>
      <c r="DR411" s="766">
        <f>DR33</f>
        <v>0</v>
      </c>
      <c r="DS411" s="946"/>
      <c r="DT411" s="944"/>
      <c r="DU411" s="945"/>
      <c r="DV411" s="945"/>
      <c r="DW411" s="766">
        <f>DW33</f>
        <v>0</v>
      </c>
      <c r="DX411" s="766">
        <f>DX33</f>
        <v>0</v>
      </c>
      <c r="DY411" s="766">
        <f>DY33</f>
        <v>0</v>
      </c>
      <c r="DZ411" s="766">
        <f>DZ33</f>
        <v>0</v>
      </c>
      <c r="EA411" s="946"/>
      <c r="EB411" s="944"/>
      <c r="EC411" s="945"/>
      <c r="ED411" s="945"/>
      <c r="EE411" s="766">
        <f>EE33</f>
        <v>0</v>
      </c>
      <c r="EF411" s="766">
        <f>EF33</f>
        <v>0</v>
      </c>
      <c r="EG411" s="766">
        <f>EG33</f>
        <v>0</v>
      </c>
      <c r="EH411" s="766">
        <f>EH33</f>
        <v>0</v>
      </c>
      <c r="EI411" s="946"/>
      <c r="EJ411" s="944"/>
      <c r="EK411" s="945"/>
      <c r="EL411" s="945"/>
      <c r="EM411" s="766">
        <f>EM33</f>
        <v>0</v>
      </c>
      <c r="EN411" s="766">
        <f>EN33</f>
        <v>0</v>
      </c>
      <c r="EO411" s="766">
        <f>EO33</f>
        <v>0</v>
      </c>
      <c r="EP411" s="766">
        <f>EP33</f>
        <v>0</v>
      </c>
      <c r="EQ411" s="946"/>
      <c r="ER411" s="944"/>
      <c r="ES411" s="945"/>
      <c r="ET411" s="945"/>
      <c r="EU411" s="766">
        <f>EU33</f>
        <v>0</v>
      </c>
      <c r="EV411" s="766">
        <f>EV33</f>
        <v>0</v>
      </c>
      <c r="EW411" s="766">
        <f>EW33</f>
        <v>0</v>
      </c>
      <c r="EX411" s="766">
        <f>EX33</f>
        <v>0</v>
      </c>
      <c r="EY411" s="946"/>
      <c r="EZ411" s="944"/>
      <c r="FA411" s="945"/>
      <c r="FB411" s="945"/>
      <c r="FC411" s="766">
        <f>FC33</f>
        <v>0</v>
      </c>
      <c r="FD411" s="766">
        <f>FD33</f>
        <v>0</v>
      </c>
      <c r="FE411" s="766">
        <f>FE33</f>
        <v>0</v>
      </c>
      <c r="FF411" s="766">
        <f>FF33</f>
        <v>0</v>
      </c>
      <c r="FG411" s="946"/>
      <c r="FH411" s="944"/>
      <c r="FI411" s="945"/>
      <c r="FJ411" s="945"/>
      <c r="FK411" s="766">
        <f>FK33</f>
        <v>0</v>
      </c>
      <c r="FL411" s="766">
        <f>FL33</f>
        <v>0</v>
      </c>
      <c r="FM411" s="766">
        <f>FM33</f>
        <v>0</v>
      </c>
      <c r="FN411" s="766">
        <f>FN33</f>
        <v>0</v>
      </c>
      <c r="FO411" s="946"/>
    </row>
    <row r="412" spans="2:171">
      <c r="B412" s="108"/>
      <c r="C412" s="108" t="s">
        <v>122</v>
      </c>
      <c r="D412" s="944"/>
      <c r="E412" s="778" t="s">
        <v>370</v>
      </c>
      <c r="G412" s="766">
        <f>G36</f>
        <v>0</v>
      </c>
      <c r="H412" s="766">
        <f>H36</f>
        <v>0</v>
      </c>
      <c r="I412" s="766">
        <f>I36</f>
        <v>0</v>
      </c>
      <c r="J412" s="766">
        <f>J36</f>
        <v>0</v>
      </c>
      <c r="K412" s="946"/>
      <c r="L412" s="944"/>
      <c r="M412" s="945"/>
      <c r="N412" s="945"/>
      <c r="O412" s="766">
        <f>O36</f>
        <v>0</v>
      </c>
      <c r="P412" s="766">
        <f>P36</f>
        <v>0</v>
      </c>
      <c r="Q412" s="766">
        <f>Q36</f>
        <v>0</v>
      </c>
      <c r="R412" s="766">
        <f>R36</f>
        <v>0</v>
      </c>
      <c r="S412" s="946"/>
      <c r="T412" s="944"/>
      <c r="U412" s="945"/>
      <c r="V412" s="945"/>
      <c r="W412" s="766">
        <f>W36</f>
        <v>0</v>
      </c>
      <c r="X412" s="766">
        <f>X36</f>
        <v>0</v>
      </c>
      <c r="Y412" s="766">
        <f>Y36</f>
        <v>0</v>
      </c>
      <c r="Z412" s="766">
        <f>Z36</f>
        <v>0</v>
      </c>
      <c r="AA412" s="946"/>
      <c r="AB412" s="944"/>
      <c r="AC412" s="945"/>
      <c r="AD412" s="945"/>
      <c r="AE412" s="766">
        <f>AE36</f>
        <v>0</v>
      </c>
      <c r="AF412" s="766">
        <f>AF36</f>
        <v>0</v>
      </c>
      <c r="AG412" s="766">
        <f>AG36</f>
        <v>0</v>
      </c>
      <c r="AH412" s="766">
        <f>AH36</f>
        <v>0</v>
      </c>
      <c r="AI412" s="946"/>
      <c r="AJ412" s="944"/>
      <c r="AK412" s="945"/>
      <c r="AL412" s="945"/>
      <c r="AM412" s="766">
        <f>AM36</f>
        <v>0</v>
      </c>
      <c r="AN412" s="766">
        <f>AN36</f>
        <v>0</v>
      </c>
      <c r="AO412" s="766">
        <f>AO36</f>
        <v>0</v>
      </c>
      <c r="AP412" s="766">
        <f>AP36</f>
        <v>0</v>
      </c>
      <c r="AQ412" s="946"/>
      <c r="AR412" s="944"/>
      <c r="AS412" s="945"/>
      <c r="AT412" s="945"/>
      <c r="AU412" s="766">
        <f>AU36</f>
        <v>0</v>
      </c>
      <c r="AV412" s="766">
        <f>AV36</f>
        <v>0</v>
      </c>
      <c r="AW412" s="766">
        <f>AW36</f>
        <v>0</v>
      </c>
      <c r="AX412" s="766">
        <f>AX36</f>
        <v>0</v>
      </c>
      <c r="AY412" s="946"/>
      <c r="AZ412" s="944"/>
      <c r="BA412" s="945"/>
      <c r="BB412" s="945"/>
      <c r="BC412" s="766">
        <f>BC36</f>
        <v>0</v>
      </c>
      <c r="BD412" s="766">
        <f>BD36</f>
        <v>0</v>
      </c>
      <c r="BE412" s="766">
        <f>BE36</f>
        <v>0</v>
      </c>
      <c r="BF412" s="766">
        <f>BF36</f>
        <v>0</v>
      </c>
      <c r="BG412" s="946"/>
      <c r="BH412" s="944"/>
      <c r="BI412" s="945"/>
      <c r="BJ412" s="945"/>
      <c r="BK412" s="766">
        <f>BK36</f>
        <v>0</v>
      </c>
      <c r="BL412" s="766">
        <f>BL36</f>
        <v>0</v>
      </c>
      <c r="BM412" s="766">
        <f>BM36</f>
        <v>0</v>
      </c>
      <c r="BN412" s="766">
        <f>BN36</f>
        <v>0</v>
      </c>
      <c r="BO412" s="946"/>
      <c r="BP412" s="944"/>
      <c r="BQ412" s="945"/>
      <c r="BR412" s="945"/>
      <c r="BS412" s="766">
        <f>BS36</f>
        <v>0</v>
      </c>
      <c r="BT412" s="766">
        <f>BT36</f>
        <v>0</v>
      </c>
      <c r="BU412" s="766">
        <f>BU36</f>
        <v>0</v>
      </c>
      <c r="BV412" s="766">
        <f>BV36</f>
        <v>0</v>
      </c>
      <c r="BW412" s="946"/>
      <c r="BX412" s="944"/>
      <c r="BY412" s="945"/>
      <c r="BZ412" s="945"/>
      <c r="CA412" s="766">
        <f>CA36</f>
        <v>0</v>
      </c>
      <c r="CB412" s="766">
        <f>CB36</f>
        <v>0</v>
      </c>
      <c r="CC412" s="766">
        <f>CC36</f>
        <v>0</v>
      </c>
      <c r="CD412" s="766">
        <f>CD36</f>
        <v>0</v>
      </c>
      <c r="CE412" s="946"/>
      <c r="CF412" s="944"/>
      <c r="CG412" s="945"/>
      <c r="CH412" s="945"/>
      <c r="CI412" s="766">
        <f>CI36</f>
        <v>0</v>
      </c>
      <c r="CJ412" s="766">
        <f>CJ36</f>
        <v>0</v>
      </c>
      <c r="CK412" s="766">
        <f>CK36</f>
        <v>0</v>
      </c>
      <c r="CL412" s="766">
        <f>CL36</f>
        <v>0</v>
      </c>
      <c r="CM412" s="946"/>
      <c r="CN412" s="944"/>
      <c r="CO412" s="945"/>
      <c r="CP412" s="945"/>
      <c r="CQ412" s="766">
        <f>CQ36</f>
        <v>0</v>
      </c>
      <c r="CR412" s="766">
        <f>CR36</f>
        <v>0</v>
      </c>
      <c r="CS412" s="766">
        <f>CS36</f>
        <v>0</v>
      </c>
      <c r="CT412" s="766">
        <f>CT36</f>
        <v>0</v>
      </c>
      <c r="CU412" s="946"/>
      <c r="CV412" s="944"/>
      <c r="CW412" s="945"/>
      <c r="CX412" s="945"/>
      <c r="CY412" s="766">
        <f>CY36</f>
        <v>0</v>
      </c>
      <c r="CZ412" s="766">
        <f>CZ36</f>
        <v>0</v>
      </c>
      <c r="DA412" s="766">
        <f>DA36</f>
        <v>0</v>
      </c>
      <c r="DB412" s="766">
        <f>DB36</f>
        <v>0</v>
      </c>
      <c r="DC412" s="946"/>
      <c r="DD412" s="944"/>
      <c r="DE412" s="945"/>
      <c r="DF412" s="945"/>
      <c r="DG412" s="766">
        <f>DG36</f>
        <v>0</v>
      </c>
      <c r="DH412" s="766">
        <f>DH36</f>
        <v>0</v>
      </c>
      <c r="DI412" s="766">
        <f>DI36</f>
        <v>0</v>
      </c>
      <c r="DJ412" s="766">
        <f>DJ36</f>
        <v>0</v>
      </c>
      <c r="DK412" s="946"/>
      <c r="DL412" s="944"/>
      <c r="DM412" s="945"/>
      <c r="DN412" s="945"/>
      <c r="DO412" s="766">
        <f>DO36</f>
        <v>0</v>
      </c>
      <c r="DP412" s="766">
        <f>DP36</f>
        <v>0</v>
      </c>
      <c r="DQ412" s="766">
        <f>DQ36</f>
        <v>0</v>
      </c>
      <c r="DR412" s="766">
        <f>DR36</f>
        <v>0</v>
      </c>
      <c r="DS412" s="946"/>
      <c r="DT412" s="944"/>
      <c r="DU412" s="945"/>
      <c r="DV412" s="945"/>
      <c r="DW412" s="766">
        <f>DW36</f>
        <v>0</v>
      </c>
      <c r="DX412" s="766">
        <f>DX36</f>
        <v>0</v>
      </c>
      <c r="DY412" s="766">
        <f>DY36</f>
        <v>0</v>
      </c>
      <c r="DZ412" s="766">
        <f>DZ36</f>
        <v>0</v>
      </c>
      <c r="EA412" s="946"/>
      <c r="EB412" s="944"/>
      <c r="EC412" s="945"/>
      <c r="ED412" s="945"/>
      <c r="EE412" s="766">
        <f>EE36</f>
        <v>0</v>
      </c>
      <c r="EF412" s="766">
        <f>EF36</f>
        <v>0</v>
      </c>
      <c r="EG412" s="766">
        <f>EG36</f>
        <v>0</v>
      </c>
      <c r="EH412" s="766">
        <f>EH36</f>
        <v>0</v>
      </c>
      <c r="EI412" s="946"/>
      <c r="EJ412" s="944"/>
      <c r="EK412" s="945"/>
      <c r="EL412" s="945"/>
      <c r="EM412" s="766">
        <f>EM36</f>
        <v>0</v>
      </c>
      <c r="EN412" s="766">
        <f>EN36</f>
        <v>0</v>
      </c>
      <c r="EO412" s="766">
        <f>EO36</f>
        <v>0</v>
      </c>
      <c r="EP412" s="766">
        <f>EP36</f>
        <v>0</v>
      </c>
      <c r="EQ412" s="946"/>
      <c r="ER412" s="944"/>
      <c r="ES412" s="945"/>
      <c r="ET412" s="945"/>
      <c r="EU412" s="766">
        <f>EU36</f>
        <v>0</v>
      </c>
      <c r="EV412" s="766">
        <f>EV36</f>
        <v>0</v>
      </c>
      <c r="EW412" s="766">
        <f>EW36</f>
        <v>0</v>
      </c>
      <c r="EX412" s="766">
        <f>EX36</f>
        <v>0</v>
      </c>
      <c r="EY412" s="946"/>
      <c r="EZ412" s="944"/>
      <c r="FA412" s="945"/>
      <c r="FB412" s="945"/>
      <c r="FC412" s="766">
        <f>FC36</f>
        <v>0</v>
      </c>
      <c r="FD412" s="766">
        <f>FD36</f>
        <v>0</v>
      </c>
      <c r="FE412" s="766">
        <f>FE36</f>
        <v>0</v>
      </c>
      <c r="FF412" s="766">
        <f>FF36</f>
        <v>0</v>
      </c>
      <c r="FG412" s="946"/>
      <c r="FH412" s="944"/>
      <c r="FI412" s="945"/>
      <c r="FJ412" s="945"/>
      <c r="FK412" s="766">
        <f>FK36</f>
        <v>0</v>
      </c>
      <c r="FL412" s="766">
        <f>FL36</f>
        <v>0</v>
      </c>
      <c r="FM412" s="766">
        <f>FM36</f>
        <v>0</v>
      </c>
      <c r="FN412" s="766">
        <f>FN36</f>
        <v>0</v>
      </c>
      <c r="FO412" s="946"/>
    </row>
    <row r="413" spans="2:171">
      <c r="B413" s="108"/>
      <c r="C413" s="108" t="s">
        <v>475</v>
      </c>
      <c r="D413" s="944"/>
      <c r="E413" s="124"/>
      <c r="F413" s="945"/>
      <c r="G413" s="1425">
        <f>G410+G411+G412</f>
        <v>0</v>
      </c>
      <c r="H413" s="1425">
        <f>H410+H411+H412</f>
        <v>0</v>
      </c>
      <c r="I413" s="1425">
        <f>I410+I411+I412</f>
        <v>0</v>
      </c>
      <c r="J413" s="1425">
        <f>J410+J411+J412</f>
        <v>0</v>
      </c>
      <c r="K413" s="946"/>
      <c r="L413" s="944"/>
      <c r="M413" s="945"/>
      <c r="N413" s="945"/>
      <c r="O413" s="1425">
        <f>O410+O411+O412</f>
        <v>0</v>
      </c>
      <c r="P413" s="1425">
        <f>P410+P411+P412</f>
        <v>0</v>
      </c>
      <c r="Q413" s="1425">
        <f>Q410+Q411+Q412</f>
        <v>0</v>
      </c>
      <c r="R413" s="1425">
        <f>R410+R411+R412</f>
        <v>0</v>
      </c>
      <c r="S413" s="946"/>
      <c r="T413" s="944"/>
      <c r="U413" s="945"/>
      <c r="V413" s="945"/>
      <c r="W413" s="1425">
        <f>W410+W411+W412</f>
        <v>0</v>
      </c>
      <c r="X413" s="1425">
        <f>X410+X411+X412</f>
        <v>0</v>
      </c>
      <c r="Y413" s="1425">
        <f>Y410+Y411+Y412</f>
        <v>0</v>
      </c>
      <c r="Z413" s="1425">
        <f>Z410+Z411+Z412</f>
        <v>0</v>
      </c>
      <c r="AA413" s="946"/>
      <c r="AB413" s="944"/>
      <c r="AC413" s="945"/>
      <c r="AD413" s="945"/>
      <c r="AE413" s="1425">
        <f>AE410+AE411+AE412</f>
        <v>0</v>
      </c>
      <c r="AF413" s="1425">
        <f>AF410+AF411+AF412</f>
        <v>0</v>
      </c>
      <c r="AG413" s="1425">
        <f>AG410+AG411+AG412</f>
        <v>0</v>
      </c>
      <c r="AH413" s="1425">
        <f>AH410+AH411+AH412</f>
        <v>0</v>
      </c>
      <c r="AI413" s="946"/>
      <c r="AJ413" s="944"/>
      <c r="AK413" s="945"/>
      <c r="AL413" s="945"/>
      <c r="AM413" s="1425">
        <f>AM410+AM411+AM412</f>
        <v>0</v>
      </c>
      <c r="AN413" s="1425">
        <f>AN410+AN411+AN412</f>
        <v>0</v>
      </c>
      <c r="AO413" s="1425">
        <f>AO410+AO411+AO412</f>
        <v>0</v>
      </c>
      <c r="AP413" s="1425">
        <f>AP410+AP411+AP412</f>
        <v>0</v>
      </c>
      <c r="AQ413" s="946"/>
      <c r="AR413" s="944"/>
      <c r="AS413" s="945"/>
      <c r="AT413" s="945"/>
      <c r="AU413" s="1425">
        <f>AU410+AU411+AU412</f>
        <v>0</v>
      </c>
      <c r="AV413" s="1425">
        <f>AV410+AV411+AV412</f>
        <v>0</v>
      </c>
      <c r="AW413" s="1425">
        <f>AW410+AW411+AW412</f>
        <v>0</v>
      </c>
      <c r="AX413" s="1425">
        <f>AX410+AX411+AX412</f>
        <v>0</v>
      </c>
      <c r="AY413" s="946"/>
      <c r="AZ413" s="944"/>
      <c r="BA413" s="945"/>
      <c r="BB413" s="945"/>
      <c r="BC413" s="1425">
        <f>BC410+BC411+BC412</f>
        <v>0</v>
      </c>
      <c r="BD413" s="1425">
        <f>BD410+BD411+BD412</f>
        <v>0</v>
      </c>
      <c r="BE413" s="1425">
        <f>BE410+BE411+BE412</f>
        <v>0</v>
      </c>
      <c r="BF413" s="1425">
        <f>BF410+BF411+BF412</f>
        <v>0</v>
      </c>
      <c r="BG413" s="946"/>
      <c r="BH413" s="944"/>
      <c r="BI413" s="945"/>
      <c r="BJ413" s="945"/>
      <c r="BK413" s="1425">
        <f>BK410+BK411+BK412</f>
        <v>0</v>
      </c>
      <c r="BL413" s="1425">
        <f>BL410+BL411+BL412</f>
        <v>0</v>
      </c>
      <c r="BM413" s="1425">
        <f>BM410+BM411+BM412</f>
        <v>0</v>
      </c>
      <c r="BN413" s="1425">
        <f>BN410+BN411+BN412</f>
        <v>0</v>
      </c>
      <c r="BO413" s="946"/>
      <c r="BP413" s="944"/>
      <c r="BQ413" s="945"/>
      <c r="BR413" s="945"/>
      <c r="BS413" s="1425">
        <f>BS410+BS411+BS412</f>
        <v>0</v>
      </c>
      <c r="BT413" s="1425">
        <f>BT410+BT411+BT412</f>
        <v>0</v>
      </c>
      <c r="BU413" s="1425">
        <f>BU410+BU411+BU412</f>
        <v>0</v>
      </c>
      <c r="BV413" s="1425">
        <f>BV410+BV411+BV412</f>
        <v>0</v>
      </c>
      <c r="BW413" s="946"/>
      <c r="BX413" s="944"/>
      <c r="BY413" s="945"/>
      <c r="BZ413" s="945"/>
      <c r="CA413" s="1425">
        <f>CA410+CA411+CA412</f>
        <v>0</v>
      </c>
      <c r="CB413" s="1425">
        <f>CB410+CB411+CB412</f>
        <v>0</v>
      </c>
      <c r="CC413" s="1425">
        <f>CC410+CC411+CC412</f>
        <v>0</v>
      </c>
      <c r="CD413" s="1425">
        <f>CD410+CD411+CD412</f>
        <v>0</v>
      </c>
      <c r="CE413" s="946"/>
      <c r="CF413" s="944"/>
      <c r="CG413" s="945"/>
      <c r="CH413" s="945"/>
      <c r="CI413" s="1425">
        <f>CI410+CI411+CI412</f>
        <v>0</v>
      </c>
      <c r="CJ413" s="1425">
        <f>CJ410+CJ411+CJ412</f>
        <v>0</v>
      </c>
      <c r="CK413" s="1425">
        <f>CK410+CK411+CK412</f>
        <v>0</v>
      </c>
      <c r="CL413" s="1425">
        <f>CL410+CL411+CL412</f>
        <v>0</v>
      </c>
      <c r="CM413" s="946"/>
      <c r="CN413" s="944"/>
      <c r="CO413" s="945"/>
      <c r="CP413" s="945"/>
      <c r="CQ413" s="1425">
        <f>CQ410+CQ411+CQ412</f>
        <v>0</v>
      </c>
      <c r="CR413" s="1425">
        <f>CR410+CR411+CR412</f>
        <v>0</v>
      </c>
      <c r="CS413" s="1425">
        <f>CS410+CS411+CS412</f>
        <v>0</v>
      </c>
      <c r="CT413" s="1425">
        <f>CT410+CT411+CT412</f>
        <v>0</v>
      </c>
      <c r="CU413" s="946"/>
      <c r="CV413" s="944"/>
      <c r="CW413" s="945"/>
      <c r="CX413" s="945"/>
      <c r="CY413" s="1425">
        <f>CY410+CY411+CY412</f>
        <v>0</v>
      </c>
      <c r="CZ413" s="1425">
        <f>CZ410+CZ411+CZ412</f>
        <v>0</v>
      </c>
      <c r="DA413" s="1425">
        <f>DA410+DA411+DA412</f>
        <v>0</v>
      </c>
      <c r="DB413" s="1425">
        <f>DB410+DB411+DB412</f>
        <v>0</v>
      </c>
      <c r="DC413" s="946"/>
      <c r="DD413" s="944"/>
      <c r="DE413" s="945"/>
      <c r="DF413" s="945"/>
      <c r="DG413" s="1425">
        <f>DG410+DG411+DG412</f>
        <v>0</v>
      </c>
      <c r="DH413" s="1425">
        <f>DH410+DH411+DH412</f>
        <v>0</v>
      </c>
      <c r="DI413" s="1425">
        <f>DI410+DI411+DI412</f>
        <v>0</v>
      </c>
      <c r="DJ413" s="1425">
        <f>DJ410+DJ411+DJ412</f>
        <v>0</v>
      </c>
      <c r="DK413" s="946"/>
      <c r="DL413" s="944"/>
      <c r="DM413" s="945"/>
      <c r="DN413" s="945"/>
      <c r="DO413" s="1425">
        <f>DO410+DO411+DO412</f>
        <v>0</v>
      </c>
      <c r="DP413" s="1425">
        <f>DP410+DP411+DP412</f>
        <v>0</v>
      </c>
      <c r="DQ413" s="1425">
        <f>DQ410+DQ411+DQ412</f>
        <v>0</v>
      </c>
      <c r="DR413" s="1425">
        <f>DR410+DR411+DR412</f>
        <v>0</v>
      </c>
      <c r="DS413" s="946"/>
      <c r="DT413" s="944"/>
      <c r="DU413" s="945"/>
      <c r="DV413" s="945"/>
      <c r="DW413" s="1425">
        <f>DW410+DW411+DW412</f>
        <v>0</v>
      </c>
      <c r="DX413" s="1425">
        <f>DX410+DX411+DX412</f>
        <v>0</v>
      </c>
      <c r="DY413" s="1425">
        <f>DY410+DY411+DY412</f>
        <v>0</v>
      </c>
      <c r="DZ413" s="1425">
        <f>DZ410+DZ411+DZ412</f>
        <v>0</v>
      </c>
      <c r="EA413" s="946"/>
      <c r="EB413" s="944"/>
      <c r="EC413" s="945"/>
      <c r="ED413" s="945"/>
      <c r="EE413" s="1425">
        <f>EE410+EE411+EE412</f>
        <v>0</v>
      </c>
      <c r="EF413" s="1425">
        <f>EF410+EF411+EF412</f>
        <v>0</v>
      </c>
      <c r="EG413" s="1425">
        <f>EG410+EG411+EG412</f>
        <v>0</v>
      </c>
      <c r="EH413" s="1425">
        <f>EH410+EH411+EH412</f>
        <v>0</v>
      </c>
      <c r="EI413" s="946"/>
      <c r="EJ413" s="944"/>
      <c r="EK413" s="945"/>
      <c r="EL413" s="945"/>
      <c r="EM413" s="1425">
        <f>EM410+EM411+EM412</f>
        <v>0</v>
      </c>
      <c r="EN413" s="1425">
        <f>EN410+EN411+EN412</f>
        <v>0</v>
      </c>
      <c r="EO413" s="1425">
        <f>EO410+EO411+EO412</f>
        <v>0</v>
      </c>
      <c r="EP413" s="1425">
        <f>EP410+EP411+EP412</f>
        <v>0</v>
      </c>
      <c r="EQ413" s="946"/>
      <c r="ER413" s="944"/>
      <c r="ES413" s="945"/>
      <c r="ET413" s="945"/>
      <c r="EU413" s="1425">
        <f>EU410+EU411+EU412</f>
        <v>0</v>
      </c>
      <c r="EV413" s="1425">
        <f>EV410+EV411+EV412</f>
        <v>0</v>
      </c>
      <c r="EW413" s="1425">
        <f>EW410+EW411+EW412</f>
        <v>0</v>
      </c>
      <c r="EX413" s="1425">
        <f>EX410+EX411+EX412</f>
        <v>0</v>
      </c>
      <c r="EY413" s="946"/>
      <c r="EZ413" s="944"/>
      <c r="FA413" s="945"/>
      <c r="FB413" s="945"/>
      <c r="FC413" s="1425">
        <f>FC410+FC411+FC412</f>
        <v>0</v>
      </c>
      <c r="FD413" s="1425">
        <f>FD410+FD411+FD412</f>
        <v>0</v>
      </c>
      <c r="FE413" s="1425">
        <f>FE410+FE411+FE412</f>
        <v>0</v>
      </c>
      <c r="FF413" s="1425">
        <f>FF410+FF411+FF412</f>
        <v>0</v>
      </c>
      <c r="FG413" s="946"/>
      <c r="FH413" s="944"/>
      <c r="FI413" s="945"/>
      <c r="FJ413" s="945"/>
      <c r="FK413" s="1425">
        <f>FK410+FK411+FK412</f>
        <v>0</v>
      </c>
      <c r="FL413" s="1425">
        <f>FL410+FL411+FL412</f>
        <v>0</v>
      </c>
      <c r="FM413" s="1425">
        <f>FM410+FM411+FM412</f>
        <v>0</v>
      </c>
      <c r="FN413" s="1425">
        <f>FN410+FN411+FN412</f>
        <v>0</v>
      </c>
      <c r="FO413" s="946"/>
    </row>
    <row r="414" spans="2:171">
      <c r="B414" s="123"/>
      <c r="C414" s="123" t="s">
        <v>318</v>
      </c>
      <c r="D414" s="1128" t="s">
        <v>576</v>
      </c>
      <c r="E414" s="554"/>
      <c r="F414" s="949"/>
      <c r="G414" s="1426">
        <f>H414+I414+J414</f>
        <v>0</v>
      </c>
      <c r="H414" s="1426">
        <f>IF($G413=0,0,H413/G413)</f>
        <v>0</v>
      </c>
      <c r="I414" s="1426">
        <f>IF($G413=0,0,I413/G413)</f>
        <v>0</v>
      </c>
      <c r="J414" s="1426">
        <f>IF($G413=0,0,J413/G413)</f>
        <v>0</v>
      </c>
      <c r="K414" s="951"/>
      <c r="L414" s="947" t="s">
        <v>576</v>
      </c>
      <c r="M414" s="948"/>
      <c r="N414" s="949"/>
      <c r="O414" s="1426">
        <f>P414+Q414+R414</f>
        <v>0</v>
      </c>
      <c r="P414" s="1426">
        <f>IF($G413=0,0,P413/O413)</f>
        <v>0</v>
      </c>
      <c r="Q414" s="1426">
        <f>IF($G413=0,0,Q413/O413)</f>
        <v>0</v>
      </c>
      <c r="R414" s="1426">
        <f>IF($G413=0,0,R413/O413)</f>
        <v>0</v>
      </c>
      <c r="S414" s="951"/>
      <c r="T414" s="947" t="s">
        <v>576</v>
      </c>
      <c r="U414" s="948"/>
      <c r="V414" s="949"/>
      <c r="W414" s="1426">
        <f>X414+Y414+Z414</f>
        <v>0</v>
      </c>
      <c r="X414" s="1426">
        <f>IF($G413=0,0,X413/W413)</f>
        <v>0</v>
      </c>
      <c r="Y414" s="1426">
        <f>IF($G413=0,0,Y413/W413)</f>
        <v>0</v>
      </c>
      <c r="Z414" s="1426">
        <f>IF($G413=0,0,Z413/W413)</f>
        <v>0</v>
      </c>
      <c r="AA414" s="951"/>
      <c r="AB414" s="947" t="s">
        <v>576</v>
      </c>
      <c r="AC414" s="948"/>
      <c r="AD414" s="949"/>
      <c r="AE414" s="1426">
        <f>AF414+AG414+AH414</f>
        <v>0</v>
      </c>
      <c r="AF414" s="1426">
        <f>IF($G413=0,0,AF413/AE413)</f>
        <v>0</v>
      </c>
      <c r="AG414" s="1426">
        <f>IF($G413=0,0,AG413/AE413)</f>
        <v>0</v>
      </c>
      <c r="AH414" s="1426">
        <f>IF($G413=0,0,AH413/AE413)</f>
        <v>0</v>
      </c>
      <c r="AI414" s="951"/>
      <c r="AJ414" s="1870" t="s">
        <v>576</v>
      </c>
      <c r="AK414" s="948"/>
      <c r="AL414" s="949"/>
      <c r="AM414" s="1426">
        <f>AN414+AO414+AP414</f>
        <v>0</v>
      </c>
      <c r="AN414" s="1426">
        <f>IF($G413=0,0,AN413/AM413)</f>
        <v>0</v>
      </c>
      <c r="AO414" s="1426">
        <f>IF($G413=0,0,AO413/AM413)</f>
        <v>0</v>
      </c>
      <c r="AP414" s="1426">
        <f>IF($G413=0,0,AP413/AM413)</f>
        <v>0</v>
      </c>
      <c r="AQ414" s="951"/>
      <c r="AR414" s="947" t="s">
        <v>576</v>
      </c>
      <c r="AS414" s="948"/>
      <c r="AT414" s="949"/>
      <c r="AU414" s="1426">
        <f>AV414+AW414+AX414</f>
        <v>0</v>
      </c>
      <c r="AV414" s="1426">
        <f>IF($G413=0,0,AV413/AU413)</f>
        <v>0</v>
      </c>
      <c r="AW414" s="1426">
        <f>IF($G413=0,0,AW413/AU413)</f>
        <v>0</v>
      </c>
      <c r="AX414" s="1426">
        <f>IF($G413=0,0,AX413/AU413)</f>
        <v>0</v>
      </c>
      <c r="AY414" s="951"/>
      <c r="AZ414" s="947" t="s">
        <v>576</v>
      </c>
      <c r="BA414" s="948"/>
      <c r="BB414" s="949"/>
      <c r="BC414" s="1426">
        <f>BD414+BE414+BF414</f>
        <v>0</v>
      </c>
      <c r="BD414" s="1426">
        <f>IF($G413=0,0,BD413/BC413)</f>
        <v>0</v>
      </c>
      <c r="BE414" s="1426">
        <f>IF($G413=0,0,BE413/BC413)</f>
        <v>0</v>
      </c>
      <c r="BF414" s="1426">
        <f>IF($G413=0,0,BF413/BC413)</f>
        <v>0</v>
      </c>
      <c r="BG414" s="951"/>
      <c r="BH414" s="947" t="s">
        <v>576</v>
      </c>
      <c r="BI414" s="948"/>
      <c r="BJ414" s="949"/>
      <c r="BK414" s="1426">
        <f>BL414+BM414+BN414</f>
        <v>0</v>
      </c>
      <c r="BL414" s="1426">
        <f>IF($G413=0,0,BL413/BK413)</f>
        <v>0</v>
      </c>
      <c r="BM414" s="1426">
        <f>IF($G413=0,0,BM413/BK413)</f>
        <v>0</v>
      </c>
      <c r="BN414" s="1426">
        <f>IF($G413=0,0,BN413/BK413)</f>
        <v>0</v>
      </c>
      <c r="BO414" s="951"/>
      <c r="BP414" s="947" t="s">
        <v>576</v>
      </c>
      <c r="BQ414" s="948"/>
      <c r="BR414" s="949"/>
      <c r="BS414" s="1426">
        <f>BT414+BU414+BV414</f>
        <v>0</v>
      </c>
      <c r="BT414" s="1426">
        <f>IF($G413=0,0,BT413/BS413)</f>
        <v>0</v>
      </c>
      <c r="BU414" s="1426">
        <f>IF($G413=0,0,BU413/BS413)</f>
        <v>0</v>
      </c>
      <c r="BV414" s="1426">
        <f>IF($G413=0,0,BV413/BS413)</f>
        <v>0</v>
      </c>
      <c r="BW414" s="951"/>
      <c r="BX414" s="947" t="s">
        <v>576</v>
      </c>
      <c r="BY414" s="948"/>
      <c r="BZ414" s="949"/>
      <c r="CA414" s="1426">
        <f>CB414+CC414+CD414</f>
        <v>0</v>
      </c>
      <c r="CB414" s="1426">
        <f>IF($G413=0,0,CB413/CA413)</f>
        <v>0</v>
      </c>
      <c r="CC414" s="1426">
        <f>IF($G413=0,0,CC413/CA413)</f>
        <v>0</v>
      </c>
      <c r="CD414" s="1426">
        <f>IF($G413=0,0,CD413/CA413)</f>
        <v>0</v>
      </c>
      <c r="CE414" s="951"/>
      <c r="CF414" s="947" t="s">
        <v>576</v>
      </c>
      <c r="CG414" s="948"/>
      <c r="CH414" s="949"/>
      <c r="CI414" s="1426">
        <f>CJ414+CK414+CL414</f>
        <v>0</v>
      </c>
      <c r="CJ414" s="1426">
        <f>IF($G413=0,0,CJ413/CI413)</f>
        <v>0</v>
      </c>
      <c r="CK414" s="1426">
        <f>IF($G413=0,0,CK413/CI413)</f>
        <v>0</v>
      </c>
      <c r="CL414" s="1426">
        <f>IF($G413=0,0,CL413/CI413)</f>
        <v>0</v>
      </c>
      <c r="CM414" s="951"/>
      <c r="CN414" s="947" t="s">
        <v>576</v>
      </c>
      <c r="CO414" s="948"/>
      <c r="CP414" s="949"/>
      <c r="CQ414" s="1426">
        <f>CR414+CS414+CT414</f>
        <v>0</v>
      </c>
      <c r="CR414" s="1426">
        <f>IF($G413=0,0,CR413/CQ413)</f>
        <v>0</v>
      </c>
      <c r="CS414" s="1426">
        <f>IF($G413=0,0,CS413/CQ413)</f>
        <v>0</v>
      </c>
      <c r="CT414" s="1426">
        <f>IF($G413=0,0,CT413/CQ413)</f>
        <v>0</v>
      </c>
      <c r="CU414" s="951"/>
      <c r="CV414" s="947" t="s">
        <v>576</v>
      </c>
      <c r="CW414" s="948"/>
      <c r="CX414" s="949"/>
      <c r="CY414" s="1426">
        <f>CZ414+DA414+DB414</f>
        <v>0</v>
      </c>
      <c r="CZ414" s="1426">
        <f>IF($G413=0,0,CZ413/CY413)</f>
        <v>0</v>
      </c>
      <c r="DA414" s="1426">
        <f>IF($G413=0,0,DA413/CY413)</f>
        <v>0</v>
      </c>
      <c r="DB414" s="1426">
        <f>IF($G413=0,0,DB413/CY413)</f>
        <v>0</v>
      </c>
      <c r="DC414" s="951"/>
      <c r="DD414" s="947" t="s">
        <v>576</v>
      </c>
      <c r="DE414" s="948"/>
      <c r="DF414" s="949"/>
      <c r="DG414" s="1426">
        <f>DH414+DI414+DJ414</f>
        <v>0</v>
      </c>
      <c r="DH414" s="1426">
        <f>IF($G413=0,0,DH413/DG413)</f>
        <v>0</v>
      </c>
      <c r="DI414" s="1426">
        <f>IF($G413=0,0,DI413/DG413)</f>
        <v>0</v>
      </c>
      <c r="DJ414" s="1426">
        <f>IF($G413=0,0,DJ413/DG413)</f>
        <v>0</v>
      </c>
      <c r="DK414" s="951"/>
      <c r="DL414" s="947" t="s">
        <v>576</v>
      </c>
      <c r="DM414" s="948"/>
      <c r="DN414" s="949"/>
      <c r="DO414" s="1426">
        <f>DP414+DQ414+DR414</f>
        <v>0</v>
      </c>
      <c r="DP414" s="1426">
        <f>IF($G413=0,0,DP413/DO413)</f>
        <v>0</v>
      </c>
      <c r="DQ414" s="1426">
        <f>IF($G413=0,0,DQ413/DO413)</f>
        <v>0</v>
      </c>
      <c r="DR414" s="1426">
        <f>IF($G413=0,0,DR413/DO413)</f>
        <v>0</v>
      </c>
      <c r="DS414" s="951"/>
      <c r="DT414" s="947" t="s">
        <v>576</v>
      </c>
      <c r="DU414" s="948"/>
      <c r="DV414" s="949"/>
      <c r="DW414" s="1426">
        <f>DX414+DY414+DZ414</f>
        <v>0</v>
      </c>
      <c r="DX414" s="1426">
        <f>IF($G413=0,0,DX413/DW413)</f>
        <v>0</v>
      </c>
      <c r="DY414" s="1426">
        <f>IF($G413=0,0,DY413/DW413)</f>
        <v>0</v>
      </c>
      <c r="DZ414" s="1426">
        <f>IF($G413=0,0,DZ413/DW413)</f>
        <v>0</v>
      </c>
      <c r="EA414" s="951"/>
      <c r="EB414" s="947" t="s">
        <v>576</v>
      </c>
      <c r="EC414" s="948"/>
      <c r="ED414" s="949"/>
      <c r="EE414" s="1426">
        <f>EF414+EG414+EH414</f>
        <v>0</v>
      </c>
      <c r="EF414" s="1426">
        <f>IF($G413=0,0,EF413/EE413)</f>
        <v>0</v>
      </c>
      <c r="EG414" s="1426">
        <f>IF($G413=0,0,EG413/EE413)</f>
        <v>0</v>
      </c>
      <c r="EH414" s="1426">
        <f>IF($G413=0,0,EH413/EE413)</f>
        <v>0</v>
      </c>
      <c r="EI414" s="951"/>
      <c r="EJ414" s="947" t="s">
        <v>576</v>
      </c>
      <c r="EK414" s="948"/>
      <c r="EL414" s="949"/>
      <c r="EM414" s="1426">
        <f>EN414+EO414+EP414</f>
        <v>0</v>
      </c>
      <c r="EN414" s="1426">
        <f>IF($G413=0,0,EN413/EM413)</f>
        <v>0</v>
      </c>
      <c r="EO414" s="1426">
        <f>IF($G413=0,0,EO413/EM413)</f>
        <v>0</v>
      </c>
      <c r="EP414" s="1426">
        <f>IF($G413=0,0,EP413/EM413)</f>
        <v>0</v>
      </c>
      <c r="EQ414" s="951"/>
      <c r="ER414" s="947" t="s">
        <v>576</v>
      </c>
      <c r="ES414" s="948"/>
      <c r="ET414" s="949"/>
      <c r="EU414" s="1426">
        <f>EV414+EW414+EX414</f>
        <v>0</v>
      </c>
      <c r="EV414" s="1426">
        <f>IF($G413=0,0,EV413/EU413)</f>
        <v>0</v>
      </c>
      <c r="EW414" s="1426">
        <f>IF($G413=0,0,EW413/EU413)</f>
        <v>0</v>
      </c>
      <c r="EX414" s="1426">
        <f>IF($G413=0,0,EX413/EU413)</f>
        <v>0</v>
      </c>
      <c r="EY414" s="951"/>
      <c r="EZ414" s="947" t="s">
        <v>576</v>
      </c>
      <c r="FA414" s="948"/>
      <c r="FB414" s="949"/>
      <c r="FC414" s="1426">
        <f>FD414+FE414+FF414</f>
        <v>0</v>
      </c>
      <c r="FD414" s="1426">
        <f>IF($G413=0,0,FD413/FC413)</f>
        <v>0</v>
      </c>
      <c r="FE414" s="1426">
        <f>IF($G413=0,0,FE413/FC413)</f>
        <v>0</v>
      </c>
      <c r="FF414" s="1426">
        <f>IF($G413=0,0,FF413/FC413)</f>
        <v>0</v>
      </c>
      <c r="FG414" s="951"/>
      <c r="FH414" s="947" t="s">
        <v>576</v>
      </c>
      <c r="FI414" s="948"/>
      <c r="FJ414" s="949"/>
      <c r="FK414" s="1426">
        <f>FL414+FM414+FN414</f>
        <v>0</v>
      </c>
      <c r="FL414" s="1426">
        <f>IF($G413=0,0,FL413/FK413)</f>
        <v>0</v>
      </c>
      <c r="FM414" s="1426">
        <f>IF($G413=0,0,FM413/FK413)</f>
        <v>0</v>
      </c>
      <c r="FN414" s="1426">
        <f>IF($G413=0,0,FN413/FK413)</f>
        <v>0</v>
      </c>
      <c r="FO414" s="951"/>
    </row>
    <row r="415" spans="2:171">
      <c r="K415" s="946"/>
      <c r="S415" s="946"/>
      <c r="AA415" s="946"/>
      <c r="AI415" s="946"/>
      <c r="AQ415" s="946"/>
      <c r="AY415" s="946"/>
      <c r="BG415" s="946"/>
      <c r="BO415" s="946"/>
      <c r="BW415" s="946"/>
      <c r="CE415" s="946"/>
      <c r="CM415" s="946"/>
      <c r="CU415" s="946"/>
      <c r="DC415" s="946"/>
      <c r="DK415" s="946"/>
      <c r="DS415" s="946"/>
      <c r="EA415" s="946"/>
      <c r="EI415" s="946"/>
      <c r="EQ415" s="946"/>
      <c r="EY415" s="946"/>
      <c r="FG415" s="946"/>
      <c r="FO415" s="946"/>
    </row>
    <row r="416" spans="2:171">
      <c r="E416" s="301" t="s">
        <v>473</v>
      </c>
      <c r="G416" s="302" t="s">
        <v>104</v>
      </c>
      <c r="H416" s="302" t="s">
        <v>105</v>
      </c>
      <c r="I416" s="302" t="s">
        <v>106</v>
      </c>
      <c r="J416" s="303" t="s">
        <v>464</v>
      </c>
      <c r="K416" s="946"/>
      <c r="O416" s="302" t="s">
        <v>104</v>
      </c>
      <c r="P416" s="302" t="s">
        <v>105</v>
      </c>
      <c r="Q416" s="302" t="s">
        <v>106</v>
      </c>
      <c r="R416" s="303" t="s">
        <v>464</v>
      </c>
      <c r="S416" s="951"/>
      <c r="W416" s="302" t="s">
        <v>104</v>
      </c>
      <c r="X416" s="302" t="s">
        <v>105</v>
      </c>
      <c r="Y416" s="302" t="s">
        <v>106</v>
      </c>
      <c r="Z416" s="303" t="s">
        <v>464</v>
      </c>
      <c r="AA416" s="951"/>
      <c r="AE416" s="302" t="s">
        <v>104</v>
      </c>
      <c r="AF416" s="302" t="s">
        <v>105</v>
      </c>
      <c r="AG416" s="302" t="s">
        <v>106</v>
      </c>
      <c r="AH416" s="303" t="s">
        <v>464</v>
      </c>
      <c r="AI416" s="951"/>
      <c r="AM416" s="302" t="s">
        <v>104</v>
      </c>
      <c r="AN416" s="302" t="s">
        <v>105</v>
      </c>
      <c r="AO416" s="302" t="s">
        <v>106</v>
      </c>
      <c r="AP416" s="303" t="s">
        <v>464</v>
      </c>
      <c r="AQ416" s="951"/>
      <c r="AU416" s="302" t="s">
        <v>104</v>
      </c>
      <c r="AV416" s="302" t="s">
        <v>105</v>
      </c>
      <c r="AW416" s="302" t="s">
        <v>106</v>
      </c>
      <c r="AX416" s="303" t="s">
        <v>464</v>
      </c>
      <c r="AY416" s="951"/>
      <c r="BC416" s="302" t="s">
        <v>104</v>
      </c>
      <c r="BD416" s="302" t="s">
        <v>105</v>
      </c>
      <c r="BE416" s="302" t="s">
        <v>106</v>
      </c>
      <c r="BF416" s="303" t="s">
        <v>464</v>
      </c>
      <c r="BG416" s="951"/>
      <c r="BK416" s="302" t="s">
        <v>104</v>
      </c>
      <c r="BL416" s="302" t="s">
        <v>105</v>
      </c>
      <c r="BM416" s="302" t="s">
        <v>106</v>
      </c>
      <c r="BN416" s="303" t="s">
        <v>464</v>
      </c>
      <c r="BO416" s="951"/>
      <c r="BS416" s="302" t="s">
        <v>104</v>
      </c>
      <c r="BT416" s="302" t="s">
        <v>105</v>
      </c>
      <c r="BU416" s="302" t="s">
        <v>106</v>
      </c>
      <c r="BV416" s="303" t="s">
        <v>464</v>
      </c>
      <c r="BW416" s="951"/>
      <c r="CA416" s="302" t="s">
        <v>104</v>
      </c>
      <c r="CB416" s="302" t="s">
        <v>105</v>
      </c>
      <c r="CC416" s="302" t="s">
        <v>106</v>
      </c>
      <c r="CD416" s="303" t="s">
        <v>464</v>
      </c>
      <c r="CE416" s="951"/>
      <c r="CI416" s="302" t="s">
        <v>104</v>
      </c>
      <c r="CJ416" s="302" t="s">
        <v>105</v>
      </c>
      <c r="CK416" s="302" t="s">
        <v>106</v>
      </c>
      <c r="CL416" s="303" t="s">
        <v>464</v>
      </c>
      <c r="CM416" s="951"/>
      <c r="CQ416" s="302" t="s">
        <v>104</v>
      </c>
      <c r="CR416" s="302" t="s">
        <v>105</v>
      </c>
      <c r="CS416" s="302" t="s">
        <v>106</v>
      </c>
      <c r="CT416" s="303" t="s">
        <v>464</v>
      </c>
      <c r="CU416" s="951"/>
      <c r="CY416" s="302" t="s">
        <v>104</v>
      </c>
      <c r="CZ416" s="302" t="s">
        <v>105</v>
      </c>
      <c r="DA416" s="302" t="s">
        <v>106</v>
      </c>
      <c r="DB416" s="303" t="s">
        <v>464</v>
      </c>
      <c r="DC416" s="951"/>
      <c r="DG416" s="302" t="s">
        <v>104</v>
      </c>
      <c r="DH416" s="302" t="s">
        <v>105</v>
      </c>
      <c r="DI416" s="302" t="s">
        <v>106</v>
      </c>
      <c r="DJ416" s="303" t="s">
        <v>464</v>
      </c>
      <c r="DK416" s="951"/>
      <c r="DO416" s="302" t="s">
        <v>104</v>
      </c>
      <c r="DP416" s="302" t="s">
        <v>105</v>
      </c>
      <c r="DQ416" s="302" t="s">
        <v>106</v>
      </c>
      <c r="DR416" s="303" t="s">
        <v>464</v>
      </c>
      <c r="DS416" s="951"/>
      <c r="DW416" s="302" t="s">
        <v>104</v>
      </c>
      <c r="DX416" s="302" t="s">
        <v>105</v>
      </c>
      <c r="DY416" s="302" t="s">
        <v>106</v>
      </c>
      <c r="DZ416" s="303" t="s">
        <v>464</v>
      </c>
      <c r="EA416" s="951"/>
      <c r="EE416" s="302" t="s">
        <v>104</v>
      </c>
      <c r="EF416" s="302" t="s">
        <v>105</v>
      </c>
      <c r="EG416" s="302" t="s">
        <v>106</v>
      </c>
      <c r="EH416" s="303" t="s">
        <v>464</v>
      </c>
      <c r="EI416" s="951"/>
      <c r="EM416" s="302" t="s">
        <v>104</v>
      </c>
      <c r="EN416" s="302" t="s">
        <v>105</v>
      </c>
      <c r="EO416" s="302" t="s">
        <v>106</v>
      </c>
      <c r="EP416" s="303" t="s">
        <v>464</v>
      </c>
      <c r="EQ416" s="951"/>
      <c r="EU416" s="302" t="s">
        <v>104</v>
      </c>
      <c r="EV416" s="302" t="s">
        <v>105</v>
      </c>
      <c r="EW416" s="302" t="s">
        <v>106</v>
      </c>
      <c r="EX416" s="303" t="s">
        <v>464</v>
      </c>
      <c r="EY416" s="951"/>
      <c r="FC416" s="302" t="s">
        <v>104</v>
      </c>
      <c r="FD416" s="302" t="s">
        <v>105</v>
      </c>
      <c r="FE416" s="302" t="s">
        <v>106</v>
      </c>
      <c r="FF416" s="303" t="s">
        <v>464</v>
      </c>
      <c r="FG416" s="951"/>
      <c r="FK416" s="302" t="s">
        <v>104</v>
      </c>
      <c r="FL416" s="302" t="s">
        <v>105</v>
      </c>
      <c r="FM416" s="302" t="s">
        <v>106</v>
      </c>
      <c r="FN416" s="303" t="s">
        <v>464</v>
      </c>
      <c r="FO416" s="951"/>
    </row>
    <row r="417" spans="2:171">
      <c r="B417" s="108"/>
      <c r="C417" s="108" t="s">
        <v>479</v>
      </c>
      <c r="D417" s="944"/>
      <c r="E417" s="778"/>
      <c r="G417" s="766">
        <f>G413</f>
        <v>0</v>
      </c>
      <c r="H417" s="766">
        <f>H413</f>
        <v>0</v>
      </c>
      <c r="I417" s="766">
        <f>I413</f>
        <v>0</v>
      </c>
      <c r="J417" s="766">
        <f>J413</f>
        <v>0</v>
      </c>
      <c r="K417" s="951"/>
      <c r="L417" s="944"/>
      <c r="M417" s="945"/>
      <c r="N417" s="945"/>
      <c r="O417" s="766">
        <f>O413</f>
        <v>0</v>
      </c>
      <c r="P417" s="766">
        <f>P413</f>
        <v>0</v>
      </c>
      <c r="Q417" s="766">
        <f>Q413</f>
        <v>0</v>
      </c>
      <c r="R417" s="766">
        <f>R413</f>
        <v>0</v>
      </c>
      <c r="S417" s="951"/>
      <c r="T417" s="944"/>
      <c r="U417" s="945"/>
      <c r="V417" s="945"/>
      <c r="W417" s="766">
        <f>W413</f>
        <v>0</v>
      </c>
      <c r="X417" s="766">
        <f>X413</f>
        <v>0</v>
      </c>
      <c r="Y417" s="766">
        <f>Y413</f>
        <v>0</v>
      </c>
      <c r="Z417" s="766">
        <f>Z413</f>
        <v>0</v>
      </c>
      <c r="AA417" s="951"/>
      <c r="AB417" s="944"/>
      <c r="AC417" s="945"/>
      <c r="AD417" s="945"/>
      <c r="AE417" s="766">
        <f>AE413</f>
        <v>0</v>
      </c>
      <c r="AF417" s="766">
        <f>AF413</f>
        <v>0</v>
      </c>
      <c r="AG417" s="766">
        <f>AG413</f>
        <v>0</v>
      </c>
      <c r="AH417" s="766">
        <f>AH413</f>
        <v>0</v>
      </c>
      <c r="AI417" s="951"/>
      <c r="AJ417" s="944"/>
      <c r="AK417" s="945"/>
      <c r="AL417" s="945"/>
      <c r="AM417" s="766">
        <f>AM413</f>
        <v>0</v>
      </c>
      <c r="AN417" s="766">
        <f>AN413</f>
        <v>0</v>
      </c>
      <c r="AO417" s="766">
        <f>AO413</f>
        <v>0</v>
      </c>
      <c r="AP417" s="766">
        <f>AP413</f>
        <v>0</v>
      </c>
      <c r="AQ417" s="951"/>
      <c r="AR417" s="944"/>
      <c r="AS417" s="945"/>
      <c r="AT417" s="945"/>
      <c r="AU417" s="766">
        <f>AU413</f>
        <v>0</v>
      </c>
      <c r="AV417" s="766">
        <f>AV413</f>
        <v>0</v>
      </c>
      <c r="AW417" s="766">
        <f>AW413</f>
        <v>0</v>
      </c>
      <c r="AX417" s="766">
        <f>AX413</f>
        <v>0</v>
      </c>
      <c r="AY417" s="951"/>
      <c r="AZ417" s="944"/>
      <c r="BA417" s="945"/>
      <c r="BB417" s="945"/>
      <c r="BC417" s="766">
        <f>BC413</f>
        <v>0</v>
      </c>
      <c r="BD417" s="766">
        <f>BD413</f>
        <v>0</v>
      </c>
      <c r="BE417" s="766">
        <f>BE413</f>
        <v>0</v>
      </c>
      <c r="BF417" s="766">
        <f>BF413</f>
        <v>0</v>
      </c>
      <c r="BG417" s="951"/>
      <c r="BH417" s="944"/>
      <c r="BI417" s="945"/>
      <c r="BJ417" s="945"/>
      <c r="BK417" s="766">
        <f>BK413</f>
        <v>0</v>
      </c>
      <c r="BL417" s="766">
        <f>BL413</f>
        <v>0</v>
      </c>
      <c r="BM417" s="766">
        <f>BM413</f>
        <v>0</v>
      </c>
      <c r="BN417" s="766">
        <f>BN413</f>
        <v>0</v>
      </c>
      <c r="BO417" s="951"/>
      <c r="BP417" s="944"/>
      <c r="BQ417" s="945"/>
      <c r="BR417" s="945"/>
      <c r="BS417" s="766">
        <f>BS413</f>
        <v>0</v>
      </c>
      <c r="BT417" s="766">
        <f>BT413</f>
        <v>0</v>
      </c>
      <c r="BU417" s="766">
        <f>BU413</f>
        <v>0</v>
      </c>
      <c r="BV417" s="766">
        <f>BV413</f>
        <v>0</v>
      </c>
      <c r="BW417" s="951"/>
      <c r="BX417" s="944"/>
      <c r="BY417" s="945"/>
      <c r="BZ417" s="945"/>
      <c r="CA417" s="766">
        <f>CA413</f>
        <v>0</v>
      </c>
      <c r="CB417" s="766">
        <f>CB413</f>
        <v>0</v>
      </c>
      <c r="CC417" s="766">
        <f>CC413</f>
        <v>0</v>
      </c>
      <c r="CD417" s="766">
        <f>CD413</f>
        <v>0</v>
      </c>
      <c r="CE417" s="951"/>
      <c r="CF417" s="944"/>
      <c r="CG417" s="945"/>
      <c r="CH417" s="945"/>
      <c r="CI417" s="766">
        <f>CI413</f>
        <v>0</v>
      </c>
      <c r="CJ417" s="766">
        <f>CJ413</f>
        <v>0</v>
      </c>
      <c r="CK417" s="766">
        <f>CK413</f>
        <v>0</v>
      </c>
      <c r="CL417" s="766">
        <f>CL413</f>
        <v>0</v>
      </c>
      <c r="CM417" s="951"/>
      <c r="CN417" s="944"/>
      <c r="CO417" s="945"/>
      <c r="CP417" s="945"/>
      <c r="CQ417" s="766">
        <f>CQ413</f>
        <v>0</v>
      </c>
      <c r="CR417" s="766">
        <f>CR413</f>
        <v>0</v>
      </c>
      <c r="CS417" s="766">
        <f>CS413</f>
        <v>0</v>
      </c>
      <c r="CT417" s="766">
        <f>CT413</f>
        <v>0</v>
      </c>
      <c r="CU417" s="951"/>
      <c r="CV417" s="944"/>
      <c r="CW417" s="945"/>
      <c r="CX417" s="945"/>
      <c r="CY417" s="766">
        <f>CY413</f>
        <v>0</v>
      </c>
      <c r="CZ417" s="766">
        <f>CZ413</f>
        <v>0</v>
      </c>
      <c r="DA417" s="766">
        <f>DA413</f>
        <v>0</v>
      </c>
      <c r="DB417" s="766">
        <f>DB413</f>
        <v>0</v>
      </c>
      <c r="DC417" s="951"/>
      <c r="DD417" s="944"/>
      <c r="DE417" s="945"/>
      <c r="DF417" s="945"/>
      <c r="DG417" s="766">
        <f>DG413</f>
        <v>0</v>
      </c>
      <c r="DH417" s="766">
        <f>DH413</f>
        <v>0</v>
      </c>
      <c r="DI417" s="766">
        <f>DI413</f>
        <v>0</v>
      </c>
      <c r="DJ417" s="766">
        <f>DJ413</f>
        <v>0</v>
      </c>
      <c r="DK417" s="951"/>
      <c r="DL417" s="944"/>
      <c r="DM417" s="945"/>
      <c r="DN417" s="945"/>
      <c r="DO417" s="766">
        <f>DO413</f>
        <v>0</v>
      </c>
      <c r="DP417" s="766">
        <f>DP413</f>
        <v>0</v>
      </c>
      <c r="DQ417" s="766">
        <f>DQ413</f>
        <v>0</v>
      </c>
      <c r="DR417" s="766">
        <f>DR413</f>
        <v>0</v>
      </c>
      <c r="DS417" s="951"/>
      <c r="DT417" s="944"/>
      <c r="DU417" s="945"/>
      <c r="DV417" s="945"/>
      <c r="DW417" s="766">
        <f>DW413</f>
        <v>0</v>
      </c>
      <c r="DX417" s="766">
        <f>DX413</f>
        <v>0</v>
      </c>
      <c r="DY417" s="766">
        <f>DY413</f>
        <v>0</v>
      </c>
      <c r="DZ417" s="766">
        <f>DZ413</f>
        <v>0</v>
      </c>
      <c r="EA417" s="951"/>
      <c r="EB417" s="944"/>
      <c r="EC417" s="945"/>
      <c r="ED417" s="945"/>
      <c r="EE417" s="766">
        <f>EE413</f>
        <v>0</v>
      </c>
      <c r="EF417" s="766">
        <f>EF413</f>
        <v>0</v>
      </c>
      <c r="EG417" s="766">
        <f>EG413</f>
        <v>0</v>
      </c>
      <c r="EH417" s="766">
        <f>EH413</f>
        <v>0</v>
      </c>
      <c r="EI417" s="951"/>
      <c r="EJ417" s="944"/>
      <c r="EK417" s="945"/>
      <c r="EL417" s="945"/>
      <c r="EM417" s="766">
        <f>EM413</f>
        <v>0</v>
      </c>
      <c r="EN417" s="766">
        <f>EN413</f>
        <v>0</v>
      </c>
      <c r="EO417" s="766">
        <f>EO413</f>
        <v>0</v>
      </c>
      <c r="EP417" s="766">
        <f>EP413</f>
        <v>0</v>
      </c>
      <c r="EQ417" s="951"/>
      <c r="ER417" s="944"/>
      <c r="ES417" s="945"/>
      <c r="ET417" s="945"/>
      <c r="EU417" s="766">
        <f>EU413</f>
        <v>0</v>
      </c>
      <c r="EV417" s="766">
        <f>EV413</f>
        <v>0</v>
      </c>
      <c r="EW417" s="766">
        <f>EW413</f>
        <v>0</v>
      </c>
      <c r="EX417" s="766">
        <f>EX413</f>
        <v>0</v>
      </c>
      <c r="EY417" s="951"/>
      <c r="EZ417" s="944"/>
      <c r="FA417" s="945"/>
      <c r="FB417" s="945"/>
      <c r="FC417" s="766">
        <f>FC413</f>
        <v>0</v>
      </c>
      <c r="FD417" s="766">
        <f>FD413</f>
        <v>0</v>
      </c>
      <c r="FE417" s="766">
        <f>FE413</f>
        <v>0</v>
      </c>
      <c r="FF417" s="766">
        <f>FF413</f>
        <v>0</v>
      </c>
      <c r="FG417" s="951"/>
      <c r="FH417" s="944"/>
      <c r="FI417" s="945"/>
      <c r="FJ417" s="945"/>
      <c r="FK417" s="766">
        <f>FK413</f>
        <v>0</v>
      </c>
      <c r="FL417" s="766">
        <f>FL413</f>
        <v>0</v>
      </c>
      <c r="FM417" s="766">
        <f>FM413</f>
        <v>0</v>
      </c>
      <c r="FN417" s="766">
        <f>FN413</f>
        <v>0</v>
      </c>
      <c r="FO417" s="951"/>
    </row>
    <row r="418" spans="2:171">
      <c r="B418" s="108"/>
      <c r="C418" s="108" t="s">
        <v>480</v>
      </c>
      <c r="D418" s="944"/>
      <c r="E418" s="778" t="str">
        <f>E16</f>
        <v>DIST</v>
      </c>
      <c r="G418" s="766">
        <f>G16</f>
        <v>0</v>
      </c>
      <c r="H418" s="766">
        <f>H16</f>
        <v>0</v>
      </c>
      <c r="I418" s="766">
        <f>I16</f>
        <v>0</v>
      </c>
      <c r="J418" s="766">
        <f>J16</f>
        <v>0</v>
      </c>
      <c r="K418" s="946"/>
      <c r="L418" s="944"/>
      <c r="M418" s="945"/>
      <c r="N418" s="945"/>
      <c r="O418" s="766">
        <f>O16</f>
        <v>0</v>
      </c>
      <c r="P418" s="766">
        <f>P16</f>
        <v>0</v>
      </c>
      <c r="Q418" s="766">
        <f>Q16</f>
        <v>0</v>
      </c>
      <c r="R418" s="766">
        <f>R16</f>
        <v>0</v>
      </c>
      <c r="S418" s="946"/>
      <c r="T418" s="944"/>
      <c r="U418" s="945"/>
      <c r="V418" s="945"/>
      <c r="W418" s="766">
        <f>W16</f>
        <v>0</v>
      </c>
      <c r="X418" s="766">
        <f>X16</f>
        <v>0</v>
      </c>
      <c r="Y418" s="766">
        <f>Y16</f>
        <v>0</v>
      </c>
      <c r="Z418" s="766">
        <f>Z16</f>
        <v>0</v>
      </c>
      <c r="AA418" s="946"/>
      <c r="AB418" s="944"/>
      <c r="AC418" s="945"/>
      <c r="AD418" s="945"/>
      <c r="AE418" s="766">
        <f>AE16</f>
        <v>0</v>
      </c>
      <c r="AF418" s="766">
        <f>AF16</f>
        <v>0</v>
      </c>
      <c r="AG418" s="766">
        <f>AG16</f>
        <v>0</v>
      </c>
      <c r="AH418" s="766">
        <f>AH16</f>
        <v>0</v>
      </c>
      <c r="AI418" s="946"/>
      <c r="AJ418" s="944"/>
      <c r="AK418" s="945"/>
      <c r="AL418" s="945"/>
      <c r="AM418" s="766">
        <f>AM16</f>
        <v>0</v>
      </c>
      <c r="AN418" s="766">
        <f>AN16</f>
        <v>0</v>
      </c>
      <c r="AO418" s="766">
        <f>AO16</f>
        <v>0</v>
      </c>
      <c r="AP418" s="766">
        <f>AP16</f>
        <v>0</v>
      </c>
      <c r="AQ418" s="946"/>
      <c r="AR418" s="944"/>
      <c r="AS418" s="945"/>
      <c r="AT418" s="945"/>
      <c r="AU418" s="766">
        <f>AU16</f>
        <v>0</v>
      </c>
      <c r="AV418" s="766">
        <f>AV16</f>
        <v>0</v>
      </c>
      <c r="AW418" s="766">
        <f>AW16</f>
        <v>0</v>
      </c>
      <c r="AX418" s="766">
        <f>AX16</f>
        <v>0</v>
      </c>
      <c r="AY418" s="946"/>
      <c r="AZ418" s="944"/>
      <c r="BA418" s="945"/>
      <c r="BB418" s="945"/>
      <c r="BC418" s="766">
        <f>BC16</f>
        <v>0</v>
      </c>
      <c r="BD418" s="766">
        <f>BD16</f>
        <v>0</v>
      </c>
      <c r="BE418" s="766">
        <f>BE16</f>
        <v>0</v>
      </c>
      <c r="BF418" s="766">
        <f>BF16</f>
        <v>0</v>
      </c>
      <c r="BG418" s="946"/>
      <c r="BH418" s="944"/>
      <c r="BI418" s="945"/>
      <c r="BJ418" s="945"/>
      <c r="BK418" s="766">
        <f>BK16</f>
        <v>0</v>
      </c>
      <c r="BL418" s="766">
        <f>BL16</f>
        <v>0</v>
      </c>
      <c r="BM418" s="766">
        <f>BM16</f>
        <v>0</v>
      </c>
      <c r="BN418" s="766">
        <f>BN16</f>
        <v>0</v>
      </c>
      <c r="BO418" s="946"/>
      <c r="BP418" s="944"/>
      <c r="BQ418" s="945"/>
      <c r="BR418" s="945"/>
      <c r="BS418" s="766">
        <f>BS16</f>
        <v>0</v>
      </c>
      <c r="BT418" s="766">
        <f>BT16</f>
        <v>0</v>
      </c>
      <c r="BU418" s="766">
        <f>BU16</f>
        <v>0</v>
      </c>
      <c r="BV418" s="766">
        <f>BV16</f>
        <v>0</v>
      </c>
      <c r="BW418" s="946"/>
      <c r="BX418" s="944"/>
      <c r="BY418" s="945"/>
      <c r="BZ418" s="945"/>
      <c r="CA418" s="766">
        <f>CA16</f>
        <v>0</v>
      </c>
      <c r="CB418" s="766">
        <f>CB16</f>
        <v>0</v>
      </c>
      <c r="CC418" s="766">
        <f>CC16</f>
        <v>0</v>
      </c>
      <c r="CD418" s="766">
        <f>CD16</f>
        <v>0</v>
      </c>
      <c r="CE418" s="946"/>
      <c r="CF418" s="944"/>
      <c r="CG418" s="945"/>
      <c r="CH418" s="945"/>
      <c r="CI418" s="766">
        <f>CI16</f>
        <v>0</v>
      </c>
      <c r="CJ418" s="766">
        <f>CJ16</f>
        <v>0</v>
      </c>
      <c r="CK418" s="766">
        <f>CK16</f>
        <v>0</v>
      </c>
      <c r="CL418" s="766">
        <f>CL16</f>
        <v>0</v>
      </c>
      <c r="CM418" s="946"/>
      <c r="CN418" s="944"/>
      <c r="CO418" s="945"/>
      <c r="CP418" s="945"/>
      <c r="CQ418" s="766">
        <f>CQ16</f>
        <v>0</v>
      </c>
      <c r="CR418" s="766">
        <f>CR16</f>
        <v>0</v>
      </c>
      <c r="CS418" s="766">
        <f>CS16</f>
        <v>0</v>
      </c>
      <c r="CT418" s="766">
        <f>CT16</f>
        <v>0</v>
      </c>
      <c r="CU418" s="946"/>
      <c r="CV418" s="944"/>
      <c r="CW418" s="945"/>
      <c r="CX418" s="945"/>
      <c r="CY418" s="766">
        <f>CY16</f>
        <v>0</v>
      </c>
      <c r="CZ418" s="766">
        <f>CZ16</f>
        <v>0</v>
      </c>
      <c r="DA418" s="766">
        <f>DA16</f>
        <v>0</v>
      </c>
      <c r="DB418" s="766">
        <f>DB16</f>
        <v>0</v>
      </c>
      <c r="DC418" s="946"/>
      <c r="DD418" s="944"/>
      <c r="DE418" s="945"/>
      <c r="DF418" s="945"/>
      <c r="DG418" s="766">
        <f>DG16</f>
        <v>0</v>
      </c>
      <c r="DH418" s="766">
        <f>DH16</f>
        <v>0</v>
      </c>
      <c r="DI418" s="766">
        <f>DI16</f>
        <v>0</v>
      </c>
      <c r="DJ418" s="766">
        <f>DJ16</f>
        <v>0</v>
      </c>
      <c r="DK418" s="946"/>
      <c r="DL418" s="944"/>
      <c r="DM418" s="945"/>
      <c r="DN418" s="945"/>
      <c r="DO418" s="766">
        <f>DO16</f>
        <v>0</v>
      </c>
      <c r="DP418" s="766">
        <f>DP16</f>
        <v>0</v>
      </c>
      <c r="DQ418" s="766">
        <f>DQ16</f>
        <v>0</v>
      </c>
      <c r="DR418" s="766">
        <f>DR16</f>
        <v>0</v>
      </c>
      <c r="DS418" s="946"/>
      <c r="DT418" s="944"/>
      <c r="DU418" s="945"/>
      <c r="DV418" s="945"/>
      <c r="DW418" s="766">
        <f>DW16</f>
        <v>0</v>
      </c>
      <c r="DX418" s="766">
        <f>DX16</f>
        <v>0</v>
      </c>
      <c r="DY418" s="766">
        <f>DY16</f>
        <v>0</v>
      </c>
      <c r="DZ418" s="766">
        <f>DZ16</f>
        <v>0</v>
      </c>
      <c r="EA418" s="946"/>
      <c r="EB418" s="944"/>
      <c r="EC418" s="945"/>
      <c r="ED418" s="945"/>
      <c r="EE418" s="766">
        <f>EE16</f>
        <v>0</v>
      </c>
      <c r="EF418" s="766">
        <f>EF16</f>
        <v>0</v>
      </c>
      <c r="EG418" s="766">
        <f>EG16</f>
        <v>0</v>
      </c>
      <c r="EH418" s="766">
        <f>EH16</f>
        <v>0</v>
      </c>
      <c r="EI418" s="946"/>
      <c r="EJ418" s="944"/>
      <c r="EK418" s="945"/>
      <c r="EL418" s="945"/>
      <c r="EM418" s="766">
        <f>EM16</f>
        <v>0</v>
      </c>
      <c r="EN418" s="766">
        <f>EN16</f>
        <v>0</v>
      </c>
      <c r="EO418" s="766">
        <f>EO16</f>
        <v>0</v>
      </c>
      <c r="EP418" s="766">
        <f>EP16</f>
        <v>0</v>
      </c>
      <c r="EQ418" s="946"/>
      <c r="ER418" s="944"/>
      <c r="ES418" s="945"/>
      <c r="ET418" s="945"/>
      <c r="EU418" s="766">
        <f>EU16</f>
        <v>0</v>
      </c>
      <c r="EV418" s="766">
        <f>EV16</f>
        <v>0</v>
      </c>
      <c r="EW418" s="766">
        <f>EW16</f>
        <v>0</v>
      </c>
      <c r="EX418" s="766">
        <f>EX16</f>
        <v>0</v>
      </c>
      <c r="EY418" s="946"/>
      <c r="EZ418" s="944"/>
      <c r="FA418" s="945"/>
      <c r="FB418" s="945"/>
      <c r="FC418" s="766">
        <f>FC16</f>
        <v>0</v>
      </c>
      <c r="FD418" s="766">
        <f>FD16</f>
        <v>0</v>
      </c>
      <c r="FE418" s="766">
        <f>FE16</f>
        <v>0</v>
      </c>
      <c r="FF418" s="766">
        <f>FF16</f>
        <v>0</v>
      </c>
      <c r="FG418" s="946"/>
      <c r="FH418" s="944"/>
      <c r="FI418" s="945"/>
      <c r="FJ418" s="945"/>
      <c r="FK418" s="766">
        <f>FK16</f>
        <v>0</v>
      </c>
      <c r="FL418" s="766">
        <f>FL16</f>
        <v>0</v>
      </c>
      <c r="FM418" s="766">
        <f>FM16</f>
        <v>0</v>
      </c>
      <c r="FN418" s="766">
        <f>FN16</f>
        <v>0</v>
      </c>
      <c r="FO418" s="946"/>
    </row>
    <row r="419" spans="2:171">
      <c r="B419" s="108"/>
      <c r="C419" s="108" t="s">
        <v>481</v>
      </c>
      <c r="D419" s="944"/>
      <c r="E419" s="778" t="str">
        <f>E17</f>
        <v>DIRECT</v>
      </c>
      <c r="G419" s="766">
        <f>G17</f>
        <v>0</v>
      </c>
      <c r="H419" s="766">
        <f>H17</f>
        <v>0</v>
      </c>
      <c r="I419" s="766">
        <f>I17</f>
        <v>0</v>
      </c>
      <c r="J419" s="766">
        <f>J17</f>
        <v>0</v>
      </c>
      <c r="K419" s="946"/>
      <c r="L419" s="944"/>
      <c r="M419" s="945"/>
      <c r="N419" s="945"/>
      <c r="O419" s="766">
        <f>O17</f>
        <v>0</v>
      </c>
      <c r="P419" s="766">
        <f>P17</f>
        <v>0</v>
      </c>
      <c r="Q419" s="766">
        <f>Q17</f>
        <v>0</v>
      </c>
      <c r="R419" s="766">
        <f>R17</f>
        <v>0</v>
      </c>
      <c r="S419" s="946"/>
      <c r="T419" s="944"/>
      <c r="U419" s="945"/>
      <c r="V419" s="945"/>
      <c r="W419" s="766">
        <f>W17</f>
        <v>0</v>
      </c>
      <c r="X419" s="766">
        <f>X17</f>
        <v>0</v>
      </c>
      <c r="Y419" s="766">
        <f>Y17</f>
        <v>0</v>
      </c>
      <c r="Z419" s="766">
        <f>Z17</f>
        <v>0</v>
      </c>
      <c r="AA419" s="946"/>
      <c r="AB419" s="944"/>
      <c r="AC419" s="945"/>
      <c r="AD419" s="945"/>
      <c r="AE419" s="766">
        <f>AE17</f>
        <v>0</v>
      </c>
      <c r="AF419" s="766">
        <f>AF17</f>
        <v>0</v>
      </c>
      <c r="AG419" s="766">
        <f>AG17</f>
        <v>0</v>
      </c>
      <c r="AH419" s="766">
        <f>AH17</f>
        <v>0</v>
      </c>
      <c r="AI419" s="946"/>
      <c r="AJ419" s="944"/>
      <c r="AK419" s="945"/>
      <c r="AL419" s="945"/>
      <c r="AM419" s="766">
        <f>AM17</f>
        <v>0</v>
      </c>
      <c r="AN419" s="766">
        <f>AN17</f>
        <v>0</v>
      </c>
      <c r="AO419" s="766">
        <f>AO17</f>
        <v>0</v>
      </c>
      <c r="AP419" s="766">
        <f>AP17</f>
        <v>0</v>
      </c>
      <c r="AQ419" s="946"/>
      <c r="AR419" s="944"/>
      <c r="AS419" s="945"/>
      <c r="AT419" s="945"/>
      <c r="AU419" s="766">
        <f>AU17</f>
        <v>0</v>
      </c>
      <c r="AV419" s="766">
        <f>AV17</f>
        <v>0</v>
      </c>
      <c r="AW419" s="766">
        <f>AW17</f>
        <v>0</v>
      </c>
      <c r="AX419" s="766">
        <f>AX17</f>
        <v>0</v>
      </c>
      <c r="AY419" s="946"/>
      <c r="AZ419" s="944"/>
      <c r="BA419" s="945"/>
      <c r="BB419" s="945"/>
      <c r="BC419" s="766">
        <f>BC17</f>
        <v>0</v>
      </c>
      <c r="BD419" s="766">
        <f>BD17</f>
        <v>0</v>
      </c>
      <c r="BE419" s="766">
        <f>BE17</f>
        <v>0</v>
      </c>
      <c r="BF419" s="766">
        <f>BF17</f>
        <v>0</v>
      </c>
      <c r="BG419" s="946"/>
      <c r="BH419" s="944"/>
      <c r="BI419" s="945"/>
      <c r="BJ419" s="945"/>
      <c r="BK419" s="766">
        <f>BK17</f>
        <v>0</v>
      </c>
      <c r="BL419" s="766">
        <f>BL17</f>
        <v>0</v>
      </c>
      <c r="BM419" s="766">
        <f>BM17</f>
        <v>0</v>
      </c>
      <c r="BN419" s="766">
        <f>BN17</f>
        <v>0</v>
      </c>
      <c r="BO419" s="946"/>
      <c r="BP419" s="944"/>
      <c r="BQ419" s="945"/>
      <c r="BR419" s="945"/>
      <c r="BS419" s="766">
        <f>BS17</f>
        <v>0</v>
      </c>
      <c r="BT419" s="766">
        <f>BT17</f>
        <v>0</v>
      </c>
      <c r="BU419" s="766">
        <f>BU17</f>
        <v>0</v>
      </c>
      <c r="BV419" s="766">
        <f>BV17</f>
        <v>0</v>
      </c>
      <c r="BW419" s="946"/>
      <c r="BX419" s="944"/>
      <c r="BY419" s="945"/>
      <c r="BZ419" s="945"/>
      <c r="CA419" s="766">
        <f>CA17</f>
        <v>0</v>
      </c>
      <c r="CB419" s="766">
        <f>CB17</f>
        <v>0</v>
      </c>
      <c r="CC419" s="766">
        <f>CC17</f>
        <v>0</v>
      </c>
      <c r="CD419" s="766">
        <f>CD17</f>
        <v>0</v>
      </c>
      <c r="CE419" s="946"/>
      <c r="CF419" s="944"/>
      <c r="CG419" s="945"/>
      <c r="CH419" s="945"/>
      <c r="CI419" s="766">
        <f>CI17</f>
        <v>0</v>
      </c>
      <c r="CJ419" s="766">
        <f>CJ17</f>
        <v>0</v>
      </c>
      <c r="CK419" s="766">
        <f>CK17</f>
        <v>0</v>
      </c>
      <c r="CL419" s="766">
        <f>CL17</f>
        <v>0</v>
      </c>
      <c r="CM419" s="946"/>
      <c r="CN419" s="944"/>
      <c r="CO419" s="945"/>
      <c r="CP419" s="945"/>
      <c r="CQ419" s="766">
        <f>CQ17</f>
        <v>0</v>
      </c>
      <c r="CR419" s="766">
        <f>CR17</f>
        <v>0</v>
      </c>
      <c r="CS419" s="766">
        <f>CS17</f>
        <v>0</v>
      </c>
      <c r="CT419" s="766">
        <f>CT17</f>
        <v>0</v>
      </c>
      <c r="CU419" s="946"/>
      <c r="CV419" s="944"/>
      <c r="CW419" s="945"/>
      <c r="CX419" s="945"/>
      <c r="CY419" s="766">
        <f>CY17</f>
        <v>0</v>
      </c>
      <c r="CZ419" s="766">
        <f>CZ17</f>
        <v>0</v>
      </c>
      <c r="DA419" s="766">
        <f>DA17</f>
        <v>0</v>
      </c>
      <c r="DB419" s="766">
        <f>DB17</f>
        <v>0</v>
      </c>
      <c r="DC419" s="946"/>
      <c r="DD419" s="944"/>
      <c r="DE419" s="945"/>
      <c r="DF419" s="945"/>
      <c r="DG419" s="766">
        <f>DG17</f>
        <v>0</v>
      </c>
      <c r="DH419" s="766">
        <f>DH17</f>
        <v>0</v>
      </c>
      <c r="DI419" s="766">
        <f>DI17</f>
        <v>0</v>
      </c>
      <c r="DJ419" s="766">
        <f>DJ17</f>
        <v>0</v>
      </c>
      <c r="DK419" s="946"/>
      <c r="DL419" s="944"/>
      <c r="DM419" s="945"/>
      <c r="DN419" s="945"/>
      <c r="DO419" s="766">
        <f>DO17</f>
        <v>0</v>
      </c>
      <c r="DP419" s="766">
        <f>DP17</f>
        <v>0</v>
      </c>
      <c r="DQ419" s="766">
        <f>DQ17</f>
        <v>0</v>
      </c>
      <c r="DR419" s="766">
        <f>DR17</f>
        <v>0</v>
      </c>
      <c r="DS419" s="946"/>
      <c r="DT419" s="944"/>
      <c r="DU419" s="945"/>
      <c r="DV419" s="945"/>
      <c r="DW419" s="766">
        <f>DW17</f>
        <v>0</v>
      </c>
      <c r="DX419" s="766">
        <f>DX17</f>
        <v>0</v>
      </c>
      <c r="DY419" s="766">
        <f>DY17</f>
        <v>0</v>
      </c>
      <c r="DZ419" s="766">
        <f>DZ17</f>
        <v>0</v>
      </c>
      <c r="EA419" s="946"/>
      <c r="EB419" s="944"/>
      <c r="EC419" s="945"/>
      <c r="ED419" s="945"/>
      <c r="EE419" s="766">
        <f>EE17</f>
        <v>0</v>
      </c>
      <c r="EF419" s="766">
        <f>EF17</f>
        <v>0</v>
      </c>
      <c r="EG419" s="766">
        <f>EG17</f>
        <v>0</v>
      </c>
      <c r="EH419" s="766">
        <f>EH17</f>
        <v>0</v>
      </c>
      <c r="EI419" s="946"/>
      <c r="EJ419" s="944"/>
      <c r="EK419" s="945"/>
      <c r="EL419" s="945"/>
      <c r="EM419" s="766">
        <f>EM17</f>
        <v>0</v>
      </c>
      <c r="EN419" s="766">
        <f>EN17</f>
        <v>0</v>
      </c>
      <c r="EO419" s="766">
        <f>EO17</f>
        <v>0</v>
      </c>
      <c r="EP419" s="766">
        <f>EP17</f>
        <v>0</v>
      </c>
      <c r="EQ419" s="946"/>
      <c r="ER419" s="944"/>
      <c r="ES419" s="945"/>
      <c r="ET419" s="945"/>
      <c r="EU419" s="766">
        <f>EU17</f>
        <v>0</v>
      </c>
      <c r="EV419" s="766">
        <f>EV17</f>
        <v>0</v>
      </c>
      <c r="EW419" s="766">
        <f>EW17</f>
        <v>0</v>
      </c>
      <c r="EX419" s="766">
        <f>EX17</f>
        <v>0</v>
      </c>
      <c r="EY419" s="946"/>
      <c r="EZ419" s="944"/>
      <c r="FA419" s="945"/>
      <c r="FB419" s="945"/>
      <c r="FC419" s="766">
        <f>FC17</f>
        <v>0</v>
      </c>
      <c r="FD419" s="766">
        <f>FD17</f>
        <v>0</v>
      </c>
      <c r="FE419" s="766">
        <f>FE17</f>
        <v>0</v>
      </c>
      <c r="FF419" s="766">
        <f>FF17</f>
        <v>0</v>
      </c>
      <c r="FG419" s="946"/>
      <c r="FH419" s="944"/>
      <c r="FI419" s="945"/>
      <c r="FJ419" s="945"/>
      <c r="FK419" s="766">
        <f>FK17</f>
        <v>0</v>
      </c>
      <c r="FL419" s="766">
        <f>FL17</f>
        <v>0</v>
      </c>
      <c r="FM419" s="766">
        <f>FM17</f>
        <v>0</v>
      </c>
      <c r="FN419" s="766">
        <f>FN17</f>
        <v>0</v>
      </c>
      <c r="FO419" s="946"/>
    </row>
    <row r="420" spans="2:171">
      <c r="B420" s="108"/>
      <c r="C420" s="108" t="s">
        <v>495</v>
      </c>
      <c r="D420" s="944"/>
      <c r="E420" s="778" t="str">
        <f>E18</f>
        <v>DIRECT</v>
      </c>
      <c r="G420" s="766">
        <f>G18</f>
        <v>0</v>
      </c>
      <c r="H420" s="766">
        <f>H18</f>
        <v>0</v>
      </c>
      <c r="I420" s="766">
        <f>I18</f>
        <v>0</v>
      </c>
      <c r="J420" s="766">
        <f>J18</f>
        <v>0</v>
      </c>
      <c r="K420" s="946"/>
      <c r="L420" s="944"/>
      <c r="M420" s="945"/>
      <c r="N420" s="945"/>
      <c r="O420" s="766">
        <f>O18</f>
        <v>0</v>
      </c>
      <c r="P420" s="766">
        <f>P18</f>
        <v>0</v>
      </c>
      <c r="Q420" s="766">
        <f>Q18</f>
        <v>0</v>
      </c>
      <c r="R420" s="766">
        <f>R18</f>
        <v>0</v>
      </c>
      <c r="S420" s="946"/>
      <c r="T420" s="944"/>
      <c r="U420" s="945"/>
      <c r="V420" s="945"/>
      <c r="W420" s="766">
        <f>W18</f>
        <v>0</v>
      </c>
      <c r="X420" s="766">
        <f>X18</f>
        <v>0</v>
      </c>
      <c r="Y420" s="766">
        <f>Y18</f>
        <v>0</v>
      </c>
      <c r="Z420" s="766">
        <f>Z18</f>
        <v>0</v>
      </c>
      <c r="AA420" s="946"/>
      <c r="AB420" s="944"/>
      <c r="AC420" s="945"/>
      <c r="AD420" s="945"/>
      <c r="AE420" s="766">
        <f>AE18</f>
        <v>0</v>
      </c>
      <c r="AF420" s="766">
        <f>AF18</f>
        <v>0</v>
      </c>
      <c r="AG420" s="766">
        <f>AG18</f>
        <v>0</v>
      </c>
      <c r="AH420" s="766">
        <f>AH18</f>
        <v>0</v>
      </c>
      <c r="AI420" s="946"/>
      <c r="AJ420" s="944"/>
      <c r="AK420" s="945"/>
      <c r="AL420" s="945"/>
      <c r="AM420" s="766">
        <f>AM18</f>
        <v>0</v>
      </c>
      <c r="AN420" s="766">
        <f>AN18</f>
        <v>0</v>
      </c>
      <c r="AO420" s="766">
        <f>AO18</f>
        <v>0</v>
      </c>
      <c r="AP420" s="766">
        <f>AP18</f>
        <v>0</v>
      </c>
      <c r="AQ420" s="946"/>
      <c r="AR420" s="944"/>
      <c r="AS420" s="945"/>
      <c r="AT420" s="945"/>
      <c r="AU420" s="766">
        <f>AU18</f>
        <v>0</v>
      </c>
      <c r="AV420" s="766">
        <f>AV18</f>
        <v>0</v>
      </c>
      <c r="AW420" s="766">
        <f>AW18</f>
        <v>0</v>
      </c>
      <c r="AX420" s="766">
        <f>AX18</f>
        <v>0</v>
      </c>
      <c r="AY420" s="946"/>
      <c r="AZ420" s="944"/>
      <c r="BA420" s="945"/>
      <c r="BB420" s="945"/>
      <c r="BC420" s="766">
        <f>BC18</f>
        <v>0</v>
      </c>
      <c r="BD420" s="766">
        <f>BD18</f>
        <v>0</v>
      </c>
      <c r="BE420" s="766">
        <f>BE18</f>
        <v>0</v>
      </c>
      <c r="BF420" s="766">
        <f>BF18</f>
        <v>0</v>
      </c>
      <c r="BG420" s="946"/>
      <c r="BH420" s="944"/>
      <c r="BI420" s="945"/>
      <c r="BJ420" s="945"/>
      <c r="BK420" s="766">
        <f>BK18</f>
        <v>0</v>
      </c>
      <c r="BL420" s="766">
        <f>BL18</f>
        <v>0</v>
      </c>
      <c r="BM420" s="766">
        <f>BM18</f>
        <v>0</v>
      </c>
      <c r="BN420" s="766">
        <f>BN18</f>
        <v>0</v>
      </c>
      <c r="BO420" s="946"/>
      <c r="BP420" s="944"/>
      <c r="BQ420" s="945"/>
      <c r="BR420" s="945"/>
      <c r="BS420" s="766">
        <f>BS18</f>
        <v>0</v>
      </c>
      <c r="BT420" s="766">
        <f>BT18</f>
        <v>0</v>
      </c>
      <c r="BU420" s="766">
        <f>BU18</f>
        <v>0</v>
      </c>
      <c r="BV420" s="766">
        <f>BV18</f>
        <v>0</v>
      </c>
      <c r="BW420" s="946"/>
      <c r="BX420" s="944"/>
      <c r="BY420" s="945"/>
      <c r="BZ420" s="945"/>
      <c r="CA420" s="766">
        <f>CA18</f>
        <v>0</v>
      </c>
      <c r="CB420" s="766">
        <f>CB18</f>
        <v>0</v>
      </c>
      <c r="CC420" s="766">
        <f>CC18</f>
        <v>0</v>
      </c>
      <c r="CD420" s="766">
        <f>CD18</f>
        <v>0</v>
      </c>
      <c r="CE420" s="946"/>
      <c r="CF420" s="944"/>
      <c r="CG420" s="945"/>
      <c r="CH420" s="945"/>
      <c r="CI420" s="766">
        <f>CI18</f>
        <v>0</v>
      </c>
      <c r="CJ420" s="766">
        <f>CJ18</f>
        <v>0</v>
      </c>
      <c r="CK420" s="766">
        <f>CK18</f>
        <v>0</v>
      </c>
      <c r="CL420" s="766">
        <f>CL18</f>
        <v>0</v>
      </c>
      <c r="CM420" s="946"/>
      <c r="CN420" s="944"/>
      <c r="CO420" s="945"/>
      <c r="CP420" s="945"/>
      <c r="CQ420" s="766">
        <f>CQ18</f>
        <v>0</v>
      </c>
      <c r="CR420" s="766">
        <f>CR18</f>
        <v>0</v>
      </c>
      <c r="CS420" s="766">
        <f>CS18</f>
        <v>0</v>
      </c>
      <c r="CT420" s="766">
        <f>CT18</f>
        <v>0</v>
      </c>
      <c r="CU420" s="946"/>
      <c r="CV420" s="944"/>
      <c r="CW420" s="945"/>
      <c r="CX420" s="945"/>
      <c r="CY420" s="766">
        <f>CY18</f>
        <v>0</v>
      </c>
      <c r="CZ420" s="766">
        <f>CZ18</f>
        <v>0</v>
      </c>
      <c r="DA420" s="766">
        <f>DA18</f>
        <v>0</v>
      </c>
      <c r="DB420" s="766">
        <f>DB18</f>
        <v>0</v>
      </c>
      <c r="DC420" s="946"/>
      <c r="DD420" s="944"/>
      <c r="DE420" s="945"/>
      <c r="DF420" s="945"/>
      <c r="DG420" s="766">
        <f>DG18</f>
        <v>0</v>
      </c>
      <c r="DH420" s="766">
        <f>DH18</f>
        <v>0</v>
      </c>
      <c r="DI420" s="766">
        <f>DI18</f>
        <v>0</v>
      </c>
      <c r="DJ420" s="766">
        <f>DJ18</f>
        <v>0</v>
      </c>
      <c r="DK420" s="946"/>
      <c r="DL420" s="944"/>
      <c r="DM420" s="945"/>
      <c r="DN420" s="945"/>
      <c r="DO420" s="766">
        <f>DO18</f>
        <v>0</v>
      </c>
      <c r="DP420" s="766">
        <f>DP18</f>
        <v>0</v>
      </c>
      <c r="DQ420" s="766">
        <f>DQ18</f>
        <v>0</v>
      </c>
      <c r="DR420" s="766">
        <f>DR18</f>
        <v>0</v>
      </c>
      <c r="DS420" s="946"/>
      <c r="DT420" s="944"/>
      <c r="DU420" s="945"/>
      <c r="DV420" s="945"/>
      <c r="DW420" s="766">
        <f>DW18</f>
        <v>0</v>
      </c>
      <c r="DX420" s="766">
        <f>DX18</f>
        <v>0</v>
      </c>
      <c r="DY420" s="766">
        <f>DY18</f>
        <v>0</v>
      </c>
      <c r="DZ420" s="766">
        <f>DZ18</f>
        <v>0</v>
      </c>
      <c r="EA420" s="946"/>
      <c r="EB420" s="944"/>
      <c r="EC420" s="945"/>
      <c r="ED420" s="945"/>
      <c r="EE420" s="766">
        <f>EE18</f>
        <v>0</v>
      </c>
      <c r="EF420" s="766">
        <f>EF18</f>
        <v>0</v>
      </c>
      <c r="EG420" s="766">
        <f>EG18</f>
        <v>0</v>
      </c>
      <c r="EH420" s="766">
        <f>EH18</f>
        <v>0</v>
      </c>
      <c r="EI420" s="946"/>
      <c r="EJ420" s="944"/>
      <c r="EK420" s="945"/>
      <c r="EL420" s="945"/>
      <c r="EM420" s="766">
        <f>EM18</f>
        <v>0</v>
      </c>
      <c r="EN420" s="766">
        <f>EN18</f>
        <v>0</v>
      </c>
      <c r="EO420" s="766">
        <f>EO18</f>
        <v>0</v>
      </c>
      <c r="EP420" s="766">
        <f>EP18</f>
        <v>0</v>
      </c>
      <c r="EQ420" s="946"/>
      <c r="ER420" s="944"/>
      <c r="ES420" s="945"/>
      <c r="ET420" s="945"/>
      <c r="EU420" s="766">
        <f>EU18</f>
        <v>0</v>
      </c>
      <c r="EV420" s="766">
        <f>EV18</f>
        <v>0</v>
      </c>
      <c r="EW420" s="766">
        <f>EW18</f>
        <v>0</v>
      </c>
      <c r="EX420" s="766">
        <f>EX18</f>
        <v>0</v>
      </c>
      <c r="EY420" s="946"/>
      <c r="EZ420" s="944"/>
      <c r="FA420" s="945"/>
      <c r="FB420" s="945"/>
      <c r="FC420" s="766">
        <f>FC18</f>
        <v>0</v>
      </c>
      <c r="FD420" s="766">
        <f>FD18</f>
        <v>0</v>
      </c>
      <c r="FE420" s="766">
        <f>FE18</f>
        <v>0</v>
      </c>
      <c r="FF420" s="766">
        <f>FF18</f>
        <v>0</v>
      </c>
      <c r="FG420" s="946"/>
      <c r="FH420" s="944"/>
      <c r="FI420" s="945"/>
      <c r="FJ420" s="945"/>
      <c r="FK420" s="766">
        <f>FK18</f>
        <v>0</v>
      </c>
      <c r="FL420" s="766">
        <f>FL18</f>
        <v>0</v>
      </c>
      <c r="FM420" s="766">
        <f>FM18</f>
        <v>0</v>
      </c>
      <c r="FN420" s="766">
        <f>FN18</f>
        <v>0</v>
      </c>
      <c r="FO420" s="946"/>
    </row>
    <row r="421" spans="2:171">
      <c r="B421" s="108"/>
      <c r="C421" s="108" t="s">
        <v>320</v>
      </c>
      <c r="D421" s="944"/>
      <c r="E421" s="778"/>
      <c r="G421" s="766">
        <f>G402</f>
        <v>0</v>
      </c>
      <c r="H421" s="766">
        <f>H402</f>
        <v>0</v>
      </c>
      <c r="I421" s="766">
        <f>I402</f>
        <v>0</v>
      </c>
      <c r="J421" s="766">
        <f>J402</f>
        <v>0</v>
      </c>
      <c r="K421" s="946"/>
      <c r="L421" s="944"/>
      <c r="M421" s="945"/>
      <c r="N421" s="945"/>
      <c r="O421" s="766" t="e">
        <f>O402</f>
        <v>#DIV/0!</v>
      </c>
      <c r="P421" s="766" t="e">
        <f>P402</f>
        <v>#DIV/0!</v>
      </c>
      <c r="Q421" s="766" t="e">
        <f>Q402</f>
        <v>#DIV/0!</v>
      </c>
      <c r="R421" s="766" t="e">
        <f>R402</f>
        <v>#DIV/0!</v>
      </c>
      <c r="S421" s="946"/>
      <c r="T421" s="944"/>
      <c r="U421" s="945"/>
      <c r="V421" s="945"/>
      <c r="W421" s="766" t="e">
        <f>W402</f>
        <v>#DIV/0!</v>
      </c>
      <c r="X421" s="766" t="e">
        <f>X402</f>
        <v>#DIV/0!</v>
      </c>
      <c r="Y421" s="766" t="e">
        <f>Y402</f>
        <v>#DIV/0!</v>
      </c>
      <c r="Z421" s="766" t="e">
        <f>Z402</f>
        <v>#DIV/0!</v>
      </c>
      <c r="AA421" s="946"/>
      <c r="AB421" s="944"/>
      <c r="AC421" s="945"/>
      <c r="AD421" s="945"/>
      <c r="AE421" s="766" t="e">
        <f>AE402</f>
        <v>#DIV/0!</v>
      </c>
      <c r="AF421" s="766" t="e">
        <f>AF402</f>
        <v>#DIV/0!</v>
      </c>
      <c r="AG421" s="766" t="e">
        <f>AG402</f>
        <v>#DIV/0!</v>
      </c>
      <c r="AH421" s="766" t="e">
        <f>AH402</f>
        <v>#DIV/0!</v>
      </c>
      <c r="AI421" s="946"/>
      <c r="AJ421" s="944"/>
      <c r="AK421" s="945"/>
      <c r="AL421" s="945"/>
      <c r="AM421" s="766" t="e">
        <f>AM402</f>
        <v>#DIV/0!</v>
      </c>
      <c r="AN421" s="766" t="e">
        <f>AN402</f>
        <v>#DIV/0!</v>
      </c>
      <c r="AO421" s="766" t="e">
        <f>AO402</f>
        <v>#DIV/0!</v>
      </c>
      <c r="AP421" s="766" t="e">
        <f>AP402</f>
        <v>#DIV/0!</v>
      </c>
      <c r="AQ421" s="946"/>
      <c r="AR421" s="944"/>
      <c r="AS421" s="945"/>
      <c r="AT421" s="945"/>
      <c r="AU421" s="766" t="e">
        <f>AU402</f>
        <v>#DIV/0!</v>
      </c>
      <c r="AV421" s="766" t="e">
        <f>AV402</f>
        <v>#DIV/0!</v>
      </c>
      <c r="AW421" s="766" t="e">
        <f>AW402</f>
        <v>#DIV/0!</v>
      </c>
      <c r="AX421" s="766" t="e">
        <f>AX402</f>
        <v>#DIV/0!</v>
      </c>
      <c r="AY421" s="946"/>
      <c r="AZ421" s="944"/>
      <c r="BA421" s="945"/>
      <c r="BB421" s="945"/>
      <c r="BC421" s="766" t="e">
        <f>BC402</f>
        <v>#DIV/0!</v>
      </c>
      <c r="BD421" s="766" t="e">
        <f>BD402</f>
        <v>#DIV/0!</v>
      </c>
      <c r="BE421" s="766" t="e">
        <f>BE402</f>
        <v>#DIV/0!</v>
      </c>
      <c r="BF421" s="766" t="e">
        <f>BF402</f>
        <v>#DIV/0!</v>
      </c>
      <c r="BG421" s="946"/>
      <c r="BH421" s="944"/>
      <c r="BI421" s="945"/>
      <c r="BJ421" s="945"/>
      <c r="BK421" s="766" t="e">
        <f>BK402</f>
        <v>#DIV/0!</v>
      </c>
      <c r="BL421" s="766" t="e">
        <f>BL402</f>
        <v>#DIV/0!</v>
      </c>
      <c r="BM421" s="766" t="e">
        <f>BM402</f>
        <v>#DIV/0!</v>
      </c>
      <c r="BN421" s="766" t="e">
        <f>BN402</f>
        <v>#DIV/0!</v>
      </c>
      <c r="BO421" s="946"/>
      <c r="BP421" s="944"/>
      <c r="BQ421" s="945"/>
      <c r="BR421" s="945"/>
      <c r="BS421" s="766" t="e">
        <f>BS402</f>
        <v>#DIV/0!</v>
      </c>
      <c r="BT421" s="766" t="e">
        <f>BT402</f>
        <v>#DIV/0!</v>
      </c>
      <c r="BU421" s="766" t="e">
        <f>BU402</f>
        <v>#DIV/0!</v>
      </c>
      <c r="BV421" s="766" t="e">
        <f>BV402</f>
        <v>#DIV/0!</v>
      </c>
      <c r="BW421" s="946"/>
      <c r="BX421" s="944"/>
      <c r="BY421" s="945"/>
      <c r="BZ421" s="945"/>
      <c r="CA421" s="766" t="e">
        <f>CA402</f>
        <v>#DIV/0!</v>
      </c>
      <c r="CB421" s="766" t="e">
        <f>CB402</f>
        <v>#DIV/0!</v>
      </c>
      <c r="CC421" s="766" t="e">
        <f>CC402</f>
        <v>#DIV/0!</v>
      </c>
      <c r="CD421" s="766" t="e">
        <f>CD402</f>
        <v>#DIV/0!</v>
      </c>
      <c r="CE421" s="946"/>
      <c r="CF421" s="944"/>
      <c r="CG421" s="945"/>
      <c r="CH421" s="945"/>
      <c r="CI421" s="766" t="e">
        <f>CI402</f>
        <v>#DIV/0!</v>
      </c>
      <c r="CJ421" s="766" t="e">
        <f>CJ402</f>
        <v>#DIV/0!</v>
      </c>
      <c r="CK421" s="766" t="e">
        <f>CK402</f>
        <v>#DIV/0!</v>
      </c>
      <c r="CL421" s="766" t="e">
        <f>CL402</f>
        <v>#DIV/0!</v>
      </c>
      <c r="CM421" s="946"/>
      <c r="CN421" s="944"/>
      <c r="CO421" s="945"/>
      <c r="CP421" s="945"/>
      <c r="CQ421" s="766" t="e">
        <f>CQ402</f>
        <v>#DIV/0!</v>
      </c>
      <c r="CR421" s="766" t="e">
        <f>CR402</f>
        <v>#DIV/0!</v>
      </c>
      <c r="CS421" s="766" t="e">
        <f>CS402</f>
        <v>#DIV/0!</v>
      </c>
      <c r="CT421" s="766" t="e">
        <f>CT402</f>
        <v>#DIV/0!</v>
      </c>
      <c r="CU421" s="946"/>
      <c r="CV421" s="944"/>
      <c r="CW421" s="945"/>
      <c r="CX421" s="945"/>
      <c r="CY421" s="766" t="e">
        <f>CY402</f>
        <v>#DIV/0!</v>
      </c>
      <c r="CZ421" s="766" t="e">
        <f>CZ402</f>
        <v>#DIV/0!</v>
      </c>
      <c r="DA421" s="766" t="e">
        <f>DA402</f>
        <v>#DIV/0!</v>
      </c>
      <c r="DB421" s="766" t="e">
        <f>DB402</f>
        <v>#DIV/0!</v>
      </c>
      <c r="DC421" s="946"/>
      <c r="DD421" s="944"/>
      <c r="DE421" s="945"/>
      <c r="DF421" s="945"/>
      <c r="DG421" s="766" t="e">
        <f>DG402</f>
        <v>#DIV/0!</v>
      </c>
      <c r="DH421" s="766" t="e">
        <f>DH402</f>
        <v>#DIV/0!</v>
      </c>
      <c r="DI421" s="766" t="e">
        <f>DI402</f>
        <v>#DIV/0!</v>
      </c>
      <c r="DJ421" s="766" t="e">
        <f>DJ402</f>
        <v>#DIV/0!</v>
      </c>
      <c r="DK421" s="946"/>
      <c r="DL421" s="944"/>
      <c r="DM421" s="945"/>
      <c r="DN421" s="945"/>
      <c r="DO421" s="766" t="e">
        <f>DO402</f>
        <v>#DIV/0!</v>
      </c>
      <c r="DP421" s="766" t="e">
        <f>DP402</f>
        <v>#DIV/0!</v>
      </c>
      <c r="DQ421" s="766" t="e">
        <f>DQ402</f>
        <v>#DIV/0!</v>
      </c>
      <c r="DR421" s="766" t="e">
        <f>DR402</f>
        <v>#DIV/0!</v>
      </c>
      <c r="DS421" s="946"/>
      <c r="DT421" s="944"/>
      <c r="DU421" s="945"/>
      <c r="DV421" s="945"/>
      <c r="DW421" s="766" t="e">
        <f>DW402</f>
        <v>#DIV/0!</v>
      </c>
      <c r="DX421" s="766" t="e">
        <f>DX402</f>
        <v>#DIV/0!</v>
      </c>
      <c r="DY421" s="766" t="e">
        <f>DY402</f>
        <v>#DIV/0!</v>
      </c>
      <c r="DZ421" s="766" t="e">
        <f>DZ402</f>
        <v>#DIV/0!</v>
      </c>
      <c r="EA421" s="946"/>
      <c r="EB421" s="944"/>
      <c r="EC421" s="945"/>
      <c r="ED421" s="945"/>
      <c r="EE421" s="766" t="e">
        <f>EE402</f>
        <v>#DIV/0!</v>
      </c>
      <c r="EF421" s="766" t="e">
        <f>EF402</f>
        <v>#DIV/0!</v>
      </c>
      <c r="EG421" s="766" t="e">
        <f>EG402</f>
        <v>#DIV/0!</v>
      </c>
      <c r="EH421" s="766" t="e">
        <f>EH402</f>
        <v>#DIV/0!</v>
      </c>
      <c r="EI421" s="946"/>
      <c r="EJ421" s="944"/>
      <c r="EK421" s="945"/>
      <c r="EL421" s="945"/>
      <c r="EM421" s="766" t="e">
        <f>EM402</f>
        <v>#DIV/0!</v>
      </c>
      <c r="EN421" s="766" t="e">
        <f>EN402</f>
        <v>#DIV/0!</v>
      </c>
      <c r="EO421" s="766" t="e">
        <f>EO402</f>
        <v>#DIV/0!</v>
      </c>
      <c r="EP421" s="766" t="e">
        <f>EP402</f>
        <v>#DIV/0!</v>
      </c>
      <c r="EQ421" s="946"/>
      <c r="ER421" s="944"/>
      <c r="ES421" s="945"/>
      <c r="ET421" s="945"/>
      <c r="EU421" s="766" t="e">
        <f>EU402</f>
        <v>#DIV/0!</v>
      </c>
      <c r="EV421" s="766" t="e">
        <f>EV402</f>
        <v>#DIV/0!</v>
      </c>
      <c r="EW421" s="766" t="e">
        <f>EW402</f>
        <v>#DIV/0!</v>
      </c>
      <c r="EX421" s="766" t="e">
        <f>EX402</f>
        <v>#DIV/0!</v>
      </c>
      <c r="EY421" s="946"/>
      <c r="EZ421" s="944"/>
      <c r="FA421" s="945"/>
      <c r="FB421" s="945"/>
      <c r="FC421" s="766" t="e">
        <f>FC402</f>
        <v>#DIV/0!</v>
      </c>
      <c r="FD421" s="766" t="e">
        <f>FD402</f>
        <v>#DIV/0!</v>
      </c>
      <c r="FE421" s="766" t="e">
        <f>FE402</f>
        <v>#DIV/0!</v>
      </c>
      <c r="FF421" s="766" t="e">
        <f>FF402</f>
        <v>#DIV/0!</v>
      </c>
      <c r="FG421" s="946"/>
      <c r="FH421" s="944"/>
      <c r="FI421" s="945"/>
      <c r="FJ421" s="945"/>
      <c r="FK421" s="766" t="e">
        <f>FK402</f>
        <v>#DIV/0!</v>
      </c>
      <c r="FL421" s="766" t="e">
        <f>FL402</f>
        <v>#DIV/0!</v>
      </c>
      <c r="FM421" s="766" t="e">
        <f>FM402</f>
        <v>#DIV/0!</v>
      </c>
      <c r="FN421" s="766" t="e">
        <f>FN402</f>
        <v>#DIV/0!</v>
      </c>
      <c r="FO421" s="946"/>
    </row>
    <row r="422" spans="2:171">
      <c r="B422" s="108"/>
      <c r="C422" s="108" t="s">
        <v>475</v>
      </c>
      <c r="D422" s="944"/>
      <c r="E422" s="124"/>
      <c r="F422" s="945"/>
      <c r="G422" s="1425">
        <f>SUM(G417:G421)</f>
        <v>0</v>
      </c>
      <c r="H422" s="1425">
        <f>SUM(H417:H421)</f>
        <v>0</v>
      </c>
      <c r="I422" s="1425">
        <f>SUM(I417:I421)</f>
        <v>0</v>
      </c>
      <c r="J422" s="1425">
        <f>SUM(J417:J421)</f>
        <v>0</v>
      </c>
      <c r="K422" s="946"/>
      <c r="L422" s="944"/>
      <c r="M422" s="945"/>
      <c r="N422" s="945"/>
      <c r="O422" s="1425" t="e">
        <f>SUM(O417:O421)</f>
        <v>#DIV/0!</v>
      </c>
      <c r="P422" s="1425" t="e">
        <f>SUM(P417:P421)</f>
        <v>#DIV/0!</v>
      </c>
      <c r="Q422" s="1425" t="e">
        <f>SUM(Q417:Q421)</f>
        <v>#DIV/0!</v>
      </c>
      <c r="R422" s="1425" t="e">
        <f>SUM(R417:R421)</f>
        <v>#DIV/0!</v>
      </c>
      <c r="S422" s="946"/>
      <c r="T422" s="944"/>
      <c r="U422" s="945"/>
      <c r="V422" s="945"/>
      <c r="W422" s="1425" t="e">
        <f>SUM(W417:W421)</f>
        <v>#DIV/0!</v>
      </c>
      <c r="X422" s="1425" t="e">
        <f>SUM(X417:X421)</f>
        <v>#DIV/0!</v>
      </c>
      <c r="Y422" s="1425" t="e">
        <f>SUM(Y417:Y421)</f>
        <v>#DIV/0!</v>
      </c>
      <c r="Z422" s="1425" t="e">
        <f>SUM(Z417:Z421)</f>
        <v>#DIV/0!</v>
      </c>
      <c r="AA422" s="946"/>
      <c r="AB422" s="944"/>
      <c r="AC422" s="945"/>
      <c r="AD422" s="945"/>
      <c r="AE422" s="1425" t="e">
        <f>SUM(AE417:AE421)</f>
        <v>#DIV/0!</v>
      </c>
      <c r="AF422" s="1425" t="e">
        <f>SUM(AF417:AF421)</f>
        <v>#DIV/0!</v>
      </c>
      <c r="AG422" s="1425" t="e">
        <f>SUM(AG417:AG421)</f>
        <v>#DIV/0!</v>
      </c>
      <c r="AH422" s="1425" t="e">
        <f>SUM(AH417:AH421)</f>
        <v>#DIV/0!</v>
      </c>
      <c r="AI422" s="946"/>
      <c r="AJ422" s="944"/>
      <c r="AK422" s="945"/>
      <c r="AL422" s="945"/>
      <c r="AM422" s="1425" t="e">
        <f>SUM(AM417:AM421)</f>
        <v>#DIV/0!</v>
      </c>
      <c r="AN422" s="1425" t="e">
        <f>SUM(AN417:AN421)</f>
        <v>#DIV/0!</v>
      </c>
      <c r="AO422" s="1425" t="e">
        <f>SUM(AO417:AO421)</f>
        <v>#DIV/0!</v>
      </c>
      <c r="AP422" s="1425" t="e">
        <f>SUM(AP417:AP421)</f>
        <v>#DIV/0!</v>
      </c>
      <c r="AQ422" s="946"/>
      <c r="AR422" s="944"/>
      <c r="AS422" s="945"/>
      <c r="AT422" s="945"/>
      <c r="AU422" s="1425" t="e">
        <f>SUM(AU417:AU421)</f>
        <v>#DIV/0!</v>
      </c>
      <c r="AV422" s="1425" t="e">
        <f>SUM(AV417:AV421)</f>
        <v>#DIV/0!</v>
      </c>
      <c r="AW422" s="1425" t="e">
        <f>SUM(AW417:AW421)</f>
        <v>#DIV/0!</v>
      </c>
      <c r="AX422" s="1425" t="e">
        <f>SUM(AX417:AX421)</f>
        <v>#DIV/0!</v>
      </c>
      <c r="AY422" s="946"/>
      <c r="AZ422" s="944"/>
      <c r="BA422" s="945"/>
      <c r="BB422" s="945"/>
      <c r="BC422" s="1425" t="e">
        <f>SUM(BC417:BC421)</f>
        <v>#DIV/0!</v>
      </c>
      <c r="BD422" s="1425" t="e">
        <f>SUM(BD417:BD421)</f>
        <v>#DIV/0!</v>
      </c>
      <c r="BE422" s="1425" t="e">
        <f>SUM(BE417:BE421)</f>
        <v>#DIV/0!</v>
      </c>
      <c r="BF422" s="1425" t="e">
        <f>SUM(BF417:BF421)</f>
        <v>#DIV/0!</v>
      </c>
      <c r="BG422" s="946"/>
      <c r="BH422" s="944"/>
      <c r="BI422" s="945"/>
      <c r="BJ422" s="945"/>
      <c r="BK422" s="1425" t="e">
        <f>SUM(BK417:BK421)</f>
        <v>#DIV/0!</v>
      </c>
      <c r="BL422" s="1425" t="e">
        <f>SUM(BL417:BL421)</f>
        <v>#DIV/0!</v>
      </c>
      <c r="BM422" s="1425" t="e">
        <f>SUM(BM417:BM421)</f>
        <v>#DIV/0!</v>
      </c>
      <c r="BN422" s="1425" t="e">
        <f>SUM(BN417:BN421)</f>
        <v>#DIV/0!</v>
      </c>
      <c r="BO422" s="946"/>
      <c r="BP422" s="944"/>
      <c r="BQ422" s="945"/>
      <c r="BR422" s="945"/>
      <c r="BS422" s="1425" t="e">
        <f>SUM(BS417:BS421)</f>
        <v>#DIV/0!</v>
      </c>
      <c r="BT422" s="1425" t="e">
        <f>SUM(BT417:BT421)</f>
        <v>#DIV/0!</v>
      </c>
      <c r="BU422" s="1425" t="e">
        <f>SUM(BU417:BU421)</f>
        <v>#DIV/0!</v>
      </c>
      <c r="BV422" s="1425" t="e">
        <f>SUM(BV417:BV421)</f>
        <v>#DIV/0!</v>
      </c>
      <c r="BW422" s="946"/>
      <c r="BX422" s="944"/>
      <c r="BY422" s="945"/>
      <c r="BZ422" s="945"/>
      <c r="CA422" s="1425" t="e">
        <f>SUM(CA417:CA421)</f>
        <v>#DIV/0!</v>
      </c>
      <c r="CB422" s="1425" t="e">
        <f>SUM(CB417:CB421)</f>
        <v>#DIV/0!</v>
      </c>
      <c r="CC422" s="1425" t="e">
        <f>SUM(CC417:CC421)</f>
        <v>#DIV/0!</v>
      </c>
      <c r="CD422" s="1425" t="e">
        <f>SUM(CD417:CD421)</f>
        <v>#DIV/0!</v>
      </c>
      <c r="CE422" s="946"/>
      <c r="CF422" s="944"/>
      <c r="CG422" s="945"/>
      <c r="CH422" s="945"/>
      <c r="CI422" s="1425" t="e">
        <f>SUM(CI417:CI421)</f>
        <v>#DIV/0!</v>
      </c>
      <c r="CJ422" s="1425" t="e">
        <f>SUM(CJ417:CJ421)</f>
        <v>#DIV/0!</v>
      </c>
      <c r="CK422" s="1425" t="e">
        <f>SUM(CK417:CK421)</f>
        <v>#DIV/0!</v>
      </c>
      <c r="CL422" s="1425" t="e">
        <f>SUM(CL417:CL421)</f>
        <v>#DIV/0!</v>
      </c>
      <c r="CM422" s="946"/>
      <c r="CN422" s="944"/>
      <c r="CO422" s="945"/>
      <c r="CP422" s="945"/>
      <c r="CQ422" s="1425" t="e">
        <f>SUM(CQ417:CQ421)</f>
        <v>#DIV/0!</v>
      </c>
      <c r="CR422" s="1425" t="e">
        <f>SUM(CR417:CR421)</f>
        <v>#DIV/0!</v>
      </c>
      <c r="CS422" s="1425" t="e">
        <f>SUM(CS417:CS421)</f>
        <v>#DIV/0!</v>
      </c>
      <c r="CT422" s="1425" t="e">
        <f>SUM(CT417:CT421)</f>
        <v>#DIV/0!</v>
      </c>
      <c r="CU422" s="946"/>
      <c r="CV422" s="944"/>
      <c r="CW422" s="945"/>
      <c r="CX422" s="945"/>
      <c r="CY422" s="1425" t="e">
        <f>SUM(CY417:CY421)</f>
        <v>#DIV/0!</v>
      </c>
      <c r="CZ422" s="1425" t="e">
        <f>SUM(CZ417:CZ421)</f>
        <v>#DIV/0!</v>
      </c>
      <c r="DA422" s="1425" t="e">
        <f>SUM(DA417:DA421)</f>
        <v>#DIV/0!</v>
      </c>
      <c r="DB422" s="1425" t="e">
        <f>SUM(DB417:DB421)</f>
        <v>#DIV/0!</v>
      </c>
      <c r="DC422" s="946"/>
      <c r="DD422" s="944"/>
      <c r="DE422" s="945"/>
      <c r="DF422" s="945"/>
      <c r="DG422" s="1425" t="e">
        <f>SUM(DG417:DG421)</f>
        <v>#DIV/0!</v>
      </c>
      <c r="DH422" s="1425" t="e">
        <f>SUM(DH417:DH421)</f>
        <v>#DIV/0!</v>
      </c>
      <c r="DI422" s="1425" t="e">
        <f>SUM(DI417:DI421)</f>
        <v>#DIV/0!</v>
      </c>
      <c r="DJ422" s="1425" t="e">
        <f>SUM(DJ417:DJ421)</f>
        <v>#DIV/0!</v>
      </c>
      <c r="DK422" s="946"/>
      <c r="DL422" s="944"/>
      <c r="DM422" s="945"/>
      <c r="DN422" s="945"/>
      <c r="DO422" s="1425" t="e">
        <f>SUM(DO417:DO421)</f>
        <v>#DIV/0!</v>
      </c>
      <c r="DP422" s="1425" t="e">
        <f>SUM(DP417:DP421)</f>
        <v>#DIV/0!</v>
      </c>
      <c r="DQ422" s="1425" t="e">
        <f>SUM(DQ417:DQ421)</f>
        <v>#DIV/0!</v>
      </c>
      <c r="DR422" s="1425" t="e">
        <f>SUM(DR417:DR421)</f>
        <v>#DIV/0!</v>
      </c>
      <c r="DS422" s="946"/>
      <c r="DT422" s="944"/>
      <c r="DU422" s="945"/>
      <c r="DV422" s="945"/>
      <c r="DW422" s="1425" t="e">
        <f>SUM(DW417:DW421)</f>
        <v>#DIV/0!</v>
      </c>
      <c r="DX422" s="1425" t="e">
        <f>SUM(DX417:DX421)</f>
        <v>#DIV/0!</v>
      </c>
      <c r="DY422" s="1425" t="e">
        <f>SUM(DY417:DY421)</f>
        <v>#DIV/0!</v>
      </c>
      <c r="DZ422" s="1425" t="e">
        <f>SUM(DZ417:DZ421)</f>
        <v>#DIV/0!</v>
      </c>
      <c r="EA422" s="946"/>
      <c r="EB422" s="944"/>
      <c r="EC422" s="945"/>
      <c r="ED422" s="945"/>
      <c r="EE422" s="1425" t="e">
        <f>SUM(EE417:EE421)</f>
        <v>#DIV/0!</v>
      </c>
      <c r="EF422" s="1425" t="e">
        <f>SUM(EF417:EF421)</f>
        <v>#DIV/0!</v>
      </c>
      <c r="EG422" s="1425" t="e">
        <f>SUM(EG417:EG421)</f>
        <v>#DIV/0!</v>
      </c>
      <c r="EH422" s="1425" t="e">
        <f>SUM(EH417:EH421)</f>
        <v>#DIV/0!</v>
      </c>
      <c r="EI422" s="946"/>
      <c r="EJ422" s="944"/>
      <c r="EK422" s="945"/>
      <c r="EL422" s="945"/>
      <c r="EM422" s="1425" t="e">
        <f>SUM(EM417:EM421)</f>
        <v>#DIV/0!</v>
      </c>
      <c r="EN422" s="1425" t="e">
        <f>SUM(EN417:EN421)</f>
        <v>#DIV/0!</v>
      </c>
      <c r="EO422" s="1425" t="e">
        <f>SUM(EO417:EO421)</f>
        <v>#DIV/0!</v>
      </c>
      <c r="EP422" s="1425" t="e">
        <f>SUM(EP417:EP421)</f>
        <v>#DIV/0!</v>
      </c>
      <c r="EQ422" s="946"/>
      <c r="ER422" s="944"/>
      <c r="ES422" s="945"/>
      <c r="ET422" s="945"/>
      <c r="EU422" s="1425" t="e">
        <f>SUM(EU417:EU421)</f>
        <v>#DIV/0!</v>
      </c>
      <c r="EV422" s="1425" t="e">
        <f>SUM(EV417:EV421)</f>
        <v>#DIV/0!</v>
      </c>
      <c r="EW422" s="1425" t="e">
        <f>SUM(EW417:EW421)</f>
        <v>#DIV/0!</v>
      </c>
      <c r="EX422" s="1425" t="e">
        <f>SUM(EX417:EX421)</f>
        <v>#DIV/0!</v>
      </c>
      <c r="EY422" s="946"/>
      <c r="EZ422" s="944"/>
      <c r="FA422" s="945"/>
      <c r="FB422" s="945"/>
      <c r="FC422" s="1425" t="e">
        <f>SUM(FC417:FC421)</f>
        <v>#DIV/0!</v>
      </c>
      <c r="FD422" s="1425" t="e">
        <f>SUM(FD417:FD421)</f>
        <v>#DIV/0!</v>
      </c>
      <c r="FE422" s="1425" t="e">
        <f>SUM(FE417:FE421)</f>
        <v>#DIV/0!</v>
      </c>
      <c r="FF422" s="1425" t="e">
        <f>SUM(FF417:FF421)</f>
        <v>#DIV/0!</v>
      </c>
      <c r="FG422" s="946"/>
      <c r="FH422" s="944"/>
      <c r="FI422" s="945"/>
      <c r="FJ422" s="945"/>
      <c r="FK422" s="1425" t="e">
        <f>SUM(FK417:FK421)</f>
        <v>#DIV/0!</v>
      </c>
      <c r="FL422" s="1425" t="e">
        <f>SUM(FL417:FL421)</f>
        <v>#DIV/0!</v>
      </c>
      <c r="FM422" s="1425" t="e">
        <f>SUM(FM417:FM421)</f>
        <v>#DIV/0!</v>
      </c>
      <c r="FN422" s="1425" t="e">
        <f>SUM(FN417:FN421)</f>
        <v>#DIV/0!</v>
      </c>
      <c r="FO422" s="946"/>
    </row>
    <row r="423" spans="2:171">
      <c r="B423" s="123"/>
      <c r="C423" s="123" t="s">
        <v>321</v>
      </c>
      <c r="D423" s="1128" t="s">
        <v>577</v>
      </c>
      <c r="E423" s="554"/>
      <c r="F423" s="948"/>
      <c r="G423" s="1426">
        <f>H423+I423+J423</f>
        <v>0</v>
      </c>
      <c r="H423" s="1426">
        <f>IF($G422=0,0,H422/G422)</f>
        <v>0</v>
      </c>
      <c r="I423" s="1426">
        <f>IF($G422=0,0,I422/G422)</f>
        <v>0</v>
      </c>
      <c r="J423" s="1426">
        <f>IF($G422=0,0,J422/G422)</f>
        <v>0</v>
      </c>
      <c r="K423" s="951"/>
      <c r="L423" s="947" t="s">
        <v>577</v>
      </c>
      <c r="M423" s="948"/>
      <c r="N423" s="948"/>
      <c r="O423" s="1426">
        <f>P423+Q423+R423</f>
        <v>0</v>
      </c>
      <c r="P423" s="1426">
        <f>IF($G422=0,0,P422/O422)</f>
        <v>0</v>
      </c>
      <c r="Q423" s="1426">
        <f>IF($G422=0,0,Q422/O422)</f>
        <v>0</v>
      </c>
      <c r="R423" s="1426">
        <f>IF($G422=0,0,R422/O422)</f>
        <v>0</v>
      </c>
      <c r="S423" s="951"/>
      <c r="T423" s="947" t="s">
        <v>577</v>
      </c>
      <c r="U423" s="948"/>
      <c r="V423" s="948"/>
      <c r="W423" s="1426">
        <f>X423+Y423+Z423</f>
        <v>0</v>
      </c>
      <c r="X423" s="1426">
        <f>IF($G422=0,0,X422/W422)</f>
        <v>0</v>
      </c>
      <c r="Y423" s="1426">
        <f>IF($G422=0,0,Y422/W422)</f>
        <v>0</v>
      </c>
      <c r="Z423" s="1426">
        <f>IF($G422=0,0,Z422/W422)</f>
        <v>0</v>
      </c>
      <c r="AA423" s="951"/>
      <c r="AB423" s="947" t="s">
        <v>577</v>
      </c>
      <c r="AC423" s="948"/>
      <c r="AD423" s="948"/>
      <c r="AE423" s="1426">
        <f>AF423+AG423+AH423</f>
        <v>0</v>
      </c>
      <c r="AF423" s="1426">
        <f>IF($G422=0,0,AF422/AE422)</f>
        <v>0</v>
      </c>
      <c r="AG423" s="1426">
        <f>IF($G422=0,0,AG422/AE422)</f>
        <v>0</v>
      </c>
      <c r="AH423" s="1426">
        <f>IF($G422=0,0,AH422/AE422)</f>
        <v>0</v>
      </c>
      <c r="AI423" s="951"/>
      <c r="AJ423" s="1870" t="s">
        <v>577</v>
      </c>
      <c r="AK423" s="948"/>
      <c r="AL423" s="948"/>
      <c r="AM423" s="1426">
        <f>AN423+AO423+AP423</f>
        <v>0</v>
      </c>
      <c r="AN423" s="1426">
        <f>IF($G422=0,0,AN422/AM422)</f>
        <v>0</v>
      </c>
      <c r="AO423" s="1426">
        <f>IF($G422=0,0,AO422/AM422)</f>
        <v>0</v>
      </c>
      <c r="AP423" s="1426">
        <f>IF($G422=0,0,AP422/AM422)</f>
        <v>0</v>
      </c>
      <c r="AQ423" s="951"/>
      <c r="AR423" s="947" t="s">
        <v>577</v>
      </c>
      <c r="AS423" s="948"/>
      <c r="AT423" s="948"/>
      <c r="AU423" s="1426">
        <f>AV423+AW423+AX423</f>
        <v>0</v>
      </c>
      <c r="AV423" s="1426">
        <f>IF($G422=0,0,AV422/AU422)</f>
        <v>0</v>
      </c>
      <c r="AW423" s="1426">
        <f>IF($G422=0,0,AW422/AU422)</f>
        <v>0</v>
      </c>
      <c r="AX423" s="1426">
        <f>IF($G422=0,0,AX422/AU422)</f>
        <v>0</v>
      </c>
      <c r="AY423" s="951"/>
      <c r="AZ423" s="947" t="s">
        <v>577</v>
      </c>
      <c r="BA423" s="948"/>
      <c r="BB423" s="948"/>
      <c r="BC423" s="1426">
        <f>BD423+BE423+BF423</f>
        <v>0</v>
      </c>
      <c r="BD423" s="1426">
        <f>IF($G422=0,0,BD422/BC422)</f>
        <v>0</v>
      </c>
      <c r="BE423" s="1426">
        <f>IF($G422=0,0,BE422/BC422)</f>
        <v>0</v>
      </c>
      <c r="BF423" s="1426">
        <f>IF($G422=0,0,BF422/BC422)</f>
        <v>0</v>
      </c>
      <c r="BG423" s="951"/>
      <c r="BH423" s="947" t="s">
        <v>577</v>
      </c>
      <c r="BI423" s="948"/>
      <c r="BJ423" s="948"/>
      <c r="BK423" s="1426">
        <f>BL423+BM423+BN423</f>
        <v>0</v>
      </c>
      <c r="BL423" s="1426">
        <f>IF($G422=0,0,BL422/BK422)</f>
        <v>0</v>
      </c>
      <c r="BM423" s="1426">
        <f>IF($G422=0,0,BM422/BK422)</f>
        <v>0</v>
      </c>
      <c r="BN423" s="1426">
        <f>IF($G422=0,0,BN422/BK422)</f>
        <v>0</v>
      </c>
      <c r="BO423" s="951"/>
      <c r="BP423" s="947" t="s">
        <v>577</v>
      </c>
      <c r="BQ423" s="948"/>
      <c r="BR423" s="948"/>
      <c r="BS423" s="1426">
        <f>BT423+BU423+BV423</f>
        <v>0</v>
      </c>
      <c r="BT423" s="1426">
        <f>IF($G422=0,0,BT422/BS422)</f>
        <v>0</v>
      </c>
      <c r="BU423" s="1426">
        <f>IF($G422=0,0,BU422/BS422)</f>
        <v>0</v>
      </c>
      <c r="BV423" s="1426">
        <f>IF($G422=0,0,BV422/BS422)</f>
        <v>0</v>
      </c>
      <c r="BW423" s="951"/>
      <c r="BX423" s="947" t="s">
        <v>577</v>
      </c>
      <c r="BY423" s="948"/>
      <c r="BZ423" s="948"/>
      <c r="CA423" s="1426">
        <f>CB423+CC423+CD423</f>
        <v>0</v>
      </c>
      <c r="CB423" s="1426">
        <f>IF($G422=0,0,CB422/CA422)</f>
        <v>0</v>
      </c>
      <c r="CC423" s="1426">
        <f>IF($G422=0,0,CC422/CA422)</f>
        <v>0</v>
      </c>
      <c r="CD423" s="1426">
        <f>IF($G422=0,0,CD422/CA422)</f>
        <v>0</v>
      </c>
      <c r="CE423" s="951"/>
      <c r="CF423" s="947" t="s">
        <v>577</v>
      </c>
      <c r="CG423" s="948"/>
      <c r="CH423" s="948"/>
      <c r="CI423" s="1426">
        <f>CJ423+CK423+CL423</f>
        <v>0</v>
      </c>
      <c r="CJ423" s="1426">
        <f>IF($G422=0,0,CJ422/CI422)</f>
        <v>0</v>
      </c>
      <c r="CK423" s="1426">
        <f>IF($G422=0,0,CK422/CI422)</f>
        <v>0</v>
      </c>
      <c r="CL423" s="1426">
        <f>IF($G422=0,0,CL422/CI422)</f>
        <v>0</v>
      </c>
      <c r="CM423" s="951"/>
      <c r="CN423" s="947" t="s">
        <v>577</v>
      </c>
      <c r="CO423" s="948"/>
      <c r="CP423" s="948"/>
      <c r="CQ423" s="1426">
        <f>CR423+CS423+CT423</f>
        <v>0</v>
      </c>
      <c r="CR423" s="1426">
        <f>IF($G422=0,0,CR422/CQ422)</f>
        <v>0</v>
      </c>
      <c r="CS423" s="1426">
        <f>IF($G422=0,0,CS422/CQ422)</f>
        <v>0</v>
      </c>
      <c r="CT423" s="1426">
        <f>IF($G422=0,0,CT422/CQ422)</f>
        <v>0</v>
      </c>
      <c r="CU423" s="951"/>
      <c r="CV423" s="947" t="s">
        <v>577</v>
      </c>
      <c r="CW423" s="948"/>
      <c r="CX423" s="948"/>
      <c r="CY423" s="1426">
        <f>CZ423+DA423+DB423</f>
        <v>0</v>
      </c>
      <c r="CZ423" s="1426">
        <f>IF($G422=0,0,CZ422/CY422)</f>
        <v>0</v>
      </c>
      <c r="DA423" s="1426">
        <f>IF($G422=0,0,DA422/CY422)</f>
        <v>0</v>
      </c>
      <c r="DB423" s="1426">
        <f>IF($G422=0,0,DB422/CY422)</f>
        <v>0</v>
      </c>
      <c r="DC423" s="951"/>
      <c r="DD423" s="947" t="s">
        <v>577</v>
      </c>
      <c r="DE423" s="948"/>
      <c r="DF423" s="948"/>
      <c r="DG423" s="1426">
        <f>DH423+DI423+DJ423</f>
        <v>0</v>
      </c>
      <c r="DH423" s="1426">
        <f>IF($G422=0,0,DH422/DG422)</f>
        <v>0</v>
      </c>
      <c r="DI423" s="1426">
        <f>IF($G422=0,0,DI422/DG422)</f>
        <v>0</v>
      </c>
      <c r="DJ423" s="1426">
        <f>IF($G422=0,0,DJ422/DG422)</f>
        <v>0</v>
      </c>
      <c r="DK423" s="951"/>
      <c r="DL423" s="947" t="s">
        <v>577</v>
      </c>
      <c r="DM423" s="948"/>
      <c r="DN423" s="948"/>
      <c r="DO423" s="1426">
        <f>DP423+DQ423+DR423</f>
        <v>0</v>
      </c>
      <c r="DP423" s="1426">
        <f>IF($G422=0,0,DP422/DO422)</f>
        <v>0</v>
      </c>
      <c r="DQ423" s="1426">
        <f>IF($G422=0,0,DQ422/DO422)</f>
        <v>0</v>
      </c>
      <c r="DR423" s="1426">
        <f>IF($G422=0,0,DR422/DO422)</f>
        <v>0</v>
      </c>
      <c r="DS423" s="951"/>
      <c r="DT423" s="947" t="s">
        <v>577</v>
      </c>
      <c r="DU423" s="948"/>
      <c r="DV423" s="948"/>
      <c r="DW423" s="1426">
        <f>DX423+DY423+DZ423</f>
        <v>0</v>
      </c>
      <c r="DX423" s="1426">
        <f>IF($G422=0,0,DX422/DW422)</f>
        <v>0</v>
      </c>
      <c r="DY423" s="1426">
        <f>IF($G422=0,0,DY422/DW422)</f>
        <v>0</v>
      </c>
      <c r="DZ423" s="1426">
        <f>IF($G422=0,0,DZ422/DW422)</f>
        <v>0</v>
      </c>
      <c r="EA423" s="951"/>
      <c r="EB423" s="947" t="s">
        <v>577</v>
      </c>
      <c r="EC423" s="948"/>
      <c r="ED423" s="948"/>
      <c r="EE423" s="1426">
        <f>EF423+EG423+EH423</f>
        <v>0</v>
      </c>
      <c r="EF423" s="1426">
        <f>IF($G422=0,0,EF422/EE422)</f>
        <v>0</v>
      </c>
      <c r="EG423" s="1426">
        <f>IF($G422=0,0,EG422/EE422)</f>
        <v>0</v>
      </c>
      <c r="EH423" s="1426">
        <f>IF($G422=0,0,EH422/EE422)</f>
        <v>0</v>
      </c>
      <c r="EI423" s="951"/>
      <c r="EJ423" s="947" t="s">
        <v>577</v>
      </c>
      <c r="EK423" s="948"/>
      <c r="EL423" s="948"/>
      <c r="EM423" s="1426">
        <f>EN423+EO423+EP423</f>
        <v>0</v>
      </c>
      <c r="EN423" s="1426">
        <f>IF($G422=0,0,EN422/EM422)</f>
        <v>0</v>
      </c>
      <c r="EO423" s="1426">
        <f>IF($G422=0,0,EO422/EM422)</f>
        <v>0</v>
      </c>
      <c r="EP423" s="1426">
        <f>IF($G422=0,0,EP422/EM422)</f>
        <v>0</v>
      </c>
      <c r="EQ423" s="951"/>
      <c r="ER423" s="947" t="s">
        <v>577</v>
      </c>
      <c r="ES423" s="948"/>
      <c r="ET423" s="948"/>
      <c r="EU423" s="1426">
        <f>EV423+EW423+EX423</f>
        <v>0</v>
      </c>
      <c r="EV423" s="1426">
        <f>IF($G422=0,0,EV422/EU422)</f>
        <v>0</v>
      </c>
      <c r="EW423" s="1426">
        <f>IF($G422=0,0,EW422/EU422)</f>
        <v>0</v>
      </c>
      <c r="EX423" s="1426">
        <f>IF($G422=0,0,EX422/EU422)</f>
        <v>0</v>
      </c>
      <c r="EY423" s="951"/>
      <c r="EZ423" s="947" t="s">
        <v>577</v>
      </c>
      <c r="FA423" s="948"/>
      <c r="FB423" s="948"/>
      <c r="FC423" s="1426">
        <f>FD423+FE423+FF423</f>
        <v>0</v>
      </c>
      <c r="FD423" s="1426">
        <f>IF($G422=0,0,FD422/FC422)</f>
        <v>0</v>
      </c>
      <c r="FE423" s="1426">
        <f>IF($G422=0,0,FE422/FC422)</f>
        <v>0</v>
      </c>
      <c r="FF423" s="1426">
        <f>IF($G422=0,0,FF422/FC422)</f>
        <v>0</v>
      </c>
      <c r="FG423" s="951"/>
      <c r="FH423" s="947" t="s">
        <v>577</v>
      </c>
      <c r="FI423" s="948"/>
      <c r="FJ423" s="948"/>
      <c r="FK423" s="1426">
        <f>FL423+FM423+FN423</f>
        <v>0</v>
      </c>
      <c r="FL423" s="1426">
        <f>IF($G422=0,0,FL422/FK422)</f>
        <v>0</v>
      </c>
      <c r="FM423" s="1426">
        <f>IF($G422=0,0,FM422/FK422)</f>
        <v>0</v>
      </c>
      <c r="FN423" s="1426">
        <f>IF($G422=0,0,FN422/FK422)</f>
        <v>0</v>
      </c>
      <c r="FO423" s="951"/>
    </row>
    <row r="424" spans="2:171">
      <c r="K424" s="946"/>
      <c r="S424" s="946"/>
      <c r="AA424" s="946"/>
      <c r="AI424" s="946"/>
      <c r="AQ424" s="946"/>
      <c r="AY424" s="946"/>
      <c r="BG424" s="946"/>
      <c r="BO424" s="946"/>
      <c r="BW424" s="946"/>
      <c r="CE424" s="946"/>
      <c r="CM424" s="946"/>
      <c r="CU424" s="946"/>
      <c r="DC424" s="946"/>
      <c r="DK424" s="946"/>
      <c r="DS424" s="946"/>
      <c r="EA424" s="946"/>
      <c r="EI424" s="946"/>
      <c r="EQ424" s="946"/>
      <c r="EY424" s="946"/>
      <c r="FG424" s="946"/>
      <c r="FO424" s="946"/>
    </row>
    <row r="425" spans="2:171">
      <c r="E425" s="301" t="s">
        <v>473</v>
      </c>
      <c r="G425" s="302" t="s">
        <v>104</v>
      </c>
      <c r="H425" s="302" t="s">
        <v>105</v>
      </c>
      <c r="I425" s="302" t="s">
        <v>106</v>
      </c>
      <c r="J425" s="303" t="s">
        <v>464</v>
      </c>
      <c r="K425" s="951"/>
      <c r="O425" s="302" t="s">
        <v>104</v>
      </c>
      <c r="P425" s="302" t="s">
        <v>105</v>
      </c>
      <c r="Q425" s="302" t="s">
        <v>106</v>
      </c>
      <c r="R425" s="303" t="s">
        <v>464</v>
      </c>
      <c r="S425" s="951"/>
      <c r="W425" s="302" t="s">
        <v>104</v>
      </c>
      <c r="X425" s="302" t="s">
        <v>105</v>
      </c>
      <c r="Y425" s="302" t="s">
        <v>106</v>
      </c>
      <c r="Z425" s="303" t="s">
        <v>464</v>
      </c>
      <c r="AA425" s="951"/>
      <c r="AE425" s="302" t="s">
        <v>104</v>
      </c>
      <c r="AF425" s="302" t="s">
        <v>105</v>
      </c>
      <c r="AG425" s="302" t="s">
        <v>106</v>
      </c>
      <c r="AH425" s="303" t="s">
        <v>464</v>
      </c>
      <c r="AI425" s="951"/>
      <c r="AM425" s="302" t="s">
        <v>104</v>
      </c>
      <c r="AN425" s="302" t="s">
        <v>105</v>
      </c>
      <c r="AO425" s="302" t="s">
        <v>106</v>
      </c>
      <c r="AP425" s="303" t="s">
        <v>464</v>
      </c>
      <c r="AQ425" s="951"/>
      <c r="AU425" s="302" t="s">
        <v>104</v>
      </c>
      <c r="AV425" s="302" t="s">
        <v>105</v>
      </c>
      <c r="AW425" s="302" t="s">
        <v>106</v>
      </c>
      <c r="AX425" s="303" t="s">
        <v>464</v>
      </c>
      <c r="AY425" s="951"/>
      <c r="BC425" s="302" t="s">
        <v>104</v>
      </c>
      <c r="BD425" s="302" t="s">
        <v>105</v>
      </c>
      <c r="BE425" s="302" t="s">
        <v>106</v>
      </c>
      <c r="BF425" s="303" t="s">
        <v>464</v>
      </c>
      <c r="BG425" s="951"/>
      <c r="BK425" s="302" t="s">
        <v>104</v>
      </c>
      <c r="BL425" s="302" t="s">
        <v>105</v>
      </c>
      <c r="BM425" s="302" t="s">
        <v>106</v>
      </c>
      <c r="BN425" s="303" t="s">
        <v>464</v>
      </c>
      <c r="BO425" s="951"/>
      <c r="BS425" s="302" t="s">
        <v>104</v>
      </c>
      <c r="BT425" s="302" t="s">
        <v>105</v>
      </c>
      <c r="BU425" s="302" t="s">
        <v>106</v>
      </c>
      <c r="BV425" s="303" t="s">
        <v>464</v>
      </c>
      <c r="BW425" s="951"/>
      <c r="CA425" s="302" t="s">
        <v>104</v>
      </c>
      <c r="CB425" s="302" t="s">
        <v>105</v>
      </c>
      <c r="CC425" s="302" t="s">
        <v>106</v>
      </c>
      <c r="CD425" s="303" t="s">
        <v>464</v>
      </c>
      <c r="CE425" s="951"/>
      <c r="CI425" s="302" t="s">
        <v>104</v>
      </c>
      <c r="CJ425" s="302" t="s">
        <v>105</v>
      </c>
      <c r="CK425" s="302" t="s">
        <v>106</v>
      </c>
      <c r="CL425" s="303" t="s">
        <v>464</v>
      </c>
      <c r="CM425" s="951"/>
      <c r="CQ425" s="302" t="s">
        <v>104</v>
      </c>
      <c r="CR425" s="302" t="s">
        <v>105</v>
      </c>
      <c r="CS425" s="302" t="s">
        <v>106</v>
      </c>
      <c r="CT425" s="303" t="s">
        <v>464</v>
      </c>
      <c r="CU425" s="951"/>
      <c r="CY425" s="302" t="s">
        <v>104</v>
      </c>
      <c r="CZ425" s="302" t="s">
        <v>105</v>
      </c>
      <c r="DA425" s="302" t="s">
        <v>106</v>
      </c>
      <c r="DB425" s="303" t="s">
        <v>464</v>
      </c>
      <c r="DC425" s="951"/>
      <c r="DG425" s="302" t="s">
        <v>104</v>
      </c>
      <c r="DH425" s="302" t="s">
        <v>105</v>
      </c>
      <c r="DI425" s="302" t="s">
        <v>106</v>
      </c>
      <c r="DJ425" s="303" t="s">
        <v>464</v>
      </c>
      <c r="DK425" s="951"/>
      <c r="DO425" s="302" t="s">
        <v>104</v>
      </c>
      <c r="DP425" s="302" t="s">
        <v>105</v>
      </c>
      <c r="DQ425" s="302" t="s">
        <v>106</v>
      </c>
      <c r="DR425" s="303" t="s">
        <v>464</v>
      </c>
      <c r="DS425" s="951"/>
      <c r="DW425" s="302" t="s">
        <v>104</v>
      </c>
      <c r="DX425" s="302" t="s">
        <v>105</v>
      </c>
      <c r="DY425" s="302" t="s">
        <v>106</v>
      </c>
      <c r="DZ425" s="303" t="s">
        <v>464</v>
      </c>
      <c r="EA425" s="951"/>
      <c r="EE425" s="302" t="s">
        <v>104</v>
      </c>
      <c r="EF425" s="302" t="s">
        <v>105</v>
      </c>
      <c r="EG425" s="302" t="s">
        <v>106</v>
      </c>
      <c r="EH425" s="303" t="s">
        <v>464</v>
      </c>
      <c r="EI425" s="951"/>
      <c r="EM425" s="302" t="s">
        <v>104</v>
      </c>
      <c r="EN425" s="302" t="s">
        <v>105</v>
      </c>
      <c r="EO425" s="302" t="s">
        <v>106</v>
      </c>
      <c r="EP425" s="303" t="s">
        <v>464</v>
      </c>
      <c r="EQ425" s="951"/>
      <c r="EU425" s="302" t="s">
        <v>104</v>
      </c>
      <c r="EV425" s="302" t="s">
        <v>105</v>
      </c>
      <c r="EW425" s="302" t="s">
        <v>106</v>
      </c>
      <c r="EX425" s="303" t="s">
        <v>464</v>
      </c>
      <c r="EY425" s="951"/>
      <c r="FC425" s="302" t="s">
        <v>104</v>
      </c>
      <c r="FD425" s="302" t="s">
        <v>105</v>
      </c>
      <c r="FE425" s="302" t="s">
        <v>106</v>
      </c>
      <c r="FF425" s="303" t="s">
        <v>464</v>
      </c>
      <c r="FG425" s="951"/>
      <c r="FK425" s="302" t="s">
        <v>104</v>
      </c>
      <c r="FL425" s="302" t="s">
        <v>105</v>
      </c>
      <c r="FM425" s="302" t="s">
        <v>106</v>
      </c>
      <c r="FN425" s="303" t="s">
        <v>464</v>
      </c>
      <c r="FO425" s="951"/>
    </row>
    <row r="426" spans="2:171">
      <c r="B426" s="108"/>
      <c r="C426" s="108" t="s">
        <v>121</v>
      </c>
      <c r="D426" s="944"/>
      <c r="E426" s="778" t="s">
        <v>371</v>
      </c>
      <c r="G426" s="766">
        <f t="shared" ref="G426:J427" si="477">G411</f>
        <v>0</v>
      </c>
      <c r="H426" s="766">
        <f t="shared" si="477"/>
        <v>0</v>
      </c>
      <c r="I426" s="766">
        <f t="shared" si="477"/>
        <v>0</v>
      </c>
      <c r="J426" s="766">
        <f t="shared" si="477"/>
        <v>0</v>
      </c>
      <c r="K426" s="946"/>
      <c r="L426" s="944"/>
      <c r="M426" s="945"/>
      <c r="N426" s="945"/>
      <c r="O426" s="766">
        <f t="shared" ref="O426:R427" si="478">O411</f>
        <v>0</v>
      </c>
      <c r="P426" s="766">
        <f t="shared" si="478"/>
        <v>0</v>
      </c>
      <c r="Q426" s="766">
        <f t="shared" si="478"/>
        <v>0</v>
      </c>
      <c r="R426" s="766">
        <f t="shared" si="478"/>
        <v>0</v>
      </c>
      <c r="S426" s="946"/>
      <c r="T426" s="944"/>
      <c r="U426" s="945"/>
      <c r="V426" s="945"/>
      <c r="W426" s="766">
        <f t="shared" ref="W426:Z427" si="479">W411</f>
        <v>0</v>
      </c>
      <c r="X426" s="766">
        <f t="shared" si="479"/>
        <v>0</v>
      </c>
      <c r="Y426" s="766">
        <f t="shared" si="479"/>
        <v>0</v>
      </c>
      <c r="Z426" s="766">
        <f t="shared" si="479"/>
        <v>0</v>
      </c>
      <c r="AA426" s="946"/>
      <c r="AB426" s="944"/>
      <c r="AC426" s="945"/>
      <c r="AD426" s="945"/>
      <c r="AE426" s="766">
        <f t="shared" ref="AE426:AH427" si="480">AE411</f>
        <v>0</v>
      </c>
      <c r="AF426" s="766">
        <f t="shared" si="480"/>
        <v>0</v>
      </c>
      <c r="AG426" s="766">
        <f t="shared" si="480"/>
        <v>0</v>
      </c>
      <c r="AH426" s="766">
        <f t="shared" si="480"/>
        <v>0</v>
      </c>
      <c r="AI426" s="946"/>
      <c r="AJ426" s="944"/>
      <c r="AK426" s="945"/>
      <c r="AL426" s="945"/>
      <c r="AM426" s="766">
        <f t="shared" ref="AM426:AP427" si="481">AM411</f>
        <v>0</v>
      </c>
      <c r="AN426" s="766">
        <f t="shared" si="481"/>
        <v>0</v>
      </c>
      <c r="AO426" s="766">
        <f t="shared" si="481"/>
        <v>0</v>
      </c>
      <c r="AP426" s="766">
        <f t="shared" si="481"/>
        <v>0</v>
      </c>
      <c r="AQ426" s="946"/>
      <c r="AR426" s="944"/>
      <c r="AS426" s="945"/>
      <c r="AT426" s="945"/>
      <c r="AU426" s="766">
        <f t="shared" ref="AU426:AX427" si="482">AU411</f>
        <v>0</v>
      </c>
      <c r="AV426" s="766">
        <f t="shared" si="482"/>
        <v>0</v>
      </c>
      <c r="AW426" s="766">
        <f t="shared" si="482"/>
        <v>0</v>
      </c>
      <c r="AX426" s="766">
        <f t="shared" si="482"/>
        <v>0</v>
      </c>
      <c r="AY426" s="946"/>
      <c r="AZ426" s="944"/>
      <c r="BA426" s="945"/>
      <c r="BB426" s="945"/>
      <c r="BC426" s="766">
        <f t="shared" ref="BC426:BF427" si="483">BC411</f>
        <v>0</v>
      </c>
      <c r="BD426" s="766">
        <f t="shared" si="483"/>
        <v>0</v>
      </c>
      <c r="BE426" s="766">
        <f t="shared" si="483"/>
        <v>0</v>
      </c>
      <c r="BF426" s="766">
        <f t="shared" si="483"/>
        <v>0</v>
      </c>
      <c r="BG426" s="946"/>
      <c r="BH426" s="944"/>
      <c r="BI426" s="945"/>
      <c r="BJ426" s="945"/>
      <c r="BK426" s="766">
        <f t="shared" ref="BK426:BN427" si="484">BK411</f>
        <v>0</v>
      </c>
      <c r="BL426" s="766">
        <f t="shared" si="484"/>
        <v>0</v>
      </c>
      <c r="BM426" s="766">
        <f t="shared" si="484"/>
        <v>0</v>
      </c>
      <c r="BN426" s="766">
        <f t="shared" si="484"/>
        <v>0</v>
      </c>
      <c r="BO426" s="946"/>
      <c r="BP426" s="944"/>
      <c r="BQ426" s="945"/>
      <c r="BR426" s="945"/>
      <c r="BS426" s="766">
        <f t="shared" ref="BS426:BV427" si="485">BS411</f>
        <v>0</v>
      </c>
      <c r="BT426" s="766">
        <f t="shared" si="485"/>
        <v>0</v>
      </c>
      <c r="BU426" s="766">
        <f t="shared" si="485"/>
        <v>0</v>
      </c>
      <c r="BV426" s="766">
        <f t="shared" si="485"/>
        <v>0</v>
      </c>
      <c r="BW426" s="946"/>
      <c r="BX426" s="944"/>
      <c r="BY426" s="945"/>
      <c r="BZ426" s="945"/>
      <c r="CA426" s="766">
        <f t="shared" ref="CA426:CD427" si="486">CA411</f>
        <v>0</v>
      </c>
      <c r="CB426" s="766">
        <f t="shared" si="486"/>
        <v>0</v>
      </c>
      <c r="CC426" s="766">
        <f t="shared" si="486"/>
        <v>0</v>
      </c>
      <c r="CD426" s="766">
        <f t="shared" si="486"/>
        <v>0</v>
      </c>
      <c r="CE426" s="946"/>
      <c r="CF426" s="944"/>
      <c r="CG426" s="945"/>
      <c r="CH426" s="945"/>
      <c r="CI426" s="766">
        <f t="shared" ref="CI426:CL427" si="487">CI411</f>
        <v>0</v>
      </c>
      <c r="CJ426" s="766">
        <f t="shared" si="487"/>
        <v>0</v>
      </c>
      <c r="CK426" s="766">
        <f t="shared" si="487"/>
        <v>0</v>
      </c>
      <c r="CL426" s="766">
        <f t="shared" si="487"/>
        <v>0</v>
      </c>
      <c r="CM426" s="946"/>
      <c r="CN426" s="944"/>
      <c r="CO426" s="945"/>
      <c r="CP426" s="945"/>
      <c r="CQ426" s="766">
        <f t="shared" ref="CQ426:CT427" si="488">CQ411</f>
        <v>0</v>
      </c>
      <c r="CR426" s="766">
        <f t="shared" si="488"/>
        <v>0</v>
      </c>
      <c r="CS426" s="766">
        <f t="shared" si="488"/>
        <v>0</v>
      </c>
      <c r="CT426" s="766">
        <f t="shared" si="488"/>
        <v>0</v>
      </c>
      <c r="CU426" s="946"/>
      <c r="CV426" s="944"/>
      <c r="CW426" s="945"/>
      <c r="CX426" s="945"/>
      <c r="CY426" s="766">
        <f t="shared" ref="CY426:DB427" si="489">CY411</f>
        <v>0</v>
      </c>
      <c r="CZ426" s="766">
        <f t="shared" si="489"/>
        <v>0</v>
      </c>
      <c r="DA426" s="766">
        <f t="shared" si="489"/>
        <v>0</v>
      </c>
      <c r="DB426" s="766">
        <f t="shared" si="489"/>
        <v>0</v>
      </c>
      <c r="DC426" s="946"/>
      <c r="DD426" s="944"/>
      <c r="DE426" s="945"/>
      <c r="DF426" s="945"/>
      <c r="DG426" s="766">
        <f t="shared" ref="DG426:DJ427" si="490">DG411</f>
        <v>0</v>
      </c>
      <c r="DH426" s="766">
        <f t="shared" si="490"/>
        <v>0</v>
      </c>
      <c r="DI426" s="766">
        <f t="shared" si="490"/>
        <v>0</v>
      </c>
      <c r="DJ426" s="766">
        <f t="shared" si="490"/>
        <v>0</v>
      </c>
      <c r="DK426" s="946"/>
      <c r="DL426" s="944"/>
      <c r="DM426" s="945"/>
      <c r="DN426" s="945"/>
      <c r="DO426" s="766">
        <f t="shared" ref="DO426:DR427" si="491">DO411</f>
        <v>0</v>
      </c>
      <c r="DP426" s="766">
        <f t="shared" si="491"/>
        <v>0</v>
      </c>
      <c r="DQ426" s="766">
        <f t="shared" si="491"/>
        <v>0</v>
      </c>
      <c r="DR426" s="766">
        <f t="shared" si="491"/>
        <v>0</v>
      </c>
      <c r="DS426" s="946"/>
      <c r="DT426" s="944"/>
      <c r="DU426" s="945"/>
      <c r="DV426" s="945"/>
      <c r="DW426" s="766">
        <f t="shared" ref="DW426:DZ427" si="492">DW411</f>
        <v>0</v>
      </c>
      <c r="DX426" s="766">
        <f t="shared" si="492"/>
        <v>0</v>
      </c>
      <c r="DY426" s="766">
        <f t="shared" si="492"/>
        <v>0</v>
      </c>
      <c r="DZ426" s="766">
        <f t="shared" si="492"/>
        <v>0</v>
      </c>
      <c r="EA426" s="946"/>
      <c r="EB426" s="944"/>
      <c r="EC426" s="945"/>
      <c r="ED426" s="945"/>
      <c r="EE426" s="766">
        <f t="shared" ref="EE426:EH427" si="493">EE411</f>
        <v>0</v>
      </c>
      <c r="EF426" s="766">
        <f t="shared" si="493"/>
        <v>0</v>
      </c>
      <c r="EG426" s="766">
        <f t="shared" si="493"/>
        <v>0</v>
      </c>
      <c r="EH426" s="766">
        <f t="shared" si="493"/>
        <v>0</v>
      </c>
      <c r="EI426" s="946"/>
      <c r="EJ426" s="944"/>
      <c r="EK426" s="945"/>
      <c r="EL426" s="945"/>
      <c r="EM426" s="766">
        <f t="shared" ref="EM426:EP427" si="494">EM411</f>
        <v>0</v>
      </c>
      <c r="EN426" s="766">
        <f t="shared" si="494"/>
        <v>0</v>
      </c>
      <c r="EO426" s="766">
        <f t="shared" si="494"/>
        <v>0</v>
      </c>
      <c r="EP426" s="766">
        <f t="shared" si="494"/>
        <v>0</v>
      </c>
      <c r="EQ426" s="946"/>
      <c r="ER426" s="944"/>
      <c r="ES426" s="945"/>
      <c r="ET426" s="945"/>
      <c r="EU426" s="766">
        <f t="shared" ref="EU426:EX427" si="495">EU411</f>
        <v>0</v>
      </c>
      <c r="EV426" s="766">
        <f t="shared" si="495"/>
        <v>0</v>
      </c>
      <c r="EW426" s="766">
        <f t="shared" si="495"/>
        <v>0</v>
      </c>
      <c r="EX426" s="766">
        <f t="shared" si="495"/>
        <v>0</v>
      </c>
      <c r="EY426" s="946"/>
      <c r="EZ426" s="944"/>
      <c r="FA426" s="945"/>
      <c r="FB426" s="945"/>
      <c r="FC426" s="766">
        <f t="shared" ref="FC426:FF427" si="496">FC411</f>
        <v>0</v>
      </c>
      <c r="FD426" s="766">
        <f t="shared" si="496"/>
        <v>0</v>
      </c>
      <c r="FE426" s="766">
        <f t="shared" si="496"/>
        <v>0</v>
      </c>
      <c r="FF426" s="766">
        <f t="shared" si="496"/>
        <v>0</v>
      </c>
      <c r="FG426" s="946"/>
      <c r="FH426" s="944"/>
      <c r="FI426" s="945"/>
      <c r="FJ426" s="945"/>
      <c r="FK426" s="766">
        <f t="shared" ref="FK426:FN427" si="497">FK411</f>
        <v>0</v>
      </c>
      <c r="FL426" s="766">
        <f t="shared" si="497"/>
        <v>0</v>
      </c>
      <c r="FM426" s="766">
        <f t="shared" si="497"/>
        <v>0</v>
      </c>
      <c r="FN426" s="766">
        <f t="shared" si="497"/>
        <v>0</v>
      </c>
      <c r="FO426" s="946"/>
    </row>
    <row r="427" spans="2:171">
      <c r="B427" s="108"/>
      <c r="C427" s="108" t="s">
        <v>122</v>
      </c>
      <c r="D427" s="944"/>
      <c r="E427" s="778" t="s">
        <v>370</v>
      </c>
      <c r="G427" s="766">
        <f t="shared" si="477"/>
        <v>0</v>
      </c>
      <c r="H427" s="766">
        <f t="shared" si="477"/>
        <v>0</v>
      </c>
      <c r="I427" s="766">
        <f t="shared" si="477"/>
        <v>0</v>
      </c>
      <c r="J427" s="766">
        <f t="shared" si="477"/>
        <v>0</v>
      </c>
      <c r="K427" s="951"/>
      <c r="L427" s="944"/>
      <c r="M427" s="945"/>
      <c r="N427" s="945"/>
      <c r="O427" s="766">
        <f t="shared" si="478"/>
        <v>0</v>
      </c>
      <c r="P427" s="766">
        <f t="shared" si="478"/>
        <v>0</v>
      </c>
      <c r="Q427" s="766">
        <f t="shared" si="478"/>
        <v>0</v>
      </c>
      <c r="R427" s="766">
        <f t="shared" si="478"/>
        <v>0</v>
      </c>
      <c r="S427" s="951"/>
      <c r="T427" s="944"/>
      <c r="U427" s="945"/>
      <c r="V427" s="945"/>
      <c r="W427" s="766">
        <f t="shared" si="479"/>
        <v>0</v>
      </c>
      <c r="X427" s="766">
        <f t="shared" si="479"/>
        <v>0</v>
      </c>
      <c r="Y427" s="766">
        <f t="shared" si="479"/>
        <v>0</v>
      </c>
      <c r="Z427" s="766">
        <f t="shared" si="479"/>
        <v>0</v>
      </c>
      <c r="AA427" s="951"/>
      <c r="AB427" s="944"/>
      <c r="AC427" s="945"/>
      <c r="AD427" s="945"/>
      <c r="AE427" s="766">
        <f t="shared" si="480"/>
        <v>0</v>
      </c>
      <c r="AF427" s="766">
        <f t="shared" si="480"/>
        <v>0</v>
      </c>
      <c r="AG427" s="766">
        <f t="shared" si="480"/>
        <v>0</v>
      </c>
      <c r="AH427" s="766">
        <f t="shared" si="480"/>
        <v>0</v>
      </c>
      <c r="AI427" s="951"/>
      <c r="AJ427" s="944"/>
      <c r="AK427" s="945"/>
      <c r="AL427" s="945"/>
      <c r="AM427" s="766">
        <f t="shared" si="481"/>
        <v>0</v>
      </c>
      <c r="AN427" s="766">
        <f t="shared" si="481"/>
        <v>0</v>
      </c>
      <c r="AO427" s="766">
        <f t="shared" si="481"/>
        <v>0</v>
      </c>
      <c r="AP427" s="766">
        <f t="shared" si="481"/>
        <v>0</v>
      </c>
      <c r="AQ427" s="951"/>
      <c r="AR427" s="944"/>
      <c r="AS427" s="945"/>
      <c r="AT427" s="945"/>
      <c r="AU427" s="766">
        <f t="shared" si="482"/>
        <v>0</v>
      </c>
      <c r="AV427" s="766">
        <f t="shared" si="482"/>
        <v>0</v>
      </c>
      <c r="AW427" s="766">
        <f t="shared" si="482"/>
        <v>0</v>
      </c>
      <c r="AX427" s="766">
        <f t="shared" si="482"/>
        <v>0</v>
      </c>
      <c r="AY427" s="951"/>
      <c r="AZ427" s="944"/>
      <c r="BA427" s="945"/>
      <c r="BB427" s="945"/>
      <c r="BC427" s="766">
        <f t="shared" si="483"/>
        <v>0</v>
      </c>
      <c r="BD427" s="766">
        <f t="shared" si="483"/>
        <v>0</v>
      </c>
      <c r="BE427" s="766">
        <f t="shared" si="483"/>
        <v>0</v>
      </c>
      <c r="BF427" s="766">
        <f t="shared" si="483"/>
        <v>0</v>
      </c>
      <c r="BG427" s="951"/>
      <c r="BH427" s="944"/>
      <c r="BI427" s="945"/>
      <c r="BJ427" s="945"/>
      <c r="BK427" s="766">
        <f t="shared" si="484"/>
        <v>0</v>
      </c>
      <c r="BL427" s="766">
        <f t="shared" si="484"/>
        <v>0</v>
      </c>
      <c r="BM427" s="766">
        <f t="shared" si="484"/>
        <v>0</v>
      </c>
      <c r="BN427" s="766">
        <f t="shared" si="484"/>
        <v>0</v>
      </c>
      <c r="BO427" s="951"/>
      <c r="BP427" s="944"/>
      <c r="BQ427" s="945"/>
      <c r="BR427" s="945"/>
      <c r="BS427" s="766">
        <f t="shared" si="485"/>
        <v>0</v>
      </c>
      <c r="BT427" s="766">
        <f t="shared" si="485"/>
        <v>0</v>
      </c>
      <c r="BU427" s="766">
        <f t="shared" si="485"/>
        <v>0</v>
      </c>
      <c r="BV427" s="766">
        <f t="shared" si="485"/>
        <v>0</v>
      </c>
      <c r="BW427" s="951"/>
      <c r="BX427" s="944"/>
      <c r="BY427" s="945"/>
      <c r="BZ427" s="945"/>
      <c r="CA427" s="766">
        <f t="shared" si="486"/>
        <v>0</v>
      </c>
      <c r="CB427" s="766">
        <f t="shared" si="486"/>
        <v>0</v>
      </c>
      <c r="CC427" s="766">
        <f t="shared" si="486"/>
        <v>0</v>
      </c>
      <c r="CD427" s="766">
        <f t="shared" si="486"/>
        <v>0</v>
      </c>
      <c r="CE427" s="951"/>
      <c r="CF427" s="944"/>
      <c r="CG427" s="945"/>
      <c r="CH427" s="945"/>
      <c r="CI427" s="766">
        <f t="shared" si="487"/>
        <v>0</v>
      </c>
      <c r="CJ427" s="766">
        <f t="shared" si="487"/>
        <v>0</v>
      </c>
      <c r="CK427" s="766">
        <f t="shared" si="487"/>
        <v>0</v>
      </c>
      <c r="CL427" s="766">
        <f t="shared" si="487"/>
        <v>0</v>
      </c>
      <c r="CM427" s="951"/>
      <c r="CN427" s="944"/>
      <c r="CO427" s="945"/>
      <c r="CP427" s="945"/>
      <c r="CQ427" s="766">
        <f t="shared" si="488"/>
        <v>0</v>
      </c>
      <c r="CR427" s="766">
        <f t="shared" si="488"/>
        <v>0</v>
      </c>
      <c r="CS427" s="766">
        <f t="shared" si="488"/>
        <v>0</v>
      </c>
      <c r="CT427" s="766">
        <f t="shared" si="488"/>
        <v>0</v>
      </c>
      <c r="CU427" s="951"/>
      <c r="CV427" s="944"/>
      <c r="CW427" s="945"/>
      <c r="CX427" s="945"/>
      <c r="CY427" s="766">
        <f t="shared" si="489"/>
        <v>0</v>
      </c>
      <c r="CZ427" s="766">
        <f t="shared" si="489"/>
        <v>0</v>
      </c>
      <c r="DA427" s="766">
        <f t="shared" si="489"/>
        <v>0</v>
      </c>
      <c r="DB427" s="766">
        <f t="shared" si="489"/>
        <v>0</v>
      </c>
      <c r="DC427" s="951"/>
      <c r="DD427" s="944"/>
      <c r="DE427" s="945"/>
      <c r="DF427" s="945"/>
      <c r="DG427" s="766">
        <f t="shared" si="490"/>
        <v>0</v>
      </c>
      <c r="DH427" s="766">
        <f t="shared" si="490"/>
        <v>0</v>
      </c>
      <c r="DI427" s="766">
        <f t="shared" si="490"/>
        <v>0</v>
      </c>
      <c r="DJ427" s="766">
        <f t="shared" si="490"/>
        <v>0</v>
      </c>
      <c r="DK427" s="951"/>
      <c r="DL427" s="944"/>
      <c r="DM427" s="945"/>
      <c r="DN427" s="945"/>
      <c r="DO427" s="766">
        <f t="shared" si="491"/>
        <v>0</v>
      </c>
      <c r="DP427" s="766">
        <f t="shared" si="491"/>
        <v>0</v>
      </c>
      <c r="DQ427" s="766">
        <f t="shared" si="491"/>
        <v>0</v>
      </c>
      <c r="DR427" s="766">
        <f t="shared" si="491"/>
        <v>0</v>
      </c>
      <c r="DS427" s="951"/>
      <c r="DT427" s="944"/>
      <c r="DU427" s="945"/>
      <c r="DV427" s="945"/>
      <c r="DW427" s="766">
        <f t="shared" si="492"/>
        <v>0</v>
      </c>
      <c r="DX427" s="766">
        <f t="shared" si="492"/>
        <v>0</v>
      </c>
      <c r="DY427" s="766">
        <f t="shared" si="492"/>
        <v>0</v>
      </c>
      <c r="DZ427" s="766">
        <f t="shared" si="492"/>
        <v>0</v>
      </c>
      <c r="EA427" s="951"/>
      <c r="EB427" s="944"/>
      <c r="EC427" s="945"/>
      <c r="ED427" s="945"/>
      <c r="EE427" s="766">
        <f t="shared" si="493"/>
        <v>0</v>
      </c>
      <c r="EF427" s="766">
        <f t="shared" si="493"/>
        <v>0</v>
      </c>
      <c r="EG427" s="766">
        <f t="shared" si="493"/>
        <v>0</v>
      </c>
      <c r="EH427" s="766">
        <f t="shared" si="493"/>
        <v>0</v>
      </c>
      <c r="EI427" s="951"/>
      <c r="EJ427" s="944"/>
      <c r="EK427" s="945"/>
      <c r="EL427" s="945"/>
      <c r="EM427" s="766">
        <f t="shared" si="494"/>
        <v>0</v>
      </c>
      <c r="EN427" s="766">
        <f t="shared" si="494"/>
        <v>0</v>
      </c>
      <c r="EO427" s="766">
        <f t="shared" si="494"/>
        <v>0</v>
      </c>
      <c r="EP427" s="766">
        <f t="shared" si="494"/>
        <v>0</v>
      </c>
      <c r="EQ427" s="951"/>
      <c r="ER427" s="944"/>
      <c r="ES427" s="945"/>
      <c r="ET427" s="945"/>
      <c r="EU427" s="766">
        <f t="shared" si="495"/>
        <v>0</v>
      </c>
      <c r="EV427" s="766">
        <f t="shared" si="495"/>
        <v>0</v>
      </c>
      <c r="EW427" s="766">
        <f t="shared" si="495"/>
        <v>0</v>
      </c>
      <c r="EX427" s="766">
        <f t="shared" si="495"/>
        <v>0</v>
      </c>
      <c r="EY427" s="951"/>
      <c r="EZ427" s="944"/>
      <c r="FA427" s="945"/>
      <c r="FB427" s="945"/>
      <c r="FC427" s="766">
        <f t="shared" si="496"/>
        <v>0</v>
      </c>
      <c r="FD427" s="766">
        <f t="shared" si="496"/>
        <v>0</v>
      </c>
      <c r="FE427" s="766">
        <f t="shared" si="496"/>
        <v>0</v>
      </c>
      <c r="FF427" s="766">
        <f t="shared" si="496"/>
        <v>0</v>
      </c>
      <c r="FG427" s="951"/>
      <c r="FH427" s="944"/>
      <c r="FI427" s="945"/>
      <c r="FJ427" s="945"/>
      <c r="FK427" s="766">
        <f t="shared" si="497"/>
        <v>0</v>
      </c>
      <c r="FL427" s="766">
        <f t="shared" si="497"/>
        <v>0</v>
      </c>
      <c r="FM427" s="766">
        <f t="shared" si="497"/>
        <v>0</v>
      </c>
      <c r="FN427" s="766">
        <f t="shared" si="497"/>
        <v>0</v>
      </c>
      <c r="FO427" s="951"/>
    </row>
    <row r="428" spans="2:171">
      <c r="B428" s="108"/>
      <c r="C428" s="108" t="s">
        <v>475</v>
      </c>
      <c r="D428" s="944"/>
      <c r="E428" s="124"/>
      <c r="F428" s="945"/>
      <c r="G428" s="1425">
        <f>SUM(G426:G427)</f>
        <v>0</v>
      </c>
      <c r="H428" s="1425">
        <f>SUM(H426:H427)</f>
        <v>0</v>
      </c>
      <c r="I428" s="1425">
        <f>SUM(I426:I427)</f>
        <v>0</v>
      </c>
      <c r="J428" s="1425">
        <f>SUM(J426:J427)</f>
        <v>0</v>
      </c>
      <c r="K428" s="946"/>
      <c r="L428" s="944"/>
      <c r="M428" s="945"/>
      <c r="N428" s="945"/>
      <c r="O428" s="1425">
        <f>SUM(O426:O427)</f>
        <v>0</v>
      </c>
      <c r="P428" s="1425">
        <f>SUM(P426:P427)</f>
        <v>0</v>
      </c>
      <c r="Q428" s="1425">
        <f>SUM(Q426:Q427)</f>
        <v>0</v>
      </c>
      <c r="R428" s="1425">
        <f>SUM(R426:R427)</f>
        <v>0</v>
      </c>
      <c r="S428" s="946"/>
      <c r="T428" s="944"/>
      <c r="U428" s="945"/>
      <c r="V428" s="945"/>
      <c r="W428" s="1425">
        <f>SUM(W426:W427)</f>
        <v>0</v>
      </c>
      <c r="X428" s="1425">
        <f>SUM(X426:X427)</f>
        <v>0</v>
      </c>
      <c r="Y428" s="1425">
        <f>SUM(Y426:Y427)</f>
        <v>0</v>
      </c>
      <c r="Z428" s="1425">
        <f>SUM(Z426:Z427)</f>
        <v>0</v>
      </c>
      <c r="AA428" s="946"/>
      <c r="AB428" s="944"/>
      <c r="AC428" s="945"/>
      <c r="AD428" s="945"/>
      <c r="AE428" s="1425">
        <f>SUM(AE426:AE427)</f>
        <v>0</v>
      </c>
      <c r="AF428" s="1425">
        <f>SUM(AF426:AF427)</f>
        <v>0</v>
      </c>
      <c r="AG428" s="1425">
        <f>SUM(AG426:AG427)</f>
        <v>0</v>
      </c>
      <c r="AH428" s="1425">
        <f>SUM(AH426:AH427)</f>
        <v>0</v>
      </c>
      <c r="AI428" s="946"/>
      <c r="AJ428" s="944"/>
      <c r="AK428" s="945"/>
      <c r="AL428" s="945"/>
      <c r="AM428" s="1425">
        <f>SUM(AM426:AM427)</f>
        <v>0</v>
      </c>
      <c r="AN428" s="1425">
        <f>SUM(AN426:AN427)</f>
        <v>0</v>
      </c>
      <c r="AO428" s="1425">
        <f>SUM(AO426:AO427)</f>
        <v>0</v>
      </c>
      <c r="AP428" s="1425">
        <f>SUM(AP426:AP427)</f>
        <v>0</v>
      </c>
      <c r="AQ428" s="946"/>
      <c r="AR428" s="944"/>
      <c r="AS428" s="945"/>
      <c r="AT428" s="945"/>
      <c r="AU428" s="1425">
        <f>SUM(AU426:AU427)</f>
        <v>0</v>
      </c>
      <c r="AV428" s="1425">
        <f>SUM(AV426:AV427)</f>
        <v>0</v>
      </c>
      <c r="AW428" s="1425">
        <f>SUM(AW426:AW427)</f>
        <v>0</v>
      </c>
      <c r="AX428" s="1425">
        <f>SUM(AX426:AX427)</f>
        <v>0</v>
      </c>
      <c r="AY428" s="946"/>
      <c r="AZ428" s="944"/>
      <c r="BA428" s="945"/>
      <c r="BB428" s="945"/>
      <c r="BC428" s="1425">
        <f>SUM(BC426:BC427)</f>
        <v>0</v>
      </c>
      <c r="BD428" s="1425">
        <f>SUM(BD426:BD427)</f>
        <v>0</v>
      </c>
      <c r="BE428" s="1425">
        <f>SUM(BE426:BE427)</f>
        <v>0</v>
      </c>
      <c r="BF428" s="1425">
        <f>SUM(BF426:BF427)</f>
        <v>0</v>
      </c>
      <c r="BG428" s="946"/>
      <c r="BH428" s="944"/>
      <c r="BI428" s="945"/>
      <c r="BJ428" s="945"/>
      <c r="BK428" s="1425">
        <f>SUM(BK426:BK427)</f>
        <v>0</v>
      </c>
      <c r="BL428" s="1425">
        <f>SUM(BL426:BL427)</f>
        <v>0</v>
      </c>
      <c r="BM428" s="1425">
        <f>SUM(BM426:BM427)</f>
        <v>0</v>
      </c>
      <c r="BN428" s="1425">
        <f>SUM(BN426:BN427)</f>
        <v>0</v>
      </c>
      <c r="BO428" s="946"/>
      <c r="BP428" s="944"/>
      <c r="BQ428" s="945"/>
      <c r="BR428" s="945"/>
      <c r="BS428" s="1425">
        <f>SUM(BS426:BS427)</f>
        <v>0</v>
      </c>
      <c r="BT428" s="1425">
        <f>SUM(BT426:BT427)</f>
        <v>0</v>
      </c>
      <c r="BU428" s="1425">
        <f>SUM(BU426:BU427)</f>
        <v>0</v>
      </c>
      <c r="BV428" s="1425">
        <f>SUM(BV426:BV427)</f>
        <v>0</v>
      </c>
      <c r="BW428" s="946"/>
      <c r="BX428" s="944"/>
      <c r="BY428" s="945"/>
      <c r="BZ428" s="945"/>
      <c r="CA428" s="1425">
        <f>SUM(CA426:CA427)</f>
        <v>0</v>
      </c>
      <c r="CB428" s="1425">
        <f>SUM(CB426:CB427)</f>
        <v>0</v>
      </c>
      <c r="CC428" s="1425">
        <f>SUM(CC426:CC427)</f>
        <v>0</v>
      </c>
      <c r="CD428" s="1425">
        <f>SUM(CD426:CD427)</f>
        <v>0</v>
      </c>
      <c r="CE428" s="946"/>
      <c r="CF428" s="944"/>
      <c r="CG428" s="945"/>
      <c r="CH428" s="945"/>
      <c r="CI428" s="1425">
        <f>SUM(CI426:CI427)</f>
        <v>0</v>
      </c>
      <c r="CJ428" s="1425">
        <f>SUM(CJ426:CJ427)</f>
        <v>0</v>
      </c>
      <c r="CK428" s="1425">
        <f>SUM(CK426:CK427)</f>
        <v>0</v>
      </c>
      <c r="CL428" s="1425">
        <f>SUM(CL426:CL427)</f>
        <v>0</v>
      </c>
      <c r="CM428" s="946"/>
      <c r="CN428" s="944"/>
      <c r="CO428" s="945"/>
      <c r="CP428" s="945"/>
      <c r="CQ428" s="1425">
        <f>SUM(CQ426:CQ427)</f>
        <v>0</v>
      </c>
      <c r="CR428" s="1425">
        <f>SUM(CR426:CR427)</f>
        <v>0</v>
      </c>
      <c r="CS428" s="1425">
        <f>SUM(CS426:CS427)</f>
        <v>0</v>
      </c>
      <c r="CT428" s="1425">
        <f>SUM(CT426:CT427)</f>
        <v>0</v>
      </c>
      <c r="CU428" s="946"/>
      <c r="CV428" s="944"/>
      <c r="CW428" s="945"/>
      <c r="CX428" s="945"/>
      <c r="CY428" s="1425">
        <f>SUM(CY426:CY427)</f>
        <v>0</v>
      </c>
      <c r="CZ428" s="1425">
        <f>SUM(CZ426:CZ427)</f>
        <v>0</v>
      </c>
      <c r="DA428" s="1425">
        <f>SUM(DA426:DA427)</f>
        <v>0</v>
      </c>
      <c r="DB428" s="1425">
        <f>SUM(DB426:DB427)</f>
        <v>0</v>
      </c>
      <c r="DC428" s="946"/>
      <c r="DD428" s="944"/>
      <c r="DE428" s="945"/>
      <c r="DF428" s="945"/>
      <c r="DG428" s="1425">
        <f>SUM(DG426:DG427)</f>
        <v>0</v>
      </c>
      <c r="DH428" s="1425">
        <f>SUM(DH426:DH427)</f>
        <v>0</v>
      </c>
      <c r="DI428" s="1425">
        <f>SUM(DI426:DI427)</f>
        <v>0</v>
      </c>
      <c r="DJ428" s="1425">
        <f>SUM(DJ426:DJ427)</f>
        <v>0</v>
      </c>
      <c r="DK428" s="946"/>
      <c r="DL428" s="944"/>
      <c r="DM428" s="945"/>
      <c r="DN428" s="945"/>
      <c r="DO428" s="1425">
        <f>SUM(DO426:DO427)</f>
        <v>0</v>
      </c>
      <c r="DP428" s="1425">
        <f>SUM(DP426:DP427)</f>
        <v>0</v>
      </c>
      <c r="DQ428" s="1425">
        <f>SUM(DQ426:DQ427)</f>
        <v>0</v>
      </c>
      <c r="DR428" s="1425">
        <f>SUM(DR426:DR427)</f>
        <v>0</v>
      </c>
      <c r="DS428" s="946"/>
      <c r="DT428" s="944"/>
      <c r="DU428" s="945"/>
      <c r="DV428" s="945"/>
      <c r="DW428" s="1425">
        <f>SUM(DW426:DW427)</f>
        <v>0</v>
      </c>
      <c r="DX428" s="1425">
        <f>SUM(DX426:DX427)</f>
        <v>0</v>
      </c>
      <c r="DY428" s="1425">
        <f>SUM(DY426:DY427)</f>
        <v>0</v>
      </c>
      <c r="DZ428" s="1425">
        <f>SUM(DZ426:DZ427)</f>
        <v>0</v>
      </c>
      <c r="EA428" s="946"/>
      <c r="EB428" s="944"/>
      <c r="EC428" s="945"/>
      <c r="ED428" s="945"/>
      <c r="EE428" s="1425">
        <f>SUM(EE426:EE427)</f>
        <v>0</v>
      </c>
      <c r="EF428" s="1425">
        <f>SUM(EF426:EF427)</f>
        <v>0</v>
      </c>
      <c r="EG428" s="1425">
        <f>SUM(EG426:EG427)</f>
        <v>0</v>
      </c>
      <c r="EH428" s="1425">
        <f>SUM(EH426:EH427)</f>
        <v>0</v>
      </c>
      <c r="EI428" s="946"/>
      <c r="EJ428" s="944"/>
      <c r="EK428" s="945"/>
      <c r="EL428" s="945"/>
      <c r="EM428" s="1425">
        <f>SUM(EM426:EM427)</f>
        <v>0</v>
      </c>
      <c r="EN428" s="1425">
        <f>SUM(EN426:EN427)</f>
        <v>0</v>
      </c>
      <c r="EO428" s="1425">
        <f>SUM(EO426:EO427)</f>
        <v>0</v>
      </c>
      <c r="EP428" s="1425">
        <f>SUM(EP426:EP427)</f>
        <v>0</v>
      </c>
      <c r="EQ428" s="946"/>
      <c r="ER428" s="944"/>
      <c r="ES428" s="945"/>
      <c r="ET428" s="945"/>
      <c r="EU428" s="1425">
        <f>SUM(EU426:EU427)</f>
        <v>0</v>
      </c>
      <c r="EV428" s="1425">
        <f>SUM(EV426:EV427)</f>
        <v>0</v>
      </c>
      <c r="EW428" s="1425">
        <f>SUM(EW426:EW427)</f>
        <v>0</v>
      </c>
      <c r="EX428" s="1425">
        <f>SUM(EX426:EX427)</f>
        <v>0</v>
      </c>
      <c r="EY428" s="946"/>
      <c r="EZ428" s="944"/>
      <c r="FA428" s="945"/>
      <c r="FB428" s="945"/>
      <c r="FC428" s="1425">
        <f>SUM(FC426:FC427)</f>
        <v>0</v>
      </c>
      <c r="FD428" s="1425">
        <f>SUM(FD426:FD427)</f>
        <v>0</v>
      </c>
      <c r="FE428" s="1425">
        <f>SUM(FE426:FE427)</f>
        <v>0</v>
      </c>
      <c r="FF428" s="1425">
        <f>SUM(FF426:FF427)</f>
        <v>0</v>
      </c>
      <c r="FG428" s="946"/>
      <c r="FH428" s="944"/>
      <c r="FI428" s="945"/>
      <c r="FJ428" s="945"/>
      <c r="FK428" s="1425">
        <f>SUM(FK426:FK427)</f>
        <v>0</v>
      </c>
      <c r="FL428" s="1425">
        <f>SUM(FL426:FL427)</f>
        <v>0</v>
      </c>
      <c r="FM428" s="1425">
        <f>SUM(FM426:FM427)</f>
        <v>0</v>
      </c>
      <c r="FN428" s="1425">
        <f>SUM(FN426:FN427)</f>
        <v>0</v>
      </c>
      <c r="FO428" s="946"/>
    </row>
    <row r="429" spans="2:171">
      <c r="B429" s="123"/>
      <c r="C429" s="123" t="s">
        <v>323</v>
      </c>
      <c r="D429" s="1128" t="s">
        <v>578</v>
      </c>
      <c r="E429" s="604"/>
      <c r="F429" s="948"/>
      <c r="G429" s="1426">
        <f>H429+I429+J429</f>
        <v>0</v>
      </c>
      <c r="H429" s="1426">
        <f>IF($G428=0,0,H428/G428)</f>
        <v>0</v>
      </c>
      <c r="I429" s="1426">
        <f>IF($G428=0,0,I428/G428)</f>
        <v>0</v>
      </c>
      <c r="J429" s="1426">
        <f>IF($G428=0,0,J428/G428)</f>
        <v>0</v>
      </c>
      <c r="K429" s="951"/>
      <c r="L429" s="947" t="s">
        <v>578</v>
      </c>
      <c r="M429" s="948"/>
      <c r="N429" s="948"/>
      <c r="O429" s="1426">
        <f>P429+Q429+R429</f>
        <v>0</v>
      </c>
      <c r="P429" s="1426">
        <f>IF($G428=0,0,P428/O428)</f>
        <v>0</v>
      </c>
      <c r="Q429" s="1426">
        <f>IF($G428=0,0,Q428/O428)</f>
        <v>0</v>
      </c>
      <c r="R429" s="1426">
        <f>IF($G428=0,0,R428/O428)</f>
        <v>0</v>
      </c>
      <c r="S429" s="951"/>
      <c r="T429" s="947" t="s">
        <v>578</v>
      </c>
      <c r="U429" s="948"/>
      <c r="V429" s="948"/>
      <c r="W429" s="1426">
        <f>X429+Y429+Z429</f>
        <v>0</v>
      </c>
      <c r="X429" s="1426">
        <f>IF($G428=0,0,X428/W428)</f>
        <v>0</v>
      </c>
      <c r="Y429" s="1426">
        <f>IF($G428=0,0,Y428/W428)</f>
        <v>0</v>
      </c>
      <c r="Z429" s="1426">
        <f>IF($G428=0,0,Z428/W428)</f>
        <v>0</v>
      </c>
      <c r="AA429" s="951"/>
      <c r="AB429" s="947" t="s">
        <v>578</v>
      </c>
      <c r="AC429" s="948"/>
      <c r="AD429" s="948"/>
      <c r="AE429" s="1426">
        <f>AF429+AG429+AH429</f>
        <v>0</v>
      </c>
      <c r="AF429" s="1426">
        <f>IF($G428=0,0,AF428/AE428)</f>
        <v>0</v>
      </c>
      <c r="AG429" s="1426">
        <f>IF($G428=0,0,AG428/AE428)</f>
        <v>0</v>
      </c>
      <c r="AH429" s="1426">
        <f>IF($G428=0,0,AH428/AE428)</f>
        <v>0</v>
      </c>
      <c r="AI429" s="951"/>
      <c r="AJ429" s="1870" t="s">
        <v>578</v>
      </c>
      <c r="AK429" s="948"/>
      <c r="AL429" s="948"/>
      <c r="AM429" s="1426">
        <f>AN429+AO429+AP429</f>
        <v>0</v>
      </c>
      <c r="AN429" s="1426">
        <f>IF($G428=0,0,AN428/AM428)</f>
        <v>0</v>
      </c>
      <c r="AO429" s="1426">
        <f>IF($G428=0,0,AO428/AM428)</f>
        <v>0</v>
      </c>
      <c r="AP429" s="1426">
        <f>IF($G428=0,0,AP428/AM428)</f>
        <v>0</v>
      </c>
      <c r="AQ429" s="951"/>
      <c r="AR429" s="947" t="s">
        <v>578</v>
      </c>
      <c r="AS429" s="948"/>
      <c r="AT429" s="948"/>
      <c r="AU429" s="1426">
        <f>AV429+AW429+AX429</f>
        <v>0</v>
      </c>
      <c r="AV429" s="1426">
        <f>IF($G428=0,0,AV428/AU428)</f>
        <v>0</v>
      </c>
      <c r="AW429" s="1426">
        <f>IF($G428=0,0,AW428/AU428)</f>
        <v>0</v>
      </c>
      <c r="AX429" s="1426">
        <f>IF($G428=0,0,AX428/AU428)</f>
        <v>0</v>
      </c>
      <c r="AY429" s="951"/>
      <c r="AZ429" s="947" t="s">
        <v>578</v>
      </c>
      <c r="BA429" s="948"/>
      <c r="BB429" s="948"/>
      <c r="BC429" s="1426">
        <f>BD429+BE429+BF429</f>
        <v>0</v>
      </c>
      <c r="BD429" s="1426">
        <f>IF($G428=0,0,BD428/BC428)</f>
        <v>0</v>
      </c>
      <c r="BE429" s="1426">
        <f>IF($G428=0,0,BE428/BC428)</f>
        <v>0</v>
      </c>
      <c r="BF429" s="1426">
        <f>IF($G428=0,0,BF428/BC428)</f>
        <v>0</v>
      </c>
      <c r="BG429" s="951"/>
      <c r="BH429" s="947" t="s">
        <v>578</v>
      </c>
      <c r="BI429" s="948"/>
      <c r="BJ429" s="948"/>
      <c r="BK429" s="1426">
        <f>BL429+BM429+BN429</f>
        <v>0</v>
      </c>
      <c r="BL429" s="1426">
        <f>IF($G428=0,0,BL428/BK428)</f>
        <v>0</v>
      </c>
      <c r="BM429" s="1426">
        <f>IF($G428=0,0,BM428/BK428)</f>
        <v>0</v>
      </c>
      <c r="BN429" s="1426">
        <f>IF($G428=0,0,BN428/BK428)</f>
        <v>0</v>
      </c>
      <c r="BO429" s="951"/>
      <c r="BP429" s="947" t="s">
        <v>578</v>
      </c>
      <c r="BQ429" s="948"/>
      <c r="BR429" s="948"/>
      <c r="BS429" s="1426">
        <f>BT429+BU429+BV429</f>
        <v>0</v>
      </c>
      <c r="BT429" s="1426">
        <f>IF($G428=0,0,BT428/BS428)</f>
        <v>0</v>
      </c>
      <c r="BU429" s="1426">
        <f>IF($G428=0,0,BU428/BS428)</f>
        <v>0</v>
      </c>
      <c r="BV429" s="1426">
        <f>IF($G428=0,0,BV428/BS428)</f>
        <v>0</v>
      </c>
      <c r="BW429" s="951"/>
      <c r="BX429" s="947" t="s">
        <v>578</v>
      </c>
      <c r="BY429" s="948"/>
      <c r="BZ429" s="948"/>
      <c r="CA429" s="1426">
        <f>CB429+CC429+CD429</f>
        <v>0</v>
      </c>
      <c r="CB429" s="1426">
        <f>IF($G428=0,0,CB428/CA428)</f>
        <v>0</v>
      </c>
      <c r="CC429" s="1426">
        <f>IF($G428=0,0,CC428/CA428)</f>
        <v>0</v>
      </c>
      <c r="CD429" s="1426">
        <f>IF($G428=0,0,CD428/CA428)</f>
        <v>0</v>
      </c>
      <c r="CE429" s="951"/>
      <c r="CF429" s="947" t="s">
        <v>578</v>
      </c>
      <c r="CG429" s="948"/>
      <c r="CH429" s="948"/>
      <c r="CI429" s="1426">
        <f>CJ429+CK429+CL429</f>
        <v>0</v>
      </c>
      <c r="CJ429" s="1426">
        <f>IF($G428=0,0,CJ428/CI428)</f>
        <v>0</v>
      </c>
      <c r="CK429" s="1426">
        <f>IF($G428=0,0,CK428/CI428)</f>
        <v>0</v>
      </c>
      <c r="CL429" s="1426">
        <f>IF($G428=0,0,CL428/CI428)</f>
        <v>0</v>
      </c>
      <c r="CM429" s="951"/>
      <c r="CN429" s="947" t="s">
        <v>578</v>
      </c>
      <c r="CO429" s="948"/>
      <c r="CP429" s="948"/>
      <c r="CQ429" s="1426">
        <f>CR429+CS429+CT429</f>
        <v>0</v>
      </c>
      <c r="CR429" s="1426">
        <f>IF($G428=0,0,CR428/CQ428)</f>
        <v>0</v>
      </c>
      <c r="CS429" s="1426">
        <f>IF($G428=0,0,CS428/CQ428)</f>
        <v>0</v>
      </c>
      <c r="CT429" s="1426">
        <f>IF($G428=0,0,CT428/CQ428)</f>
        <v>0</v>
      </c>
      <c r="CU429" s="951"/>
      <c r="CV429" s="947" t="s">
        <v>578</v>
      </c>
      <c r="CW429" s="948"/>
      <c r="CX429" s="948"/>
      <c r="CY429" s="1426">
        <f>CZ429+DA429+DB429</f>
        <v>0</v>
      </c>
      <c r="CZ429" s="1426">
        <f>IF($G428=0,0,CZ428/CY428)</f>
        <v>0</v>
      </c>
      <c r="DA429" s="1426">
        <f>IF($G428=0,0,DA428/CY428)</f>
        <v>0</v>
      </c>
      <c r="DB429" s="1426">
        <f>IF($G428=0,0,DB428/CY428)</f>
        <v>0</v>
      </c>
      <c r="DC429" s="951"/>
      <c r="DD429" s="947" t="s">
        <v>578</v>
      </c>
      <c r="DE429" s="948"/>
      <c r="DF429" s="948"/>
      <c r="DG429" s="1426">
        <f>DH429+DI429+DJ429</f>
        <v>0</v>
      </c>
      <c r="DH429" s="1426">
        <f>IF($G428=0,0,DH428/DG428)</f>
        <v>0</v>
      </c>
      <c r="DI429" s="1426">
        <f>IF($G428=0,0,DI428/DG428)</f>
        <v>0</v>
      </c>
      <c r="DJ429" s="1426">
        <f>IF($G428=0,0,DJ428/DG428)</f>
        <v>0</v>
      </c>
      <c r="DK429" s="951"/>
      <c r="DL429" s="947" t="s">
        <v>578</v>
      </c>
      <c r="DM429" s="948"/>
      <c r="DN429" s="948"/>
      <c r="DO429" s="1426">
        <f>DP429+DQ429+DR429</f>
        <v>0</v>
      </c>
      <c r="DP429" s="1426">
        <f>IF($G428=0,0,DP428/DO428)</f>
        <v>0</v>
      </c>
      <c r="DQ429" s="1426">
        <f>IF($G428=0,0,DQ428/DO428)</f>
        <v>0</v>
      </c>
      <c r="DR429" s="1426">
        <f>IF($G428=0,0,DR428/DO428)</f>
        <v>0</v>
      </c>
      <c r="DS429" s="951"/>
      <c r="DT429" s="947" t="s">
        <v>578</v>
      </c>
      <c r="DU429" s="948"/>
      <c r="DV429" s="948"/>
      <c r="DW429" s="1426">
        <f>DX429+DY429+DZ429</f>
        <v>0</v>
      </c>
      <c r="DX429" s="1426">
        <f>IF($G428=0,0,DX428/DW428)</f>
        <v>0</v>
      </c>
      <c r="DY429" s="1426">
        <f>IF($G428=0,0,DY428/DW428)</f>
        <v>0</v>
      </c>
      <c r="DZ429" s="1426">
        <f>IF($G428=0,0,DZ428/DW428)</f>
        <v>0</v>
      </c>
      <c r="EA429" s="951"/>
      <c r="EB429" s="947" t="s">
        <v>578</v>
      </c>
      <c r="EC429" s="948"/>
      <c r="ED429" s="948"/>
      <c r="EE429" s="1426">
        <f>EF429+EG429+EH429</f>
        <v>0</v>
      </c>
      <c r="EF429" s="1426">
        <f>IF($G428=0,0,EF428/EE428)</f>
        <v>0</v>
      </c>
      <c r="EG429" s="1426">
        <f>IF($G428=0,0,EG428/EE428)</f>
        <v>0</v>
      </c>
      <c r="EH429" s="1426">
        <f>IF($G428=0,0,EH428/EE428)</f>
        <v>0</v>
      </c>
      <c r="EI429" s="951"/>
      <c r="EJ429" s="947" t="s">
        <v>578</v>
      </c>
      <c r="EK429" s="948"/>
      <c r="EL429" s="948"/>
      <c r="EM429" s="1426">
        <f>EN429+EO429+EP429</f>
        <v>0</v>
      </c>
      <c r="EN429" s="1426">
        <f>IF($G428=0,0,EN428/EM428)</f>
        <v>0</v>
      </c>
      <c r="EO429" s="1426">
        <f>IF($G428=0,0,EO428/EM428)</f>
        <v>0</v>
      </c>
      <c r="EP429" s="1426">
        <f>IF($G428=0,0,EP428/EM428)</f>
        <v>0</v>
      </c>
      <c r="EQ429" s="951"/>
      <c r="ER429" s="947" t="s">
        <v>578</v>
      </c>
      <c r="ES429" s="948"/>
      <c r="ET429" s="948"/>
      <c r="EU429" s="1426">
        <f>EV429+EW429+EX429</f>
        <v>0</v>
      </c>
      <c r="EV429" s="1426">
        <f>IF($G428=0,0,EV428/EU428)</f>
        <v>0</v>
      </c>
      <c r="EW429" s="1426">
        <f>IF($G428=0,0,EW428/EU428)</f>
        <v>0</v>
      </c>
      <c r="EX429" s="1426">
        <f>IF($G428=0,0,EX428/EU428)</f>
        <v>0</v>
      </c>
      <c r="EY429" s="951"/>
      <c r="EZ429" s="947" t="s">
        <v>578</v>
      </c>
      <c r="FA429" s="948"/>
      <c r="FB429" s="948"/>
      <c r="FC429" s="1426">
        <f>FD429+FE429+FF429</f>
        <v>0</v>
      </c>
      <c r="FD429" s="1426">
        <f>IF($G428=0,0,FD428/FC428)</f>
        <v>0</v>
      </c>
      <c r="FE429" s="1426">
        <f>IF($G428=0,0,FE428/FC428)</f>
        <v>0</v>
      </c>
      <c r="FF429" s="1426">
        <f>IF($G428=0,0,FF428/FC428)</f>
        <v>0</v>
      </c>
      <c r="FG429" s="951"/>
      <c r="FH429" s="947" t="s">
        <v>578</v>
      </c>
      <c r="FI429" s="948"/>
      <c r="FJ429" s="948"/>
      <c r="FK429" s="1426">
        <f>FL429+FM429+FN429</f>
        <v>0</v>
      </c>
      <c r="FL429" s="1426">
        <f>IF($G428=0,0,FL428/FK428)</f>
        <v>0</v>
      </c>
      <c r="FM429" s="1426">
        <f>IF($G428=0,0,FM428/FK428)</f>
        <v>0</v>
      </c>
      <c r="FN429" s="1426">
        <f>IF($G428=0,0,FN428/FK428)</f>
        <v>0</v>
      </c>
      <c r="FO429" s="951"/>
    </row>
    <row r="430" spans="2:171">
      <c r="K430" s="946"/>
      <c r="S430" s="946"/>
      <c r="AA430" s="946"/>
      <c r="AI430" s="946"/>
      <c r="AQ430" s="946"/>
      <c r="AY430" s="946"/>
      <c r="BG430" s="946"/>
      <c r="BO430" s="946"/>
      <c r="BW430" s="946"/>
      <c r="CE430" s="946"/>
      <c r="CM430" s="946"/>
      <c r="CU430" s="946"/>
      <c r="DC430" s="946"/>
      <c r="DK430" s="946"/>
      <c r="DS430" s="946"/>
      <c r="EA430" s="946"/>
      <c r="EI430" s="946"/>
      <c r="EQ430" s="946"/>
      <c r="EY430" s="946"/>
      <c r="FG430" s="946"/>
      <c r="FO430" s="946"/>
    </row>
    <row r="431" spans="2:171">
      <c r="E431" s="301" t="s">
        <v>473</v>
      </c>
      <c r="G431" s="302" t="s">
        <v>104</v>
      </c>
      <c r="H431" s="302" t="s">
        <v>105</v>
      </c>
      <c r="I431" s="302" t="s">
        <v>106</v>
      </c>
      <c r="J431" s="303" t="s">
        <v>464</v>
      </c>
      <c r="K431" s="951"/>
      <c r="O431" s="302" t="s">
        <v>104</v>
      </c>
      <c r="P431" s="302" t="s">
        <v>105</v>
      </c>
      <c r="Q431" s="302" t="s">
        <v>106</v>
      </c>
      <c r="R431" s="303" t="s">
        <v>464</v>
      </c>
      <c r="S431" s="951"/>
      <c r="W431" s="302" t="s">
        <v>104</v>
      </c>
      <c r="X431" s="302" t="s">
        <v>105</v>
      </c>
      <c r="Y431" s="302" t="s">
        <v>106</v>
      </c>
      <c r="Z431" s="303" t="s">
        <v>464</v>
      </c>
      <c r="AA431" s="951"/>
      <c r="AE431" s="302" t="s">
        <v>104</v>
      </c>
      <c r="AF431" s="302" t="s">
        <v>105</v>
      </c>
      <c r="AG431" s="302" t="s">
        <v>106</v>
      </c>
      <c r="AH431" s="303" t="s">
        <v>464</v>
      </c>
      <c r="AI431" s="951"/>
      <c r="AM431" s="302" t="s">
        <v>104</v>
      </c>
      <c r="AN431" s="302" t="s">
        <v>105</v>
      </c>
      <c r="AO431" s="302" t="s">
        <v>106</v>
      </c>
      <c r="AP431" s="303" t="s">
        <v>464</v>
      </c>
      <c r="AQ431" s="951"/>
      <c r="AU431" s="302" t="s">
        <v>104</v>
      </c>
      <c r="AV431" s="302" t="s">
        <v>105</v>
      </c>
      <c r="AW431" s="302" t="s">
        <v>106</v>
      </c>
      <c r="AX431" s="303" t="s">
        <v>464</v>
      </c>
      <c r="AY431" s="951"/>
      <c r="BC431" s="302" t="s">
        <v>104</v>
      </c>
      <c r="BD431" s="302" t="s">
        <v>105</v>
      </c>
      <c r="BE431" s="302" t="s">
        <v>106</v>
      </c>
      <c r="BF431" s="303" t="s">
        <v>464</v>
      </c>
      <c r="BG431" s="951"/>
      <c r="BK431" s="302" t="s">
        <v>104</v>
      </c>
      <c r="BL431" s="302" t="s">
        <v>105</v>
      </c>
      <c r="BM431" s="302" t="s">
        <v>106</v>
      </c>
      <c r="BN431" s="303" t="s">
        <v>464</v>
      </c>
      <c r="BO431" s="951"/>
      <c r="BS431" s="302" t="s">
        <v>104</v>
      </c>
      <c r="BT431" s="302" t="s">
        <v>105</v>
      </c>
      <c r="BU431" s="302" t="s">
        <v>106</v>
      </c>
      <c r="BV431" s="303" t="s">
        <v>464</v>
      </c>
      <c r="BW431" s="951"/>
      <c r="CA431" s="302" t="s">
        <v>104</v>
      </c>
      <c r="CB431" s="302" t="s">
        <v>105</v>
      </c>
      <c r="CC431" s="302" t="s">
        <v>106</v>
      </c>
      <c r="CD431" s="303" t="s">
        <v>464</v>
      </c>
      <c r="CE431" s="951"/>
      <c r="CI431" s="302" t="s">
        <v>104</v>
      </c>
      <c r="CJ431" s="302" t="s">
        <v>105</v>
      </c>
      <c r="CK431" s="302" t="s">
        <v>106</v>
      </c>
      <c r="CL431" s="303" t="s">
        <v>464</v>
      </c>
      <c r="CM431" s="951"/>
      <c r="CQ431" s="302" t="s">
        <v>104</v>
      </c>
      <c r="CR431" s="302" t="s">
        <v>105</v>
      </c>
      <c r="CS431" s="302" t="s">
        <v>106</v>
      </c>
      <c r="CT431" s="303" t="s">
        <v>464</v>
      </c>
      <c r="CU431" s="951"/>
      <c r="CY431" s="302" t="s">
        <v>104</v>
      </c>
      <c r="CZ431" s="302" t="s">
        <v>105</v>
      </c>
      <c r="DA431" s="302" t="s">
        <v>106</v>
      </c>
      <c r="DB431" s="303" t="s">
        <v>464</v>
      </c>
      <c r="DC431" s="951"/>
      <c r="DG431" s="302" t="s">
        <v>104</v>
      </c>
      <c r="DH431" s="302" t="s">
        <v>105</v>
      </c>
      <c r="DI431" s="302" t="s">
        <v>106</v>
      </c>
      <c r="DJ431" s="303" t="s">
        <v>464</v>
      </c>
      <c r="DK431" s="951"/>
      <c r="DO431" s="302" t="s">
        <v>104</v>
      </c>
      <c r="DP431" s="302" t="s">
        <v>105</v>
      </c>
      <c r="DQ431" s="302" t="s">
        <v>106</v>
      </c>
      <c r="DR431" s="303" t="s">
        <v>464</v>
      </c>
      <c r="DS431" s="951"/>
      <c r="DW431" s="302" t="s">
        <v>104</v>
      </c>
      <c r="DX431" s="302" t="s">
        <v>105</v>
      </c>
      <c r="DY431" s="302" t="s">
        <v>106</v>
      </c>
      <c r="DZ431" s="303" t="s">
        <v>464</v>
      </c>
      <c r="EA431" s="951"/>
      <c r="EE431" s="302" t="s">
        <v>104</v>
      </c>
      <c r="EF431" s="302" t="s">
        <v>105</v>
      </c>
      <c r="EG431" s="302" t="s">
        <v>106</v>
      </c>
      <c r="EH431" s="303" t="s">
        <v>464</v>
      </c>
      <c r="EI431" s="951"/>
      <c r="EM431" s="302" t="s">
        <v>104</v>
      </c>
      <c r="EN431" s="302" t="s">
        <v>105</v>
      </c>
      <c r="EO431" s="302" t="s">
        <v>106</v>
      </c>
      <c r="EP431" s="303" t="s">
        <v>464</v>
      </c>
      <c r="EQ431" s="951"/>
      <c r="EU431" s="302" t="s">
        <v>104</v>
      </c>
      <c r="EV431" s="302" t="s">
        <v>105</v>
      </c>
      <c r="EW431" s="302" t="s">
        <v>106</v>
      </c>
      <c r="EX431" s="303" t="s">
        <v>464</v>
      </c>
      <c r="EY431" s="951"/>
      <c r="FC431" s="302" t="s">
        <v>104</v>
      </c>
      <c r="FD431" s="302" t="s">
        <v>105</v>
      </c>
      <c r="FE431" s="302" t="s">
        <v>106</v>
      </c>
      <c r="FF431" s="303" t="s">
        <v>464</v>
      </c>
      <c r="FG431" s="951"/>
      <c r="FK431" s="302" t="s">
        <v>104</v>
      </c>
      <c r="FL431" s="302" t="s">
        <v>105</v>
      </c>
      <c r="FM431" s="302" t="s">
        <v>106</v>
      </c>
      <c r="FN431" s="303" t="s">
        <v>464</v>
      </c>
      <c r="FO431" s="951"/>
    </row>
    <row r="432" spans="2:171">
      <c r="C432" s="108" t="s">
        <v>121</v>
      </c>
      <c r="D432" s="944"/>
      <c r="E432" s="778" t="s">
        <v>371</v>
      </c>
      <c r="G432" s="766">
        <f>G411</f>
        <v>0</v>
      </c>
      <c r="H432" s="766">
        <f t="shared" ref="H432:J433" si="498">H411</f>
        <v>0</v>
      </c>
      <c r="I432" s="766">
        <f t="shared" si="498"/>
        <v>0</v>
      </c>
      <c r="J432" s="766">
        <f t="shared" si="498"/>
        <v>0</v>
      </c>
      <c r="K432" s="946">
        <f t="shared" ref="K432:K437" si="499">IF($E432="DIRECT",0,1)</f>
        <v>1</v>
      </c>
      <c r="L432" s="944"/>
      <c r="N432" s="945"/>
      <c r="O432" s="766">
        <f t="shared" ref="O432:R433" si="500">O411</f>
        <v>0</v>
      </c>
      <c r="P432" s="766">
        <f t="shared" si="500"/>
        <v>0</v>
      </c>
      <c r="Q432" s="766">
        <f t="shared" si="500"/>
        <v>0</v>
      </c>
      <c r="R432" s="766">
        <f t="shared" si="500"/>
        <v>0</v>
      </c>
      <c r="S432" s="946"/>
      <c r="T432" s="944"/>
      <c r="V432" s="945"/>
      <c r="W432" s="766">
        <f t="shared" ref="W432:Z433" si="501">W411</f>
        <v>0</v>
      </c>
      <c r="X432" s="766">
        <f t="shared" si="501"/>
        <v>0</v>
      </c>
      <c r="Y432" s="766">
        <f t="shared" si="501"/>
        <v>0</v>
      </c>
      <c r="Z432" s="766">
        <f t="shared" si="501"/>
        <v>0</v>
      </c>
      <c r="AA432" s="946"/>
      <c r="AB432" s="944"/>
      <c r="AD432" s="945"/>
      <c r="AE432" s="766">
        <f t="shared" ref="AE432:AH433" si="502">AE411</f>
        <v>0</v>
      </c>
      <c r="AF432" s="766">
        <f t="shared" si="502"/>
        <v>0</v>
      </c>
      <c r="AG432" s="766">
        <f t="shared" si="502"/>
        <v>0</v>
      </c>
      <c r="AH432" s="766">
        <f t="shared" si="502"/>
        <v>0</v>
      </c>
      <c r="AI432" s="946"/>
      <c r="AJ432" s="944"/>
      <c r="AL432" s="945"/>
      <c r="AM432" s="766">
        <f t="shared" ref="AM432:AP433" si="503">AM411</f>
        <v>0</v>
      </c>
      <c r="AN432" s="766">
        <f t="shared" si="503"/>
        <v>0</v>
      </c>
      <c r="AO432" s="766">
        <f t="shared" si="503"/>
        <v>0</v>
      </c>
      <c r="AP432" s="766">
        <f t="shared" si="503"/>
        <v>0</v>
      </c>
      <c r="AQ432" s="946"/>
      <c r="AR432" s="944"/>
      <c r="AT432" s="945"/>
      <c r="AU432" s="766">
        <f t="shared" ref="AU432:AX433" si="504">AU411</f>
        <v>0</v>
      </c>
      <c r="AV432" s="766">
        <f t="shared" si="504"/>
        <v>0</v>
      </c>
      <c r="AW432" s="766">
        <f t="shared" si="504"/>
        <v>0</v>
      </c>
      <c r="AX432" s="766">
        <f t="shared" si="504"/>
        <v>0</v>
      </c>
      <c r="AY432" s="946"/>
      <c r="AZ432" s="944"/>
      <c r="BB432" s="945"/>
      <c r="BC432" s="766">
        <f t="shared" ref="BC432:BF433" si="505">BC411</f>
        <v>0</v>
      </c>
      <c r="BD432" s="766">
        <f t="shared" si="505"/>
        <v>0</v>
      </c>
      <c r="BE432" s="766">
        <f t="shared" si="505"/>
        <v>0</v>
      </c>
      <c r="BF432" s="766">
        <f t="shared" si="505"/>
        <v>0</v>
      </c>
      <c r="BG432" s="946"/>
      <c r="BH432" s="944"/>
      <c r="BJ432" s="945"/>
      <c r="BK432" s="766">
        <f t="shared" ref="BK432:BN433" si="506">BK411</f>
        <v>0</v>
      </c>
      <c r="BL432" s="766">
        <f t="shared" si="506"/>
        <v>0</v>
      </c>
      <c r="BM432" s="766">
        <f t="shared" si="506"/>
        <v>0</v>
      </c>
      <c r="BN432" s="766">
        <f t="shared" si="506"/>
        <v>0</v>
      </c>
      <c r="BO432" s="946"/>
      <c r="BP432" s="944"/>
      <c r="BR432" s="945"/>
      <c r="BS432" s="766">
        <f t="shared" ref="BS432:BV433" si="507">BS411</f>
        <v>0</v>
      </c>
      <c r="BT432" s="766">
        <f t="shared" si="507"/>
        <v>0</v>
      </c>
      <c r="BU432" s="766">
        <f t="shared" si="507"/>
        <v>0</v>
      </c>
      <c r="BV432" s="766">
        <f t="shared" si="507"/>
        <v>0</v>
      </c>
      <c r="BW432" s="946"/>
      <c r="BX432" s="944"/>
      <c r="BZ432" s="945"/>
      <c r="CA432" s="766">
        <f t="shared" ref="CA432:CD433" si="508">CA411</f>
        <v>0</v>
      </c>
      <c r="CB432" s="766">
        <f t="shared" si="508"/>
        <v>0</v>
      </c>
      <c r="CC432" s="766">
        <f t="shared" si="508"/>
        <v>0</v>
      </c>
      <c r="CD432" s="766">
        <f t="shared" si="508"/>
        <v>0</v>
      </c>
      <c r="CE432" s="946"/>
      <c r="CF432" s="944"/>
      <c r="CH432" s="945"/>
      <c r="CI432" s="766">
        <f t="shared" ref="CI432:CL433" si="509">CI411</f>
        <v>0</v>
      </c>
      <c r="CJ432" s="766">
        <f t="shared" si="509"/>
        <v>0</v>
      </c>
      <c r="CK432" s="766">
        <f t="shared" si="509"/>
        <v>0</v>
      </c>
      <c r="CL432" s="766">
        <f t="shared" si="509"/>
        <v>0</v>
      </c>
      <c r="CM432" s="946"/>
      <c r="CN432" s="944"/>
      <c r="CP432" s="945"/>
      <c r="CQ432" s="766">
        <f t="shared" ref="CQ432:CT433" si="510">CQ411</f>
        <v>0</v>
      </c>
      <c r="CR432" s="766">
        <f t="shared" si="510"/>
        <v>0</v>
      </c>
      <c r="CS432" s="766">
        <f t="shared" si="510"/>
        <v>0</v>
      </c>
      <c r="CT432" s="766">
        <f t="shared" si="510"/>
        <v>0</v>
      </c>
      <c r="CU432" s="946"/>
      <c r="CV432" s="944"/>
      <c r="CX432" s="945"/>
      <c r="CY432" s="766">
        <f t="shared" ref="CY432:DB433" si="511">CY411</f>
        <v>0</v>
      </c>
      <c r="CZ432" s="766">
        <f t="shared" si="511"/>
        <v>0</v>
      </c>
      <c r="DA432" s="766">
        <f t="shared" si="511"/>
        <v>0</v>
      </c>
      <c r="DB432" s="766">
        <f t="shared" si="511"/>
        <v>0</v>
      </c>
      <c r="DC432" s="946"/>
      <c r="DD432" s="944"/>
      <c r="DF432" s="945"/>
      <c r="DG432" s="766">
        <f t="shared" ref="DG432:DJ433" si="512">DG411</f>
        <v>0</v>
      </c>
      <c r="DH432" s="766">
        <f t="shared" si="512"/>
        <v>0</v>
      </c>
      <c r="DI432" s="766">
        <f t="shared" si="512"/>
        <v>0</v>
      </c>
      <c r="DJ432" s="766">
        <f t="shared" si="512"/>
        <v>0</v>
      </c>
      <c r="DK432" s="946"/>
      <c r="DL432" s="944"/>
      <c r="DN432" s="945"/>
      <c r="DO432" s="766">
        <f t="shared" ref="DO432:DR433" si="513">DO411</f>
        <v>0</v>
      </c>
      <c r="DP432" s="766">
        <f t="shared" si="513"/>
        <v>0</v>
      </c>
      <c r="DQ432" s="766">
        <f t="shared" si="513"/>
        <v>0</v>
      </c>
      <c r="DR432" s="766">
        <f t="shared" si="513"/>
        <v>0</v>
      </c>
      <c r="DS432" s="946"/>
      <c r="DT432" s="944"/>
      <c r="DV432" s="945"/>
      <c r="DW432" s="766">
        <f t="shared" ref="DW432:DZ433" si="514">DW411</f>
        <v>0</v>
      </c>
      <c r="DX432" s="766">
        <f t="shared" si="514"/>
        <v>0</v>
      </c>
      <c r="DY432" s="766">
        <f t="shared" si="514"/>
        <v>0</v>
      </c>
      <c r="DZ432" s="766">
        <f t="shared" si="514"/>
        <v>0</v>
      </c>
      <c r="EA432" s="946"/>
      <c r="EB432" s="944"/>
      <c r="ED432" s="945"/>
      <c r="EE432" s="766">
        <f t="shared" ref="EE432:EH433" si="515">EE411</f>
        <v>0</v>
      </c>
      <c r="EF432" s="766">
        <f t="shared" si="515"/>
        <v>0</v>
      </c>
      <c r="EG432" s="766">
        <f t="shared" si="515"/>
        <v>0</v>
      </c>
      <c r="EH432" s="766">
        <f t="shared" si="515"/>
        <v>0</v>
      </c>
      <c r="EI432" s="946"/>
      <c r="EJ432" s="944"/>
      <c r="EL432" s="945"/>
      <c r="EM432" s="766">
        <f t="shared" ref="EM432:EP433" si="516">EM411</f>
        <v>0</v>
      </c>
      <c r="EN432" s="766">
        <f t="shared" si="516"/>
        <v>0</v>
      </c>
      <c r="EO432" s="766">
        <f t="shared" si="516"/>
        <v>0</v>
      </c>
      <c r="EP432" s="766">
        <f t="shared" si="516"/>
        <v>0</v>
      </c>
      <c r="EQ432" s="946"/>
      <c r="ER432" s="944"/>
      <c r="ET432" s="945"/>
      <c r="EU432" s="766">
        <f t="shared" ref="EU432:EX433" si="517">EU411</f>
        <v>0</v>
      </c>
      <c r="EV432" s="766">
        <f t="shared" si="517"/>
        <v>0</v>
      </c>
      <c r="EW432" s="766">
        <f t="shared" si="517"/>
        <v>0</v>
      </c>
      <c r="EX432" s="766">
        <f t="shared" si="517"/>
        <v>0</v>
      </c>
      <c r="EY432" s="946"/>
      <c r="EZ432" s="944"/>
      <c r="FB432" s="945"/>
      <c r="FC432" s="766">
        <f t="shared" ref="FC432:FF433" si="518">FC411</f>
        <v>0</v>
      </c>
      <c r="FD432" s="766">
        <f t="shared" si="518"/>
        <v>0</v>
      </c>
      <c r="FE432" s="766">
        <f t="shared" si="518"/>
        <v>0</v>
      </c>
      <c r="FF432" s="766">
        <f t="shared" si="518"/>
        <v>0</v>
      </c>
      <c r="FG432" s="946"/>
      <c r="FH432" s="944"/>
      <c r="FJ432" s="945"/>
      <c r="FK432" s="766">
        <f t="shared" ref="FK432:FN433" si="519">FK411</f>
        <v>0</v>
      </c>
      <c r="FL432" s="766">
        <f t="shared" si="519"/>
        <v>0</v>
      </c>
      <c r="FM432" s="766">
        <f t="shared" si="519"/>
        <v>0</v>
      </c>
      <c r="FN432" s="766">
        <f t="shared" si="519"/>
        <v>0</v>
      </c>
      <c r="FO432" s="946"/>
    </row>
    <row r="433" spans="2:171">
      <c r="C433" s="108" t="s">
        <v>122</v>
      </c>
      <c r="D433" s="944"/>
      <c r="E433" s="778" t="s">
        <v>370</v>
      </c>
      <c r="G433" s="766">
        <f>G412</f>
        <v>0</v>
      </c>
      <c r="H433" s="766">
        <f t="shared" si="498"/>
        <v>0</v>
      </c>
      <c r="I433" s="766">
        <f t="shared" si="498"/>
        <v>0</v>
      </c>
      <c r="J433" s="766">
        <f t="shared" si="498"/>
        <v>0</v>
      </c>
      <c r="K433" s="946">
        <f t="shared" si="499"/>
        <v>1</v>
      </c>
      <c r="L433" s="944"/>
      <c r="N433" s="945"/>
      <c r="O433" s="766">
        <f t="shared" si="500"/>
        <v>0</v>
      </c>
      <c r="P433" s="766">
        <f t="shared" si="500"/>
        <v>0</v>
      </c>
      <c r="Q433" s="766">
        <f t="shared" si="500"/>
        <v>0</v>
      </c>
      <c r="R433" s="766">
        <f t="shared" si="500"/>
        <v>0</v>
      </c>
      <c r="S433" s="946"/>
      <c r="T433" s="944"/>
      <c r="V433" s="945"/>
      <c r="W433" s="766">
        <f t="shared" si="501"/>
        <v>0</v>
      </c>
      <c r="X433" s="766">
        <f t="shared" si="501"/>
        <v>0</v>
      </c>
      <c r="Y433" s="766">
        <f t="shared" si="501"/>
        <v>0</v>
      </c>
      <c r="Z433" s="766">
        <f t="shared" si="501"/>
        <v>0</v>
      </c>
      <c r="AA433" s="946"/>
      <c r="AB433" s="944"/>
      <c r="AD433" s="945"/>
      <c r="AE433" s="766">
        <f t="shared" si="502"/>
        <v>0</v>
      </c>
      <c r="AF433" s="766">
        <f t="shared" si="502"/>
        <v>0</v>
      </c>
      <c r="AG433" s="766">
        <f t="shared" si="502"/>
        <v>0</v>
      </c>
      <c r="AH433" s="766">
        <f t="shared" si="502"/>
        <v>0</v>
      </c>
      <c r="AI433" s="946"/>
      <c r="AJ433" s="944"/>
      <c r="AL433" s="945"/>
      <c r="AM433" s="766">
        <f t="shared" si="503"/>
        <v>0</v>
      </c>
      <c r="AN433" s="766">
        <f t="shared" si="503"/>
        <v>0</v>
      </c>
      <c r="AO433" s="766">
        <f t="shared" si="503"/>
        <v>0</v>
      </c>
      <c r="AP433" s="766">
        <f t="shared" si="503"/>
        <v>0</v>
      </c>
      <c r="AQ433" s="946"/>
      <c r="AR433" s="944"/>
      <c r="AT433" s="945"/>
      <c r="AU433" s="766">
        <f t="shared" si="504"/>
        <v>0</v>
      </c>
      <c r="AV433" s="766">
        <f t="shared" si="504"/>
        <v>0</v>
      </c>
      <c r="AW433" s="766">
        <f t="shared" si="504"/>
        <v>0</v>
      </c>
      <c r="AX433" s="766">
        <f t="shared" si="504"/>
        <v>0</v>
      </c>
      <c r="AY433" s="946"/>
      <c r="AZ433" s="944"/>
      <c r="BB433" s="945"/>
      <c r="BC433" s="766">
        <f t="shared" si="505"/>
        <v>0</v>
      </c>
      <c r="BD433" s="766">
        <f t="shared" si="505"/>
        <v>0</v>
      </c>
      <c r="BE433" s="766">
        <f t="shared" si="505"/>
        <v>0</v>
      </c>
      <c r="BF433" s="766">
        <f t="shared" si="505"/>
        <v>0</v>
      </c>
      <c r="BG433" s="946"/>
      <c r="BH433" s="944"/>
      <c r="BJ433" s="945"/>
      <c r="BK433" s="766">
        <f t="shared" si="506"/>
        <v>0</v>
      </c>
      <c r="BL433" s="766">
        <f t="shared" si="506"/>
        <v>0</v>
      </c>
      <c r="BM433" s="766">
        <f t="shared" si="506"/>
        <v>0</v>
      </c>
      <c r="BN433" s="766">
        <f t="shared" si="506"/>
        <v>0</v>
      </c>
      <c r="BO433" s="946"/>
      <c r="BP433" s="944"/>
      <c r="BR433" s="945"/>
      <c r="BS433" s="766">
        <f t="shared" si="507"/>
        <v>0</v>
      </c>
      <c r="BT433" s="766">
        <f t="shared" si="507"/>
        <v>0</v>
      </c>
      <c r="BU433" s="766">
        <f t="shared" si="507"/>
        <v>0</v>
      </c>
      <c r="BV433" s="766">
        <f t="shared" si="507"/>
        <v>0</v>
      </c>
      <c r="BW433" s="946"/>
      <c r="BX433" s="944"/>
      <c r="BZ433" s="945"/>
      <c r="CA433" s="766">
        <f t="shared" si="508"/>
        <v>0</v>
      </c>
      <c r="CB433" s="766">
        <f t="shared" si="508"/>
        <v>0</v>
      </c>
      <c r="CC433" s="766">
        <f t="shared" si="508"/>
        <v>0</v>
      </c>
      <c r="CD433" s="766">
        <f t="shared" si="508"/>
        <v>0</v>
      </c>
      <c r="CE433" s="946"/>
      <c r="CF433" s="944"/>
      <c r="CH433" s="945"/>
      <c r="CI433" s="766">
        <f t="shared" si="509"/>
        <v>0</v>
      </c>
      <c r="CJ433" s="766">
        <f t="shared" si="509"/>
        <v>0</v>
      </c>
      <c r="CK433" s="766">
        <f t="shared" si="509"/>
        <v>0</v>
      </c>
      <c r="CL433" s="766">
        <f t="shared" si="509"/>
        <v>0</v>
      </c>
      <c r="CM433" s="946"/>
      <c r="CN433" s="944"/>
      <c r="CP433" s="945"/>
      <c r="CQ433" s="766">
        <f t="shared" si="510"/>
        <v>0</v>
      </c>
      <c r="CR433" s="766">
        <f t="shared" si="510"/>
        <v>0</v>
      </c>
      <c r="CS433" s="766">
        <f t="shared" si="510"/>
        <v>0</v>
      </c>
      <c r="CT433" s="766">
        <f t="shared" si="510"/>
        <v>0</v>
      </c>
      <c r="CU433" s="946"/>
      <c r="CV433" s="944"/>
      <c r="CX433" s="945"/>
      <c r="CY433" s="766">
        <f t="shared" si="511"/>
        <v>0</v>
      </c>
      <c r="CZ433" s="766">
        <f t="shared" si="511"/>
        <v>0</v>
      </c>
      <c r="DA433" s="766">
        <f t="shared" si="511"/>
        <v>0</v>
      </c>
      <c r="DB433" s="766">
        <f t="shared" si="511"/>
        <v>0</v>
      </c>
      <c r="DC433" s="946"/>
      <c r="DD433" s="944"/>
      <c r="DF433" s="945"/>
      <c r="DG433" s="766">
        <f t="shared" si="512"/>
        <v>0</v>
      </c>
      <c r="DH433" s="766">
        <f t="shared" si="512"/>
        <v>0</v>
      </c>
      <c r="DI433" s="766">
        <f t="shared" si="512"/>
        <v>0</v>
      </c>
      <c r="DJ433" s="766">
        <f t="shared" si="512"/>
        <v>0</v>
      </c>
      <c r="DK433" s="946"/>
      <c r="DL433" s="944"/>
      <c r="DN433" s="945"/>
      <c r="DO433" s="766">
        <f t="shared" si="513"/>
        <v>0</v>
      </c>
      <c r="DP433" s="766">
        <f t="shared" si="513"/>
        <v>0</v>
      </c>
      <c r="DQ433" s="766">
        <f t="shared" si="513"/>
        <v>0</v>
      </c>
      <c r="DR433" s="766">
        <f t="shared" si="513"/>
        <v>0</v>
      </c>
      <c r="DS433" s="946"/>
      <c r="DT433" s="944"/>
      <c r="DV433" s="945"/>
      <c r="DW433" s="766">
        <f t="shared" si="514"/>
        <v>0</v>
      </c>
      <c r="DX433" s="766">
        <f t="shared" si="514"/>
        <v>0</v>
      </c>
      <c r="DY433" s="766">
        <f t="shared" si="514"/>
        <v>0</v>
      </c>
      <c r="DZ433" s="766">
        <f t="shared" si="514"/>
        <v>0</v>
      </c>
      <c r="EA433" s="946"/>
      <c r="EB433" s="944"/>
      <c r="ED433" s="945"/>
      <c r="EE433" s="766">
        <f t="shared" si="515"/>
        <v>0</v>
      </c>
      <c r="EF433" s="766">
        <f t="shared" si="515"/>
        <v>0</v>
      </c>
      <c r="EG433" s="766">
        <f t="shared" si="515"/>
        <v>0</v>
      </c>
      <c r="EH433" s="766">
        <f t="shared" si="515"/>
        <v>0</v>
      </c>
      <c r="EI433" s="946"/>
      <c r="EJ433" s="944"/>
      <c r="EL433" s="945"/>
      <c r="EM433" s="766">
        <f t="shared" si="516"/>
        <v>0</v>
      </c>
      <c r="EN433" s="766">
        <f t="shared" si="516"/>
        <v>0</v>
      </c>
      <c r="EO433" s="766">
        <f t="shared" si="516"/>
        <v>0</v>
      </c>
      <c r="EP433" s="766">
        <f t="shared" si="516"/>
        <v>0</v>
      </c>
      <c r="EQ433" s="946"/>
      <c r="ER433" s="944"/>
      <c r="ET433" s="945"/>
      <c r="EU433" s="766">
        <f t="shared" si="517"/>
        <v>0</v>
      </c>
      <c r="EV433" s="766">
        <f t="shared" si="517"/>
        <v>0</v>
      </c>
      <c r="EW433" s="766">
        <f t="shared" si="517"/>
        <v>0</v>
      </c>
      <c r="EX433" s="766">
        <f t="shared" si="517"/>
        <v>0</v>
      </c>
      <c r="EY433" s="946"/>
      <c r="EZ433" s="944"/>
      <c r="FB433" s="945"/>
      <c r="FC433" s="766">
        <f t="shared" si="518"/>
        <v>0</v>
      </c>
      <c r="FD433" s="766">
        <f t="shared" si="518"/>
        <v>0</v>
      </c>
      <c r="FE433" s="766">
        <f t="shared" si="518"/>
        <v>0</v>
      </c>
      <c r="FF433" s="766">
        <f t="shared" si="518"/>
        <v>0</v>
      </c>
      <c r="FG433" s="946"/>
      <c r="FH433" s="944"/>
      <c r="FJ433" s="945"/>
      <c r="FK433" s="766">
        <f t="shared" si="519"/>
        <v>0</v>
      </c>
      <c r="FL433" s="766">
        <f t="shared" si="519"/>
        <v>0</v>
      </c>
      <c r="FM433" s="766">
        <f t="shared" si="519"/>
        <v>0</v>
      </c>
      <c r="FN433" s="766">
        <f t="shared" si="519"/>
        <v>0</v>
      </c>
      <c r="FO433" s="946"/>
    </row>
    <row r="434" spans="2:171">
      <c r="C434" s="108" t="s">
        <v>480</v>
      </c>
      <c r="D434" s="944"/>
      <c r="E434" s="778" t="str">
        <f>E16</f>
        <v>DIST</v>
      </c>
      <c r="G434" s="766">
        <f>I418+J418</f>
        <v>0</v>
      </c>
      <c r="H434" s="766">
        <v>0</v>
      </c>
      <c r="I434" s="766">
        <f t="shared" ref="I434:J436" si="520">I418</f>
        <v>0</v>
      </c>
      <c r="J434" s="766">
        <f t="shared" si="520"/>
        <v>0</v>
      </c>
      <c r="K434" s="946">
        <f t="shared" si="499"/>
        <v>1</v>
      </c>
      <c r="L434" s="944"/>
      <c r="N434" s="945"/>
      <c r="O434" s="766">
        <f>Q418+R418</f>
        <v>0</v>
      </c>
      <c r="P434" s="766">
        <v>0</v>
      </c>
      <c r="Q434" s="766">
        <f t="shared" ref="Q434:R436" si="521">Q418</f>
        <v>0</v>
      </c>
      <c r="R434" s="766">
        <f t="shared" si="521"/>
        <v>0</v>
      </c>
      <c r="S434" s="946"/>
      <c r="T434" s="944"/>
      <c r="V434" s="945"/>
      <c r="W434" s="766">
        <f>Y418+Z418</f>
        <v>0</v>
      </c>
      <c r="X434" s="766">
        <v>0</v>
      </c>
      <c r="Y434" s="766">
        <f t="shared" ref="Y434:Z436" si="522">Y418</f>
        <v>0</v>
      </c>
      <c r="Z434" s="766">
        <f t="shared" si="522"/>
        <v>0</v>
      </c>
      <c r="AA434" s="946"/>
      <c r="AB434" s="944"/>
      <c r="AD434" s="945"/>
      <c r="AE434" s="766">
        <f>AG418+AH418</f>
        <v>0</v>
      </c>
      <c r="AF434" s="766">
        <v>0</v>
      </c>
      <c r="AG434" s="766">
        <f t="shared" ref="AG434:AH436" si="523">AG418</f>
        <v>0</v>
      </c>
      <c r="AH434" s="766">
        <f t="shared" si="523"/>
        <v>0</v>
      </c>
      <c r="AI434" s="946"/>
      <c r="AJ434" s="944"/>
      <c r="AL434" s="945"/>
      <c r="AM434" s="766">
        <f>AO418+AP418</f>
        <v>0</v>
      </c>
      <c r="AN434" s="766">
        <v>0</v>
      </c>
      <c r="AO434" s="766">
        <f t="shared" ref="AO434:AP436" si="524">AO418</f>
        <v>0</v>
      </c>
      <c r="AP434" s="766">
        <f t="shared" si="524"/>
        <v>0</v>
      </c>
      <c r="AQ434" s="946"/>
      <c r="AR434" s="944"/>
      <c r="AT434" s="945"/>
      <c r="AU434" s="766">
        <f>AW418+AX418</f>
        <v>0</v>
      </c>
      <c r="AV434" s="766">
        <v>0</v>
      </c>
      <c r="AW434" s="766">
        <f t="shared" ref="AW434:AX436" si="525">AW418</f>
        <v>0</v>
      </c>
      <c r="AX434" s="766">
        <f t="shared" si="525"/>
        <v>0</v>
      </c>
      <c r="AY434" s="946"/>
      <c r="AZ434" s="944"/>
      <c r="BB434" s="945"/>
      <c r="BC434" s="766">
        <f>BE418+BF418</f>
        <v>0</v>
      </c>
      <c r="BD434" s="766">
        <v>0</v>
      </c>
      <c r="BE434" s="766">
        <f t="shared" ref="BE434:BF436" si="526">BE418</f>
        <v>0</v>
      </c>
      <c r="BF434" s="766">
        <f t="shared" si="526"/>
        <v>0</v>
      </c>
      <c r="BG434" s="946"/>
      <c r="BH434" s="944"/>
      <c r="BJ434" s="945"/>
      <c r="BK434" s="766">
        <f>BM418+BN418</f>
        <v>0</v>
      </c>
      <c r="BL434" s="766">
        <v>0</v>
      </c>
      <c r="BM434" s="766">
        <f t="shared" ref="BM434:BN436" si="527">BM418</f>
        <v>0</v>
      </c>
      <c r="BN434" s="766">
        <f t="shared" si="527"/>
        <v>0</v>
      </c>
      <c r="BO434" s="946"/>
      <c r="BP434" s="944"/>
      <c r="BR434" s="945"/>
      <c r="BS434" s="766">
        <f>BU418+BV418</f>
        <v>0</v>
      </c>
      <c r="BT434" s="766">
        <v>0</v>
      </c>
      <c r="BU434" s="766">
        <f t="shared" ref="BU434:BV436" si="528">BU418</f>
        <v>0</v>
      </c>
      <c r="BV434" s="766">
        <f t="shared" si="528"/>
        <v>0</v>
      </c>
      <c r="BW434" s="946"/>
      <c r="BX434" s="944"/>
      <c r="BZ434" s="945"/>
      <c r="CA434" s="766">
        <f>CC418+CD418</f>
        <v>0</v>
      </c>
      <c r="CB434" s="766">
        <v>0</v>
      </c>
      <c r="CC434" s="766">
        <f t="shared" ref="CC434:CD436" si="529">CC418</f>
        <v>0</v>
      </c>
      <c r="CD434" s="766">
        <f t="shared" si="529"/>
        <v>0</v>
      </c>
      <c r="CE434" s="946"/>
      <c r="CF434" s="944"/>
      <c r="CH434" s="945"/>
      <c r="CI434" s="766">
        <f>CK418+CL418</f>
        <v>0</v>
      </c>
      <c r="CJ434" s="766">
        <v>0</v>
      </c>
      <c r="CK434" s="766">
        <f t="shared" ref="CK434:CL436" si="530">CK418</f>
        <v>0</v>
      </c>
      <c r="CL434" s="766">
        <f t="shared" si="530"/>
        <v>0</v>
      </c>
      <c r="CM434" s="946"/>
      <c r="CN434" s="944"/>
      <c r="CP434" s="945"/>
      <c r="CQ434" s="766">
        <f>CS418+CT418</f>
        <v>0</v>
      </c>
      <c r="CR434" s="766">
        <v>0</v>
      </c>
      <c r="CS434" s="766">
        <f t="shared" ref="CS434:CT436" si="531">CS418</f>
        <v>0</v>
      </c>
      <c r="CT434" s="766">
        <f t="shared" si="531"/>
        <v>0</v>
      </c>
      <c r="CU434" s="946"/>
      <c r="CV434" s="944"/>
      <c r="CX434" s="945"/>
      <c r="CY434" s="766">
        <f>DA418+DB418</f>
        <v>0</v>
      </c>
      <c r="CZ434" s="766">
        <v>0</v>
      </c>
      <c r="DA434" s="766">
        <f t="shared" ref="DA434:DB436" si="532">DA418</f>
        <v>0</v>
      </c>
      <c r="DB434" s="766">
        <f t="shared" si="532"/>
        <v>0</v>
      </c>
      <c r="DC434" s="946"/>
      <c r="DD434" s="944"/>
      <c r="DF434" s="945"/>
      <c r="DG434" s="766">
        <f>DI418+DJ418</f>
        <v>0</v>
      </c>
      <c r="DH434" s="766">
        <v>0</v>
      </c>
      <c r="DI434" s="766">
        <f t="shared" ref="DI434:DJ436" si="533">DI418</f>
        <v>0</v>
      </c>
      <c r="DJ434" s="766">
        <f t="shared" si="533"/>
        <v>0</v>
      </c>
      <c r="DK434" s="946"/>
      <c r="DL434" s="944"/>
      <c r="DN434" s="945"/>
      <c r="DO434" s="766">
        <f>DQ418+DR418</f>
        <v>0</v>
      </c>
      <c r="DP434" s="766">
        <v>0</v>
      </c>
      <c r="DQ434" s="766">
        <f t="shared" ref="DQ434:DR436" si="534">DQ418</f>
        <v>0</v>
      </c>
      <c r="DR434" s="766">
        <f t="shared" si="534"/>
        <v>0</v>
      </c>
      <c r="DS434" s="946"/>
      <c r="DT434" s="944"/>
      <c r="DV434" s="945"/>
      <c r="DW434" s="766">
        <f>DY418+DZ418</f>
        <v>0</v>
      </c>
      <c r="DX434" s="766">
        <v>0</v>
      </c>
      <c r="DY434" s="766">
        <f t="shared" ref="DY434:DZ436" si="535">DY418</f>
        <v>0</v>
      </c>
      <c r="DZ434" s="766">
        <f t="shared" si="535"/>
        <v>0</v>
      </c>
      <c r="EA434" s="946"/>
      <c r="EB434" s="944"/>
      <c r="ED434" s="945"/>
      <c r="EE434" s="766">
        <f>EG418+EH418</f>
        <v>0</v>
      </c>
      <c r="EF434" s="766">
        <v>0</v>
      </c>
      <c r="EG434" s="766">
        <f t="shared" ref="EG434:EH436" si="536">EG418</f>
        <v>0</v>
      </c>
      <c r="EH434" s="766">
        <f t="shared" si="536"/>
        <v>0</v>
      </c>
      <c r="EI434" s="946"/>
      <c r="EJ434" s="944"/>
      <c r="EL434" s="945"/>
      <c r="EM434" s="766">
        <f>EO418+EP418</f>
        <v>0</v>
      </c>
      <c r="EN434" s="766">
        <v>0</v>
      </c>
      <c r="EO434" s="766">
        <f t="shared" ref="EO434:EP436" si="537">EO418</f>
        <v>0</v>
      </c>
      <c r="EP434" s="766">
        <f t="shared" si="537"/>
        <v>0</v>
      </c>
      <c r="EQ434" s="946"/>
      <c r="ER434" s="944"/>
      <c r="ET434" s="945"/>
      <c r="EU434" s="766">
        <f>EW418+EX418</f>
        <v>0</v>
      </c>
      <c r="EV434" s="766">
        <v>0</v>
      </c>
      <c r="EW434" s="766">
        <f t="shared" ref="EW434:EX436" si="538">EW418</f>
        <v>0</v>
      </c>
      <c r="EX434" s="766">
        <f t="shared" si="538"/>
        <v>0</v>
      </c>
      <c r="EY434" s="946"/>
      <c r="EZ434" s="944"/>
      <c r="FB434" s="945"/>
      <c r="FC434" s="766">
        <f>FE418+FF418</f>
        <v>0</v>
      </c>
      <c r="FD434" s="766">
        <v>0</v>
      </c>
      <c r="FE434" s="766">
        <f t="shared" ref="FE434:FF436" si="539">FE418</f>
        <v>0</v>
      </c>
      <c r="FF434" s="766">
        <f t="shared" si="539"/>
        <v>0</v>
      </c>
      <c r="FG434" s="946"/>
      <c r="FH434" s="944"/>
      <c r="FJ434" s="945"/>
      <c r="FK434" s="766">
        <f>FM418+FN418</f>
        <v>0</v>
      </c>
      <c r="FL434" s="766">
        <v>0</v>
      </c>
      <c r="FM434" s="766">
        <f t="shared" ref="FM434:FN436" si="540">FM418</f>
        <v>0</v>
      </c>
      <c r="FN434" s="766">
        <f t="shared" si="540"/>
        <v>0</v>
      </c>
      <c r="FO434" s="946"/>
    </row>
    <row r="435" spans="2:171">
      <c r="C435" s="108" t="s">
        <v>481</v>
      </c>
      <c r="D435" s="944"/>
      <c r="E435" s="778" t="str">
        <f>E17</f>
        <v>DIRECT</v>
      </c>
      <c r="G435" s="766">
        <f>I419+J419</f>
        <v>0</v>
      </c>
      <c r="H435" s="766">
        <v>0</v>
      </c>
      <c r="I435" s="766">
        <f t="shared" si="520"/>
        <v>0</v>
      </c>
      <c r="J435" s="766">
        <f t="shared" si="520"/>
        <v>0</v>
      </c>
      <c r="K435" s="946">
        <f t="shared" si="499"/>
        <v>0</v>
      </c>
      <c r="L435" s="944"/>
      <c r="N435" s="945"/>
      <c r="O435" s="766">
        <f>Q419+R419</f>
        <v>0</v>
      </c>
      <c r="P435" s="766">
        <v>0</v>
      </c>
      <c r="Q435" s="766">
        <f t="shared" si="521"/>
        <v>0</v>
      </c>
      <c r="R435" s="766">
        <f t="shared" si="521"/>
        <v>0</v>
      </c>
      <c r="S435" s="946"/>
      <c r="T435" s="944"/>
      <c r="V435" s="945"/>
      <c r="W435" s="766">
        <f>Y419+Z419</f>
        <v>0</v>
      </c>
      <c r="X435" s="766">
        <v>0</v>
      </c>
      <c r="Y435" s="766">
        <f t="shared" si="522"/>
        <v>0</v>
      </c>
      <c r="Z435" s="766">
        <f t="shared" si="522"/>
        <v>0</v>
      </c>
      <c r="AA435" s="946"/>
      <c r="AB435" s="944"/>
      <c r="AD435" s="945"/>
      <c r="AE435" s="766">
        <f>AG419+AH419</f>
        <v>0</v>
      </c>
      <c r="AF435" s="766">
        <v>0</v>
      </c>
      <c r="AG435" s="766">
        <f t="shared" si="523"/>
        <v>0</v>
      </c>
      <c r="AH435" s="766">
        <f t="shared" si="523"/>
        <v>0</v>
      </c>
      <c r="AI435" s="946"/>
      <c r="AJ435" s="944"/>
      <c r="AL435" s="945"/>
      <c r="AM435" s="766">
        <f>AO419+AP419</f>
        <v>0</v>
      </c>
      <c r="AN435" s="766">
        <v>0</v>
      </c>
      <c r="AO435" s="766">
        <f t="shared" si="524"/>
        <v>0</v>
      </c>
      <c r="AP435" s="766">
        <f t="shared" si="524"/>
        <v>0</v>
      </c>
      <c r="AQ435" s="946"/>
      <c r="AR435" s="944"/>
      <c r="AT435" s="945"/>
      <c r="AU435" s="766">
        <f>AW419+AX419</f>
        <v>0</v>
      </c>
      <c r="AV435" s="766">
        <v>0</v>
      </c>
      <c r="AW435" s="766">
        <f t="shared" si="525"/>
        <v>0</v>
      </c>
      <c r="AX435" s="766">
        <f t="shared" si="525"/>
        <v>0</v>
      </c>
      <c r="AY435" s="946"/>
      <c r="AZ435" s="944"/>
      <c r="BB435" s="945"/>
      <c r="BC435" s="766">
        <f>BE419+BF419</f>
        <v>0</v>
      </c>
      <c r="BD435" s="766">
        <v>0</v>
      </c>
      <c r="BE435" s="766">
        <f t="shared" si="526"/>
        <v>0</v>
      </c>
      <c r="BF435" s="766">
        <f t="shared" si="526"/>
        <v>0</v>
      </c>
      <c r="BG435" s="946"/>
      <c r="BH435" s="944"/>
      <c r="BJ435" s="945"/>
      <c r="BK435" s="766">
        <f>BM419+BN419</f>
        <v>0</v>
      </c>
      <c r="BL435" s="766">
        <v>0</v>
      </c>
      <c r="BM435" s="766">
        <f t="shared" si="527"/>
        <v>0</v>
      </c>
      <c r="BN435" s="766">
        <f t="shared" si="527"/>
        <v>0</v>
      </c>
      <c r="BO435" s="946"/>
      <c r="BP435" s="944"/>
      <c r="BR435" s="945"/>
      <c r="BS435" s="766">
        <f>BU419+BV419</f>
        <v>0</v>
      </c>
      <c r="BT435" s="766">
        <v>0</v>
      </c>
      <c r="BU435" s="766">
        <f t="shared" si="528"/>
        <v>0</v>
      </c>
      <c r="BV435" s="766">
        <f t="shared" si="528"/>
        <v>0</v>
      </c>
      <c r="BW435" s="946"/>
      <c r="BX435" s="944"/>
      <c r="BZ435" s="945"/>
      <c r="CA435" s="766">
        <f>CC419+CD419</f>
        <v>0</v>
      </c>
      <c r="CB435" s="766">
        <v>0</v>
      </c>
      <c r="CC435" s="766">
        <f t="shared" si="529"/>
        <v>0</v>
      </c>
      <c r="CD435" s="766">
        <f t="shared" si="529"/>
        <v>0</v>
      </c>
      <c r="CE435" s="946"/>
      <c r="CF435" s="944"/>
      <c r="CH435" s="945"/>
      <c r="CI435" s="766">
        <f>CK419+CL419</f>
        <v>0</v>
      </c>
      <c r="CJ435" s="766">
        <v>0</v>
      </c>
      <c r="CK435" s="766">
        <f t="shared" si="530"/>
        <v>0</v>
      </c>
      <c r="CL435" s="766">
        <f t="shared" si="530"/>
        <v>0</v>
      </c>
      <c r="CM435" s="946"/>
      <c r="CN435" s="944"/>
      <c r="CP435" s="945"/>
      <c r="CQ435" s="766">
        <f>CS419+CT419</f>
        <v>0</v>
      </c>
      <c r="CR435" s="766">
        <v>0</v>
      </c>
      <c r="CS435" s="766">
        <f t="shared" si="531"/>
        <v>0</v>
      </c>
      <c r="CT435" s="766">
        <f t="shared" si="531"/>
        <v>0</v>
      </c>
      <c r="CU435" s="946"/>
      <c r="CV435" s="944"/>
      <c r="CX435" s="945"/>
      <c r="CY435" s="766">
        <f>DA419+DB419</f>
        <v>0</v>
      </c>
      <c r="CZ435" s="766">
        <v>0</v>
      </c>
      <c r="DA435" s="766">
        <f t="shared" si="532"/>
        <v>0</v>
      </c>
      <c r="DB435" s="766">
        <f t="shared" si="532"/>
        <v>0</v>
      </c>
      <c r="DC435" s="946"/>
      <c r="DD435" s="944"/>
      <c r="DF435" s="945"/>
      <c r="DG435" s="766">
        <f>DI419+DJ419</f>
        <v>0</v>
      </c>
      <c r="DH435" s="766">
        <v>0</v>
      </c>
      <c r="DI435" s="766">
        <f t="shared" si="533"/>
        <v>0</v>
      </c>
      <c r="DJ435" s="766">
        <f t="shared" si="533"/>
        <v>0</v>
      </c>
      <c r="DK435" s="946"/>
      <c r="DL435" s="944"/>
      <c r="DN435" s="945"/>
      <c r="DO435" s="766">
        <f>DQ419+DR419</f>
        <v>0</v>
      </c>
      <c r="DP435" s="766">
        <v>0</v>
      </c>
      <c r="DQ435" s="766">
        <f t="shared" si="534"/>
        <v>0</v>
      </c>
      <c r="DR435" s="766">
        <f t="shared" si="534"/>
        <v>0</v>
      </c>
      <c r="DS435" s="946"/>
      <c r="DT435" s="944"/>
      <c r="DV435" s="945"/>
      <c r="DW435" s="766">
        <f>DY419+DZ419</f>
        <v>0</v>
      </c>
      <c r="DX435" s="766">
        <v>0</v>
      </c>
      <c r="DY435" s="766">
        <f t="shared" si="535"/>
        <v>0</v>
      </c>
      <c r="DZ435" s="766">
        <f t="shared" si="535"/>
        <v>0</v>
      </c>
      <c r="EA435" s="946"/>
      <c r="EB435" s="944"/>
      <c r="ED435" s="945"/>
      <c r="EE435" s="766">
        <f>EG419+EH419</f>
        <v>0</v>
      </c>
      <c r="EF435" s="766">
        <v>0</v>
      </c>
      <c r="EG435" s="766">
        <f t="shared" si="536"/>
        <v>0</v>
      </c>
      <c r="EH435" s="766">
        <f t="shared" si="536"/>
        <v>0</v>
      </c>
      <c r="EI435" s="946"/>
      <c r="EJ435" s="944"/>
      <c r="EL435" s="945"/>
      <c r="EM435" s="766">
        <f>EO419+EP419</f>
        <v>0</v>
      </c>
      <c r="EN435" s="766">
        <v>0</v>
      </c>
      <c r="EO435" s="766">
        <f t="shared" si="537"/>
        <v>0</v>
      </c>
      <c r="EP435" s="766">
        <f t="shared" si="537"/>
        <v>0</v>
      </c>
      <c r="EQ435" s="946"/>
      <c r="ER435" s="944"/>
      <c r="ET435" s="945"/>
      <c r="EU435" s="766">
        <f>EW419+EX419</f>
        <v>0</v>
      </c>
      <c r="EV435" s="766">
        <v>0</v>
      </c>
      <c r="EW435" s="766">
        <f t="shared" si="538"/>
        <v>0</v>
      </c>
      <c r="EX435" s="766">
        <f t="shared" si="538"/>
        <v>0</v>
      </c>
      <c r="EY435" s="946"/>
      <c r="EZ435" s="944"/>
      <c r="FB435" s="945"/>
      <c r="FC435" s="766">
        <f>FE419+FF419</f>
        <v>0</v>
      </c>
      <c r="FD435" s="766">
        <v>0</v>
      </c>
      <c r="FE435" s="766">
        <f t="shared" si="539"/>
        <v>0</v>
      </c>
      <c r="FF435" s="766">
        <f t="shared" si="539"/>
        <v>0</v>
      </c>
      <c r="FG435" s="946"/>
      <c r="FH435" s="944"/>
      <c r="FJ435" s="945"/>
      <c r="FK435" s="766">
        <f>FM419+FN419</f>
        <v>0</v>
      </c>
      <c r="FL435" s="766">
        <v>0</v>
      </c>
      <c r="FM435" s="766">
        <f t="shared" si="540"/>
        <v>0</v>
      </c>
      <c r="FN435" s="766">
        <f t="shared" si="540"/>
        <v>0</v>
      </c>
      <c r="FO435" s="946"/>
    </row>
    <row r="436" spans="2:171">
      <c r="C436" s="108" t="s">
        <v>495</v>
      </c>
      <c r="D436" s="944"/>
      <c r="E436" s="778" t="str">
        <f>E18</f>
        <v>DIRECT</v>
      </c>
      <c r="G436" s="766">
        <f>I420+J420</f>
        <v>0</v>
      </c>
      <c r="H436" s="766">
        <v>0</v>
      </c>
      <c r="I436" s="766">
        <f t="shared" si="520"/>
        <v>0</v>
      </c>
      <c r="J436" s="766">
        <f t="shared" si="520"/>
        <v>0</v>
      </c>
      <c r="K436" s="946">
        <f t="shared" si="499"/>
        <v>0</v>
      </c>
      <c r="L436" s="944"/>
      <c r="N436" s="945"/>
      <c r="O436" s="766">
        <f>Q420+R420</f>
        <v>0</v>
      </c>
      <c r="P436" s="766">
        <v>0</v>
      </c>
      <c r="Q436" s="766">
        <f t="shared" si="521"/>
        <v>0</v>
      </c>
      <c r="R436" s="766">
        <f t="shared" si="521"/>
        <v>0</v>
      </c>
      <c r="S436" s="946"/>
      <c r="T436" s="944"/>
      <c r="V436" s="945"/>
      <c r="W436" s="766">
        <f>Y420+Z420</f>
        <v>0</v>
      </c>
      <c r="X436" s="766">
        <v>0</v>
      </c>
      <c r="Y436" s="766">
        <f t="shared" si="522"/>
        <v>0</v>
      </c>
      <c r="Z436" s="766">
        <f t="shared" si="522"/>
        <v>0</v>
      </c>
      <c r="AA436" s="946"/>
      <c r="AB436" s="944"/>
      <c r="AD436" s="945"/>
      <c r="AE436" s="766">
        <f>AG420+AH420</f>
        <v>0</v>
      </c>
      <c r="AF436" s="766">
        <v>0</v>
      </c>
      <c r="AG436" s="766">
        <f t="shared" si="523"/>
        <v>0</v>
      </c>
      <c r="AH436" s="766">
        <f t="shared" si="523"/>
        <v>0</v>
      </c>
      <c r="AI436" s="946"/>
      <c r="AJ436" s="944"/>
      <c r="AL436" s="945"/>
      <c r="AM436" s="766">
        <f>AO420+AP420</f>
        <v>0</v>
      </c>
      <c r="AN436" s="766">
        <v>0</v>
      </c>
      <c r="AO436" s="766">
        <f t="shared" si="524"/>
        <v>0</v>
      </c>
      <c r="AP436" s="766">
        <f t="shared" si="524"/>
        <v>0</v>
      </c>
      <c r="AQ436" s="946"/>
      <c r="AR436" s="944"/>
      <c r="AT436" s="945"/>
      <c r="AU436" s="766">
        <f>AW420+AX420</f>
        <v>0</v>
      </c>
      <c r="AV436" s="766">
        <v>0</v>
      </c>
      <c r="AW436" s="766">
        <f t="shared" si="525"/>
        <v>0</v>
      </c>
      <c r="AX436" s="766">
        <f t="shared" si="525"/>
        <v>0</v>
      </c>
      <c r="AY436" s="946"/>
      <c r="AZ436" s="944"/>
      <c r="BB436" s="945"/>
      <c r="BC436" s="766">
        <f>BE420+BF420</f>
        <v>0</v>
      </c>
      <c r="BD436" s="766">
        <v>0</v>
      </c>
      <c r="BE436" s="766">
        <f t="shared" si="526"/>
        <v>0</v>
      </c>
      <c r="BF436" s="766">
        <f t="shared" si="526"/>
        <v>0</v>
      </c>
      <c r="BG436" s="946"/>
      <c r="BH436" s="944"/>
      <c r="BJ436" s="945"/>
      <c r="BK436" s="766">
        <f>BM420+BN420</f>
        <v>0</v>
      </c>
      <c r="BL436" s="766">
        <v>0</v>
      </c>
      <c r="BM436" s="766">
        <f t="shared" si="527"/>
        <v>0</v>
      </c>
      <c r="BN436" s="766">
        <f t="shared" si="527"/>
        <v>0</v>
      </c>
      <c r="BO436" s="946"/>
      <c r="BP436" s="944"/>
      <c r="BR436" s="945"/>
      <c r="BS436" s="766">
        <f>BU420+BV420</f>
        <v>0</v>
      </c>
      <c r="BT436" s="766">
        <v>0</v>
      </c>
      <c r="BU436" s="766">
        <f t="shared" si="528"/>
        <v>0</v>
      </c>
      <c r="BV436" s="766">
        <f t="shared" si="528"/>
        <v>0</v>
      </c>
      <c r="BW436" s="946"/>
      <c r="BX436" s="944"/>
      <c r="BZ436" s="945"/>
      <c r="CA436" s="766">
        <f>CC420+CD420</f>
        <v>0</v>
      </c>
      <c r="CB436" s="766">
        <v>0</v>
      </c>
      <c r="CC436" s="766">
        <f t="shared" si="529"/>
        <v>0</v>
      </c>
      <c r="CD436" s="766">
        <f t="shared" si="529"/>
        <v>0</v>
      </c>
      <c r="CE436" s="946"/>
      <c r="CF436" s="944"/>
      <c r="CH436" s="945"/>
      <c r="CI436" s="766">
        <f>CK420+CL420</f>
        <v>0</v>
      </c>
      <c r="CJ436" s="766">
        <v>0</v>
      </c>
      <c r="CK436" s="766">
        <f t="shared" si="530"/>
        <v>0</v>
      </c>
      <c r="CL436" s="766">
        <f t="shared" si="530"/>
        <v>0</v>
      </c>
      <c r="CM436" s="946"/>
      <c r="CN436" s="944"/>
      <c r="CP436" s="945"/>
      <c r="CQ436" s="766">
        <f>CS420+CT420</f>
        <v>0</v>
      </c>
      <c r="CR436" s="766">
        <v>0</v>
      </c>
      <c r="CS436" s="766">
        <f t="shared" si="531"/>
        <v>0</v>
      </c>
      <c r="CT436" s="766">
        <f t="shared" si="531"/>
        <v>0</v>
      </c>
      <c r="CU436" s="946"/>
      <c r="CV436" s="944"/>
      <c r="CX436" s="945"/>
      <c r="CY436" s="766">
        <f>DA420+DB420</f>
        <v>0</v>
      </c>
      <c r="CZ436" s="766">
        <v>0</v>
      </c>
      <c r="DA436" s="766">
        <f t="shared" si="532"/>
        <v>0</v>
      </c>
      <c r="DB436" s="766">
        <f t="shared" si="532"/>
        <v>0</v>
      </c>
      <c r="DC436" s="946"/>
      <c r="DD436" s="944"/>
      <c r="DF436" s="945"/>
      <c r="DG436" s="766">
        <f>DI420+DJ420</f>
        <v>0</v>
      </c>
      <c r="DH436" s="766">
        <v>0</v>
      </c>
      <c r="DI436" s="766">
        <f t="shared" si="533"/>
        <v>0</v>
      </c>
      <c r="DJ436" s="766">
        <f t="shared" si="533"/>
        <v>0</v>
      </c>
      <c r="DK436" s="946"/>
      <c r="DL436" s="944"/>
      <c r="DN436" s="945"/>
      <c r="DO436" s="766">
        <f>DQ420+DR420</f>
        <v>0</v>
      </c>
      <c r="DP436" s="766">
        <v>0</v>
      </c>
      <c r="DQ436" s="766">
        <f t="shared" si="534"/>
        <v>0</v>
      </c>
      <c r="DR436" s="766">
        <f t="shared" si="534"/>
        <v>0</v>
      </c>
      <c r="DS436" s="946"/>
      <c r="DT436" s="944"/>
      <c r="DV436" s="945"/>
      <c r="DW436" s="766">
        <f>DY420+DZ420</f>
        <v>0</v>
      </c>
      <c r="DX436" s="766">
        <v>0</v>
      </c>
      <c r="DY436" s="766">
        <f t="shared" si="535"/>
        <v>0</v>
      </c>
      <c r="DZ436" s="766">
        <f t="shared" si="535"/>
        <v>0</v>
      </c>
      <c r="EA436" s="946"/>
      <c r="EB436" s="944"/>
      <c r="ED436" s="945"/>
      <c r="EE436" s="766">
        <f>EG420+EH420</f>
        <v>0</v>
      </c>
      <c r="EF436" s="766">
        <v>0</v>
      </c>
      <c r="EG436" s="766">
        <f t="shared" si="536"/>
        <v>0</v>
      </c>
      <c r="EH436" s="766">
        <f t="shared" si="536"/>
        <v>0</v>
      </c>
      <c r="EI436" s="946"/>
      <c r="EJ436" s="944"/>
      <c r="EL436" s="945"/>
      <c r="EM436" s="766">
        <f>EO420+EP420</f>
        <v>0</v>
      </c>
      <c r="EN436" s="766">
        <v>0</v>
      </c>
      <c r="EO436" s="766">
        <f t="shared" si="537"/>
        <v>0</v>
      </c>
      <c r="EP436" s="766">
        <f t="shared" si="537"/>
        <v>0</v>
      </c>
      <c r="EQ436" s="946"/>
      <c r="ER436" s="944"/>
      <c r="ET436" s="945"/>
      <c r="EU436" s="766">
        <f>EW420+EX420</f>
        <v>0</v>
      </c>
      <c r="EV436" s="766">
        <v>0</v>
      </c>
      <c r="EW436" s="766">
        <f t="shared" si="538"/>
        <v>0</v>
      </c>
      <c r="EX436" s="766">
        <f t="shared" si="538"/>
        <v>0</v>
      </c>
      <c r="EY436" s="946"/>
      <c r="EZ436" s="944"/>
      <c r="FB436" s="945"/>
      <c r="FC436" s="766">
        <f>FE420+FF420</f>
        <v>0</v>
      </c>
      <c r="FD436" s="766">
        <v>0</v>
      </c>
      <c r="FE436" s="766">
        <f t="shared" si="539"/>
        <v>0</v>
      </c>
      <c r="FF436" s="766">
        <f t="shared" si="539"/>
        <v>0</v>
      </c>
      <c r="FG436" s="946"/>
      <c r="FH436" s="944"/>
      <c r="FJ436" s="945"/>
      <c r="FK436" s="766">
        <f>FM420+FN420</f>
        <v>0</v>
      </c>
      <c r="FL436" s="766">
        <v>0</v>
      </c>
      <c r="FM436" s="766">
        <f t="shared" si="540"/>
        <v>0</v>
      </c>
      <c r="FN436" s="766">
        <f t="shared" si="540"/>
        <v>0</v>
      </c>
      <c r="FO436" s="946"/>
    </row>
    <row r="437" spans="2:171">
      <c r="C437" s="108" t="s">
        <v>706</v>
      </c>
      <c r="D437" s="944"/>
      <c r="E437" s="778" t="s">
        <v>109</v>
      </c>
      <c r="G437" s="766">
        <f>I402+J402</f>
        <v>0</v>
      </c>
      <c r="H437" s="766">
        <v>0</v>
      </c>
      <c r="I437" s="766">
        <f>I402</f>
        <v>0</v>
      </c>
      <c r="J437" s="766">
        <f>J402</f>
        <v>0</v>
      </c>
      <c r="K437" s="946">
        <f t="shared" si="499"/>
        <v>1</v>
      </c>
      <c r="L437" s="944"/>
      <c r="N437" s="945"/>
      <c r="O437" s="766" t="e">
        <f>Q402+R402</f>
        <v>#DIV/0!</v>
      </c>
      <c r="P437" s="766">
        <v>0</v>
      </c>
      <c r="Q437" s="766" t="e">
        <f>Q402</f>
        <v>#DIV/0!</v>
      </c>
      <c r="R437" s="766" t="e">
        <f>R402</f>
        <v>#DIV/0!</v>
      </c>
      <c r="S437" s="946"/>
      <c r="T437" s="944"/>
      <c r="V437" s="945"/>
      <c r="W437" s="766" t="e">
        <f>Y402+Z402</f>
        <v>#DIV/0!</v>
      </c>
      <c r="X437" s="766">
        <v>0</v>
      </c>
      <c r="Y437" s="766" t="e">
        <f>Y402</f>
        <v>#DIV/0!</v>
      </c>
      <c r="Z437" s="766" t="e">
        <f>Z402</f>
        <v>#DIV/0!</v>
      </c>
      <c r="AA437" s="946"/>
      <c r="AB437" s="944"/>
      <c r="AD437" s="945"/>
      <c r="AE437" s="766" t="e">
        <f>AG402+AH402</f>
        <v>#DIV/0!</v>
      </c>
      <c r="AF437" s="766">
        <v>0</v>
      </c>
      <c r="AG437" s="766" t="e">
        <f>AG402</f>
        <v>#DIV/0!</v>
      </c>
      <c r="AH437" s="766" t="e">
        <f>AH402</f>
        <v>#DIV/0!</v>
      </c>
      <c r="AI437" s="946"/>
      <c r="AJ437" s="944"/>
      <c r="AL437" s="945"/>
      <c r="AM437" s="766" t="e">
        <f>AO402+AP402</f>
        <v>#DIV/0!</v>
      </c>
      <c r="AN437" s="766">
        <v>0</v>
      </c>
      <c r="AO437" s="766" t="e">
        <f>AO402</f>
        <v>#DIV/0!</v>
      </c>
      <c r="AP437" s="766" t="e">
        <f>AP402</f>
        <v>#DIV/0!</v>
      </c>
      <c r="AQ437" s="946"/>
      <c r="AR437" s="944"/>
      <c r="AT437" s="945"/>
      <c r="AU437" s="766" t="e">
        <f>AW402+AX402</f>
        <v>#DIV/0!</v>
      </c>
      <c r="AV437" s="766">
        <v>0</v>
      </c>
      <c r="AW437" s="766" t="e">
        <f>AW402</f>
        <v>#DIV/0!</v>
      </c>
      <c r="AX437" s="766" t="e">
        <f>AX402</f>
        <v>#DIV/0!</v>
      </c>
      <c r="AY437" s="946"/>
      <c r="AZ437" s="944"/>
      <c r="BB437" s="945"/>
      <c r="BC437" s="766" t="e">
        <f>BE402+BF402</f>
        <v>#DIV/0!</v>
      </c>
      <c r="BD437" s="766">
        <v>0</v>
      </c>
      <c r="BE437" s="766" t="e">
        <f>BE402</f>
        <v>#DIV/0!</v>
      </c>
      <c r="BF437" s="766" t="e">
        <f>BF402</f>
        <v>#DIV/0!</v>
      </c>
      <c r="BG437" s="946"/>
      <c r="BH437" s="944"/>
      <c r="BJ437" s="945"/>
      <c r="BK437" s="766" t="e">
        <f>BM402+BN402</f>
        <v>#DIV/0!</v>
      </c>
      <c r="BL437" s="766">
        <v>0</v>
      </c>
      <c r="BM437" s="766" t="e">
        <f>BM402</f>
        <v>#DIV/0!</v>
      </c>
      <c r="BN437" s="766" t="e">
        <f>BN402</f>
        <v>#DIV/0!</v>
      </c>
      <c r="BO437" s="946"/>
      <c r="BP437" s="944"/>
      <c r="BR437" s="945"/>
      <c r="BS437" s="766" t="e">
        <f>BU402+BV402</f>
        <v>#DIV/0!</v>
      </c>
      <c r="BT437" s="766">
        <v>0</v>
      </c>
      <c r="BU437" s="766" t="e">
        <f>BU402</f>
        <v>#DIV/0!</v>
      </c>
      <c r="BV437" s="766" t="e">
        <f>BV402</f>
        <v>#DIV/0!</v>
      </c>
      <c r="BW437" s="946"/>
      <c r="BX437" s="944"/>
      <c r="BZ437" s="945"/>
      <c r="CA437" s="766" t="e">
        <f>CC402+CD402</f>
        <v>#DIV/0!</v>
      </c>
      <c r="CB437" s="766">
        <v>0</v>
      </c>
      <c r="CC437" s="766" t="e">
        <f>CC402</f>
        <v>#DIV/0!</v>
      </c>
      <c r="CD437" s="766" t="e">
        <f>CD402</f>
        <v>#DIV/0!</v>
      </c>
      <c r="CE437" s="946"/>
      <c r="CF437" s="944"/>
      <c r="CH437" s="945"/>
      <c r="CI437" s="766" t="e">
        <f>CK402+CL402</f>
        <v>#DIV/0!</v>
      </c>
      <c r="CJ437" s="766">
        <v>0</v>
      </c>
      <c r="CK437" s="766" t="e">
        <f>CK402</f>
        <v>#DIV/0!</v>
      </c>
      <c r="CL437" s="766" t="e">
        <f>CL402</f>
        <v>#DIV/0!</v>
      </c>
      <c r="CM437" s="946"/>
      <c r="CN437" s="944"/>
      <c r="CP437" s="945"/>
      <c r="CQ437" s="766" t="e">
        <f>CS402+CT402</f>
        <v>#DIV/0!</v>
      </c>
      <c r="CR437" s="766">
        <v>0</v>
      </c>
      <c r="CS437" s="766" t="e">
        <f>CS402</f>
        <v>#DIV/0!</v>
      </c>
      <c r="CT437" s="766" t="e">
        <f>CT402</f>
        <v>#DIV/0!</v>
      </c>
      <c r="CU437" s="946"/>
      <c r="CV437" s="944"/>
      <c r="CX437" s="945"/>
      <c r="CY437" s="766" t="e">
        <f>DA402+DB402</f>
        <v>#DIV/0!</v>
      </c>
      <c r="CZ437" s="766">
        <v>0</v>
      </c>
      <c r="DA437" s="766" t="e">
        <f>DA402</f>
        <v>#DIV/0!</v>
      </c>
      <c r="DB437" s="766" t="e">
        <f>DB402</f>
        <v>#DIV/0!</v>
      </c>
      <c r="DC437" s="946"/>
      <c r="DD437" s="944"/>
      <c r="DF437" s="945"/>
      <c r="DG437" s="766" t="e">
        <f>DI402+DJ402</f>
        <v>#DIV/0!</v>
      </c>
      <c r="DH437" s="766">
        <v>0</v>
      </c>
      <c r="DI437" s="766" t="e">
        <f>DI402</f>
        <v>#DIV/0!</v>
      </c>
      <c r="DJ437" s="766" t="e">
        <f>DJ402</f>
        <v>#DIV/0!</v>
      </c>
      <c r="DK437" s="946"/>
      <c r="DL437" s="944"/>
      <c r="DN437" s="945"/>
      <c r="DO437" s="766" t="e">
        <f>DQ402+DR402</f>
        <v>#DIV/0!</v>
      </c>
      <c r="DP437" s="766">
        <v>0</v>
      </c>
      <c r="DQ437" s="766" t="e">
        <f>DQ402</f>
        <v>#DIV/0!</v>
      </c>
      <c r="DR437" s="766" t="e">
        <f>DR402</f>
        <v>#DIV/0!</v>
      </c>
      <c r="DS437" s="946"/>
      <c r="DT437" s="944"/>
      <c r="DV437" s="945"/>
      <c r="DW437" s="766" t="e">
        <f>DY402+DZ402</f>
        <v>#DIV/0!</v>
      </c>
      <c r="DX437" s="766">
        <v>0</v>
      </c>
      <c r="DY437" s="766" t="e">
        <f>DY402</f>
        <v>#DIV/0!</v>
      </c>
      <c r="DZ437" s="766" t="e">
        <f>DZ402</f>
        <v>#DIV/0!</v>
      </c>
      <c r="EA437" s="946"/>
      <c r="EB437" s="944"/>
      <c r="ED437" s="945"/>
      <c r="EE437" s="766" t="e">
        <f>EG402+EH402</f>
        <v>#DIV/0!</v>
      </c>
      <c r="EF437" s="766">
        <v>0</v>
      </c>
      <c r="EG437" s="766" t="e">
        <f>EG402</f>
        <v>#DIV/0!</v>
      </c>
      <c r="EH437" s="766" t="e">
        <f>EH402</f>
        <v>#DIV/0!</v>
      </c>
      <c r="EI437" s="946"/>
      <c r="EJ437" s="944"/>
      <c r="EL437" s="945"/>
      <c r="EM437" s="766" t="e">
        <f>EO402+EP402</f>
        <v>#DIV/0!</v>
      </c>
      <c r="EN437" s="766">
        <v>0</v>
      </c>
      <c r="EO437" s="766" t="e">
        <f>EO402</f>
        <v>#DIV/0!</v>
      </c>
      <c r="EP437" s="766" t="e">
        <f>EP402</f>
        <v>#DIV/0!</v>
      </c>
      <c r="EQ437" s="946"/>
      <c r="ER437" s="944"/>
      <c r="ET437" s="945"/>
      <c r="EU437" s="766" t="e">
        <f>EW402+EX402</f>
        <v>#DIV/0!</v>
      </c>
      <c r="EV437" s="766">
        <v>0</v>
      </c>
      <c r="EW437" s="766" t="e">
        <f>EW402</f>
        <v>#DIV/0!</v>
      </c>
      <c r="EX437" s="766" t="e">
        <f>EX402</f>
        <v>#DIV/0!</v>
      </c>
      <c r="EY437" s="946"/>
      <c r="EZ437" s="944"/>
      <c r="FB437" s="945"/>
      <c r="FC437" s="766" t="e">
        <f>FE402+FF402</f>
        <v>#DIV/0!</v>
      </c>
      <c r="FD437" s="766">
        <v>0</v>
      </c>
      <c r="FE437" s="766" t="e">
        <f>FE402</f>
        <v>#DIV/0!</v>
      </c>
      <c r="FF437" s="766" t="e">
        <f>FF402</f>
        <v>#DIV/0!</v>
      </c>
      <c r="FG437" s="946"/>
      <c r="FH437" s="944"/>
      <c r="FJ437" s="945"/>
      <c r="FK437" s="766" t="e">
        <f>FM402+FN402</f>
        <v>#DIV/0!</v>
      </c>
      <c r="FL437" s="766">
        <v>0</v>
      </c>
      <c r="FM437" s="766" t="e">
        <f>FM402</f>
        <v>#DIV/0!</v>
      </c>
      <c r="FN437" s="766" t="e">
        <f>FN402</f>
        <v>#DIV/0!</v>
      </c>
      <c r="FO437" s="946"/>
    </row>
    <row r="438" spans="2:171">
      <c r="C438" s="108" t="s">
        <v>475</v>
      </c>
      <c r="D438" s="944"/>
      <c r="E438" s="966"/>
      <c r="F438" s="945"/>
      <c r="G438" s="1425">
        <f>SUM(G432:G437)</f>
        <v>0</v>
      </c>
      <c r="H438" s="1425">
        <f>SUM(H432:H437)</f>
        <v>0</v>
      </c>
      <c r="I438" s="1425">
        <f>SUM(I432:I437)</f>
        <v>0</v>
      </c>
      <c r="J438" s="1425">
        <f>SUM(J432:J437)</f>
        <v>0</v>
      </c>
      <c r="K438" s="946"/>
      <c r="L438" s="944"/>
      <c r="N438" s="945"/>
      <c r="O438" s="1425" t="e">
        <f>SUM(O432:O437)</f>
        <v>#DIV/0!</v>
      </c>
      <c r="P438" s="1425">
        <f>SUM(P432:P437)</f>
        <v>0</v>
      </c>
      <c r="Q438" s="1425" t="e">
        <f>SUM(Q432:Q437)</f>
        <v>#DIV/0!</v>
      </c>
      <c r="R438" s="1425" t="e">
        <f>SUM(R432:R437)</f>
        <v>#DIV/0!</v>
      </c>
      <c r="S438" s="946"/>
      <c r="T438" s="944"/>
      <c r="V438" s="945"/>
      <c r="W438" s="1425" t="e">
        <f>SUM(W432:W437)</f>
        <v>#DIV/0!</v>
      </c>
      <c r="X438" s="1425">
        <f>SUM(X432:X437)</f>
        <v>0</v>
      </c>
      <c r="Y438" s="1425" t="e">
        <f>SUM(Y432:Y437)</f>
        <v>#DIV/0!</v>
      </c>
      <c r="Z438" s="1425" t="e">
        <f>SUM(Z432:Z437)</f>
        <v>#DIV/0!</v>
      </c>
      <c r="AA438" s="946"/>
      <c r="AB438" s="944"/>
      <c r="AD438" s="945"/>
      <c r="AE438" s="1425" t="e">
        <f>SUM(AE432:AE437)</f>
        <v>#DIV/0!</v>
      </c>
      <c r="AF438" s="1425">
        <f>SUM(AF432:AF437)</f>
        <v>0</v>
      </c>
      <c r="AG438" s="1425" t="e">
        <f>SUM(AG432:AG437)</f>
        <v>#DIV/0!</v>
      </c>
      <c r="AH438" s="1425" t="e">
        <f>SUM(AH432:AH437)</f>
        <v>#DIV/0!</v>
      </c>
      <c r="AI438" s="946"/>
      <c r="AJ438" s="944"/>
      <c r="AL438" s="945"/>
      <c r="AM438" s="1425" t="e">
        <f>SUM(AM432:AM437)</f>
        <v>#DIV/0!</v>
      </c>
      <c r="AN438" s="1425">
        <f>SUM(AN432:AN437)</f>
        <v>0</v>
      </c>
      <c r="AO438" s="1425" t="e">
        <f>SUM(AO432:AO437)</f>
        <v>#DIV/0!</v>
      </c>
      <c r="AP438" s="1425" t="e">
        <f>SUM(AP432:AP437)</f>
        <v>#DIV/0!</v>
      </c>
      <c r="AQ438" s="946"/>
      <c r="AR438" s="944"/>
      <c r="AT438" s="945"/>
      <c r="AU438" s="1425" t="e">
        <f>SUM(AU432:AU437)</f>
        <v>#DIV/0!</v>
      </c>
      <c r="AV438" s="1425">
        <f>SUM(AV432:AV437)</f>
        <v>0</v>
      </c>
      <c r="AW438" s="1425" t="e">
        <f>SUM(AW432:AW437)</f>
        <v>#DIV/0!</v>
      </c>
      <c r="AX438" s="1425" t="e">
        <f>SUM(AX432:AX437)</f>
        <v>#DIV/0!</v>
      </c>
      <c r="AY438" s="946"/>
      <c r="AZ438" s="944"/>
      <c r="BB438" s="945"/>
      <c r="BC438" s="1425" t="e">
        <f>SUM(BC432:BC437)</f>
        <v>#DIV/0!</v>
      </c>
      <c r="BD438" s="1425">
        <f>SUM(BD432:BD437)</f>
        <v>0</v>
      </c>
      <c r="BE438" s="1425" t="e">
        <f>SUM(BE432:BE437)</f>
        <v>#DIV/0!</v>
      </c>
      <c r="BF438" s="1425" t="e">
        <f>SUM(BF432:BF437)</f>
        <v>#DIV/0!</v>
      </c>
      <c r="BG438" s="946"/>
      <c r="BH438" s="944"/>
      <c r="BJ438" s="945"/>
      <c r="BK438" s="1425" t="e">
        <f>SUM(BK432:BK437)</f>
        <v>#DIV/0!</v>
      </c>
      <c r="BL438" s="1425">
        <f>SUM(BL432:BL437)</f>
        <v>0</v>
      </c>
      <c r="BM438" s="1425" t="e">
        <f>SUM(BM432:BM437)</f>
        <v>#DIV/0!</v>
      </c>
      <c r="BN438" s="1425" t="e">
        <f>SUM(BN432:BN437)</f>
        <v>#DIV/0!</v>
      </c>
      <c r="BO438" s="946"/>
      <c r="BP438" s="944"/>
      <c r="BR438" s="945"/>
      <c r="BS438" s="1425" t="e">
        <f>SUM(BS432:BS437)</f>
        <v>#DIV/0!</v>
      </c>
      <c r="BT438" s="1425">
        <f>SUM(BT432:BT437)</f>
        <v>0</v>
      </c>
      <c r="BU438" s="1425" t="e">
        <f>SUM(BU432:BU437)</f>
        <v>#DIV/0!</v>
      </c>
      <c r="BV438" s="1425" t="e">
        <f>SUM(BV432:BV437)</f>
        <v>#DIV/0!</v>
      </c>
      <c r="BW438" s="946"/>
      <c r="BX438" s="944"/>
      <c r="BZ438" s="945"/>
      <c r="CA438" s="1425" t="e">
        <f>SUM(CA432:CA437)</f>
        <v>#DIV/0!</v>
      </c>
      <c r="CB438" s="1425">
        <f>SUM(CB432:CB437)</f>
        <v>0</v>
      </c>
      <c r="CC438" s="1425" t="e">
        <f>SUM(CC432:CC437)</f>
        <v>#DIV/0!</v>
      </c>
      <c r="CD438" s="1425" t="e">
        <f>SUM(CD432:CD437)</f>
        <v>#DIV/0!</v>
      </c>
      <c r="CE438" s="946"/>
      <c r="CF438" s="944"/>
      <c r="CH438" s="945"/>
      <c r="CI438" s="1425" t="e">
        <f>SUM(CI432:CI437)</f>
        <v>#DIV/0!</v>
      </c>
      <c r="CJ438" s="1425">
        <f>SUM(CJ432:CJ437)</f>
        <v>0</v>
      </c>
      <c r="CK438" s="1425" t="e">
        <f>SUM(CK432:CK437)</f>
        <v>#DIV/0!</v>
      </c>
      <c r="CL438" s="1425" t="e">
        <f>SUM(CL432:CL437)</f>
        <v>#DIV/0!</v>
      </c>
      <c r="CM438" s="946"/>
      <c r="CN438" s="944"/>
      <c r="CP438" s="945"/>
      <c r="CQ438" s="1425" t="e">
        <f>SUM(CQ432:CQ437)</f>
        <v>#DIV/0!</v>
      </c>
      <c r="CR438" s="1425">
        <f>SUM(CR432:CR437)</f>
        <v>0</v>
      </c>
      <c r="CS438" s="1425" t="e">
        <f>SUM(CS432:CS437)</f>
        <v>#DIV/0!</v>
      </c>
      <c r="CT438" s="1425" t="e">
        <f>SUM(CT432:CT437)</f>
        <v>#DIV/0!</v>
      </c>
      <c r="CU438" s="946"/>
      <c r="CV438" s="944"/>
      <c r="CX438" s="945"/>
      <c r="CY438" s="1425" t="e">
        <f>SUM(CY432:CY437)</f>
        <v>#DIV/0!</v>
      </c>
      <c r="CZ438" s="1425">
        <f>SUM(CZ432:CZ437)</f>
        <v>0</v>
      </c>
      <c r="DA438" s="1425" t="e">
        <f>SUM(DA432:DA437)</f>
        <v>#DIV/0!</v>
      </c>
      <c r="DB438" s="1425" t="e">
        <f>SUM(DB432:DB437)</f>
        <v>#DIV/0!</v>
      </c>
      <c r="DC438" s="946"/>
      <c r="DD438" s="944"/>
      <c r="DF438" s="945"/>
      <c r="DG438" s="1425" t="e">
        <f>SUM(DG432:DG437)</f>
        <v>#DIV/0!</v>
      </c>
      <c r="DH438" s="1425">
        <f>SUM(DH432:DH437)</f>
        <v>0</v>
      </c>
      <c r="DI438" s="1425" t="e">
        <f>SUM(DI432:DI437)</f>
        <v>#DIV/0!</v>
      </c>
      <c r="DJ438" s="1425" t="e">
        <f>SUM(DJ432:DJ437)</f>
        <v>#DIV/0!</v>
      </c>
      <c r="DK438" s="946"/>
      <c r="DL438" s="944"/>
      <c r="DN438" s="945"/>
      <c r="DO438" s="1425" t="e">
        <f>SUM(DO432:DO437)</f>
        <v>#DIV/0!</v>
      </c>
      <c r="DP438" s="1425">
        <f>SUM(DP432:DP437)</f>
        <v>0</v>
      </c>
      <c r="DQ438" s="1425" t="e">
        <f>SUM(DQ432:DQ437)</f>
        <v>#DIV/0!</v>
      </c>
      <c r="DR438" s="1425" t="e">
        <f>SUM(DR432:DR437)</f>
        <v>#DIV/0!</v>
      </c>
      <c r="DS438" s="946"/>
      <c r="DT438" s="944"/>
      <c r="DV438" s="945"/>
      <c r="DW438" s="1425" t="e">
        <f>SUM(DW432:DW437)</f>
        <v>#DIV/0!</v>
      </c>
      <c r="DX438" s="1425">
        <f>SUM(DX432:DX437)</f>
        <v>0</v>
      </c>
      <c r="DY438" s="1425" t="e">
        <f>SUM(DY432:DY437)</f>
        <v>#DIV/0!</v>
      </c>
      <c r="DZ438" s="1425" t="e">
        <f>SUM(DZ432:DZ437)</f>
        <v>#DIV/0!</v>
      </c>
      <c r="EA438" s="946"/>
      <c r="EB438" s="944"/>
      <c r="ED438" s="945"/>
      <c r="EE438" s="1425" t="e">
        <f>SUM(EE432:EE437)</f>
        <v>#DIV/0!</v>
      </c>
      <c r="EF438" s="1425">
        <f>SUM(EF432:EF437)</f>
        <v>0</v>
      </c>
      <c r="EG438" s="1425" t="e">
        <f>SUM(EG432:EG437)</f>
        <v>#DIV/0!</v>
      </c>
      <c r="EH438" s="1425" t="e">
        <f>SUM(EH432:EH437)</f>
        <v>#DIV/0!</v>
      </c>
      <c r="EI438" s="946"/>
      <c r="EJ438" s="944"/>
      <c r="EL438" s="945"/>
      <c r="EM438" s="1425" t="e">
        <f>SUM(EM432:EM437)</f>
        <v>#DIV/0!</v>
      </c>
      <c r="EN438" s="1425">
        <f>SUM(EN432:EN437)</f>
        <v>0</v>
      </c>
      <c r="EO438" s="1425" t="e">
        <f>SUM(EO432:EO437)</f>
        <v>#DIV/0!</v>
      </c>
      <c r="EP438" s="1425" t="e">
        <f>SUM(EP432:EP437)</f>
        <v>#DIV/0!</v>
      </c>
      <c r="EQ438" s="946"/>
      <c r="ER438" s="944"/>
      <c r="ET438" s="945"/>
      <c r="EU438" s="1425" t="e">
        <f>SUM(EU432:EU437)</f>
        <v>#DIV/0!</v>
      </c>
      <c r="EV438" s="1425">
        <f>SUM(EV432:EV437)</f>
        <v>0</v>
      </c>
      <c r="EW438" s="1425" t="e">
        <f>SUM(EW432:EW437)</f>
        <v>#DIV/0!</v>
      </c>
      <c r="EX438" s="1425" t="e">
        <f>SUM(EX432:EX437)</f>
        <v>#DIV/0!</v>
      </c>
      <c r="EY438" s="946"/>
      <c r="EZ438" s="944"/>
      <c r="FB438" s="945"/>
      <c r="FC438" s="1425" t="e">
        <f>SUM(FC432:FC437)</f>
        <v>#DIV/0!</v>
      </c>
      <c r="FD438" s="1425">
        <f>SUM(FD432:FD437)</f>
        <v>0</v>
      </c>
      <c r="FE438" s="1425" t="e">
        <f>SUM(FE432:FE437)</f>
        <v>#DIV/0!</v>
      </c>
      <c r="FF438" s="1425" t="e">
        <f>SUM(FF432:FF437)</f>
        <v>#DIV/0!</v>
      </c>
      <c r="FG438" s="946"/>
      <c r="FH438" s="944"/>
      <c r="FJ438" s="945"/>
      <c r="FK438" s="1425" t="e">
        <f>SUM(FK432:FK437)</f>
        <v>#DIV/0!</v>
      </c>
      <c r="FL438" s="1425">
        <f>SUM(FL432:FL437)</f>
        <v>0</v>
      </c>
      <c r="FM438" s="1425" t="e">
        <f>SUM(FM432:FM437)</f>
        <v>#DIV/0!</v>
      </c>
      <c r="FN438" s="1425" t="e">
        <f>SUM(FN432:FN437)</f>
        <v>#DIV/0!</v>
      </c>
      <c r="FO438" s="946"/>
    </row>
    <row r="439" spans="2:171">
      <c r="C439" s="123" t="s">
        <v>707</v>
      </c>
      <c r="D439" s="1128" t="s">
        <v>579</v>
      </c>
      <c r="E439" s="948"/>
      <c r="F439" s="948"/>
      <c r="G439" s="1426" t="e">
        <f>H439+I439+J439</f>
        <v>#DIV/0!</v>
      </c>
      <c r="H439" s="1426" t="e">
        <f>H438/G438</f>
        <v>#DIV/0!</v>
      </c>
      <c r="I439" s="1426" t="e">
        <f>I438/G438</f>
        <v>#DIV/0!</v>
      </c>
      <c r="J439" s="1426" t="e">
        <f>J438/G438</f>
        <v>#DIV/0!</v>
      </c>
      <c r="K439" s="951"/>
      <c r="L439" s="947" t="s">
        <v>579</v>
      </c>
      <c r="M439" s="948"/>
      <c r="N439" s="948"/>
      <c r="O439" s="1426" t="e">
        <f>P439+Q439+R439</f>
        <v>#DIV/0!</v>
      </c>
      <c r="P439" s="1426" t="e">
        <f>P438/O438</f>
        <v>#DIV/0!</v>
      </c>
      <c r="Q439" s="1426" t="e">
        <f>Q438/O438</f>
        <v>#DIV/0!</v>
      </c>
      <c r="R439" s="1426" t="e">
        <f>R438/O438</f>
        <v>#DIV/0!</v>
      </c>
      <c r="S439" s="951"/>
      <c r="T439" s="947" t="s">
        <v>579</v>
      </c>
      <c r="U439" s="948"/>
      <c r="V439" s="948"/>
      <c r="W439" s="1426" t="e">
        <f>X439+Y439+Z439</f>
        <v>#DIV/0!</v>
      </c>
      <c r="X439" s="1426" t="e">
        <f>X438/W438</f>
        <v>#DIV/0!</v>
      </c>
      <c r="Y439" s="1426" t="e">
        <f>Y438/W438</f>
        <v>#DIV/0!</v>
      </c>
      <c r="Z439" s="1426" t="e">
        <f>Z438/W438</f>
        <v>#DIV/0!</v>
      </c>
      <c r="AA439" s="951"/>
      <c r="AB439" s="947" t="s">
        <v>579</v>
      </c>
      <c r="AC439" s="948"/>
      <c r="AD439" s="948"/>
      <c r="AE439" s="1426" t="e">
        <f>AF439+AG439+AH439</f>
        <v>#DIV/0!</v>
      </c>
      <c r="AF439" s="1426" t="e">
        <f>AF438/AE438</f>
        <v>#DIV/0!</v>
      </c>
      <c r="AG439" s="1426" t="e">
        <f>AG438/AE438</f>
        <v>#DIV/0!</v>
      </c>
      <c r="AH439" s="1426" t="e">
        <f>AH438/AE438</f>
        <v>#DIV/0!</v>
      </c>
      <c r="AI439" s="951"/>
      <c r="AJ439" s="1870" t="s">
        <v>579</v>
      </c>
      <c r="AK439" s="948"/>
      <c r="AL439" s="948"/>
      <c r="AM439" s="1426" t="e">
        <f>AN439+AO439+AP439</f>
        <v>#DIV/0!</v>
      </c>
      <c r="AN439" s="1426" t="e">
        <f>AN438/AM438</f>
        <v>#DIV/0!</v>
      </c>
      <c r="AO439" s="1426" t="e">
        <f>AO438/AM438</f>
        <v>#DIV/0!</v>
      </c>
      <c r="AP439" s="1426" t="e">
        <f>AP438/AM438</f>
        <v>#DIV/0!</v>
      </c>
      <c r="AQ439" s="951"/>
      <c r="AR439" s="947" t="s">
        <v>579</v>
      </c>
      <c r="AS439" s="948"/>
      <c r="AT439" s="948"/>
      <c r="AU439" s="1426" t="e">
        <f>AV439+AW439+AX439</f>
        <v>#DIV/0!</v>
      </c>
      <c r="AV439" s="1426" t="e">
        <f>AV438/AU438</f>
        <v>#DIV/0!</v>
      </c>
      <c r="AW439" s="1426" t="e">
        <f>AW438/AU438</f>
        <v>#DIV/0!</v>
      </c>
      <c r="AX439" s="1426" t="e">
        <f>AX438/AU438</f>
        <v>#DIV/0!</v>
      </c>
      <c r="AY439" s="951"/>
      <c r="AZ439" s="947" t="s">
        <v>579</v>
      </c>
      <c r="BA439" s="948"/>
      <c r="BB439" s="948"/>
      <c r="BC439" s="1426" t="e">
        <f>BD439+BE439+BF439</f>
        <v>#DIV/0!</v>
      </c>
      <c r="BD439" s="1426" t="e">
        <f>BD438/BC438</f>
        <v>#DIV/0!</v>
      </c>
      <c r="BE439" s="1426" t="e">
        <f>BE438/BC438</f>
        <v>#DIV/0!</v>
      </c>
      <c r="BF439" s="1426" t="e">
        <f>BF438/BC438</f>
        <v>#DIV/0!</v>
      </c>
      <c r="BG439" s="951"/>
      <c r="BH439" s="947" t="s">
        <v>579</v>
      </c>
      <c r="BI439" s="948"/>
      <c r="BJ439" s="948"/>
      <c r="BK439" s="1426" t="e">
        <f>BL439+BM439+BN439</f>
        <v>#DIV/0!</v>
      </c>
      <c r="BL439" s="1426" t="e">
        <f>BL438/BK438</f>
        <v>#DIV/0!</v>
      </c>
      <c r="BM439" s="1426" t="e">
        <f>BM438/BK438</f>
        <v>#DIV/0!</v>
      </c>
      <c r="BN439" s="1426" t="e">
        <f>BN438/BK438</f>
        <v>#DIV/0!</v>
      </c>
      <c r="BO439" s="951"/>
      <c r="BP439" s="947" t="s">
        <v>579</v>
      </c>
      <c r="BQ439" s="948"/>
      <c r="BR439" s="948"/>
      <c r="BS439" s="1426" t="e">
        <f>BT439+BU439+BV439</f>
        <v>#DIV/0!</v>
      </c>
      <c r="BT439" s="1426" t="e">
        <f>BT438/BS438</f>
        <v>#DIV/0!</v>
      </c>
      <c r="BU439" s="1426" t="e">
        <f>BU438/BS438</f>
        <v>#DIV/0!</v>
      </c>
      <c r="BV439" s="1426" t="e">
        <f>BV438/BS438</f>
        <v>#DIV/0!</v>
      </c>
      <c r="BW439" s="951"/>
      <c r="BX439" s="947" t="s">
        <v>579</v>
      </c>
      <c r="BY439" s="948"/>
      <c r="BZ439" s="948"/>
      <c r="CA439" s="1426" t="e">
        <f>CB439+CC439+CD439</f>
        <v>#DIV/0!</v>
      </c>
      <c r="CB439" s="1426" t="e">
        <f>CB438/CA438</f>
        <v>#DIV/0!</v>
      </c>
      <c r="CC439" s="1426" t="e">
        <f>CC438/CA438</f>
        <v>#DIV/0!</v>
      </c>
      <c r="CD439" s="1426" t="e">
        <f>CD438/CA438</f>
        <v>#DIV/0!</v>
      </c>
      <c r="CE439" s="951"/>
      <c r="CF439" s="947" t="s">
        <v>579</v>
      </c>
      <c r="CG439" s="948"/>
      <c r="CH439" s="948"/>
      <c r="CI439" s="1426" t="e">
        <f>CJ439+CK439+CL439</f>
        <v>#DIV/0!</v>
      </c>
      <c r="CJ439" s="1426" t="e">
        <f>CJ438/CI438</f>
        <v>#DIV/0!</v>
      </c>
      <c r="CK439" s="1426" t="e">
        <f>CK438/CI438</f>
        <v>#DIV/0!</v>
      </c>
      <c r="CL439" s="1426" t="e">
        <f>CL438/CI438</f>
        <v>#DIV/0!</v>
      </c>
      <c r="CM439" s="951"/>
      <c r="CN439" s="947" t="s">
        <v>579</v>
      </c>
      <c r="CO439" s="948"/>
      <c r="CP439" s="948"/>
      <c r="CQ439" s="1426" t="e">
        <f>CR439+CS439+CT439</f>
        <v>#DIV/0!</v>
      </c>
      <c r="CR439" s="1426" t="e">
        <f>CR438/CQ438</f>
        <v>#DIV/0!</v>
      </c>
      <c r="CS439" s="1426" t="e">
        <f>CS438/CQ438</f>
        <v>#DIV/0!</v>
      </c>
      <c r="CT439" s="1426" t="e">
        <f>CT438/CQ438</f>
        <v>#DIV/0!</v>
      </c>
      <c r="CU439" s="951"/>
      <c r="CV439" s="947" t="s">
        <v>579</v>
      </c>
      <c r="CW439" s="948"/>
      <c r="CX439" s="948"/>
      <c r="CY439" s="1426" t="e">
        <f>CZ439+DA439+DB439</f>
        <v>#DIV/0!</v>
      </c>
      <c r="CZ439" s="1426" t="e">
        <f>CZ438/CY438</f>
        <v>#DIV/0!</v>
      </c>
      <c r="DA439" s="1426" t="e">
        <f>DA438/CY438</f>
        <v>#DIV/0!</v>
      </c>
      <c r="DB439" s="1426" t="e">
        <f>DB438/CY438</f>
        <v>#DIV/0!</v>
      </c>
      <c r="DC439" s="951"/>
      <c r="DD439" s="947" t="s">
        <v>579</v>
      </c>
      <c r="DE439" s="948"/>
      <c r="DF439" s="948"/>
      <c r="DG439" s="1426" t="e">
        <f>DH439+DI439+DJ439</f>
        <v>#DIV/0!</v>
      </c>
      <c r="DH439" s="1426" t="e">
        <f>DH438/DG438</f>
        <v>#DIV/0!</v>
      </c>
      <c r="DI439" s="1426" t="e">
        <f>DI438/DG438</f>
        <v>#DIV/0!</v>
      </c>
      <c r="DJ439" s="1426" t="e">
        <f>DJ438/DG438</f>
        <v>#DIV/0!</v>
      </c>
      <c r="DK439" s="951"/>
      <c r="DL439" s="947" t="s">
        <v>579</v>
      </c>
      <c r="DM439" s="948"/>
      <c r="DN439" s="948"/>
      <c r="DO439" s="1426" t="e">
        <f>DP439+DQ439+DR439</f>
        <v>#DIV/0!</v>
      </c>
      <c r="DP439" s="1426" t="e">
        <f>DP438/DO438</f>
        <v>#DIV/0!</v>
      </c>
      <c r="DQ439" s="1426" t="e">
        <f>DQ438/DO438</f>
        <v>#DIV/0!</v>
      </c>
      <c r="DR439" s="1426" t="e">
        <f>DR438/DO438</f>
        <v>#DIV/0!</v>
      </c>
      <c r="DS439" s="951"/>
      <c r="DT439" s="947" t="s">
        <v>579</v>
      </c>
      <c r="DU439" s="948"/>
      <c r="DV439" s="948"/>
      <c r="DW439" s="1426" t="e">
        <f>DX439+DY439+DZ439</f>
        <v>#DIV/0!</v>
      </c>
      <c r="DX439" s="1426" t="e">
        <f>DX438/DW438</f>
        <v>#DIV/0!</v>
      </c>
      <c r="DY439" s="1426" t="e">
        <f>DY438/DW438</f>
        <v>#DIV/0!</v>
      </c>
      <c r="DZ439" s="1426" t="e">
        <f>DZ438/DW438</f>
        <v>#DIV/0!</v>
      </c>
      <c r="EA439" s="951"/>
      <c r="EB439" s="947" t="s">
        <v>579</v>
      </c>
      <c r="EC439" s="948"/>
      <c r="ED439" s="948"/>
      <c r="EE439" s="1426" t="e">
        <f>EF439+EG439+EH439</f>
        <v>#DIV/0!</v>
      </c>
      <c r="EF439" s="1426" t="e">
        <f>EF438/EE438</f>
        <v>#DIV/0!</v>
      </c>
      <c r="EG439" s="1426" t="e">
        <f>EG438/EE438</f>
        <v>#DIV/0!</v>
      </c>
      <c r="EH439" s="1426" t="e">
        <f>EH438/EE438</f>
        <v>#DIV/0!</v>
      </c>
      <c r="EI439" s="951"/>
      <c r="EJ439" s="947" t="s">
        <v>579</v>
      </c>
      <c r="EK439" s="948"/>
      <c r="EL439" s="948"/>
      <c r="EM439" s="1426" t="e">
        <f>EN439+EO439+EP439</f>
        <v>#DIV/0!</v>
      </c>
      <c r="EN439" s="1426" t="e">
        <f>EN438/EM438</f>
        <v>#DIV/0!</v>
      </c>
      <c r="EO439" s="1426" t="e">
        <f>EO438/EM438</f>
        <v>#DIV/0!</v>
      </c>
      <c r="EP439" s="1426" t="e">
        <f>EP438/EM438</f>
        <v>#DIV/0!</v>
      </c>
      <c r="EQ439" s="951"/>
      <c r="ER439" s="947" t="s">
        <v>579</v>
      </c>
      <c r="ES439" s="948"/>
      <c r="ET439" s="948"/>
      <c r="EU439" s="1426" t="e">
        <f>EV439+EW439+EX439</f>
        <v>#DIV/0!</v>
      </c>
      <c r="EV439" s="1426" t="e">
        <f>EV438/EU438</f>
        <v>#DIV/0!</v>
      </c>
      <c r="EW439" s="1426" t="e">
        <f>EW438/EU438</f>
        <v>#DIV/0!</v>
      </c>
      <c r="EX439" s="1426" t="e">
        <f>EX438/EU438</f>
        <v>#DIV/0!</v>
      </c>
      <c r="EY439" s="951"/>
      <c r="EZ439" s="947" t="s">
        <v>579</v>
      </c>
      <c r="FA439" s="948"/>
      <c r="FB439" s="948"/>
      <c r="FC439" s="1426" t="e">
        <f>FD439+FE439+FF439</f>
        <v>#DIV/0!</v>
      </c>
      <c r="FD439" s="1426" t="e">
        <f>FD438/FC438</f>
        <v>#DIV/0!</v>
      </c>
      <c r="FE439" s="1426" t="e">
        <f>FE438/FC438</f>
        <v>#DIV/0!</v>
      </c>
      <c r="FF439" s="1426" t="e">
        <f>FF438/FC438</f>
        <v>#DIV/0!</v>
      </c>
      <c r="FG439" s="951"/>
      <c r="FH439" s="947" t="s">
        <v>579</v>
      </c>
      <c r="FI439" s="948"/>
      <c r="FJ439" s="948"/>
      <c r="FK439" s="1426" t="e">
        <f>FL439+FM439+FN439</f>
        <v>#DIV/0!</v>
      </c>
      <c r="FL439" s="1426" t="e">
        <f>FL438/FK438</f>
        <v>#DIV/0!</v>
      </c>
      <c r="FM439" s="1426" t="e">
        <f>FM438/FK438</f>
        <v>#DIV/0!</v>
      </c>
      <c r="FN439" s="1426" t="e">
        <f>FN438/FK438</f>
        <v>#DIV/0!</v>
      </c>
      <c r="FO439" s="951"/>
    </row>
    <row r="440" spans="2:171">
      <c r="K440" s="946"/>
      <c r="S440" s="946"/>
      <c r="AA440" s="946"/>
      <c r="AI440" s="946"/>
      <c r="AQ440" s="946"/>
      <c r="AY440" s="946"/>
      <c r="BG440" s="946"/>
      <c r="BO440" s="946"/>
      <c r="BW440" s="946"/>
      <c r="CE440" s="946"/>
      <c r="CM440" s="946"/>
      <c r="CU440" s="946"/>
      <c r="DC440" s="946"/>
      <c r="DK440" s="946"/>
      <c r="DS440" s="946"/>
      <c r="EA440" s="946"/>
      <c r="EI440" s="946"/>
      <c r="EQ440" s="946"/>
      <c r="EY440" s="946"/>
      <c r="FG440" s="946"/>
      <c r="FO440" s="946"/>
    </row>
    <row r="441" spans="2:171">
      <c r="E441" s="301" t="s">
        <v>473</v>
      </c>
      <c r="G441" s="302" t="s">
        <v>104</v>
      </c>
      <c r="H441" s="302" t="s">
        <v>105</v>
      </c>
      <c r="I441" s="302" t="s">
        <v>106</v>
      </c>
      <c r="J441" s="303" t="s">
        <v>464</v>
      </c>
      <c r="K441" s="946"/>
      <c r="O441" s="302" t="s">
        <v>104</v>
      </c>
      <c r="P441" s="302" t="s">
        <v>105</v>
      </c>
      <c r="Q441" s="302" t="s">
        <v>106</v>
      </c>
      <c r="R441" s="303" t="s">
        <v>464</v>
      </c>
      <c r="S441" s="946"/>
      <c r="W441" s="302" t="s">
        <v>104</v>
      </c>
      <c r="X441" s="302" t="s">
        <v>105</v>
      </c>
      <c r="Y441" s="302" t="s">
        <v>106</v>
      </c>
      <c r="Z441" s="303" t="s">
        <v>464</v>
      </c>
      <c r="AA441" s="946"/>
      <c r="AE441" s="302" t="s">
        <v>104</v>
      </c>
      <c r="AF441" s="302" t="s">
        <v>105</v>
      </c>
      <c r="AG441" s="302" t="s">
        <v>106</v>
      </c>
      <c r="AH441" s="303" t="s">
        <v>464</v>
      </c>
      <c r="AI441" s="946"/>
      <c r="AM441" s="302" t="s">
        <v>104</v>
      </c>
      <c r="AN441" s="302" t="s">
        <v>105</v>
      </c>
      <c r="AO441" s="302" t="s">
        <v>106</v>
      </c>
      <c r="AP441" s="303" t="s">
        <v>464</v>
      </c>
      <c r="AQ441" s="946"/>
      <c r="AU441" s="302" t="s">
        <v>104</v>
      </c>
      <c r="AV441" s="302" t="s">
        <v>105</v>
      </c>
      <c r="AW441" s="302" t="s">
        <v>106</v>
      </c>
      <c r="AX441" s="303" t="s">
        <v>464</v>
      </c>
      <c r="AY441" s="946"/>
      <c r="BC441" s="302" t="s">
        <v>104</v>
      </c>
      <c r="BD441" s="302" t="s">
        <v>105</v>
      </c>
      <c r="BE441" s="302" t="s">
        <v>106</v>
      </c>
      <c r="BF441" s="303" t="s">
        <v>464</v>
      </c>
      <c r="BG441" s="946"/>
      <c r="BK441" s="302" t="s">
        <v>104</v>
      </c>
      <c r="BL441" s="302" t="s">
        <v>105</v>
      </c>
      <c r="BM441" s="302" t="s">
        <v>106</v>
      </c>
      <c r="BN441" s="303" t="s">
        <v>464</v>
      </c>
      <c r="BO441" s="946"/>
      <c r="BS441" s="302" t="s">
        <v>104</v>
      </c>
      <c r="BT441" s="302" t="s">
        <v>105</v>
      </c>
      <c r="BU441" s="302" t="s">
        <v>106</v>
      </c>
      <c r="BV441" s="303" t="s">
        <v>464</v>
      </c>
      <c r="BW441" s="946"/>
      <c r="CA441" s="302" t="s">
        <v>104</v>
      </c>
      <c r="CB441" s="302" t="s">
        <v>105</v>
      </c>
      <c r="CC441" s="302" t="s">
        <v>106</v>
      </c>
      <c r="CD441" s="303" t="s">
        <v>464</v>
      </c>
      <c r="CE441" s="946"/>
      <c r="CI441" s="302" t="s">
        <v>104</v>
      </c>
      <c r="CJ441" s="302" t="s">
        <v>105</v>
      </c>
      <c r="CK441" s="302" t="s">
        <v>106</v>
      </c>
      <c r="CL441" s="303" t="s">
        <v>464</v>
      </c>
      <c r="CM441" s="946"/>
      <c r="CQ441" s="302" t="s">
        <v>104</v>
      </c>
      <c r="CR441" s="302" t="s">
        <v>105</v>
      </c>
      <c r="CS441" s="302" t="s">
        <v>106</v>
      </c>
      <c r="CT441" s="303" t="s">
        <v>464</v>
      </c>
      <c r="CU441" s="946"/>
      <c r="CY441" s="302" t="s">
        <v>104</v>
      </c>
      <c r="CZ441" s="302" t="s">
        <v>105</v>
      </c>
      <c r="DA441" s="302" t="s">
        <v>106</v>
      </c>
      <c r="DB441" s="303" t="s">
        <v>464</v>
      </c>
      <c r="DC441" s="946"/>
      <c r="DG441" s="302" t="s">
        <v>104</v>
      </c>
      <c r="DH441" s="302" t="s">
        <v>105</v>
      </c>
      <c r="DI441" s="302" t="s">
        <v>106</v>
      </c>
      <c r="DJ441" s="303" t="s">
        <v>464</v>
      </c>
      <c r="DK441" s="946"/>
      <c r="DO441" s="302" t="s">
        <v>104</v>
      </c>
      <c r="DP441" s="302" t="s">
        <v>105</v>
      </c>
      <c r="DQ441" s="302" t="s">
        <v>106</v>
      </c>
      <c r="DR441" s="303" t="s">
        <v>464</v>
      </c>
      <c r="DS441" s="946"/>
      <c r="DW441" s="302" t="s">
        <v>104</v>
      </c>
      <c r="DX441" s="302" t="s">
        <v>105</v>
      </c>
      <c r="DY441" s="302" t="s">
        <v>106</v>
      </c>
      <c r="DZ441" s="303" t="s">
        <v>464</v>
      </c>
      <c r="EA441" s="946"/>
      <c r="EE441" s="302" t="s">
        <v>104</v>
      </c>
      <c r="EF441" s="302" t="s">
        <v>105</v>
      </c>
      <c r="EG441" s="302" t="s">
        <v>106</v>
      </c>
      <c r="EH441" s="303" t="s">
        <v>464</v>
      </c>
      <c r="EI441" s="946"/>
      <c r="EM441" s="302" t="s">
        <v>104</v>
      </c>
      <c r="EN441" s="302" t="s">
        <v>105</v>
      </c>
      <c r="EO441" s="302" t="s">
        <v>106</v>
      </c>
      <c r="EP441" s="303" t="s">
        <v>464</v>
      </c>
      <c r="EQ441" s="946"/>
      <c r="EU441" s="302" t="s">
        <v>104</v>
      </c>
      <c r="EV441" s="302" t="s">
        <v>105</v>
      </c>
      <c r="EW441" s="302" t="s">
        <v>106</v>
      </c>
      <c r="EX441" s="303" t="s">
        <v>464</v>
      </c>
      <c r="EY441" s="946"/>
      <c r="FC441" s="302" t="s">
        <v>104</v>
      </c>
      <c r="FD441" s="302" t="s">
        <v>105</v>
      </c>
      <c r="FE441" s="302" t="s">
        <v>106</v>
      </c>
      <c r="FF441" s="303" t="s">
        <v>464</v>
      </c>
      <c r="FG441" s="946"/>
      <c r="FK441" s="302" t="s">
        <v>104</v>
      </c>
      <c r="FL441" s="302" t="s">
        <v>105</v>
      </c>
      <c r="FM441" s="302" t="s">
        <v>106</v>
      </c>
      <c r="FN441" s="303" t="s">
        <v>464</v>
      </c>
      <c r="FO441" s="946"/>
    </row>
    <row r="442" spans="2:171">
      <c r="B442" s="108"/>
      <c r="C442" s="108" t="s">
        <v>126</v>
      </c>
      <c r="D442" s="944"/>
      <c r="E442" s="778" t="str">
        <f>E391</f>
        <v>PTD</v>
      </c>
      <c r="G442" s="766">
        <f t="shared" ref="G442:J443" si="541">G391</f>
        <v>0</v>
      </c>
      <c r="H442" s="766">
        <f t="shared" si="541"/>
        <v>0</v>
      </c>
      <c r="I442" s="766">
        <f t="shared" si="541"/>
        <v>0</v>
      </c>
      <c r="J442" s="766">
        <f t="shared" si="541"/>
        <v>0</v>
      </c>
      <c r="K442" s="951"/>
      <c r="L442" s="944"/>
      <c r="M442" s="945"/>
      <c r="N442" s="945"/>
      <c r="O442" s="766" t="e">
        <f t="shared" ref="O442:R443" si="542">O391</f>
        <v>#DIV/0!</v>
      </c>
      <c r="P442" s="766" t="e">
        <f t="shared" si="542"/>
        <v>#DIV/0!</v>
      </c>
      <c r="Q442" s="766" t="e">
        <f t="shared" si="542"/>
        <v>#DIV/0!</v>
      </c>
      <c r="R442" s="766" t="e">
        <f t="shared" si="542"/>
        <v>#DIV/0!</v>
      </c>
      <c r="S442" s="951"/>
      <c r="T442" s="944"/>
      <c r="U442" s="945"/>
      <c r="V442" s="945"/>
      <c r="W442" s="766" t="e">
        <f t="shared" ref="W442:Z443" si="543">W391</f>
        <v>#DIV/0!</v>
      </c>
      <c r="X442" s="766" t="e">
        <f t="shared" si="543"/>
        <v>#DIV/0!</v>
      </c>
      <c r="Y442" s="766" t="e">
        <f t="shared" si="543"/>
        <v>#DIV/0!</v>
      </c>
      <c r="Z442" s="766" t="e">
        <f t="shared" si="543"/>
        <v>#DIV/0!</v>
      </c>
      <c r="AA442" s="951"/>
      <c r="AB442" s="944"/>
      <c r="AC442" s="945"/>
      <c r="AD442" s="945"/>
      <c r="AE442" s="766" t="e">
        <f t="shared" ref="AE442:AH443" si="544">AE391</f>
        <v>#DIV/0!</v>
      </c>
      <c r="AF442" s="766" t="e">
        <f t="shared" si="544"/>
        <v>#DIV/0!</v>
      </c>
      <c r="AG442" s="766" t="e">
        <f t="shared" si="544"/>
        <v>#DIV/0!</v>
      </c>
      <c r="AH442" s="766" t="e">
        <f t="shared" si="544"/>
        <v>#DIV/0!</v>
      </c>
      <c r="AI442" s="951"/>
      <c r="AJ442" s="944"/>
      <c r="AK442" s="945"/>
      <c r="AL442" s="945"/>
      <c r="AM442" s="766" t="e">
        <f t="shared" ref="AM442:AP443" si="545">AM391</f>
        <v>#DIV/0!</v>
      </c>
      <c r="AN442" s="766" t="e">
        <f t="shared" si="545"/>
        <v>#DIV/0!</v>
      </c>
      <c r="AO442" s="766" t="e">
        <f t="shared" si="545"/>
        <v>#DIV/0!</v>
      </c>
      <c r="AP442" s="766" t="e">
        <f t="shared" si="545"/>
        <v>#DIV/0!</v>
      </c>
      <c r="AQ442" s="951"/>
      <c r="AR442" s="944"/>
      <c r="AS442" s="945"/>
      <c r="AT442" s="945"/>
      <c r="AU442" s="766" t="e">
        <f t="shared" ref="AU442:AX443" si="546">AU391</f>
        <v>#DIV/0!</v>
      </c>
      <c r="AV442" s="766" t="e">
        <f t="shared" si="546"/>
        <v>#DIV/0!</v>
      </c>
      <c r="AW442" s="766" t="e">
        <f t="shared" si="546"/>
        <v>#DIV/0!</v>
      </c>
      <c r="AX442" s="766" t="e">
        <f t="shared" si="546"/>
        <v>#DIV/0!</v>
      </c>
      <c r="AY442" s="951"/>
      <c r="AZ442" s="944"/>
      <c r="BA442" s="945"/>
      <c r="BB442" s="945"/>
      <c r="BC442" s="766" t="e">
        <f t="shared" ref="BC442:BF443" si="547">BC391</f>
        <v>#DIV/0!</v>
      </c>
      <c r="BD442" s="766" t="e">
        <f t="shared" si="547"/>
        <v>#DIV/0!</v>
      </c>
      <c r="BE442" s="766" t="e">
        <f t="shared" si="547"/>
        <v>#DIV/0!</v>
      </c>
      <c r="BF442" s="766" t="e">
        <f t="shared" si="547"/>
        <v>#DIV/0!</v>
      </c>
      <c r="BG442" s="951"/>
      <c r="BH442" s="944"/>
      <c r="BI442" s="945"/>
      <c r="BJ442" s="945"/>
      <c r="BK442" s="766" t="e">
        <f t="shared" ref="BK442:BN443" si="548">BK391</f>
        <v>#DIV/0!</v>
      </c>
      <c r="BL442" s="766" t="e">
        <f t="shared" si="548"/>
        <v>#DIV/0!</v>
      </c>
      <c r="BM442" s="766" t="e">
        <f t="shared" si="548"/>
        <v>#DIV/0!</v>
      </c>
      <c r="BN442" s="766" t="e">
        <f t="shared" si="548"/>
        <v>#DIV/0!</v>
      </c>
      <c r="BO442" s="951"/>
      <c r="BP442" s="944"/>
      <c r="BQ442" s="945"/>
      <c r="BR442" s="945"/>
      <c r="BS442" s="766" t="e">
        <f t="shared" ref="BS442:BV443" si="549">BS391</f>
        <v>#DIV/0!</v>
      </c>
      <c r="BT442" s="766" t="e">
        <f t="shared" si="549"/>
        <v>#DIV/0!</v>
      </c>
      <c r="BU442" s="766" t="e">
        <f t="shared" si="549"/>
        <v>#DIV/0!</v>
      </c>
      <c r="BV442" s="766" t="e">
        <f t="shared" si="549"/>
        <v>#DIV/0!</v>
      </c>
      <c r="BW442" s="951"/>
      <c r="BX442" s="944"/>
      <c r="BY442" s="945"/>
      <c r="BZ442" s="945"/>
      <c r="CA442" s="766" t="e">
        <f t="shared" ref="CA442:CD443" si="550">CA391</f>
        <v>#DIV/0!</v>
      </c>
      <c r="CB442" s="766" t="e">
        <f t="shared" si="550"/>
        <v>#DIV/0!</v>
      </c>
      <c r="CC442" s="766" t="e">
        <f t="shared" si="550"/>
        <v>#DIV/0!</v>
      </c>
      <c r="CD442" s="766" t="e">
        <f t="shared" si="550"/>
        <v>#DIV/0!</v>
      </c>
      <c r="CE442" s="951"/>
      <c r="CF442" s="944"/>
      <c r="CG442" s="945"/>
      <c r="CH442" s="945"/>
      <c r="CI442" s="766" t="e">
        <f t="shared" ref="CI442:CL443" si="551">CI391</f>
        <v>#DIV/0!</v>
      </c>
      <c r="CJ442" s="766" t="e">
        <f t="shared" si="551"/>
        <v>#DIV/0!</v>
      </c>
      <c r="CK442" s="766" t="e">
        <f t="shared" si="551"/>
        <v>#DIV/0!</v>
      </c>
      <c r="CL442" s="766" t="e">
        <f t="shared" si="551"/>
        <v>#DIV/0!</v>
      </c>
      <c r="CM442" s="951"/>
      <c r="CN442" s="944"/>
      <c r="CO442" s="945"/>
      <c r="CP442" s="945"/>
      <c r="CQ442" s="766" t="e">
        <f t="shared" ref="CQ442:CT443" si="552">CQ391</f>
        <v>#DIV/0!</v>
      </c>
      <c r="CR442" s="766" t="e">
        <f t="shared" si="552"/>
        <v>#DIV/0!</v>
      </c>
      <c r="CS442" s="766" t="e">
        <f t="shared" si="552"/>
        <v>#DIV/0!</v>
      </c>
      <c r="CT442" s="766" t="e">
        <f t="shared" si="552"/>
        <v>#DIV/0!</v>
      </c>
      <c r="CU442" s="951"/>
      <c r="CV442" s="944"/>
      <c r="CW442" s="945"/>
      <c r="CX442" s="945"/>
      <c r="CY442" s="766" t="e">
        <f t="shared" ref="CY442:DB443" si="553">CY391</f>
        <v>#DIV/0!</v>
      </c>
      <c r="CZ442" s="766" t="e">
        <f t="shared" si="553"/>
        <v>#DIV/0!</v>
      </c>
      <c r="DA442" s="766" t="e">
        <f t="shared" si="553"/>
        <v>#DIV/0!</v>
      </c>
      <c r="DB442" s="766" t="e">
        <f t="shared" si="553"/>
        <v>#DIV/0!</v>
      </c>
      <c r="DC442" s="951"/>
      <c r="DD442" s="944"/>
      <c r="DE442" s="945"/>
      <c r="DF442" s="945"/>
      <c r="DG442" s="766" t="e">
        <f t="shared" ref="DG442:DJ443" si="554">DG391</f>
        <v>#DIV/0!</v>
      </c>
      <c r="DH442" s="766" t="e">
        <f t="shared" si="554"/>
        <v>#DIV/0!</v>
      </c>
      <c r="DI442" s="766" t="e">
        <f t="shared" si="554"/>
        <v>#DIV/0!</v>
      </c>
      <c r="DJ442" s="766" t="e">
        <f t="shared" si="554"/>
        <v>#DIV/0!</v>
      </c>
      <c r="DK442" s="951"/>
      <c r="DL442" s="944"/>
      <c r="DM442" s="945"/>
      <c r="DN442" s="945"/>
      <c r="DO442" s="766" t="e">
        <f t="shared" ref="DO442:DR443" si="555">DO391</f>
        <v>#DIV/0!</v>
      </c>
      <c r="DP442" s="766" t="e">
        <f t="shared" si="555"/>
        <v>#DIV/0!</v>
      </c>
      <c r="DQ442" s="766" t="e">
        <f t="shared" si="555"/>
        <v>#DIV/0!</v>
      </c>
      <c r="DR442" s="766" t="e">
        <f t="shared" si="555"/>
        <v>#DIV/0!</v>
      </c>
      <c r="DS442" s="951"/>
      <c r="DT442" s="944"/>
      <c r="DU442" s="945"/>
      <c r="DV442" s="945"/>
      <c r="DW442" s="766" t="e">
        <f t="shared" ref="DW442:DZ443" si="556">DW391</f>
        <v>#DIV/0!</v>
      </c>
      <c r="DX442" s="766" t="e">
        <f t="shared" si="556"/>
        <v>#DIV/0!</v>
      </c>
      <c r="DY442" s="766" t="e">
        <f t="shared" si="556"/>
        <v>#DIV/0!</v>
      </c>
      <c r="DZ442" s="766" t="e">
        <f t="shared" si="556"/>
        <v>#DIV/0!</v>
      </c>
      <c r="EA442" s="951"/>
      <c r="EB442" s="944"/>
      <c r="EC442" s="945"/>
      <c r="ED442" s="945"/>
      <c r="EE442" s="766" t="e">
        <f t="shared" ref="EE442:EH443" si="557">EE391</f>
        <v>#DIV/0!</v>
      </c>
      <c r="EF442" s="766" t="e">
        <f t="shared" si="557"/>
        <v>#DIV/0!</v>
      </c>
      <c r="EG442" s="766" t="e">
        <f t="shared" si="557"/>
        <v>#DIV/0!</v>
      </c>
      <c r="EH442" s="766" t="e">
        <f t="shared" si="557"/>
        <v>#DIV/0!</v>
      </c>
      <c r="EI442" s="951"/>
      <c r="EJ442" s="944"/>
      <c r="EK442" s="945"/>
      <c r="EL442" s="945"/>
      <c r="EM442" s="766" t="e">
        <f t="shared" ref="EM442:EP443" si="558">EM391</f>
        <v>#DIV/0!</v>
      </c>
      <c r="EN442" s="766" t="e">
        <f t="shared" si="558"/>
        <v>#DIV/0!</v>
      </c>
      <c r="EO442" s="766" t="e">
        <f t="shared" si="558"/>
        <v>#DIV/0!</v>
      </c>
      <c r="EP442" s="766" t="e">
        <f t="shared" si="558"/>
        <v>#DIV/0!</v>
      </c>
      <c r="EQ442" s="951"/>
      <c r="ER442" s="944"/>
      <c r="ES442" s="945"/>
      <c r="ET442" s="945"/>
      <c r="EU442" s="766" t="e">
        <f t="shared" ref="EU442:EX443" si="559">EU391</f>
        <v>#DIV/0!</v>
      </c>
      <c r="EV442" s="766" t="e">
        <f t="shared" si="559"/>
        <v>#DIV/0!</v>
      </c>
      <c r="EW442" s="766" t="e">
        <f t="shared" si="559"/>
        <v>#DIV/0!</v>
      </c>
      <c r="EX442" s="766" t="e">
        <f t="shared" si="559"/>
        <v>#DIV/0!</v>
      </c>
      <c r="EY442" s="951"/>
      <c r="EZ442" s="944"/>
      <c r="FA442" s="945"/>
      <c r="FB442" s="945"/>
      <c r="FC442" s="766" t="e">
        <f t="shared" ref="FC442:FF443" si="560">FC391</f>
        <v>#DIV/0!</v>
      </c>
      <c r="FD442" s="766" t="e">
        <f t="shared" si="560"/>
        <v>#DIV/0!</v>
      </c>
      <c r="FE442" s="766" t="e">
        <f t="shared" si="560"/>
        <v>#DIV/0!</v>
      </c>
      <c r="FF442" s="766" t="e">
        <f t="shared" si="560"/>
        <v>#DIV/0!</v>
      </c>
      <c r="FG442" s="951"/>
      <c r="FH442" s="944"/>
      <c r="FI442" s="945"/>
      <c r="FJ442" s="945"/>
      <c r="FK442" s="766" t="e">
        <f t="shared" ref="FK442:FN443" si="561">FK391</f>
        <v>#DIV/0!</v>
      </c>
      <c r="FL442" s="766" t="e">
        <f t="shared" si="561"/>
        <v>#DIV/0!</v>
      </c>
      <c r="FM442" s="766" t="e">
        <f t="shared" si="561"/>
        <v>#DIV/0!</v>
      </c>
      <c r="FN442" s="766" t="e">
        <f t="shared" si="561"/>
        <v>#DIV/0!</v>
      </c>
      <c r="FO442" s="951"/>
    </row>
    <row r="443" spans="2:171">
      <c r="B443" s="108"/>
      <c r="C443" s="108" t="s">
        <v>127</v>
      </c>
      <c r="D443" s="944"/>
      <c r="E443" s="778" t="str">
        <f>E392</f>
        <v>LABOR</v>
      </c>
      <c r="G443" s="766">
        <f t="shared" si="541"/>
        <v>0</v>
      </c>
      <c r="H443" s="766">
        <f t="shared" si="541"/>
        <v>0</v>
      </c>
      <c r="I443" s="766">
        <f t="shared" si="541"/>
        <v>0</v>
      </c>
      <c r="J443" s="766">
        <f t="shared" si="541"/>
        <v>0</v>
      </c>
      <c r="K443" s="946"/>
      <c r="L443" s="944"/>
      <c r="M443" s="945"/>
      <c r="N443" s="945"/>
      <c r="O443" s="766" t="e">
        <f t="shared" si="542"/>
        <v>#DIV/0!</v>
      </c>
      <c r="P443" s="766" t="e">
        <f t="shared" si="542"/>
        <v>#DIV/0!</v>
      </c>
      <c r="Q443" s="766" t="e">
        <f t="shared" si="542"/>
        <v>#DIV/0!</v>
      </c>
      <c r="R443" s="766" t="e">
        <f t="shared" si="542"/>
        <v>#DIV/0!</v>
      </c>
      <c r="S443" s="946"/>
      <c r="T443" s="944"/>
      <c r="U443" s="945"/>
      <c r="V443" s="945"/>
      <c r="W443" s="766" t="e">
        <f t="shared" si="543"/>
        <v>#DIV/0!</v>
      </c>
      <c r="X443" s="766" t="e">
        <f t="shared" si="543"/>
        <v>#DIV/0!</v>
      </c>
      <c r="Y443" s="766" t="e">
        <f t="shared" si="543"/>
        <v>#DIV/0!</v>
      </c>
      <c r="Z443" s="766" t="e">
        <f t="shared" si="543"/>
        <v>#DIV/0!</v>
      </c>
      <c r="AA443" s="946"/>
      <c r="AB443" s="944"/>
      <c r="AC443" s="945"/>
      <c r="AD443" s="945"/>
      <c r="AE443" s="766" t="e">
        <f t="shared" si="544"/>
        <v>#DIV/0!</v>
      </c>
      <c r="AF443" s="766" t="e">
        <f t="shared" si="544"/>
        <v>#DIV/0!</v>
      </c>
      <c r="AG443" s="766" t="e">
        <f t="shared" si="544"/>
        <v>#DIV/0!</v>
      </c>
      <c r="AH443" s="766" t="e">
        <f t="shared" si="544"/>
        <v>#DIV/0!</v>
      </c>
      <c r="AI443" s="946"/>
      <c r="AJ443" s="944"/>
      <c r="AK443" s="945"/>
      <c r="AL443" s="945"/>
      <c r="AM443" s="766" t="e">
        <f t="shared" si="545"/>
        <v>#DIV/0!</v>
      </c>
      <c r="AN443" s="766" t="e">
        <f t="shared" si="545"/>
        <v>#DIV/0!</v>
      </c>
      <c r="AO443" s="766" t="e">
        <f t="shared" si="545"/>
        <v>#DIV/0!</v>
      </c>
      <c r="AP443" s="766" t="e">
        <f t="shared" si="545"/>
        <v>#DIV/0!</v>
      </c>
      <c r="AQ443" s="946"/>
      <c r="AR443" s="944"/>
      <c r="AS443" s="945"/>
      <c r="AT443" s="945"/>
      <c r="AU443" s="766" t="e">
        <f t="shared" si="546"/>
        <v>#DIV/0!</v>
      </c>
      <c r="AV443" s="766" t="e">
        <f t="shared" si="546"/>
        <v>#DIV/0!</v>
      </c>
      <c r="AW443" s="766" t="e">
        <f t="shared" si="546"/>
        <v>#DIV/0!</v>
      </c>
      <c r="AX443" s="766" t="e">
        <f t="shared" si="546"/>
        <v>#DIV/0!</v>
      </c>
      <c r="AY443" s="946"/>
      <c r="AZ443" s="944"/>
      <c r="BA443" s="945"/>
      <c r="BB443" s="945"/>
      <c r="BC443" s="766" t="e">
        <f t="shared" si="547"/>
        <v>#DIV/0!</v>
      </c>
      <c r="BD443" s="766" t="e">
        <f t="shared" si="547"/>
        <v>#DIV/0!</v>
      </c>
      <c r="BE443" s="766" t="e">
        <f t="shared" si="547"/>
        <v>#DIV/0!</v>
      </c>
      <c r="BF443" s="766" t="e">
        <f t="shared" si="547"/>
        <v>#DIV/0!</v>
      </c>
      <c r="BG443" s="946"/>
      <c r="BH443" s="944"/>
      <c r="BI443" s="945"/>
      <c r="BJ443" s="945"/>
      <c r="BK443" s="766" t="e">
        <f t="shared" si="548"/>
        <v>#DIV/0!</v>
      </c>
      <c r="BL443" s="766" t="e">
        <f t="shared" si="548"/>
        <v>#DIV/0!</v>
      </c>
      <c r="BM443" s="766" t="e">
        <f t="shared" si="548"/>
        <v>#DIV/0!</v>
      </c>
      <c r="BN443" s="766" t="e">
        <f t="shared" si="548"/>
        <v>#DIV/0!</v>
      </c>
      <c r="BO443" s="946"/>
      <c r="BP443" s="944"/>
      <c r="BQ443" s="945"/>
      <c r="BR443" s="945"/>
      <c r="BS443" s="766" t="e">
        <f t="shared" si="549"/>
        <v>#DIV/0!</v>
      </c>
      <c r="BT443" s="766" t="e">
        <f t="shared" si="549"/>
        <v>#DIV/0!</v>
      </c>
      <c r="BU443" s="766" t="e">
        <f t="shared" si="549"/>
        <v>#DIV/0!</v>
      </c>
      <c r="BV443" s="766" t="e">
        <f t="shared" si="549"/>
        <v>#DIV/0!</v>
      </c>
      <c r="BW443" s="946"/>
      <c r="BX443" s="944"/>
      <c r="BY443" s="945"/>
      <c r="BZ443" s="945"/>
      <c r="CA443" s="766" t="e">
        <f t="shared" si="550"/>
        <v>#DIV/0!</v>
      </c>
      <c r="CB443" s="766" t="e">
        <f t="shared" si="550"/>
        <v>#DIV/0!</v>
      </c>
      <c r="CC443" s="766" t="e">
        <f t="shared" si="550"/>
        <v>#DIV/0!</v>
      </c>
      <c r="CD443" s="766" t="e">
        <f t="shared" si="550"/>
        <v>#DIV/0!</v>
      </c>
      <c r="CE443" s="946"/>
      <c r="CF443" s="944"/>
      <c r="CG443" s="945"/>
      <c r="CH443" s="945"/>
      <c r="CI443" s="766" t="e">
        <f t="shared" si="551"/>
        <v>#DIV/0!</v>
      </c>
      <c r="CJ443" s="766" t="e">
        <f t="shared" si="551"/>
        <v>#DIV/0!</v>
      </c>
      <c r="CK443" s="766" t="e">
        <f t="shared" si="551"/>
        <v>#DIV/0!</v>
      </c>
      <c r="CL443" s="766" t="e">
        <f t="shared" si="551"/>
        <v>#DIV/0!</v>
      </c>
      <c r="CM443" s="946"/>
      <c r="CN443" s="944"/>
      <c r="CO443" s="945"/>
      <c r="CP443" s="945"/>
      <c r="CQ443" s="766" t="e">
        <f t="shared" si="552"/>
        <v>#DIV/0!</v>
      </c>
      <c r="CR443" s="766" t="e">
        <f t="shared" si="552"/>
        <v>#DIV/0!</v>
      </c>
      <c r="CS443" s="766" t="e">
        <f t="shared" si="552"/>
        <v>#DIV/0!</v>
      </c>
      <c r="CT443" s="766" t="e">
        <f t="shared" si="552"/>
        <v>#DIV/0!</v>
      </c>
      <c r="CU443" s="946"/>
      <c r="CV443" s="944"/>
      <c r="CW443" s="945"/>
      <c r="CX443" s="945"/>
      <c r="CY443" s="766" t="e">
        <f t="shared" si="553"/>
        <v>#DIV/0!</v>
      </c>
      <c r="CZ443" s="766" t="e">
        <f t="shared" si="553"/>
        <v>#DIV/0!</v>
      </c>
      <c r="DA443" s="766" t="e">
        <f t="shared" si="553"/>
        <v>#DIV/0!</v>
      </c>
      <c r="DB443" s="766" t="e">
        <f t="shared" si="553"/>
        <v>#DIV/0!</v>
      </c>
      <c r="DC443" s="946"/>
      <c r="DD443" s="944"/>
      <c r="DE443" s="945"/>
      <c r="DF443" s="945"/>
      <c r="DG443" s="766" t="e">
        <f t="shared" si="554"/>
        <v>#DIV/0!</v>
      </c>
      <c r="DH443" s="766" t="e">
        <f t="shared" si="554"/>
        <v>#DIV/0!</v>
      </c>
      <c r="DI443" s="766" t="e">
        <f t="shared" si="554"/>
        <v>#DIV/0!</v>
      </c>
      <c r="DJ443" s="766" t="e">
        <f t="shared" si="554"/>
        <v>#DIV/0!</v>
      </c>
      <c r="DK443" s="946"/>
      <c r="DL443" s="944"/>
      <c r="DM443" s="945"/>
      <c r="DN443" s="945"/>
      <c r="DO443" s="766" t="e">
        <f t="shared" si="555"/>
        <v>#DIV/0!</v>
      </c>
      <c r="DP443" s="766" t="e">
        <f t="shared" si="555"/>
        <v>#DIV/0!</v>
      </c>
      <c r="DQ443" s="766" t="e">
        <f t="shared" si="555"/>
        <v>#DIV/0!</v>
      </c>
      <c r="DR443" s="766" t="e">
        <f t="shared" si="555"/>
        <v>#DIV/0!</v>
      </c>
      <c r="DS443" s="946"/>
      <c r="DT443" s="944"/>
      <c r="DU443" s="945"/>
      <c r="DV443" s="945"/>
      <c r="DW443" s="766" t="e">
        <f t="shared" si="556"/>
        <v>#DIV/0!</v>
      </c>
      <c r="DX443" s="766" t="e">
        <f t="shared" si="556"/>
        <v>#DIV/0!</v>
      </c>
      <c r="DY443" s="766" t="e">
        <f t="shared" si="556"/>
        <v>#DIV/0!</v>
      </c>
      <c r="DZ443" s="766" t="e">
        <f t="shared" si="556"/>
        <v>#DIV/0!</v>
      </c>
      <c r="EA443" s="946"/>
      <c r="EB443" s="944"/>
      <c r="EC443" s="945"/>
      <c r="ED443" s="945"/>
      <c r="EE443" s="766" t="e">
        <f t="shared" si="557"/>
        <v>#DIV/0!</v>
      </c>
      <c r="EF443" s="766" t="e">
        <f t="shared" si="557"/>
        <v>#DIV/0!</v>
      </c>
      <c r="EG443" s="766" t="e">
        <f t="shared" si="557"/>
        <v>#DIV/0!</v>
      </c>
      <c r="EH443" s="766" t="e">
        <f t="shared" si="557"/>
        <v>#DIV/0!</v>
      </c>
      <c r="EI443" s="946"/>
      <c r="EJ443" s="944"/>
      <c r="EK443" s="945"/>
      <c r="EL443" s="945"/>
      <c r="EM443" s="766" t="e">
        <f t="shared" si="558"/>
        <v>#DIV/0!</v>
      </c>
      <c r="EN443" s="766" t="e">
        <f t="shared" si="558"/>
        <v>#DIV/0!</v>
      </c>
      <c r="EO443" s="766" t="e">
        <f t="shared" si="558"/>
        <v>#DIV/0!</v>
      </c>
      <c r="EP443" s="766" t="e">
        <f t="shared" si="558"/>
        <v>#DIV/0!</v>
      </c>
      <c r="EQ443" s="946"/>
      <c r="ER443" s="944"/>
      <c r="ES443" s="945"/>
      <c r="ET443" s="945"/>
      <c r="EU443" s="766" t="e">
        <f t="shared" si="559"/>
        <v>#DIV/0!</v>
      </c>
      <c r="EV443" s="766" t="e">
        <f t="shared" si="559"/>
        <v>#DIV/0!</v>
      </c>
      <c r="EW443" s="766" t="e">
        <f t="shared" si="559"/>
        <v>#DIV/0!</v>
      </c>
      <c r="EX443" s="766" t="e">
        <f t="shared" si="559"/>
        <v>#DIV/0!</v>
      </c>
      <c r="EY443" s="946"/>
      <c r="EZ443" s="944"/>
      <c r="FA443" s="945"/>
      <c r="FB443" s="945"/>
      <c r="FC443" s="766" t="e">
        <f t="shared" si="560"/>
        <v>#DIV/0!</v>
      </c>
      <c r="FD443" s="766" t="e">
        <f t="shared" si="560"/>
        <v>#DIV/0!</v>
      </c>
      <c r="FE443" s="766" t="e">
        <f t="shared" si="560"/>
        <v>#DIV/0!</v>
      </c>
      <c r="FF443" s="766" t="e">
        <f t="shared" si="560"/>
        <v>#DIV/0!</v>
      </c>
      <c r="FG443" s="946"/>
      <c r="FH443" s="944"/>
      <c r="FI443" s="945"/>
      <c r="FJ443" s="945"/>
      <c r="FK443" s="766" t="e">
        <f t="shared" si="561"/>
        <v>#DIV/0!</v>
      </c>
      <c r="FL443" s="766" t="e">
        <f t="shared" si="561"/>
        <v>#DIV/0!</v>
      </c>
      <c r="FM443" s="766" t="e">
        <f t="shared" si="561"/>
        <v>#DIV/0!</v>
      </c>
      <c r="FN443" s="766" t="e">
        <f t="shared" si="561"/>
        <v>#DIV/0!</v>
      </c>
      <c r="FO443" s="946"/>
    </row>
    <row r="444" spans="2:171">
      <c r="B444" s="108"/>
      <c r="C444" s="108" t="s">
        <v>133</v>
      </c>
      <c r="D444" s="944"/>
      <c r="E444" s="778" t="str">
        <f>E398</f>
        <v>PTD</v>
      </c>
      <c r="G444" s="766">
        <f t="shared" ref="G444:J445" si="562">G398</f>
        <v>0</v>
      </c>
      <c r="H444" s="766">
        <f t="shared" si="562"/>
        <v>0</v>
      </c>
      <c r="I444" s="766">
        <f t="shared" si="562"/>
        <v>0</v>
      </c>
      <c r="J444" s="766">
        <f t="shared" si="562"/>
        <v>0</v>
      </c>
      <c r="K444" s="946"/>
      <c r="L444" s="944"/>
      <c r="M444" s="945"/>
      <c r="N444" s="945"/>
      <c r="O444" s="766" t="e">
        <f t="shared" ref="O444:R445" si="563">O398</f>
        <v>#DIV/0!</v>
      </c>
      <c r="P444" s="766" t="e">
        <f t="shared" si="563"/>
        <v>#DIV/0!</v>
      </c>
      <c r="Q444" s="766" t="e">
        <f t="shared" si="563"/>
        <v>#DIV/0!</v>
      </c>
      <c r="R444" s="766" t="e">
        <f t="shared" si="563"/>
        <v>#DIV/0!</v>
      </c>
      <c r="S444" s="946"/>
      <c r="T444" s="944"/>
      <c r="U444" s="945"/>
      <c r="V444" s="945"/>
      <c r="W444" s="766" t="e">
        <f t="shared" ref="W444:Z445" si="564">W398</f>
        <v>#DIV/0!</v>
      </c>
      <c r="X444" s="766" t="e">
        <f t="shared" si="564"/>
        <v>#DIV/0!</v>
      </c>
      <c r="Y444" s="766" t="e">
        <f t="shared" si="564"/>
        <v>#DIV/0!</v>
      </c>
      <c r="Z444" s="766" t="e">
        <f t="shared" si="564"/>
        <v>#DIV/0!</v>
      </c>
      <c r="AA444" s="946"/>
      <c r="AB444" s="944"/>
      <c r="AC444" s="945"/>
      <c r="AD444" s="945"/>
      <c r="AE444" s="766" t="e">
        <f t="shared" ref="AE444:AH445" si="565">AE398</f>
        <v>#DIV/0!</v>
      </c>
      <c r="AF444" s="766" t="e">
        <f t="shared" si="565"/>
        <v>#DIV/0!</v>
      </c>
      <c r="AG444" s="766" t="e">
        <f t="shared" si="565"/>
        <v>#DIV/0!</v>
      </c>
      <c r="AH444" s="766" t="e">
        <f t="shared" si="565"/>
        <v>#DIV/0!</v>
      </c>
      <c r="AI444" s="946"/>
      <c r="AJ444" s="944"/>
      <c r="AK444" s="945"/>
      <c r="AL444" s="945"/>
      <c r="AM444" s="766" t="e">
        <f t="shared" ref="AM444:AP445" si="566">AM398</f>
        <v>#DIV/0!</v>
      </c>
      <c r="AN444" s="766" t="e">
        <f t="shared" si="566"/>
        <v>#DIV/0!</v>
      </c>
      <c r="AO444" s="766" t="e">
        <f t="shared" si="566"/>
        <v>#DIV/0!</v>
      </c>
      <c r="AP444" s="766" t="e">
        <f t="shared" si="566"/>
        <v>#DIV/0!</v>
      </c>
      <c r="AQ444" s="946"/>
      <c r="AR444" s="944"/>
      <c r="AS444" s="945"/>
      <c r="AT444" s="945"/>
      <c r="AU444" s="766" t="e">
        <f t="shared" ref="AU444:AX445" si="567">AU398</f>
        <v>#DIV/0!</v>
      </c>
      <c r="AV444" s="766" t="e">
        <f t="shared" si="567"/>
        <v>#DIV/0!</v>
      </c>
      <c r="AW444" s="766" t="e">
        <f t="shared" si="567"/>
        <v>#DIV/0!</v>
      </c>
      <c r="AX444" s="766" t="e">
        <f t="shared" si="567"/>
        <v>#DIV/0!</v>
      </c>
      <c r="AY444" s="946"/>
      <c r="AZ444" s="944"/>
      <c r="BA444" s="945"/>
      <c r="BB444" s="945"/>
      <c r="BC444" s="766" t="e">
        <f t="shared" ref="BC444:BF445" si="568">BC398</f>
        <v>#DIV/0!</v>
      </c>
      <c r="BD444" s="766" t="e">
        <f t="shared" si="568"/>
        <v>#DIV/0!</v>
      </c>
      <c r="BE444" s="766" t="e">
        <f t="shared" si="568"/>
        <v>#DIV/0!</v>
      </c>
      <c r="BF444" s="766" t="e">
        <f t="shared" si="568"/>
        <v>#DIV/0!</v>
      </c>
      <c r="BG444" s="946"/>
      <c r="BH444" s="944"/>
      <c r="BI444" s="945"/>
      <c r="BJ444" s="945"/>
      <c r="BK444" s="766" t="e">
        <f t="shared" ref="BK444:BN445" si="569">BK398</f>
        <v>#DIV/0!</v>
      </c>
      <c r="BL444" s="766" t="e">
        <f t="shared" si="569"/>
        <v>#DIV/0!</v>
      </c>
      <c r="BM444" s="766" t="e">
        <f t="shared" si="569"/>
        <v>#DIV/0!</v>
      </c>
      <c r="BN444" s="766" t="e">
        <f t="shared" si="569"/>
        <v>#DIV/0!</v>
      </c>
      <c r="BO444" s="946"/>
      <c r="BP444" s="944"/>
      <c r="BQ444" s="945"/>
      <c r="BR444" s="945"/>
      <c r="BS444" s="766" t="e">
        <f t="shared" ref="BS444:BV445" si="570">BS398</f>
        <v>#DIV/0!</v>
      </c>
      <c r="BT444" s="766" t="e">
        <f t="shared" si="570"/>
        <v>#DIV/0!</v>
      </c>
      <c r="BU444" s="766" t="e">
        <f t="shared" si="570"/>
        <v>#DIV/0!</v>
      </c>
      <c r="BV444" s="766" t="e">
        <f t="shared" si="570"/>
        <v>#DIV/0!</v>
      </c>
      <c r="BW444" s="946"/>
      <c r="BX444" s="944"/>
      <c r="BY444" s="945"/>
      <c r="BZ444" s="945"/>
      <c r="CA444" s="766" t="e">
        <f t="shared" ref="CA444:CD445" si="571">CA398</f>
        <v>#DIV/0!</v>
      </c>
      <c r="CB444" s="766" t="e">
        <f t="shared" si="571"/>
        <v>#DIV/0!</v>
      </c>
      <c r="CC444" s="766" t="e">
        <f t="shared" si="571"/>
        <v>#DIV/0!</v>
      </c>
      <c r="CD444" s="766" t="e">
        <f t="shared" si="571"/>
        <v>#DIV/0!</v>
      </c>
      <c r="CE444" s="946"/>
      <c r="CF444" s="944"/>
      <c r="CG444" s="945"/>
      <c r="CH444" s="945"/>
      <c r="CI444" s="766" t="e">
        <f t="shared" ref="CI444:CL445" si="572">CI398</f>
        <v>#DIV/0!</v>
      </c>
      <c r="CJ444" s="766" t="e">
        <f t="shared" si="572"/>
        <v>#DIV/0!</v>
      </c>
      <c r="CK444" s="766" t="e">
        <f t="shared" si="572"/>
        <v>#DIV/0!</v>
      </c>
      <c r="CL444" s="766" t="e">
        <f t="shared" si="572"/>
        <v>#DIV/0!</v>
      </c>
      <c r="CM444" s="946"/>
      <c r="CN444" s="944"/>
      <c r="CO444" s="945"/>
      <c r="CP444" s="945"/>
      <c r="CQ444" s="766" t="e">
        <f t="shared" ref="CQ444:CT445" si="573">CQ398</f>
        <v>#DIV/0!</v>
      </c>
      <c r="CR444" s="766" t="e">
        <f t="shared" si="573"/>
        <v>#DIV/0!</v>
      </c>
      <c r="CS444" s="766" t="e">
        <f t="shared" si="573"/>
        <v>#DIV/0!</v>
      </c>
      <c r="CT444" s="766" t="e">
        <f t="shared" si="573"/>
        <v>#DIV/0!</v>
      </c>
      <c r="CU444" s="946"/>
      <c r="CV444" s="944"/>
      <c r="CW444" s="945"/>
      <c r="CX444" s="945"/>
      <c r="CY444" s="766" t="e">
        <f t="shared" ref="CY444:DB445" si="574">CY398</f>
        <v>#DIV/0!</v>
      </c>
      <c r="CZ444" s="766" t="e">
        <f t="shared" si="574"/>
        <v>#DIV/0!</v>
      </c>
      <c r="DA444" s="766" t="e">
        <f t="shared" si="574"/>
        <v>#DIV/0!</v>
      </c>
      <c r="DB444" s="766" t="e">
        <f t="shared" si="574"/>
        <v>#DIV/0!</v>
      </c>
      <c r="DC444" s="946"/>
      <c r="DD444" s="944"/>
      <c r="DE444" s="945"/>
      <c r="DF444" s="945"/>
      <c r="DG444" s="766" t="e">
        <f t="shared" ref="DG444:DJ445" si="575">DG398</f>
        <v>#DIV/0!</v>
      </c>
      <c r="DH444" s="766" t="e">
        <f t="shared" si="575"/>
        <v>#DIV/0!</v>
      </c>
      <c r="DI444" s="766" t="e">
        <f t="shared" si="575"/>
        <v>#DIV/0!</v>
      </c>
      <c r="DJ444" s="766" t="e">
        <f t="shared" si="575"/>
        <v>#DIV/0!</v>
      </c>
      <c r="DK444" s="946"/>
      <c r="DL444" s="944"/>
      <c r="DM444" s="945"/>
      <c r="DN444" s="945"/>
      <c r="DO444" s="766" t="e">
        <f t="shared" ref="DO444:DR445" si="576">DO398</f>
        <v>#DIV/0!</v>
      </c>
      <c r="DP444" s="766" t="e">
        <f t="shared" si="576"/>
        <v>#DIV/0!</v>
      </c>
      <c r="DQ444" s="766" t="e">
        <f t="shared" si="576"/>
        <v>#DIV/0!</v>
      </c>
      <c r="DR444" s="766" t="e">
        <f t="shared" si="576"/>
        <v>#DIV/0!</v>
      </c>
      <c r="DS444" s="946"/>
      <c r="DT444" s="944"/>
      <c r="DU444" s="945"/>
      <c r="DV444" s="945"/>
      <c r="DW444" s="766" t="e">
        <f t="shared" ref="DW444:DZ445" si="577">DW398</f>
        <v>#DIV/0!</v>
      </c>
      <c r="DX444" s="766" t="e">
        <f t="shared" si="577"/>
        <v>#DIV/0!</v>
      </c>
      <c r="DY444" s="766" t="e">
        <f t="shared" si="577"/>
        <v>#DIV/0!</v>
      </c>
      <c r="DZ444" s="766" t="e">
        <f t="shared" si="577"/>
        <v>#DIV/0!</v>
      </c>
      <c r="EA444" s="946"/>
      <c r="EB444" s="944"/>
      <c r="EC444" s="945"/>
      <c r="ED444" s="945"/>
      <c r="EE444" s="766" t="e">
        <f t="shared" ref="EE444:EH445" si="578">EE398</f>
        <v>#DIV/0!</v>
      </c>
      <c r="EF444" s="766" t="e">
        <f t="shared" si="578"/>
        <v>#DIV/0!</v>
      </c>
      <c r="EG444" s="766" t="e">
        <f t="shared" si="578"/>
        <v>#DIV/0!</v>
      </c>
      <c r="EH444" s="766" t="e">
        <f t="shared" si="578"/>
        <v>#DIV/0!</v>
      </c>
      <c r="EI444" s="946"/>
      <c r="EJ444" s="944"/>
      <c r="EK444" s="945"/>
      <c r="EL444" s="945"/>
      <c r="EM444" s="766" t="e">
        <f t="shared" ref="EM444:EP445" si="579">EM398</f>
        <v>#DIV/0!</v>
      </c>
      <c r="EN444" s="766" t="e">
        <f t="shared" si="579"/>
        <v>#DIV/0!</v>
      </c>
      <c r="EO444" s="766" t="e">
        <f t="shared" si="579"/>
        <v>#DIV/0!</v>
      </c>
      <c r="EP444" s="766" t="e">
        <f t="shared" si="579"/>
        <v>#DIV/0!</v>
      </c>
      <c r="EQ444" s="946"/>
      <c r="ER444" s="944"/>
      <c r="ES444" s="945"/>
      <c r="ET444" s="945"/>
      <c r="EU444" s="766" t="e">
        <f t="shared" ref="EU444:EX445" si="580">EU398</f>
        <v>#DIV/0!</v>
      </c>
      <c r="EV444" s="766" t="e">
        <f t="shared" si="580"/>
        <v>#DIV/0!</v>
      </c>
      <c r="EW444" s="766" t="e">
        <f t="shared" si="580"/>
        <v>#DIV/0!</v>
      </c>
      <c r="EX444" s="766" t="e">
        <f t="shared" si="580"/>
        <v>#DIV/0!</v>
      </c>
      <c r="EY444" s="946"/>
      <c r="EZ444" s="944"/>
      <c r="FA444" s="945"/>
      <c r="FB444" s="945"/>
      <c r="FC444" s="766" t="e">
        <f t="shared" ref="FC444:FF445" si="581">FC398</f>
        <v>#DIV/0!</v>
      </c>
      <c r="FD444" s="766" t="e">
        <f t="shared" si="581"/>
        <v>#DIV/0!</v>
      </c>
      <c r="FE444" s="766" t="e">
        <f t="shared" si="581"/>
        <v>#DIV/0!</v>
      </c>
      <c r="FF444" s="766" t="e">
        <f t="shared" si="581"/>
        <v>#DIV/0!</v>
      </c>
      <c r="FG444" s="946"/>
      <c r="FH444" s="944"/>
      <c r="FI444" s="945"/>
      <c r="FJ444" s="945"/>
      <c r="FK444" s="766" t="e">
        <f t="shared" ref="FK444:FN445" si="582">FK398</f>
        <v>#DIV/0!</v>
      </c>
      <c r="FL444" s="766" t="e">
        <f t="shared" si="582"/>
        <v>#DIV/0!</v>
      </c>
      <c r="FM444" s="766" t="e">
        <f t="shared" si="582"/>
        <v>#DIV/0!</v>
      </c>
      <c r="FN444" s="766" t="e">
        <f t="shared" si="582"/>
        <v>#DIV/0!</v>
      </c>
      <c r="FO444" s="946"/>
    </row>
    <row r="445" spans="2:171">
      <c r="B445" s="108"/>
      <c r="C445" s="108" t="s">
        <v>134</v>
      </c>
      <c r="D445" s="944"/>
      <c r="E445" s="778" t="str">
        <f>E399</f>
        <v>PTD</v>
      </c>
      <c r="G445" s="766">
        <f t="shared" si="562"/>
        <v>0</v>
      </c>
      <c r="H445" s="766">
        <f t="shared" si="562"/>
        <v>0</v>
      </c>
      <c r="I445" s="766">
        <f t="shared" si="562"/>
        <v>0</v>
      </c>
      <c r="J445" s="766">
        <f t="shared" si="562"/>
        <v>0</v>
      </c>
      <c r="K445" s="951"/>
      <c r="L445" s="944"/>
      <c r="M445" s="945"/>
      <c r="N445" s="945"/>
      <c r="O445" s="766" t="e">
        <f t="shared" si="563"/>
        <v>#DIV/0!</v>
      </c>
      <c r="P445" s="766" t="e">
        <f t="shared" si="563"/>
        <v>#DIV/0!</v>
      </c>
      <c r="Q445" s="766" t="e">
        <f t="shared" si="563"/>
        <v>#DIV/0!</v>
      </c>
      <c r="R445" s="766" t="e">
        <f t="shared" si="563"/>
        <v>#DIV/0!</v>
      </c>
      <c r="S445" s="951"/>
      <c r="T445" s="944"/>
      <c r="U445" s="945"/>
      <c r="V445" s="945"/>
      <c r="W445" s="766" t="e">
        <f t="shared" si="564"/>
        <v>#DIV/0!</v>
      </c>
      <c r="X445" s="766" t="e">
        <f t="shared" si="564"/>
        <v>#DIV/0!</v>
      </c>
      <c r="Y445" s="766" t="e">
        <f t="shared" si="564"/>
        <v>#DIV/0!</v>
      </c>
      <c r="Z445" s="766" t="e">
        <f t="shared" si="564"/>
        <v>#DIV/0!</v>
      </c>
      <c r="AA445" s="951"/>
      <c r="AB445" s="944"/>
      <c r="AC445" s="945"/>
      <c r="AD445" s="945"/>
      <c r="AE445" s="766" t="e">
        <f t="shared" si="565"/>
        <v>#DIV/0!</v>
      </c>
      <c r="AF445" s="766" t="e">
        <f t="shared" si="565"/>
        <v>#DIV/0!</v>
      </c>
      <c r="AG445" s="766" t="e">
        <f t="shared" si="565"/>
        <v>#DIV/0!</v>
      </c>
      <c r="AH445" s="766" t="e">
        <f t="shared" si="565"/>
        <v>#DIV/0!</v>
      </c>
      <c r="AI445" s="951"/>
      <c r="AJ445" s="944"/>
      <c r="AK445" s="945"/>
      <c r="AL445" s="945"/>
      <c r="AM445" s="766" t="e">
        <f t="shared" si="566"/>
        <v>#DIV/0!</v>
      </c>
      <c r="AN445" s="766" t="e">
        <f t="shared" si="566"/>
        <v>#DIV/0!</v>
      </c>
      <c r="AO445" s="766" t="e">
        <f t="shared" si="566"/>
        <v>#DIV/0!</v>
      </c>
      <c r="AP445" s="766" t="e">
        <f t="shared" si="566"/>
        <v>#DIV/0!</v>
      </c>
      <c r="AQ445" s="951"/>
      <c r="AR445" s="944"/>
      <c r="AS445" s="945"/>
      <c r="AT445" s="945"/>
      <c r="AU445" s="766" t="e">
        <f t="shared" si="567"/>
        <v>#DIV/0!</v>
      </c>
      <c r="AV445" s="766" t="e">
        <f t="shared" si="567"/>
        <v>#DIV/0!</v>
      </c>
      <c r="AW445" s="766" t="e">
        <f t="shared" si="567"/>
        <v>#DIV/0!</v>
      </c>
      <c r="AX445" s="766" t="e">
        <f t="shared" si="567"/>
        <v>#DIV/0!</v>
      </c>
      <c r="AY445" s="951"/>
      <c r="AZ445" s="944"/>
      <c r="BA445" s="945"/>
      <c r="BB445" s="945"/>
      <c r="BC445" s="766" t="e">
        <f t="shared" si="568"/>
        <v>#DIV/0!</v>
      </c>
      <c r="BD445" s="766" t="e">
        <f t="shared" si="568"/>
        <v>#DIV/0!</v>
      </c>
      <c r="BE445" s="766" t="e">
        <f t="shared" si="568"/>
        <v>#DIV/0!</v>
      </c>
      <c r="BF445" s="766" t="e">
        <f t="shared" si="568"/>
        <v>#DIV/0!</v>
      </c>
      <c r="BG445" s="951"/>
      <c r="BH445" s="944"/>
      <c r="BI445" s="945"/>
      <c r="BJ445" s="945"/>
      <c r="BK445" s="766" t="e">
        <f t="shared" si="569"/>
        <v>#DIV/0!</v>
      </c>
      <c r="BL445" s="766" t="e">
        <f t="shared" si="569"/>
        <v>#DIV/0!</v>
      </c>
      <c r="BM445" s="766" t="e">
        <f t="shared" si="569"/>
        <v>#DIV/0!</v>
      </c>
      <c r="BN445" s="766" t="e">
        <f t="shared" si="569"/>
        <v>#DIV/0!</v>
      </c>
      <c r="BO445" s="951"/>
      <c r="BP445" s="944"/>
      <c r="BQ445" s="945"/>
      <c r="BR445" s="945"/>
      <c r="BS445" s="766" t="e">
        <f t="shared" si="570"/>
        <v>#DIV/0!</v>
      </c>
      <c r="BT445" s="766" t="e">
        <f t="shared" si="570"/>
        <v>#DIV/0!</v>
      </c>
      <c r="BU445" s="766" t="e">
        <f t="shared" si="570"/>
        <v>#DIV/0!</v>
      </c>
      <c r="BV445" s="766" t="e">
        <f t="shared" si="570"/>
        <v>#DIV/0!</v>
      </c>
      <c r="BW445" s="951"/>
      <c r="BX445" s="944"/>
      <c r="BY445" s="945"/>
      <c r="BZ445" s="945"/>
      <c r="CA445" s="766" t="e">
        <f t="shared" si="571"/>
        <v>#DIV/0!</v>
      </c>
      <c r="CB445" s="766" t="e">
        <f t="shared" si="571"/>
        <v>#DIV/0!</v>
      </c>
      <c r="CC445" s="766" t="e">
        <f t="shared" si="571"/>
        <v>#DIV/0!</v>
      </c>
      <c r="CD445" s="766" t="e">
        <f t="shared" si="571"/>
        <v>#DIV/0!</v>
      </c>
      <c r="CE445" s="951"/>
      <c r="CF445" s="944"/>
      <c r="CG445" s="945"/>
      <c r="CH445" s="945"/>
      <c r="CI445" s="766" t="e">
        <f t="shared" si="572"/>
        <v>#DIV/0!</v>
      </c>
      <c r="CJ445" s="766" t="e">
        <f t="shared" si="572"/>
        <v>#DIV/0!</v>
      </c>
      <c r="CK445" s="766" t="e">
        <f t="shared" si="572"/>
        <v>#DIV/0!</v>
      </c>
      <c r="CL445" s="766" t="e">
        <f t="shared" si="572"/>
        <v>#DIV/0!</v>
      </c>
      <c r="CM445" s="951"/>
      <c r="CN445" s="944"/>
      <c r="CO445" s="945"/>
      <c r="CP445" s="945"/>
      <c r="CQ445" s="766" t="e">
        <f t="shared" si="573"/>
        <v>#DIV/0!</v>
      </c>
      <c r="CR445" s="766" t="e">
        <f t="shared" si="573"/>
        <v>#DIV/0!</v>
      </c>
      <c r="CS445" s="766" t="e">
        <f t="shared" si="573"/>
        <v>#DIV/0!</v>
      </c>
      <c r="CT445" s="766" t="e">
        <f t="shared" si="573"/>
        <v>#DIV/0!</v>
      </c>
      <c r="CU445" s="951"/>
      <c r="CV445" s="944"/>
      <c r="CW445" s="945"/>
      <c r="CX445" s="945"/>
      <c r="CY445" s="766" t="e">
        <f t="shared" si="574"/>
        <v>#DIV/0!</v>
      </c>
      <c r="CZ445" s="766" t="e">
        <f t="shared" si="574"/>
        <v>#DIV/0!</v>
      </c>
      <c r="DA445" s="766" t="e">
        <f t="shared" si="574"/>
        <v>#DIV/0!</v>
      </c>
      <c r="DB445" s="766" t="e">
        <f t="shared" si="574"/>
        <v>#DIV/0!</v>
      </c>
      <c r="DC445" s="951"/>
      <c r="DD445" s="944"/>
      <c r="DE445" s="945"/>
      <c r="DF445" s="945"/>
      <c r="DG445" s="766" t="e">
        <f t="shared" si="575"/>
        <v>#DIV/0!</v>
      </c>
      <c r="DH445" s="766" t="e">
        <f t="shared" si="575"/>
        <v>#DIV/0!</v>
      </c>
      <c r="DI445" s="766" t="e">
        <f t="shared" si="575"/>
        <v>#DIV/0!</v>
      </c>
      <c r="DJ445" s="766" t="e">
        <f t="shared" si="575"/>
        <v>#DIV/0!</v>
      </c>
      <c r="DK445" s="951"/>
      <c r="DL445" s="944"/>
      <c r="DM445" s="945"/>
      <c r="DN445" s="945"/>
      <c r="DO445" s="766" t="e">
        <f t="shared" si="576"/>
        <v>#DIV/0!</v>
      </c>
      <c r="DP445" s="766" t="e">
        <f t="shared" si="576"/>
        <v>#DIV/0!</v>
      </c>
      <c r="DQ445" s="766" t="e">
        <f t="shared" si="576"/>
        <v>#DIV/0!</v>
      </c>
      <c r="DR445" s="766" t="e">
        <f t="shared" si="576"/>
        <v>#DIV/0!</v>
      </c>
      <c r="DS445" s="951"/>
      <c r="DT445" s="944"/>
      <c r="DU445" s="945"/>
      <c r="DV445" s="945"/>
      <c r="DW445" s="766" t="e">
        <f t="shared" si="577"/>
        <v>#DIV/0!</v>
      </c>
      <c r="DX445" s="766" t="e">
        <f t="shared" si="577"/>
        <v>#DIV/0!</v>
      </c>
      <c r="DY445" s="766" t="e">
        <f t="shared" si="577"/>
        <v>#DIV/0!</v>
      </c>
      <c r="DZ445" s="766" t="e">
        <f t="shared" si="577"/>
        <v>#DIV/0!</v>
      </c>
      <c r="EA445" s="951"/>
      <c r="EB445" s="944"/>
      <c r="EC445" s="945"/>
      <c r="ED445" s="945"/>
      <c r="EE445" s="766" t="e">
        <f t="shared" si="578"/>
        <v>#DIV/0!</v>
      </c>
      <c r="EF445" s="766" t="e">
        <f t="shared" si="578"/>
        <v>#DIV/0!</v>
      </c>
      <c r="EG445" s="766" t="e">
        <f t="shared" si="578"/>
        <v>#DIV/0!</v>
      </c>
      <c r="EH445" s="766" t="e">
        <f t="shared" si="578"/>
        <v>#DIV/0!</v>
      </c>
      <c r="EI445" s="951"/>
      <c r="EJ445" s="944"/>
      <c r="EK445" s="945"/>
      <c r="EL445" s="945"/>
      <c r="EM445" s="766" t="e">
        <f t="shared" si="579"/>
        <v>#DIV/0!</v>
      </c>
      <c r="EN445" s="766" t="e">
        <f t="shared" si="579"/>
        <v>#DIV/0!</v>
      </c>
      <c r="EO445" s="766" t="e">
        <f t="shared" si="579"/>
        <v>#DIV/0!</v>
      </c>
      <c r="EP445" s="766" t="e">
        <f t="shared" si="579"/>
        <v>#DIV/0!</v>
      </c>
      <c r="EQ445" s="951"/>
      <c r="ER445" s="944"/>
      <c r="ES445" s="945"/>
      <c r="ET445" s="945"/>
      <c r="EU445" s="766" t="e">
        <f t="shared" si="580"/>
        <v>#DIV/0!</v>
      </c>
      <c r="EV445" s="766" t="e">
        <f t="shared" si="580"/>
        <v>#DIV/0!</v>
      </c>
      <c r="EW445" s="766" t="e">
        <f t="shared" si="580"/>
        <v>#DIV/0!</v>
      </c>
      <c r="EX445" s="766" t="e">
        <f t="shared" si="580"/>
        <v>#DIV/0!</v>
      </c>
      <c r="EY445" s="951"/>
      <c r="EZ445" s="944"/>
      <c r="FA445" s="945"/>
      <c r="FB445" s="945"/>
      <c r="FC445" s="766" t="e">
        <f t="shared" si="581"/>
        <v>#DIV/0!</v>
      </c>
      <c r="FD445" s="766" t="e">
        <f t="shared" si="581"/>
        <v>#DIV/0!</v>
      </c>
      <c r="FE445" s="766" t="e">
        <f t="shared" si="581"/>
        <v>#DIV/0!</v>
      </c>
      <c r="FF445" s="766" t="e">
        <f t="shared" si="581"/>
        <v>#DIV/0!</v>
      </c>
      <c r="FG445" s="951"/>
      <c r="FH445" s="944"/>
      <c r="FI445" s="945"/>
      <c r="FJ445" s="945"/>
      <c r="FK445" s="766" t="e">
        <f t="shared" si="582"/>
        <v>#DIV/0!</v>
      </c>
      <c r="FL445" s="766" t="e">
        <f t="shared" si="582"/>
        <v>#DIV/0!</v>
      </c>
      <c r="FM445" s="766" t="e">
        <f t="shared" si="582"/>
        <v>#DIV/0!</v>
      </c>
      <c r="FN445" s="766" t="e">
        <f t="shared" si="582"/>
        <v>#DIV/0!</v>
      </c>
      <c r="FO445" s="951"/>
    </row>
    <row r="446" spans="2:171">
      <c r="B446" s="108"/>
      <c r="C446" s="108" t="s">
        <v>475</v>
      </c>
      <c r="D446" s="944"/>
      <c r="E446" s="124"/>
      <c r="F446" s="945"/>
      <c r="G446" s="1425">
        <f>SUM(G442:G445)</f>
        <v>0</v>
      </c>
      <c r="H446" s="1425">
        <f>SUM(H442:H445)</f>
        <v>0</v>
      </c>
      <c r="I446" s="1425">
        <f>SUM(I442:I445)</f>
        <v>0</v>
      </c>
      <c r="J446" s="1425">
        <f>SUM(J442:J445)</f>
        <v>0</v>
      </c>
      <c r="K446" s="946"/>
      <c r="L446" s="944"/>
      <c r="M446" s="945"/>
      <c r="N446" s="945"/>
      <c r="O446" s="1425" t="e">
        <f>SUM(O442:O445)</f>
        <v>#DIV/0!</v>
      </c>
      <c r="P446" s="1425" t="e">
        <f>SUM(P442:P445)</f>
        <v>#DIV/0!</v>
      </c>
      <c r="Q446" s="1425" t="e">
        <f>SUM(Q442:Q445)</f>
        <v>#DIV/0!</v>
      </c>
      <c r="R446" s="1425" t="e">
        <f>SUM(R442:R445)</f>
        <v>#DIV/0!</v>
      </c>
      <c r="S446" s="946"/>
      <c r="T446" s="944"/>
      <c r="U446" s="945"/>
      <c r="V446" s="945"/>
      <c r="W446" s="1425" t="e">
        <f>SUM(W442:W445)</f>
        <v>#DIV/0!</v>
      </c>
      <c r="X446" s="1425" t="e">
        <f>SUM(X442:X445)</f>
        <v>#DIV/0!</v>
      </c>
      <c r="Y446" s="1425" t="e">
        <f>SUM(Y442:Y445)</f>
        <v>#DIV/0!</v>
      </c>
      <c r="Z446" s="1425" t="e">
        <f>SUM(Z442:Z445)</f>
        <v>#DIV/0!</v>
      </c>
      <c r="AA446" s="946"/>
      <c r="AB446" s="944"/>
      <c r="AC446" s="945"/>
      <c r="AD446" s="945"/>
      <c r="AE446" s="1425" t="e">
        <f>SUM(AE442:AE445)</f>
        <v>#DIV/0!</v>
      </c>
      <c r="AF446" s="1425" t="e">
        <f>SUM(AF442:AF445)</f>
        <v>#DIV/0!</v>
      </c>
      <c r="AG446" s="1425" t="e">
        <f>SUM(AG442:AG445)</f>
        <v>#DIV/0!</v>
      </c>
      <c r="AH446" s="1425" t="e">
        <f>SUM(AH442:AH445)</f>
        <v>#DIV/0!</v>
      </c>
      <c r="AI446" s="946"/>
      <c r="AJ446" s="944"/>
      <c r="AK446" s="945"/>
      <c r="AL446" s="945"/>
      <c r="AM446" s="1425" t="e">
        <f>SUM(AM442:AM445)</f>
        <v>#DIV/0!</v>
      </c>
      <c r="AN446" s="1425" t="e">
        <f>SUM(AN442:AN445)</f>
        <v>#DIV/0!</v>
      </c>
      <c r="AO446" s="1425" t="e">
        <f>SUM(AO442:AO445)</f>
        <v>#DIV/0!</v>
      </c>
      <c r="AP446" s="1425" t="e">
        <f>SUM(AP442:AP445)</f>
        <v>#DIV/0!</v>
      </c>
      <c r="AQ446" s="946"/>
      <c r="AR446" s="944"/>
      <c r="AS446" s="945"/>
      <c r="AT446" s="945"/>
      <c r="AU446" s="1425" t="e">
        <f>SUM(AU442:AU445)</f>
        <v>#DIV/0!</v>
      </c>
      <c r="AV446" s="1425" t="e">
        <f>SUM(AV442:AV445)</f>
        <v>#DIV/0!</v>
      </c>
      <c r="AW446" s="1425" t="e">
        <f>SUM(AW442:AW445)</f>
        <v>#DIV/0!</v>
      </c>
      <c r="AX446" s="1425" t="e">
        <f>SUM(AX442:AX445)</f>
        <v>#DIV/0!</v>
      </c>
      <c r="AY446" s="946"/>
      <c r="AZ446" s="944"/>
      <c r="BA446" s="945"/>
      <c r="BB446" s="945"/>
      <c r="BC446" s="1425" t="e">
        <f>SUM(BC442:BC445)</f>
        <v>#DIV/0!</v>
      </c>
      <c r="BD446" s="1425" t="e">
        <f>SUM(BD442:BD445)</f>
        <v>#DIV/0!</v>
      </c>
      <c r="BE446" s="1425" t="e">
        <f>SUM(BE442:BE445)</f>
        <v>#DIV/0!</v>
      </c>
      <c r="BF446" s="1425" t="e">
        <f>SUM(BF442:BF445)</f>
        <v>#DIV/0!</v>
      </c>
      <c r="BG446" s="946"/>
      <c r="BH446" s="944"/>
      <c r="BI446" s="945"/>
      <c r="BJ446" s="945"/>
      <c r="BK446" s="1425" t="e">
        <f>SUM(BK442:BK445)</f>
        <v>#DIV/0!</v>
      </c>
      <c r="BL446" s="1425" t="e">
        <f>SUM(BL442:BL445)</f>
        <v>#DIV/0!</v>
      </c>
      <c r="BM446" s="1425" t="e">
        <f>SUM(BM442:BM445)</f>
        <v>#DIV/0!</v>
      </c>
      <c r="BN446" s="1425" t="e">
        <f>SUM(BN442:BN445)</f>
        <v>#DIV/0!</v>
      </c>
      <c r="BO446" s="946"/>
      <c r="BP446" s="944"/>
      <c r="BQ446" s="945"/>
      <c r="BR446" s="945"/>
      <c r="BS446" s="1425" t="e">
        <f>SUM(BS442:BS445)</f>
        <v>#DIV/0!</v>
      </c>
      <c r="BT446" s="1425" t="e">
        <f>SUM(BT442:BT445)</f>
        <v>#DIV/0!</v>
      </c>
      <c r="BU446" s="1425" t="e">
        <f>SUM(BU442:BU445)</f>
        <v>#DIV/0!</v>
      </c>
      <c r="BV446" s="1425" t="e">
        <f>SUM(BV442:BV445)</f>
        <v>#DIV/0!</v>
      </c>
      <c r="BW446" s="946"/>
      <c r="BX446" s="944"/>
      <c r="BY446" s="945"/>
      <c r="BZ446" s="945"/>
      <c r="CA446" s="1425" t="e">
        <f>SUM(CA442:CA445)</f>
        <v>#DIV/0!</v>
      </c>
      <c r="CB446" s="1425" t="e">
        <f>SUM(CB442:CB445)</f>
        <v>#DIV/0!</v>
      </c>
      <c r="CC446" s="1425" t="e">
        <f>SUM(CC442:CC445)</f>
        <v>#DIV/0!</v>
      </c>
      <c r="CD446" s="1425" t="e">
        <f>SUM(CD442:CD445)</f>
        <v>#DIV/0!</v>
      </c>
      <c r="CE446" s="946"/>
      <c r="CF446" s="944"/>
      <c r="CG446" s="945"/>
      <c r="CH446" s="945"/>
      <c r="CI446" s="1425" t="e">
        <f>SUM(CI442:CI445)</f>
        <v>#DIV/0!</v>
      </c>
      <c r="CJ446" s="1425" t="e">
        <f>SUM(CJ442:CJ445)</f>
        <v>#DIV/0!</v>
      </c>
      <c r="CK446" s="1425" t="e">
        <f>SUM(CK442:CK445)</f>
        <v>#DIV/0!</v>
      </c>
      <c r="CL446" s="1425" t="e">
        <f>SUM(CL442:CL445)</f>
        <v>#DIV/0!</v>
      </c>
      <c r="CM446" s="946"/>
      <c r="CN446" s="944"/>
      <c r="CO446" s="945"/>
      <c r="CP446" s="945"/>
      <c r="CQ446" s="1425" t="e">
        <f>SUM(CQ442:CQ445)</f>
        <v>#DIV/0!</v>
      </c>
      <c r="CR446" s="1425" t="e">
        <f>SUM(CR442:CR445)</f>
        <v>#DIV/0!</v>
      </c>
      <c r="CS446" s="1425" t="e">
        <f>SUM(CS442:CS445)</f>
        <v>#DIV/0!</v>
      </c>
      <c r="CT446" s="1425" t="e">
        <f>SUM(CT442:CT445)</f>
        <v>#DIV/0!</v>
      </c>
      <c r="CU446" s="946"/>
      <c r="CV446" s="944"/>
      <c r="CW446" s="945"/>
      <c r="CX446" s="945"/>
      <c r="CY446" s="1425" t="e">
        <f>SUM(CY442:CY445)</f>
        <v>#DIV/0!</v>
      </c>
      <c r="CZ446" s="1425" t="e">
        <f>SUM(CZ442:CZ445)</f>
        <v>#DIV/0!</v>
      </c>
      <c r="DA446" s="1425" t="e">
        <f>SUM(DA442:DA445)</f>
        <v>#DIV/0!</v>
      </c>
      <c r="DB446" s="1425" t="e">
        <f>SUM(DB442:DB445)</f>
        <v>#DIV/0!</v>
      </c>
      <c r="DC446" s="946"/>
      <c r="DD446" s="944"/>
      <c r="DE446" s="945"/>
      <c r="DF446" s="945"/>
      <c r="DG446" s="1425" t="e">
        <f>SUM(DG442:DG445)</f>
        <v>#DIV/0!</v>
      </c>
      <c r="DH446" s="1425" t="e">
        <f>SUM(DH442:DH445)</f>
        <v>#DIV/0!</v>
      </c>
      <c r="DI446" s="1425" t="e">
        <f>SUM(DI442:DI445)</f>
        <v>#DIV/0!</v>
      </c>
      <c r="DJ446" s="1425" t="e">
        <f>SUM(DJ442:DJ445)</f>
        <v>#DIV/0!</v>
      </c>
      <c r="DK446" s="946"/>
      <c r="DL446" s="944"/>
      <c r="DM446" s="945"/>
      <c r="DN446" s="945"/>
      <c r="DO446" s="1425" t="e">
        <f>SUM(DO442:DO445)</f>
        <v>#DIV/0!</v>
      </c>
      <c r="DP446" s="1425" t="e">
        <f>SUM(DP442:DP445)</f>
        <v>#DIV/0!</v>
      </c>
      <c r="DQ446" s="1425" t="e">
        <f>SUM(DQ442:DQ445)</f>
        <v>#DIV/0!</v>
      </c>
      <c r="DR446" s="1425" t="e">
        <f>SUM(DR442:DR445)</f>
        <v>#DIV/0!</v>
      </c>
      <c r="DS446" s="946"/>
      <c r="DT446" s="944"/>
      <c r="DU446" s="945"/>
      <c r="DV446" s="945"/>
      <c r="DW446" s="1425" t="e">
        <f>SUM(DW442:DW445)</f>
        <v>#DIV/0!</v>
      </c>
      <c r="DX446" s="1425" t="e">
        <f>SUM(DX442:DX445)</f>
        <v>#DIV/0!</v>
      </c>
      <c r="DY446" s="1425" t="e">
        <f>SUM(DY442:DY445)</f>
        <v>#DIV/0!</v>
      </c>
      <c r="DZ446" s="1425" t="e">
        <f>SUM(DZ442:DZ445)</f>
        <v>#DIV/0!</v>
      </c>
      <c r="EA446" s="946"/>
      <c r="EB446" s="944"/>
      <c r="EC446" s="945"/>
      <c r="ED446" s="945"/>
      <c r="EE446" s="1425" t="e">
        <f>SUM(EE442:EE445)</f>
        <v>#DIV/0!</v>
      </c>
      <c r="EF446" s="1425" t="e">
        <f>SUM(EF442:EF445)</f>
        <v>#DIV/0!</v>
      </c>
      <c r="EG446" s="1425" t="e">
        <f>SUM(EG442:EG445)</f>
        <v>#DIV/0!</v>
      </c>
      <c r="EH446" s="1425" t="e">
        <f>SUM(EH442:EH445)</f>
        <v>#DIV/0!</v>
      </c>
      <c r="EI446" s="946"/>
      <c r="EJ446" s="944"/>
      <c r="EK446" s="945"/>
      <c r="EL446" s="945"/>
      <c r="EM446" s="1425" t="e">
        <f>SUM(EM442:EM445)</f>
        <v>#DIV/0!</v>
      </c>
      <c r="EN446" s="1425" t="e">
        <f>SUM(EN442:EN445)</f>
        <v>#DIV/0!</v>
      </c>
      <c r="EO446" s="1425" t="e">
        <f>SUM(EO442:EO445)</f>
        <v>#DIV/0!</v>
      </c>
      <c r="EP446" s="1425" t="e">
        <f>SUM(EP442:EP445)</f>
        <v>#DIV/0!</v>
      </c>
      <c r="EQ446" s="946"/>
      <c r="ER446" s="944"/>
      <c r="ES446" s="945"/>
      <c r="ET446" s="945"/>
      <c r="EU446" s="1425" t="e">
        <f>SUM(EU442:EU445)</f>
        <v>#DIV/0!</v>
      </c>
      <c r="EV446" s="1425" t="e">
        <f>SUM(EV442:EV445)</f>
        <v>#DIV/0!</v>
      </c>
      <c r="EW446" s="1425" t="e">
        <f>SUM(EW442:EW445)</f>
        <v>#DIV/0!</v>
      </c>
      <c r="EX446" s="1425" t="e">
        <f>SUM(EX442:EX445)</f>
        <v>#DIV/0!</v>
      </c>
      <c r="EY446" s="946"/>
      <c r="EZ446" s="944"/>
      <c r="FA446" s="945"/>
      <c r="FB446" s="945"/>
      <c r="FC446" s="1425" t="e">
        <f>SUM(FC442:FC445)</f>
        <v>#DIV/0!</v>
      </c>
      <c r="FD446" s="1425" t="e">
        <f>SUM(FD442:FD445)</f>
        <v>#DIV/0!</v>
      </c>
      <c r="FE446" s="1425" t="e">
        <f>SUM(FE442:FE445)</f>
        <v>#DIV/0!</v>
      </c>
      <c r="FF446" s="1425" t="e">
        <f>SUM(FF442:FF445)</f>
        <v>#DIV/0!</v>
      </c>
      <c r="FG446" s="946"/>
      <c r="FH446" s="944"/>
      <c r="FI446" s="945"/>
      <c r="FJ446" s="945"/>
      <c r="FK446" s="1425" t="e">
        <f>SUM(FK442:FK445)</f>
        <v>#DIV/0!</v>
      </c>
      <c r="FL446" s="1425" t="e">
        <f>SUM(FL442:FL445)</f>
        <v>#DIV/0!</v>
      </c>
      <c r="FM446" s="1425" t="e">
        <f>SUM(FM442:FM445)</f>
        <v>#DIV/0!</v>
      </c>
      <c r="FN446" s="1425" t="e">
        <f>SUM(FN442:FN445)</f>
        <v>#DIV/0!</v>
      </c>
      <c r="FO446" s="946"/>
    </row>
    <row r="447" spans="2:171">
      <c r="B447" s="123"/>
      <c r="C447" s="123" t="s">
        <v>325</v>
      </c>
      <c r="D447" s="1128" t="s">
        <v>582</v>
      </c>
      <c r="E447" s="554"/>
      <c r="F447" s="948"/>
      <c r="G447" s="1426" t="e">
        <f>SUM(H447:J447)</f>
        <v>#DIV/0!</v>
      </c>
      <c r="H447" s="1426" t="e">
        <f>H446/G446</f>
        <v>#DIV/0!</v>
      </c>
      <c r="I447" s="1426" t="e">
        <f>I446/G446</f>
        <v>#DIV/0!</v>
      </c>
      <c r="J447" s="1426" t="e">
        <f>J446/G446</f>
        <v>#DIV/0!</v>
      </c>
      <c r="K447" s="946"/>
      <c r="L447" s="947" t="s">
        <v>582</v>
      </c>
      <c r="M447" s="948"/>
      <c r="N447" s="948"/>
      <c r="O447" s="1426" t="e">
        <f>SUM(P447:R447)</f>
        <v>#DIV/0!</v>
      </c>
      <c r="P447" s="1426" t="e">
        <f>P446/O446</f>
        <v>#DIV/0!</v>
      </c>
      <c r="Q447" s="1426" t="e">
        <f>Q446/O446</f>
        <v>#DIV/0!</v>
      </c>
      <c r="R447" s="1426" t="e">
        <f>R446/O446</f>
        <v>#DIV/0!</v>
      </c>
      <c r="S447" s="946"/>
      <c r="T447" s="947" t="s">
        <v>582</v>
      </c>
      <c r="U447" s="948"/>
      <c r="V447" s="948"/>
      <c r="W447" s="1426" t="e">
        <f>SUM(X447:Z447)</f>
        <v>#DIV/0!</v>
      </c>
      <c r="X447" s="1426" t="e">
        <f>X446/W446</f>
        <v>#DIV/0!</v>
      </c>
      <c r="Y447" s="1426" t="e">
        <f>Y446/W446</f>
        <v>#DIV/0!</v>
      </c>
      <c r="Z447" s="1426" t="e">
        <f>Z446/W446</f>
        <v>#DIV/0!</v>
      </c>
      <c r="AA447" s="946"/>
      <c r="AB447" s="947" t="s">
        <v>582</v>
      </c>
      <c r="AC447" s="948"/>
      <c r="AD447" s="948"/>
      <c r="AE447" s="1426" t="e">
        <f>SUM(AF447:AH447)</f>
        <v>#DIV/0!</v>
      </c>
      <c r="AF447" s="1426" t="e">
        <f>AF446/AE446</f>
        <v>#DIV/0!</v>
      </c>
      <c r="AG447" s="1426" t="e">
        <f>AG446/AE446</f>
        <v>#DIV/0!</v>
      </c>
      <c r="AH447" s="1426" t="e">
        <f>AH446/AE446</f>
        <v>#DIV/0!</v>
      </c>
      <c r="AI447" s="946"/>
      <c r="AJ447" s="1870" t="s">
        <v>582</v>
      </c>
      <c r="AK447" s="948"/>
      <c r="AL447" s="948"/>
      <c r="AM447" s="1426" t="e">
        <f>SUM(AN447:AP447)</f>
        <v>#DIV/0!</v>
      </c>
      <c r="AN447" s="1426" t="e">
        <f>AN446/AM446</f>
        <v>#DIV/0!</v>
      </c>
      <c r="AO447" s="1426" t="e">
        <f>AO446/AM446</f>
        <v>#DIV/0!</v>
      </c>
      <c r="AP447" s="1426" t="e">
        <f>AP446/AM446</f>
        <v>#DIV/0!</v>
      </c>
      <c r="AQ447" s="946"/>
      <c r="AR447" s="947" t="s">
        <v>582</v>
      </c>
      <c r="AS447" s="948"/>
      <c r="AT447" s="948"/>
      <c r="AU447" s="1426" t="e">
        <f>SUM(AV447:AX447)</f>
        <v>#DIV/0!</v>
      </c>
      <c r="AV447" s="1426" t="e">
        <f>AV446/AU446</f>
        <v>#DIV/0!</v>
      </c>
      <c r="AW447" s="1426" t="e">
        <f>AW446/AU446</f>
        <v>#DIV/0!</v>
      </c>
      <c r="AX447" s="1426" t="e">
        <f>AX446/AU446</f>
        <v>#DIV/0!</v>
      </c>
      <c r="AY447" s="946"/>
      <c r="AZ447" s="947" t="s">
        <v>582</v>
      </c>
      <c r="BA447" s="948"/>
      <c r="BB447" s="948"/>
      <c r="BC447" s="1426" t="e">
        <f>SUM(BD447:BF447)</f>
        <v>#DIV/0!</v>
      </c>
      <c r="BD447" s="1426" t="e">
        <f>BD446/BC446</f>
        <v>#DIV/0!</v>
      </c>
      <c r="BE447" s="1426" t="e">
        <f>BE446/BC446</f>
        <v>#DIV/0!</v>
      </c>
      <c r="BF447" s="1426" t="e">
        <f>BF446/BC446</f>
        <v>#DIV/0!</v>
      </c>
      <c r="BG447" s="946"/>
      <c r="BH447" s="947" t="s">
        <v>582</v>
      </c>
      <c r="BI447" s="948"/>
      <c r="BJ447" s="948"/>
      <c r="BK447" s="1426" t="e">
        <f>SUM(BL447:BN447)</f>
        <v>#DIV/0!</v>
      </c>
      <c r="BL447" s="1426" t="e">
        <f>BL446/BK446</f>
        <v>#DIV/0!</v>
      </c>
      <c r="BM447" s="1426" t="e">
        <f>BM446/BK446</f>
        <v>#DIV/0!</v>
      </c>
      <c r="BN447" s="1426" t="e">
        <f>BN446/BK446</f>
        <v>#DIV/0!</v>
      </c>
      <c r="BO447" s="946"/>
      <c r="BP447" s="947" t="s">
        <v>582</v>
      </c>
      <c r="BQ447" s="948"/>
      <c r="BR447" s="948"/>
      <c r="BS447" s="1426" t="e">
        <f>SUM(BT447:BV447)</f>
        <v>#DIV/0!</v>
      </c>
      <c r="BT447" s="1426" t="e">
        <f>BT446/BS446</f>
        <v>#DIV/0!</v>
      </c>
      <c r="BU447" s="1426" t="e">
        <f>BU446/BS446</f>
        <v>#DIV/0!</v>
      </c>
      <c r="BV447" s="1426" t="e">
        <f>BV446/BS446</f>
        <v>#DIV/0!</v>
      </c>
      <c r="BW447" s="946"/>
      <c r="BX447" s="947" t="s">
        <v>582</v>
      </c>
      <c r="BY447" s="948"/>
      <c r="BZ447" s="948"/>
      <c r="CA447" s="1426" t="e">
        <f>SUM(CB447:CD447)</f>
        <v>#DIV/0!</v>
      </c>
      <c r="CB447" s="1426" t="e">
        <f>CB446/CA446</f>
        <v>#DIV/0!</v>
      </c>
      <c r="CC447" s="1426" t="e">
        <f>CC446/CA446</f>
        <v>#DIV/0!</v>
      </c>
      <c r="CD447" s="1426" t="e">
        <f>CD446/CA446</f>
        <v>#DIV/0!</v>
      </c>
      <c r="CE447" s="946"/>
      <c r="CF447" s="947" t="s">
        <v>582</v>
      </c>
      <c r="CG447" s="948"/>
      <c r="CH447" s="948"/>
      <c r="CI447" s="1426" t="e">
        <f>SUM(CJ447:CL447)</f>
        <v>#DIV/0!</v>
      </c>
      <c r="CJ447" s="1426" t="e">
        <f>CJ446/CI446</f>
        <v>#DIV/0!</v>
      </c>
      <c r="CK447" s="1426" t="e">
        <f>CK446/CI446</f>
        <v>#DIV/0!</v>
      </c>
      <c r="CL447" s="1426" t="e">
        <f>CL446/CI446</f>
        <v>#DIV/0!</v>
      </c>
      <c r="CM447" s="946"/>
      <c r="CN447" s="947" t="s">
        <v>582</v>
      </c>
      <c r="CO447" s="948"/>
      <c r="CP447" s="948"/>
      <c r="CQ447" s="1426" t="e">
        <f>SUM(CR447:CT447)</f>
        <v>#DIV/0!</v>
      </c>
      <c r="CR447" s="1426" t="e">
        <f>CR446/CQ446</f>
        <v>#DIV/0!</v>
      </c>
      <c r="CS447" s="1426" t="e">
        <f>CS446/CQ446</f>
        <v>#DIV/0!</v>
      </c>
      <c r="CT447" s="1426" t="e">
        <f>CT446/CQ446</f>
        <v>#DIV/0!</v>
      </c>
      <c r="CU447" s="946"/>
      <c r="CV447" s="947" t="s">
        <v>582</v>
      </c>
      <c r="CW447" s="948"/>
      <c r="CX447" s="948"/>
      <c r="CY447" s="1426" t="e">
        <f>SUM(CZ447:DB447)</f>
        <v>#DIV/0!</v>
      </c>
      <c r="CZ447" s="1426" t="e">
        <f>CZ446/CY446</f>
        <v>#DIV/0!</v>
      </c>
      <c r="DA447" s="1426" t="e">
        <f>DA446/CY446</f>
        <v>#DIV/0!</v>
      </c>
      <c r="DB447" s="1426" t="e">
        <f>DB446/CY446</f>
        <v>#DIV/0!</v>
      </c>
      <c r="DC447" s="946"/>
      <c r="DD447" s="947" t="s">
        <v>582</v>
      </c>
      <c r="DE447" s="948"/>
      <c r="DF447" s="948"/>
      <c r="DG447" s="1426" t="e">
        <f>SUM(DH447:DJ447)</f>
        <v>#DIV/0!</v>
      </c>
      <c r="DH447" s="1426" t="e">
        <f>DH446/DG446</f>
        <v>#DIV/0!</v>
      </c>
      <c r="DI447" s="1426" t="e">
        <f>DI446/DG446</f>
        <v>#DIV/0!</v>
      </c>
      <c r="DJ447" s="1426" t="e">
        <f>DJ446/DG446</f>
        <v>#DIV/0!</v>
      </c>
      <c r="DK447" s="946"/>
      <c r="DL447" s="947" t="s">
        <v>582</v>
      </c>
      <c r="DM447" s="948"/>
      <c r="DN447" s="948"/>
      <c r="DO447" s="1426" t="e">
        <f>SUM(DP447:DR447)</f>
        <v>#DIV/0!</v>
      </c>
      <c r="DP447" s="1426" t="e">
        <f>DP446/DO446</f>
        <v>#DIV/0!</v>
      </c>
      <c r="DQ447" s="1426" t="e">
        <f>DQ446/DO446</f>
        <v>#DIV/0!</v>
      </c>
      <c r="DR447" s="1426" t="e">
        <f>DR446/DO446</f>
        <v>#DIV/0!</v>
      </c>
      <c r="DS447" s="946"/>
      <c r="DT447" s="947" t="s">
        <v>582</v>
      </c>
      <c r="DU447" s="948"/>
      <c r="DV447" s="948"/>
      <c r="DW447" s="1426" t="e">
        <f>SUM(DX447:DZ447)</f>
        <v>#DIV/0!</v>
      </c>
      <c r="DX447" s="1426" t="e">
        <f>DX446/DW446</f>
        <v>#DIV/0!</v>
      </c>
      <c r="DY447" s="1426" t="e">
        <f>DY446/DW446</f>
        <v>#DIV/0!</v>
      </c>
      <c r="DZ447" s="1426" t="e">
        <f>DZ446/DW446</f>
        <v>#DIV/0!</v>
      </c>
      <c r="EA447" s="946"/>
      <c r="EB447" s="947" t="s">
        <v>582</v>
      </c>
      <c r="EC447" s="948"/>
      <c r="ED447" s="948"/>
      <c r="EE447" s="1426" t="e">
        <f>SUM(EF447:EH447)</f>
        <v>#DIV/0!</v>
      </c>
      <c r="EF447" s="1426" t="e">
        <f>EF446/EE446</f>
        <v>#DIV/0!</v>
      </c>
      <c r="EG447" s="1426" t="e">
        <f>EG446/EE446</f>
        <v>#DIV/0!</v>
      </c>
      <c r="EH447" s="1426" t="e">
        <f>EH446/EE446</f>
        <v>#DIV/0!</v>
      </c>
      <c r="EI447" s="946"/>
      <c r="EJ447" s="947" t="s">
        <v>582</v>
      </c>
      <c r="EK447" s="948"/>
      <c r="EL447" s="948"/>
      <c r="EM447" s="1426" t="e">
        <f>SUM(EN447:EP447)</f>
        <v>#DIV/0!</v>
      </c>
      <c r="EN447" s="1426" t="e">
        <f>EN446/EM446</f>
        <v>#DIV/0!</v>
      </c>
      <c r="EO447" s="1426" t="e">
        <f>EO446/EM446</f>
        <v>#DIV/0!</v>
      </c>
      <c r="EP447" s="1426" t="e">
        <f>EP446/EM446</f>
        <v>#DIV/0!</v>
      </c>
      <c r="EQ447" s="946"/>
      <c r="ER447" s="947" t="s">
        <v>582</v>
      </c>
      <c r="ES447" s="948"/>
      <c r="ET447" s="948"/>
      <c r="EU447" s="1426" t="e">
        <f>SUM(EV447:EX447)</f>
        <v>#DIV/0!</v>
      </c>
      <c r="EV447" s="1426" t="e">
        <f>EV446/EU446</f>
        <v>#DIV/0!</v>
      </c>
      <c r="EW447" s="1426" t="e">
        <f>EW446/EU446</f>
        <v>#DIV/0!</v>
      </c>
      <c r="EX447" s="1426" t="e">
        <f>EX446/EU446</f>
        <v>#DIV/0!</v>
      </c>
      <c r="EY447" s="946"/>
      <c r="EZ447" s="947" t="s">
        <v>582</v>
      </c>
      <c r="FA447" s="948"/>
      <c r="FB447" s="948"/>
      <c r="FC447" s="1426" t="e">
        <f>SUM(FD447:FF447)</f>
        <v>#DIV/0!</v>
      </c>
      <c r="FD447" s="1426" t="e">
        <f>FD446/FC446</f>
        <v>#DIV/0!</v>
      </c>
      <c r="FE447" s="1426" t="e">
        <f>FE446/FC446</f>
        <v>#DIV/0!</v>
      </c>
      <c r="FF447" s="1426" t="e">
        <f>FF446/FC446</f>
        <v>#DIV/0!</v>
      </c>
      <c r="FG447" s="946"/>
      <c r="FH447" s="947" t="s">
        <v>582</v>
      </c>
      <c r="FI447" s="948"/>
      <c r="FJ447" s="948"/>
      <c r="FK447" s="1426" t="e">
        <f>SUM(FL447:FN447)</f>
        <v>#DIV/0!</v>
      </c>
      <c r="FL447" s="1426" t="e">
        <f>FL446/FK446</f>
        <v>#DIV/0!</v>
      </c>
      <c r="FM447" s="1426" t="e">
        <f>FM446/FK446</f>
        <v>#DIV/0!</v>
      </c>
      <c r="FN447" s="1426" t="e">
        <f>FN446/FK446</f>
        <v>#DIV/0!</v>
      </c>
      <c r="FO447" s="946"/>
    </row>
    <row r="448" spans="2:171" ht="16.5" thickBot="1">
      <c r="K448" s="951"/>
      <c r="S448" s="946"/>
      <c r="AA448" s="946"/>
      <c r="AI448" s="946"/>
      <c r="AQ448" s="946"/>
      <c r="AY448" s="946"/>
      <c r="BG448" s="946"/>
      <c r="BO448" s="946"/>
      <c r="BW448" s="946"/>
      <c r="CE448" s="946"/>
      <c r="CM448" s="946"/>
      <c r="CU448" s="946"/>
      <c r="DC448" s="946"/>
      <c r="DK448" s="946"/>
      <c r="DS448" s="946"/>
      <c r="EA448" s="946"/>
      <c r="EI448" s="946"/>
      <c r="EQ448" s="946"/>
      <c r="EY448" s="946"/>
      <c r="FG448" s="946"/>
      <c r="FO448" s="946"/>
    </row>
    <row r="449" spans="4:171" ht="17.25" thickTop="1" thickBot="1">
      <c r="D449" s="944"/>
      <c r="E449" s="952"/>
      <c r="F449" s="952"/>
      <c r="G449" s="953"/>
      <c r="H449" s="954"/>
      <c r="I449" s="954"/>
      <c r="J449" s="955"/>
      <c r="K449" s="946"/>
      <c r="O449" s="953"/>
      <c r="P449" s="954"/>
      <c r="Q449" s="954"/>
      <c r="R449" s="955"/>
      <c r="S449" s="946"/>
      <c r="W449" s="953"/>
      <c r="X449" s="954"/>
      <c r="Y449" s="954"/>
      <c r="Z449" s="955"/>
      <c r="AA449" s="946"/>
      <c r="AE449" s="953"/>
      <c r="AF449" s="954"/>
      <c r="AG449" s="954"/>
      <c r="AH449" s="955"/>
      <c r="AI449" s="946"/>
      <c r="AM449" s="953"/>
      <c r="AN449" s="954"/>
      <c r="AO449" s="954"/>
      <c r="AP449" s="955"/>
      <c r="AQ449" s="946"/>
      <c r="AU449" s="953"/>
      <c r="AV449" s="954"/>
      <c r="AW449" s="954"/>
      <c r="AX449" s="955"/>
      <c r="AY449" s="946"/>
      <c r="BC449" s="953"/>
      <c r="BD449" s="954"/>
      <c r="BE449" s="954"/>
      <c r="BF449" s="955"/>
      <c r="BG449" s="946"/>
      <c r="BK449" s="953"/>
      <c r="BL449" s="954"/>
      <c r="BM449" s="954"/>
      <c r="BN449" s="955"/>
      <c r="BO449" s="946"/>
      <c r="BS449" s="953"/>
      <c r="BT449" s="954"/>
      <c r="BU449" s="954"/>
      <c r="BV449" s="955"/>
      <c r="BW449" s="946"/>
      <c r="CA449" s="953"/>
      <c r="CB449" s="954"/>
      <c r="CC449" s="954"/>
      <c r="CD449" s="955"/>
      <c r="CE449" s="946"/>
      <c r="CI449" s="953"/>
      <c r="CJ449" s="954"/>
      <c r="CK449" s="954"/>
      <c r="CL449" s="955"/>
      <c r="CM449" s="946"/>
      <c r="CQ449" s="953"/>
      <c r="CR449" s="954"/>
      <c r="CS449" s="954"/>
      <c r="CT449" s="955"/>
      <c r="CU449" s="946"/>
      <c r="CY449" s="953"/>
      <c r="CZ449" s="954"/>
      <c r="DA449" s="954"/>
      <c r="DB449" s="955"/>
      <c r="DC449" s="946"/>
      <c r="DG449" s="953"/>
      <c r="DH449" s="954"/>
      <c r="DI449" s="954"/>
      <c r="DJ449" s="955"/>
      <c r="DK449" s="946"/>
      <c r="DO449" s="953"/>
      <c r="DP449" s="954"/>
      <c r="DQ449" s="954"/>
      <c r="DR449" s="955"/>
      <c r="DS449" s="946"/>
      <c r="DW449" s="953"/>
      <c r="DX449" s="954"/>
      <c r="DY449" s="954"/>
      <c r="DZ449" s="955"/>
      <c r="EA449" s="946"/>
      <c r="EE449" s="953"/>
      <c r="EF449" s="954"/>
      <c r="EG449" s="954"/>
      <c r="EH449" s="955"/>
      <c r="EI449" s="946"/>
      <c r="EM449" s="953"/>
      <c r="EN449" s="954"/>
      <c r="EO449" s="954"/>
      <c r="EP449" s="955"/>
      <c r="EQ449" s="946"/>
      <c r="EU449" s="953"/>
      <c r="EV449" s="954"/>
      <c r="EW449" s="954"/>
      <c r="EX449" s="955"/>
      <c r="EY449" s="946"/>
      <c r="FC449" s="953"/>
      <c r="FD449" s="954"/>
      <c r="FE449" s="954"/>
      <c r="FF449" s="955"/>
      <c r="FG449" s="946"/>
      <c r="FK449" s="953"/>
      <c r="FL449" s="954"/>
      <c r="FM449" s="954"/>
      <c r="FN449" s="955"/>
      <c r="FO449" s="946"/>
    </row>
    <row r="450" spans="4:171">
      <c r="D450" s="956"/>
      <c r="E450" s="957"/>
      <c r="F450" s="952"/>
      <c r="G450" s="958"/>
      <c r="H450" s="959"/>
      <c r="I450" s="959"/>
      <c r="J450" s="960"/>
      <c r="K450" s="946"/>
      <c r="O450" s="958"/>
      <c r="P450" s="959"/>
      <c r="Q450" s="959"/>
      <c r="R450" s="960"/>
      <c r="S450" s="946"/>
      <c r="W450" s="958"/>
      <c r="X450" s="959"/>
      <c r="Y450" s="959"/>
      <c r="Z450" s="960"/>
      <c r="AA450" s="946"/>
      <c r="AE450" s="958"/>
      <c r="AF450" s="959"/>
      <c r="AG450" s="959"/>
      <c r="AH450" s="960"/>
      <c r="AI450" s="946"/>
      <c r="AM450" s="958"/>
      <c r="AN450" s="959"/>
      <c r="AO450" s="959"/>
      <c r="AP450" s="960"/>
      <c r="AQ450" s="946"/>
      <c r="AU450" s="958"/>
      <c r="AV450" s="959"/>
      <c r="AW450" s="959"/>
      <c r="AX450" s="960"/>
      <c r="AY450" s="946"/>
      <c r="BC450" s="958"/>
      <c r="BD450" s="959"/>
      <c r="BE450" s="959"/>
      <c r="BF450" s="960"/>
      <c r="BG450" s="946"/>
      <c r="BK450" s="958"/>
      <c r="BL450" s="959"/>
      <c r="BM450" s="959"/>
      <c r="BN450" s="960"/>
      <c r="BO450" s="946"/>
      <c r="BS450" s="958"/>
      <c r="BT450" s="959"/>
      <c r="BU450" s="959"/>
      <c r="BV450" s="960"/>
      <c r="BW450" s="946"/>
      <c r="CA450" s="958"/>
      <c r="CB450" s="959"/>
      <c r="CC450" s="959"/>
      <c r="CD450" s="960"/>
      <c r="CE450" s="946"/>
      <c r="CI450" s="958"/>
      <c r="CJ450" s="959"/>
      <c r="CK450" s="959"/>
      <c r="CL450" s="960"/>
      <c r="CM450" s="946"/>
      <c r="CQ450" s="958"/>
      <c r="CR450" s="959"/>
      <c r="CS450" s="959"/>
      <c r="CT450" s="960"/>
      <c r="CU450" s="946"/>
      <c r="CY450" s="958"/>
      <c r="CZ450" s="959"/>
      <c r="DA450" s="959"/>
      <c r="DB450" s="960"/>
      <c r="DC450" s="946"/>
      <c r="DG450" s="958"/>
      <c r="DH450" s="959"/>
      <c r="DI450" s="959"/>
      <c r="DJ450" s="960"/>
      <c r="DK450" s="946"/>
      <c r="DO450" s="958"/>
      <c r="DP450" s="959"/>
      <c r="DQ450" s="959"/>
      <c r="DR450" s="960"/>
      <c r="DS450" s="946"/>
      <c r="DW450" s="958"/>
      <c r="DX450" s="959"/>
      <c r="DY450" s="959"/>
      <c r="DZ450" s="960"/>
      <c r="EA450" s="946"/>
      <c r="EE450" s="958"/>
      <c r="EF450" s="959"/>
      <c r="EG450" s="959"/>
      <c r="EH450" s="960"/>
      <c r="EI450" s="946"/>
      <c r="EM450" s="958"/>
      <c r="EN450" s="959"/>
      <c r="EO450" s="959"/>
      <c r="EP450" s="960"/>
      <c r="EQ450" s="946"/>
      <c r="EU450" s="958"/>
      <c r="EV450" s="959"/>
      <c r="EW450" s="959"/>
      <c r="EX450" s="960"/>
      <c r="EY450" s="946"/>
      <c r="FC450" s="958"/>
      <c r="FD450" s="959"/>
      <c r="FE450" s="959"/>
      <c r="FF450" s="960"/>
      <c r="FG450" s="946"/>
      <c r="FK450" s="958"/>
      <c r="FL450" s="959"/>
      <c r="FM450" s="959"/>
      <c r="FN450" s="960"/>
      <c r="FO450" s="946"/>
    </row>
    <row r="451" spans="4:171">
      <c r="D451" s="956"/>
      <c r="E451" s="957"/>
      <c r="F451" s="952"/>
      <c r="G451" s="958" t="s">
        <v>370</v>
      </c>
      <c r="H451" s="961">
        <v>0</v>
      </c>
      <c r="I451" s="961">
        <v>0</v>
      </c>
      <c r="J451" s="962">
        <v>1</v>
      </c>
      <c r="K451" s="951"/>
      <c r="O451" s="958" t="s">
        <v>370</v>
      </c>
      <c r="P451" s="961">
        <v>0</v>
      </c>
      <c r="Q451" s="961">
        <v>0</v>
      </c>
      <c r="R451" s="962">
        <v>1</v>
      </c>
      <c r="S451" s="951"/>
      <c r="W451" s="958" t="s">
        <v>370</v>
      </c>
      <c r="X451" s="961">
        <v>0</v>
      </c>
      <c r="Y451" s="961">
        <v>0</v>
      </c>
      <c r="Z451" s="962">
        <v>1</v>
      </c>
      <c r="AA451" s="951"/>
      <c r="AE451" s="958" t="s">
        <v>370</v>
      </c>
      <c r="AF451" s="961">
        <v>0</v>
      </c>
      <c r="AG451" s="961">
        <v>0</v>
      </c>
      <c r="AH451" s="962">
        <v>1</v>
      </c>
      <c r="AI451" s="951"/>
      <c r="AM451" s="958" t="s">
        <v>370</v>
      </c>
      <c r="AN451" s="961">
        <v>0</v>
      </c>
      <c r="AO451" s="961">
        <v>0</v>
      </c>
      <c r="AP451" s="962">
        <v>1</v>
      </c>
      <c r="AQ451" s="951"/>
      <c r="AU451" s="958" t="s">
        <v>370</v>
      </c>
      <c r="AV451" s="961">
        <v>0</v>
      </c>
      <c r="AW451" s="961">
        <v>0</v>
      </c>
      <c r="AX451" s="962">
        <v>1</v>
      </c>
      <c r="AY451" s="951"/>
      <c r="BC451" s="958" t="s">
        <v>370</v>
      </c>
      <c r="BD451" s="961">
        <v>0</v>
      </c>
      <c r="BE451" s="961">
        <v>0</v>
      </c>
      <c r="BF451" s="962">
        <v>1</v>
      </c>
      <c r="BG451" s="951"/>
      <c r="BK451" s="958" t="s">
        <v>370</v>
      </c>
      <c r="BL451" s="961">
        <v>0</v>
      </c>
      <c r="BM451" s="961">
        <v>0</v>
      </c>
      <c r="BN451" s="962">
        <v>1</v>
      </c>
      <c r="BO451" s="951"/>
      <c r="BS451" s="958" t="s">
        <v>370</v>
      </c>
      <c r="BT451" s="961">
        <v>0</v>
      </c>
      <c r="BU451" s="961">
        <v>0</v>
      </c>
      <c r="BV451" s="962">
        <v>1</v>
      </c>
      <c r="BW451" s="951"/>
      <c r="CA451" s="958" t="s">
        <v>370</v>
      </c>
      <c r="CB451" s="961">
        <v>0</v>
      </c>
      <c r="CC451" s="961">
        <v>0</v>
      </c>
      <c r="CD451" s="962">
        <v>1</v>
      </c>
      <c r="CE451" s="951"/>
      <c r="CI451" s="958" t="s">
        <v>370</v>
      </c>
      <c r="CJ451" s="961">
        <v>0</v>
      </c>
      <c r="CK451" s="961">
        <v>0</v>
      </c>
      <c r="CL451" s="962">
        <v>1</v>
      </c>
      <c r="CM451" s="951"/>
      <c r="CQ451" s="958" t="s">
        <v>370</v>
      </c>
      <c r="CR451" s="961">
        <v>0</v>
      </c>
      <c r="CS451" s="961">
        <v>0</v>
      </c>
      <c r="CT451" s="962">
        <v>1</v>
      </c>
      <c r="CU451" s="951"/>
      <c r="CY451" s="958" t="s">
        <v>370</v>
      </c>
      <c r="CZ451" s="961">
        <v>0</v>
      </c>
      <c r="DA451" s="961">
        <v>0</v>
      </c>
      <c r="DB451" s="962">
        <v>1</v>
      </c>
      <c r="DC451" s="951"/>
      <c r="DG451" s="958" t="s">
        <v>370</v>
      </c>
      <c r="DH451" s="961">
        <v>0</v>
      </c>
      <c r="DI451" s="961">
        <v>0</v>
      </c>
      <c r="DJ451" s="962">
        <v>1</v>
      </c>
      <c r="DK451" s="951"/>
      <c r="DO451" s="958" t="s">
        <v>370</v>
      </c>
      <c r="DP451" s="961">
        <v>0</v>
      </c>
      <c r="DQ451" s="961">
        <v>0</v>
      </c>
      <c r="DR451" s="962">
        <v>1</v>
      </c>
      <c r="DS451" s="951"/>
      <c r="DW451" s="958" t="s">
        <v>370</v>
      </c>
      <c r="DX451" s="961">
        <v>0</v>
      </c>
      <c r="DY451" s="961">
        <v>0</v>
      </c>
      <c r="DZ451" s="962">
        <v>1</v>
      </c>
      <c r="EA451" s="951"/>
      <c r="EE451" s="958" t="s">
        <v>370</v>
      </c>
      <c r="EF451" s="961">
        <v>0</v>
      </c>
      <c r="EG451" s="961">
        <v>0</v>
      </c>
      <c r="EH451" s="962">
        <v>1</v>
      </c>
      <c r="EI451" s="951"/>
      <c r="EM451" s="958" t="s">
        <v>370</v>
      </c>
      <c r="EN451" s="961">
        <v>0</v>
      </c>
      <c r="EO451" s="961">
        <v>0</v>
      </c>
      <c r="EP451" s="962">
        <v>1</v>
      </c>
      <c r="EQ451" s="951"/>
      <c r="EU451" s="958" t="s">
        <v>370</v>
      </c>
      <c r="EV451" s="961">
        <v>0</v>
      </c>
      <c r="EW451" s="961">
        <v>0</v>
      </c>
      <c r="EX451" s="962">
        <v>1</v>
      </c>
      <c r="EY451" s="951"/>
      <c r="FC451" s="958" t="s">
        <v>370</v>
      </c>
      <c r="FD451" s="961">
        <v>0</v>
      </c>
      <c r="FE451" s="961">
        <v>0</v>
      </c>
      <c r="FF451" s="962">
        <v>1</v>
      </c>
      <c r="FG451" s="951"/>
      <c r="FK451" s="958" t="s">
        <v>370</v>
      </c>
      <c r="FL451" s="961">
        <v>0</v>
      </c>
      <c r="FM451" s="961">
        <v>0</v>
      </c>
      <c r="FN451" s="962">
        <v>1</v>
      </c>
      <c r="FO451" s="951"/>
    </row>
    <row r="452" spans="4:171">
      <c r="D452" s="956"/>
      <c r="E452" s="957"/>
      <c r="F452" s="952"/>
      <c r="G452" s="958" t="s">
        <v>372</v>
      </c>
      <c r="H452" s="961">
        <v>1</v>
      </c>
      <c r="I452" s="961">
        <v>0</v>
      </c>
      <c r="J452" s="962">
        <v>0</v>
      </c>
      <c r="K452" s="946"/>
      <c r="O452" s="958" t="s">
        <v>372</v>
      </c>
      <c r="P452" s="961">
        <v>1</v>
      </c>
      <c r="Q452" s="961">
        <v>0</v>
      </c>
      <c r="R452" s="962">
        <v>0</v>
      </c>
      <c r="S452" s="946"/>
      <c r="W452" s="958" t="s">
        <v>372</v>
      </c>
      <c r="X452" s="961">
        <v>1</v>
      </c>
      <c r="Y452" s="961">
        <v>0</v>
      </c>
      <c r="Z452" s="962">
        <v>0</v>
      </c>
      <c r="AA452" s="946"/>
      <c r="AE452" s="958" t="s">
        <v>372</v>
      </c>
      <c r="AF452" s="961">
        <v>1</v>
      </c>
      <c r="AG452" s="961">
        <v>0</v>
      </c>
      <c r="AH452" s="962">
        <v>0</v>
      </c>
      <c r="AI452" s="946"/>
      <c r="AM452" s="958" t="s">
        <v>372</v>
      </c>
      <c r="AN452" s="961">
        <v>1</v>
      </c>
      <c r="AO452" s="961">
        <v>0</v>
      </c>
      <c r="AP452" s="962">
        <v>0</v>
      </c>
      <c r="AQ452" s="946"/>
      <c r="AU452" s="958" t="s">
        <v>372</v>
      </c>
      <c r="AV452" s="961">
        <v>1</v>
      </c>
      <c r="AW452" s="961">
        <v>0</v>
      </c>
      <c r="AX452" s="962">
        <v>0</v>
      </c>
      <c r="AY452" s="946"/>
      <c r="BC452" s="958" t="s">
        <v>372</v>
      </c>
      <c r="BD452" s="961">
        <v>1</v>
      </c>
      <c r="BE452" s="961">
        <v>0</v>
      </c>
      <c r="BF452" s="962">
        <v>0</v>
      </c>
      <c r="BG452" s="946"/>
      <c r="BK452" s="958" t="s">
        <v>372</v>
      </c>
      <c r="BL452" s="961">
        <v>1</v>
      </c>
      <c r="BM452" s="961">
        <v>0</v>
      </c>
      <c r="BN452" s="962">
        <v>0</v>
      </c>
      <c r="BO452" s="946"/>
      <c r="BS452" s="958" t="s">
        <v>372</v>
      </c>
      <c r="BT452" s="961">
        <v>1</v>
      </c>
      <c r="BU452" s="961">
        <v>0</v>
      </c>
      <c r="BV452" s="962">
        <v>0</v>
      </c>
      <c r="BW452" s="946"/>
      <c r="CA452" s="958" t="s">
        <v>372</v>
      </c>
      <c r="CB452" s="961">
        <v>1</v>
      </c>
      <c r="CC452" s="961">
        <v>0</v>
      </c>
      <c r="CD452" s="962">
        <v>0</v>
      </c>
      <c r="CE452" s="946"/>
      <c r="CI452" s="958" t="s">
        <v>372</v>
      </c>
      <c r="CJ452" s="961">
        <v>1</v>
      </c>
      <c r="CK452" s="961">
        <v>0</v>
      </c>
      <c r="CL452" s="962">
        <v>0</v>
      </c>
      <c r="CM452" s="946"/>
      <c r="CQ452" s="958" t="s">
        <v>372</v>
      </c>
      <c r="CR452" s="961">
        <v>1</v>
      </c>
      <c r="CS452" s="961">
        <v>0</v>
      </c>
      <c r="CT452" s="962">
        <v>0</v>
      </c>
      <c r="CU452" s="946"/>
      <c r="CY452" s="958" t="s">
        <v>372</v>
      </c>
      <c r="CZ452" s="961">
        <v>1</v>
      </c>
      <c r="DA452" s="961">
        <v>0</v>
      </c>
      <c r="DB452" s="962">
        <v>0</v>
      </c>
      <c r="DC452" s="946"/>
      <c r="DG452" s="958" t="s">
        <v>372</v>
      </c>
      <c r="DH452" s="961">
        <v>1</v>
      </c>
      <c r="DI452" s="961">
        <v>0</v>
      </c>
      <c r="DJ452" s="962">
        <v>0</v>
      </c>
      <c r="DK452" s="946"/>
      <c r="DO452" s="958" t="s">
        <v>372</v>
      </c>
      <c r="DP452" s="961">
        <v>1</v>
      </c>
      <c r="DQ452" s="961">
        <v>0</v>
      </c>
      <c r="DR452" s="962">
        <v>0</v>
      </c>
      <c r="DS452" s="946"/>
      <c r="DW452" s="958" t="s">
        <v>372</v>
      </c>
      <c r="DX452" s="961">
        <v>1</v>
      </c>
      <c r="DY452" s="961">
        <v>0</v>
      </c>
      <c r="DZ452" s="962">
        <v>0</v>
      </c>
      <c r="EA452" s="946"/>
      <c r="EE452" s="958" t="s">
        <v>372</v>
      </c>
      <c r="EF452" s="961">
        <v>1</v>
      </c>
      <c r="EG452" s="961">
        <v>0</v>
      </c>
      <c r="EH452" s="962">
        <v>0</v>
      </c>
      <c r="EI452" s="946"/>
      <c r="EM452" s="958" t="s">
        <v>372</v>
      </c>
      <c r="EN452" s="961">
        <v>1</v>
      </c>
      <c r="EO452" s="961">
        <v>0</v>
      </c>
      <c r="EP452" s="962">
        <v>0</v>
      </c>
      <c r="EQ452" s="946"/>
      <c r="EU452" s="958" t="s">
        <v>372</v>
      </c>
      <c r="EV452" s="961">
        <v>1</v>
      </c>
      <c r="EW452" s="961">
        <v>0</v>
      </c>
      <c r="EX452" s="962">
        <v>0</v>
      </c>
      <c r="EY452" s="946"/>
      <c r="FC452" s="958" t="s">
        <v>372</v>
      </c>
      <c r="FD452" s="961">
        <v>1</v>
      </c>
      <c r="FE452" s="961">
        <v>0</v>
      </c>
      <c r="FF452" s="962">
        <v>0</v>
      </c>
      <c r="FG452" s="946"/>
      <c r="FK452" s="958" t="s">
        <v>372</v>
      </c>
      <c r="FL452" s="961">
        <v>1</v>
      </c>
      <c r="FM452" s="961">
        <v>0</v>
      </c>
      <c r="FN452" s="962">
        <v>0</v>
      </c>
      <c r="FO452" s="946"/>
    </row>
    <row r="453" spans="4:171">
      <c r="D453" s="956"/>
      <c r="E453" s="957"/>
      <c r="F453" s="952"/>
      <c r="G453" s="958" t="s">
        <v>371</v>
      </c>
      <c r="H453" s="961">
        <v>0</v>
      </c>
      <c r="I453" s="961">
        <v>1</v>
      </c>
      <c r="J453" s="962">
        <v>0</v>
      </c>
      <c r="K453" s="946"/>
      <c r="O453" s="958" t="s">
        <v>371</v>
      </c>
      <c r="P453" s="961">
        <v>0</v>
      </c>
      <c r="Q453" s="961">
        <v>1</v>
      </c>
      <c r="R453" s="962">
        <v>0</v>
      </c>
      <c r="S453" s="946"/>
      <c r="W453" s="958" t="s">
        <v>371</v>
      </c>
      <c r="X453" s="961">
        <v>0</v>
      </c>
      <c r="Y453" s="961">
        <v>1</v>
      </c>
      <c r="Z453" s="962">
        <v>0</v>
      </c>
      <c r="AA453" s="946"/>
      <c r="AE453" s="958" t="s">
        <v>371</v>
      </c>
      <c r="AF453" s="961">
        <v>0</v>
      </c>
      <c r="AG453" s="961">
        <v>1</v>
      </c>
      <c r="AH453" s="962">
        <v>0</v>
      </c>
      <c r="AI453" s="946"/>
      <c r="AM453" s="958" t="s">
        <v>371</v>
      </c>
      <c r="AN453" s="961">
        <v>0</v>
      </c>
      <c r="AO453" s="961">
        <v>1</v>
      </c>
      <c r="AP453" s="962">
        <v>0</v>
      </c>
      <c r="AQ453" s="946"/>
      <c r="AU453" s="958" t="s">
        <v>371</v>
      </c>
      <c r="AV453" s="961">
        <v>0</v>
      </c>
      <c r="AW453" s="961">
        <v>1</v>
      </c>
      <c r="AX453" s="962">
        <v>0</v>
      </c>
      <c r="AY453" s="946"/>
      <c r="BC453" s="958" t="s">
        <v>371</v>
      </c>
      <c r="BD453" s="961">
        <v>0</v>
      </c>
      <c r="BE453" s="961">
        <v>1</v>
      </c>
      <c r="BF453" s="962">
        <v>0</v>
      </c>
      <c r="BG453" s="946"/>
      <c r="BK453" s="958" t="s">
        <v>371</v>
      </c>
      <c r="BL453" s="961">
        <v>0</v>
      </c>
      <c r="BM453" s="961">
        <v>1</v>
      </c>
      <c r="BN453" s="962">
        <v>0</v>
      </c>
      <c r="BO453" s="946"/>
      <c r="BS453" s="958" t="s">
        <v>371</v>
      </c>
      <c r="BT453" s="961">
        <v>0</v>
      </c>
      <c r="BU453" s="961">
        <v>1</v>
      </c>
      <c r="BV453" s="962">
        <v>0</v>
      </c>
      <c r="BW453" s="946"/>
      <c r="CA453" s="958" t="s">
        <v>371</v>
      </c>
      <c r="CB453" s="961">
        <v>0</v>
      </c>
      <c r="CC453" s="961">
        <v>1</v>
      </c>
      <c r="CD453" s="962">
        <v>0</v>
      </c>
      <c r="CE453" s="946"/>
      <c r="CI453" s="958" t="s">
        <v>371</v>
      </c>
      <c r="CJ453" s="961">
        <v>0</v>
      </c>
      <c r="CK453" s="961">
        <v>1</v>
      </c>
      <c r="CL453" s="962">
        <v>0</v>
      </c>
      <c r="CM453" s="946"/>
      <c r="CQ453" s="958" t="s">
        <v>371</v>
      </c>
      <c r="CR453" s="961">
        <v>0</v>
      </c>
      <c r="CS453" s="961">
        <v>1</v>
      </c>
      <c r="CT453" s="962">
        <v>0</v>
      </c>
      <c r="CU453" s="946"/>
      <c r="CY453" s="958" t="s">
        <v>371</v>
      </c>
      <c r="CZ453" s="961">
        <v>0</v>
      </c>
      <c r="DA453" s="961">
        <v>1</v>
      </c>
      <c r="DB453" s="962">
        <v>0</v>
      </c>
      <c r="DC453" s="946"/>
      <c r="DG453" s="958" t="s">
        <v>371</v>
      </c>
      <c r="DH453" s="961">
        <v>0</v>
      </c>
      <c r="DI453" s="961">
        <v>1</v>
      </c>
      <c r="DJ453" s="962">
        <v>0</v>
      </c>
      <c r="DK453" s="946"/>
      <c r="DO453" s="958" t="s">
        <v>371</v>
      </c>
      <c r="DP453" s="961">
        <v>0</v>
      </c>
      <c r="DQ453" s="961">
        <v>1</v>
      </c>
      <c r="DR453" s="962">
        <v>0</v>
      </c>
      <c r="DS453" s="946"/>
      <c r="DW453" s="958" t="s">
        <v>371</v>
      </c>
      <c r="DX453" s="961">
        <v>0</v>
      </c>
      <c r="DY453" s="961">
        <v>1</v>
      </c>
      <c r="DZ453" s="962">
        <v>0</v>
      </c>
      <c r="EA453" s="946"/>
      <c r="EE453" s="958" t="s">
        <v>371</v>
      </c>
      <c r="EF453" s="961">
        <v>0</v>
      </c>
      <c r="EG453" s="961">
        <v>1</v>
      </c>
      <c r="EH453" s="962">
        <v>0</v>
      </c>
      <c r="EI453" s="946"/>
      <c r="EM453" s="958" t="s">
        <v>371</v>
      </c>
      <c r="EN453" s="961">
        <v>0</v>
      </c>
      <c r="EO453" s="961">
        <v>1</v>
      </c>
      <c r="EP453" s="962">
        <v>0</v>
      </c>
      <c r="EQ453" s="946"/>
      <c r="EU453" s="958" t="s">
        <v>371</v>
      </c>
      <c r="EV453" s="961">
        <v>0</v>
      </c>
      <c r="EW453" s="961">
        <v>1</v>
      </c>
      <c r="EX453" s="962">
        <v>0</v>
      </c>
      <c r="EY453" s="946"/>
      <c r="FC453" s="958" t="s">
        <v>371</v>
      </c>
      <c r="FD453" s="961">
        <v>0</v>
      </c>
      <c r="FE453" s="961">
        <v>1</v>
      </c>
      <c r="FF453" s="962">
        <v>0</v>
      </c>
      <c r="FG453" s="946"/>
      <c r="FK453" s="958" t="s">
        <v>371</v>
      </c>
      <c r="FL453" s="961">
        <v>0</v>
      </c>
      <c r="FM453" s="961">
        <v>1</v>
      </c>
      <c r="FN453" s="962">
        <v>0</v>
      </c>
      <c r="FO453" s="946"/>
    </row>
    <row r="454" spans="4:171">
      <c r="D454" s="956"/>
      <c r="E454" s="957"/>
      <c r="F454" s="952"/>
      <c r="G454" s="958" t="s">
        <v>90</v>
      </c>
      <c r="H454" s="961">
        <v>0</v>
      </c>
      <c r="I454" s="961">
        <v>0</v>
      </c>
      <c r="J454" s="962">
        <v>0</v>
      </c>
      <c r="K454" s="951"/>
      <c r="O454" s="958" t="s">
        <v>90</v>
      </c>
      <c r="P454" s="961">
        <v>0</v>
      </c>
      <c r="Q454" s="961">
        <v>0</v>
      </c>
      <c r="R454" s="962">
        <v>0</v>
      </c>
      <c r="S454" s="951"/>
      <c r="W454" s="958" t="s">
        <v>90</v>
      </c>
      <c r="X454" s="961">
        <v>0</v>
      </c>
      <c r="Y454" s="961">
        <v>0</v>
      </c>
      <c r="Z454" s="962">
        <v>0</v>
      </c>
      <c r="AA454" s="951"/>
      <c r="AE454" s="958" t="s">
        <v>90</v>
      </c>
      <c r="AF454" s="961">
        <v>0</v>
      </c>
      <c r="AG454" s="961">
        <v>0</v>
      </c>
      <c r="AH454" s="962">
        <v>0</v>
      </c>
      <c r="AI454" s="951"/>
      <c r="AM454" s="958" t="s">
        <v>90</v>
      </c>
      <c r="AN454" s="961">
        <v>0</v>
      </c>
      <c r="AO454" s="961">
        <v>0</v>
      </c>
      <c r="AP454" s="962">
        <v>0</v>
      </c>
      <c r="AQ454" s="951"/>
      <c r="AU454" s="958" t="s">
        <v>90</v>
      </c>
      <c r="AV454" s="961">
        <v>0</v>
      </c>
      <c r="AW454" s="961">
        <v>0</v>
      </c>
      <c r="AX454" s="962">
        <v>0</v>
      </c>
      <c r="AY454" s="951"/>
      <c r="BC454" s="958" t="s">
        <v>90</v>
      </c>
      <c r="BD454" s="961">
        <v>0</v>
      </c>
      <c r="BE454" s="961">
        <v>0</v>
      </c>
      <c r="BF454" s="962">
        <v>0</v>
      </c>
      <c r="BG454" s="951"/>
      <c r="BK454" s="958" t="s">
        <v>90</v>
      </c>
      <c r="BL454" s="961">
        <v>0</v>
      </c>
      <c r="BM454" s="961">
        <v>0</v>
      </c>
      <c r="BN454" s="962">
        <v>0</v>
      </c>
      <c r="BO454" s="951"/>
      <c r="BS454" s="958" t="s">
        <v>90</v>
      </c>
      <c r="BT454" s="961">
        <v>0</v>
      </c>
      <c r="BU454" s="961">
        <v>0</v>
      </c>
      <c r="BV454" s="962">
        <v>0</v>
      </c>
      <c r="BW454" s="951"/>
      <c r="CA454" s="958" t="s">
        <v>90</v>
      </c>
      <c r="CB454" s="961">
        <v>0</v>
      </c>
      <c r="CC454" s="961">
        <v>0</v>
      </c>
      <c r="CD454" s="962">
        <v>0</v>
      </c>
      <c r="CE454" s="951"/>
      <c r="CI454" s="958" t="s">
        <v>90</v>
      </c>
      <c r="CJ454" s="961">
        <v>0</v>
      </c>
      <c r="CK454" s="961">
        <v>0</v>
      </c>
      <c r="CL454" s="962">
        <v>0</v>
      </c>
      <c r="CM454" s="951"/>
      <c r="CQ454" s="958" t="s">
        <v>90</v>
      </c>
      <c r="CR454" s="961">
        <v>0</v>
      </c>
      <c r="CS454" s="961">
        <v>0</v>
      </c>
      <c r="CT454" s="962">
        <v>0</v>
      </c>
      <c r="CU454" s="951"/>
      <c r="CY454" s="958" t="s">
        <v>90</v>
      </c>
      <c r="CZ454" s="961">
        <v>0</v>
      </c>
      <c r="DA454" s="961">
        <v>0</v>
      </c>
      <c r="DB454" s="962">
        <v>0</v>
      </c>
      <c r="DC454" s="951"/>
      <c r="DG454" s="958" t="s">
        <v>90</v>
      </c>
      <c r="DH454" s="961">
        <v>0</v>
      </c>
      <c r="DI454" s="961">
        <v>0</v>
      </c>
      <c r="DJ454" s="962">
        <v>0</v>
      </c>
      <c r="DK454" s="951"/>
      <c r="DO454" s="958" t="s">
        <v>90</v>
      </c>
      <c r="DP454" s="961">
        <v>0</v>
      </c>
      <c r="DQ454" s="961">
        <v>0</v>
      </c>
      <c r="DR454" s="962">
        <v>0</v>
      </c>
      <c r="DS454" s="951"/>
      <c r="DW454" s="958" t="s">
        <v>90</v>
      </c>
      <c r="DX454" s="961">
        <v>0</v>
      </c>
      <c r="DY454" s="961">
        <v>0</v>
      </c>
      <c r="DZ454" s="962">
        <v>0</v>
      </c>
      <c r="EA454" s="951"/>
      <c r="EE454" s="958" t="s">
        <v>90</v>
      </c>
      <c r="EF454" s="961">
        <v>0</v>
      </c>
      <c r="EG454" s="961">
        <v>0</v>
      </c>
      <c r="EH454" s="962">
        <v>0</v>
      </c>
      <c r="EI454" s="951"/>
      <c r="EM454" s="958" t="s">
        <v>90</v>
      </c>
      <c r="EN454" s="961">
        <v>0</v>
      </c>
      <c r="EO454" s="961">
        <v>0</v>
      </c>
      <c r="EP454" s="962">
        <v>0</v>
      </c>
      <c r="EQ454" s="951"/>
      <c r="EU454" s="958" t="s">
        <v>90</v>
      </c>
      <c r="EV454" s="961">
        <v>0</v>
      </c>
      <c r="EW454" s="961">
        <v>0</v>
      </c>
      <c r="EX454" s="962">
        <v>0</v>
      </c>
      <c r="EY454" s="951"/>
      <c r="FC454" s="958" t="s">
        <v>90</v>
      </c>
      <c r="FD454" s="961">
        <v>0</v>
      </c>
      <c r="FE454" s="961">
        <v>0</v>
      </c>
      <c r="FF454" s="962">
        <v>0</v>
      </c>
      <c r="FG454" s="951"/>
      <c r="FK454" s="958" t="s">
        <v>90</v>
      </c>
      <c r="FL454" s="961">
        <v>0</v>
      </c>
      <c r="FM454" s="961">
        <v>0</v>
      </c>
      <c r="FN454" s="962">
        <v>0</v>
      </c>
      <c r="FO454" s="951"/>
    </row>
    <row r="455" spans="4:171">
      <c r="D455" s="956"/>
      <c r="E455" s="957"/>
      <c r="F455" s="952"/>
      <c r="G455" s="958" t="s">
        <v>91</v>
      </c>
      <c r="H455" s="961" t="e">
        <f>H403</f>
        <v>#DIV/0!</v>
      </c>
      <c r="I455" s="961" t="e">
        <f>I403</f>
        <v>#DIV/0!</v>
      </c>
      <c r="J455" s="962" t="e">
        <f>J403</f>
        <v>#DIV/0!</v>
      </c>
      <c r="K455" s="946"/>
      <c r="O455" s="958" t="s">
        <v>91</v>
      </c>
      <c r="P455" s="961" t="e">
        <f>P403</f>
        <v>#DIV/0!</v>
      </c>
      <c r="Q455" s="961" t="e">
        <f>Q403</f>
        <v>#DIV/0!</v>
      </c>
      <c r="R455" s="962" t="e">
        <f>R403</f>
        <v>#DIV/0!</v>
      </c>
      <c r="S455" s="946"/>
      <c r="W455" s="958" t="s">
        <v>91</v>
      </c>
      <c r="X455" s="961" t="e">
        <f>X403</f>
        <v>#DIV/0!</v>
      </c>
      <c r="Y455" s="961" t="e">
        <f>Y403</f>
        <v>#DIV/0!</v>
      </c>
      <c r="Z455" s="962" t="e">
        <f>Z403</f>
        <v>#DIV/0!</v>
      </c>
      <c r="AA455" s="946"/>
      <c r="AE455" s="958" t="s">
        <v>91</v>
      </c>
      <c r="AF455" s="961" t="e">
        <f>AF403</f>
        <v>#DIV/0!</v>
      </c>
      <c r="AG455" s="961" t="e">
        <f>AG403</f>
        <v>#DIV/0!</v>
      </c>
      <c r="AH455" s="962" t="e">
        <f>AH403</f>
        <v>#DIV/0!</v>
      </c>
      <c r="AI455" s="946"/>
      <c r="AM455" s="958" t="s">
        <v>91</v>
      </c>
      <c r="AN455" s="961" t="e">
        <f>AN403</f>
        <v>#DIV/0!</v>
      </c>
      <c r="AO455" s="961" t="e">
        <f>AO403</f>
        <v>#DIV/0!</v>
      </c>
      <c r="AP455" s="962" t="e">
        <f>AP403</f>
        <v>#DIV/0!</v>
      </c>
      <c r="AQ455" s="946"/>
      <c r="AU455" s="958" t="s">
        <v>91</v>
      </c>
      <c r="AV455" s="961" t="e">
        <f>AV403</f>
        <v>#DIV/0!</v>
      </c>
      <c r="AW455" s="961" t="e">
        <f>AW403</f>
        <v>#DIV/0!</v>
      </c>
      <c r="AX455" s="962" t="e">
        <f>AX403</f>
        <v>#DIV/0!</v>
      </c>
      <c r="AY455" s="946"/>
      <c r="BC455" s="958" t="s">
        <v>91</v>
      </c>
      <c r="BD455" s="961" t="e">
        <f>BD403</f>
        <v>#DIV/0!</v>
      </c>
      <c r="BE455" s="961" t="e">
        <f>BE403</f>
        <v>#DIV/0!</v>
      </c>
      <c r="BF455" s="962" t="e">
        <f>BF403</f>
        <v>#DIV/0!</v>
      </c>
      <c r="BG455" s="946"/>
      <c r="BK455" s="958" t="s">
        <v>91</v>
      </c>
      <c r="BL455" s="961" t="e">
        <f>BL403</f>
        <v>#DIV/0!</v>
      </c>
      <c r="BM455" s="961" t="e">
        <f>BM403</f>
        <v>#DIV/0!</v>
      </c>
      <c r="BN455" s="962" t="e">
        <f>BN403</f>
        <v>#DIV/0!</v>
      </c>
      <c r="BO455" s="946"/>
      <c r="BS455" s="958" t="s">
        <v>91</v>
      </c>
      <c r="BT455" s="961" t="e">
        <f>BT403</f>
        <v>#DIV/0!</v>
      </c>
      <c r="BU455" s="961" t="e">
        <f>BU403</f>
        <v>#DIV/0!</v>
      </c>
      <c r="BV455" s="962" t="e">
        <f>BV403</f>
        <v>#DIV/0!</v>
      </c>
      <c r="BW455" s="946"/>
      <c r="CA455" s="958" t="s">
        <v>91</v>
      </c>
      <c r="CB455" s="961" t="e">
        <f>CB403</f>
        <v>#DIV/0!</v>
      </c>
      <c r="CC455" s="961" t="e">
        <f>CC403</f>
        <v>#DIV/0!</v>
      </c>
      <c r="CD455" s="962" t="e">
        <f>CD403</f>
        <v>#DIV/0!</v>
      </c>
      <c r="CE455" s="946"/>
      <c r="CI455" s="958" t="s">
        <v>91</v>
      </c>
      <c r="CJ455" s="961" t="e">
        <f>CJ403</f>
        <v>#DIV/0!</v>
      </c>
      <c r="CK455" s="961" t="e">
        <f>CK403</f>
        <v>#DIV/0!</v>
      </c>
      <c r="CL455" s="962" t="e">
        <f>CL403</f>
        <v>#DIV/0!</v>
      </c>
      <c r="CM455" s="946"/>
      <c r="CQ455" s="958" t="s">
        <v>91</v>
      </c>
      <c r="CR455" s="961" t="e">
        <f>CR403</f>
        <v>#DIV/0!</v>
      </c>
      <c r="CS455" s="961" t="e">
        <f>CS403</f>
        <v>#DIV/0!</v>
      </c>
      <c r="CT455" s="962" t="e">
        <f>CT403</f>
        <v>#DIV/0!</v>
      </c>
      <c r="CU455" s="946"/>
      <c r="CY455" s="958" t="s">
        <v>91</v>
      </c>
      <c r="CZ455" s="961" t="e">
        <f>CZ403</f>
        <v>#DIV/0!</v>
      </c>
      <c r="DA455" s="961" t="e">
        <f>DA403</f>
        <v>#DIV/0!</v>
      </c>
      <c r="DB455" s="962" t="e">
        <f>DB403</f>
        <v>#DIV/0!</v>
      </c>
      <c r="DC455" s="946"/>
      <c r="DG455" s="958" t="s">
        <v>91</v>
      </c>
      <c r="DH455" s="961" t="e">
        <f>DH403</f>
        <v>#DIV/0!</v>
      </c>
      <c r="DI455" s="961" t="e">
        <f>DI403</f>
        <v>#DIV/0!</v>
      </c>
      <c r="DJ455" s="962" t="e">
        <f>DJ403</f>
        <v>#DIV/0!</v>
      </c>
      <c r="DK455" s="946"/>
      <c r="DO455" s="958" t="s">
        <v>91</v>
      </c>
      <c r="DP455" s="961" t="e">
        <f>DP403</f>
        <v>#DIV/0!</v>
      </c>
      <c r="DQ455" s="961" t="e">
        <f>DQ403</f>
        <v>#DIV/0!</v>
      </c>
      <c r="DR455" s="962" t="e">
        <f>DR403</f>
        <v>#DIV/0!</v>
      </c>
      <c r="DS455" s="946"/>
      <c r="DW455" s="958" t="s">
        <v>91</v>
      </c>
      <c r="DX455" s="961" t="e">
        <f>DX403</f>
        <v>#DIV/0!</v>
      </c>
      <c r="DY455" s="961" t="e">
        <f>DY403</f>
        <v>#DIV/0!</v>
      </c>
      <c r="DZ455" s="962" t="e">
        <f>DZ403</f>
        <v>#DIV/0!</v>
      </c>
      <c r="EA455" s="946"/>
      <c r="EE455" s="958" t="s">
        <v>91</v>
      </c>
      <c r="EF455" s="961" t="e">
        <f>EF403</f>
        <v>#DIV/0!</v>
      </c>
      <c r="EG455" s="961" t="e">
        <f>EG403</f>
        <v>#DIV/0!</v>
      </c>
      <c r="EH455" s="962" t="e">
        <f>EH403</f>
        <v>#DIV/0!</v>
      </c>
      <c r="EI455" s="946"/>
      <c r="EM455" s="958" t="s">
        <v>91</v>
      </c>
      <c r="EN455" s="961" t="e">
        <f>EN403</f>
        <v>#DIV/0!</v>
      </c>
      <c r="EO455" s="961" t="e">
        <f>EO403</f>
        <v>#DIV/0!</v>
      </c>
      <c r="EP455" s="962" t="e">
        <f>EP403</f>
        <v>#DIV/0!</v>
      </c>
      <c r="EQ455" s="946"/>
      <c r="EU455" s="958" t="s">
        <v>91</v>
      </c>
      <c r="EV455" s="961" t="e">
        <f>EV403</f>
        <v>#DIV/0!</v>
      </c>
      <c r="EW455" s="961" t="e">
        <f>EW403</f>
        <v>#DIV/0!</v>
      </c>
      <c r="EX455" s="962" t="e">
        <f>EX403</f>
        <v>#DIV/0!</v>
      </c>
      <c r="EY455" s="946"/>
      <c r="FC455" s="958" t="s">
        <v>91</v>
      </c>
      <c r="FD455" s="961" t="e">
        <f>FD403</f>
        <v>#DIV/0!</v>
      </c>
      <c r="FE455" s="961" t="e">
        <f>FE403</f>
        <v>#DIV/0!</v>
      </c>
      <c r="FF455" s="962" t="e">
        <f>FF403</f>
        <v>#DIV/0!</v>
      </c>
      <c r="FG455" s="946"/>
      <c r="FK455" s="958" t="s">
        <v>91</v>
      </c>
      <c r="FL455" s="961" t="e">
        <f>FL403</f>
        <v>#DIV/0!</v>
      </c>
      <c r="FM455" s="961" t="e">
        <f>FM403</f>
        <v>#DIV/0!</v>
      </c>
      <c r="FN455" s="962" t="e">
        <f>FN403</f>
        <v>#DIV/0!</v>
      </c>
      <c r="FO455" s="946"/>
    </row>
    <row r="456" spans="4:171">
      <c r="D456" s="956"/>
      <c r="E456" s="957"/>
      <c r="F456" s="952"/>
      <c r="G456" s="958" t="s">
        <v>93</v>
      </c>
      <c r="H456" s="961" t="e">
        <f>H447</f>
        <v>#DIV/0!</v>
      </c>
      <c r="I456" s="961" t="e">
        <f>I447</f>
        <v>#DIV/0!</v>
      </c>
      <c r="J456" s="962" t="e">
        <f>J447</f>
        <v>#DIV/0!</v>
      </c>
      <c r="K456" s="946"/>
      <c r="O456" s="958" t="s">
        <v>93</v>
      </c>
      <c r="P456" s="961" t="e">
        <f>P447</f>
        <v>#DIV/0!</v>
      </c>
      <c r="Q456" s="961" t="e">
        <f>Q447</f>
        <v>#DIV/0!</v>
      </c>
      <c r="R456" s="962" t="e">
        <f>R447</f>
        <v>#DIV/0!</v>
      </c>
      <c r="S456" s="946"/>
      <c r="W456" s="958" t="s">
        <v>93</v>
      </c>
      <c r="X456" s="961" t="e">
        <f>X447</f>
        <v>#DIV/0!</v>
      </c>
      <c r="Y456" s="961" t="e">
        <f>Y447</f>
        <v>#DIV/0!</v>
      </c>
      <c r="Z456" s="962" t="e">
        <f>Z447</f>
        <v>#DIV/0!</v>
      </c>
      <c r="AA456" s="946"/>
      <c r="AE456" s="958" t="s">
        <v>93</v>
      </c>
      <c r="AF456" s="961" t="e">
        <f>AF447</f>
        <v>#DIV/0!</v>
      </c>
      <c r="AG456" s="961" t="e">
        <f>AG447</f>
        <v>#DIV/0!</v>
      </c>
      <c r="AH456" s="962" t="e">
        <f>AH447</f>
        <v>#DIV/0!</v>
      </c>
      <c r="AI456" s="946"/>
      <c r="AM456" s="958" t="s">
        <v>93</v>
      </c>
      <c r="AN456" s="961" t="e">
        <f>AN447</f>
        <v>#DIV/0!</v>
      </c>
      <c r="AO456" s="961" t="e">
        <f>AO447</f>
        <v>#DIV/0!</v>
      </c>
      <c r="AP456" s="962" t="e">
        <f>AP447</f>
        <v>#DIV/0!</v>
      </c>
      <c r="AQ456" s="946"/>
      <c r="AU456" s="958" t="s">
        <v>93</v>
      </c>
      <c r="AV456" s="961" t="e">
        <f>AV447</f>
        <v>#DIV/0!</v>
      </c>
      <c r="AW456" s="961" t="e">
        <f>AW447</f>
        <v>#DIV/0!</v>
      </c>
      <c r="AX456" s="962" t="e">
        <f>AX447</f>
        <v>#DIV/0!</v>
      </c>
      <c r="AY456" s="946"/>
      <c r="BC456" s="958" t="s">
        <v>93</v>
      </c>
      <c r="BD456" s="961" t="e">
        <f>BD447</f>
        <v>#DIV/0!</v>
      </c>
      <c r="BE456" s="961" t="e">
        <f>BE447</f>
        <v>#DIV/0!</v>
      </c>
      <c r="BF456" s="962" t="e">
        <f>BF447</f>
        <v>#DIV/0!</v>
      </c>
      <c r="BG456" s="946"/>
      <c r="BK456" s="958" t="s">
        <v>93</v>
      </c>
      <c r="BL456" s="961" t="e">
        <f>BL447</f>
        <v>#DIV/0!</v>
      </c>
      <c r="BM456" s="961" t="e">
        <f>BM447</f>
        <v>#DIV/0!</v>
      </c>
      <c r="BN456" s="962" t="e">
        <f>BN447</f>
        <v>#DIV/0!</v>
      </c>
      <c r="BO456" s="946"/>
      <c r="BS456" s="958" t="s">
        <v>93</v>
      </c>
      <c r="BT456" s="961" t="e">
        <f>BT447</f>
        <v>#DIV/0!</v>
      </c>
      <c r="BU456" s="961" t="e">
        <f>BU447</f>
        <v>#DIV/0!</v>
      </c>
      <c r="BV456" s="962" t="e">
        <f>BV447</f>
        <v>#DIV/0!</v>
      </c>
      <c r="BW456" s="946"/>
      <c r="CA456" s="958" t="s">
        <v>93</v>
      </c>
      <c r="CB456" s="961" t="e">
        <f>CB447</f>
        <v>#DIV/0!</v>
      </c>
      <c r="CC456" s="961" t="e">
        <f>CC447</f>
        <v>#DIV/0!</v>
      </c>
      <c r="CD456" s="962" t="e">
        <f>CD447</f>
        <v>#DIV/0!</v>
      </c>
      <c r="CE456" s="946"/>
      <c r="CI456" s="958" t="s">
        <v>93</v>
      </c>
      <c r="CJ456" s="961" t="e">
        <f>CJ447</f>
        <v>#DIV/0!</v>
      </c>
      <c r="CK456" s="961" t="e">
        <f>CK447</f>
        <v>#DIV/0!</v>
      </c>
      <c r="CL456" s="962" t="e">
        <f>CL447</f>
        <v>#DIV/0!</v>
      </c>
      <c r="CM456" s="946"/>
      <c r="CQ456" s="958" t="s">
        <v>93</v>
      </c>
      <c r="CR456" s="961" t="e">
        <f>CR447</f>
        <v>#DIV/0!</v>
      </c>
      <c r="CS456" s="961" t="e">
        <f>CS447</f>
        <v>#DIV/0!</v>
      </c>
      <c r="CT456" s="962" t="e">
        <f>CT447</f>
        <v>#DIV/0!</v>
      </c>
      <c r="CU456" s="946"/>
      <c r="CY456" s="958" t="s">
        <v>93</v>
      </c>
      <c r="CZ456" s="961" t="e">
        <f>CZ447</f>
        <v>#DIV/0!</v>
      </c>
      <c r="DA456" s="961" t="e">
        <f>DA447</f>
        <v>#DIV/0!</v>
      </c>
      <c r="DB456" s="962" t="e">
        <f>DB447</f>
        <v>#DIV/0!</v>
      </c>
      <c r="DC456" s="946"/>
      <c r="DG456" s="958" t="s">
        <v>93</v>
      </c>
      <c r="DH456" s="961" t="e">
        <f>DH447</f>
        <v>#DIV/0!</v>
      </c>
      <c r="DI456" s="961" t="e">
        <f>DI447</f>
        <v>#DIV/0!</v>
      </c>
      <c r="DJ456" s="962" t="e">
        <f>DJ447</f>
        <v>#DIV/0!</v>
      </c>
      <c r="DK456" s="946"/>
      <c r="DO456" s="958" t="s">
        <v>93</v>
      </c>
      <c r="DP456" s="961" t="e">
        <f>DP447</f>
        <v>#DIV/0!</v>
      </c>
      <c r="DQ456" s="961" t="e">
        <f>DQ447</f>
        <v>#DIV/0!</v>
      </c>
      <c r="DR456" s="962" t="e">
        <f>DR447</f>
        <v>#DIV/0!</v>
      </c>
      <c r="DS456" s="946"/>
      <c r="DW456" s="958" t="s">
        <v>93</v>
      </c>
      <c r="DX456" s="961" t="e">
        <f>DX447</f>
        <v>#DIV/0!</v>
      </c>
      <c r="DY456" s="961" t="e">
        <f>DY447</f>
        <v>#DIV/0!</v>
      </c>
      <c r="DZ456" s="962" t="e">
        <f>DZ447</f>
        <v>#DIV/0!</v>
      </c>
      <c r="EA456" s="946"/>
      <c r="EE456" s="958" t="s">
        <v>93</v>
      </c>
      <c r="EF456" s="961" t="e">
        <f>EF447</f>
        <v>#DIV/0!</v>
      </c>
      <c r="EG456" s="961" t="e">
        <f>EG447</f>
        <v>#DIV/0!</v>
      </c>
      <c r="EH456" s="962" t="e">
        <f>EH447</f>
        <v>#DIV/0!</v>
      </c>
      <c r="EI456" s="946"/>
      <c r="EM456" s="958" t="s">
        <v>93</v>
      </c>
      <c r="EN456" s="961" t="e">
        <f>EN447</f>
        <v>#DIV/0!</v>
      </c>
      <c r="EO456" s="961" t="e">
        <f>EO447</f>
        <v>#DIV/0!</v>
      </c>
      <c r="EP456" s="962" t="e">
        <f>EP447</f>
        <v>#DIV/0!</v>
      </c>
      <c r="EQ456" s="946"/>
      <c r="EU456" s="958" t="s">
        <v>93</v>
      </c>
      <c r="EV456" s="961" t="e">
        <f>EV447</f>
        <v>#DIV/0!</v>
      </c>
      <c r="EW456" s="961" t="e">
        <f>EW447</f>
        <v>#DIV/0!</v>
      </c>
      <c r="EX456" s="962" t="e">
        <f>EX447</f>
        <v>#DIV/0!</v>
      </c>
      <c r="EY456" s="946"/>
      <c r="FC456" s="958" t="s">
        <v>93</v>
      </c>
      <c r="FD456" s="961" t="e">
        <f>FD447</f>
        <v>#DIV/0!</v>
      </c>
      <c r="FE456" s="961" t="e">
        <f>FE447</f>
        <v>#DIV/0!</v>
      </c>
      <c r="FF456" s="962" t="e">
        <f>FF447</f>
        <v>#DIV/0!</v>
      </c>
      <c r="FG456" s="946"/>
      <c r="FK456" s="958" t="s">
        <v>93</v>
      </c>
      <c r="FL456" s="961" t="e">
        <f>FL447</f>
        <v>#DIV/0!</v>
      </c>
      <c r="FM456" s="961" t="e">
        <f>FM447</f>
        <v>#DIV/0!</v>
      </c>
      <c r="FN456" s="962" t="e">
        <f>FN447</f>
        <v>#DIV/0!</v>
      </c>
      <c r="FO456" s="946"/>
    </row>
    <row r="457" spans="4:171">
      <c r="D457" s="956"/>
      <c r="E457" s="957"/>
      <c r="F457" s="952"/>
      <c r="G457" s="958" t="s">
        <v>95</v>
      </c>
      <c r="H457" s="961" t="e">
        <f>H387</f>
        <v>#DIV/0!</v>
      </c>
      <c r="I457" s="961" t="e">
        <f>I387</f>
        <v>#DIV/0!</v>
      </c>
      <c r="J457" s="962" t="e">
        <f>J387</f>
        <v>#DIV/0!</v>
      </c>
      <c r="K457" s="951"/>
      <c r="O457" s="958" t="s">
        <v>95</v>
      </c>
      <c r="P457" s="961" t="e">
        <f>P387</f>
        <v>#DIV/0!</v>
      </c>
      <c r="Q457" s="961" t="e">
        <f>Q387</f>
        <v>#DIV/0!</v>
      </c>
      <c r="R457" s="962" t="e">
        <f>R387</f>
        <v>#DIV/0!</v>
      </c>
      <c r="S457" s="951"/>
      <c r="W457" s="958" t="s">
        <v>95</v>
      </c>
      <c r="X457" s="961" t="e">
        <f>X387</f>
        <v>#DIV/0!</v>
      </c>
      <c r="Y457" s="961" t="e">
        <f>Y387</f>
        <v>#DIV/0!</v>
      </c>
      <c r="Z457" s="962" t="e">
        <f>Z387</f>
        <v>#DIV/0!</v>
      </c>
      <c r="AA457" s="951"/>
      <c r="AE457" s="958" t="s">
        <v>95</v>
      </c>
      <c r="AF457" s="961" t="e">
        <f>AF387</f>
        <v>#DIV/0!</v>
      </c>
      <c r="AG457" s="961" t="e">
        <f>AG387</f>
        <v>#DIV/0!</v>
      </c>
      <c r="AH457" s="962" t="e">
        <f>AH387</f>
        <v>#DIV/0!</v>
      </c>
      <c r="AI457" s="951"/>
      <c r="AM457" s="958" t="s">
        <v>95</v>
      </c>
      <c r="AN457" s="961" t="e">
        <f>AN387</f>
        <v>#DIV/0!</v>
      </c>
      <c r="AO457" s="961" t="e">
        <f>AO387</f>
        <v>#DIV/0!</v>
      </c>
      <c r="AP457" s="962" t="e">
        <f>AP387</f>
        <v>#DIV/0!</v>
      </c>
      <c r="AQ457" s="951"/>
      <c r="AU457" s="958" t="s">
        <v>95</v>
      </c>
      <c r="AV457" s="961" t="e">
        <f>AV387</f>
        <v>#DIV/0!</v>
      </c>
      <c r="AW457" s="961" t="e">
        <f>AW387</f>
        <v>#DIV/0!</v>
      </c>
      <c r="AX457" s="962" t="e">
        <f>AX387</f>
        <v>#DIV/0!</v>
      </c>
      <c r="AY457" s="951"/>
      <c r="BC457" s="958" t="s">
        <v>95</v>
      </c>
      <c r="BD457" s="961" t="e">
        <f>BD387</f>
        <v>#DIV/0!</v>
      </c>
      <c r="BE457" s="961" t="e">
        <f>BE387</f>
        <v>#DIV/0!</v>
      </c>
      <c r="BF457" s="962" t="e">
        <f>BF387</f>
        <v>#DIV/0!</v>
      </c>
      <c r="BG457" s="951"/>
      <c r="BK457" s="958" t="s">
        <v>95</v>
      </c>
      <c r="BL457" s="961" t="e">
        <f>BL387</f>
        <v>#DIV/0!</v>
      </c>
      <c r="BM457" s="961" t="e">
        <f>BM387</f>
        <v>#DIV/0!</v>
      </c>
      <c r="BN457" s="962" t="e">
        <f>BN387</f>
        <v>#DIV/0!</v>
      </c>
      <c r="BO457" s="951"/>
      <c r="BS457" s="958" t="s">
        <v>95</v>
      </c>
      <c r="BT457" s="961" t="e">
        <f>BT387</f>
        <v>#DIV/0!</v>
      </c>
      <c r="BU457" s="961" t="e">
        <f>BU387</f>
        <v>#DIV/0!</v>
      </c>
      <c r="BV457" s="962" t="e">
        <f>BV387</f>
        <v>#DIV/0!</v>
      </c>
      <c r="BW457" s="951"/>
      <c r="CA457" s="958" t="s">
        <v>95</v>
      </c>
      <c r="CB457" s="961" t="e">
        <f>CB387</f>
        <v>#DIV/0!</v>
      </c>
      <c r="CC457" s="961" t="e">
        <f>CC387</f>
        <v>#DIV/0!</v>
      </c>
      <c r="CD457" s="962" t="e">
        <f>CD387</f>
        <v>#DIV/0!</v>
      </c>
      <c r="CE457" s="951"/>
      <c r="CI457" s="958" t="s">
        <v>95</v>
      </c>
      <c r="CJ457" s="961" t="e">
        <f>CJ387</f>
        <v>#DIV/0!</v>
      </c>
      <c r="CK457" s="961" t="e">
        <f>CK387</f>
        <v>#DIV/0!</v>
      </c>
      <c r="CL457" s="962" t="e">
        <f>CL387</f>
        <v>#DIV/0!</v>
      </c>
      <c r="CM457" s="951"/>
      <c r="CQ457" s="958" t="s">
        <v>95</v>
      </c>
      <c r="CR457" s="961" t="e">
        <f>CR387</f>
        <v>#DIV/0!</v>
      </c>
      <c r="CS457" s="961" t="e">
        <f>CS387</f>
        <v>#DIV/0!</v>
      </c>
      <c r="CT457" s="962" t="e">
        <f>CT387</f>
        <v>#DIV/0!</v>
      </c>
      <c r="CU457" s="951"/>
      <c r="CY457" s="958" t="s">
        <v>95</v>
      </c>
      <c r="CZ457" s="961" t="e">
        <f>CZ387</f>
        <v>#DIV/0!</v>
      </c>
      <c r="DA457" s="961" t="e">
        <f>DA387</f>
        <v>#DIV/0!</v>
      </c>
      <c r="DB457" s="962" t="e">
        <f>DB387</f>
        <v>#DIV/0!</v>
      </c>
      <c r="DC457" s="951"/>
      <c r="DG457" s="958" t="s">
        <v>95</v>
      </c>
      <c r="DH457" s="961" t="e">
        <f>DH387</f>
        <v>#DIV/0!</v>
      </c>
      <c r="DI457" s="961" t="e">
        <f>DI387</f>
        <v>#DIV/0!</v>
      </c>
      <c r="DJ457" s="962" t="e">
        <f>DJ387</f>
        <v>#DIV/0!</v>
      </c>
      <c r="DK457" s="951"/>
      <c r="DO457" s="958" t="s">
        <v>95</v>
      </c>
      <c r="DP457" s="961" t="e">
        <f>DP387</f>
        <v>#DIV/0!</v>
      </c>
      <c r="DQ457" s="961" t="e">
        <f>DQ387</f>
        <v>#DIV/0!</v>
      </c>
      <c r="DR457" s="962" t="e">
        <f>DR387</f>
        <v>#DIV/0!</v>
      </c>
      <c r="DS457" s="951"/>
      <c r="DW457" s="958" t="s">
        <v>95</v>
      </c>
      <c r="DX457" s="961" t="e">
        <f>DX387</f>
        <v>#DIV/0!</v>
      </c>
      <c r="DY457" s="961" t="e">
        <f>DY387</f>
        <v>#DIV/0!</v>
      </c>
      <c r="DZ457" s="962" t="e">
        <f>DZ387</f>
        <v>#DIV/0!</v>
      </c>
      <c r="EA457" s="951"/>
      <c r="EE457" s="958" t="s">
        <v>95</v>
      </c>
      <c r="EF457" s="961" t="e">
        <f>EF387</f>
        <v>#DIV/0!</v>
      </c>
      <c r="EG457" s="961" t="e">
        <f>EG387</f>
        <v>#DIV/0!</v>
      </c>
      <c r="EH457" s="962" t="e">
        <f>EH387</f>
        <v>#DIV/0!</v>
      </c>
      <c r="EI457" s="951"/>
      <c r="EM457" s="958" t="s">
        <v>95</v>
      </c>
      <c r="EN457" s="961" t="e">
        <f>EN387</f>
        <v>#DIV/0!</v>
      </c>
      <c r="EO457" s="961" t="e">
        <f>EO387</f>
        <v>#DIV/0!</v>
      </c>
      <c r="EP457" s="962" t="e">
        <f>EP387</f>
        <v>#DIV/0!</v>
      </c>
      <c r="EQ457" s="951"/>
      <c r="EU457" s="958" t="s">
        <v>95</v>
      </c>
      <c r="EV457" s="961" t="e">
        <f>EV387</f>
        <v>#DIV/0!</v>
      </c>
      <c r="EW457" s="961" t="e">
        <f>EW387</f>
        <v>#DIV/0!</v>
      </c>
      <c r="EX457" s="962" t="e">
        <f>EX387</f>
        <v>#DIV/0!</v>
      </c>
      <c r="EY457" s="951"/>
      <c r="FC457" s="958" t="s">
        <v>95</v>
      </c>
      <c r="FD457" s="961" t="e">
        <f>FD387</f>
        <v>#DIV/0!</v>
      </c>
      <c r="FE457" s="961" t="e">
        <f>FE387</f>
        <v>#DIV/0!</v>
      </c>
      <c r="FF457" s="962" t="e">
        <f>FF387</f>
        <v>#DIV/0!</v>
      </c>
      <c r="FG457" s="951"/>
      <c r="FK457" s="958" t="s">
        <v>95</v>
      </c>
      <c r="FL457" s="961" t="e">
        <f>FL387</f>
        <v>#DIV/0!</v>
      </c>
      <c r="FM457" s="961" t="e">
        <f>FM387</f>
        <v>#DIV/0!</v>
      </c>
      <c r="FN457" s="962" t="e">
        <f>FN387</f>
        <v>#DIV/0!</v>
      </c>
      <c r="FO457" s="951"/>
    </row>
    <row r="458" spans="4:171">
      <c r="D458" s="956"/>
      <c r="E458" s="957"/>
      <c r="F458" s="952"/>
      <c r="G458" s="958" t="s">
        <v>99</v>
      </c>
      <c r="H458" s="961">
        <f>H414</f>
        <v>0</v>
      </c>
      <c r="I458" s="961">
        <f>I414</f>
        <v>0</v>
      </c>
      <c r="J458" s="962">
        <f>J414</f>
        <v>0</v>
      </c>
      <c r="K458" s="946"/>
      <c r="O458" s="958" t="s">
        <v>99</v>
      </c>
      <c r="P458" s="961">
        <f>P414</f>
        <v>0</v>
      </c>
      <c r="Q458" s="961">
        <f>Q414</f>
        <v>0</v>
      </c>
      <c r="R458" s="962">
        <f>R414</f>
        <v>0</v>
      </c>
      <c r="S458" s="946"/>
      <c r="W458" s="958" t="s">
        <v>99</v>
      </c>
      <c r="X458" s="961">
        <f>X414</f>
        <v>0</v>
      </c>
      <c r="Y458" s="961">
        <f>Y414</f>
        <v>0</v>
      </c>
      <c r="Z458" s="962">
        <f>Z414</f>
        <v>0</v>
      </c>
      <c r="AA458" s="946"/>
      <c r="AE458" s="958" t="s">
        <v>99</v>
      </c>
      <c r="AF458" s="961">
        <f>AF414</f>
        <v>0</v>
      </c>
      <c r="AG458" s="961">
        <f>AG414</f>
        <v>0</v>
      </c>
      <c r="AH458" s="962">
        <f>AH414</f>
        <v>0</v>
      </c>
      <c r="AI458" s="946"/>
      <c r="AM458" s="958" t="s">
        <v>99</v>
      </c>
      <c r="AN458" s="961">
        <f>AN414</f>
        <v>0</v>
      </c>
      <c r="AO458" s="961">
        <f>AO414</f>
        <v>0</v>
      </c>
      <c r="AP458" s="962">
        <f>AP414</f>
        <v>0</v>
      </c>
      <c r="AQ458" s="946"/>
      <c r="AU458" s="958" t="s">
        <v>99</v>
      </c>
      <c r="AV458" s="961">
        <f>AV414</f>
        <v>0</v>
      </c>
      <c r="AW458" s="961">
        <f>AW414</f>
        <v>0</v>
      </c>
      <c r="AX458" s="962">
        <f>AX414</f>
        <v>0</v>
      </c>
      <c r="AY458" s="946"/>
      <c r="BC458" s="958" t="s">
        <v>99</v>
      </c>
      <c r="BD458" s="961">
        <f>BD414</f>
        <v>0</v>
      </c>
      <c r="BE458" s="961">
        <f>BE414</f>
        <v>0</v>
      </c>
      <c r="BF458" s="962">
        <f>BF414</f>
        <v>0</v>
      </c>
      <c r="BG458" s="946"/>
      <c r="BK458" s="958" t="s">
        <v>99</v>
      </c>
      <c r="BL458" s="961">
        <f>BL414</f>
        <v>0</v>
      </c>
      <c r="BM458" s="961">
        <f>BM414</f>
        <v>0</v>
      </c>
      <c r="BN458" s="962">
        <f>BN414</f>
        <v>0</v>
      </c>
      <c r="BO458" s="946"/>
      <c r="BS458" s="958" t="s">
        <v>99</v>
      </c>
      <c r="BT458" s="961">
        <f>BT414</f>
        <v>0</v>
      </c>
      <c r="BU458" s="961">
        <f>BU414</f>
        <v>0</v>
      </c>
      <c r="BV458" s="962">
        <f>BV414</f>
        <v>0</v>
      </c>
      <c r="BW458" s="946"/>
      <c r="CA458" s="958" t="s">
        <v>99</v>
      </c>
      <c r="CB458" s="961">
        <f>CB414</f>
        <v>0</v>
      </c>
      <c r="CC458" s="961">
        <f>CC414</f>
        <v>0</v>
      </c>
      <c r="CD458" s="962">
        <f>CD414</f>
        <v>0</v>
      </c>
      <c r="CE458" s="946"/>
      <c r="CI458" s="958" t="s">
        <v>99</v>
      </c>
      <c r="CJ458" s="961">
        <f>CJ414</f>
        <v>0</v>
      </c>
      <c r="CK458" s="961">
        <f>CK414</f>
        <v>0</v>
      </c>
      <c r="CL458" s="962">
        <f>CL414</f>
        <v>0</v>
      </c>
      <c r="CM458" s="946"/>
      <c r="CQ458" s="958" t="s">
        <v>99</v>
      </c>
      <c r="CR458" s="961">
        <f>CR414</f>
        <v>0</v>
      </c>
      <c r="CS458" s="961">
        <f>CS414</f>
        <v>0</v>
      </c>
      <c r="CT458" s="962">
        <f>CT414</f>
        <v>0</v>
      </c>
      <c r="CU458" s="946"/>
      <c r="CY458" s="958" t="s">
        <v>99</v>
      </c>
      <c r="CZ458" s="961">
        <f>CZ414</f>
        <v>0</v>
      </c>
      <c r="DA458" s="961">
        <f>DA414</f>
        <v>0</v>
      </c>
      <c r="DB458" s="962">
        <f>DB414</f>
        <v>0</v>
      </c>
      <c r="DC458" s="946"/>
      <c r="DG458" s="958" t="s">
        <v>99</v>
      </c>
      <c r="DH458" s="961">
        <f>DH414</f>
        <v>0</v>
      </c>
      <c r="DI458" s="961">
        <f>DI414</f>
        <v>0</v>
      </c>
      <c r="DJ458" s="962">
        <f>DJ414</f>
        <v>0</v>
      </c>
      <c r="DK458" s="946"/>
      <c r="DO458" s="958" t="s">
        <v>99</v>
      </c>
      <c r="DP458" s="961">
        <f>DP414</f>
        <v>0</v>
      </c>
      <c r="DQ458" s="961">
        <f>DQ414</f>
        <v>0</v>
      </c>
      <c r="DR458" s="962">
        <f>DR414</f>
        <v>0</v>
      </c>
      <c r="DS458" s="946"/>
      <c r="DW458" s="958" t="s">
        <v>99</v>
      </c>
      <c r="DX458" s="961">
        <f>DX414</f>
        <v>0</v>
      </c>
      <c r="DY458" s="961">
        <f>DY414</f>
        <v>0</v>
      </c>
      <c r="DZ458" s="962">
        <f>DZ414</f>
        <v>0</v>
      </c>
      <c r="EA458" s="946"/>
      <c r="EE458" s="958" t="s">
        <v>99</v>
      </c>
      <c r="EF458" s="961">
        <f>EF414</f>
        <v>0</v>
      </c>
      <c r="EG458" s="961">
        <f>EG414</f>
        <v>0</v>
      </c>
      <c r="EH458" s="962">
        <f>EH414</f>
        <v>0</v>
      </c>
      <c r="EI458" s="946"/>
      <c r="EM458" s="958" t="s">
        <v>99</v>
      </c>
      <c r="EN458" s="961">
        <f>EN414</f>
        <v>0</v>
      </c>
      <c r="EO458" s="961">
        <f>EO414</f>
        <v>0</v>
      </c>
      <c r="EP458" s="962">
        <f>EP414</f>
        <v>0</v>
      </c>
      <c r="EQ458" s="946"/>
      <c r="EU458" s="958" t="s">
        <v>99</v>
      </c>
      <c r="EV458" s="961">
        <f>EV414</f>
        <v>0</v>
      </c>
      <c r="EW458" s="961">
        <f>EW414</f>
        <v>0</v>
      </c>
      <c r="EX458" s="962">
        <f>EX414</f>
        <v>0</v>
      </c>
      <c r="EY458" s="946"/>
      <c r="FC458" s="958" t="s">
        <v>99</v>
      </c>
      <c r="FD458" s="961">
        <f>FD414</f>
        <v>0</v>
      </c>
      <c r="FE458" s="961">
        <f>FE414</f>
        <v>0</v>
      </c>
      <c r="FF458" s="962">
        <f>FF414</f>
        <v>0</v>
      </c>
      <c r="FG458" s="946"/>
      <c r="FK458" s="958" t="s">
        <v>99</v>
      </c>
      <c r="FL458" s="961">
        <f>FL414</f>
        <v>0</v>
      </c>
      <c r="FM458" s="961">
        <f>FM414</f>
        <v>0</v>
      </c>
      <c r="FN458" s="962">
        <f>FN414</f>
        <v>0</v>
      </c>
      <c r="FO458" s="946"/>
    </row>
    <row r="459" spans="4:171">
      <c r="D459" s="956"/>
      <c r="E459" s="957"/>
      <c r="F459" s="952"/>
      <c r="G459" s="958" t="s">
        <v>108</v>
      </c>
      <c r="H459" s="961">
        <f>H423</f>
        <v>0</v>
      </c>
      <c r="I459" s="961">
        <f>I423</f>
        <v>0</v>
      </c>
      <c r="J459" s="962">
        <f>J423</f>
        <v>0</v>
      </c>
      <c r="K459" s="946"/>
      <c r="O459" s="958" t="s">
        <v>108</v>
      </c>
      <c r="P459" s="961">
        <f>P423</f>
        <v>0</v>
      </c>
      <c r="Q459" s="961">
        <f>Q423</f>
        <v>0</v>
      </c>
      <c r="R459" s="962">
        <f>R423</f>
        <v>0</v>
      </c>
      <c r="S459" s="946"/>
      <c r="W459" s="958" t="s">
        <v>108</v>
      </c>
      <c r="X459" s="961">
        <f>X423</f>
        <v>0</v>
      </c>
      <c r="Y459" s="961">
        <f>Y423</f>
        <v>0</v>
      </c>
      <c r="Z459" s="962">
        <f>Z423</f>
        <v>0</v>
      </c>
      <c r="AA459" s="946"/>
      <c r="AE459" s="958" t="s">
        <v>108</v>
      </c>
      <c r="AF459" s="961">
        <f>AF423</f>
        <v>0</v>
      </c>
      <c r="AG459" s="961">
        <f>AG423</f>
        <v>0</v>
      </c>
      <c r="AH459" s="962">
        <f>AH423</f>
        <v>0</v>
      </c>
      <c r="AI459" s="946"/>
      <c r="AM459" s="958" t="s">
        <v>108</v>
      </c>
      <c r="AN459" s="961">
        <f>AN423</f>
        <v>0</v>
      </c>
      <c r="AO459" s="961">
        <f>AO423</f>
        <v>0</v>
      </c>
      <c r="AP459" s="962">
        <f>AP423</f>
        <v>0</v>
      </c>
      <c r="AQ459" s="946"/>
      <c r="AU459" s="958" t="s">
        <v>108</v>
      </c>
      <c r="AV459" s="961">
        <f>AV423</f>
        <v>0</v>
      </c>
      <c r="AW459" s="961">
        <f>AW423</f>
        <v>0</v>
      </c>
      <c r="AX459" s="962">
        <f>AX423</f>
        <v>0</v>
      </c>
      <c r="AY459" s="946"/>
      <c r="BC459" s="958" t="s">
        <v>108</v>
      </c>
      <c r="BD459" s="961">
        <f>BD423</f>
        <v>0</v>
      </c>
      <c r="BE459" s="961">
        <f>BE423</f>
        <v>0</v>
      </c>
      <c r="BF459" s="962">
        <f>BF423</f>
        <v>0</v>
      </c>
      <c r="BG459" s="946"/>
      <c r="BK459" s="958" t="s">
        <v>108</v>
      </c>
      <c r="BL459" s="961">
        <f>BL423</f>
        <v>0</v>
      </c>
      <c r="BM459" s="961">
        <f>BM423</f>
        <v>0</v>
      </c>
      <c r="BN459" s="962">
        <f>BN423</f>
        <v>0</v>
      </c>
      <c r="BO459" s="946"/>
      <c r="BS459" s="958" t="s">
        <v>108</v>
      </c>
      <c r="BT459" s="961">
        <f>BT423</f>
        <v>0</v>
      </c>
      <c r="BU459" s="961">
        <f>BU423</f>
        <v>0</v>
      </c>
      <c r="BV459" s="962">
        <f>BV423</f>
        <v>0</v>
      </c>
      <c r="BW459" s="946"/>
      <c r="CA459" s="958" t="s">
        <v>108</v>
      </c>
      <c r="CB459" s="961">
        <f>CB423</f>
        <v>0</v>
      </c>
      <c r="CC459" s="961">
        <f>CC423</f>
        <v>0</v>
      </c>
      <c r="CD459" s="962">
        <f>CD423</f>
        <v>0</v>
      </c>
      <c r="CE459" s="946"/>
      <c r="CI459" s="958" t="s">
        <v>108</v>
      </c>
      <c r="CJ459" s="961">
        <f>CJ423</f>
        <v>0</v>
      </c>
      <c r="CK459" s="961">
        <f>CK423</f>
        <v>0</v>
      </c>
      <c r="CL459" s="962">
        <f>CL423</f>
        <v>0</v>
      </c>
      <c r="CM459" s="946"/>
      <c r="CQ459" s="958" t="s">
        <v>108</v>
      </c>
      <c r="CR459" s="961">
        <f>CR423</f>
        <v>0</v>
      </c>
      <c r="CS459" s="961">
        <f>CS423</f>
        <v>0</v>
      </c>
      <c r="CT459" s="962">
        <f>CT423</f>
        <v>0</v>
      </c>
      <c r="CU459" s="946"/>
      <c r="CY459" s="958" t="s">
        <v>108</v>
      </c>
      <c r="CZ459" s="961">
        <f>CZ423</f>
        <v>0</v>
      </c>
      <c r="DA459" s="961">
        <f>DA423</f>
        <v>0</v>
      </c>
      <c r="DB459" s="962">
        <f>DB423</f>
        <v>0</v>
      </c>
      <c r="DC459" s="946"/>
      <c r="DG459" s="958" t="s">
        <v>108</v>
      </c>
      <c r="DH459" s="961">
        <f>DH423</f>
        <v>0</v>
      </c>
      <c r="DI459" s="961">
        <f>DI423</f>
        <v>0</v>
      </c>
      <c r="DJ459" s="962">
        <f>DJ423</f>
        <v>0</v>
      </c>
      <c r="DK459" s="946"/>
      <c r="DO459" s="958" t="s">
        <v>108</v>
      </c>
      <c r="DP459" s="961">
        <f>DP423</f>
        <v>0</v>
      </c>
      <c r="DQ459" s="961">
        <f>DQ423</f>
        <v>0</v>
      </c>
      <c r="DR459" s="962">
        <f>DR423</f>
        <v>0</v>
      </c>
      <c r="DS459" s="946"/>
      <c r="DW459" s="958" t="s">
        <v>108</v>
      </c>
      <c r="DX459" s="961">
        <f>DX423</f>
        <v>0</v>
      </c>
      <c r="DY459" s="961">
        <f>DY423</f>
        <v>0</v>
      </c>
      <c r="DZ459" s="962">
        <f>DZ423</f>
        <v>0</v>
      </c>
      <c r="EA459" s="946"/>
      <c r="EE459" s="958" t="s">
        <v>108</v>
      </c>
      <c r="EF459" s="961">
        <f>EF423</f>
        <v>0</v>
      </c>
      <c r="EG459" s="961">
        <f>EG423</f>
        <v>0</v>
      </c>
      <c r="EH459" s="962">
        <f>EH423</f>
        <v>0</v>
      </c>
      <c r="EI459" s="946"/>
      <c r="EM459" s="958" t="s">
        <v>108</v>
      </c>
      <c r="EN459" s="961">
        <f>EN423</f>
        <v>0</v>
      </c>
      <c r="EO459" s="961">
        <f>EO423</f>
        <v>0</v>
      </c>
      <c r="EP459" s="962">
        <f>EP423</f>
        <v>0</v>
      </c>
      <c r="EQ459" s="946"/>
      <c r="EU459" s="958" t="s">
        <v>108</v>
      </c>
      <c r="EV459" s="961">
        <f>EV423</f>
        <v>0</v>
      </c>
      <c r="EW459" s="961">
        <f>EW423</f>
        <v>0</v>
      </c>
      <c r="EX459" s="962">
        <f>EX423</f>
        <v>0</v>
      </c>
      <c r="EY459" s="946"/>
      <c r="FC459" s="958" t="s">
        <v>108</v>
      </c>
      <c r="FD459" s="961">
        <f>FD423</f>
        <v>0</v>
      </c>
      <c r="FE459" s="961">
        <f>FE423</f>
        <v>0</v>
      </c>
      <c r="FF459" s="962">
        <f>FF423</f>
        <v>0</v>
      </c>
      <c r="FG459" s="946"/>
      <c r="FK459" s="958" t="s">
        <v>108</v>
      </c>
      <c r="FL459" s="961">
        <f>FL423</f>
        <v>0</v>
      </c>
      <c r="FM459" s="961">
        <f>FM423</f>
        <v>0</v>
      </c>
      <c r="FN459" s="962">
        <f>FN423</f>
        <v>0</v>
      </c>
      <c r="FO459" s="946"/>
    </row>
    <row r="460" spans="4:171">
      <c r="D460" s="956"/>
      <c r="E460" s="957"/>
      <c r="F460" s="952"/>
      <c r="G460" s="963" t="s">
        <v>109</v>
      </c>
      <c r="H460" s="961">
        <f>H429</f>
        <v>0</v>
      </c>
      <c r="I460" s="961">
        <f>I429</f>
        <v>0</v>
      </c>
      <c r="J460" s="962">
        <f>J429</f>
        <v>0</v>
      </c>
      <c r="K460" s="951"/>
      <c r="O460" s="963" t="s">
        <v>109</v>
      </c>
      <c r="P460" s="961">
        <f>P429</f>
        <v>0</v>
      </c>
      <c r="Q460" s="961">
        <f>Q429</f>
        <v>0</v>
      </c>
      <c r="R460" s="962">
        <f>R429</f>
        <v>0</v>
      </c>
      <c r="S460" s="951"/>
      <c r="W460" s="963" t="s">
        <v>109</v>
      </c>
      <c r="X460" s="961">
        <f>X429</f>
        <v>0</v>
      </c>
      <c r="Y460" s="961">
        <f>Y429</f>
        <v>0</v>
      </c>
      <c r="Z460" s="962">
        <f>Z429</f>
        <v>0</v>
      </c>
      <c r="AA460" s="951"/>
      <c r="AE460" s="963" t="s">
        <v>109</v>
      </c>
      <c r="AF460" s="961">
        <f>AF429</f>
        <v>0</v>
      </c>
      <c r="AG460" s="961">
        <f>AG429</f>
        <v>0</v>
      </c>
      <c r="AH460" s="962">
        <f>AH429</f>
        <v>0</v>
      </c>
      <c r="AI460" s="951"/>
      <c r="AM460" s="963" t="s">
        <v>109</v>
      </c>
      <c r="AN460" s="961">
        <f>AN429</f>
        <v>0</v>
      </c>
      <c r="AO460" s="961">
        <f>AO429</f>
        <v>0</v>
      </c>
      <c r="AP460" s="962">
        <f>AP429</f>
        <v>0</v>
      </c>
      <c r="AQ460" s="951"/>
      <c r="AU460" s="963" t="s">
        <v>109</v>
      </c>
      <c r="AV460" s="961">
        <f>AV429</f>
        <v>0</v>
      </c>
      <c r="AW460" s="961">
        <f>AW429</f>
        <v>0</v>
      </c>
      <c r="AX460" s="962">
        <f>AX429</f>
        <v>0</v>
      </c>
      <c r="AY460" s="951"/>
      <c r="BC460" s="963" t="s">
        <v>109</v>
      </c>
      <c r="BD460" s="961">
        <f>BD429</f>
        <v>0</v>
      </c>
      <c r="BE460" s="961">
        <f>BE429</f>
        <v>0</v>
      </c>
      <c r="BF460" s="962">
        <f>BF429</f>
        <v>0</v>
      </c>
      <c r="BG460" s="951"/>
      <c r="BK460" s="963" t="s">
        <v>109</v>
      </c>
      <c r="BL460" s="961">
        <f>BL429</f>
        <v>0</v>
      </c>
      <c r="BM460" s="961">
        <f>BM429</f>
        <v>0</v>
      </c>
      <c r="BN460" s="962">
        <f>BN429</f>
        <v>0</v>
      </c>
      <c r="BO460" s="951"/>
      <c r="BS460" s="963" t="s">
        <v>109</v>
      </c>
      <c r="BT460" s="961">
        <f>BT429</f>
        <v>0</v>
      </c>
      <c r="BU460" s="961">
        <f>BU429</f>
        <v>0</v>
      </c>
      <c r="BV460" s="962">
        <f>BV429</f>
        <v>0</v>
      </c>
      <c r="BW460" s="951"/>
      <c r="CA460" s="963" t="s">
        <v>109</v>
      </c>
      <c r="CB460" s="961">
        <f>CB429</f>
        <v>0</v>
      </c>
      <c r="CC460" s="961">
        <f>CC429</f>
        <v>0</v>
      </c>
      <c r="CD460" s="962">
        <f>CD429</f>
        <v>0</v>
      </c>
      <c r="CE460" s="951"/>
      <c r="CI460" s="963" t="s">
        <v>109</v>
      </c>
      <c r="CJ460" s="961">
        <f>CJ429</f>
        <v>0</v>
      </c>
      <c r="CK460" s="961">
        <f>CK429</f>
        <v>0</v>
      </c>
      <c r="CL460" s="962">
        <f>CL429</f>
        <v>0</v>
      </c>
      <c r="CM460" s="951"/>
      <c r="CQ460" s="963" t="s">
        <v>109</v>
      </c>
      <c r="CR460" s="961">
        <f>CR429</f>
        <v>0</v>
      </c>
      <c r="CS460" s="961">
        <f>CS429</f>
        <v>0</v>
      </c>
      <c r="CT460" s="962">
        <f>CT429</f>
        <v>0</v>
      </c>
      <c r="CU460" s="951"/>
      <c r="CY460" s="963" t="s">
        <v>109</v>
      </c>
      <c r="CZ460" s="961">
        <f>CZ429</f>
        <v>0</v>
      </c>
      <c r="DA460" s="961">
        <f>DA429</f>
        <v>0</v>
      </c>
      <c r="DB460" s="962">
        <f>DB429</f>
        <v>0</v>
      </c>
      <c r="DC460" s="951"/>
      <c r="DG460" s="963" t="s">
        <v>109</v>
      </c>
      <c r="DH460" s="961">
        <f>DH429</f>
        <v>0</v>
      </c>
      <c r="DI460" s="961">
        <f>DI429</f>
        <v>0</v>
      </c>
      <c r="DJ460" s="962">
        <f>DJ429</f>
        <v>0</v>
      </c>
      <c r="DK460" s="951"/>
      <c r="DO460" s="963" t="s">
        <v>109</v>
      </c>
      <c r="DP460" s="961">
        <f>DP429</f>
        <v>0</v>
      </c>
      <c r="DQ460" s="961">
        <f>DQ429</f>
        <v>0</v>
      </c>
      <c r="DR460" s="962">
        <f>DR429</f>
        <v>0</v>
      </c>
      <c r="DS460" s="951"/>
      <c r="DW460" s="963" t="s">
        <v>109</v>
      </c>
      <c r="DX460" s="961">
        <f>DX429</f>
        <v>0</v>
      </c>
      <c r="DY460" s="961">
        <f>DY429</f>
        <v>0</v>
      </c>
      <c r="DZ460" s="962">
        <f>DZ429</f>
        <v>0</v>
      </c>
      <c r="EA460" s="951"/>
      <c r="EE460" s="963" t="s">
        <v>109</v>
      </c>
      <c r="EF460" s="961">
        <f>EF429</f>
        <v>0</v>
      </c>
      <c r="EG460" s="961">
        <f>EG429</f>
        <v>0</v>
      </c>
      <c r="EH460" s="962">
        <f>EH429</f>
        <v>0</v>
      </c>
      <c r="EI460" s="951"/>
      <c r="EM460" s="963" t="s">
        <v>109</v>
      </c>
      <c r="EN460" s="961">
        <f>EN429</f>
        <v>0</v>
      </c>
      <c r="EO460" s="961">
        <f>EO429</f>
        <v>0</v>
      </c>
      <c r="EP460" s="962">
        <f>EP429</f>
        <v>0</v>
      </c>
      <c r="EQ460" s="951"/>
      <c r="EU460" s="963" t="s">
        <v>109</v>
      </c>
      <c r="EV460" s="961">
        <f>EV429</f>
        <v>0</v>
      </c>
      <c r="EW460" s="961">
        <f>EW429</f>
        <v>0</v>
      </c>
      <c r="EX460" s="962">
        <f>EX429</f>
        <v>0</v>
      </c>
      <c r="EY460" s="951"/>
      <c r="FC460" s="963" t="s">
        <v>109</v>
      </c>
      <c r="FD460" s="961">
        <f>FD429</f>
        <v>0</v>
      </c>
      <c r="FE460" s="961">
        <f>FE429</f>
        <v>0</v>
      </c>
      <c r="FF460" s="962">
        <f>FF429</f>
        <v>0</v>
      </c>
      <c r="FG460" s="951"/>
      <c r="FK460" s="963" t="s">
        <v>109</v>
      </c>
      <c r="FL460" s="961">
        <f>FL429</f>
        <v>0</v>
      </c>
      <c r="FM460" s="961">
        <f>FM429</f>
        <v>0</v>
      </c>
      <c r="FN460" s="962">
        <f>FN429</f>
        <v>0</v>
      </c>
      <c r="FO460" s="951"/>
    </row>
    <row r="461" spans="4:171" ht="16.5" thickBot="1">
      <c r="D461" s="742"/>
      <c r="E461" s="952"/>
      <c r="F461" s="952"/>
      <c r="G461" s="114"/>
      <c r="H461" s="964"/>
      <c r="I461" s="964"/>
      <c r="J461" s="965"/>
      <c r="K461" s="946"/>
      <c r="O461" s="114"/>
      <c r="P461" s="964"/>
      <c r="Q461" s="964"/>
      <c r="R461" s="965"/>
      <c r="S461" s="946"/>
      <c r="W461" s="114"/>
      <c r="X461" s="964"/>
      <c r="Y461" s="964"/>
      <c r="Z461" s="965"/>
      <c r="AA461" s="946"/>
      <c r="AE461" s="114"/>
      <c r="AF461" s="964"/>
      <c r="AG461" s="964"/>
      <c r="AH461" s="965"/>
      <c r="AI461" s="946"/>
      <c r="AM461" s="114"/>
      <c r="AN461" s="964"/>
      <c r="AO461" s="964"/>
      <c r="AP461" s="965"/>
      <c r="AQ461" s="946"/>
      <c r="AU461" s="114"/>
      <c r="AV461" s="964"/>
      <c r="AW461" s="964"/>
      <c r="AX461" s="965"/>
      <c r="AY461" s="946"/>
      <c r="BC461" s="114"/>
      <c r="BD461" s="964"/>
      <c r="BE461" s="964"/>
      <c r="BF461" s="965"/>
      <c r="BG461" s="946"/>
      <c r="BK461" s="114"/>
      <c r="BL461" s="964"/>
      <c r="BM461" s="964"/>
      <c r="BN461" s="965"/>
      <c r="BO461" s="946"/>
      <c r="BS461" s="114"/>
      <c r="BT461" s="964"/>
      <c r="BU461" s="964"/>
      <c r="BV461" s="965"/>
      <c r="BW461" s="946"/>
      <c r="CA461" s="114"/>
      <c r="CB461" s="964"/>
      <c r="CC461" s="964"/>
      <c r="CD461" s="965"/>
      <c r="CE461" s="946"/>
      <c r="CI461" s="114"/>
      <c r="CJ461" s="964"/>
      <c r="CK461" s="964"/>
      <c r="CL461" s="965"/>
      <c r="CM461" s="946"/>
      <c r="CQ461" s="114"/>
      <c r="CR461" s="964"/>
      <c r="CS461" s="964"/>
      <c r="CT461" s="965"/>
      <c r="CU461" s="946"/>
      <c r="CY461" s="114"/>
      <c r="CZ461" s="964"/>
      <c r="DA461" s="964"/>
      <c r="DB461" s="965"/>
      <c r="DC461" s="946"/>
      <c r="DG461" s="114"/>
      <c r="DH461" s="964"/>
      <c r="DI461" s="964"/>
      <c r="DJ461" s="965"/>
      <c r="DK461" s="946"/>
      <c r="DO461" s="114"/>
      <c r="DP461" s="964"/>
      <c r="DQ461" s="964"/>
      <c r="DR461" s="965"/>
      <c r="DS461" s="946"/>
      <c r="DW461" s="114"/>
      <c r="DX461" s="964"/>
      <c r="DY461" s="964"/>
      <c r="DZ461" s="965"/>
      <c r="EA461" s="946"/>
      <c r="EE461" s="114"/>
      <c r="EF461" s="964"/>
      <c r="EG461" s="964"/>
      <c r="EH461" s="965"/>
      <c r="EI461" s="946"/>
      <c r="EM461" s="114"/>
      <c r="EN461" s="964"/>
      <c r="EO461" s="964"/>
      <c r="EP461" s="965"/>
      <c r="EQ461" s="946"/>
      <c r="EU461" s="114"/>
      <c r="EV461" s="964"/>
      <c r="EW461" s="964"/>
      <c r="EX461" s="965"/>
      <c r="EY461" s="946"/>
      <c r="FC461" s="114"/>
      <c r="FD461" s="964"/>
      <c r="FE461" s="964"/>
      <c r="FF461" s="965"/>
      <c r="FG461" s="946"/>
      <c r="FK461" s="114"/>
      <c r="FL461" s="964"/>
      <c r="FM461" s="964"/>
      <c r="FN461" s="965"/>
      <c r="FO461" s="946"/>
    </row>
    <row r="462" spans="4:171" ht="16.5" thickTop="1">
      <c r="K462" s="946"/>
      <c r="S462" s="946"/>
      <c r="AA462" s="946"/>
      <c r="AI462" s="946"/>
      <c r="AQ462" s="946"/>
      <c r="AY462" s="946"/>
      <c r="BG462" s="946"/>
      <c r="BO462" s="946"/>
      <c r="BW462" s="946"/>
      <c r="CE462" s="946"/>
      <c r="CM462" s="946"/>
      <c r="CU462" s="946"/>
      <c r="DC462" s="946"/>
      <c r="DK462" s="946"/>
      <c r="DS462" s="946"/>
      <c r="EA462" s="946"/>
      <c r="EI462" s="946"/>
      <c r="EQ462" s="946"/>
      <c r="EY462" s="946"/>
      <c r="FG462" s="946"/>
      <c r="FO462" s="946"/>
    </row>
    <row r="463" spans="4:171">
      <c r="K463" s="946"/>
      <c r="S463" s="946"/>
      <c r="AA463" s="946"/>
      <c r="AI463" s="946"/>
      <c r="AQ463" s="946"/>
      <c r="AY463" s="946"/>
      <c r="BG463" s="946"/>
      <c r="BO463" s="946"/>
      <c r="BW463" s="946"/>
      <c r="CE463" s="946"/>
      <c r="CM463" s="946"/>
      <c r="CU463" s="946"/>
      <c r="DC463" s="946"/>
      <c r="DK463" s="946"/>
      <c r="DS463" s="946"/>
      <c r="EA463" s="946"/>
      <c r="EI463" s="946"/>
      <c r="EQ463" s="946"/>
      <c r="EY463" s="946"/>
      <c r="FG463" s="946"/>
      <c r="FO463" s="946"/>
    </row>
    <row r="464" spans="4:171">
      <c r="K464" s="946"/>
      <c r="S464" s="946"/>
      <c r="AA464" s="946"/>
      <c r="AI464" s="946"/>
      <c r="AQ464" s="946"/>
      <c r="AY464" s="946"/>
      <c r="BG464" s="946"/>
      <c r="BO464" s="946"/>
      <c r="BW464" s="946"/>
      <c r="CE464" s="946"/>
      <c r="CM464" s="946"/>
      <c r="CU464" s="946"/>
      <c r="DC464" s="946"/>
      <c r="DK464" s="946"/>
      <c r="DS464" s="946"/>
      <c r="EA464" s="946"/>
      <c r="EI464" s="946"/>
      <c r="EQ464" s="946"/>
      <c r="EY464" s="946"/>
      <c r="FG464" s="946"/>
      <c r="FO464" s="946"/>
    </row>
    <row r="465" spans="1:171">
      <c r="K465" s="946"/>
      <c r="S465" s="946"/>
      <c r="AA465" s="946"/>
      <c r="AI465" s="946"/>
      <c r="AQ465" s="946"/>
      <c r="AY465" s="946"/>
      <c r="BG465" s="946"/>
      <c r="BO465" s="946"/>
      <c r="BW465" s="946"/>
      <c r="CE465" s="946"/>
      <c r="CM465" s="946"/>
      <c r="CU465" s="946"/>
      <c r="DC465" s="946"/>
      <c r="DK465" s="946"/>
      <c r="DS465" s="946"/>
      <c r="EA465" s="946"/>
      <c r="EI465" s="946"/>
      <c r="EQ465" s="946"/>
      <c r="EY465" s="946"/>
      <c r="FG465" s="946"/>
      <c r="FO465" s="946"/>
    </row>
    <row r="466" spans="1:171">
      <c r="K466" s="946"/>
      <c r="S466" s="946"/>
      <c r="AA466" s="946"/>
      <c r="AI466" s="946"/>
      <c r="AQ466" s="946"/>
      <c r="AY466" s="946"/>
      <c r="BG466" s="946"/>
      <c r="BO466" s="946"/>
      <c r="BW466" s="946"/>
      <c r="CE466" s="946"/>
      <c r="CM466" s="946"/>
      <c r="CU466" s="946"/>
      <c r="DC466" s="946"/>
      <c r="DK466" s="946"/>
      <c r="DS466" s="946"/>
      <c r="EA466" s="946"/>
      <c r="EI466" s="946"/>
      <c r="EQ466" s="946"/>
      <c r="EY466" s="946"/>
      <c r="FG466" s="946"/>
      <c r="FO466" s="946"/>
    </row>
    <row r="467" spans="1:171">
      <c r="K467" s="946"/>
      <c r="S467" s="946"/>
      <c r="AA467" s="946"/>
      <c r="AI467" s="946"/>
      <c r="AQ467" s="946"/>
      <c r="AY467" s="946"/>
      <c r="BG467" s="946"/>
      <c r="BO467" s="946"/>
      <c r="BW467" s="946"/>
      <c r="CE467" s="946"/>
      <c r="CM467" s="946"/>
      <c r="CU467" s="946"/>
      <c r="DC467" s="946"/>
      <c r="DK467" s="946"/>
      <c r="DS467" s="946"/>
      <c r="EA467" s="946"/>
      <c r="EI467" s="946"/>
      <c r="EQ467" s="946"/>
      <c r="EY467" s="946"/>
      <c r="FG467" s="946"/>
      <c r="FO467" s="946"/>
    </row>
    <row r="468" spans="1:171">
      <c r="K468" s="946"/>
      <c r="S468" s="946"/>
      <c r="AA468" s="946"/>
      <c r="AI468" s="946"/>
      <c r="AQ468" s="946"/>
      <c r="AY468" s="946"/>
      <c r="BG468" s="946"/>
      <c r="BO468" s="946"/>
      <c r="BW468" s="946"/>
      <c r="CE468" s="946"/>
      <c r="CM468" s="946"/>
      <c r="CU468" s="946"/>
      <c r="DC468" s="946"/>
      <c r="DK468" s="946"/>
      <c r="DS468" s="946"/>
      <c r="EA468" s="946"/>
      <c r="EI468" s="946"/>
      <c r="EQ468" s="946"/>
      <c r="EY468" s="946"/>
      <c r="FG468" s="946"/>
      <c r="FO468" s="946"/>
    </row>
    <row r="469" spans="1:171">
      <c r="A469" s="777"/>
      <c r="B469" s="777"/>
      <c r="C469" s="777"/>
      <c r="D469" s="777"/>
      <c r="E469" s="777"/>
      <c r="F469" s="777"/>
      <c r="G469" s="777"/>
      <c r="H469" s="777"/>
      <c r="I469" s="777"/>
      <c r="J469" s="777"/>
      <c r="K469" s="946"/>
      <c r="L469" s="777"/>
      <c r="M469" s="777"/>
      <c r="N469" s="777"/>
      <c r="O469" s="777"/>
      <c r="P469" s="777"/>
      <c r="Q469" s="777"/>
      <c r="R469" s="777"/>
      <c r="S469" s="946"/>
      <c r="T469" s="777"/>
      <c r="U469" s="777"/>
      <c r="V469" s="777"/>
      <c r="W469" s="777"/>
      <c r="X469" s="777"/>
      <c r="Y469" s="777"/>
      <c r="Z469" s="777"/>
      <c r="AA469" s="946"/>
      <c r="AB469" s="777"/>
      <c r="AC469" s="777"/>
      <c r="AD469" s="777"/>
      <c r="AE469" s="777"/>
      <c r="AF469" s="777"/>
      <c r="AG469" s="777"/>
      <c r="AH469" s="777"/>
      <c r="AI469" s="946"/>
      <c r="AK469" s="777"/>
      <c r="AL469" s="777"/>
      <c r="AM469" s="777"/>
      <c r="AN469" s="777"/>
      <c r="AO469" s="777"/>
      <c r="AP469" s="777"/>
      <c r="AQ469" s="946"/>
      <c r="AR469" s="777"/>
      <c r="AS469" s="777"/>
      <c r="AT469" s="777"/>
      <c r="AU469" s="777"/>
      <c r="AV469" s="777"/>
      <c r="AW469" s="777"/>
      <c r="AX469" s="777"/>
      <c r="AY469" s="946"/>
      <c r="AZ469" s="777"/>
      <c r="BA469" s="777"/>
      <c r="BB469" s="777"/>
      <c r="BC469" s="777"/>
      <c r="BD469" s="777"/>
      <c r="BE469" s="777"/>
      <c r="BF469" s="777"/>
      <c r="BG469" s="946"/>
      <c r="BH469" s="777"/>
      <c r="BI469" s="777"/>
      <c r="BJ469" s="777"/>
      <c r="BK469" s="777"/>
      <c r="BL469" s="777"/>
      <c r="BM469" s="777"/>
      <c r="BN469" s="777"/>
      <c r="BO469" s="946"/>
      <c r="BP469" s="777"/>
      <c r="BQ469" s="777"/>
      <c r="BR469" s="777"/>
      <c r="BS469" s="777"/>
      <c r="BT469" s="777"/>
      <c r="BU469" s="777"/>
      <c r="BV469" s="777"/>
      <c r="BW469" s="946"/>
      <c r="BX469" s="777"/>
      <c r="BY469" s="777"/>
      <c r="BZ469" s="777"/>
      <c r="CA469" s="777"/>
      <c r="CB469" s="777"/>
      <c r="CC469" s="777"/>
      <c r="CD469" s="777"/>
      <c r="CE469" s="946"/>
      <c r="CF469" s="777"/>
      <c r="CG469" s="777"/>
      <c r="CH469" s="777"/>
      <c r="CI469" s="777"/>
      <c r="CJ469" s="777"/>
      <c r="CK469" s="777"/>
      <c r="CL469" s="777"/>
      <c r="CM469" s="946"/>
      <c r="CN469" s="777"/>
      <c r="CO469" s="777"/>
      <c r="CP469" s="777"/>
      <c r="CQ469" s="777"/>
      <c r="CR469" s="777"/>
      <c r="CS469" s="777"/>
      <c r="CT469" s="777"/>
      <c r="CU469" s="946"/>
      <c r="CV469" s="777"/>
      <c r="CW469" s="777"/>
      <c r="CX469" s="777"/>
      <c r="CY469" s="777"/>
      <c r="CZ469" s="777"/>
      <c r="DA469" s="777"/>
      <c r="DB469" s="777"/>
      <c r="DC469" s="946"/>
      <c r="DD469" s="777"/>
      <c r="DE469" s="777"/>
      <c r="DF469" s="777"/>
      <c r="DG469" s="777"/>
      <c r="DH469" s="777"/>
      <c r="DI469" s="777"/>
      <c r="DJ469" s="777"/>
      <c r="DK469" s="946"/>
      <c r="DL469" s="777"/>
      <c r="DM469" s="777"/>
      <c r="DN469" s="777"/>
      <c r="DO469" s="777"/>
      <c r="DP469" s="777"/>
      <c r="DQ469" s="777"/>
      <c r="DR469" s="777"/>
      <c r="DS469" s="946"/>
      <c r="DT469" s="777"/>
      <c r="DU469" s="777"/>
      <c r="DV469" s="777"/>
      <c r="DW469" s="777"/>
      <c r="DX469" s="777"/>
      <c r="DY469" s="777"/>
      <c r="DZ469" s="777"/>
      <c r="EA469" s="946"/>
      <c r="EB469" s="777"/>
      <c r="EC469" s="777"/>
      <c r="ED469" s="777"/>
      <c r="EE469" s="777"/>
      <c r="EF469" s="777"/>
      <c r="EG469" s="777"/>
      <c r="EH469" s="777"/>
      <c r="EI469" s="946"/>
      <c r="EJ469" s="777"/>
      <c r="EK469" s="777"/>
      <c r="EL469" s="777"/>
      <c r="EM469" s="777"/>
      <c r="EN469" s="777"/>
      <c r="EO469" s="777"/>
      <c r="EP469" s="777"/>
      <c r="EQ469" s="946"/>
      <c r="ER469" s="777"/>
      <c r="ES469" s="777"/>
      <c r="ET469" s="777"/>
      <c r="EU469" s="777"/>
      <c r="EV469" s="777"/>
      <c r="EW469" s="777"/>
      <c r="EX469" s="777"/>
      <c r="EY469" s="946"/>
      <c r="EZ469" s="777"/>
      <c r="FA469" s="777"/>
      <c r="FB469" s="777"/>
      <c r="FC469" s="777"/>
      <c r="FD469" s="777"/>
      <c r="FE469" s="777"/>
      <c r="FF469" s="777"/>
      <c r="FG469" s="946"/>
      <c r="FH469" s="777"/>
      <c r="FI469" s="777"/>
      <c r="FJ469" s="777"/>
      <c r="FK469" s="777"/>
      <c r="FL469" s="777"/>
      <c r="FM469" s="777"/>
      <c r="FN469" s="777"/>
      <c r="FO469" s="946"/>
    </row>
    <row r="470" spans="1:171">
      <c r="K470" s="946"/>
      <c r="S470" s="946"/>
      <c r="AA470" s="946"/>
      <c r="AI470" s="946"/>
      <c r="AQ470" s="946"/>
      <c r="AY470" s="946"/>
      <c r="BG470" s="946"/>
      <c r="BO470" s="946"/>
      <c r="BW470" s="946"/>
      <c r="CE470" s="946"/>
      <c r="CM470" s="946"/>
      <c r="CU470" s="946"/>
      <c r="DC470" s="946"/>
      <c r="DK470" s="946"/>
      <c r="DS470" s="946"/>
      <c r="EA470" s="946"/>
      <c r="EI470" s="946"/>
      <c r="EQ470" s="946"/>
      <c r="EY470" s="946"/>
      <c r="FG470" s="946"/>
      <c r="FO470" s="946"/>
    </row>
    <row r="471" spans="1:171">
      <c r="B471" s="969" t="s">
        <v>583</v>
      </c>
      <c r="G471" s="970" t="s">
        <v>584</v>
      </c>
      <c r="K471" s="946"/>
      <c r="S471" s="946"/>
      <c r="AA471" s="946"/>
      <c r="AI471" s="946"/>
      <c r="AQ471" s="946"/>
      <c r="AY471" s="946"/>
      <c r="BG471" s="946"/>
      <c r="BO471" s="946"/>
      <c r="BW471" s="946"/>
      <c r="CE471" s="946"/>
      <c r="CM471" s="946"/>
      <c r="CU471" s="946"/>
      <c r="DC471" s="946"/>
      <c r="DK471" s="946"/>
      <c r="DS471" s="946"/>
      <c r="EA471" s="946"/>
      <c r="EI471" s="946"/>
      <c r="EQ471" s="946"/>
      <c r="EY471" s="946"/>
      <c r="FG471" s="946"/>
      <c r="FO471" s="946"/>
    </row>
    <row r="472" spans="1:171">
      <c r="K472" s="946"/>
      <c r="S472" s="946"/>
      <c r="AA472" s="946"/>
      <c r="AI472" s="946"/>
      <c r="AQ472" s="946"/>
      <c r="AY472" s="946"/>
      <c r="BG472" s="946"/>
      <c r="BO472" s="946"/>
      <c r="BW472" s="946"/>
      <c r="CE472" s="946"/>
      <c r="CM472" s="946"/>
      <c r="CU472" s="946"/>
      <c r="DC472" s="946"/>
      <c r="DK472" s="946"/>
      <c r="DS472" s="946"/>
      <c r="EA472" s="946"/>
      <c r="EI472" s="946"/>
      <c r="EQ472" s="946"/>
      <c r="EY472" s="946"/>
      <c r="FG472" s="946"/>
      <c r="FO472" s="946"/>
    </row>
    <row r="473" spans="1:171">
      <c r="B473" s="2156" t="s">
        <v>608</v>
      </c>
      <c r="C473" s="2157"/>
      <c r="D473" s="2157"/>
      <c r="E473" s="2157"/>
      <c r="F473" s="1023"/>
      <c r="G473" s="517">
        <f>G478+G492</f>
        <v>0</v>
      </c>
      <c r="K473" s="946"/>
      <c r="O473" s="517" t="e">
        <f>O478+O492</f>
        <v>#DIV/0!</v>
      </c>
      <c r="S473" s="946"/>
      <c r="W473" s="517" t="e">
        <f>W478+W492</f>
        <v>#DIV/0!</v>
      </c>
      <c r="AA473" s="946"/>
      <c r="AE473" s="517" t="e">
        <f>AE478+AE492</f>
        <v>#DIV/0!</v>
      </c>
      <c r="AI473" s="946"/>
      <c r="AM473" s="517" t="e">
        <f>AM478+AM492</f>
        <v>#DIV/0!</v>
      </c>
      <c r="AQ473" s="946"/>
      <c r="AU473" s="517" t="e">
        <f>AU478+AU492</f>
        <v>#DIV/0!</v>
      </c>
      <c r="AY473" s="946"/>
      <c r="BC473" s="517" t="e">
        <f>BC478+BC492</f>
        <v>#DIV/0!</v>
      </c>
      <c r="BG473" s="946"/>
      <c r="BK473" s="517" t="e">
        <f>BK478+BK492</f>
        <v>#DIV/0!</v>
      </c>
      <c r="BO473" s="946"/>
      <c r="BS473" s="517" t="e">
        <f>BS478+BS492</f>
        <v>#DIV/0!</v>
      </c>
      <c r="BW473" s="946"/>
      <c r="CA473" s="517" t="e">
        <f>CA478+CA492</f>
        <v>#DIV/0!</v>
      </c>
      <c r="CE473" s="946"/>
      <c r="CI473" s="517" t="e">
        <f>CI478+CI492</f>
        <v>#DIV/0!</v>
      </c>
      <c r="CM473" s="946"/>
      <c r="CQ473" s="517" t="e">
        <f>CQ478+CQ492</f>
        <v>#DIV/0!</v>
      </c>
      <c r="CU473" s="946"/>
      <c r="CY473" s="517" t="e">
        <f>CY478+CY492</f>
        <v>#DIV/0!</v>
      </c>
      <c r="DC473" s="946"/>
      <c r="DG473" s="517" t="e">
        <f>DG478+DG492</f>
        <v>#DIV/0!</v>
      </c>
      <c r="DK473" s="946"/>
      <c r="DO473" s="517" t="e">
        <f>DO478+DO492</f>
        <v>#DIV/0!</v>
      </c>
      <c r="DS473" s="946"/>
      <c r="DW473" s="517" t="e">
        <f>DW478+DW492</f>
        <v>#DIV/0!</v>
      </c>
      <c r="EA473" s="946"/>
      <c r="EE473" s="517" t="e">
        <f>EE478+EE492</f>
        <v>#DIV/0!</v>
      </c>
      <c r="EI473" s="946"/>
      <c r="EM473" s="517" t="e">
        <f>EM478+EM492</f>
        <v>#DIV/0!</v>
      </c>
      <c r="EQ473" s="946"/>
      <c r="EU473" s="517" t="e">
        <f>EU478+EU492</f>
        <v>#DIV/0!</v>
      </c>
      <c r="EY473" s="946"/>
      <c r="FC473" s="517" t="e">
        <f>FC478+FC492</f>
        <v>#DIV/0!</v>
      </c>
      <c r="FG473" s="946"/>
      <c r="FK473" s="517" t="e">
        <f>FK478+FK492</f>
        <v>#DIV/0!</v>
      </c>
      <c r="FO473" s="946"/>
    </row>
    <row r="474" spans="1:171">
      <c r="B474" s="2158" t="s">
        <v>609</v>
      </c>
      <c r="C474" s="2159"/>
      <c r="D474" s="2159"/>
      <c r="E474" s="2159"/>
      <c r="F474" s="1024"/>
      <c r="G474" s="517">
        <f>G497+G501</f>
        <v>0</v>
      </c>
      <c r="K474" s="946"/>
      <c r="O474" s="517" t="e">
        <f>O497+O501</f>
        <v>#DIV/0!</v>
      </c>
      <c r="S474" s="946"/>
      <c r="W474" s="517" t="e">
        <f>W497+W501</f>
        <v>#DIV/0!</v>
      </c>
      <c r="AA474" s="946"/>
      <c r="AE474" s="517" t="e">
        <f>AE497+AE501</f>
        <v>#DIV/0!</v>
      </c>
      <c r="AI474" s="946"/>
      <c r="AM474" s="517" t="e">
        <f>AM497+AM501</f>
        <v>#DIV/0!</v>
      </c>
      <c r="AQ474" s="946"/>
      <c r="AU474" s="517" t="e">
        <f>AU497+AU501</f>
        <v>#DIV/0!</v>
      </c>
      <c r="AY474" s="946"/>
      <c r="BC474" s="517" t="e">
        <f>BC497+BC501</f>
        <v>#DIV/0!</v>
      </c>
      <c r="BG474" s="946"/>
      <c r="BK474" s="517" t="e">
        <f>BK497+BK501</f>
        <v>#DIV/0!</v>
      </c>
      <c r="BO474" s="946"/>
      <c r="BS474" s="517" t="e">
        <f>BS497+BS501</f>
        <v>#DIV/0!</v>
      </c>
      <c r="BW474" s="946"/>
      <c r="CA474" s="517" t="e">
        <f>CA497+CA501</f>
        <v>#DIV/0!</v>
      </c>
      <c r="CE474" s="946"/>
      <c r="CI474" s="517" t="e">
        <f>CI497+CI501</f>
        <v>#DIV/0!</v>
      </c>
      <c r="CM474" s="946"/>
      <c r="CQ474" s="517" t="e">
        <f>CQ497+CQ501</f>
        <v>#DIV/0!</v>
      </c>
      <c r="CU474" s="946"/>
      <c r="CY474" s="517" t="e">
        <f>CY497+CY501</f>
        <v>#DIV/0!</v>
      </c>
      <c r="DC474" s="946"/>
      <c r="DG474" s="517" t="e">
        <f>DG497+DG501</f>
        <v>#DIV/0!</v>
      </c>
      <c r="DK474" s="946"/>
      <c r="DO474" s="517" t="e">
        <f>DO497+DO501</f>
        <v>#DIV/0!</v>
      </c>
      <c r="DS474" s="946"/>
      <c r="DW474" s="517" t="e">
        <f>DW497+DW501</f>
        <v>#DIV/0!</v>
      </c>
      <c r="EA474" s="946"/>
      <c r="EE474" s="517" t="e">
        <f>EE497+EE501</f>
        <v>#DIV/0!</v>
      </c>
      <c r="EI474" s="946"/>
      <c r="EM474" s="517" t="e">
        <f>EM497+EM501</f>
        <v>#DIV/0!</v>
      </c>
      <c r="EQ474" s="946"/>
      <c r="EU474" s="517" t="e">
        <f>EU497+EU501</f>
        <v>#DIV/0!</v>
      </c>
      <c r="EY474" s="946"/>
      <c r="FC474" s="517" t="e">
        <f>FC497+FC501</f>
        <v>#DIV/0!</v>
      </c>
      <c r="FG474" s="946"/>
      <c r="FK474" s="517" t="e">
        <f>FK497+FK501</f>
        <v>#DIV/0!</v>
      </c>
      <c r="FO474" s="946"/>
    </row>
    <row r="475" spans="1:171">
      <c r="K475" s="946"/>
      <c r="S475" s="946"/>
      <c r="AA475" s="946"/>
      <c r="AI475" s="946"/>
      <c r="AQ475" s="946"/>
      <c r="AY475" s="946"/>
      <c r="BG475" s="946"/>
      <c r="BO475" s="946"/>
      <c r="BW475" s="946"/>
      <c r="CE475" s="946"/>
      <c r="CM475" s="946"/>
      <c r="CU475" s="946"/>
      <c r="DC475" s="946"/>
      <c r="DK475" s="946"/>
      <c r="DS475" s="946"/>
      <c r="EA475" s="946"/>
      <c r="EI475" s="946"/>
      <c r="EQ475" s="946"/>
      <c r="EY475" s="946"/>
      <c r="FG475" s="946"/>
      <c r="FO475" s="946"/>
    </row>
    <row r="476" spans="1:171">
      <c r="K476" s="946"/>
      <c r="S476" s="946"/>
      <c r="AA476" s="946"/>
      <c r="AI476" s="946"/>
      <c r="AQ476" s="946"/>
      <c r="AY476" s="946"/>
      <c r="BG476" s="946"/>
      <c r="BO476" s="946"/>
      <c r="BW476" s="946"/>
      <c r="CE476" s="946"/>
      <c r="CM476" s="946"/>
      <c r="CU476" s="946"/>
      <c r="DC476" s="946"/>
      <c r="DK476" s="946"/>
      <c r="DS476" s="946"/>
      <c r="EA476" s="946"/>
      <c r="EI476" s="946"/>
      <c r="EQ476" s="946"/>
      <c r="EY476" s="946"/>
      <c r="FG476" s="946"/>
      <c r="FO476" s="946"/>
    </row>
    <row r="477" spans="1:171">
      <c r="A477" s="971"/>
      <c r="B477" s="972" t="s">
        <v>585</v>
      </c>
      <c r="C477" s="975"/>
      <c r="K477" s="946"/>
      <c r="S477" s="946"/>
      <c r="AA477" s="946"/>
      <c r="AI477" s="946"/>
      <c r="AQ477" s="946"/>
      <c r="AY477" s="946"/>
      <c r="BG477" s="946"/>
      <c r="BO477" s="946"/>
      <c r="BW477" s="946"/>
      <c r="CE477" s="946"/>
      <c r="CM477" s="946"/>
      <c r="CU477" s="946"/>
      <c r="DC477" s="946"/>
      <c r="DK477" s="946"/>
      <c r="DS477" s="946"/>
      <c r="EA477" s="946"/>
      <c r="EI477" s="946"/>
      <c r="EQ477" s="946"/>
      <c r="EY477" s="946"/>
      <c r="FG477" s="946"/>
      <c r="FO477" s="946"/>
    </row>
    <row r="478" spans="1:171">
      <c r="A478" s="1000">
        <v>105000</v>
      </c>
      <c r="B478" s="973"/>
      <c r="C478" s="970" t="s">
        <v>589</v>
      </c>
      <c r="G478" s="979">
        <f>'5-YEAR PP &amp; OSS Worksheet'!$D$11+'5-YEAR PP &amp; OSS Worksheet'!$D$12+'5-YEAR PP &amp; OSS Worksheet'!$D$13+'5-YEAR PP &amp; OSS Worksheet'!$D$15+'5-YEAR PP &amp; OSS Worksheet'!$D$16</f>
        <v>0</v>
      </c>
      <c r="K478" s="946"/>
      <c r="N478" s="1025">
        <f>VLOOKUP($A478,'New Resources - Group'!$A$4:$Y$133,N$2,FALSE)*N$1</f>
        <v>0</v>
      </c>
      <c r="O478" s="1013">
        <f>$G478+N478</f>
        <v>0</v>
      </c>
      <c r="S478" s="946"/>
      <c r="V478" s="1025">
        <f>VLOOKUP($A478,'New Resources - Group'!$A$4:$Y$133,V$2,FALSE)*V$1</f>
        <v>0</v>
      </c>
      <c r="W478" s="1013">
        <f>$G478+V478</f>
        <v>0</v>
      </c>
      <c r="AA478" s="946"/>
      <c r="AD478" s="1025">
        <f>VLOOKUP($A478,'New Resources - Group'!$A$4:$Y$133,AD$2,FALSE)*AD$1</f>
        <v>0</v>
      </c>
      <c r="AE478" s="1013">
        <f>$G478+AD478</f>
        <v>0</v>
      </c>
      <c r="AI478" s="946"/>
      <c r="AL478" s="1025">
        <f>VLOOKUP($A478,'New Resources - Group'!$A$4:$Y$133,AL$2,FALSE)*AL$1</f>
        <v>0</v>
      </c>
      <c r="AM478" s="1013">
        <f>$G478+AL478</f>
        <v>0</v>
      </c>
      <c r="AQ478" s="946"/>
      <c r="AT478" s="1025">
        <f>VLOOKUP($A478,'New Resources - Group'!$A$4:$Y$133,AT$2,FALSE)*AT$1</f>
        <v>0</v>
      </c>
      <c r="AU478" s="1013">
        <f>$G478+AT478</f>
        <v>0</v>
      </c>
      <c r="AY478" s="946"/>
      <c r="BB478" s="1025">
        <f>VLOOKUP($A478,'New Resources - Group'!$A$4:$Y$133,BB$2,FALSE)*BB$1</f>
        <v>0</v>
      </c>
      <c r="BC478" s="1013">
        <f>$G478+BB478</f>
        <v>0</v>
      </c>
      <c r="BG478" s="946"/>
      <c r="BJ478" s="1025">
        <f>VLOOKUP($A478,'New Resources - Group'!$A$4:$Y$133,BJ$2,FALSE)*BJ$1</f>
        <v>0</v>
      </c>
      <c r="BK478" s="1013">
        <f>$G478+BJ478</f>
        <v>0</v>
      </c>
      <c r="BO478" s="946"/>
      <c r="BR478" s="1025">
        <f>VLOOKUP($A478,'New Resources - Group'!$A$4:$Y$133,BR$2,FALSE)*BR$1</f>
        <v>0</v>
      </c>
      <c r="BS478" s="1013">
        <f>$G478+BR478</f>
        <v>0</v>
      </c>
      <c r="BW478" s="946"/>
      <c r="BZ478" s="1025">
        <f>VLOOKUP($A478,'New Resources - Group'!$A$4:$Y$133,BZ$2,FALSE)*BZ$1</f>
        <v>0</v>
      </c>
      <c r="CA478" s="1013">
        <f>$G478+BZ478</f>
        <v>0</v>
      </c>
      <c r="CE478" s="946"/>
      <c r="CH478" s="1025">
        <f>VLOOKUP($A478,'New Resources - Group'!$A$4:$Y$133,CH$2,FALSE)*CH$1</f>
        <v>0</v>
      </c>
      <c r="CI478" s="1013">
        <f>$G478+CH478</f>
        <v>0</v>
      </c>
      <c r="CM478" s="946"/>
      <c r="CP478" s="1025">
        <f>VLOOKUP($A478,'New Resources - Group'!$A$4:$Y$133,CP$2,FALSE)*CP$1</f>
        <v>0</v>
      </c>
      <c r="CQ478" s="1013">
        <f>$G478+CP478</f>
        <v>0</v>
      </c>
      <c r="CU478" s="946"/>
      <c r="CX478" s="1025">
        <f>VLOOKUP($A478,'New Resources - Group'!$A$4:$Y$133,CX$2,FALSE)*CX$1</f>
        <v>0</v>
      </c>
      <c r="CY478" s="1013">
        <f>$G478+CX478</f>
        <v>0</v>
      </c>
      <c r="DC478" s="946"/>
      <c r="DF478" s="1025">
        <f>VLOOKUP($A478,'New Resources - Group'!$A$4:$Y$133,DF$2,FALSE)*DF$1</f>
        <v>0</v>
      </c>
      <c r="DG478" s="1013">
        <f>$G478+DF478</f>
        <v>0</v>
      </c>
      <c r="DK478" s="946"/>
      <c r="DN478" s="1025">
        <f>VLOOKUP($A478,'New Resources - Group'!$A$4:$Y$133,DN$2,FALSE)*DN$1</f>
        <v>0</v>
      </c>
      <c r="DO478" s="1013">
        <f>$G478+DN478</f>
        <v>0</v>
      </c>
      <c r="DS478" s="946"/>
      <c r="DV478" s="1025">
        <f>VLOOKUP($A478,'New Resources - Group'!$A$4:$Y$133,DV$2,FALSE)*DV$1</f>
        <v>0</v>
      </c>
      <c r="DW478" s="1013">
        <f>$G478+DV478</f>
        <v>0</v>
      </c>
      <c r="EA478" s="946"/>
      <c r="ED478" s="1025">
        <f>VLOOKUP($A478,'New Resources - Group'!$A$4:$Y$133,ED$2,FALSE)*ED$1</f>
        <v>0</v>
      </c>
      <c r="EE478" s="1013">
        <f>$G478+ED478</f>
        <v>0</v>
      </c>
      <c r="EI478" s="946"/>
      <c r="EL478" s="1025">
        <f>VLOOKUP($A478,'New Resources - Group'!$A$4:$Y$133,EL$2,FALSE)*EL$1</f>
        <v>0</v>
      </c>
      <c r="EM478" s="1013">
        <f>$G478+EL478</f>
        <v>0</v>
      </c>
      <c r="EQ478" s="946"/>
      <c r="ET478" s="1025">
        <f>VLOOKUP($A478,'New Resources - Group'!$A$4:$Y$133,ET$2,FALSE)*ET$1</f>
        <v>0</v>
      </c>
      <c r="EU478" s="1013">
        <f>$G478+ET478</f>
        <v>0</v>
      </c>
      <c r="EY478" s="946"/>
      <c r="FB478" s="1025">
        <f>VLOOKUP($A478,'New Resources - Group'!$A$4:$Y$133,FB$2,FALSE)*FB$1</f>
        <v>0</v>
      </c>
      <c r="FC478" s="1013">
        <f>$G478+FB478</f>
        <v>0</v>
      </c>
      <c r="FG478" s="946"/>
      <c r="FJ478" s="1025">
        <f>VLOOKUP($A478,'New Resources - Group'!$A$4:$Y$133,FJ$2,FALSE)*FJ$1</f>
        <v>0</v>
      </c>
      <c r="FK478" s="1013">
        <f>$G478+FJ478</f>
        <v>0</v>
      </c>
      <c r="FO478" s="946"/>
    </row>
    <row r="479" spans="1:171">
      <c r="B479" s="973"/>
      <c r="K479" s="946"/>
      <c r="S479" s="946"/>
      <c r="AA479" s="946"/>
      <c r="AI479" s="946"/>
      <c r="AQ479" s="946"/>
      <c r="AY479" s="946"/>
      <c r="BG479" s="946"/>
      <c r="BO479" s="946"/>
      <c r="BW479" s="946"/>
      <c r="CE479" s="946"/>
      <c r="CM479" s="946"/>
      <c r="CU479" s="946"/>
      <c r="DC479" s="946"/>
      <c r="DK479" s="946"/>
      <c r="DS479" s="946"/>
      <c r="EA479" s="946"/>
      <c r="EI479" s="946"/>
      <c r="EQ479" s="946"/>
      <c r="EY479" s="946"/>
      <c r="FG479" s="946"/>
      <c r="FO479" s="946"/>
    </row>
    <row r="480" spans="1:171">
      <c r="A480" s="971"/>
      <c r="B480" s="973"/>
      <c r="C480" s="970"/>
      <c r="K480" s="946"/>
      <c r="S480" s="946"/>
      <c r="AA480" s="946"/>
      <c r="AI480" s="946"/>
      <c r="AQ480" s="946"/>
      <c r="AY480" s="946"/>
      <c r="BG480" s="946"/>
      <c r="BO480" s="946"/>
      <c r="BW480" s="946"/>
      <c r="CE480" s="946"/>
      <c r="CM480" s="946"/>
      <c r="CU480" s="946"/>
      <c r="DC480" s="946"/>
      <c r="DK480" s="946"/>
      <c r="DS480" s="946"/>
      <c r="EA480" s="946"/>
      <c r="EI480" s="946"/>
      <c r="EQ480" s="946"/>
      <c r="EY480" s="946"/>
      <c r="FG480" s="946"/>
      <c r="FO480" s="946"/>
    </row>
    <row r="481" spans="1:171">
      <c r="A481" s="1000">
        <v>106000</v>
      </c>
      <c r="B481" s="972"/>
      <c r="C481" s="970" t="s">
        <v>590</v>
      </c>
      <c r="K481" s="946"/>
      <c r="N481" s="1025">
        <f>VLOOKUP($A481,'New Resources - Group'!$A$4:$Y$133,N$2,FALSE)*N$1</f>
        <v>0</v>
      </c>
      <c r="S481" s="946"/>
      <c r="V481" s="1025">
        <f>VLOOKUP($A481,'New Resources - Group'!$A$4:$Y$133,V$2,FALSE)*V$1</f>
        <v>0</v>
      </c>
      <c r="AA481" s="946"/>
      <c r="AD481" s="1025">
        <f>VLOOKUP($A481,'New Resources - Group'!$A$4:$Y$133,AD$2,FALSE)*AD$1</f>
        <v>0</v>
      </c>
      <c r="AI481" s="946"/>
      <c r="AL481" s="1025">
        <f>VLOOKUP($A481,'New Resources - Group'!$A$4:$Y$133,AL$2,FALSE)*AL$1</f>
        <v>0</v>
      </c>
      <c r="AQ481" s="946"/>
      <c r="AT481" s="1025">
        <f>VLOOKUP($A481,'New Resources - Group'!$A$4:$Y$133,AT$2,FALSE)*AT$1</f>
        <v>0</v>
      </c>
      <c r="AY481" s="946"/>
      <c r="BB481" s="1025">
        <f>VLOOKUP($A481,'New Resources - Group'!$A$4:$Y$133,BB$2,FALSE)*BB$1</f>
        <v>0</v>
      </c>
      <c r="BG481" s="946"/>
      <c r="BJ481" s="1025">
        <f>VLOOKUP($A481,'New Resources - Group'!$A$4:$Y$133,BJ$2,FALSE)*BJ$1</f>
        <v>0</v>
      </c>
      <c r="BO481" s="946"/>
      <c r="BR481" s="1025">
        <f>VLOOKUP($A481,'New Resources - Group'!$A$4:$Y$133,BR$2,FALSE)*BR$1</f>
        <v>0</v>
      </c>
      <c r="BW481" s="946"/>
      <c r="BZ481" s="1025">
        <f>VLOOKUP($A481,'New Resources - Group'!$A$4:$Y$133,BZ$2,FALSE)*BZ$1</f>
        <v>0</v>
      </c>
      <c r="CE481" s="946"/>
      <c r="CH481" s="1025">
        <f>VLOOKUP($A481,'New Resources - Group'!$A$4:$Y$133,CH$2,FALSE)*CH$1</f>
        <v>0</v>
      </c>
      <c r="CM481" s="946"/>
      <c r="CP481" s="1025">
        <f>VLOOKUP($A481,'New Resources - Group'!$A$4:$Y$133,CP$2,FALSE)*CP$1</f>
        <v>0</v>
      </c>
      <c r="CU481" s="946"/>
      <c r="CX481" s="1025">
        <f>VLOOKUP($A481,'New Resources - Group'!$A$4:$Y$133,CX$2,FALSE)*CX$1</f>
        <v>0</v>
      </c>
      <c r="DC481" s="946"/>
      <c r="DF481" s="1025">
        <f>VLOOKUP($A481,'New Resources - Group'!$A$4:$Y$133,DF$2,FALSE)*DF$1</f>
        <v>0</v>
      </c>
      <c r="DK481" s="946"/>
      <c r="DN481" s="1025">
        <f>VLOOKUP($A481,'New Resources - Group'!$A$4:$Y$133,DN$2,FALSE)*DN$1</f>
        <v>0</v>
      </c>
      <c r="DS481" s="946"/>
      <c r="DV481" s="1025">
        <f>VLOOKUP($A481,'New Resources - Group'!$A$4:$Y$133,DV$2,FALSE)*DV$1</f>
        <v>0</v>
      </c>
      <c r="EA481" s="946"/>
      <c r="ED481" s="1025">
        <f>VLOOKUP($A481,'New Resources - Group'!$A$4:$Y$133,ED$2,FALSE)*ED$1</f>
        <v>0</v>
      </c>
      <c r="EI481" s="946"/>
      <c r="EL481" s="1025">
        <f>VLOOKUP($A481,'New Resources - Group'!$A$4:$Y$133,EL$2,FALSE)*EL$1</f>
        <v>0</v>
      </c>
      <c r="EQ481" s="946"/>
      <c r="ET481" s="1025">
        <f>VLOOKUP($A481,'New Resources - Group'!$A$4:$Y$133,ET$2,FALSE)*ET$1</f>
        <v>0</v>
      </c>
      <c r="EY481" s="946"/>
      <c r="FB481" s="1025">
        <f>VLOOKUP($A481,'New Resources - Group'!$A$4:$Y$133,FB$2,FALSE)*FB$1</f>
        <v>0</v>
      </c>
      <c r="FG481" s="946"/>
      <c r="FJ481" s="1025">
        <f>VLOOKUP($A481,'New Resources - Group'!$A$4:$Y$133,FJ$2,FALSE)*FJ$1</f>
        <v>0</v>
      </c>
      <c r="FO481" s="946"/>
    </row>
    <row r="482" spans="1:171">
      <c r="A482" s="1000">
        <v>107000</v>
      </c>
      <c r="B482" s="972"/>
      <c r="C482" s="970" t="s">
        <v>591</v>
      </c>
      <c r="K482" s="946"/>
      <c r="N482" s="1025">
        <f>VLOOKUP($A482,'New Resources - Group'!$A$4:$Y$133,N$2,FALSE)*N$1</f>
        <v>0</v>
      </c>
      <c r="S482" s="946"/>
      <c r="V482" s="1025">
        <f>VLOOKUP($A482,'New Resources - Group'!$A$4:$Y$133,V$2,FALSE)*V$1</f>
        <v>0</v>
      </c>
      <c r="AA482" s="946"/>
      <c r="AD482" s="1025">
        <f>VLOOKUP($A482,'New Resources - Group'!$A$4:$Y$133,AD$2,FALSE)*AD$1</f>
        <v>0</v>
      </c>
      <c r="AI482" s="946"/>
      <c r="AL482" s="1025">
        <f>VLOOKUP($A482,'New Resources - Group'!$A$4:$Y$133,AL$2,FALSE)*AL$1</f>
        <v>0</v>
      </c>
      <c r="AQ482" s="946"/>
      <c r="AT482" s="1025">
        <f>VLOOKUP($A482,'New Resources - Group'!$A$4:$Y$133,AT$2,FALSE)*AT$1</f>
        <v>0</v>
      </c>
      <c r="AY482" s="946"/>
      <c r="BB482" s="1025">
        <f>VLOOKUP($A482,'New Resources - Group'!$A$4:$Y$133,BB$2,FALSE)*BB$1</f>
        <v>0</v>
      </c>
      <c r="BG482" s="946"/>
      <c r="BJ482" s="1025">
        <f>VLOOKUP($A482,'New Resources - Group'!$A$4:$Y$133,BJ$2,FALSE)*BJ$1</f>
        <v>0</v>
      </c>
      <c r="BO482" s="946"/>
      <c r="BR482" s="1025">
        <f>VLOOKUP($A482,'New Resources - Group'!$A$4:$Y$133,BR$2,FALSE)*BR$1</f>
        <v>0</v>
      </c>
      <c r="BW482" s="946"/>
      <c r="BZ482" s="1025">
        <f>VLOOKUP($A482,'New Resources - Group'!$A$4:$Y$133,BZ$2,FALSE)*BZ$1</f>
        <v>0</v>
      </c>
      <c r="CE482" s="946"/>
      <c r="CH482" s="1025">
        <f>VLOOKUP($A482,'New Resources - Group'!$A$4:$Y$133,CH$2,FALSE)*CH$1</f>
        <v>0</v>
      </c>
      <c r="CM482" s="946"/>
      <c r="CP482" s="1025">
        <f>VLOOKUP($A482,'New Resources - Group'!$A$4:$Y$133,CP$2,FALSE)*CP$1</f>
        <v>0</v>
      </c>
      <c r="CU482" s="946"/>
      <c r="CX482" s="1025">
        <f>VLOOKUP($A482,'New Resources - Group'!$A$4:$Y$133,CX$2,FALSE)*CX$1</f>
        <v>0</v>
      </c>
      <c r="DC482" s="946"/>
      <c r="DF482" s="1025">
        <f>VLOOKUP($A482,'New Resources - Group'!$A$4:$Y$133,DF$2,FALSE)*DF$1</f>
        <v>0</v>
      </c>
      <c r="DK482" s="946"/>
      <c r="DN482" s="1025">
        <f>VLOOKUP($A482,'New Resources - Group'!$A$4:$Y$133,DN$2,FALSE)*DN$1</f>
        <v>0</v>
      </c>
      <c r="DS482" s="946"/>
      <c r="DV482" s="1025">
        <f>VLOOKUP($A482,'New Resources - Group'!$A$4:$Y$133,DV$2,FALSE)*DV$1</f>
        <v>0</v>
      </c>
      <c r="EA482" s="946"/>
      <c r="ED482" s="1025">
        <f>VLOOKUP($A482,'New Resources - Group'!$A$4:$Y$133,ED$2,FALSE)*ED$1</f>
        <v>0</v>
      </c>
      <c r="EI482" s="946"/>
      <c r="EL482" s="1025">
        <f>VLOOKUP($A482,'New Resources - Group'!$A$4:$Y$133,EL$2,FALSE)*EL$1</f>
        <v>0</v>
      </c>
      <c r="EQ482" s="946"/>
      <c r="ET482" s="1025">
        <f>VLOOKUP($A482,'New Resources - Group'!$A$4:$Y$133,ET$2,FALSE)*ET$1</f>
        <v>0</v>
      </c>
      <c r="EY482" s="946"/>
      <c r="FB482" s="1025">
        <f>VLOOKUP($A482,'New Resources - Group'!$A$4:$Y$133,FB$2,FALSE)*FB$1</f>
        <v>0</v>
      </c>
      <c r="FG482" s="946"/>
      <c r="FJ482" s="1025">
        <f>VLOOKUP($A482,'New Resources - Group'!$A$4:$Y$133,FJ$2,FALSE)*FJ$1</f>
        <v>0</v>
      </c>
      <c r="FO482" s="946"/>
    </row>
    <row r="483" spans="1:171">
      <c r="A483" s="1000">
        <v>104000</v>
      </c>
      <c r="B483" s="971"/>
      <c r="C483" s="970" t="s">
        <v>592</v>
      </c>
      <c r="K483" s="946"/>
      <c r="N483" s="1025">
        <f>VLOOKUP($A483,'New Resources - Group'!$A$4:$Y$133,N$2,FALSE)*N$1</f>
        <v>0</v>
      </c>
      <c r="O483" s="1012"/>
      <c r="S483" s="946"/>
      <c r="V483" s="1025">
        <f>VLOOKUP($A483,'New Resources - Group'!$A$4:$Y$133,V$2,FALSE)*V$1</f>
        <v>0</v>
      </c>
      <c r="W483" s="1012"/>
      <c r="AA483" s="946"/>
      <c r="AD483" s="1025">
        <f>VLOOKUP($A483,'New Resources - Group'!$A$4:$Y$133,AD$2,FALSE)*AD$1</f>
        <v>0</v>
      </c>
      <c r="AE483" s="1012"/>
      <c r="AI483" s="946"/>
      <c r="AL483" s="1025">
        <f>VLOOKUP($A483,'New Resources - Group'!$A$4:$Y$133,AL$2,FALSE)*AL$1</f>
        <v>0</v>
      </c>
      <c r="AM483" s="1012"/>
      <c r="AQ483" s="946"/>
      <c r="AT483" s="1025">
        <f>VLOOKUP($A483,'New Resources - Group'!$A$4:$Y$133,AT$2,FALSE)*AT$1</f>
        <v>0</v>
      </c>
      <c r="AU483" s="1012"/>
      <c r="AY483" s="946"/>
      <c r="BB483" s="1025">
        <f>VLOOKUP($A483,'New Resources - Group'!$A$4:$Y$133,BB$2,FALSE)*BB$1</f>
        <v>0</v>
      </c>
      <c r="BC483" s="1012"/>
      <c r="BG483" s="946"/>
      <c r="BJ483" s="1025">
        <f>VLOOKUP($A483,'New Resources - Group'!$A$4:$Y$133,BJ$2,FALSE)*BJ$1</f>
        <v>0</v>
      </c>
      <c r="BK483" s="1012"/>
      <c r="BO483" s="946"/>
      <c r="BR483" s="1025">
        <f>VLOOKUP($A483,'New Resources - Group'!$A$4:$Y$133,BR$2,FALSE)*BR$1</f>
        <v>0</v>
      </c>
      <c r="BS483" s="1012"/>
      <c r="BW483" s="946"/>
      <c r="BZ483" s="1025">
        <f>VLOOKUP($A483,'New Resources - Group'!$A$4:$Y$133,BZ$2,FALSE)*BZ$1</f>
        <v>0</v>
      </c>
      <c r="CA483" s="1012"/>
      <c r="CE483" s="946"/>
      <c r="CH483" s="1025">
        <f>VLOOKUP($A483,'New Resources - Group'!$A$4:$Y$133,CH$2,FALSE)*CH$1</f>
        <v>0</v>
      </c>
      <c r="CI483" s="1012"/>
      <c r="CM483" s="946"/>
      <c r="CP483" s="1025">
        <f>VLOOKUP($A483,'New Resources - Group'!$A$4:$Y$133,CP$2,FALSE)*CP$1</f>
        <v>0</v>
      </c>
      <c r="CQ483" s="1012"/>
      <c r="CU483" s="946"/>
      <c r="CX483" s="1025">
        <f>VLOOKUP($A483,'New Resources - Group'!$A$4:$Y$133,CX$2,FALSE)*CX$1</f>
        <v>0</v>
      </c>
      <c r="CY483" s="1012"/>
      <c r="DC483" s="946"/>
      <c r="DF483" s="1025">
        <f>VLOOKUP($A483,'New Resources - Group'!$A$4:$Y$133,DF$2,FALSE)*DF$1</f>
        <v>0</v>
      </c>
      <c r="DG483" s="1012"/>
      <c r="DK483" s="946"/>
      <c r="DN483" s="1025">
        <f>VLOOKUP($A483,'New Resources - Group'!$A$4:$Y$133,DN$2,FALSE)*DN$1</f>
        <v>0</v>
      </c>
      <c r="DO483" s="1012"/>
      <c r="DS483" s="946"/>
      <c r="DV483" s="1025">
        <f>VLOOKUP($A483,'New Resources - Group'!$A$4:$Y$133,DV$2,FALSE)*DV$1</f>
        <v>0</v>
      </c>
      <c r="DW483" s="1012"/>
      <c r="EA483" s="946"/>
      <c r="ED483" s="1025">
        <f>VLOOKUP($A483,'New Resources - Group'!$A$4:$Y$133,ED$2,FALSE)*ED$1</f>
        <v>0</v>
      </c>
      <c r="EE483" s="1012"/>
      <c r="EI483" s="946"/>
      <c r="EL483" s="1025">
        <f>VLOOKUP($A483,'New Resources - Group'!$A$4:$Y$133,EL$2,FALSE)*EL$1</f>
        <v>0</v>
      </c>
      <c r="EM483" s="1012"/>
      <c r="EQ483" s="946"/>
      <c r="ET483" s="1025">
        <f>VLOOKUP($A483,'New Resources - Group'!$A$4:$Y$133,ET$2,FALSE)*ET$1</f>
        <v>0</v>
      </c>
      <c r="EU483" s="1012"/>
      <c r="EY483" s="946"/>
      <c r="FB483" s="1025">
        <f>VLOOKUP($A483,'New Resources - Group'!$A$4:$Y$133,FB$2,FALSE)*FB$1</f>
        <v>0</v>
      </c>
      <c r="FC483" s="1012"/>
      <c r="FG483" s="946"/>
      <c r="FJ483" s="1025">
        <f>VLOOKUP($A483,'New Resources - Group'!$A$4:$Y$133,FJ$2,FALSE)*FJ$1</f>
        <v>0</v>
      </c>
      <c r="FK483" s="1012"/>
      <c r="FO483" s="946"/>
    </row>
    <row r="484" spans="1:171">
      <c r="A484" s="971"/>
      <c r="B484" s="971"/>
      <c r="C484" s="970" t="s">
        <v>593</v>
      </c>
      <c r="K484" s="946"/>
      <c r="N484" s="1014">
        <f>N481+N482-N483</f>
        <v>0</v>
      </c>
      <c r="O484" s="1014">
        <f>N484</f>
        <v>0</v>
      </c>
      <c r="S484" s="946"/>
      <c r="V484" s="1014">
        <f>V481+V482-V483</f>
        <v>0</v>
      </c>
      <c r="W484" s="1014">
        <f>V484</f>
        <v>0</v>
      </c>
      <c r="AA484" s="946"/>
      <c r="AD484" s="1014">
        <f>AD481+AD482-AD483</f>
        <v>0</v>
      </c>
      <c r="AE484" s="1014">
        <f>AD484</f>
        <v>0</v>
      </c>
      <c r="AI484" s="946"/>
      <c r="AL484" s="1014">
        <f>AL481+AL482-AL483</f>
        <v>0</v>
      </c>
      <c r="AM484" s="1014">
        <f>AL484</f>
        <v>0</v>
      </c>
      <c r="AQ484" s="946"/>
      <c r="AT484" s="1014">
        <f>AT481+AT482-AT483</f>
        <v>0</v>
      </c>
      <c r="AU484" s="1014">
        <f>AT484</f>
        <v>0</v>
      </c>
      <c r="AY484" s="946"/>
      <c r="BB484" s="1014">
        <f>BB481+BB482-BB483</f>
        <v>0</v>
      </c>
      <c r="BC484" s="1014">
        <f>BB484</f>
        <v>0</v>
      </c>
      <c r="BG484" s="946"/>
      <c r="BJ484" s="1014">
        <f>BJ481+BJ482-BJ483</f>
        <v>0</v>
      </c>
      <c r="BK484" s="1014">
        <f>BJ484</f>
        <v>0</v>
      </c>
      <c r="BO484" s="946"/>
      <c r="BR484" s="1014">
        <f>BR481+BR482-BR483</f>
        <v>0</v>
      </c>
      <c r="BS484" s="1014">
        <f>BR484</f>
        <v>0</v>
      </c>
      <c r="BW484" s="946"/>
      <c r="BZ484" s="1014">
        <f>BZ481+BZ482-BZ483</f>
        <v>0</v>
      </c>
      <c r="CA484" s="1014">
        <f>BZ484</f>
        <v>0</v>
      </c>
      <c r="CE484" s="946"/>
      <c r="CH484" s="1014">
        <f>CH481+CH482-CH483</f>
        <v>0</v>
      </c>
      <c r="CI484" s="1014">
        <f>CH484</f>
        <v>0</v>
      </c>
      <c r="CM484" s="946"/>
      <c r="CP484" s="1014">
        <f>CP481+CP482-CP483</f>
        <v>0</v>
      </c>
      <c r="CQ484" s="1014">
        <f>CP484</f>
        <v>0</v>
      </c>
      <c r="CU484" s="946"/>
      <c r="CX484" s="1014">
        <f>CX481+CX482-CX483</f>
        <v>0</v>
      </c>
      <c r="CY484" s="1014">
        <f>CX484</f>
        <v>0</v>
      </c>
      <c r="DC484" s="946"/>
      <c r="DF484" s="1014">
        <f>DF481+DF482-DF483</f>
        <v>0</v>
      </c>
      <c r="DG484" s="1014">
        <f>DF484</f>
        <v>0</v>
      </c>
      <c r="DK484" s="946"/>
      <c r="DN484" s="1014">
        <f>DN481+DN482-DN483</f>
        <v>0</v>
      </c>
      <c r="DO484" s="1014">
        <f>DN484</f>
        <v>0</v>
      </c>
      <c r="DS484" s="946"/>
      <c r="DV484" s="1014">
        <f>DV481+DV482-DV483</f>
        <v>0</v>
      </c>
      <c r="DW484" s="1014">
        <f>DV484</f>
        <v>0</v>
      </c>
      <c r="EA484" s="946"/>
      <c r="ED484" s="1014">
        <f>ED481+ED482-ED483</f>
        <v>0</v>
      </c>
      <c r="EE484" s="1014">
        <f>ED484</f>
        <v>0</v>
      </c>
      <c r="EI484" s="946"/>
      <c r="EL484" s="1014">
        <f>EL481+EL482-EL483</f>
        <v>0</v>
      </c>
      <c r="EM484" s="1014">
        <f>EL484</f>
        <v>0</v>
      </c>
      <c r="EQ484" s="946"/>
      <c r="ET484" s="1014">
        <f>ET481+ET482-ET483</f>
        <v>0</v>
      </c>
      <c r="EU484" s="1014">
        <f>ET484</f>
        <v>0</v>
      </c>
      <c r="EY484" s="946"/>
      <c r="FB484" s="1014">
        <f>FB481+FB482-FB483</f>
        <v>0</v>
      </c>
      <c r="FC484" s="1014">
        <f>FB484</f>
        <v>0</v>
      </c>
      <c r="FG484" s="946"/>
      <c r="FJ484" s="1014">
        <f>FJ481+FJ482-FJ483</f>
        <v>0</v>
      </c>
      <c r="FK484" s="1014">
        <f>FJ484</f>
        <v>0</v>
      </c>
      <c r="FO484" s="946"/>
    </row>
    <row r="485" spans="1:171">
      <c r="A485" s="971"/>
      <c r="B485" s="971"/>
      <c r="C485" s="975"/>
      <c r="K485" s="946"/>
      <c r="S485" s="946"/>
      <c r="AA485" s="946"/>
      <c r="AI485" s="946"/>
      <c r="AQ485" s="946"/>
      <c r="AY485" s="946"/>
      <c r="BG485" s="946"/>
      <c r="BO485" s="946"/>
      <c r="BW485" s="946"/>
      <c r="CE485" s="946"/>
      <c r="CM485" s="946"/>
      <c r="CU485" s="946"/>
      <c r="DC485" s="946"/>
      <c r="DK485" s="946"/>
      <c r="DS485" s="946"/>
      <c r="EA485" s="946"/>
      <c r="EI485" s="946"/>
      <c r="EQ485" s="946"/>
      <c r="EY485" s="946"/>
      <c r="FG485" s="946"/>
      <c r="FO485" s="946"/>
    </row>
    <row r="486" spans="1:171">
      <c r="A486" s="971"/>
      <c r="B486" s="971"/>
      <c r="C486" s="976" t="s">
        <v>594</v>
      </c>
      <c r="G486" s="979">
        <f>'5-YEAR PP &amp; OSS Worksheet'!$E$14+'5-YEAR PP &amp; OSS Worksheet'!$E$17+'5-YEAR PP &amp; OSS Worksheet'!$E$18+'5-YEAR PP &amp; OSS Worksheet'!$E$19+'5-YEAR PP &amp; OSS Worksheet'!$E$20</f>
        <v>0</v>
      </c>
      <c r="K486" s="946"/>
      <c r="O486" s="1015">
        <f>$G486</f>
        <v>0</v>
      </c>
      <c r="S486" s="946"/>
      <c r="W486" s="1015">
        <f>$G486</f>
        <v>0</v>
      </c>
      <c r="AA486" s="946"/>
      <c r="AE486" s="1015">
        <f>$G486</f>
        <v>0</v>
      </c>
      <c r="AI486" s="946"/>
      <c r="AM486" s="1015">
        <f>$G486</f>
        <v>0</v>
      </c>
      <c r="AQ486" s="946"/>
      <c r="AU486" s="1015">
        <f>$G486</f>
        <v>0</v>
      </c>
      <c r="AY486" s="946"/>
      <c r="BC486" s="1015">
        <f>$G486</f>
        <v>0</v>
      </c>
      <c r="BG486" s="946"/>
      <c r="BK486" s="1015">
        <f>$G486</f>
        <v>0</v>
      </c>
      <c r="BO486" s="946"/>
      <c r="BS486" s="1015">
        <f>$G486</f>
        <v>0</v>
      </c>
      <c r="BW486" s="946"/>
      <c r="CA486" s="1015">
        <f>$G486</f>
        <v>0</v>
      </c>
      <c r="CE486" s="946"/>
      <c r="CI486" s="1015">
        <f>$G486</f>
        <v>0</v>
      </c>
      <c r="CM486" s="946"/>
      <c r="CQ486" s="1015">
        <f>$G486</f>
        <v>0</v>
      </c>
      <c r="CU486" s="946"/>
      <c r="CY486" s="1015">
        <f>$G486</f>
        <v>0</v>
      </c>
      <c r="DC486" s="946"/>
      <c r="DG486" s="1015">
        <f>$G486</f>
        <v>0</v>
      </c>
      <c r="DK486" s="946"/>
      <c r="DO486" s="1015">
        <f>$G486</f>
        <v>0</v>
      </c>
      <c r="DS486" s="946"/>
      <c r="DW486" s="1015">
        <f>$G486</f>
        <v>0</v>
      </c>
      <c r="EA486" s="946"/>
      <c r="EE486" s="1015">
        <f>$G486</f>
        <v>0</v>
      </c>
      <c r="EI486" s="946"/>
      <c r="EM486" s="1015">
        <f>$G486</f>
        <v>0</v>
      </c>
      <c r="EQ486" s="946"/>
      <c r="EU486" s="1015">
        <f>$G486</f>
        <v>0</v>
      </c>
      <c r="EY486" s="946"/>
      <c r="FC486" s="1015">
        <f>$G486</f>
        <v>0</v>
      </c>
      <c r="FG486" s="946"/>
      <c r="FK486" s="1015">
        <f>$G486</f>
        <v>0</v>
      </c>
      <c r="FO486" s="946"/>
    </row>
    <row r="487" spans="1:171">
      <c r="A487" s="971"/>
      <c r="B487" s="971"/>
      <c r="C487" s="975"/>
      <c r="K487" s="946"/>
      <c r="S487" s="946"/>
      <c r="AA487" s="946"/>
      <c r="AI487" s="946"/>
      <c r="AQ487" s="946"/>
      <c r="AY487" s="946"/>
      <c r="BG487" s="946"/>
      <c r="BO487" s="946"/>
      <c r="BW487" s="946"/>
      <c r="CE487" s="946"/>
      <c r="CM487" s="946"/>
      <c r="CU487" s="946"/>
      <c r="DC487" s="946"/>
      <c r="DK487" s="946"/>
      <c r="DS487" s="946"/>
      <c r="EA487" s="946"/>
      <c r="EI487" s="946"/>
      <c r="EQ487" s="946"/>
      <c r="EY487" s="946"/>
      <c r="FG487" s="946"/>
      <c r="FO487" s="946"/>
    </row>
    <row r="488" spans="1:171">
      <c r="A488" s="971"/>
      <c r="B488" s="971"/>
      <c r="C488" s="1094" t="s">
        <v>595</v>
      </c>
      <c r="K488" s="946"/>
      <c r="O488" s="1012">
        <f>O486-O484</f>
        <v>0</v>
      </c>
      <c r="S488" s="946"/>
      <c r="W488" s="1012">
        <f>W486-W484</f>
        <v>0</v>
      </c>
      <c r="AA488" s="946"/>
      <c r="AE488" s="1012">
        <f>AE486-AE484</f>
        <v>0</v>
      </c>
      <c r="AI488" s="946"/>
      <c r="AM488" s="1012">
        <f>AM486-AM484</f>
        <v>0</v>
      </c>
      <c r="AQ488" s="946"/>
      <c r="AU488" s="1012">
        <f>AU486-AU484</f>
        <v>0</v>
      </c>
      <c r="AY488" s="946"/>
      <c r="BC488" s="1012">
        <f>BC486-BC484</f>
        <v>0</v>
      </c>
      <c r="BG488" s="946"/>
      <c r="BK488" s="1012">
        <f>BK486-BK484</f>
        <v>0</v>
      </c>
      <c r="BO488" s="946"/>
      <c r="BS488" s="1012">
        <f>BS486-BS484</f>
        <v>0</v>
      </c>
      <c r="BW488" s="946"/>
      <c r="CA488" s="1012">
        <f>CA486-CA484</f>
        <v>0</v>
      </c>
      <c r="CE488" s="946"/>
      <c r="CI488" s="1012">
        <f>CI486-CI484</f>
        <v>0</v>
      </c>
      <c r="CM488" s="946"/>
      <c r="CQ488" s="1012">
        <f>CQ486-CQ484</f>
        <v>0</v>
      </c>
      <c r="CU488" s="946"/>
      <c r="CY488" s="1012">
        <f>CY486-CY484</f>
        <v>0</v>
      </c>
      <c r="DC488" s="946"/>
      <c r="DG488" s="1012">
        <f>DG486-DG484</f>
        <v>0</v>
      </c>
      <c r="DK488" s="946"/>
      <c r="DO488" s="1012">
        <f>DO486-DO484</f>
        <v>0</v>
      </c>
      <c r="DS488" s="946"/>
      <c r="DW488" s="1012">
        <f>DW486-DW484</f>
        <v>0</v>
      </c>
      <c r="EA488" s="946"/>
      <c r="EE488" s="1012">
        <f>EE486-EE484</f>
        <v>0</v>
      </c>
      <c r="EI488" s="946"/>
      <c r="EM488" s="1012">
        <f>EM486-EM484</f>
        <v>0</v>
      </c>
      <c r="EQ488" s="946"/>
      <c r="EU488" s="1012">
        <f>EU486-EU484</f>
        <v>0</v>
      </c>
      <c r="EY488" s="946"/>
      <c r="FC488" s="1012">
        <f>FC486-FC484</f>
        <v>0</v>
      </c>
      <c r="FG488" s="946"/>
      <c r="FK488" s="1012">
        <f>FK486-FK484</f>
        <v>0</v>
      </c>
      <c r="FO488" s="946"/>
    </row>
    <row r="489" spans="1:171">
      <c r="A489" s="971"/>
      <c r="B489" s="971"/>
      <c r="C489" s="1095" t="s">
        <v>596</v>
      </c>
      <c r="K489" s="946"/>
      <c r="O489" s="1012">
        <f>IF(O488&gt;0,O488,0)</f>
        <v>0</v>
      </c>
      <c r="S489" s="946"/>
      <c r="W489" s="1012">
        <f>IF(W488&gt;0,W488,0)</f>
        <v>0</v>
      </c>
      <c r="AA489" s="946"/>
      <c r="AE489" s="1012">
        <f>IF(AE488&gt;0,AE488,0)</f>
        <v>0</v>
      </c>
      <c r="AI489" s="946"/>
      <c r="AM489" s="1012">
        <f>IF(AM488&gt;0,AM488,0)</f>
        <v>0</v>
      </c>
      <c r="AQ489" s="946"/>
      <c r="AU489" s="1012">
        <f>IF(AU488&gt;0,AU488,0)</f>
        <v>0</v>
      </c>
      <c r="AY489" s="946"/>
      <c r="BC489" s="1012">
        <f>IF(BC488&gt;0,BC488,0)</f>
        <v>0</v>
      </c>
      <c r="BG489" s="946"/>
      <c r="BK489" s="1012">
        <f>IF(BK488&gt;0,BK488,0)</f>
        <v>0</v>
      </c>
      <c r="BO489" s="946"/>
      <c r="BS489" s="1012">
        <f>IF(BS488&gt;0,BS488,0)</f>
        <v>0</v>
      </c>
      <c r="BW489" s="946"/>
      <c r="CA489" s="1012">
        <f>IF(CA488&gt;0,CA488,0)</f>
        <v>0</v>
      </c>
      <c r="CE489" s="946"/>
      <c r="CI489" s="1012">
        <f>IF(CI488&gt;0,CI488,0)</f>
        <v>0</v>
      </c>
      <c r="CM489" s="946"/>
      <c r="CQ489" s="1012">
        <f>IF(CQ488&gt;0,CQ488,0)</f>
        <v>0</v>
      </c>
      <c r="CU489" s="946"/>
      <c r="CY489" s="1012">
        <f>IF(CY488&gt;0,CY488,0)</f>
        <v>0</v>
      </c>
      <c r="DC489" s="946"/>
      <c r="DG489" s="1012">
        <f>IF(DG488&gt;0,DG488,0)</f>
        <v>0</v>
      </c>
      <c r="DK489" s="946"/>
      <c r="DO489" s="1012">
        <f>IF(DO488&gt;0,DO488,0)</f>
        <v>0</v>
      </c>
      <c r="DS489" s="946"/>
      <c r="DW489" s="1012">
        <f>IF(DW488&gt;0,DW488,0)</f>
        <v>0</v>
      </c>
      <c r="EA489" s="946"/>
      <c r="EE489" s="1012">
        <f>IF(EE488&gt;0,EE488,0)</f>
        <v>0</v>
      </c>
      <c r="EI489" s="946"/>
      <c r="EM489" s="1012">
        <f>IF(EM488&gt;0,EM488,0)</f>
        <v>0</v>
      </c>
      <c r="EQ489" s="946"/>
      <c r="EU489" s="1012">
        <f>IF(EU488&gt;0,EU488,0)</f>
        <v>0</v>
      </c>
      <c r="EY489" s="946"/>
      <c r="FC489" s="1012">
        <f>IF(FC488&gt;0,FC488,0)</f>
        <v>0</v>
      </c>
      <c r="FG489" s="946"/>
      <c r="FK489" s="1012">
        <f>IF(FK488&gt;0,FK488,0)</f>
        <v>0</v>
      </c>
      <c r="FO489" s="946"/>
    </row>
    <row r="490" spans="1:171">
      <c r="A490" s="971"/>
      <c r="B490" s="971"/>
      <c r="C490" s="977"/>
      <c r="K490" s="946"/>
      <c r="S490" s="946"/>
      <c r="AA490" s="946"/>
      <c r="AI490" s="946"/>
      <c r="AQ490" s="946"/>
      <c r="AY490" s="946"/>
      <c r="BG490" s="946"/>
      <c r="BO490" s="946"/>
      <c r="BW490" s="946"/>
      <c r="CE490" s="946"/>
      <c r="CM490" s="946"/>
      <c r="CU490" s="946"/>
      <c r="DC490" s="946"/>
      <c r="DK490" s="946"/>
      <c r="DS490" s="946"/>
      <c r="EA490" s="946"/>
      <c r="EI490" s="946"/>
      <c r="EQ490" s="946"/>
      <c r="EY490" s="946"/>
      <c r="FG490" s="946"/>
      <c r="FO490" s="946"/>
    </row>
    <row r="491" spans="1:171">
      <c r="A491" s="971"/>
      <c r="B491" s="971"/>
      <c r="C491" s="1094" t="s">
        <v>597</v>
      </c>
      <c r="G491" s="978" t="e">
        <f>G492/G486</f>
        <v>#DIV/0!</v>
      </c>
      <c r="K491" s="946"/>
      <c r="O491" s="1016" t="e">
        <f>$G491</f>
        <v>#DIV/0!</v>
      </c>
      <c r="S491" s="946"/>
      <c r="W491" s="1016" t="e">
        <f>$G491</f>
        <v>#DIV/0!</v>
      </c>
      <c r="AA491" s="946"/>
      <c r="AE491" s="1016" t="e">
        <f>$G491</f>
        <v>#DIV/0!</v>
      </c>
      <c r="AI491" s="946"/>
      <c r="AM491" s="1016" t="e">
        <f>$G491</f>
        <v>#DIV/0!</v>
      </c>
      <c r="AQ491" s="946"/>
      <c r="AU491" s="1016" t="e">
        <f>$G491</f>
        <v>#DIV/0!</v>
      </c>
      <c r="AY491" s="946"/>
      <c r="BC491" s="1016" t="e">
        <f>$G491</f>
        <v>#DIV/0!</v>
      </c>
      <c r="BG491" s="946"/>
      <c r="BK491" s="1016" t="e">
        <f>$G491</f>
        <v>#DIV/0!</v>
      </c>
      <c r="BO491" s="946"/>
      <c r="BS491" s="1016" t="e">
        <f>$G491</f>
        <v>#DIV/0!</v>
      </c>
      <c r="BW491" s="946"/>
      <c r="CA491" s="1016" t="e">
        <f>$G491</f>
        <v>#DIV/0!</v>
      </c>
      <c r="CE491" s="946"/>
      <c r="CI491" s="1016" t="e">
        <f>$G491</f>
        <v>#DIV/0!</v>
      </c>
      <c r="CM491" s="946"/>
      <c r="CQ491" s="1016" t="e">
        <f>$G491</f>
        <v>#DIV/0!</v>
      </c>
      <c r="CU491" s="946"/>
      <c r="CY491" s="1016" t="e">
        <f>$G491</f>
        <v>#DIV/0!</v>
      </c>
      <c r="DC491" s="946"/>
      <c r="DG491" s="1016" t="e">
        <f>$G491</f>
        <v>#DIV/0!</v>
      </c>
      <c r="DK491" s="946"/>
      <c r="DO491" s="1016" t="e">
        <f>$G491</f>
        <v>#DIV/0!</v>
      </c>
      <c r="DS491" s="946"/>
      <c r="DW491" s="1016" t="e">
        <f>$G491</f>
        <v>#DIV/0!</v>
      </c>
      <c r="EA491" s="946"/>
      <c r="EE491" s="1016" t="e">
        <f>$G491</f>
        <v>#DIV/0!</v>
      </c>
      <c r="EI491" s="946"/>
      <c r="EM491" s="1016" t="e">
        <f>$G491</f>
        <v>#DIV/0!</v>
      </c>
      <c r="EQ491" s="946"/>
      <c r="EU491" s="1016" t="e">
        <f>$G491</f>
        <v>#DIV/0!</v>
      </c>
      <c r="EY491" s="946"/>
      <c r="FC491" s="1016" t="e">
        <f>$G491</f>
        <v>#DIV/0!</v>
      </c>
      <c r="FG491" s="946"/>
      <c r="FK491" s="1016" t="e">
        <f>$G491</f>
        <v>#DIV/0!</v>
      </c>
      <c r="FO491" s="946"/>
    </row>
    <row r="492" spans="1:171">
      <c r="A492" s="971"/>
      <c r="B492" s="1093"/>
      <c r="C492" s="1096" t="s">
        <v>598</v>
      </c>
      <c r="G492" s="766">
        <f>'5-YEAR PP &amp; OSS Worksheet'!$D$14+'5-YEAR PP &amp; OSS Worksheet'!$D$17+'5-YEAR PP &amp; OSS Worksheet'!$D$18+'5-YEAR PP &amp; OSS Worksheet'!$D$19+'5-YEAR PP &amp; OSS Worksheet'!$D$20</f>
        <v>0</v>
      </c>
      <c r="K492" s="946"/>
      <c r="O492" s="1013" t="e">
        <f>O489*O491</f>
        <v>#DIV/0!</v>
      </c>
      <c r="S492" s="946"/>
      <c r="W492" s="1013" t="e">
        <f>W489*W491</f>
        <v>#DIV/0!</v>
      </c>
      <c r="AA492" s="946"/>
      <c r="AE492" s="1013" t="e">
        <f>AE489*AE491</f>
        <v>#DIV/0!</v>
      </c>
      <c r="AI492" s="946"/>
      <c r="AM492" s="1013" t="e">
        <f>AM489*AM491</f>
        <v>#DIV/0!</v>
      </c>
      <c r="AQ492" s="946"/>
      <c r="AU492" s="1013" t="e">
        <f>AU489*AU491</f>
        <v>#DIV/0!</v>
      </c>
      <c r="AY492" s="946"/>
      <c r="BC492" s="1013" t="e">
        <f>BC489*BC491</f>
        <v>#DIV/0!</v>
      </c>
      <c r="BG492" s="946"/>
      <c r="BK492" s="1013" t="e">
        <f>BK489*BK491</f>
        <v>#DIV/0!</v>
      </c>
      <c r="BO492" s="946"/>
      <c r="BS492" s="1013" t="e">
        <f>BS489*BS491</f>
        <v>#DIV/0!</v>
      </c>
      <c r="BW492" s="946"/>
      <c r="CA492" s="1013" t="e">
        <f>CA489*CA491</f>
        <v>#DIV/0!</v>
      </c>
      <c r="CE492" s="946"/>
      <c r="CI492" s="1013" t="e">
        <f>CI489*CI491</f>
        <v>#DIV/0!</v>
      </c>
      <c r="CM492" s="946"/>
      <c r="CQ492" s="1013" t="e">
        <f>CQ489*CQ491</f>
        <v>#DIV/0!</v>
      </c>
      <c r="CU492" s="946"/>
      <c r="CY492" s="1013" t="e">
        <f>CY489*CY491</f>
        <v>#DIV/0!</v>
      </c>
      <c r="DC492" s="946"/>
      <c r="DG492" s="1013" t="e">
        <f>DG489*DG491</f>
        <v>#DIV/0!</v>
      </c>
      <c r="DK492" s="946"/>
      <c r="DO492" s="1013" t="e">
        <f>DO489*DO491</f>
        <v>#DIV/0!</v>
      </c>
      <c r="DS492" s="946"/>
      <c r="DW492" s="1013" t="e">
        <f>DW489*DW491</f>
        <v>#DIV/0!</v>
      </c>
      <c r="EA492" s="946"/>
      <c r="EE492" s="1013" t="e">
        <f>EE489*EE491</f>
        <v>#DIV/0!</v>
      </c>
      <c r="EI492" s="946"/>
      <c r="EM492" s="1013" t="e">
        <f>EM489*EM491</f>
        <v>#DIV/0!</v>
      </c>
      <c r="EQ492" s="946"/>
      <c r="EU492" s="1013" t="e">
        <f>EU489*EU491</f>
        <v>#DIV/0!</v>
      </c>
      <c r="EY492" s="946"/>
      <c r="FC492" s="1013" t="e">
        <f>FC489*FC491</f>
        <v>#DIV/0!</v>
      </c>
      <c r="FG492" s="946"/>
      <c r="FK492" s="1013" t="e">
        <f>FK489*FK491</f>
        <v>#DIV/0!</v>
      </c>
      <c r="FO492" s="946"/>
    </row>
    <row r="493" spans="1:171">
      <c r="A493" s="971"/>
      <c r="B493" s="971"/>
      <c r="C493" s="977"/>
      <c r="K493" s="946"/>
      <c r="S493" s="946"/>
      <c r="AA493" s="946"/>
      <c r="AI493" s="946"/>
      <c r="AQ493" s="946"/>
      <c r="AY493" s="946"/>
      <c r="BG493" s="946"/>
      <c r="BO493" s="946"/>
      <c r="BW493" s="946"/>
      <c r="CE493" s="946"/>
      <c r="CM493" s="946"/>
      <c r="CU493" s="946"/>
      <c r="DC493" s="946"/>
      <c r="DK493" s="946"/>
      <c r="DS493" s="946"/>
      <c r="EA493" s="946"/>
      <c r="EI493" s="946"/>
      <c r="EQ493" s="946"/>
      <c r="EY493" s="946"/>
      <c r="FG493" s="946"/>
      <c r="FO493" s="946"/>
    </row>
    <row r="494" spans="1:171">
      <c r="A494" s="971"/>
      <c r="B494" s="971"/>
      <c r="C494" s="977" t="s">
        <v>599</v>
      </c>
      <c r="G494" s="979">
        <f>'5-YEAR PP &amp; OSS Worksheet'!$E$29+'5-YEAR PP &amp; OSS Worksheet'!$E$32+'5-YEAR PP &amp; OSS Worksheet'!$E$33+'5-YEAR PP &amp; OSS Worksheet'!$E$34+'5-YEAR PP &amp; OSS Worksheet'!$E$35</f>
        <v>0</v>
      </c>
      <c r="K494" s="946"/>
      <c r="O494" s="1012">
        <f>$G494</f>
        <v>0</v>
      </c>
      <c r="S494" s="946"/>
      <c r="W494" s="1012">
        <f>$G494</f>
        <v>0</v>
      </c>
      <c r="AA494" s="946"/>
      <c r="AE494" s="1012">
        <f>$G494</f>
        <v>0</v>
      </c>
      <c r="AI494" s="946"/>
      <c r="AM494" s="1012">
        <f>$G494</f>
        <v>0</v>
      </c>
      <c r="AQ494" s="946"/>
      <c r="AU494" s="1012">
        <f>$G494</f>
        <v>0</v>
      </c>
      <c r="AY494" s="946"/>
      <c r="BC494" s="1012">
        <f>$G494</f>
        <v>0</v>
      </c>
      <c r="BG494" s="946"/>
      <c r="BK494" s="1012">
        <f>$G494</f>
        <v>0</v>
      </c>
      <c r="BO494" s="946"/>
      <c r="BS494" s="1012">
        <f>$G494</f>
        <v>0</v>
      </c>
      <c r="BW494" s="946"/>
      <c r="CA494" s="1012">
        <f>$G494</f>
        <v>0</v>
      </c>
      <c r="CE494" s="946"/>
      <c r="CI494" s="1012">
        <f>$G494</f>
        <v>0</v>
      </c>
      <c r="CM494" s="946"/>
      <c r="CQ494" s="1012">
        <f>$G494</f>
        <v>0</v>
      </c>
      <c r="CU494" s="946"/>
      <c r="CY494" s="1012">
        <f>$G494</f>
        <v>0</v>
      </c>
      <c r="DC494" s="946"/>
      <c r="DG494" s="1012">
        <f>$G494</f>
        <v>0</v>
      </c>
      <c r="DK494" s="946"/>
      <c r="DO494" s="1012">
        <f>$G494</f>
        <v>0</v>
      </c>
      <c r="DS494" s="946"/>
      <c r="DW494" s="1012">
        <f>$G494</f>
        <v>0</v>
      </c>
      <c r="EA494" s="946"/>
      <c r="EE494" s="1012">
        <f>$G494</f>
        <v>0</v>
      </c>
      <c r="EI494" s="946"/>
      <c r="EM494" s="1012">
        <f>$G494</f>
        <v>0</v>
      </c>
      <c r="EQ494" s="946"/>
      <c r="EU494" s="1012">
        <f>$G494</f>
        <v>0</v>
      </c>
      <c r="EY494" s="946"/>
      <c r="FC494" s="1012">
        <f>$G494</f>
        <v>0</v>
      </c>
      <c r="FG494" s="946"/>
      <c r="FK494" s="1012">
        <f>$G494</f>
        <v>0</v>
      </c>
      <c r="FO494" s="946"/>
    </row>
    <row r="495" spans="1:171">
      <c r="A495" s="971"/>
      <c r="B495" s="971"/>
      <c r="C495" s="977" t="s">
        <v>600</v>
      </c>
      <c r="K495" s="946"/>
      <c r="O495" s="1012">
        <f>IF(O488&gt;0,0,-O488)</f>
        <v>0</v>
      </c>
      <c r="S495" s="946"/>
      <c r="W495" s="1012">
        <f>IF(W488&gt;0,0,-W488)</f>
        <v>0</v>
      </c>
      <c r="AA495" s="946"/>
      <c r="AE495" s="1012">
        <f>IF(AE488&gt;0,0,-AE488)</f>
        <v>0</v>
      </c>
      <c r="AI495" s="946"/>
      <c r="AM495" s="1012">
        <f>IF(AM488&gt;0,0,-AM488)</f>
        <v>0</v>
      </c>
      <c r="AQ495" s="946"/>
      <c r="AU495" s="1012">
        <f>IF(AU488&gt;0,0,-AU488)</f>
        <v>0</v>
      </c>
      <c r="AY495" s="946"/>
      <c r="BC495" s="1012">
        <f>IF(BC488&gt;0,0,-BC488)</f>
        <v>0</v>
      </c>
      <c r="BG495" s="946"/>
      <c r="BK495" s="1012">
        <f>IF(BK488&gt;0,0,-BK488)</f>
        <v>0</v>
      </c>
      <c r="BO495" s="946"/>
      <c r="BS495" s="1012">
        <f>IF(BS488&gt;0,0,-BS488)</f>
        <v>0</v>
      </c>
      <c r="BW495" s="946"/>
      <c r="CA495" s="1012">
        <f>IF(CA488&gt;0,0,-CA488)</f>
        <v>0</v>
      </c>
      <c r="CE495" s="946"/>
      <c r="CI495" s="1012">
        <f>IF(CI488&gt;0,0,-CI488)</f>
        <v>0</v>
      </c>
      <c r="CM495" s="946"/>
      <c r="CQ495" s="1012">
        <f>IF(CQ488&gt;0,0,-CQ488)</f>
        <v>0</v>
      </c>
      <c r="CU495" s="946"/>
      <c r="CY495" s="1012">
        <f>IF(CY488&gt;0,0,-CY488)</f>
        <v>0</v>
      </c>
      <c r="DC495" s="946"/>
      <c r="DG495" s="1012">
        <f>IF(DG488&gt;0,0,-DG488)</f>
        <v>0</v>
      </c>
      <c r="DK495" s="946"/>
      <c r="DO495" s="1012">
        <f>IF(DO488&gt;0,0,-DO488)</f>
        <v>0</v>
      </c>
      <c r="DS495" s="946"/>
      <c r="DW495" s="1012">
        <f>IF(DW488&gt;0,0,-DW488)</f>
        <v>0</v>
      </c>
      <c r="EA495" s="946"/>
      <c r="EE495" s="1012">
        <f>IF(EE488&gt;0,0,-EE488)</f>
        <v>0</v>
      </c>
      <c r="EI495" s="946"/>
      <c r="EM495" s="1012">
        <f>IF(EM488&gt;0,0,-EM488)</f>
        <v>0</v>
      </c>
      <c r="EQ495" s="946"/>
      <c r="EU495" s="1012">
        <f>IF(EU488&gt;0,0,-EU488)</f>
        <v>0</v>
      </c>
      <c r="EY495" s="946"/>
      <c r="FC495" s="1012">
        <f>IF(FC488&gt;0,0,-FC488)</f>
        <v>0</v>
      </c>
      <c r="FG495" s="946"/>
      <c r="FK495" s="1012">
        <f>IF(FK488&gt;0,0,-FK488)</f>
        <v>0</v>
      </c>
      <c r="FO495" s="946"/>
    </row>
    <row r="496" spans="1:171">
      <c r="A496" s="971"/>
      <c r="B496" s="971"/>
      <c r="C496" s="1095" t="s">
        <v>601</v>
      </c>
      <c r="K496" s="946"/>
      <c r="O496" s="1012">
        <f>SUM(O494:O495)</f>
        <v>0</v>
      </c>
      <c r="S496" s="946"/>
      <c r="W496" s="1012">
        <f>SUM(W494:W495)</f>
        <v>0</v>
      </c>
      <c r="AA496" s="946"/>
      <c r="AE496" s="1012">
        <f>SUM(AE494:AE495)</f>
        <v>0</v>
      </c>
      <c r="AI496" s="946"/>
      <c r="AM496" s="1012">
        <f>SUM(AM494:AM495)</f>
        <v>0</v>
      </c>
      <c r="AQ496" s="946"/>
      <c r="AU496" s="1012">
        <f>SUM(AU494:AU495)</f>
        <v>0</v>
      </c>
      <c r="AY496" s="946"/>
      <c r="BC496" s="1012">
        <f>SUM(BC494:BC495)</f>
        <v>0</v>
      </c>
      <c r="BG496" s="946"/>
      <c r="BK496" s="1012">
        <f>SUM(BK494:BK495)</f>
        <v>0</v>
      </c>
      <c r="BO496" s="946"/>
      <c r="BS496" s="1012">
        <f>SUM(BS494:BS495)</f>
        <v>0</v>
      </c>
      <c r="BW496" s="946"/>
      <c r="CA496" s="1012">
        <f>SUM(CA494:CA495)</f>
        <v>0</v>
      </c>
      <c r="CE496" s="946"/>
      <c r="CI496" s="1012">
        <f>SUM(CI494:CI495)</f>
        <v>0</v>
      </c>
      <c r="CM496" s="946"/>
      <c r="CQ496" s="1012">
        <f>SUM(CQ494:CQ495)</f>
        <v>0</v>
      </c>
      <c r="CU496" s="946"/>
      <c r="CY496" s="1012">
        <f>SUM(CY494:CY495)</f>
        <v>0</v>
      </c>
      <c r="DC496" s="946"/>
      <c r="DG496" s="1012">
        <f>SUM(DG494:DG495)</f>
        <v>0</v>
      </c>
      <c r="DK496" s="946"/>
      <c r="DO496" s="1012">
        <f>SUM(DO494:DO495)</f>
        <v>0</v>
      </c>
      <c r="DS496" s="946"/>
      <c r="DW496" s="1012">
        <f>SUM(DW494:DW495)</f>
        <v>0</v>
      </c>
      <c r="EA496" s="946"/>
      <c r="EE496" s="1012">
        <f>SUM(EE494:EE495)</f>
        <v>0</v>
      </c>
      <c r="EI496" s="946"/>
      <c r="EM496" s="1012">
        <f>SUM(EM494:EM495)</f>
        <v>0</v>
      </c>
      <c r="EQ496" s="946"/>
      <c r="EU496" s="1012">
        <f>SUM(EU494:EU495)</f>
        <v>0</v>
      </c>
      <c r="EY496" s="946"/>
      <c r="FC496" s="1012">
        <f>SUM(FC494:FC495)</f>
        <v>0</v>
      </c>
      <c r="FG496" s="946"/>
      <c r="FK496" s="1012">
        <f>SUM(FK494:FK495)</f>
        <v>0</v>
      </c>
      <c r="FO496" s="946"/>
    </row>
    <row r="497" spans="1:171">
      <c r="A497" s="971"/>
      <c r="B497" s="1093"/>
      <c r="C497" s="1096" t="s">
        <v>602</v>
      </c>
      <c r="G497" s="766">
        <f>'5-YEAR PP &amp; OSS Worksheet'!$D$29+'5-YEAR PP &amp; OSS Worksheet'!$D$32+'5-YEAR PP &amp; OSS Worksheet'!$D$33+'5-YEAR PP &amp; OSS Worksheet'!$D$34+'5-YEAR PP &amp; OSS Worksheet'!$D$35</f>
        <v>0</v>
      </c>
      <c r="K497" s="946"/>
      <c r="O497" s="1013" t="e">
        <f>O496*O498</f>
        <v>#DIV/0!</v>
      </c>
      <c r="S497" s="946"/>
      <c r="W497" s="1013" t="e">
        <f>W496*W498</f>
        <v>#DIV/0!</v>
      </c>
      <c r="AA497" s="946"/>
      <c r="AE497" s="1013" t="e">
        <f>AE496*AE498</f>
        <v>#DIV/0!</v>
      </c>
      <c r="AI497" s="946"/>
      <c r="AM497" s="1013" t="e">
        <f>AM496*AM498</f>
        <v>#DIV/0!</v>
      </c>
      <c r="AQ497" s="946"/>
      <c r="AU497" s="1013" t="e">
        <f>AU496*AU498</f>
        <v>#DIV/0!</v>
      </c>
      <c r="AY497" s="946"/>
      <c r="BC497" s="1013" t="e">
        <f>BC496*BC498</f>
        <v>#DIV/0!</v>
      </c>
      <c r="BG497" s="946"/>
      <c r="BK497" s="1013" t="e">
        <f>BK496*BK498</f>
        <v>#DIV/0!</v>
      </c>
      <c r="BO497" s="946"/>
      <c r="BS497" s="1013" t="e">
        <f>BS496*BS498</f>
        <v>#DIV/0!</v>
      </c>
      <c r="BW497" s="946"/>
      <c r="CA497" s="1013" t="e">
        <f>CA496*CA498</f>
        <v>#DIV/0!</v>
      </c>
      <c r="CE497" s="946"/>
      <c r="CI497" s="1013" t="e">
        <f>CI496*CI498</f>
        <v>#DIV/0!</v>
      </c>
      <c r="CM497" s="946"/>
      <c r="CQ497" s="1013" t="e">
        <f>CQ496*CQ498</f>
        <v>#DIV/0!</v>
      </c>
      <c r="CU497" s="946"/>
      <c r="CY497" s="1013" t="e">
        <f>CY496*CY498</f>
        <v>#DIV/0!</v>
      </c>
      <c r="DC497" s="946"/>
      <c r="DG497" s="1013" t="e">
        <f>DG496*DG498</f>
        <v>#DIV/0!</v>
      </c>
      <c r="DK497" s="946"/>
      <c r="DO497" s="1013" t="e">
        <f>DO496*DO498</f>
        <v>#DIV/0!</v>
      </c>
      <c r="DS497" s="946"/>
      <c r="DW497" s="1013" t="e">
        <f>DW496*DW498</f>
        <v>#DIV/0!</v>
      </c>
      <c r="EA497" s="946"/>
      <c r="EE497" s="1013" t="e">
        <f>EE496*EE498</f>
        <v>#DIV/0!</v>
      </c>
      <c r="EI497" s="946"/>
      <c r="EM497" s="1013" t="e">
        <f>EM496*EM498</f>
        <v>#DIV/0!</v>
      </c>
      <c r="EQ497" s="946"/>
      <c r="EU497" s="1013" t="e">
        <f>EU496*EU498</f>
        <v>#DIV/0!</v>
      </c>
      <c r="EY497" s="946"/>
      <c r="FC497" s="1013" t="e">
        <f>FC496*FC498</f>
        <v>#DIV/0!</v>
      </c>
      <c r="FG497" s="946"/>
      <c r="FK497" s="1013" t="e">
        <f>FK496*FK498</f>
        <v>#DIV/0!</v>
      </c>
      <c r="FO497" s="946"/>
    </row>
    <row r="498" spans="1:171">
      <c r="A498" s="971"/>
      <c r="B498" s="971"/>
      <c r="C498" s="1094" t="s">
        <v>603</v>
      </c>
      <c r="G498" s="978" t="e">
        <f>G497/G494</f>
        <v>#DIV/0!</v>
      </c>
      <c r="K498" s="946"/>
      <c r="O498" s="1016" t="e">
        <f>$G498</f>
        <v>#DIV/0!</v>
      </c>
      <c r="S498" s="946"/>
      <c r="W498" s="1016" t="e">
        <f>$G498</f>
        <v>#DIV/0!</v>
      </c>
      <c r="AA498" s="946"/>
      <c r="AE498" s="1016" t="e">
        <f>$G498</f>
        <v>#DIV/0!</v>
      </c>
      <c r="AI498" s="946"/>
      <c r="AM498" s="1016" t="e">
        <f>$G498</f>
        <v>#DIV/0!</v>
      </c>
      <c r="AQ498" s="946"/>
      <c r="AU498" s="1016" t="e">
        <f>$G498</f>
        <v>#DIV/0!</v>
      </c>
      <c r="AY498" s="946"/>
      <c r="BC498" s="1016" t="e">
        <f>$G498</f>
        <v>#DIV/0!</v>
      </c>
      <c r="BG498" s="946"/>
      <c r="BK498" s="1016" t="e">
        <f>$G498</f>
        <v>#DIV/0!</v>
      </c>
      <c r="BO498" s="946"/>
      <c r="BS498" s="1016" t="e">
        <f>$G498</f>
        <v>#DIV/0!</v>
      </c>
      <c r="BW498" s="946"/>
      <c r="CA498" s="1016" t="e">
        <f>$G498</f>
        <v>#DIV/0!</v>
      </c>
      <c r="CE498" s="946"/>
      <c r="CI498" s="1016" t="e">
        <f>$G498</f>
        <v>#DIV/0!</v>
      </c>
      <c r="CM498" s="946"/>
      <c r="CQ498" s="1016" t="e">
        <f>$G498</f>
        <v>#DIV/0!</v>
      </c>
      <c r="CU498" s="946"/>
      <c r="CY498" s="1016" t="e">
        <f>$G498</f>
        <v>#DIV/0!</v>
      </c>
      <c r="DC498" s="946"/>
      <c r="DG498" s="1016" t="e">
        <f>$G498</f>
        <v>#DIV/0!</v>
      </c>
      <c r="DK498" s="946"/>
      <c r="DO498" s="1016" t="e">
        <f>$G498</f>
        <v>#DIV/0!</v>
      </c>
      <c r="DS498" s="946"/>
      <c r="DW498" s="1016" t="e">
        <f>$G498</f>
        <v>#DIV/0!</v>
      </c>
      <c r="EA498" s="946"/>
      <c r="EE498" s="1016" t="e">
        <f>$G498</f>
        <v>#DIV/0!</v>
      </c>
      <c r="EI498" s="946"/>
      <c r="EM498" s="1016" t="e">
        <f>$G498</f>
        <v>#DIV/0!</v>
      </c>
      <c r="EQ498" s="946"/>
      <c r="EU498" s="1016" t="e">
        <f>$G498</f>
        <v>#DIV/0!</v>
      </c>
      <c r="EY498" s="946"/>
      <c r="FC498" s="1016" t="e">
        <f>$G498</f>
        <v>#DIV/0!</v>
      </c>
      <c r="FG498" s="946"/>
      <c r="FK498" s="1016" t="e">
        <f>$G498</f>
        <v>#DIV/0!</v>
      </c>
      <c r="FO498" s="946"/>
    </row>
    <row r="499" spans="1:171">
      <c r="A499" s="971"/>
      <c r="B499" s="974" t="s">
        <v>586</v>
      </c>
      <c r="C499" s="975"/>
      <c r="K499" s="946"/>
      <c r="S499" s="946"/>
      <c r="AA499" s="946"/>
      <c r="AI499" s="946"/>
      <c r="AQ499" s="946"/>
      <c r="AY499" s="946"/>
      <c r="BG499" s="946"/>
      <c r="BO499" s="946"/>
      <c r="BW499" s="946"/>
      <c r="CE499" s="946"/>
      <c r="CM499" s="946"/>
      <c r="CU499" s="946"/>
      <c r="DC499" s="946"/>
      <c r="DK499" s="946"/>
      <c r="DS499" s="946"/>
      <c r="EA499" s="946"/>
      <c r="EI499" s="946"/>
      <c r="EQ499" s="946"/>
      <c r="EY499" s="946"/>
      <c r="FG499" s="946"/>
      <c r="FO499" s="946"/>
    </row>
    <row r="500" spans="1:171">
      <c r="B500" s="974" t="s">
        <v>587</v>
      </c>
      <c r="K500" s="946"/>
      <c r="S500" s="946"/>
      <c r="AA500" s="946"/>
      <c r="AI500" s="946"/>
      <c r="AQ500" s="946"/>
      <c r="AY500" s="946"/>
      <c r="BG500" s="946"/>
      <c r="BO500" s="946"/>
      <c r="BW500" s="946"/>
      <c r="CE500" s="946"/>
      <c r="CM500" s="946"/>
      <c r="CU500" s="946"/>
      <c r="DC500" s="946"/>
      <c r="DK500" s="946"/>
      <c r="DS500" s="946"/>
      <c r="EA500" s="946"/>
      <c r="EI500" s="946"/>
      <c r="EQ500" s="946"/>
      <c r="EY500" s="946"/>
      <c r="FG500" s="946"/>
      <c r="FO500" s="946"/>
    </row>
    <row r="501" spans="1:171">
      <c r="A501" s="1000">
        <v>103000</v>
      </c>
      <c r="B501" s="1063"/>
      <c r="C501" s="1096" t="s">
        <v>604</v>
      </c>
      <c r="G501" s="578">
        <f>'5-YEAR PP &amp; OSS Worksheet'!$D$26+'5-YEAR PP &amp; OSS Worksheet'!$D$27+'5-YEAR PP &amp; OSS Worksheet'!$D$28+'5-YEAR PP &amp; OSS Worksheet'!$D$30+'5-YEAR PP &amp; OSS Worksheet'!$D$31</f>
        <v>0</v>
      </c>
      <c r="K501" s="946"/>
      <c r="N501" s="1025">
        <f>VLOOKUP($A501,'New Resources - Group'!$A$4:$Y$133,N$2,FALSE)*N$1</f>
        <v>0</v>
      </c>
      <c r="O501" s="1013">
        <f>$G501+N501</f>
        <v>0</v>
      </c>
      <c r="S501" s="946"/>
      <c r="V501" s="1025">
        <f>VLOOKUP($A501,'New Resources - Group'!$A$4:$Y$133,V$2,FALSE)*V$1</f>
        <v>0</v>
      </c>
      <c r="W501" s="1013">
        <f>$G501+V501</f>
        <v>0</v>
      </c>
      <c r="AA501" s="946"/>
      <c r="AD501" s="1025">
        <f>VLOOKUP($A501,'New Resources - Group'!$A$4:$Y$133,AD$2,FALSE)*AD$1</f>
        <v>0</v>
      </c>
      <c r="AE501" s="1013">
        <f>$G501+AD501</f>
        <v>0</v>
      </c>
      <c r="AI501" s="946"/>
      <c r="AL501" s="1025">
        <f>VLOOKUP($A501,'New Resources - Group'!$A$4:$Y$133,AL$2,FALSE)*AL$1</f>
        <v>0</v>
      </c>
      <c r="AM501" s="1013">
        <f>$G501+AL501</f>
        <v>0</v>
      </c>
      <c r="AQ501" s="946"/>
      <c r="AT501" s="1025">
        <f>VLOOKUP($A501,'New Resources - Group'!$A$4:$Y$133,AT$2,FALSE)*AT$1</f>
        <v>0</v>
      </c>
      <c r="AU501" s="1013">
        <f>$G501+AT501</f>
        <v>0</v>
      </c>
      <c r="AY501" s="946"/>
      <c r="BB501" s="1025">
        <f>VLOOKUP($A501,'New Resources - Group'!$A$4:$Y$133,BB$2,FALSE)*BB$1</f>
        <v>0</v>
      </c>
      <c r="BC501" s="1013">
        <f>$G501+BB501</f>
        <v>0</v>
      </c>
      <c r="BG501" s="946"/>
      <c r="BJ501" s="1025">
        <f>VLOOKUP($A501,'New Resources - Group'!$A$4:$Y$133,BJ$2,FALSE)*BJ$1</f>
        <v>0</v>
      </c>
      <c r="BK501" s="1013">
        <f>$G501+BJ501</f>
        <v>0</v>
      </c>
      <c r="BO501" s="946"/>
      <c r="BR501" s="1025">
        <f>VLOOKUP($A501,'New Resources - Group'!$A$4:$Y$133,BR$2,FALSE)*BR$1</f>
        <v>0</v>
      </c>
      <c r="BS501" s="1013">
        <f>$G501+BR501</f>
        <v>0</v>
      </c>
      <c r="BW501" s="946"/>
      <c r="BZ501" s="1025">
        <f>VLOOKUP($A501,'New Resources - Group'!$A$4:$Y$133,BZ$2,FALSE)*BZ$1</f>
        <v>0</v>
      </c>
      <c r="CA501" s="1013">
        <f>$G501+BZ501</f>
        <v>0</v>
      </c>
      <c r="CE501" s="946"/>
      <c r="CH501" s="1025">
        <f>VLOOKUP($A501,'New Resources - Group'!$A$4:$Y$133,CH$2,FALSE)*CH$1</f>
        <v>0</v>
      </c>
      <c r="CI501" s="1013">
        <f>$G501+CH501</f>
        <v>0</v>
      </c>
      <c r="CM501" s="946"/>
      <c r="CP501" s="1025">
        <f>VLOOKUP($A501,'New Resources - Group'!$A$4:$Y$133,CP$2,FALSE)*CP$1</f>
        <v>0</v>
      </c>
      <c r="CQ501" s="1013">
        <f>$G501+CP501</f>
        <v>0</v>
      </c>
      <c r="CU501" s="946"/>
      <c r="CX501" s="1025">
        <f>VLOOKUP($A501,'New Resources - Group'!$A$4:$Y$133,CX$2,FALSE)*CX$1</f>
        <v>0</v>
      </c>
      <c r="CY501" s="1013">
        <f>$G501+CX501</f>
        <v>0</v>
      </c>
      <c r="DC501" s="946"/>
      <c r="DF501" s="1025">
        <f>VLOOKUP($A501,'New Resources - Group'!$A$4:$Y$133,DF$2,FALSE)*DF$1</f>
        <v>0</v>
      </c>
      <c r="DG501" s="1013">
        <f>$G501+DF501</f>
        <v>0</v>
      </c>
      <c r="DK501" s="946"/>
      <c r="DN501" s="1025">
        <f>VLOOKUP($A501,'New Resources - Group'!$A$4:$Y$133,DN$2,FALSE)*DN$1</f>
        <v>0</v>
      </c>
      <c r="DO501" s="1013">
        <f>$G501+DN501</f>
        <v>0</v>
      </c>
      <c r="DS501" s="946"/>
      <c r="DV501" s="1025">
        <f>VLOOKUP($A501,'New Resources - Group'!$A$4:$Y$133,DV$2,FALSE)*DV$1</f>
        <v>0</v>
      </c>
      <c r="DW501" s="1013">
        <f>$G501+DV501</f>
        <v>0</v>
      </c>
      <c r="EA501" s="946"/>
      <c r="ED501" s="1025">
        <f>VLOOKUP($A501,'New Resources - Group'!$A$4:$Y$133,ED$2,FALSE)*ED$1</f>
        <v>0</v>
      </c>
      <c r="EE501" s="1013">
        <f>$G501+ED501</f>
        <v>0</v>
      </c>
      <c r="EI501" s="946"/>
      <c r="EL501" s="1025">
        <f>VLOOKUP($A501,'New Resources - Group'!$A$4:$Y$133,EL$2,FALSE)*EL$1</f>
        <v>0</v>
      </c>
      <c r="EM501" s="1013">
        <f>$G501+EL501</f>
        <v>0</v>
      </c>
      <c r="EQ501" s="946"/>
      <c r="ET501" s="1025">
        <f>VLOOKUP($A501,'New Resources - Group'!$A$4:$Y$133,ET$2,FALSE)*ET$1</f>
        <v>0</v>
      </c>
      <c r="EU501" s="1013">
        <f>$G501+ET501</f>
        <v>0</v>
      </c>
      <c r="EY501" s="946"/>
      <c r="FB501" s="1025">
        <f>VLOOKUP($A501,'New Resources - Group'!$A$4:$Y$133,FB$2,FALSE)*FB$1</f>
        <v>0</v>
      </c>
      <c r="FC501" s="1013">
        <f>$G501+FB501</f>
        <v>0</v>
      </c>
      <c r="FG501" s="946"/>
      <c r="FJ501" s="1025">
        <f>VLOOKUP($A501,'New Resources - Group'!$A$4:$Y$133,FJ$2,FALSE)*FJ$1</f>
        <v>0</v>
      </c>
      <c r="FK501" s="1013">
        <f>$G501+FJ501</f>
        <v>0</v>
      </c>
      <c r="FO501" s="946"/>
    </row>
    <row r="502" spans="1:171">
      <c r="A502" s="971" t="s">
        <v>588</v>
      </c>
      <c r="K502" s="946"/>
      <c r="S502" s="946"/>
      <c r="AA502" s="946"/>
      <c r="AI502" s="946"/>
      <c r="AQ502" s="946"/>
      <c r="AY502" s="946"/>
      <c r="BG502" s="946"/>
      <c r="BO502" s="946"/>
      <c r="BW502" s="946"/>
      <c r="CE502" s="946"/>
      <c r="CM502" s="946"/>
      <c r="CU502" s="946"/>
      <c r="DC502" s="946"/>
      <c r="DK502" s="946"/>
      <c r="DS502" s="946"/>
      <c r="EA502" s="946"/>
      <c r="EI502" s="946"/>
      <c r="EQ502" s="946"/>
      <c r="EY502" s="946"/>
      <c r="FG502" s="946"/>
      <c r="FO502" s="946"/>
    </row>
    <row r="503" spans="1:171">
      <c r="K503" s="946"/>
      <c r="S503" s="946"/>
      <c r="AA503" s="946"/>
      <c r="AI503" s="946"/>
      <c r="AQ503" s="946"/>
      <c r="AY503" s="946"/>
      <c r="BG503" s="946"/>
      <c r="BO503" s="946"/>
      <c r="BW503" s="946"/>
      <c r="CE503" s="946"/>
      <c r="CM503" s="946"/>
      <c r="CU503" s="946"/>
      <c r="DC503" s="946"/>
      <c r="DK503" s="946"/>
      <c r="DS503" s="946"/>
      <c r="EA503" s="946"/>
      <c r="EI503" s="946"/>
      <c r="EQ503" s="946"/>
      <c r="EY503" s="946"/>
      <c r="FG503" s="946"/>
      <c r="FO503" s="946"/>
    </row>
    <row r="504" spans="1:171">
      <c r="A504" s="777"/>
      <c r="B504" s="777"/>
      <c r="C504" s="777"/>
      <c r="D504" s="777"/>
      <c r="E504" s="777"/>
      <c r="F504" s="777"/>
      <c r="G504" s="777"/>
      <c r="H504" s="777"/>
      <c r="I504" s="777"/>
      <c r="J504" s="777"/>
      <c r="K504" s="777"/>
      <c r="L504" s="777"/>
      <c r="M504" s="777"/>
      <c r="N504" s="777"/>
      <c r="O504" s="777"/>
      <c r="P504" s="777"/>
      <c r="Q504" s="777"/>
      <c r="R504" s="777"/>
      <c r="S504" s="777"/>
      <c r="T504" s="777"/>
      <c r="U504" s="777"/>
      <c r="V504" s="777"/>
      <c r="W504" s="777"/>
      <c r="X504" s="777"/>
      <c r="Y504" s="777"/>
      <c r="Z504" s="777"/>
      <c r="AA504" s="777"/>
      <c r="AB504" s="777"/>
      <c r="AC504" s="777"/>
      <c r="AD504" s="777"/>
      <c r="AE504" s="777"/>
      <c r="AF504" s="777"/>
      <c r="AG504" s="777"/>
      <c r="AH504" s="777"/>
      <c r="AI504" s="777"/>
      <c r="AK504" s="777"/>
      <c r="AL504" s="777"/>
      <c r="AM504" s="777"/>
      <c r="AN504" s="777"/>
      <c r="AO504" s="777"/>
      <c r="AP504" s="777"/>
      <c r="AQ504" s="777"/>
      <c r="AR504" s="777"/>
      <c r="AS504" s="777"/>
      <c r="AT504" s="777"/>
      <c r="AU504" s="777"/>
      <c r="AV504" s="777"/>
      <c r="AW504" s="777"/>
      <c r="AX504" s="777"/>
      <c r="AY504" s="777"/>
      <c r="AZ504" s="777"/>
      <c r="BA504" s="777"/>
      <c r="BB504" s="777"/>
      <c r="BC504" s="777"/>
      <c r="BD504" s="777"/>
      <c r="BE504" s="777"/>
      <c r="BF504" s="777"/>
      <c r="BG504" s="777"/>
      <c r="BH504" s="777"/>
      <c r="BI504" s="777"/>
      <c r="BJ504" s="777"/>
      <c r="BK504" s="777"/>
      <c r="BL504" s="777"/>
      <c r="BM504" s="777"/>
      <c r="BN504" s="777"/>
      <c r="BO504" s="777"/>
      <c r="BP504" s="777"/>
      <c r="BQ504" s="777"/>
      <c r="BR504" s="777"/>
      <c r="BS504" s="777"/>
      <c r="BT504" s="777"/>
      <c r="BU504" s="777"/>
      <c r="BV504" s="777"/>
      <c r="BW504" s="777"/>
      <c r="BX504" s="777"/>
      <c r="BY504" s="777"/>
      <c r="BZ504" s="777"/>
      <c r="CA504" s="777"/>
      <c r="CB504" s="777"/>
      <c r="CC504" s="777"/>
      <c r="CD504" s="777"/>
      <c r="CE504" s="777"/>
      <c r="CF504" s="777"/>
      <c r="CG504" s="777"/>
      <c r="CH504" s="777"/>
      <c r="CI504" s="777"/>
      <c r="CJ504" s="777"/>
      <c r="CK504" s="777"/>
      <c r="CL504" s="777"/>
      <c r="CM504" s="777"/>
      <c r="CN504" s="777"/>
      <c r="CO504" s="777"/>
      <c r="CP504" s="777"/>
      <c r="CQ504" s="777"/>
      <c r="CR504" s="777"/>
      <c r="CS504" s="777"/>
      <c r="CT504" s="777"/>
      <c r="CU504" s="777"/>
      <c r="CV504" s="777"/>
      <c r="CW504" s="777"/>
      <c r="CX504" s="777"/>
      <c r="CY504" s="777"/>
      <c r="CZ504" s="777"/>
      <c r="DA504" s="777"/>
      <c r="DB504" s="777"/>
      <c r="DC504" s="777"/>
      <c r="DD504" s="777"/>
      <c r="DE504" s="777"/>
      <c r="DF504" s="777"/>
      <c r="DG504" s="777"/>
      <c r="DH504" s="777"/>
      <c r="DI504" s="777"/>
      <c r="DJ504" s="777"/>
      <c r="DK504" s="777"/>
      <c r="DL504" s="777"/>
      <c r="DM504" s="777"/>
      <c r="DN504" s="777"/>
      <c r="DO504" s="777"/>
      <c r="DP504" s="777"/>
      <c r="DQ504" s="777"/>
      <c r="DR504" s="777"/>
      <c r="DS504" s="777"/>
      <c r="DT504" s="777"/>
      <c r="DU504" s="777"/>
      <c r="DV504" s="777"/>
      <c r="DW504" s="777"/>
      <c r="DX504" s="777"/>
      <c r="DY504" s="777"/>
      <c r="DZ504" s="777"/>
      <c r="EA504" s="777"/>
      <c r="EB504" s="777"/>
      <c r="EC504" s="777"/>
      <c r="ED504" s="777"/>
      <c r="EE504" s="777"/>
      <c r="EF504" s="777"/>
      <c r="EG504" s="777"/>
      <c r="EH504" s="777"/>
      <c r="EI504" s="777"/>
      <c r="EJ504" s="777"/>
      <c r="EK504" s="777"/>
      <c r="EL504" s="777"/>
      <c r="EM504" s="777"/>
      <c r="EN504" s="777"/>
      <c r="EO504" s="777"/>
      <c r="EP504" s="777"/>
      <c r="EQ504" s="777"/>
      <c r="ER504" s="777"/>
      <c r="ES504" s="777"/>
      <c r="ET504" s="777"/>
      <c r="EU504" s="777"/>
      <c r="EV504" s="777"/>
      <c r="EW504" s="777"/>
      <c r="EX504" s="777"/>
      <c r="EY504" s="777"/>
      <c r="EZ504" s="777"/>
      <c r="FA504" s="777"/>
      <c r="FB504" s="777"/>
      <c r="FC504" s="777"/>
      <c r="FD504" s="777"/>
      <c r="FE504" s="777"/>
      <c r="FF504" s="777"/>
      <c r="FG504" s="777"/>
      <c r="FH504" s="777"/>
      <c r="FI504" s="777"/>
      <c r="FJ504" s="777"/>
      <c r="FK504" s="777"/>
      <c r="FL504" s="777"/>
      <c r="FM504" s="777"/>
      <c r="FN504" s="777"/>
      <c r="FO504" s="777"/>
    </row>
  </sheetData>
  <mergeCells count="25">
    <mergeCell ref="B474:E474"/>
    <mergeCell ref="G12:G14"/>
    <mergeCell ref="H12:H14"/>
    <mergeCell ref="B271:B273"/>
    <mergeCell ref="E271:F272"/>
    <mergeCell ref="G271:G273"/>
    <mergeCell ref="H271:H273"/>
    <mergeCell ref="B176:B178"/>
    <mergeCell ref="E176:F177"/>
    <mergeCell ref="B294:B296"/>
    <mergeCell ref="B473:E473"/>
    <mergeCell ref="B12:B14"/>
    <mergeCell ref="E12:F13"/>
    <mergeCell ref="G176:G178"/>
    <mergeCell ref="H176:H178"/>
    <mergeCell ref="I12:I14"/>
    <mergeCell ref="H294:H296"/>
    <mergeCell ref="C5:E5"/>
    <mergeCell ref="C6:E6"/>
    <mergeCell ref="C7:E7"/>
    <mergeCell ref="I294:I296"/>
    <mergeCell ref="I176:I178"/>
    <mergeCell ref="I271:I273"/>
    <mergeCell ref="E294:F295"/>
    <mergeCell ref="G294:G296"/>
  </mergeCells>
  <phoneticPr fontId="0" type="noConversion"/>
  <dataValidations count="1">
    <dataValidation type="list" allowBlank="1" showInputMessage="1" showErrorMessage="1" sqref="E309" xr:uid="{D6D445A4-985B-4FF3-AED7-537F9FD6EE4F}">
      <formula1>PROD</formula1>
    </dataValidation>
  </dataValidations>
  <hyperlinks>
    <hyperlink ref="A5" location="TOC!A1" display="TOC" xr:uid="{00000000-0004-0000-1200-000000000000}"/>
    <hyperlink ref="A6" location="'Materiality -  Group'!A15" display="é" xr:uid="{00000000-0004-0000-1200-000001000000}"/>
  </hyperlinks>
  <printOptions horizontalCentered="1" headings="1"/>
  <pageMargins left="0.5" right="0.5" top="1" bottom="0.75" header="0.5" footer="0.5"/>
  <pageSetup scale="39" orientation="portrait" r:id="rId1"/>
  <headerFooter alignWithMargins="0">
    <oddFooter>&amp;LFY 2026-2028 ASC Filing&amp;CPages &amp;P of &amp;N&amp;R&amp;A
&amp;D</oddFooter>
  </headerFooter>
  <rowBreaks count="5" manualBreakCount="5">
    <brk id="89" max="16383" man="1"/>
    <brk id="174" max="16383" man="1"/>
    <brk id="268" max="16383" man="1"/>
    <brk id="364" max="16383" man="1"/>
    <brk id="468" max="16383" man="1"/>
  </rowBreaks>
  <colBreaks count="2" manualBreakCount="2">
    <brk id="10" max="1048575" man="1"/>
    <brk id="27" max="1048575" man="1"/>
  </colBreaks>
  <customProperties>
    <customPr name="xxe4aPID" r:id="rId2"/>
  </customProperties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2">
    <tabColor rgb="FF6666FF"/>
  </sheetPr>
  <dimension ref="B2:AE43"/>
  <sheetViews>
    <sheetView topLeftCell="A17" zoomScale="85" zoomScaleNormal="85" workbookViewId="0">
      <selection activeCell="K56" sqref="K56"/>
    </sheetView>
  </sheetViews>
  <sheetFormatPr defaultRowHeight="15.75"/>
  <cols>
    <col min="2" max="2" width="50.125" bestFit="1" customWidth="1"/>
    <col min="3" max="3" width="16.875" bestFit="1" customWidth="1"/>
  </cols>
  <sheetData>
    <row r="2" spans="2:31">
      <c r="B2" s="1078" t="s">
        <v>632</v>
      </c>
    </row>
    <row r="3" spans="2:31" ht="16.5" thickBot="1"/>
    <row r="4" spans="2:31" ht="19.5" thickTop="1">
      <c r="B4" s="2015" t="s">
        <v>54</v>
      </c>
      <c r="C4" s="2016"/>
      <c r="D4" s="2016"/>
      <c r="E4" s="2016"/>
      <c r="F4" s="2016"/>
      <c r="G4" s="2016"/>
      <c r="H4" s="2016"/>
      <c r="I4" s="2016"/>
      <c r="J4" s="2016"/>
      <c r="K4" s="2016"/>
      <c r="L4" s="2016"/>
      <c r="M4" s="2016"/>
      <c r="N4" s="2016"/>
      <c r="O4" s="2016"/>
      <c r="P4" s="2016"/>
      <c r="Q4" s="2016"/>
      <c r="R4" s="2016"/>
      <c r="S4" s="2016"/>
      <c r="T4" s="2016"/>
      <c r="U4" s="2016"/>
      <c r="V4" s="2016"/>
      <c r="W4" s="2016"/>
      <c r="X4" s="2016"/>
      <c r="Y4" s="2016"/>
      <c r="Z4" s="2016"/>
      <c r="AA4" s="2016"/>
      <c r="AB4" s="2016"/>
      <c r="AC4" s="2016"/>
      <c r="AD4" s="2016"/>
      <c r="AE4" s="2017"/>
    </row>
    <row r="5" spans="2:31">
      <c r="B5" s="2024" t="s">
        <v>56</v>
      </c>
      <c r="C5" s="2025"/>
      <c r="D5" s="2025"/>
      <c r="E5" s="2025"/>
      <c r="F5" s="2025"/>
      <c r="G5" s="2025"/>
      <c r="H5" s="2025"/>
      <c r="I5" s="2025"/>
      <c r="J5" s="2025"/>
      <c r="K5" s="2025"/>
      <c r="L5" s="2025"/>
      <c r="M5" s="2025"/>
      <c r="N5" s="2025"/>
      <c r="O5" s="2025"/>
      <c r="P5" s="2025"/>
      <c r="Q5" s="2025"/>
      <c r="R5" s="2025"/>
      <c r="S5" s="2025"/>
      <c r="T5" s="2025"/>
      <c r="U5" s="2025"/>
      <c r="V5" s="2025"/>
      <c r="W5" s="2025"/>
      <c r="X5" s="2025"/>
      <c r="Y5" s="2025"/>
      <c r="Z5" s="2025"/>
      <c r="AA5" s="2025"/>
      <c r="AB5" s="2025"/>
      <c r="AC5" s="2025"/>
      <c r="AD5" s="2025"/>
      <c r="AE5" s="2026"/>
    </row>
    <row r="6" spans="2:31">
      <c r="B6" s="2021" t="s">
        <v>800</v>
      </c>
      <c r="C6" s="2022"/>
      <c r="D6" s="2022"/>
      <c r="E6" s="2022"/>
      <c r="F6" s="2022"/>
      <c r="G6" s="2022"/>
      <c r="H6" s="2022"/>
      <c r="I6" s="2022"/>
      <c r="J6" s="2022"/>
      <c r="K6" s="2022"/>
      <c r="L6" s="2022"/>
      <c r="M6" s="2022"/>
      <c r="N6" s="2022"/>
      <c r="O6" s="2022"/>
      <c r="P6" s="2022"/>
      <c r="Q6" s="2022"/>
      <c r="R6" s="2022"/>
      <c r="S6" s="2022"/>
      <c r="T6" s="2022"/>
      <c r="U6" s="2022"/>
      <c r="V6" s="2022"/>
      <c r="W6" s="2022"/>
      <c r="X6" s="2022"/>
      <c r="Y6" s="2022"/>
      <c r="Z6" s="2022"/>
      <c r="AA6" s="2022"/>
      <c r="AB6" s="2022"/>
      <c r="AC6" s="2022"/>
      <c r="AD6" s="2022"/>
      <c r="AE6" s="2023"/>
    </row>
    <row r="7" spans="2:31" ht="16.5" thickBot="1">
      <c r="B7" s="2190" t="s">
        <v>672</v>
      </c>
      <c r="C7" s="2191"/>
      <c r="D7" s="2191"/>
      <c r="E7" s="2191"/>
      <c r="F7" s="2191"/>
      <c r="G7" s="2191"/>
      <c r="H7" s="2191"/>
      <c r="I7" s="2191"/>
      <c r="J7" s="2191"/>
      <c r="K7" s="2191"/>
      <c r="L7" s="2191"/>
      <c r="M7" s="2191"/>
      <c r="N7" s="2191"/>
      <c r="O7" s="2191"/>
      <c r="P7" s="2191"/>
      <c r="Q7" s="2191"/>
      <c r="R7" s="2191"/>
      <c r="S7" s="2191"/>
      <c r="T7" s="2191"/>
      <c r="U7" s="2191"/>
      <c r="V7" s="2191"/>
      <c r="W7" s="2191"/>
      <c r="X7" s="2191"/>
      <c r="Y7" s="2191"/>
      <c r="Z7" s="2191"/>
      <c r="AA7" s="2191"/>
      <c r="AB7" s="2191"/>
      <c r="AC7" s="2191"/>
      <c r="AD7" s="2191"/>
      <c r="AE7" s="2192"/>
    </row>
    <row r="8" spans="2:31" ht="21" thickBot="1">
      <c r="B8" s="1376" t="s">
        <v>651</v>
      </c>
      <c r="C8" s="660"/>
      <c r="D8" s="1377"/>
      <c r="E8" s="1377"/>
      <c r="F8" s="1377"/>
      <c r="G8" s="1377"/>
      <c r="H8" s="1377"/>
      <c r="I8" s="1377"/>
      <c r="J8" s="1377"/>
      <c r="K8" s="1377"/>
      <c r="L8" s="1377"/>
      <c r="M8" s="1377"/>
      <c r="N8" s="1377"/>
      <c r="O8" s="1377"/>
      <c r="P8" s="1377"/>
      <c r="Q8" s="1377"/>
      <c r="R8" s="1377"/>
      <c r="S8" s="1377"/>
      <c r="T8" s="1377"/>
      <c r="U8" s="1377"/>
      <c r="V8" s="1377"/>
      <c r="W8" s="1377"/>
      <c r="X8" s="661"/>
      <c r="Y8" s="1378"/>
      <c r="Z8" s="1378"/>
      <c r="AA8" s="1378"/>
      <c r="AB8" s="722"/>
      <c r="AC8" s="723"/>
      <c r="AD8" s="724"/>
      <c r="AE8" s="725"/>
    </row>
    <row r="9" spans="2:31" ht="16.5" thickBot="1">
      <c r="B9" s="659">
        <f>'Sch 1- Rate Base '!E5</f>
        <v>0</v>
      </c>
      <c r="C9" s="662">
        <f>'Sch 1- Rate Base '!$E$6</f>
        <v>0</v>
      </c>
      <c r="D9" s="1379"/>
      <c r="E9" s="1379"/>
      <c r="F9" s="1379"/>
      <c r="G9" s="1379"/>
      <c r="H9" s="1379"/>
      <c r="I9" s="1379"/>
      <c r="J9" s="1379"/>
      <c r="K9" s="1379"/>
      <c r="L9" s="1379"/>
      <c r="M9" s="1379"/>
      <c r="N9" s="1379"/>
      <c r="O9" s="1379"/>
      <c r="P9" s="1379"/>
      <c r="Q9" s="1379"/>
      <c r="R9" s="1379"/>
      <c r="S9" s="1379"/>
      <c r="T9" s="1379"/>
      <c r="U9" s="1379"/>
      <c r="V9" s="1379"/>
      <c r="W9" s="1379"/>
      <c r="X9" s="661"/>
      <c r="Y9" s="1378"/>
      <c r="Z9" s="1378"/>
      <c r="AA9" s="1378"/>
      <c r="AB9" s="722"/>
      <c r="AC9" s="723"/>
      <c r="AD9" s="724"/>
      <c r="AE9" s="725"/>
    </row>
    <row r="10" spans="2:31" ht="16.5" thickBot="1">
      <c r="B10" s="663"/>
      <c r="C10" s="664"/>
      <c r="D10" s="1380"/>
      <c r="E10" s="1380"/>
      <c r="F10" s="1380"/>
      <c r="G10" s="1380"/>
      <c r="H10" s="1380"/>
      <c r="I10" s="1380"/>
      <c r="J10" s="1380"/>
      <c r="K10" s="1380"/>
      <c r="L10" s="1380"/>
      <c r="M10" s="1380"/>
      <c r="N10" s="1380"/>
      <c r="O10" s="1380"/>
      <c r="P10" s="1380"/>
      <c r="Q10" s="1380"/>
      <c r="R10" s="1380"/>
      <c r="S10" s="1380"/>
      <c r="T10" s="1380"/>
      <c r="U10" s="1380"/>
      <c r="V10" s="1380"/>
      <c r="W10" s="1380"/>
      <c r="X10" s="661"/>
      <c r="Y10" s="1378"/>
      <c r="Z10" s="1378"/>
      <c r="AA10" s="1378"/>
      <c r="AB10" s="722"/>
      <c r="AC10" s="723"/>
      <c r="AD10" s="724"/>
      <c r="AE10" s="725"/>
    </row>
    <row r="11" spans="2:31" ht="20.25" thickTop="1" thickBot="1">
      <c r="B11" s="1381" t="s">
        <v>673</v>
      </c>
      <c r="C11" s="1382"/>
      <c r="D11" s="1382"/>
      <c r="E11" s="1382"/>
      <c r="F11" s="1382"/>
      <c r="G11" s="1382"/>
      <c r="H11" s="1382"/>
      <c r="I11" s="1382"/>
      <c r="J11" s="1382"/>
      <c r="K11" s="1382"/>
      <c r="L11" s="1382"/>
      <c r="M11" s="1382"/>
      <c r="N11" s="1382"/>
      <c r="O11" s="1382"/>
      <c r="P11" s="1382"/>
      <c r="Q11" s="1382"/>
      <c r="R11" s="1382"/>
      <c r="S11" s="1382"/>
      <c r="T11" s="1382"/>
      <c r="U11" s="1382"/>
      <c r="V11" s="1382"/>
      <c r="W11" s="1382"/>
      <c r="X11" s="1382"/>
      <c r="Y11" s="1382"/>
      <c r="Z11" s="1382"/>
      <c r="AA11" s="1382"/>
      <c r="AB11" s="1382"/>
      <c r="AC11" s="1382"/>
      <c r="AD11" s="1382"/>
      <c r="AE11" s="1383" t="s">
        <v>104</v>
      </c>
    </row>
    <row r="12" spans="2:31" ht="19.5" thickTop="1">
      <c r="B12" s="1384" t="s">
        <v>674</v>
      </c>
      <c r="C12" s="1385"/>
      <c r="D12" s="1385"/>
      <c r="E12" s="1385"/>
      <c r="F12" s="1385"/>
      <c r="G12" s="1385"/>
      <c r="H12" s="1385"/>
      <c r="I12" s="1385"/>
      <c r="J12" s="1385"/>
      <c r="K12" s="1385"/>
      <c r="L12" s="1385"/>
      <c r="M12" s="1385"/>
      <c r="N12" s="1385"/>
      <c r="O12" s="1385"/>
      <c r="P12" s="1385"/>
      <c r="Q12" s="1385"/>
      <c r="R12" s="1385"/>
      <c r="S12" s="1385"/>
      <c r="T12" s="1385"/>
      <c r="U12" s="1385"/>
      <c r="V12" s="1385"/>
      <c r="W12" s="1385"/>
      <c r="X12" s="1385"/>
      <c r="Y12" s="1385"/>
      <c r="Z12" s="1385"/>
      <c r="AA12" s="1385"/>
      <c r="AB12" s="1385"/>
      <c r="AC12" s="1385"/>
      <c r="AD12" s="1385"/>
      <c r="AE12" s="1386"/>
    </row>
    <row r="13" spans="2:31">
      <c r="B13" s="665" t="s">
        <v>675</v>
      </c>
      <c r="C13" s="1387"/>
      <c r="D13" s="1388"/>
      <c r="E13" s="1388"/>
      <c r="F13" s="1388"/>
      <c r="G13" s="1388"/>
      <c r="H13" s="1388"/>
      <c r="I13" s="1388"/>
      <c r="J13" s="1388"/>
      <c r="K13" s="1388"/>
      <c r="L13" s="1388"/>
      <c r="M13" s="1388"/>
      <c r="N13" s="1388"/>
      <c r="O13" s="1388"/>
      <c r="P13" s="1388"/>
      <c r="Q13" s="1388"/>
      <c r="R13" s="1388"/>
      <c r="S13" s="1388"/>
      <c r="T13" s="1388"/>
      <c r="U13" s="1388"/>
      <c r="V13" s="1388"/>
      <c r="W13" s="1388"/>
      <c r="X13" s="1388"/>
      <c r="Y13" s="1388"/>
      <c r="Z13" s="1388"/>
      <c r="AA13" s="1388"/>
      <c r="AB13" s="1389"/>
      <c r="AC13" s="1389"/>
      <c r="AD13" s="1388"/>
      <c r="AE13" s="1390"/>
    </row>
    <row r="14" spans="2:31">
      <c r="B14" s="665" t="s">
        <v>676</v>
      </c>
      <c r="C14" s="1391"/>
      <c r="D14" s="666"/>
      <c r="E14" s="666"/>
      <c r="F14" s="666"/>
      <c r="G14" s="666"/>
      <c r="H14" s="666"/>
      <c r="I14" s="666"/>
      <c r="J14" s="666"/>
      <c r="K14" s="666"/>
      <c r="L14" s="666"/>
      <c r="M14" s="666"/>
      <c r="N14" s="666"/>
      <c r="O14" s="666"/>
      <c r="P14" s="666"/>
      <c r="Q14" s="666"/>
      <c r="R14" s="666"/>
      <c r="S14" s="666"/>
      <c r="T14" s="666"/>
      <c r="U14" s="666"/>
      <c r="V14" s="666"/>
      <c r="W14" s="666"/>
      <c r="X14" s="666"/>
      <c r="Y14" s="666"/>
      <c r="Z14" s="666"/>
      <c r="AA14" s="666"/>
      <c r="AB14" s="666"/>
      <c r="AC14" s="666"/>
      <c r="AD14" s="666"/>
      <c r="AE14" s="667"/>
    </row>
    <row r="15" spans="2:31">
      <c r="B15" s="665" t="s">
        <v>677</v>
      </c>
      <c r="C15" s="1392"/>
      <c r="D15" s="666"/>
      <c r="E15" s="666"/>
      <c r="F15" s="666"/>
      <c r="G15" s="666"/>
      <c r="H15" s="666"/>
      <c r="I15" s="666"/>
      <c r="J15" s="666"/>
      <c r="K15" s="666"/>
      <c r="L15" s="666"/>
      <c r="M15" s="666"/>
      <c r="N15" s="666"/>
      <c r="O15" s="666"/>
      <c r="P15" s="666"/>
      <c r="Q15" s="666"/>
      <c r="R15" s="666"/>
      <c r="S15" s="666"/>
      <c r="T15" s="666"/>
      <c r="U15" s="666"/>
      <c r="V15" s="666"/>
      <c r="W15" s="666"/>
      <c r="X15" s="666"/>
      <c r="Y15" s="666"/>
      <c r="Z15" s="666"/>
      <c r="AA15" s="666"/>
      <c r="AB15" s="666"/>
      <c r="AC15" s="666"/>
      <c r="AD15" s="666"/>
      <c r="AE15" s="667"/>
    </row>
    <row r="16" spans="2:31">
      <c r="B16" s="665" t="s">
        <v>678</v>
      </c>
      <c r="C16" s="1392"/>
      <c r="D16" s="668"/>
      <c r="E16" s="668"/>
      <c r="F16" s="668"/>
      <c r="G16" s="668"/>
      <c r="H16" s="668"/>
      <c r="I16" s="668"/>
      <c r="J16" s="668"/>
      <c r="K16" s="668"/>
      <c r="L16" s="668"/>
      <c r="M16" s="668"/>
      <c r="N16" s="668"/>
      <c r="O16" s="668"/>
      <c r="P16" s="668"/>
      <c r="Q16" s="668"/>
      <c r="R16" s="668"/>
      <c r="S16" s="668"/>
      <c r="T16" s="668"/>
      <c r="U16" s="668"/>
      <c r="V16" s="668"/>
      <c r="W16" s="668"/>
      <c r="X16" s="668"/>
      <c r="Y16" s="668"/>
      <c r="Z16" s="668"/>
      <c r="AA16" s="668"/>
      <c r="AB16" s="668"/>
      <c r="AC16" s="668"/>
      <c r="AD16" s="668"/>
      <c r="AE16" s="667"/>
    </row>
    <row r="17" spans="2:31">
      <c r="B17" s="665" t="s">
        <v>679</v>
      </c>
      <c r="C17" s="1393"/>
      <c r="D17" s="670"/>
      <c r="E17" s="670"/>
      <c r="F17" s="670"/>
      <c r="G17" s="670"/>
      <c r="H17" s="670"/>
      <c r="I17" s="670"/>
      <c r="J17" s="670"/>
      <c r="K17" s="670"/>
      <c r="L17" s="670"/>
      <c r="M17" s="670"/>
      <c r="N17" s="670"/>
      <c r="O17" s="670"/>
      <c r="P17" s="670"/>
      <c r="Q17" s="670"/>
      <c r="R17" s="670"/>
      <c r="S17" s="670"/>
      <c r="T17" s="670"/>
      <c r="U17" s="670"/>
      <c r="V17" s="670"/>
      <c r="W17" s="670"/>
      <c r="X17" s="670"/>
      <c r="Y17" s="670"/>
      <c r="Z17" s="670"/>
      <c r="AA17" s="670"/>
      <c r="AB17" s="670"/>
      <c r="AC17" s="670"/>
      <c r="AD17" s="670"/>
      <c r="AE17" s="1394">
        <f>SUM(C17:AD17)</f>
        <v>0</v>
      </c>
    </row>
    <row r="18" spans="2:31">
      <c r="B18" s="665" t="s">
        <v>680</v>
      </c>
      <c r="C18" s="1395"/>
      <c r="D18" s="672"/>
      <c r="E18" s="672"/>
      <c r="F18" s="672"/>
      <c r="G18" s="672"/>
      <c r="H18" s="672"/>
      <c r="I18" s="672"/>
      <c r="J18" s="672"/>
      <c r="K18" s="672"/>
      <c r="L18" s="672"/>
      <c r="M18" s="672"/>
      <c r="N18" s="672"/>
      <c r="O18" s="672"/>
      <c r="P18" s="672"/>
      <c r="Q18" s="672"/>
      <c r="R18" s="672"/>
      <c r="S18" s="672"/>
      <c r="T18" s="672"/>
      <c r="U18" s="672"/>
      <c r="V18" s="672"/>
      <c r="W18" s="672"/>
      <c r="X18" s="672"/>
      <c r="Y18" s="672"/>
      <c r="Z18" s="672"/>
      <c r="AA18" s="672"/>
      <c r="AB18" s="672"/>
      <c r="AC18" s="671"/>
      <c r="AD18" s="672"/>
      <c r="AE18" s="1396"/>
    </row>
    <row r="19" spans="2:31">
      <c r="B19" s="665" t="s">
        <v>681</v>
      </c>
      <c r="C19" s="1397"/>
      <c r="D19" s="676"/>
      <c r="E19" s="676"/>
      <c r="F19" s="676"/>
      <c r="G19" s="676"/>
      <c r="H19" s="676"/>
      <c r="I19" s="676"/>
      <c r="J19" s="676"/>
      <c r="K19" s="676"/>
      <c r="L19" s="676"/>
      <c r="M19" s="676"/>
      <c r="N19" s="676"/>
      <c r="O19" s="676"/>
      <c r="P19" s="676"/>
      <c r="Q19" s="676"/>
      <c r="R19" s="676"/>
      <c r="S19" s="676"/>
      <c r="T19" s="676"/>
      <c r="U19" s="676"/>
      <c r="V19" s="676"/>
      <c r="W19" s="676"/>
      <c r="X19" s="676"/>
      <c r="Y19" s="676"/>
      <c r="Z19" s="676"/>
      <c r="AA19" s="676"/>
      <c r="AB19" s="676"/>
      <c r="AC19" s="676"/>
      <c r="AD19" s="676"/>
      <c r="AE19" s="1398"/>
    </row>
    <row r="20" spans="2:31">
      <c r="B20" s="665" t="s">
        <v>682</v>
      </c>
      <c r="C20" s="1399"/>
      <c r="D20" s="673"/>
      <c r="E20" s="673"/>
      <c r="F20" s="673"/>
      <c r="G20" s="673"/>
      <c r="H20" s="673"/>
      <c r="I20" s="673"/>
      <c r="J20" s="673"/>
      <c r="K20" s="673"/>
      <c r="L20" s="673"/>
      <c r="M20" s="673"/>
      <c r="N20" s="673"/>
      <c r="O20" s="673"/>
      <c r="P20" s="673"/>
      <c r="Q20" s="673"/>
      <c r="R20" s="673"/>
      <c r="S20" s="673"/>
      <c r="T20" s="673"/>
      <c r="U20" s="673"/>
      <c r="V20" s="673"/>
      <c r="W20" s="673"/>
      <c r="X20" s="673"/>
      <c r="Y20" s="673"/>
      <c r="Z20" s="673"/>
      <c r="AA20" s="673"/>
      <c r="AB20" s="668"/>
      <c r="AC20" s="668"/>
      <c r="AD20" s="673"/>
      <c r="AE20" s="667"/>
    </row>
    <row r="21" spans="2:31">
      <c r="B21" s="665" t="s">
        <v>683</v>
      </c>
      <c r="C21" s="1397"/>
      <c r="D21" s="668"/>
      <c r="E21" s="668"/>
      <c r="F21" s="668"/>
      <c r="G21" s="668"/>
      <c r="H21" s="668"/>
      <c r="I21" s="668"/>
      <c r="J21" s="668"/>
      <c r="K21" s="668"/>
      <c r="L21" s="668"/>
      <c r="M21" s="668"/>
      <c r="N21" s="668"/>
      <c r="O21" s="668"/>
      <c r="P21" s="668"/>
      <c r="Q21" s="668"/>
      <c r="R21" s="668"/>
      <c r="S21" s="668"/>
      <c r="T21" s="668"/>
      <c r="U21" s="668"/>
      <c r="V21" s="668"/>
      <c r="W21" s="668"/>
      <c r="X21" s="668"/>
      <c r="Y21" s="668"/>
      <c r="Z21" s="668"/>
      <c r="AA21" s="668"/>
      <c r="AB21" s="668"/>
      <c r="AC21" s="668"/>
      <c r="AD21" s="668"/>
      <c r="AE21" s="667"/>
    </row>
    <row r="22" spans="2:31">
      <c r="B22" s="665" t="s">
        <v>684</v>
      </c>
      <c r="C22" s="1397"/>
      <c r="D22" s="668"/>
      <c r="E22" s="668"/>
      <c r="F22" s="668"/>
      <c r="G22" s="668"/>
      <c r="H22" s="668"/>
      <c r="I22" s="668"/>
      <c r="J22" s="668"/>
      <c r="K22" s="668"/>
      <c r="L22" s="668"/>
      <c r="M22" s="668"/>
      <c r="N22" s="668"/>
      <c r="O22" s="668"/>
      <c r="P22" s="668"/>
      <c r="Q22" s="668"/>
      <c r="R22" s="668"/>
      <c r="S22" s="668"/>
      <c r="T22" s="668"/>
      <c r="U22" s="668"/>
      <c r="V22" s="668"/>
      <c r="W22" s="668"/>
      <c r="X22" s="668"/>
      <c r="Y22" s="668"/>
      <c r="Z22" s="668"/>
      <c r="AA22" s="668"/>
      <c r="AB22" s="668"/>
      <c r="AC22" s="668"/>
      <c r="AD22" s="668"/>
      <c r="AE22" s="667">
        <f>SUM(C22:AD22)</f>
        <v>0</v>
      </c>
    </row>
    <row r="23" spans="2:31">
      <c r="B23" s="665"/>
      <c r="C23" s="668"/>
      <c r="D23" s="668"/>
      <c r="E23" s="668"/>
      <c r="F23" s="668"/>
      <c r="G23" s="668"/>
      <c r="H23" s="668"/>
      <c r="I23" s="668"/>
      <c r="J23" s="668"/>
      <c r="K23" s="668"/>
      <c r="L23" s="668"/>
      <c r="M23" s="668"/>
      <c r="N23" s="668"/>
      <c r="O23" s="668"/>
      <c r="P23" s="668"/>
      <c r="Q23" s="668"/>
      <c r="R23" s="668"/>
      <c r="S23" s="668"/>
      <c r="T23" s="668"/>
      <c r="U23" s="668"/>
      <c r="V23" s="668"/>
      <c r="W23" s="668"/>
      <c r="X23" s="668"/>
      <c r="Y23" s="668"/>
      <c r="Z23" s="668"/>
      <c r="AA23" s="668"/>
      <c r="AB23" s="668"/>
      <c r="AC23" s="668"/>
      <c r="AD23" s="668"/>
      <c r="AE23" s="667"/>
    </row>
    <row r="24" spans="2:31">
      <c r="B24" s="665" t="s">
        <v>685</v>
      </c>
      <c r="C24" s="676"/>
      <c r="D24" s="676"/>
      <c r="E24" s="676"/>
      <c r="F24" s="676"/>
      <c r="G24" s="676"/>
      <c r="H24" s="676"/>
      <c r="I24" s="676"/>
      <c r="J24" s="676"/>
      <c r="K24" s="676"/>
      <c r="L24" s="676"/>
      <c r="M24" s="676"/>
      <c r="N24" s="676"/>
      <c r="O24" s="676"/>
      <c r="P24" s="676"/>
      <c r="Q24" s="676"/>
      <c r="R24" s="676"/>
      <c r="S24" s="676"/>
      <c r="T24" s="676"/>
      <c r="U24" s="676"/>
      <c r="V24" s="676"/>
      <c r="W24" s="676"/>
      <c r="X24" s="676"/>
      <c r="Y24" s="676"/>
      <c r="Z24" s="676"/>
      <c r="AA24" s="676"/>
      <c r="AB24" s="676"/>
      <c r="AC24" s="676"/>
      <c r="AD24" s="676"/>
      <c r="AE24" s="667">
        <f>SUM(C24:AD24)</f>
        <v>0</v>
      </c>
    </row>
    <row r="25" spans="2:31">
      <c r="B25" s="674" t="s">
        <v>126</v>
      </c>
      <c r="C25" s="1400"/>
      <c r="D25" s="1401"/>
      <c r="E25" s="1401"/>
      <c r="F25" s="1401"/>
      <c r="G25" s="1401"/>
      <c r="H25" s="1401"/>
      <c r="I25" s="1401"/>
      <c r="J25" s="1401"/>
      <c r="K25" s="1401"/>
      <c r="L25" s="1401"/>
      <c r="M25" s="1401"/>
      <c r="N25" s="1401"/>
      <c r="O25" s="1401"/>
      <c r="P25" s="1401"/>
      <c r="Q25" s="1401"/>
      <c r="R25" s="1401"/>
      <c r="S25" s="1401"/>
      <c r="T25" s="1401"/>
      <c r="U25" s="1401"/>
      <c r="V25" s="1401"/>
      <c r="W25" s="1401"/>
      <c r="X25" s="1401"/>
      <c r="Y25" s="1401"/>
      <c r="Z25" s="1401"/>
      <c r="AA25" s="1401"/>
      <c r="AB25" s="1401"/>
      <c r="AC25" s="1401"/>
      <c r="AD25" s="1401"/>
      <c r="AE25" s="667">
        <f t="shared" ref="AE25:AE40" si="0">SUM(C25:AD25)</f>
        <v>0</v>
      </c>
    </row>
    <row r="26" spans="2:31">
      <c r="B26" s="665" t="s">
        <v>686</v>
      </c>
      <c r="C26" s="1402"/>
      <c r="D26" s="676"/>
      <c r="E26" s="676"/>
      <c r="F26" s="676"/>
      <c r="G26" s="676"/>
      <c r="H26" s="676"/>
      <c r="I26" s="676"/>
      <c r="J26" s="676"/>
      <c r="K26" s="676"/>
      <c r="L26" s="676"/>
      <c r="M26" s="676"/>
      <c r="N26" s="676"/>
      <c r="O26" s="676"/>
      <c r="P26" s="676"/>
      <c r="Q26" s="676"/>
      <c r="R26" s="676"/>
      <c r="S26" s="676"/>
      <c r="T26" s="676"/>
      <c r="U26" s="676"/>
      <c r="V26" s="676"/>
      <c r="W26" s="676"/>
      <c r="X26" s="676"/>
      <c r="Y26" s="676"/>
      <c r="Z26" s="676"/>
      <c r="AA26" s="676"/>
      <c r="AB26" s="676"/>
      <c r="AC26" s="676"/>
      <c r="AD26" s="676"/>
      <c r="AE26" s="667">
        <f t="shared" si="0"/>
        <v>0</v>
      </c>
    </row>
    <row r="27" spans="2:31">
      <c r="B27" s="665" t="s">
        <v>687</v>
      </c>
      <c r="C27" s="668"/>
      <c r="D27" s="668"/>
      <c r="E27" s="668"/>
      <c r="F27" s="668"/>
      <c r="G27" s="668"/>
      <c r="H27" s="668"/>
      <c r="I27" s="668"/>
      <c r="J27" s="668"/>
      <c r="K27" s="668"/>
      <c r="L27" s="668"/>
      <c r="M27" s="668"/>
      <c r="N27" s="668"/>
      <c r="O27" s="668"/>
      <c r="P27" s="668"/>
      <c r="Q27" s="668"/>
      <c r="R27" s="668"/>
      <c r="S27" s="668"/>
      <c r="T27" s="668"/>
      <c r="U27" s="668"/>
      <c r="V27" s="668"/>
      <c r="W27" s="668"/>
      <c r="X27" s="668"/>
      <c r="Y27" s="668"/>
      <c r="Z27" s="668"/>
      <c r="AA27" s="668"/>
      <c r="AB27" s="668"/>
      <c r="AC27" s="668"/>
      <c r="AD27" s="668"/>
      <c r="AE27" s="667">
        <f t="shared" si="0"/>
        <v>0</v>
      </c>
    </row>
    <row r="28" spans="2:31">
      <c r="B28" s="674" t="s">
        <v>688</v>
      </c>
      <c r="C28" s="668">
        <f>SUM(C24:C27)</f>
        <v>0</v>
      </c>
      <c r="D28" s="668">
        <f t="shared" ref="D28:AD28" si="1">SUM(D24:D27)</f>
        <v>0</v>
      </c>
      <c r="E28" s="668">
        <f t="shared" si="1"/>
        <v>0</v>
      </c>
      <c r="F28" s="668">
        <f t="shared" si="1"/>
        <v>0</v>
      </c>
      <c r="G28" s="668">
        <f t="shared" si="1"/>
        <v>0</v>
      </c>
      <c r="H28" s="668">
        <f t="shared" si="1"/>
        <v>0</v>
      </c>
      <c r="I28" s="668">
        <f t="shared" si="1"/>
        <v>0</v>
      </c>
      <c r="J28" s="668">
        <f t="shared" si="1"/>
        <v>0</v>
      </c>
      <c r="K28" s="668">
        <f t="shared" si="1"/>
        <v>0</v>
      </c>
      <c r="L28" s="668">
        <f t="shared" si="1"/>
        <v>0</v>
      </c>
      <c r="M28" s="668">
        <f t="shared" si="1"/>
        <v>0</v>
      </c>
      <c r="N28" s="668">
        <f t="shared" si="1"/>
        <v>0</v>
      </c>
      <c r="O28" s="668">
        <f t="shared" si="1"/>
        <v>0</v>
      </c>
      <c r="P28" s="668">
        <f t="shared" si="1"/>
        <v>0</v>
      </c>
      <c r="Q28" s="668">
        <f t="shared" si="1"/>
        <v>0</v>
      </c>
      <c r="R28" s="668">
        <f t="shared" si="1"/>
        <v>0</v>
      </c>
      <c r="S28" s="668">
        <f t="shared" si="1"/>
        <v>0</v>
      </c>
      <c r="T28" s="668">
        <f t="shared" si="1"/>
        <v>0</v>
      </c>
      <c r="U28" s="668">
        <f t="shared" si="1"/>
        <v>0</v>
      </c>
      <c r="V28" s="668">
        <f t="shared" si="1"/>
        <v>0</v>
      </c>
      <c r="W28" s="668">
        <f t="shared" si="1"/>
        <v>0</v>
      </c>
      <c r="X28" s="668">
        <f t="shared" si="1"/>
        <v>0</v>
      </c>
      <c r="Y28" s="668">
        <f t="shared" si="1"/>
        <v>0</v>
      </c>
      <c r="Z28" s="668">
        <f t="shared" si="1"/>
        <v>0</v>
      </c>
      <c r="AA28" s="668">
        <f t="shared" si="1"/>
        <v>0</v>
      </c>
      <c r="AB28" s="668">
        <f t="shared" si="1"/>
        <v>0</v>
      </c>
      <c r="AC28" s="668">
        <f t="shared" si="1"/>
        <v>0</v>
      </c>
      <c r="AD28" s="668">
        <f t="shared" si="1"/>
        <v>0</v>
      </c>
      <c r="AE28" s="667">
        <f t="shared" si="0"/>
        <v>0</v>
      </c>
    </row>
    <row r="29" spans="2:31">
      <c r="B29" s="674" t="s">
        <v>689</v>
      </c>
      <c r="C29" s="1403" t="e">
        <f>C28/(C17*1000)</f>
        <v>#DIV/0!</v>
      </c>
      <c r="D29" s="668" t="e">
        <f t="shared" ref="D29:AD29" si="2">D28/(D17*1000)</f>
        <v>#DIV/0!</v>
      </c>
      <c r="E29" s="668" t="e">
        <f t="shared" si="2"/>
        <v>#DIV/0!</v>
      </c>
      <c r="F29" s="668" t="e">
        <f t="shared" si="2"/>
        <v>#DIV/0!</v>
      </c>
      <c r="G29" s="668" t="e">
        <f t="shared" si="2"/>
        <v>#DIV/0!</v>
      </c>
      <c r="H29" s="668" t="e">
        <f t="shared" si="2"/>
        <v>#DIV/0!</v>
      </c>
      <c r="I29" s="668" t="e">
        <f t="shared" si="2"/>
        <v>#DIV/0!</v>
      </c>
      <c r="J29" s="668" t="e">
        <f t="shared" si="2"/>
        <v>#DIV/0!</v>
      </c>
      <c r="K29" s="668" t="e">
        <f t="shared" si="2"/>
        <v>#DIV/0!</v>
      </c>
      <c r="L29" s="668" t="e">
        <f t="shared" si="2"/>
        <v>#DIV/0!</v>
      </c>
      <c r="M29" s="668" t="e">
        <f t="shared" si="2"/>
        <v>#DIV/0!</v>
      </c>
      <c r="N29" s="668" t="e">
        <f t="shared" si="2"/>
        <v>#DIV/0!</v>
      </c>
      <c r="O29" s="668" t="e">
        <f t="shared" si="2"/>
        <v>#DIV/0!</v>
      </c>
      <c r="P29" s="668" t="e">
        <f t="shared" si="2"/>
        <v>#DIV/0!</v>
      </c>
      <c r="Q29" s="668" t="e">
        <f t="shared" si="2"/>
        <v>#DIV/0!</v>
      </c>
      <c r="R29" s="668" t="e">
        <f t="shared" si="2"/>
        <v>#DIV/0!</v>
      </c>
      <c r="S29" s="668" t="e">
        <f t="shared" si="2"/>
        <v>#DIV/0!</v>
      </c>
      <c r="T29" s="668" t="e">
        <f t="shared" si="2"/>
        <v>#DIV/0!</v>
      </c>
      <c r="U29" s="668" t="e">
        <f t="shared" si="2"/>
        <v>#DIV/0!</v>
      </c>
      <c r="V29" s="668" t="e">
        <f t="shared" si="2"/>
        <v>#DIV/0!</v>
      </c>
      <c r="W29" s="668" t="e">
        <f t="shared" si="2"/>
        <v>#DIV/0!</v>
      </c>
      <c r="X29" s="668" t="e">
        <f t="shared" si="2"/>
        <v>#DIV/0!</v>
      </c>
      <c r="Y29" s="668" t="e">
        <f t="shared" si="2"/>
        <v>#DIV/0!</v>
      </c>
      <c r="Z29" s="668" t="e">
        <f t="shared" si="2"/>
        <v>#DIV/0!</v>
      </c>
      <c r="AA29" s="668" t="e">
        <f t="shared" si="2"/>
        <v>#DIV/0!</v>
      </c>
      <c r="AB29" s="668" t="e">
        <f t="shared" si="2"/>
        <v>#DIV/0!</v>
      </c>
      <c r="AC29" s="668" t="e">
        <f t="shared" si="2"/>
        <v>#DIV/0!</v>
      </c>
      <c r="AD29" s="668" t="e">
        <f t="shared" si="2"/>
        <v>#DIV/0!</v>
      </c>
      <c r="AE29" s="1404" t="e">
        <f>AE28/AE17</f>
        <v>#DIV/0!</v>
      </c>
    </row>
    <row r="30" spans="2:31">
      <c r="B30" s="674"/>
      <c r="C30" s="668"/>
      <c r="D30" s="668"/>
      <c r="E30" s="668"/>
      <c r="F30" s="668"/>
      <c r="G30" s="668"/>
      <c r="H30" s="668"/>
      <c r="I30" s="668"/>
      <c r="J30" s="668"/>
      <c r="K30" s="668"/>
      <c r="L30" s="668"/>
      <c r="M30" s="668"/>
      <c r="N30" s="668"/>
      <c r="O30" s="668"/>
      <c r="P30" s="668"/>
      <c r="Q30" s="668"/>
      <c r="R30" s="668"/>
      <c r="S30" s="668"/>
      <c r="T30" s="668"/>
      <c r="U30" s="668"/>
      <c r="V30" s="668"/>
      <c r="W30" s="668"/>
      <c r="X30" s="668"/>
      <c r="Y30" s="668"/>
      <c r="Z30" s="668"/>
      <c r="AA30" s="668"/>
      <c r="AB30" s="668"/>
      <c r="AC30" s="668"/>
      <c r="AD30" s="668"/>
      <c r="AE30" s="1404"/>
    </row>
    <row r="31" spans="2:31">
      <c r="B31" s="674" t="s">
        <v>701</v>
      </c>
      <c r="C31" s="668"/>
      <c r="D31" s="668"/>
      <c r="E31" s="668"/>
      <c r="F31" s="668"/>
      <c r="G31" s="668"/>
      <c r="H31" s="668"/>
      <c r="I31" s="668"/>
      <c r="J31" s="668"/>
      <c r="K31" s="668"/>
      <c r="L31" s="668"/>
      <c r="M31" s="668"/>
      <c r="N31" s="668"/>
      <c r="O31" s="668"/>
      <c r="P31" s="668"/>
      <c r="Q31" s="668"/>
      <c r="R31" s="668"/>
      <c r="S31" s="668"/>
      <c r="T31" s="668"/>
      <c r="U31" s="668"/>
      <c r="V31" s="668"/>
      <c r="W31" s="668"/>
      <c r="X31" s="668"/>
      <c r="Y31" s="668"/>
      <c r="Z31" s="668"/>
      <c r="AA31" s="668"/>
      <c r="AB31" s="668"/>
      <c r="AC31" s="668"/>
      <c r="AD31" s="668"/>
      <c r="AE31" s="1404">
        <f t="shared" si="0"/>
        <v>0</v>
      </c>
    </row>
    <row r="32" spans="2:31">
      <c r="B32" s="674" t="s">
        <v>381</v>
      </c>
      <c r="C32" s="668"/>
      <c r="D32" s="668"/>
      <c r="E32" s="668"/>
      <c r="F32" s="668"/>
      <c r="G32" s="668"/>
      <c r="H32" s="668"/>
      <c r="I32" s="668"/>
      <c r="J32" s="668"/>
      <c r="K32" s="668"/>
      <c r="L32" s="668"/>
      <c r="M32" s="668"/>
      <c r="N32" s="668"/>
      <c r="O32" s="668"/>
      <c r="P32" s="668"/>
      <c r="Q32" s="668"/>
      <c r="R32" s="668"/>
      <c r="S32" s="668"/>
      <c r="T32" s="668"/>
      <c r="U32" s="668"/>
      <c r="V32" s="668"/>
      <c r="W32" s="668"/>
      <c r="X32" s="668"/>
      <c r="Y32" s="668"/>
      <c r="Z32" s="668"/>
      <c r="AA32" s="668"/>
      <c r="AB32" s="668"/>
      <c r="AC32" s="668"/>
      <c r="AD32" s="668"/>
      <c r="AE32" s="1404">
        <f t="shared" si="0"/>
        <v>0</v>
      </c>
    </row>
    <row r="33" spans="2:31">
      <c r="B33" s="674"/>
      <c r="C33" s="668"/>
      <c r="D33" s="668"/>
      <c r="E33" s="668"/>
      <c r="F33" s="668"/>
      <c r="G33" s="668"/>
      <c r="H33" s="668"/>
      <c r="I33" s="668"/>
      <c r="J33" s="668"/>
      <c r="K33" s="668"/>
      <c r="L33" s="668"/>
      <c r="M33" s="668"/>
      <c r="N33" s="668"/>
      <c r="O33" s="668"/>
      <c r="P33" s="668"/>
      <c r="Q33" s="668"/>
      <c r="R33" s="668"/>
      <c r="S33" s="668"/>
      <c r="T33" s="668"/>
      <c r="U33" s="668"/>
      <c r="V33" s="668"/>
      <c r="W33" s="668"/>
      <c r="X33" s="668"/>
      <c r="Y33" s="668"/>
      <c r="Z33" s="668"/>
      <c r="AA33" s="668"/>
      <c r="AB33" s="668"/>
      <c r="AC33" s="668"/>
      <c r="AD33" s="668"/>
      <c r="AE33" s="1404"/>
    </row>
    <row r="34" spans="2:31">
      <c r="B34" s="665" t="s">
        <v>690</v>
      </c>
      <c r="C34" s="668"/>
      <c r="D34" s="668"/>
      <c r="E34" s="668"/>
      <c r="F34" s="668"/>
      <c r="G34" s="668"/>
      <c r="H34" s="668"/>
      <c r="I34" s="668"/>
      <c r="J34" s="668"/>
      <c r="K34" s="668"/>
      <c r="L34" s="668"/>
      <c r="M34" s="668"/>
      <c r="N34" s="668"/>
      <c r="O34" s="668"/>
      <c r="P34" s="668"/>
      <c r="Q34" s="668"/>
      <c r="R34" s="668"/>
      <c r="S34" s="668"/>
      <c r="T34" s="668"/>
      <c r="U34" s="668"/>
      <c r="V34" s="668"/>
      <c r="W34" s="668"/>
      <c r="X34" s="668"/>
      <c r="Y34" s="668"/>
      <c r="Z34" s="668"/>
      <c r="AA34" s="668"/>
      <c r="AB34" s="668"/>
      <c r="AC34" s="668"/>
      <c r="AD34" s="668"/>
      <c r="AE34" s="667">
        <f t="shared" si="0"/>
        <v>0</v>
      </c>
    </row>
    <row r="35" spans="2:31">
      <c r="B35" s="674" t="s">
        <v>691</v>
      </c>
      <c r="C35" s="668"/>
      <c r="D35" s="668"/>
      <c r="E35" s="668"/>
      <c r="F35" s="668"/>
      <c r="G35" s="668"/>
      <c r="H35" s="668"/>
      <c r="I35" s="668"/>
      <c r="J35" s="668"/>
      <c r="K35" s="668"/>
      <c r="L35" s="668"/>
      <c r="M35" s="668"/>
      <c r="N35" s="668"/>
      <c r="O35" s="668"/>
      <c r="P35" s="668"/>
      <c r="Q35" s="668"/>
      <c r="R35" s="668"/>
      <c r="S35" s="668"/>
      <c r="T35" s="668"/>
      <c r="U35" s="668"/>
      <c r="V35" s="668"/>
      <c r="W35" s="668"/>
      <c r="X35" s="668"/>
      <c r="Y35" s="668"/>
      <c r="Z35" s="668"/>
      <c r="AA35" s="668"/>
      <c r="AB35" s="668"/>
      <c r="AC35" s="668"/>
      <c r="AD35" s="668"/>
      <c r="AE35" s="667">
        <f t="shared" si="0"/>
        <v>0</v>
      </c>
    </row>
    <row r="36" spans="2:31">
      <c r="B36" s="674" t="s">
        <v>692</v>
      </c>
      <c r="C36" s="668"/>
      <c r="D36" s="668"/>
      <c r="E36" s="668"/>
      <c r="F36" s="668"/>
      <c r="G36" s="668"/>
      <c r="H36" s="668"/>
      <c r="I36" s="668"/>
      <c r="J36" s="668"/>
      <c r="K36" s="668"/>
      <c r="L36" s="668"/>
      <c r="M36" s="668"/>
      <c r="N36" s="668"/>
      <c r="O36" s="668"/>
      <c r="P36" s="668"/>
      <c r="Q36" s="668"/>
      <c r="R36" s="668"/>
      <c r="S36" s="668"/>
      <c r="T36" s="668"/>
      <c r="U36" s="668"/>
      <c r="V36" s="668"/>
      <c r="W36" s="668"/>
      <c r="X36" s="668"/>
      <c r="Y36" s="668"/>
      <c r="Z36" s="668"/>
      <c r="AA36" s="668"/>
      <c r="AB36" s="668"/>
      <c r="AC36" s="668"/>
      <c r="AD36" s="668"/>
      <c r="AE36" s="667">
        <f t="shared" si="0"/>
        <v>0</v>
      </c>
    </row>
    <row r="37" spans="2:31">
      <c r="B37" s="674" t="s">
        <v>693</v>
      </c>
      <c r="C37" s="668"/>
      <c r="D37" s="668"/>
      <c r="E37" s="668"/>
      <c r="F37" s="668"/>
      <c r="G37" s="668"/>
      <c r="H37" s="668"/>
      <c r="I37" s="668"/>
      <c r="J37" s="668"/>
      <c r="K37" s="668"/>
      <c r="L37" s="668"/>
      <c r="M37" s="668"/>
      <c r="N37" s="668"/>
      <c r="O37" s="668"/>
      <c r="P37" s="668"/>
      <c r="Q37" s="668"/>
      <c r="R37" s="668"/>
      <c r="S37" s="668"/>
      <c r="T37" s="668"/>
      <c r="U37" s="668"/>
      <c r="V37" s="668"/>
      <c r="W37" s="668"/>
      <c r="X37" s="668"/>
      <c r="Y37" s="668"/>
      <c r="Z37" s="668"/>
      <c r="AA37" s="668"/>
      <c r="AB37" s="668"/>
      <c r="AC37" s="668"/>
      <c r="AD37" s="668"/>
      <c r="AE37" s="667">
        <f t="shared" si="0"/>
        <v>0</v>
      </c>
    </row>
    <row r="38" spans="2:31">
      <c r="B38" s="674" t="s">
        <v>694</v>
      </c>
      <c r="C38" s="668"/>
      <c r="D38" s="668"/>
      <c r="E38" s="668"/>
      <c r="F38" s="668"/>
      <c r="G38" s="668"/>
      <c r="H38" s="668"/>
      <c r="I38" s="668"/>
      <c r="J38" s="668"/>
      <c r="K38" s="668"/>
      <c r="L38" s="668"/>
      <c r="M38" s="668"/>
      <c r="N38" s="668"/>
      <c r="O38" s="668"/>
      <c r="P38" s="668"/>
      <c r="Q38" s="668"/>
      <c r="R38" s="668"/>
      <c r="S38" s="668"/>
      <c r="T38" s="668"/>
      <c r="U38" s="668"/>
      <c r="V38" s="668"/>
      <c r="W38" s="668"/>
      <c r="X38" s="668"/>
      <c r="Y38" s="668"/>
      <c r="Z38" s="668"/>
      <c r="AA38" s="668"/>
      <c r="AB38" s="668"/>
      <c r="AC38" s="675"/>
      <c r="AD38" s="668"/>
      <c r="AE38" s="1405">
        <f t="shared" si="0"/>
        <v>0</v>
      </c>
    </row>
    <row r="39" spans="2:31">
      <c r="B39" s="665" t="s">
        <v>695</v>
      </c>
      <c r="C39" s="668"/>
      <c r="D39" s="668"/>
      <c r="E39" s="668"/>
      <c r="F39" s="668"/>
      <c r="G39" s="668"/>
      <c r="H39" s="668"/>
      <c r="I39" s="668"/>
      <c r="J39" s="668"/>
      <c r="K39" s="668"/>
      <c r="L39" s="668"/>
      <c r="M39" s="668"/>
      <c r="N39" s="668"/>
      <c r="O39" s="668"/>
      <c r="P39" s="668"/>
      <c r="Q39" s="668"/>
      <c r="R39" s="668"/>
      <c r="S39" s="668"/>
      <c r="T39" s="668"/>
      <c r="U39" s="668"/>
      <c r="V39" s="668"/>
      <c r="W39" s="668"/>
      <c r="X39" s="668"/>
      <c r="Y39" s="668"/>
      <c r="Z39" s="668"/>
      <c r="AA39" s="668"/>
      <c r="AB39" s="668"/>
      <c r="AC39" s="669"/>
      <c r="AD39" s="668"/>
      <c r="AE39" s="1405">
        <f t="shared" si="0"/>
        <v>0</v>
      </c>
    </row>
    <row r="40" spans="2:31">
      <c r="B40" s="665" t="s">
        <v>696</v>
      </c>
      <c r="C40" s="668"/>
      <c r="D40" s="668"/>
      <c r="E40" s="668"/>
      <c r="F40" s="668"/>
      <c r="G40" s="668"/>
      <c r="H40" s="668"/>
      <c r="I40" s="668"/>
      <c r="J40" s="668"/>
      <c r="K40" s="668"/>
      <c r="L40" s="668"/>
      <c r="M40" s="668"/>
      <c r="N40" s="668"/>
      <c r="O40" s="668"/>
      <c r="P40" s="668"/>
      <c r="Q40" s="668"/>
      <c r="R40" s="668"/>
      <c r="S40" s="668"/>
      <c r="T40" s="668"/>
      <c r="U40" s="668"/>
      <c r="V40" s="668"/>
      <c r="W40" s="668"/>
      <c r="X40" s="668"/>
      <c r="Y40" s="668"/>
      <c r="Z40" s="668"/>
      <c r="AA40" s="668"/>
      <c r="AB40" s="668"/>
      <c r="AC40" s="669"/>
      <c r="AD40" s="668"/>
      <c r="AE40" s="1405">
        <f t="shared" si="0"/>
        <v>0</v>
      </c>
    </row>
    <row r="41" spans="2:31">
      <c r="B41" s="665" t="s">
        <v>697</v>
      </c>
      <c r="C41" s="668">
        <f>SUM(C34:C40)</f>
        <v>0</v>
      </c>
      <c r="D41" s="668">
        <f>SUM(D34:D40)</f>
        <v>0</v>
      </c>
      <c r="E41" s="668">
        <f t="shared" ref="E41:AC41" si="3">SUM(E34:E40)</f>
        <v>0</v>
      </c>
      <c r="F41" s="668">
        <f t="shared" si="3"/>
        <v>0</v>
      </c>
      <c r="G41" s="668">
        <f t="shared" si="3"/>
        <v>0</v>
      </c>
      <c r="H41" s="668">
        <f t="shared" si="3"/>
        <v>0</v>
      </c>
      <c r="I41" s="668">
        <f t="shared" si="3"/>
        <v>0</v>
      </c>
      <c r="J41" s="668">
        <f t="shared" si="3"/>
        <v>0</v>
      </c>
      <c r="K41" s="668">
        <f t="shared" si="3"/>
        <v>0</v>
      </c>
      <c r="L41" s="668">
        <f t="shared" si="3"/>
        <v>0</v>
      </c>
      <c r="M41" s="668">
        <f t="shared" si="3"/>
        <v>0</v>
      </c>
      <c r="N41" s="668">
        <f t="shared" si="3"/>
        <v>0</v>
      </c>
      <c r="O41" s="668">
        <f t="shared" si="3"/>
        <v>0</v>
      </c>
      <c r="P41" s="668">
        <f t="shared" si="3"/>
        <v>0</v>
      </c>
      <c r="Q41" s="668">
        <f t="shared" si="3"/>
        <v>0</v>
      </c>
      <c r="R41" s="668">
        <f t="shared" si="3"/>
        <v>0</v>
      </c>
      <c r="S41" s="668">
        <f>SUM(S34:S40)</f>
        <v>0</v>
      </c>
      <c r="T41" s="668">
        <f t="shared" si="3"/>
        <v>0</v>
      </c>
      <c r="U41" s="668">
        <f t="shared" si="3"/>
        <v>0</v>
      </c>
      <c r="V41" s="668">
        <f t="shared" si="3"/>
        <v>0</v>
      </c>
      <c r="W41" s="668">
        <f t="shared" si="3"/>
        <v>0</v>
      </c>
      <c r="X41" s="668">
        <f t="shared" si="3"/>
        <v>0</v>
      </c>
      <c r="Y41" s="668">
        <f t="shared" si="3"/>
        <v>0</v>
      </c>
      <c r="Z41" s="668">
        <f t="shared" si="3"/>
        <v>0</v>
      </c>
      <c r="AA41" s="668">
        <f t="shared" si="3"/>
        <v>0</v>
      </c>
      <c r="AB41" s="668">
        <f t="shared" si="3"/>
        <v>0</v>
      </c>
      <c r="AC41" s="668">
        <f t="shared" si="3"/>
        <v>0</v>
      </c>
      <c r="AD41" s="668">
        <f>SUM(AD34:AD40)</f>
        <v>0</v>
      </c>
      <c r="AE41" s="667">
        <f>SUM(C41:AD41)</f>
        <v>0</v>
      </c>
    </row>
    <row r="42" spans="2:31" ht="16.5" thickBot="1">
      <c r="B42" s="1406" t="s">
        <v>698</v>
      </c>
      <c r="C42" s="1407" t="e">
        <f>C41/C22</f>
        <v>#DIV/0!</v>
      </c>
      <c r="D42" s="1408" t="e">
        <f t="shared" ref="D42:AD42" si="4">D41/D22</f>
        <v>#DIV/0!</v>
      </c>
      <c r="E42" s="1408" t="e">
        <f t="shared" si="4"/>
        <v>#DIV/0!</v>
      </c>
      <c r="F42" s="1408" t="e">
        <f t="shared" si="4"/>
        <v>#DIV/0!</v>
      </c>
      <c r="G42" s="1408" t="e">
        <f t="shared" si="4"/>
        <v>#DIV/0!</v>
      </c>
      <c r="H42" s="1408" t="e">
        <f t="shared" si="4"/>
        <v>#DIV/0!</v>
      </c>
      <c r="I42" s="1408" t="e">
        <f t="shared" si="4"/>
        <v>#DIV/0!</v>
      </c>
      <c r="J42" s="1408" t="e">
        <f t="shared" si="4"/>
        <v>#DIV/0!</v>
      </c>
      <c r="K42" s="1408" t="e">
        <f t="shared" si="4"/>
        <v>#DIV/0!</v>
      </c>
      <c r="L42" s="1408" t="e">
        <f t="shared" si="4"/>
        <v>#DIV/0!</v>
      </c>
      <c r="M42" s="1408" t="e">
        <f t="shared" si="4"/>
        <v>#DIV/0!</v>
      </c>
      <c r="N42" s="1408" t="e">
        <f t="shared" si="4"/>
        <v>#DIV/0!</v>
      </c>
      <c r="O42" s="1408" t="e">
        <f t="shared" si="4"/>
        <v>#DIV/0!</v>
      </c>
      <c r="P42" s="1408" t="e">
        <f t="shared" si="4"/>
        <v>#DIV/0!</v>
      </c>
      <c r="Q42" s="1408" t="e">
        <f t="shared" si="4"/>
        <v>#DIV/0!</v>
      </c>
      <c r="R42" s="1408" t="e">
        <f t="shared" si="4"/>
        <v>#DIV/0!</v>
      </c>
      <c r="S42" s="1408" t="e">
        <f t="shared" si="4"/>
        <v>#DIV/0!</v>
      </c>
      <c r="T42" s="1408" t="e">
        <f t="shared" si="4"/>
        <v>#DIV/0!</v>
      </c>
      <c r="U42" s="1408" t="e">
        <f t="shared" si="4"/>
        <v>#DIV/0!</v>
      </c>
      <c r="V42" s="1408" t="e">
        <f t="shared" si="4"/>
        <v>#DIV/0!</v>
      </c>
      <c r="W42" s="1408" t="e">
        <f t="shared" si="4"/>
        <v>#DIV/0!</v>
      </c>
      <c r="X42" s="1408" t="e">
        <f t="shared" si="4"/>
        <v>#DIV/0!</v>
      </c>
      <c r="Y42" s="1408" t="e">
        <f t="shared" si="4"/>
        <v>#DIV/0!</v>
      </c>
      <c r="Z42" s="1408" t="e">
        <f t="shared" si="4"/>
        <v>#DIV/0!</v>
      </c>
      <c r="AA42" s="1408" t="e">
        <f t="shared" si="4"/>
        <v>#DIV/0!</v>
      </c>
      <c r="AB42" s="1408" t="e">
        <f t="shared" si="4"/>
        <v>#DIV/0!</v>
      </c>
      <c r="AC42" s="1408" t="e">
        <f t="shared" si="4"/>
        <v>#DIV/0!</v>
      </c>
      <c r="AD42" s="1408" t="e">
        <f t="shared" si="4"/>
        <v>#DIV/0!</v>
      </c>
      <c r="AE42" s="1409" t="e">
        <f>AE41/AE22</f>
        <v>#DIV/0!</v>
      </c>
    </row>
    <row r="43" spans="2:31" ht="16.5" thickTop="1"/>
  </sheetData>
  <mergeCells count="4">
    <mergeCell ref="B4:AE4"/>
    <mergeCell ref="B5:AE5"/>
    <mergeCell ref="B6:AE6"/>
    <mergeCell ref="B7:AE7"/>
  </mergeCells>
  <conditionalFormatting sqref="AB39:AC39">
    <cfRule type="expression" dxfId="0" priority="1" stopIfTrue="1">
      <formula>MOD(ROW(),2)=1</formula>
    </cfRule>
  </conditionalFormatting>
  <hyperlinks>
    <hyperlink ref="B2" location="TOC!A1" display="TOC" xr:uid="{00000000-0004-0000-1300-000000000000}"/>
  </hyperlinks>
  <printOptions horizontalCentered="1" headings="1"/>
  <pageMargins left="0.5" right="0.5" top="0.75" bottom="0.8" header="0.25" footer="0.25"/>
  <pageSetup scale="75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10">
    <tabColor rgb="FF993300"/>
  </sheetPr>
  <dimension ref="A1:AB66"/>
  <sheetViews>
    <sheetView tabSelected="1" topLeftCell="A21" zoomScale="70" zoomScaleNormal="70" workbookViewId="0">
      <selection activeCell="M33" sqref="M33"/>
    </sheetView>
  </sheetViews>
  <sheetFormatPr defaultColWidth="9" defaultRowHeight="15.75" outlineLevelCol="1"/>
  <cols>
    <col min="1" max="1" width="41.5" style="1777" customWidth="1"/>
    <col min="2" max="8" width="14.625" style="1777" customWidth="1"/>
    <col min="9" max="9" width="18.875" style="1777" bestFit="1" customWidth="1"/>
    <col min="10" max="26" width="18.875" style="1777" customWidth="1" outlineLevel="1"/>
    <col min="27" max="27" width="15.75" style="1777" customWidth="1"/>
    <col min="28" max="28" width="14" style="1777" customWidth="1"/>
    <col min="29" max="16384" width="9" style="1777"/>
  </cols>
  <sheetData>
    <row r="1" spans="1:28">
      <c r="A1" s="1798"/>
    </row>
    <row r="2" spans="1:28">
      <c r="A2" s="1799" t="s">
        <v>632</v>
      </c>
    </row>
    <row r="3" spans="1:28" ht="16.5" thickBot="1">
      <c r="A3" s="1800"/>
    </row>
    <row r="4" spans="1:28" ht="19.5" customHeight="1" thickTop="1">
      <c r="A4" s="2194" t="s">
        <v>54</v>
      </c>
      <c r="B4" s="2195"/>
      <c r="C4" s="2195"/>
      <c r="D4" s="2195"/>
      <c r="E4" s="2195"/>
      <c r="F4" s="2195"/>
      <c r="G4" s="2195"/>
      <c r="H4" s="2195"/>
      <c r="I4" s="2195"/>
      <c r="J4" s="2195"/>
      <c r="K4" s="2195"/>
      <c r="L4" s="2195"/>
      <c r="M4" s="2195"/>
      <c r="N4" s="2195"/>
      <c r="O4" s="2195"/>
      <c r="P4" s="2195"/>
      <c r="Q4" s="2195"/>
      <c r="R4" s="2195"/>
      <c r="S4" s="2195"/>
      <c r="T4" s="2195"/>
      <c r="U4" s="2195"/>
      <c r="V4" s="2195"/>
      <c r="W4" s="2195"/>
      <c r="X4" s="2195"/>
      <c r="Y4" s="2195"/>
      <c r="Z4" s="2195"/>
      <c r="AA4" s="2196"/>
    </row>
    <row r="5" spans="1:28" ht="15.75" customHeight="1">
      <c r="A5" s="2197" t="s">
        <v>56</v>
      </c>
      <c r="B5" s="2198"/>
      <c r="C5" s="2198"/>
      <c r="D5" s="2198"/>
      <c r="E5" s="2198"/>
      <c r="F5" s="2198"/>
      <c r="G5" s="2198"/>
      <c r="H5" s="2198"/>
      <c r="I5" s="2198"/>
      <c r="J5" s="2198"/>
      <c r="K5" s="2198"/>
      <c r="L5" s="2198"/>
      <c r="M5" s="2198"/>
      <c r="N5" s="2198"/>
      <c r="O5" s="2198"/>
      <c r="P5" s="2198"/>
      <c r="Q5" s="2198"/>
      <c r="R5" s="2198"/>
      <c r="S5" s="2198"/>
      <c r="T5" s="2198"/>
      <c r="U5" s="2198"/>
      <c r="V5" s="2198"/>
      <c r="W5" s="2198"/>
      <c r="X5" s="2198"/>
      <c r="Y5" s="2198"/>
      <c r="Z5" s="2198"/>
      <c r="AA5" s="2199"/>
    </row>
    <row r="6" spans="1:28" ht="16.5" customHeight="1" thickBot="1">
      <c r="A6" s="2200" t="s">
        <v>800</v>
      </c>
      <c r="B6" s="2201"/>
      <c r="C6" s="2201"/>
      <c r="D6" s="2201"/>
      <c r="E6" s="2201"/>
      <c r="F6" s="2201"/>
      <c r="G6" s="2201"/>
      <c r="H6" s="2201"/>
      <c r="I6" s="2201"/>
      <c r="J6" s="2201"/>
      <c r="K6" s="2201"/>
      <c r="L6" s="2201"/>
      <c r="M6" s="2201"/>
      <c r="N6" s="2201"/>
      <c r="O6" s="2201"/>
      <c r="P6" s="2201"/>
      <c r="Q6" s="2201"/>
      <c r="R6" s="2201"/>
      <c r="S6" s="2201"/>
      <c r="T6" s="2201"/>
      <c r="U6" s="2201"/>
      <c r="V6" s="2201"/>
      <c r="W6" s="2201"/>
      <c r="X6" s="2201"/>
      <c r="Y6" s="2201"/>
      <c r="Z6" s="2201"/>
      <c r="AA6" s="2202"/>
    </row>
    <row r="7" spans="1:28">
      <c r="A7" s="1801">
        <f>'Sch 1- Rate Base '!E5</f>
        <v>0</v>
      </c>
      <c r="B7" s="1802"/>
      <c r="C7" s="1803" t="s">
        <v>802</v>
      </c>
      <c r="D7" s="1804"/>
      <c r="E7" s="1805"/>
      <c r="F7" s="1806"/>
      <c r="G7" s="1807"/>
      <c r="H7" s="1778"/>
      <c r="I7" s="1778"/>
      <c r="J7" s="1778"/>
      <c r="K7" s="1778"/>
      <c r="L7" s="1778"/>
      <c r="M7" s="1778"/>
      <c r="N7" s="1778"/>
      <c r="O7" s="1778"/>
      <c r="P7" s="1778"/>
      <c r="Q7" s="1778"/>
      <c r="R7" s="1778"/>
      <c r="S7" s="1778"/>
      <c r="T7" s="1778"/>
      <c r="U7" s="1778"/>
      <c r="V7" s="1778"/>
      <c r="W7" s="1778"/>
      <c r="X7" s="1778"/>
      <c r="Y7" s="1778"/>
      <c r="Z7" s="1778"/>
      <c r="AA7" s="1779"/>
    </row>
    <row r="8" spans="1:28" ht="16.5" thickBot="1">
      <c r="A8" s="1808">
        <f>'Sch 1- Rate Base '!E7</f>
        <v>0</v>
      </c>
      <c r="B8" s="1809">
        <f>'Sch 1- Rate Base '!E6</f>
        <v>0</v>
      </c>
      <c r="C8" s="1810" t="s">
        <v>803</v>
      </c>
      <c r="D8" s="1811"/>
      <c r="E8" s="1812"/>
      <c r="F8" s="1806"/>
      <c r="G8" s="1807"/>
      <c r="H8" s="1778"/>
      <c r="I8" s="1778"/>
      <c r="J8" s="1778"/>
      <c r="K8" s="1778"/>
      <c r="L8" s="1778"/>
      <c r="M8" s="1778"/>
      <c r="N8" s="1778"/>
      <c r="O8" s="1778"/>
      <c r="P8" s="1778"/>
      <c r="Q8" s="1778"/>
      <c r="R8" s="1778"/>
      <c r="S8" s="1778"/>
      <c r="T8" s="1778"/>
      <c r="U8" s="1778"/>
      <c r="V8" s="1778"/>
      <c r="W8" s="1778"/>
      <c r="X8" s="1778"/>
      <c r="Y8" s="1778"/>
      <c r="Z8" s="1778"/>
      <c r="AA8" s="1779"/>
    </row>
    <row r="9" spans="1:28">
      <c r="A9" s="1813"/>
      <c r="B9" s="1780"/>
      <c r="C9" s="1781" t="s">
        <v>804</v>
      </c>
      <c r="D9" s="1781"/>
      <c r="E9" s="1781"/>
      <c r="F9" s="1806"/>
      <c r="G9" s="1807"/>
      <c r="H9" s="1778"/>
      <c r="I9" s="1778"/>
      <c r="J9" s="1778"/>
      <c r="K9" s="1778"/>
      <c r="L9" s="1778"/>
      <c r="M9" s="1778"/>
      <c r="N9" s="1778"/>
      <c r="O9" s="1778"/>
      <c r="P9" s="1778"/>
      <c r="Q9" s="1778"/>
      <c r="R9" s="1778"/>
      <c r="S9" s="1778"/>
      <c r="T9" s="1778"/>
      <c r="U9" s="1778"/>
      <c r="V9" s="1778"/>
      <c r="W9" s="1778"/>
      <c r="X9" s="1778"/>
      <c r="Y9" s="1778"/>
      <c r="Z9" s="1778"/>
      <c r="AA9" s="1779"/>
      <c r="AB9" s="2193"/>
    </row>
    <row r="10" spans="1:28" ht="16.5" thickBot="1">
      <c r="A10" s="1813" t="s">
        <v>271</v>
      </c>
      <c r="B10" s="1814">
        <f>'Sch 2 -Rate of Return'!E14</f>
        <v>0</v>
      </c>
      <c r="C10" s="1782" t="s">
        <v>805</v>
      </c>
      <c r="D10" s="1782"/>
      <c r="E10" s="1782"/>
      <c r="F10" s="1778"/>
      <c r="G10" s="1778"/>
      <c r="H10" s="1778"/>
      <c r="I10" s="1778"/>
      <c r="J10" s="1778"/>
      <c r="K10" s="1778"/>
      <c r="L10" s="1778"/>
      <c r="M10" s="1778"/>
      <c r="N10" s="1778"/>
      <c r="O10" s="1778"/>
      <c r="P10" s="1778"/>
      <c r="Q10" s="1778"/>
      <c r="R10" s="1778"/>
      <c r="S10" s="1778"/>
      <c r="T10" s="1778"/>
      <c r="U10" s="1778"/>
      <c r="V10" s="1778"/>
      <c r="W10" s="1778"/>
      <c r="X10" s="1778"/>
      <c r="Y10" s="1778"/>
      <c r="Z10" s="1778"/>
      <c r="AA10" s="1783"/>
      <c r="AB10" s="2193"/>
    </row>
    <row r="11" spans="1:28" ht="19.5" thickBot="1">
      <c r="A11" s="1815"/>
      <c r="B11" s="1816">
        <f t="shared" ref="B11:I11" si="0">IF(B14="Coal", 1,IF(B14="Hydro",2,IF(B14="Geo-Therm", 1, IF(B14="Natural Gas", 3,IF(B14="Wind",3,IF(B14= "Form 1 LF",4,IF(B14="Form 1 SF",5,"")))))))</f>
        <v>3</v>
      </c>
      <c r="C11" s="1816" t="str">
        <f t="shared" si="0"/>
        <v/>
      </c>
      <c r="D11" s="1816" t="str">
        <f t="shared" si="0"/>
        <v/>
      </c>
      <c r="E11" s="1816" t="str">
        <f t="shared" si="0"/>
        <v/>
      </c>
      <c r="F11" s="1817" t="str">
        <f t="shared" si="0"/>
        <v/>
      </c>
      <c r="G11" s="1816" t="str">
        <f t="shared" si="0"/>
        <v/>
      </c>
      <c r="H11" s="1816" t="str">
        <f t="shared" si="0"/>
        <v/>
      </c>
      <c r="I11" s="1816" t="str">
        <f t="shared" si="0"/>
        <v/>
      </c>
      <c r="J11" s="1818"/>
      <c r="K11" s="1818"/>
      <c r="L11" s="1818"/>
      <c r="M11" s="1818"/>
      <c r="N11" s="1818"/>
      <c r="O11" s="1818"/>
      <c r="P11" s="1818"/>
      <c r="Q11" s="1818"/>
      <c r="R11" s="1818"/>
      <c r="S11" s="1818"/>
      <c r="T11" s="1818"/>
      <c r="U11" s="1818"/>
      <c r="V11" s="1818"/>
      <c r="W11" s="1818"/>
      <c r="X11" s="1818"/>
      <c r="Y11" s="1818"/>
      <c r="Z11" s="1818"/>
      <c r="AA11" s="1784"/>
      <c r="AB11" s="2193"/>
    </row>
    <row r="12" spans="1:28" ht="19.5" thickBot="1">
      <c r="A12" s="1785"/>
      <c r="B12" s="1819"/>
      <c r="C12" s="1819"/>
      <c r="D12" s="1819"/>
      <c r="E12" s="1819"/>
      <c r="F12" s="1819"/>
      <c r="G12" s="1819"/>
      <c r="H12" s="1819"/>
      <c r="I12" s="1819"/>
      <c r="J12" s="1820"/>
      <c r="K12" s="1820"/>
      <c r="L12" s="1820"/>
      <c r="M12" s="1820"/>
      <c r="N12" s="1820"/>
      <c r="O12" s="1820"/>
      <c r="P12" s="1820"/>
      <c r="Q12" s="1820"/>
      <c r="R12" s="1820"/>
      <c r="S12" s="1820"/>
      <c r="T12" s="1820"/>
      <c r="U12" s="1820"/>
      <c r="V12" s="1820"/>
      <c r="W12" s="1820"/>
      <c r="X12" s="1820"/>
      <c r="Y12" s="1820"/>
      <c r="Z12" s="1820"/>
      <c r="AA12" s="1821" t="s">
        <v>274</v>
      </c>
    </row>
    <row r="13" spans="1:28" ht="19.5" thickBot="1">
      <c r="A13" s="1822" t="s">
        <v>272</v>
      </c>
      <c r="B13" s="1819"/>
      <c r="C13" s="1823"/>
      <c r="D13" s="1819"/>
      <c r="E13" s="1819"/>
      <c r="F13" s="1819"/>
      <c r="G13" s="1819"/>
      <c r="H13" s="1819"/>
      <c r="I13" s="1819"/>
      <c r="J13" s="1824"/>
      <c r="K13" s="1824"/>
      <c r="L13" s="1824"/>
      <c r="M13" s="1824"/>
      <c r="N13" s="1824"/>
      <c r="O13" s="1824"/>
      <c r="P13" s="1824"/>
      <c r="Q13" s="1824"/>
      <c r="R13" s="1824"/>
      <c r="S13" s="1824"/>
      <c r="T13" s="1824"/>
      <c r="U13" s="1824"/>
      <c r="V13" s="1824"/>
      <c r="W13" s="1824"/>
      <c r="X13" s="1824"/>
      <c r="Y13" s="1824"/>
      <c r="Z13" s="1824"/>
      <c r="AA13" s="1825"/>
    </row>
    <row r="14" spans="1:28" ht="16.5" thickBot="1">
      <c r="A14" s="1826" t="s">
        <v>273</v>
      </c>
      <c r="B14" s="2205" t="s">
        <v>769</v>
      </c>
      <c r="C14" s="2205"/>
      <c r="D14" s="2205"/>
      <c r="E14" s="2205"/>
      <c r="F14" s="2205"/>
      <c r="G14" s="2205"/>
      <c r="H14" s="2205"/>
      <c r="I14" s="2205"/>
      <c r="J14" s="2206"/>
      <c r="K14" s="2206"/>
      <c r="L14" s="2206"/>
      <c r="M14" s="2206"/>
      <c r="N14" s="2206"/>
      <c r="O14" s="2206"/>
      <c r="P14" s="2206"/>
      <c r="Q14" s="2206"/>
      <c r="R14" s="2206"/>
      <c r="S14" s="2206"/>
      <c r="T14" s="2206"/>
      <c r="U14" s="2206"/>
      <c r="V14" s="2206"/>
      <c r="W14" s="2206"/>
      <c r="X14" s="2206"/>
      <c r="Y14" s="2206"/>
      <c r="Z14" s="2206"/>
      <c r="AA14" s="1786"/>
    </row>
    <row r="15" spans="1:28">
      <c r="A15" s="1827" t="s">
        <v>504</v>
      </c>
      <c r="B15" s="2207"/>
      <c r="C15" s="2207"/>
      <c r="D15" s="2207"/>
      <c r="E15" s="2208"/>
      <c r="F15" s="2208"/>
      <c r="G15" s="2208"/>
      <c r="H15" s="2207"/>
      <c r="I15" s="2207"/>
      <c r="J15" s="2208"/>
      <c r="K15" s="2208"/>
      <c r="L15" s="2208"/>
      <c r="M15" s="2208"/>
      <c r="N15" s="2208"/>
      <c r="O15" s="2208"/>
      <c r="P15" s="2208"/>
      <c r="Q15" s="2208"/>
      <c r="R15" s="2208"/>
      <c r="S15" s="2208"/>
      <c r="T15" s="2208"/>
      <c r="U15" s="2208"/>
      <c r="V15" s="2208"/>
      <c r="W15" s="2208"/>
      <c r="X15" s="2208"/>
      <c r="Y15" s="2208"/>
      <c r="Z15" s="2208"/>
      <c r="AA15" s="1745">
        <f>SUM(B15:I15)</f>
        <v>0</v>
      </c>
    </row>
    <row r="16" spans="1:28">
      <c r="A16" s="1828"/>
      <c r="B16" s="2207"/>
      <c r="C16" s="2207"/>
      <c r="D16" s="2207"/>
      <c r="E16" s="2208"/>
      <c r="F16" s="2208"/>
      <c r="G16" s="2208"/>
      <c r="H16" s="2207"/>
      <c r="I16" s="2207"/>
      <c r="J16" s="2208"/>
      <c r="K16" s="2208"/>
      <c r="L16" s="2208"/>
      <c r="M16" s="2208"/>
      <c r="N16" s="2208"/>
      <c r="O16" s="2208"/>
      <c r="P16" s="2208"/>
      <c r="Q16" s="2208"/>
      <c r="R16" s="2208"/>
      <c r="S16" s="2208"/>
      <c r="T16" s="2208"/>
      <c r="U16" s="2208"/>
      <c r="V16" s="2208"/>
      <c r="W16" s="2208"/>
      <c r="X16" s="2208"/>
      <c r="Y16" s="2208"/>
      <c r="Z16" s="2208"/>
      <c r="AA16" s="1790"/>
    </row>
    <row r="17" spans="1:28">
      <c r="A17" s="1827" t="s">
        <v>772</v>
      </c>
      <c r="B17" s="2209"/>
      <c r="C17" s="2209"/>
      <c r="D17" s="2210"/>
      <c r="E17" s="2210"/>
      <c r="F17" s="2210"/>
      <c r="G17" s="2209"/>
      <c r="H17" s="2209"/>
      <c r="I17" s="2209"/>
      <c r="J17" s="2210"/>
      <c r="K17" s="2210"/>
      <c r="L17" s="2210"/>
      <c r="M17" s="2210"/>
      <c r="N17" s="2210"/>
      <c r="O17" s="2210"/>
      <c r="P17" s="2210"/>
      <c r="Q17" s="2210"/>
      <c r="R17" s="2210"/>
      <c r="S17" s="2210"/>
      <c r="T17" s="2210"/>
      <c r="U17" s="2210"/>
      <c r="V17" s="2210"/>
      <c r="W17" s="2210"/>
      <c r="X17" s="2210"/>
      <c r="Y17" s="2210"/>
      <c r="Z17" s="2210"/>
      <c r="AA17" s="1745">
        <f>SUM(B17:I17)</f>
        <v>0</v>
      </c>
    </row>
    <row r="18" spans="1:28">
      <c r="A18" s="1827" t="s">
        <v>773</v>
      </c>
      <c r="B18" s="1793"/>
      <c r="C18" s="1793"/>
      <c r="D18" s="1793"/>
      <c r="E18" s="1793"/>
      <c r="F18" s="1793"/>
      <c r="G18" s="1793"/>
      <c r="H18" s="1793"/>
      <c r="I18" s="1793"/>
      <c r="J18" s="1794"/>
      <c r="K18" s="1794"/>
      <c r="L18" s="1794"/>
      <c r="M18" s="1794"/>
      <c r="N18" s="1794"/>
      <c r="O18" s="1794"/>
      <c r="P18" s="1794"/>
      <c r="Q18" s="1794"/>
      <c r="R18" s="1794"/>
      <c r="S18" s="1794"/>
      <c r="T18" s="1794"/>
      <c r="U18" s="1794"/>
      <c r="V18" s="1794"/>
      <c r="W18" s="1794"/>
      <c r="X18" s="1794"/>
      <c r="Y18" s="1794"/>
      <c r="Z18" s="1794"/>
      <c r="AA18" s="1791">
        <f>-ABS(SUM(B18:I18))</f>
        <v>0</v>
      </c>
    </row>
    <row r="19" spans="1:28">
      <c r="A19" s="1828"/>
      <c r="B19" s="2211"/>
      <c r="C19" s="2211"/>
      <c r="D19" s="2211"/>
      <c r="E19" s="2211"/>
      <c r="F19" s="2211"/>
      <c r="G19" s="2211"/>
      <c r="H19" s="2211"/>
      <c r="I19" s="2211"/>
      <c r="J19" s="2212"/>
      <c r="K19" s="2212"/>
      <c r="L19" s="2212"/>
      <c r="M19" s="2212"/>
      <c r="N19" s="2212"/>
      <c r="O19" s="2212"/>
      <c r="P19" s="2212"/>
      <c r="Q19" s="2212"/>
      <c r="R19" s="2212"/>
      <c r="S19" s="2212"/>
      <c r="T19" s="2212"/>
      <c r="U19" s="2212"/>
      <c r="V19" s="2212"/>
      <c r="W19" s="2212"/>
      <c r="X19" s="2212"/>
      <c r="Y19" s="2212"/>
      <c r="Z19" s="2212"/>
      <c r="AA19" s="1792"/>
    </row>
    <row r="20" spans="1:28">
      <c r="A20" s="1828" t="s">
        <v>774</v>
      </c>
      <c r="B20" s="2209"/>
      <c r="C20" s="2209"/>
      <c r="D20" s="2209"/>
      <c r="E20" s="2209"/>
      <c r="F20" s="2209"/>
      <c r="G20" s="2209"/>
      <c r="H20" s="2209"/>
      <c r="I20" s="2209"/>
      <c r="J20" s="2210"/>
      <c r="K20" s="2210"/>
      <c r="L20" s="2210"/>
      <c r="M20" s="2210"/>
      <c r="N20" s="2210"/>
      <c r="O20" s="2210"/>
      <c r="P20" s="2210"/>
      <c r="Q20" s="2210"/>
      <c r="R20" s="2210"/>
      <c r="S20" s="2210"/>
      <c r="T20" s="2210"/>
      <c r="U20" s="2210"/>
      <c r="V20" s="2210"/>
      <c r="W20" s="2210"/>
      <c r="X20" s="2210"/>
      <c r="Y20" s="2210"/>
      <c r="Z20" s="2210"/>
      <c r="AA20" s="1790">
        <f>AA17+AA18</f>
        <v>0</v>
      </c>
    </row>
    <row r="21" spans="1:28">
      <c r="A21" s="1827" t="s">
        <v>775</v>
      </c>
      <c r="B21" s="1793"/>
      <c r="C21" s="1793"/>
      <c r="D21" s="1793"/>
      <c r="E21" s="1793"/>
      <c r="F21" s="1793"/>
      <c r="G21" s="1793"/>
      <c r="H21" s="1793"/>
      <c r="I21" s="1793"/>
      <c r="J21" s="1794"/>
      <c r="K21" s="1794"/>
      <c r="L21" s="1794"/>
      <c r="M21" s="1794"/>
      <c r="N21" s="1794"/>
      <c r="O21" s="1794"/>
      <c r="P21" s="1794"/>
      <c r="Q21" s="1794"/>
      <c r="R21" s="1794"/>
      <c r="S21" s="1794"/>
      <c r="T21" s="1794"/>
      <c r="U21" s="1794"/>
      <c r="V21" s="1794"/>
      <c r="W21" s="1794"/>
      <c r="X21" s="1794"/>
      <c r="Y21" s="1794"/>
      <c r="Z21" s="1794"/>
      <c r="AA21" s="1745">
        <f>SUM(B21:I21)</f>
        <v>0</v>
      </c>
    </row>
    <row r="22" spans="1:28">
      <c r="A22" s="1829" t="s">
        <v>776</v>
      </c>
      <c r="B22" s="2213" t="s">
        <v>233</v>
      </c>
      <c r="C22" s="2209"/>
      <c r="D22" s="2209"/>
      <c r="E22" s="2209"/>
      <c r="F22" s="2209"/>
      <c r="G22" s="2209"/>
      <c r="H22" s="1793"/>
      <c r="I22" s="1793"/>
      <c r="J22" s="1794"/>
      <c r="K22" s="1794"/>
      <c r="L22" s="1794"/>
      <c r="M22" s="1794"/>
      <c r="N22" s="1794"/>
      <c r="O22" s="1794"/>
      <c r="P22" s="1794"/>
      <c r="Q22" s="1794"/>
      <c r="R22" s="1794"/>
      <c r="S22" s="1794"/>
      <c r="T22" s="1794"/>
      <c r="U22" s="1794"/>
      <c r="V22" s="1794"/>
      <c r="W22" s="1794"/>
      <c r="X22" s="1794"/>
      <c r="Y22" s="1794"/>
      <c r="Z22" s="1794"/>
      <c r="AA22" s="1775">
        <f>'Sch 1- Rate Base '!G114*Ratios!R50</f>
        <v>0</v>
      </c>
      <c r="AB22" s="1777" t="s">
        <v>99</v>
      </c>
    </row>
    <row r="23" spans="1:28">
      <c r="A23" s="1829" t="s">
        <v>777</v>
      </c>
      <c r="B23" s="2213" t="s">
        <v>382</v>
      </c>
      <c r="C23" s="2209"/>
      <c r="D23" s="2209"/>
      <c r="E23" s="2209"/>
      <c r="F23" s="2209"/>
      <c r="G23" s="2209"/>
      <c r="H23" s="1793"/>
      <c r="I23" s="1793"/>
      <c r="J23" s="1794"/>
      <c r="K23" s="1794"/>
      <c r="L23" s="1794"/>
      <c r="M23" s="1794"/>
      <c r="N23" s="1794"/>
      <c r="O23" s="1794"/>
      <c r="P23" s="1794"/>
      <c r="Q23" s="1794"/>
      <c r="R23" s="1794"/>
      <c r="S23" s="1794"/>
      <c r="T23" s="1794"/>
      <c r="U23" s="1794"/>
      <c r="V23" s="1794"/>
      <c r="W23" s="1794"/>
      <c r="X23" s="1794"/>
      <c r="Y23" s="1794"/>
      <c r="Z23" s="1794"/>
      <c r="AA23" s="1775">
        <f>Ratios!R37-'Sch 1- Rate Base '!G75*Ratios!R38</f>
        <v>0</v>
      </c>
      <c r="AB23" s="1777" t="s">
        <v>811</v>
      </c>
    </row>
    <row r="24" spans="1:28">
      <c r="A24" s="1830" t="s">
        <v>806</v>
      </c>
      <c r="B24" s="2213"/>
      <c r="C24" s="2209"/>
      <c r="D24" s="2209"/>
      <c r="E24" s="2209"/>
      <c r="F24" s="2209"/>
      <c r="G24" s="2209"/>
      <c r="H24" s="1793"/>
      <c r="I24" s="1793"/>
      <c r="J24" s="1794"/>
      <c r="K24" s="1794"/>
      <c r="L24" s="1794"/>
      <c r="M24" s="1794"/>
      <c r="N24" s="1794"/>
      <c r="O24" s="1794"/>
      <c r="P24" s="1794"/>
      <c r="Q24" s="1794"/>
      <c r="R24" s="1794"/>
      <c r="S24" s="1794"/>
      <c r="T24" s="1794"/>
      <c r="U24" s="1794"/>
      <c r="V24" s="1794"/>
      <c r="W24" s="1794"/>
      <c r="X24" s="1794"/>
      <c r="Y24" s="1794"/>
      <c r="Z24" s="1794"/>
      <c r="AA24" s="1776">
        <f>('Sch 1- Rate Base '!H17+'Sch 1- Rate Base '!H18)*Ratios!R3</f>
        <v>0</v>
      </c>
      <c r="AB24" s="1777" t="s">
        <v>812</v>
      </c>
    </row>
    <row r="25" spans="1:28">
      <c r="A25" s="1830" t="s">
        <v>807</v>
      </c>
      <c r="B25" s="2213"/>
      <c r="C25" s="2209"/>
      <c r="D25" s="2209"/>
      <c r="E25" s="2209"/>
      <c r="F25" s="2209"/>
      <c r="G25" s="2209"/>
      <c r="H25" s="1793"/>
      <c r="I25" s="1793"/>
      <c r="J25" s="1794"/>
      <c r="K25" s="1794"/>
      <c r="L25" s="1794"/>
      <c r="M25" s="1794"/>
      <c r="N25" s="1794"/>
      <c r="O25" s="1794"/>
      <c r="P25" s="1794"/>
      <c r="Q25" s="1794"/>
      <c r="R25" s="1794"/>
      <c r="S25" s="1794"/>
      <c r="T25" s="1794"/>
      <c r="U25" s="1794"/>
      <c r="V25" s="1794"/>
      <c r="W25" s="1794"/>
      <c r="X25" s="1794"/>
      <c r="Y25" s="1794"/>
      <c r="Z25" s="1794"/>
      <c r="AA25" s="1776">
        <f>Ratios!R3*'Sch 1- Rate Base '!H92</f>
        <v>0</v>
      </c>
      <c r="AB25" s="1777" t="s">
        <v>812</v>
      </c>
    </row>
    <row r="26" spans="1:28">
      <c r="A26" s="1830" t="s">
        <v>221</v>
      </c>
      <c r="B26" s="2213"/>
      <c r="C26" s="2209"/>
      <c r="D26" s="2209"/>
      <c r="E26" s="2209"/>
      <c r="F26" s="2209"/>
      <c r="G26" s="2209"/>
      <c r="H26" s="1793"/>
      <c r="I26" s="1793"/>
      <c r="J26" s="1794"/>
      <c r="K26" s="1794"/>
      <c r="L26" s="1794"/>
      <c r="M26" s="1794"/>
      <c r="N26" s="1794"/>
      <c r="O26" s="1794"/>
      <c r="P26" s="1794"/>
      <c r="Q26" s="1794"/>
      <c r="R26" s="1794"/>
      <c r="S26" s="1794"/>
      <c r="T26" s="1794"/>
      <c r="U26" s="1794"/>
      <c r="V26" s="1794"/>
      <c r="W26" s="1794"/>
      <c r="X26" s="1794"/>
      <c r="Y26" s="1794"/>
      <c r="Z26" s="1794"/>
      <c r="AA26" s="1776">
        <f>Ratios!R3*'Sch 1- Rate Base '!H99</f>
        <v>0</v>
      </c>
      <c r="AB26" s="1777" t="s">
        <v>812</v>
      </c>
    </row>
    <row r="27" spans="1:28">
      <c r="A27" s="1830" t="s">
        <v>399</v>
      </c>
      <c r="B27" s="2213"/>
      <c r="C27" s="2209"/>
      <c r="D27" s="2209"/>
      <c r="E27" s="2209"/>
      <c r="F27" s="2209"/>
      <c r="G27" s="2209"/>
      <c r="H27" s="1793"/>
      <c r="I27" s="1793"/>
      <c r="J27" s="1794"/>
      <c r="K27" s="1794"/>
      <c r="L27" s="1794"/>
      <c r="M27" s="1794"/>
      <c r="N27" s="1794"/>
      <c r="O27" s="1794"/>
      <c r="P27" s="1794"/>
      <c r="Q27" s="1794"/>
      <c r="R27" s="1794"/>
      <c r="S27" s="1794"/>
      <c r="T27" s="1794"/>
      <c r="U27" s="1794"/>
      <c r="V27" s="1794"/>
      <c r="W27" s="1794"/>
      <c r="X27" s="1794"/>
      <c r="Y27" s="1794"/>
      <c r="Z27" s="1794"/>
      <c r="AA27" s="1855">
        <f>Ratios!R3*('Sch 1- Rate Base '!H104+'Sch 1- Rate Base '!H105)</f>
        <v>0</v>
      </c>
      <c r="AB27" s="1777" t="s">
        <v>812</v>
      </c>
    </row>
    <row r="28" spans="1:28" ht="31.5">
      <c r="A28" s="1830" t="s">
        <v>808</v>
      </c>
      <c r="B28" s="2213"/>
      <c r="C28" s="2209"/>
      <c r="D28" s="2209"/>
      <c r="E28" s="2209"/>
      <c r="F28" s="2209"/>
      <c r="G28" s="2209"/>
      <c r="H28" s="1793"/>
      <c r="I28" s="1793"/>
      <c r="J28" s="1794"/>
      <c r="K28" s="1794"/>
      <c r="L28" s="1794"/>
      <c r="M28" s="1794"/>
      <c r="N28" s="1794"/>
      <c r="O28" s="1794"/>
      <c r="P28" s="1794"/>
      <c r="Q28" s="1794"/>
      <c r="R28" s="1794"/>
      <c r="S28" s="1794"/>
      <c r="T28" s="1794"/>
      <c r="U28" s="1794"/>
      <c r="V28" s="1794"/>
      <c r="W28" s="1794"/>
      <c r="X28" s="1794"/>
      <c r="Y28" s="1794"/>
      <c r="Z28" s="1794"/>
      <c r="AA28" s="1776">
        <f>Ratios!R50*('Sch 1- Rate Base '!H119+'Sch 1- Rate Base '!H120)+Ratios!R3*('Sch 1- Rate Base '!H113+'Sch 1- Rate Base '!H117+'Sch 1- Rate Base '!H118)</f>
        <v>0</v>
      </c>
      <c r="AB28" s="1777" t="s">
        <v>813</v>
      </c>
    </row>
    <row r="29" spans="1:28" ht="31.5">
      <c r="A29" s="1830" t="s">
        <v>809</v>
      </c>
      <c r="B29" s="2213"/>
      <c r="C29" s="2209"/>
      <c r="D29" s="2209"/>
      <c r="E29" s="2209"/>
      <c r="F29" s="2209"/>
      <c r="G29" s="2209"/>
      <c r="H29" s="1793"/>
      <c r="I29" s="1793"/>
      <c r="J29" s="1794"/>
      <c r="K29" s="1794"/>
      <c r="L29" s="1794"/>
      <c r="M29" s="1794"/>
      <c r="N29" s="1794"/>
      <c r="O29" s="1794"/>
      <c r="P29" s="1794"/>
      <c r="Q29" s="1794"/>
      <c r="R29" s="1794"/>
      <c r="S29" s="1794"/>
      <c r="T29" s="1794"/>
      <c r="U29" s="1794"/>
      <c r="V29" s="1794"/>
      <c r="W29" s="1794"/>
      <c r="X29" s="1794"/>
      <c r="Y29" s="1794"/>
      <c r="Z29" s="1794"/>
      <c r="AA29" s="1776">
        <f>Ratios!R59*('Sch 1- Rate Base '!H128+'Sch 1- Rate Base '!H134+'Sch 1- Rate Base '!H138)+Ratios!R3*('Sch 1- Rate Base '!H130+'Sch 1- Rate Base '!H131+'Sch 1- Rate Base '!H135+'Sch 1- Rate Base '!H136)</f>
        <v>0</v>
      </c>
      <c r="AB29" s="1777" t="s">
        <v>814</v>
      </c>
    </row>
    <row r="30" spans="1:28" ht="31.5">
      <c r="A30" s="1830" t="s">
        <v>810</v>
      </c>
      <c r="B30" s="2213"/>
      <c r="C30" s="2209"/>
      <c r="D30" s="2209"/>
      <c r="E30" s="2209"/>
      <c r="F30" s="2209"/>
      <c r="G30" s="2209"/>
      <c r="H30" s="1793"/>
      <c r="I30" s="1793"/>
      <c r="J30" s="1794"/>
      <c r="K30" s="1794"/>
      <c r="L30" s="1794"/>
      <c r="M30" s="1794"/>
      <c r="N30" s="1794"/>
      <c r="O30" s="1794"/>
      <c r="P30" s="1794"/>
      <c r="Q30" s="1794"/>
      <c r="R30" s="1794"/>
      <c r="S30" s="1794"/>
      <c r="T30" s="1794"/>
      <c r="U30" s="1794"/>
      <c r="V30" s="1794"/>
      <c r="W30" s="1794"/>
      <c r="X30" s="1794"/>
      <c r="Y30" s="1794"/>
      <c r="Z30" s="1794"/>
      <c r="AA30" s="1776">
        <f>Ratios!R3*('Sch 1- Rate Base '!H153+'Sch 1- Rate Base '!H154+'Sch 1- Rate Base '!H155)+Ratios!R59*('Sch 1- Rate Base '!H157)</f>
        <v>0</v>
      </c>
      <c r="AB30" s="1777" t="s">
        <v>815</v>
      </c>
    </row>
    <row r="31" spans="1:28" ht="9.75" customHeight="1">
      <c r="A31" s="1831"/>
      <c r="B31" s="2213"/>
      <c r="C31" s="2209"/>
      <c r="D31" s="2209"/>
      <c r="E31" s="2209"/>
      <c r="F31" s="2209"/>
      <c r="G31" s="2209"/>
      <c r="H31" s="1793"/>
      <c r="I31" s="1793"/>
      <c r="J31" s="1794"/>
      <c r="K31" s="1794"/>
      <c r="L31" s="1794"/>
      <c r="M31" s="1794"/>
      <c r="N31" s="1794"/>
      <c r="O31" s="1794"/>
      <c r="P31" s="1794"/>
      <c r="Q31" s="1794"/>
      <c r="R31" s="1794"/>
      <c r="S31" s="1794"/>
      <c r="T31" s="1794"/>
      <c r="U31" s="1794"/>
      <c r="V31" s="1794"/>
      <c r="W31" s="1794"/>
      <c r="X31" s="1794"/>
      <c r="Y31" s="1794"/>
      <c r="Z31" s="1794"/>
      <c r="AA31" s="1790"/>
    </row>
    <row r="32" spans="1:28">
      <c r="A32" s="1832" t="s">
        <v>816</v>
      </c>
      <c r="B32" s="2209"/>
      <c r="C32" s="2209"/>
      <c r="D32" s="2209"/>
      <c r="E32" s="2209"/>
      <c r="F32" s="2209"/>
      <c r="G32" s="2209"/>
      <c r="H32" s="2209"/>
      <c r="I32" s="2209"/>
      <c r="J32" s="2210"/>
      <c r="K32" s="2210"/>
      <c r="L32" s="2210"/>
      <c r="M32" s="2210"/>
      <c r="N32" s="2210"/>
      <c r="O32" s="2210"/>
      <c r="P32" s="2210"/>
      <c r="Q32" s="2210"/>
      <c r="R32" s="2210"/>
      <c r="S32" s="2210"/>
      <c r="T32" s="2210"/>
      <c r="U32" s="2210"/>
      <c r="V32" s="2210"/>
      <c r="W32" s="2210"/>
      <c r="X32" s="2210"/>
      <c r="Y32" s="2210"/>
      <c r="Z32" s="2210"/>
      <c r="AA32" s="1833">
        <f>SUM(AA20:AA30)</f>
        <v>0</v>
      </c>
    </row>
    <row r="33" spans="1:27">
      <c r="A33" s="1834" t="s">
        <v>266</v>
      </c>
      <c r="B33" s="2214"/>
      <c r="C33" s="2214"/>
      <c r="D33" s="2214"/>
      <c r="E33" s="2214"/>
      <c r="F33" s="2214"/>
      <c r="G33" s="2214"/>
      <c r="H33" s="2214"/>
      <c r="I33" s="2214"/>
      <c r="J33" s="2215"/>
      <c r="K33" s="2215"/>
      <c r="L33" s="2215"/>
      <c r="M33" s="2215"/>
      <c r="N33" s="2215"/>
      <c r="O33" s="2215"/>
      <c r="P33" s="2215"/>
      <c r="Q33" s="2215"/>
      <c r="R33" s="2215"/>
      <c r="S33" s="2215"/>
      <c r="T33" s="2215"/>
      <c r="U33" s="2215"/>
      <c r="V33" s="2215"/>
      <c r="W33" s="2215"/>
      <c r="X33" s="2215"/>
      <c r="Y33" s="2215"/>
      <c r="Z33" s="2215"/>
      <c r="AA33" s="1835">
        <f>$B$10</f>
        <v>0</v>
      </c>
    </row>
    <row r="34" spans="1:27">
      <c r="A34" s="1832" t="s">
        <v>817</v>
      </c>
      <c r="B34" s="2209"/>
      <c r="C34" s="2209"/>
      <c r="D34" s="2209"/>
      <c r="E34" s="2209"/>
      <c r="F34" s="2209"/>
      <c r="G34" s="2209"/>
      <c r="H34" s="2209"/>
      <c r="I34" s="2209"/>
      <c r="J34" s="2209"/>
      <c r="K34" s="2209"/>
      <c r="L34" s="2209"/>
      <c r="M34" s="2209"/>
      <c r="N34" s="2209"/>
      <c r="O34" s="2209"/>
      <c r="P34" s="2209"/>
      <c r="Q34" s="2209"/>
      <c r="R34" s="2209"/>
      <c r="S34" s="2209"/>
      <c r="T34" s="2209"/>
      <c r="U34" s="2209"/>
      <c r="V34" s="2209"/>
      <c r="W34" s="2209"/>
      <c r="X34" s="2209"/>
      <c r="Y34" s="2209"/>
      <c r="Z34" s="2209"/>
      <c r="AA34" s="1836">
        <f>AA33*AA32</f>
        <v>0</v>
      </c>
    </row>
    <row r="35" spans="1:27">
      <c r="A35" s="1828"/>
      <c r="B35" s="2209"/>
      <c r="C35" s="2209"/>
      <c r="D35" s="2209"/>
      <c r="E35" s="2210"/>
      <c r="F35" s="2210"/>
      <c r="G35" s="2210"/>
      <c r="H35" s="2209"/>
      <c r="I35" s="2209"/>
      <c r="J35" s="2210"/>
      <c r="K35" s="2210"/>
      <c r="L35" s="2210"/>
      <c r="M35" s="2210"/>
      <c r="N35" s="2210"/>
      <c r="O35" s="2210"/>
      <c r="P35" s="2210"/>
      <c r="Q35" s="2210"/>
      <c r="R35" s="2210"/>
      <c r="S35" s="2210"/>
      <c r="T35" s="2210"/>
      <c r="U35" s="2210"/>
      <c r="V35" s="2210"/>
      <c r="W35" s="2210"/>
      <c r="X35" s="2210"/>
      <c r="Y35" s="2210"/>
      <c r="Z35" s="2210"/>
      <c r="AA35" s="1790"/>
    </row>
    <row r="36" spans="1:27">
      <c r="A36" s="1837" t="s">
        <v>97</v>
      </c>
      <c r="B36" s="2209"/>
      <c r="C36" s="2209"/>
      <c r="D36" s="2209"/>
      <c r="E36" s="2210"/>
      <c r="F36" s="2210"/>
      <c r="G36" s="2210"/>
      <c r="H36" s="2209"/>
      <c r="I36" s="2209"/>
      <c r="J36" s="2210"/>
      <c r="K36" s="2210"/>
      <c r="L36" s="2210"/>
      <c r="M36" s="2210"/>
      <c r="N36" s="2210"/>
      <c r="O36" s="2210"/>
      <c r="P36" s="2210"/>
      <c r="Q36" s="2210"/>
      <c r="R36" s="2210"/>
      <c r="S36" s="2210"/>
      <c r="T36" s="2210"/>
      <c r="U36" s="2210"/>
      <c r="V36" s="2210"/>
      <c r="W36" s="2210"/>
      <c r="X36" s="2210"/>
      <c r="Y36" s="2210"/>
      <c r="Z36" s="2210"/>
      <c r="AA36" s="1790"/>
    </row>
    <row r="37" spans="1:27" ht="18" customHeight="1">
      <c r="A37" s="1838" t="s">
        <v>818</v>
      </c>
      <c r="B37" s="2209"/>
      <c r="C37" s="2209"/>
      <c r="D37" s="2209"/>
      <c r="E37" s="2210"/>
      <c r="F37" s="2210"/>
      <c r="G37" s="2210"/>
      <c r="H37" s="2209"/>
      <c r="I37" s="2209"/>
      <c r="J37" s="2210"/>
      <c r="K37" s="2210"/>
      <c r="L37" s="2210"/>
      <c r="M37" s="2210"/>
      <c r="N37" s="2210"/>
      <c r="O37" s="2210"/>
      <c r="P37" s="2210"/>
      <c r="Q37" s="2210"/>
      <c r="R37" s="2210"/>
      <c r="S37" s="2210"/>
      <c r="T37" s="2210"/>
      <c r="U37" s="2210"/>
      <c r="V37" s="2210"/>
      <c r="W37" s="2210"/>
      <c r="X37" s="2210"/>
      <c r="Y37" s="2210"/>
      <c r="Z37" s="2210"/>
      <c r="AA37" s="1776">
        <f>Ratios!R8*('Sch 3 - Expenses'!H95+'Sch 3 - Expenses'!H96)</f>
        <v>0</v>
      </c>
    </row>
    <row r="38" spans="1:27" ht="32.25" customHeight="1">
      <c r="A38" s="1839" t="s">
        <v>819</v>
      </c>
      <c r="B38" s="2209"/>
      <c r="C38" s="2209"/>
      <c r="D38" s="2209"/>
      <c r="E38" s="2210"/>
      <c r="F38" s="2210"/>
      <c r="G38" s="2210"/>
      <c r="H38" s="2209"/>
      <c r="I38" s="2209"/>
      <c r="J38" s="2210"/>
      <c r="K38" s="2210"/>
      <c r="L38" s="2210"/>
      <c r="M38" s="2210"/>
      <c r="N38" s="2210"/>
      <c r="O38" s="2210"/>
      <c r="P38" s="2210"/>
      <c r="Q38" s="2210"/>
      <c r="R38" s="2210"/>
      <c r="S38" s="2210"/>
      <c r="T38" s="2210"/>
      <c r="U38" s="2210"/>
      <c r="V38" s="2210"/>
      <c r="W38" s="2210"/>
      <c r="X38" s="2210"/>
      <c r="Y38" s="2210"/>
      <c r="Z38" s="2210"/>
      <c r="AA38" s="1745">
        <f>SUM(B38:I38)</f>
        <v>0</v>
      </c>
    </row>
    <row r="39" spans="1:27">
      <c r="A39" s="1840" t="s">
        <v>92</v>
      </c>
      <c r="B39" s="2213" t="s">
        <v>383</v>
      </c>
      <c r="C39" s="2209"/>
      <c r="D39" s="2209"/>
      <c r="E39" s="2209"/>
      <c r="F39" s="2209"/>
      <c r="G39" s="2209"/>
      <c r="H39" s="2209"/>
      <c r="I39" s="2209"/>
      <c r="J39" s="2210"/>
      <c r="K39" s="2210"/>
      <c r="L39" s="2210"/>
      <c r="M39" s="2210"/>
      <c r="N39" s="2210"/>
      <c r="O39" s="2210"/>
      <c r="P39" s="2210"/>
      <c r="Q39" s="2210"/>
      <c r="R39" s="2210"/>
      <c r="S39" s="2210"/>
      <c r="T39" s="2210"/>
      <c r="U39" s="2210"/>
      <c r="V39" s="2210"/>
      <c r="W39" s="2210"/>
      <c r="X39" s="2210"/>
      <c r="Y39" s="2210"/>
      <c r="Z39" s="2210"/>
      <c r="AA39" s="1776">
        <f>Ratios!R38*'Sch 3 - Expenses'!H94</f>
        <v>0</v>
      </c>
    </row>
    <row r="40" spans="1:27">
      <c r="A40" s="1841" t="s">
        <v>820</v>
      </c>
      <c r="B40" s="2209"/>
      <c r="C40" s="2209"/>
      <c r="D40" s="2209"/>
      <c r="E40" s="2210"/>
      <c r="F40" s="2210"/>
      <c r="G40" s="2210"/>
      <c r="H40" s="2209"/>
      <c r="I40" s="2209"/>
      <c r="J40" s="2210"/>
      <c r="K40" s="2210"/>
      <c r="L40" s="2210"/>
      <c r="M40" s="2210"/>
      <c r="N40" s="2210"/>
      <c r="O40" s="2210"/>
      <c r="P40" s="2210"/>
      <c r="Q40" s="2210"/>
      <c r="R40" s="2210"/>
      <c r="S40" s="2210"/>
      <c r="T40" s="2210"/>
      <c r="U40" s="2210"/>
      <c r="V40" s="2210"/>
      <c r="W40" s="2210"/>
      <c r="X40" s="2210"/>
      <c r="Y40" s="2210"/>
      <c r="Z40" s="2210"/>
      <c r="AA40" s="1795">
        <f>SUM(AA37:AA39)</f>
        <v>0</v>
      </c>
    </row>
    <row r="41" spans="1:27">
      <c r="A41" s="1837"/>
      <c r="B41" s="2209"/>
      <c r="C41" s="2209"/>
      <c r="D41" s="2209"/>
      <c r="E41" s="2210"/>
      <c r="F41" s="2210"/>
      <c r="G41" s="2210"/>
      <c r="H41" s="2209"/>
      <c r="I41" s="2209"/>
      <c r="J41" s="2210"/>
      <c r="K41" s="2210"/>
      <c r="L41" s="2210"/>
      <c r="M41" s="2210"/>
      <c r="N41" s="2210"/>
      <c r="O41" s="2210"/>
      <c r="P41" s="2210"/>
      <c r="Q41" s="2210"/>
      <c r="R41" s="2210"/>
      <c r="S41" s="2210"/>
      <c r="T41" s="2210"/>
      <c r="U41" s="2210"/>
      <c r="V41" s="2210"/>
      <c r="W41" s="2210"/>
      <c r="X41" s="2210"/>
      <c r="Y41" s="2210"/>
      <c r="Z41" s="2210"/>
      <c r="AA41" s="1790"/>
    </row>
    <row r="42" spans="1:27">
      <c r="A42" s="1842" t="s">
        <v>821</v>
      </c>
      <c r="B42" s="2209"/>
      <c r="C42" s="2209"/>
      <c r="D42" s="2210"/>
      <c r="E42" s="2210"/>
      <c r="F42" s="2210"/>
      <c r="G42" s="2210"/>
      <c r="H42" s="2209"/>
      <c r="I42" s="2209"/>
      <c r="J42" s="2210"/>
      <c r="K42" s="2210"/>
      <c r="L42" s="2210"/>
      <c r="M42" s="2210"/>
      <c r="N42" s="2210"/>
      <c r="O42" s="2210"/>
      <c r="P42" s="2210"/>
      <c r="Q42" s="2210"/>
      <c r="R42" s="2210"/>
      <c r="S42" s="2210"/>
      <c r="T42" s="2210"/>
      <c r="U42" s="2210"/>
      <c r="V42" s="2210"/>
      <c r="W42" s="2210"/>
      <c r="X42" s="2210"/>
      <c r="Y42" s="2210"/>
      <c r="Z42" s="2210"/>
      <c r="AA42" s="1776">
        <f>Ratios!R8*'Sch 3 - Expenses'!H39</f>
        <v>0</v>
      </c>
    </row>
    <row r="43" spans="1:27">
      <c r="A43" s="1843" t="s">
        <v>822</v>
      </c>
      <c r="B43" s="2209"/>
      <c r="C43" s="2209"/>
      <c r="D43" s="2210"/>
      <c r="E43" s="2216"/>
      <c r="F43" s="2216"/>
      <c r="G43" s="2209"/>
      <c r="H43" s="2209"/>
      <c r="I43" s="2209"/>
      <c r="J43" s="2210"/>
      <c r="K43" s="2210"/>
      <c r="L43" s="2210"/>
      <c r="M43" s="2210"/>
      <c r="N43" s="2210"/>
      <c r="O43" s="2210"/>
      <c r="P43" s="2210"/>
      <c r="Q43" s="2210"/>
      <c r="R43" s="2210"/>
      <c r="S43" s="2210"/>
      <c r="T43" s="2210"/>
      <c r="U43" s="2210"/>
      <c r="V43" s="2210"/>
      <c r="W43" s="2210"/>
      <c r="X43" s="2210"/>
      <c r="Y43" s="2210"/>
      <c r="Z43" s="2210"/>
      <c r="AA43" s="1745">
        <f>SUM(B43:I43)</f>
        <v>0</v>
      </c>
    </row>
    <row r="44" spans="1:27">
      <c r="A44" s="1843" t="s">
        <v>823</v>
      </c>
      <c r="B44" s="2209"/>
      <c r="C44" s="2209"/>
      <c r="D44" s="2209"/>
      <c r="E44" s="2209"/>
      <c r="F44" s="2216"/>
      <c r="G44" s="2209"/>
      <c r="H44" s="2209"/>
      <c r="I44" s="2209"/>
      <c r="J44" s="2210"/>
      <c r="K44" s="2210"/>
      <c r="L44" s="2210"/>
      <c r="M44" s="2210"/>
      <c r="N44" s="2210"/>
      <c r="O44" s="2210"/>
      <c r="P44" s="2210"/>
      <c r="Q44" s="2210"/>
      <c r="R44" s="2210"/>
      <c r="S44" s="2210"/>
      <c r="T44" s="2210"/>
      <c r="U44" s="2210"/>
      <c r="V44" s="2210"/>
      <c r="W44" s="2210"/>
      <c r="X44" s="2210"/>
      <c r="Y44" s="2210"/>
      <c r="Z44" s="2210"/>
      <c r="AA44" s="1745">
        <f>SUM(B44:I44)</f>
        <v>0</v>
      </c>
    </row>
    <row r="45" spans="1:27">
      <c r="A45" s="1827" t="s">
        <v>505</v>
      </c>
      <c r="B45" s="2209"/>
      <c r="C45" s="2209"/>
      <c r="D45" s="2209"/>
      <c r="E45" s="2209"/>
      <c r="F45" s="2216"/>
      <c r="G45" s="2209"/>
      <c r="H45" s="2209"/>
      <c r="I45" s="2209"/>
      <c r="J45" s="2210"/>
      <c r="K45" s="2210"/>
      <c r="L45" s="2210"/>
      <c r="M45" s="2210"/>
      <c r="N45" s="2210"/>
      <c r="O45" s="2210"/>
      <c r="P45" s="2210"/>
      <c r="Q45" s="2210"/>
      <c r="R45" s="2210"/>
      <c r="S45" s="2210"/>
      <c r="T45" s="2210"/>
      <c r="U45" s="2210"/>
      <c r="V45" s="2210"/>
      <c r="W45" s="2210"/>
      <c r="X45" s="2210"/>
      <c r="Y45" s="2210"/>
      <c r="Z45" s="2210"/>
      <c r="AA45" s="1745">
        <f>SUM(B45:I45)</f>
        <v>0</v>
      </c>
    </row>
    <row r="46" spans="1:27">
      <c r="A46" s="1829" t="s">
        <v>824</v>
      </c>
      <c r="B46" s="2210" t="s">
        <v>229</v>
      </c>
      <c r="C46" s="2210"/>
      <c r="D46" s="2210"/>
      <c r="E46" s="2210"/>
      <c r="F46" s="2210"/>
      <c r="G46" s="2210"/>
      <c r="H46" s="2209"/>
      <c r="I46" s="2209"/>
      <c r="J46" s="2210"/>
      <c r="K46" s="2210"/>
      <c r="L46" s="2210"/>
      <c r="M46" s="2210"/>
      <c r="N46" s="2210"/>
      <c r="O46" s="2210"/>
      <c r="P46" s="2210"/>
      <c r="Q46" s="2210"/>
      <c r="R46" s="2210"/>
      <c r="S46" s="2210"/>
      <c r="T46" s="2210"/>
      <c r="U46" s="2210"/>
      <c r="V46" s="2210"/>
      <c r="W46" s="2210"/>
      <c r="X46" s="2210"/>
      <c r="Y46" s="2210"/>
      <c r="Z46" s="2210"/>
      <c r="AA46" s="1775">
        <f>Ratios!R59*('Sch 3 - Expenses'!H59+'Sch 3 - Expenses'!H60+'Sch 3 - Expenses'!H61+'Sch 3 - Expenses'!H62)+('Sch 3 - Expenses'!H64+'Sch 3 - Expenses'!H65)*Ratios!R22+('Sch 3 - Expenses'!H69)*Ratios!R59+'Sch 3 - Expenses'!G74*Ratios!R74</f>
        <v>0</v>
      </c>
    </row>
    <row r="47" spans="1:27">
      <c r="A47" s="1827" t="s">
        <v>825</v>
      </c>
      <c r="B47" s="2209"/>
      <c r="C47" s="2209"/>
      <c r="D47" s="2210"/>
      <c r="E47" s="2210"/>
      <c r="F47" s="2210"/>
      <c r="G47" s="2210"/>
      <c r="H47" s="2210"/>
      <c r="I47" s="2210"/>
      <c r="J47" s="2210"/>
      <c r="K47" s="2210"/>
      <c r="L47" s="2210"/>
      <c r="M47" s="2210"/>
      <c r="N47" s="2210"/>
      <c r="O47" s="2210"/>
      <c r="P47" s="2210"/>
      <c r="Q47" s="2210"/>
      <c r="R47" s="2210"/>
      <c r="S47" s="2210"/>
      <c r="T47" s="2210"/>
      <c r="U47" s="2210"/>
      <c r="V47" s="2210"/>
      <c r="W47" s="2210"/>
      <c r="X47" s="2210"/>
      <c r="Y47" s="2210"/>
      <c r="Z47" s="2210"/>
      <c r="AA47" s="1745">
        <f>SUM(B47:I47)</f>
        <v>0</v>
      </c>
    </row>
    <row r="48" spans="1:27">
      <c r="A48" s="1829" t="s">
        <v>826</v>
      </c>
      <c r="B48" s="2209" t="s">
        <v>230</v>
      </c>
      <c r="C48" s="2209"/>
      <c r="D48" s="2210"/>
      <c r="E48" s="2210"/>
      <c r="F48" s="2210"/>
      <c r="G48" s="2210"/>
      <c r="H48" s="2209"/>
      <c r="I48" s="2217"/>
      <c r="J48" s="2218"/>
      <c r="K48" s="2218"/>
      <c r="L48" s="2218"/>
      <c r="M48" s="2218"/>
      <c r="N48" s="2218"/>
      <c r="O48" s="2218"/>
      <c r="P48" s="2218"/>
      <c r="Q48" s="2218"/>
      <c r="R48" s="2218"/>
      <c r="S48" s="2218"/>
      <c r="T48" s="2218"/>
      <c r="U48" s="2218"/>
      <c r="V48" s="2218"/>
      <c r="W48" s="2218"/>
      <c r="X48" s="2218"/>
      <c r="Y48" s="2218"/>
      <c r="Z48" s="2218"/>
      <c r="AA48" s="1775">
        <f>'Sch 3A - Taxes'!F17*Ratios!R22</f>
        <v>0</v>
      </c>
    </row>
    <row r="49" spans="1:27">
      <c r="A49" s="1829" t="s">
        <v>827</v>
      </c>
      <c r="B49" s="2209" t="s">
        <v>231</v>
      </c>
      <c r="C49" s="2209"/>
      <c r="D49" s="2210"/>
      <c r="E49" s="2210"/>
      <c r="F49" s="2210"/>
      <c r="G49" s="2210"/>
      <c r="H49" s="2209"/>
      <c r="I49" s="2217"/>
      <c r="J49" s="2218"/>
      <c r="K49" s="2218"/>
      <c r="L49" s="2218"/>
      <c r="M49" s="2218"/>
      <c r="N49" s="2218"/>
      <c r="O49" s="2218"/>
      <c r="P49" s="2218"/>
      <c r="Q49" s="2218"/>
      <c r="R49" s="2218"/>
      <c r="S49" s="2218"/>
      <c r="T49" s="2218"/>
      <c r="U49" s="2218"/>
      <c r="V49" s="2218"/>
      <c r="W49" s="2218"/>
      <c r="X49" s="2218"/>
      <c r="Y49" s="2218"/>
      <c r="Z49" s="2218"/>
      <c r="AA49" s="1775">
        <f>'Sch 3A - Taxes'!F23*Ratios!R22</f>
        <v>0</v>
      </c>
    </row>
    <row r="50" spans="1:27">
      <c r="A50" s="1829" t="s">
        <v>828</v>
      </c>
      <c r="B50" s="2209" t="s">
        <v>232</v>
      </c>
      <c r="C50" s="2209"/>
      <c r="D50" s="2210"/>
      <c r="E50" s="2210"/>
      <c r="F50" s="2210"/>
      <c r="G50" s="2210"/>
      <c r="H50" s="2209"/>
      <c r="I50" s="2217"/>
      <c r="J50" s="2218"/>
      <c r="K50" s="2218"/>
      <c r="L50" s="2218"/>
      <c r="M50" s="2218"/>
      <c r="N50" s="2218"/>
      <c r="O50" s="2218"/>
      <c r="P50" s="2218"/>
      <c r="Q50" s="2218"/>
      <c r="R50" s="2218"/>
      <c r="S50" s="2218"/>
      <c r="T50" s="2218"/>
      <c r="U50" s="2218"/>
      <c r="V50" s="2218"/>
      <c r="W50" s="2218"/>
      <c r="X50" s="2218"/>
      <c r="Y50" s="2218"/>
      <c r="Z50" s="2218"/>
      <c r="AA50" s="1775">
        <f>'Sch 3A - Taxes'!F22*Ratios!R59</f>
        <v>0</v>
      </c>
    </row>
    <row r="51" spans="1:27">
      <c r="A51" s="1828"/>
      <c r="B51" s="2209"/>
      <c r="C51" s="2209"/>
      <c r="D51" s="2210"/>
      <c r="E51" s="2210"/>
      <c r="F51" s="2210"/>
      <c r="G51" s="2210"/>
      <c r="H51" s="2209"/>
      <c r="I51" s="2217"/>
      <c r="J51" s="2218"/>
      <c r="K51" s="2218"/>
      <c r="L51" s="2218"/>
      <c r="M51" s="2218"/>
      <c r="N51" s="2218"/>
      <c r="O51" s="2218"/>
      <c r="P51" s="2218"/>
      <c r="Q51" s="2218"/>
      <c r="R51" s="2218"/>
      <c r="S51" s="2218"/>
      <c r="T51" s="2218"/>
      <c r="U51" s="2218"/>
      <c r="V51" s="2218"/>
      <c r="W51" s="2218"/>
      <c r="X51" s="2218"/>
      <c r="Y51" s="2218"/>
      <c r="Z51" s="2218"/>
      <c r="AA51" s="1790"/>
    </row>
    <row r="52" spans="1:27">
      <c r="A52" s="1844" t="s">
        <v>829</v>
      </c>
      <c r="B52" s="2209"/>
      <c r="C52" s="2209"/>
      <c r="D52" s="2210"/>
      <c r="E52" s="2210"/>
      <c r="F52" s="2210"/>
      <c r="G52" s="2210"/>
      <c r="H52" s="2209"/>
      <c r="I52" s="2217"/>
      <c r="J52" s="2218"/>
      <c r="K52" s="2218"/>
      <c r="L52" s="2218"/>
      <c r="M52" s="2218"/>
      <c r="N52" s="2218"/>
      <c r="O52" s="2218"/>
      <c r="P52" s="2218"/>
      <c r="Q52" s="2218"/>
      <c r="R52" s="2218"/>
      <c r="S52" s="2218"/>
      <c r="T52" s="2218"/>
      <c r="U52" s="2218"/>
      <c r="V52" s="2218"/>
      <c r="W52" s="2218"/>
      <c r="X52" s="2218"/>
      <c r="Y52" s="2218"/>
      <c r="Z52" s="2218"/>
      <c r="AA52" s="1775">
        <f>Ratios!R8*'Sch 3B - Other Items'!H22</f>
        <v>0</v>
      </c>
    </row>
    <row r="53" spans="1:27" hidden="1">
      <c r="A53" s="1844" t="s">
        <v>64</v>
      </c>
      <c r="B53" s="2209"/>
      <c r="C53" s="2209"/>
      <c r="D53" s="2210"/>
      <c r="E53" s="2210"/>
      <c r="F53" s="2210"/>
      <c r="G53" s="2210"/>
      <c r="H53" s="2209"/>
      <c r="I53" s="2217"/>
      <c r="J53" s="2218"/>
      <c r="K53" s="2218"/>
      <c r="L53" s="2218"/>
      <c r="M53" s="2218"/>
      <c r="N53" s="2218"/>
      <c r="O53" s="2218"/>
      <c r="P53" s="2218"/>
      <c r="Q53" s="2218"/>
      <c r="R53" s="2218"/>
      <c r="S53" s="2218"/>
      <c r="T53" s="2218"/>
      <c r="U53" s="2218"/>
      <c r="V53" s="2218"/>
      <c r="W53" s="2218"/>
      <c r="X53" s="2218"/>
      <c r="Y53" s="2218"/>
      <c r="Z53" s="2218"/>
      <c r="AA53" s="1775">
        <f>-Ratios!R8*'Sch 3B - Other Items'!H25*0</f>
        <v>0</v>
      </c>
    </row>
    <row r="54" spans="1:27" hidden="1">
      <c r="A54" s="1844" t="s">
        <v>830</v>
      </c>
      <c r="B54" s="2209"/>
      <c r="C54" s="2209"/>
      <c r="D54" s="2210"/>
      <c r="E54" s="2210"/>
      <c r="F54" s="2210"/>
      <c r="G54" s="2210"/>
      <c r="H54" s="2209"/>
      <c r="I54" s="2217"/>
      <c r="J54" s="2218"/>
      <c r="K54" s="2218"/>
      <c r="L54" s="2218"/>
      <c r="M54" s="2218"/>
      <c r="N54" s="2218"/>
      <c r="O54" s="2218"/>
      <c r="P54" s="2218"/>
      <c r="Q54" s="2218"/>
      <c r="R54" s="2218"/>
      <c r="S54" s="2218"/>
      <c r="T54" s="2218"/>
      <c r="U54" s="2218"/>
      <c r="V54" s="2218"/>
      <c r="W54" s="2218"/>
      <c r="X54" s="2218"/>
      <c r="Y54" s="2218"/>
      <c r="Z54" s="2218"/>
      <c r="AA54" s="1775">
        <f>Ratios!R8*'Sch 3B - Other Items'!H26</f>
        <v>0</v>
      </c>
    </row>
    <row r="55" spans="1:27" hidden="1">
      <c r="A55" s="1844" t="s">
        <v>831</v>
      </c>
      <c r="B55" s="2209"/>
      <c r="C55" s="2209"/>
      <c r="D55" s="2210"/>
      <c r="E55" s="2210"/>
      <c r="F55" s="2210"/>
      <c r="G55" s="2210"/>
      <c r="H55" s="2209"/>
      <c r="I55" s="2217"/>
      <c r="J55" s="2218"/>
      <c r="K55" s="2218"/>
      <c r="L55" s="2218"/>
      <c r="M55" s="2218"/>
      <c r="N55" s="2218"/>
      <c r="O55" s="2218"/>
      <c r="P55" s="2218"/>
      <c r="Q55" s="2218"/>
      <c r="R55" s="2218"/>
      <c r="S55" s="2218"/>
      <c r="T55" s="2218"/>
      <c r="U55" s="2218"/>
      <c r="V55" s="2218"/>
      <c r="W55" s="2218"/>
      <c r="X55" s="2218"/>
      <c r="Y55" s="2218"/>
      <c r="Z55" s="2218"/>
      <c r="AA55" s="1775">
        <f>Ratios!R8*'Sch 3B - Other Items'!H35*0</f>
        <v>0</v>
      </c>
    </row>
    <row r="56" spans="1:27">
      <c r="A56" s="1788"/>
      <c r="B56" s="2219"/>
      <c r="C56" s="2219"/>
      <c r="D56" s="2219"/>
      <c r="E56" s="2219"/>
      <c r="F56" s="2220"/>
      <c r="G56" s="2220"/>
      <c r="H56" s="2220"/>
      <c r="I56" s="2221"/>
      <c r="J56" s="2222"/>
      <c r="K56" s="2222"/>
      <c r="L56" s="2222"/>
      <c r="M56" s="2222"/>
      <c r="N56" s="2222"/>
      <c r="O56" s="2222"/>
      <c r="P56" s="2222"/>
      <c r="Q56" s="2222"/>
      <c r="R56" s="2222"/>
      <c r="S56" s="2222"/>
      <c r="T56" s="2222"/>
      <c r="U56" s="2222"/>
      <c r="V56" s="2222"/>
      <c r="W56" s="2222"/>
      <c r="X56" s="2222"/>
      <c r="Y56" s="2222"/>
      <c r="Z56" s="2222"/>
      <c r="AA56" s="1796"/>
    </row>
    <row r="57" spans="1:27">
      <c r="A57" s="1828" t="s">
        <v>506</v>
      </c>
      <c r="B57" s="2209"/>
      <c r="C57" s="2209"/>
      <c r="D57" s="2209"/>
      <c r="E57" s="2209"/>
      <c r="F57" s="2209"/>
      <c r="G57" s="2209"/>
      <c r="H57" s="2209"/>
      <c r="I57" s="2209"/>
      <c r="J57" s="2210"/>
      <c r="K57" s="2210"/>
      <c r="L57" s="2210"/>
      <c r="M57" s="2210"/>
      <c r="N57" s="2210"/>
      <c r="O57" s="2210"/>
      <c r="P57" s="2210"/>
      <c r="Q57" s="2210"/>
      <c r="R57" s="2210"/>
      <c r="S57" s="2210"/>
      <c r="T57" s="2210"/>
      <c r="U57" s="2210"/>
      <c r="V57" s="2210"/>
      <c r="W57" s="2210"/>
      <c r="X57" s="2210"/>
      <c r="Y57" s="2210"/>
      <c r="Z57" s="2210"/>
      <c r="AA57" s="1790">
        <f>SUM(AA42:AA50)+AA40+AA34-AA52</f>
        <v>0</v>
      </c>
    </row>
    <row r="58" spans="1:27" ht="16.5" thickBot="1">
      <c r="A58" s="1845" t="s">
        <v>507</v>
      </c>
      <c r="B58" s="2223"/>
      <c r="C58" s="2223"/>
      <c r="D58" s="2223"/>
      <c r="E58" s="2223"/>
      <c r="F58" s="2223"/>
      <c r="G58" s="2223"/>
      <c r="H58" s="2223"/>
      <c r="I58" s="2223"/>
      <c r="J58" s="2224"/>
      <c r="K58" s="2224"/>
      <c r="L58" s="2224"/>
      <c r="M58" s="2224"/>
      <c r="N58" s="2224"/>
      <c r="O58" s="2224"/>
      <c r="P58" s="2224"/>
      <c r="Q58" s="2224"/>
      <c r="R58" s="2224"/>
      <c r="S58" s="2224"/>
      <c r="T58" s="2224"/>
      <c r="U58" s="2224"/>
      <c r="V58" s="2224"/>
      <c r="W58" s="2224"/>
      <c r="X58" s="2224"/>
      <c r="Y58" s="2224"/>
      <c r="Z58" s="2224"/>
      <c r="AA58" s="1846">
        <f>IF(AA15&gt;0,AA57/AA15*1000,0)</f>
        <v>0</v>
      </c>
    </row>
    <row r="59" spans="1:27">
      <c r="A59" s="1847"/>
      <c r="B59" s="2225"/>
      <c r="C59" s="2225"/>
      <c r="D59" s="2225"/>
      <c r="E59" s="2225"/>
      <c r="F59" s="2226"/>
      <c r="G59" s="2226"/>
      <c r="H59" s="2227"/>
      <c r="I59" s="2226"/>
      <c r="J59" s="2226"/>
      <c r="K59" s="2226"/>
      <c r="L59" s="2226"/>
      <c r="M59" s="2226"/>
      <c r="N59" s="2226"/>
      <c r="O59" s="2226"/>
      <c r="P59" s="2226"/>
      <c r="Q59" s="2226"/>
      <c r="R59" s="2226"/>
      <c r="S59" s="2226"/>
      <c r="T59" s="2226"/>
      <c r="U59" s="2226"/>
      <c r="V59" s="2226"/>
      <c r="W59" s="2226"/>
      <c r="X59" s="2226"/>
      <c r="Y59" s="2226"/>
      <c r="Z59" s="2226"/>
      <c r="AA59" s="1797"/>
    </row>
    <row r="60" spans="1:27">
      <c r="A60" s="1848" t="s">
        <v>832</v>
      </c>
      <c r="B60" s="2225"/>
      <c r="C60" s="2225"/>
      <c r="D60" s="2225"/>
      <c r="E60" s="2228"/>
      <c r="F60" s="2226"/>
      <c r="G60" s="2226"/>
      <c r="H60" s="2226"/>
      <c r="I60" s="2226"/>
      <c r="J60" s="2226"/>
      <c r="K60" s="2226"/>
      <c r="L60" s="2226"/>
      <c r="M60" s="2226"/>
      <c r="N60" s="2226"/>
      <c r="O60" s="2226"/>
      <c r="P60" s="2226"/>
      <c r="Q60" s="2226"/>
      <c r="R60" s="2226"/>
      <c r="S60" s="2226"/>
      <c r="T60" s="2226"/>
      <c r="U60" s="2226"/>
      <c r="V60" s="2226"/>
      <c r="W60" s="2226"/>
      <c r="X60" s="2226"/>
      <c r="Y60" s="2226"/>
      <c r="Z60" s="2226"/>
      <c r="AA60" s="1849">
        <f>AA58</f>
        <v>0</v>
      </c>
    </row>
    <row r="61" spans="1:27">
      <c r="A61" s="1848"/>
      <c r="B61" s="2225"/>
      <c r="C61" s="2225"/>
      <c r="D61" s="2225"/>
      <c r="E61" s="2228"/>
      <c r="F61" s="2226"/>
      <c r="G61" s="2226"/>
      <c r="H61" s="2226"/>
      <c r="I61" s="2226"/>
      <c r="J61" s="2226"/>
      <c r="K61" s="2226"/>
      <c r="L61" s="2226"/>
      <c r="M61" s="2226"/>
      <c r="N61" s="2226"/>
      <c r="O61" s="2226"/>
      <c r="P61" s="2226"/>
      <c r="Q61" s="2226"/>
      <c r="R61" s="2226"/>
      <c r="S61" s="2226"/>
      <c r="T61" s="2226"/>
      <c r="U61" s="2226"/>
      <c r="V61" s="2226"/>
      <c r="W61" s="2226"/>
      <c r="X61" s="2226"/>
      <c r="Y61" s="2226"/>
      <c r="Z61" s="2226"/>
      <c r="AA61" s="1849"/>
    </row>
    <row r="62" spans="1:27" ht="20.25">
      <c r="A62" s="1850" t="s">
        <v>833</v>
      </c>
      <c r="B62" s="2229"/>
      <c r="C62" s="2229"/>
      <c r="D62" s="2229"/>
      <c r="E62" s="2230"/>
      <c r="F62" s="2226"/>
      <c r="G62" s="2226"/>
      <c r="H62" s="2226"/>
      <c r="I62" s="2226"/>
      <c r="J62" s="2226"/>
      <c r="K62" s="2226"/>
      <c r="L62" s="2226"/>
      <c r="M62" s="2226"/>
      <c r="N62" s="2226"/>
      <c r="O62" s="2226"/>
      <c r="P62" s="2226"/>
      <c r="Q62" s="2226"/>
      <c r="R62" s="2226"/>
      <c r="S62" s="2226"/>
      <c r="T62" s="2226"/>
      <c r="U62" s="2226"/>
      <c r="V62" s="2226"/>
      <c r="W62" s="2226"/>
      <c r="X62" s="2226"/>
      <c r="Y62" s="2226"/>
      <c r="Z62" s="2226"/>
      <c r="AA62" s="1851">
        <f>SUM(AA60:AA61)</f>
        <v>0</v>
      </c>
    </row>
    <row r="63" spans="1:27" ht="15.75" hidden="1" customHeight="1">
      <c r="A63" s="1848"/>
      <c r="B63" s="2225"/>
      <c r="C63" s="2225"/>
      <c r="D63" s="2225"/>
      <c r="E63" s="2228"/>
      <c r="F63" s="2226"/>
      <c r="G63" s="2226"/>
      <c r="H63" s="2226"/>
      <c r="I63" s="2226"/>
      <c r="J63" s="2226"/>
      <c r="K63" s="2226"/>
      <c r="L63" s="2226"/>
      <c r="M63" s="2226"/>
      <c r="N63" s="2226"/>
      <c r="O63" s="2226"/>
      <c r="P63" s="2226"/>
      <c r="Q63" s="2226"/>
      <c r="R63" s="2226"/>
      <c r="S63" s="2226"/>
      <c r="T63" s="2226"/>
      <c r="U63" s="2226"/>
      <c r="V63" s="2226"/>
      <c r="W63" s="2226"/>
      <c r="X63" s="2226"/>
      <c r="Y63" s="2226"/>
      <c r="Z63" s="2226"/>
      <c r="AA63" s="1849"/>
    </row>
    <row r="64" spans="1:27" ht="18.75" hidden="1" customHeight="1">
      <c r="A64" s="1852"/>
      <c r="B64" s="2226"/>
      <c r="C64" s="2226"/>
      <c r="D64" s="2226"/>
      <c r="E64" s="2231"/>
      <c r="F64" s="2226"/>
      <c r="G64" s="2226"/>
      <c r="H64" s="2226"/>
      <c r="I64" s="2226"/>
      <c r="J64" s="2226"/>
      <c r="K64" s="2226"/>
      <c r="L64" s="2226"/>
      <c r="M64" s="2226"/>
      <c r="N64" s="2226"/>
      <c r="O64" s="2226"/>
      <c r="P64" s="2226"/>
      <c r="Q64" s="2226"/>
      <c r="R64" s="2226"/>
      <c r="S64" s="2226"/>
      <c r="T64" s="2226"/>
      <c r="U64" s="2226"/>
      <c r="V64" s="2226"/>
      <c r="W64" s="2226"/>
      <c r="X64" s="2226"/>
      <c r="Y64" s="2226"/>
      <c r="Z64" s="2226"/>
      <c r="AA64" s="1853"/>
    </row>
    <row r="65" spans="1:27" ht="19.5" thickBot="1">
      <c r="A65" s="1789"/>
      <c r="B65" s="2232"/>
      <c r="C65" s="2232"/>
      <c r="D65" s="2232"/>
      <c r="E65" s="2232"/>
      <c r="F65" s="2232"/>
      <c r="G65" s="2232"/>
      <c r="H65" s="2232"/>
      <c r="I65" s="2232"/>
      <c r="J65" s="2232"/>
      <c r="K65" s="2232"/>
      <c r="L65" s="2232"/>
      <c r="M65" s="2232"/>
      <c r="N65" s="2232"/>
      <c r="O65" s="2232"/>
      <c r="P65" s="2232"/>
      <c r="Q65" s="2232"/>
      <c r="R65" s="2232"/>
      <c r="S65" s="2232"/>
      <c r="T65" s="2232"/>
      <c r="U65" s="2232"/>
      <c r="V65" s="2232"/>
      <c r="W65" s="2232"/>
      <c r="X65" s="2232"/>
      <c r="Y65" s="2232"/>
      <c r="Z65" s="2232"/>
      <c r="AA65" s="1854"/>
    </row>
    <row r="66" spans="1:27" ht="16.5" thickTop="1"/>
  </sheetData>
  <mergeCells count="4">
    <mergeCell ref="AB9:AB11"/>
    <mergeCell ref="A4:AA4"/>
    <mergeCell ref="A5:AA5"/>
    <mergeCell ref="A6:AA6"/>
  </mergeCells>
  <phoneticPr fontId="0" type="noConversion"/>
  <dataValidations count="1">
    <dataValidation type="list" allowBlank="1" showInputMessage="1" showErrorMessage="1" sqref="B14:Z14" xr:uid="{2B56EBFE-6EF2-45ED-883D-E127BEB1E807}">
      <formula1>"Coal, Natural Gas, Geo-Therm, Hydro, Form 1 LF,Form 1 SF,Wind"</formula1>
    </dataValidation>
  </dataValidations>
  <hyperlinks>
    <hyperlink ref="A2" location="TOC!A1" display="TOC" xr:uid="{00000000-0004-0000-1400-000000000000}"/>
  </hyperlinks>
  <printOptions horizontalCentered="1" headings="1"/>
  <pageMargins left="0.5" right="0.5" top="0.75" bottom="0.8" header="0.25" footer="0.25"/>
  <pageSetup scale="75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3"/>
  <dimension ref="A1:T393"/>
  <sheetViews>
    <sheetView workbookViewId="0"/>
  </sheetViews>
  <sheetFormatPr defaultRowHeight="15.75"/>
  <cols>
    <col min="1" max="1" width="23.125" style="1068" customWidth="1"/>
    <col min="2" max="2" width="54.25" style="1068" customWidth="1"/>
    <col min="3" max="6" width="13" style="1068" customWidth="1"/>
    <col min="7" max="7" width="15.875" style="1068" customWidth="1"/>
    <col min="8" max="8" width="18.375" style="1068" customWidth="1"/>
    <col min="9" max="10" width="15.5" style="1068" customWidth="1"/>
  </cols>
  <sheetData>
    <row r="1" spans="1:20" ht="16.5" thickTop="1">
      <c r="A1" s="83" t="str">
        <f>'Sch 1- Rate Base '!A1:J1</f>
        <v>BONNEVILLE POWER ADMINISTRATION</v>
      </c>
      <c r="B1" s="1431"/>
      <c r="C1" s="1432"/>
      <c r="D1" s="1432"/>
      <c r="E1" s="1432"/>
      <c r="F1" s="1432"/>
      <c r="G1" s="1432"/>
      <c r="H1" s="1432"/>
      <c r="I1" s="1432"/>
      <c r="J1" s="1433"/>
    </row>
    <row r="2" spans="1:20">
      <c r="A2" s="83" t="str">
        <f>'Sch 1- Rate Base '!A2:J2</f>
        <v>RESIDENTIAL PURCHASE AND SALES AGREEMENT</v>
      </c>
      <c r="B2" s="83"/>
      <c r="C2" s="1434"/>
      <c r="D2" s="1434"/>
      <c r="E2" s="1434"/>
      <c r="F2" s="1434"/>
      <c r="G2" s="1434"/>
      <c r="H2" s="1434"/>
      <c r="I2" s="1434"/>
      <c r="J2" s="1435"/>
    </row>
    <row r="3" spans="1:20">
      <c r="A3" s="83" t="str">
        <f>'Sch 1- Rate Base '!A3:J3</f>
        <v>2026 Average System Cost Methodology (ASCM) Appendix 1</v>
      </c>
      <c r="B3" s="3"/>
      <c r="C3" s="2"/>
      <c r="D3" s="2"/>
      <c r="E3" s="3"/>
      <c r="F3" s="3"/>
      <c r="G3" s="4"/>
      <c r="H3" s="5"/>
      <c r="I3" s="5"/>
      <c r="J3" s="159"/>
    </row>
    <row r="4" spans="1:20" ht="16.5" thickBot="1">
      <c r="A4" s="158"/>
      <c r="B4" s="3"/>
      <c r="C4" s="2"/>
      <c r="D4" s="2"/>
      <c r="E4" s="3"/>
      <c r="F4" s="3"/>
      <c r="G4" s="4"/>
      <c r="H4" s="5"/>
      <c r="I4" s="5"/>
      <c r="J4" s="159"/>
    </row>
    <row r="5" spans="1:20">
      <c r="A5" s="1436"/>
      <c r="B5" s="180"/>
      <c r="C5" s="180"/>
      <c r="D5" s="498" t="str">
        <f>'Sch 1- Rate Base '!D5</f>
        <v>UTILITY NAME:</v>
      </c>
      <c r="E5" s="745">
        <f>'Sch 1- Rate Base '!E5:G5</f>
        <v>0</v>
      </c>
      <c r="F5" s="746"/>
      <c r="G5" s="747"/>
      <c r="H5" s="180"/>
      <c r="I5" s="180"/>
      <c r="J5" s="1437"/>
    </row>
    <row r="6" spans="1:20">
      <c r="A6" s="1438"/>
      <c r="B6" s="180"/>
      <c r="C6" s="180"/>
      <c r="D6" s="498" t="str">
        <f>'Sch 1- Rate Base '!D6</f>
        <v>End of Year Report Period:</v>
      </c>
      <c r="E6" s="749">
        <f>'Sch 1- Rate Base '!E6:G6</f>
        <v>0</v>
      </c>
      <c r="F6" s="750"/>
      <c r="G6" s="751"/>
      <c r="H6" s="180"/>
      <c r="I6" s="180"/>
      <c r="J6" s="1437"/>
    </row>
    <row r="7" spans="1:20" ht="16.5" thickBot="1">
      <c r="A7" s="1438"/>
      <c r="B7" s="180"/>
      <c r="C7" s="180"/>
      <c r="D7" s="498" t="str">
        <f>'Sch 1- Rate Base '!D7</f>
        <v>ASC Filing Date:</v>
      </c>
      <c r="E7" s="752">
        <f>'Sch 1- Rate Base '!E7:G7</f>
        <v>0</v>
      </c>
      <c r="F7" s="753"/>
      <c r="G7" s="754"/>
      <c r="H7" s="180"/>
      <c r="I7" s="180"/>
      <c r="J7" s="1437"/>
      <c r="M7" t="s">
        <v>261</v>
      </c>
      <c r="N7" t="s">
        <v>96</v>
      </c>
      <c r="O7" s="1068" t="s">
        <v>729</v>
      </c>
      <c r="P7" s="1068" t="s">
        <v>730</v>
      </c>
      <c r="Q7" t="s">
        <v>104</v>
      </c>
      <c r="R7" t="s">
        <v>105</v>
      </c>
      <c r="S7" t="s">
        <v>106</v>
      </c>
      <c r="T7" s="1068" t="s">
        <v>464</v>
      </c>
    </row>
    <row r="8" spans="1:20">
      <c r="A8" s="1439"/>
      <c r="B8" s="3"/>
      <c r="C8" s="2"/>
      <c r="D8" s="2"/>
      <c r="E8" s="3"/>
      <c r="F8" s="3"/>
      <c r="G8" s="4"/>
      <c r="H8" s="5"/>
      <c r="I8" s="5"/>
      <c r="J8" s="1440"/>
    </row>
    <row r="9" spans="1:20">
      <c r="A9" s="1441"/>
      <c r="B9" s="1442"/>
      <c r="C9" s="1443"/>
      <c r="D9" s="1442"/>
      <c r="E9" s="147"/>
      <c r="F9" s="147"/>
      <c r="G9" s="4"/>
      <c r="J9" s="1444"/>
    </row>
    <row r="10" spans="1:20">
      <c r="A10" s="1441"/>
      <c r="H10" s="1445">
        <f>E6</f>
        <v>0</v>
      </c>
      <c r="I10" s="1446" t="str">
        <f>"End-of-Year  -  " &amp; H10</f>
        <v>End-of-Year  -  0</v>
      </c>
      <c r="J10" s="1447"/>
    </row>
    <row r="11" spans="1:20" ht="16.5" thickBot="1">
      <c r="A11" s="1441"/>
      <c r="J11" s="1444"/>
    </row>
    <row r="12" spans="1:20" ht="16.5" thickBot="1">
      <c r="A12" s="2018" t="s">
        <v>100</v>
      </c>
      <c r="B12" s="2012"/>
      <c r="C12" s="326" t="s">
        <v>265</v>
      </c>
      <c r="D12" s="327"/>
      <c r="E12" s="316" t="s">
        <v>330</v>
      </c>
      <c r="F12" s="317"/>
      <c r="G12" s="2005" t="s">
        <v>104</v>
      </c>
      <c r="H12" s="2005" t="s">
        <v>105</v>
      </c>
      <c r="I12" s="2005" t="s">
        <v>106</v>
      </c>
      <c r="J12" s="2008" t="s">
        <v>659</v>
      </c>
      <c r="K12" s="2203"/>
    </row>
    <row r="13" spans="1:20" ht="16.5" thickBot="1">
      <c r="A13" s="2019"/>
      <c r="B13" s="2020"/>
      <c r="C13" s="307" t="s">
        <v>261</v>
      </c>
      <c r="D13" s="307" t="s">
        <v>96</v>
      </c>
      <c r="E13" s="318" t="s">
        <v>405</v>
      </c>
      <c r="F13" s="319"/>
      <c r="G13" s="2006"/>
      <c r="H13" s="2006"/>
      <c r="I13" s="2006"/>
      <c r="J13" s="2009"/>
      <c r="K13" s="2203"/>
    </row>
    <row r="14" spans="1:20" ht="16.5" thickBot="1">
      <c r="A14" s="2019"/>
      <c r="B14" s="2020"/>
      <c r="C14" s="307" t="s">
        <v>262</v>
      </c>
      <c r="D14" s="307" t="s">
        <v>244</v>
      </c>
      <c r="E14" s="307" t="s">
        <v>328</v>
      </c>
      <c r="F14" s="307" t="s">
        <v>329</v>
      </c>
      <c r="G14" s="2006"/>
      <c r="H14" s="2006"/>
      <c r="I14" s="2006"/>
      <c r="J14" s="2010"/>
      <c r="K14" s="2203"/>
    </row>
    <row r="15" spans="1:20" ht="16.5" thickTop="1">
      <c r="A15" s="199" t="s">
        <v>428</v>
      </c>
      <c r="B15" s="157"/>
      <c r="C15" s="1342"/>
      <c r="D15" s="1342"/>
      <c r="E15" s="1342"/>
      <c r="F15" s="1342"/>
      <c r="G15" s="1343"/>
      <c r="H15" s="1343"/>
      <c r="I15" s="1343"/>
      <c r="J15" s="1344"/>
    </row>
    <row r="16" spans="1:20">
      <c r="A16" s="763"/>
      <c r="B16" s="220" t="s">
        <v>145</v>
      </c>
      <c r="C16" s="247" t="str">
        <f>'Sch 1- Rate Base '!C16</f>
        <v>204-207</v>
      </c>
      <c r="D16" s="181">
        <f>'Sch 1- Rate Base '!D16</f>
        <v>301</v>
      </c>
      <c r="E16" s="184" t="str">
        <f>'Sch 1- Rate Base '!E16</f>
        <v>DIST</v>
      </c>
      <c r="F16" s="184" t="str">
        <f>'Sch 1- Rate Base '!F16</f>
        <v xml:space="preserve"> </v>
      </c>
      <c r="G16" s="248">
        <f>'Sch 1- Rate Base '!G16</f>
        <v>0</v>
      </c>
      <c r="H16" s="248">
        <f>'Sch 1- Rate Base '!H16</f>
        <v>0</v>
      </c>
      <c r="I16" s="248">
        <f>'Sch 1- Rate Base '!I16</f>
        <v>0</v>
      </c>
      <c r="J16" s="1168">
        <f>'Sch 1- Rate Base '!J16</f>
        <v>0</v>
      </c>
    </row>
    <row r="17" spans="1:10">
      <c r="A17" s="763"/>
      <c r="B17" s="220" t="s">
        <v>146</v>
      </c>
      <c r="C17" s="247" t="str">
        <f>'Sch 1- Rate Base '!C17</f>
        <v>204-207</v>
      </c>
      <c r="D17" s="181">
        <f>'Sch 1- Rate Base '!D17</f>
        <v>302</v>
      </c>
      <c r="E17" s="184" t="str">
        <f>'Sch 1- Rate Base '!E17</f>
        <v>DIRECT</v>
      </c>
      <c r="F17" s="184" t="str">
        <f>'Sch 1- Rate Base '!F17</f>
        <v>PTD</v>
      </c>
      <c r="G17" s="1448">
        <f>'Sch 1- Rate Base '!G17</f>
        <v>0</v>
      </c>
      <c r="H17" s="248">
        <f>'Sch 1- Rate Base '!H17</f>
        <v>0</v>
      </c>
      <c r="I17" s="248">
        <f>'Sch 1- Rate Base '!I17</f>
        <v>0</v>
      </c>
      <c r="J17" s="1168">
        <f>'Sch 1- Rate Base '!J17</f>
        <v>0</v>
      </c>
    </row>
    <row r="18" spans="1:10">
      <c r="A18" s="763"/>
      <c r="B18" s="220" t="s">
        <v>147</v>
      </c>
      <c r="C18" s="247" t="str">
        <f>'Sch 1- Rate Base '!C18</f>
        <v>204-207</v>
      </c>
      <c r="D18" s="181">
        <f>'Sch 1- Rate Base '!D18</f>
        <v>303</v>
      </c>
      <c r="E18" s="184" t="str">
        <f>'Sch 1- Rate Base '!E18</f>
        <v>DIRECT</v>
      </c>
      <c r="F18" s="184" t="str">
        <f>'Sch 1- Rate Base '!F18</f>
        <v>DIST</v>
      </c>
      <c r="G18" s="1448">
        <f>'Sch 1- Rate Base '!G18</f>
        <v>0</v>
      </c>
      <c r="H18" s="248">
        <f>'Sch 1- Rate Base '!H18</f>
        <v>0</v>
      </c>
      <c r="I18" s="248">
        <f>'Sch 1- Rate Base '!I18</f>
        <v>0</v>
      </c>
      <c r="J18" s="1168">
        <f>'Sch 1- Rate Base '!J18</f>
        <v>0</v>
      </c>
    </row>
    <row r="19" spans="1:10">
      <c r="A19" s="163" t="s">
        <v>394</v>
      </c>
      <c r="B19" s="64"/>
      <c r="C19" s="480"/>
      <c r="D19" s="481"/>
      <c r="E19" s="481"/>
      <c r="F19" s="482"/>
      <c r="G19" s="574">
        <f>'Sch 1- Rate Base '!G19</f>
        <v>0</v>
      </c>
      <c r="H19" s="574">
        <f>'Sch 1- Rate Base '!H19</f>
        <v>0</v>
      </c>
      <c r="I19" s="574">
        <f>'Sch 1- Rate Base '!I19</f>
        <v>0</v>
      </c>
      <c r="J19" s="1170">
        <f>'Sch 1- Rate Base '!J19</f>
        <v>0</v>
      </c>
    </row>
    <row r="20" spans="1:10">
      <c r="A20" s="780"/>
      <c r="B20" s="1449"/>
      <c r="C20" s="1450"/>
      <c r="D20" s="1450"/>
      <c r="E20" s="782"/>
      <c r="F20" s="782"/>
      <c r="G20" s="1451"/>
      <c r="H20" s="1451"/>
      <c r="I20" s="1451"/>
      <c r="J20" s="1452"/>
    </row>
    <row r="21" spans="1:10">
      <c r="A21" s="199" t="s">
        <v>110</v>
      </c>
      <c r="B21" s="157"/>
      <c r="C21" s="50"/>
      <c r="D21" s="50"/>
      <c r="E21" s="50"/>
      <c r="F21" s="50"/>
      <c r="G21" s="142"/>
      <c r="H21" s="142"/>
      <c r="I21" s="142"/>
      <c r="J21" s="1172"/>
    </row>
    <row r="22" spans="1:10">
      <c r="A22" s="786"/>
      <c r="B22" s="787" t="s">
        <v>111</v>
      </c>
      <c r="C22" s="247" t="str">
        <f>'Sch 1- Rate Base '!C22</f>
        <v>204-207</v>
      </c>
      <c r="D22" s="181" t="str">
        <f>'Sch 1- Rate Base '!D22</f>
        <v>310-317</v>
      </c>
      <c r="E22" s="184" t="str">
        <f>'Sch 1- Rate Base '!E22</f>
        <v>PROD</v>
      </c>
      <c r="F22" s="184">
        <f>'Sch 1- Rate Base '!F22</f>
        <v>0</v>
      </c>
      <c r="G22" s="1448">
        <f>'Sch 1- Rate Base '!G22</f>
        <v>0</v>
      </c>
      <c r="H22" s="248">
        <f>'Sch 1- Rate Base '!H22</f>
        <v>0</v>
      </c>
      <c r="I22" s="248">
        <f>'Sch 1- Rate Base '!I22</f>
        <v>0</v>
      </c>
      <c r="J22" s="1168">
        <f>'Sch 1- Rate Base '!J22</f>
        <v>0</v>
      </c>
    </row>
    <row r="23" spans="1:10">
      <c r="A23" s="786"/>
      <c r="B23" s="787" t="s">
        <v>113</v>
      </c>
      <c r="C23" s="247" t="str">
        <f>'Sch 1- Rate Base '!C23</f>
        <v>204-207</v>
      </c>
      <c r="D23" s="181" t="str">
        <f>'Sch 1- Rate Base '!D23</f>
        <v>320-326</v>
      </c>
      <c r="E23" s="184" t="str">
        <f>'Sch 1- Rate Base '!E23</f>
        <v>PROD</v>
      </c>
      <c r="F23" s="184">
        <f>'Sch 1- Rate Base '!F23</f>
        <v>0</v>
      </c>
      <c r="G23" s="1448">
        <f>'Sch 1- Rate Base '!G23</f>
        <v>0</v>
      </c>
      <c r="H23" s="248">
        <f>'Sch 1- Rate Base '!H23</f>
        <v>0</v>
      </c>
      <c r="I23" s="248">
        <f>'Sch 1- Rate Base '!I23</f>
        <v>0</v>
      </c>
      <c r="J23" s="1168">
        <f>'Sch 1- Rate Base '!J23</f>
        <v>0</v>
      </c>
    </row>
    <row r="24" spans="1:10">
      <c r="A24" s="786"/>
      <c r="B24" s="787" t="s">
        <v>115</v>
      </c>
      <c r="C24" s="247" t="str">
        <f>'Sch 1- Rate Base '!C24</f>
        <v>204-207</v>
      </c>
      <c r="D24" s="181" t="str">
        <f>'Sch 1- Rate Base '!D24</f>
        <v>330-337</v>
      </c>
      <c r="E24" s="184" t="str">
        <f>'Sch 1- Rate Base '!E24</f>
        <v>PROD</v>
      </c>
      <c r="F24" s="184">
        <f>'Sch 1- Rate Base '!F24</f>
        <v>0</v>
      </c>
      <c r="G24" s="1448">
        <f>'Sch 1- Rate Base '!G24</f>
        <v>0</v>
      </c>
      <c r="H24" s="248">
        <f>'Sch 1- Rate Base '!H24</f>
        <v>0</v>
      </c>
      <c r="I24" s="248">
        <f>'Sch 1- Rate Base '!I24</f>
        <v>0</v>
      </c>
      <c r="J24" s="1168">
        <f>'Sch 1- Rate Base '!J24</f>
        <v>0</v>
      </c>
    </row>
    <row r="25" spans="1:10">
      <c r="A25" s="786"/>
      <c r="B25" s="787" t="s">
        <v>117</v>
      </c>
      <c r="C25" s="247" t="str">
        <f>'Sch 1- Rate Base '!C28</f>
        <v>204-207</v>
      </c>
      <c r="D25" s="181" t="str">
        <f>'Sch 1- Rate Base '!D28</f>
        <v>340-347</v>
      </c>
      <c r="E25" s="184" t="str">
        <f>'Sch 1- Rate Base '!E28</f>
        <v>PROD</v>
      </c>
      <c r="F25" s="184">
        <f>'Sch 1- Rate Base '!F28</f>
        <v>0</v>
      </c>
      <c r="G25" s="1448">
        <f>'Sch 1- Rate Base '!G28</f>
        <v>0</v>
      </c>
      <c r="H25" s="248">
        <f>'Sch 1- Rate Base '!H28</f>
        <v>0</v>
      </c>
      <c r="I25" s="248">
        <f>'Sch 1- Rate Base '!I28</f>
        <v>0</v>
      </c>
      <c r="J25" s="1168">
        <f>'Sch 1- Rate Base '!J28</f>
        <v>0</v>
      </c>
    </row>
    <row r="26" spans="1:10">
      <c r="A26" s="163" t="s">
        <v>119</v>
      </c>
      <c r="B26" s="64"/>
      <c r="C26" s="480"/>
      <c r="D26" s="481"/>
      <c r="E26" s="481"/>
      <c r="F26" s="482"/>
      <c r="G26" s="470">
        <f>'Sch 1- Rate Base '!G29</f>
        <v>0</v>
      </c>
      <c r="H26" s="470">
        <f>'Sch 1- Rate Base '!H29</f>
        <v>0</v>
      </c>
      <c r="I26" s="478">
        <f>'Sch 1- Rate Base '!I29</f>
        <v>0</v>
      </c>
      <c r="J26" s="1174">
        <f>'Sch 1- Rate Base '!J29</f>
        <v>0</v>
      </c>
    </row>
    <row r="27" spans="1:10">
      <c r="A27" s="780"/>
      <c r="B27" s="1449"/>
      <c r="C27" s="1450"/>
      <c r="D27" s="1450"/>
      <c r="E27" s="782"/>
      <c r="F27" s="782"/>
      <c r="G27" s="1453"/>
      <c r="H27" s="1453"/>
      <c r="I27" s="1453"/>
      <c r="J27" s="1454"/>
    </row>
    <row r="28" spans="1:10">
      <c r="A28" s="199" t="s">
        <v>142</v>
      </c>
      <c r="B28" s="220"/>
      <c r="C28" s="55"/>
      <c r="D28" s="55"/>
      <c r="E28" s="180"/>
      <c r="F28" s="180"/>
      <c r="G28" s="784"/>
      <c r="H28" s="784"/>
      <c r="I28" s="784"/>
      <c r="J28" s="785"/>
    </row>
    <row r="29" spans="1:10">
      <c r="A29" s="786"/>
      <c r="B29" s="787" t="s">
        <v>452</v>
      </c>
      <c r="C29" s="247" t="str">
        <f>'Sch 1- Rate Base '!C32</f>
        <v>204-207</v>
      </c>
      <c r="D29" s="181" t="str">
        <f>'Sch 1- Rate Base '!D32</f>
        <v>350-359.1</v>
      </c>
      <c r="E29" s="184" t="str">
        <f>'Sch 1- Rate Base '!E32</f>
        <v>TRANS</v>
      </c>
      <c r="F29" s="184">
        <f>'Sch 1- Rate Base '!F32</f>
        <v>0</v>
      </c>
      <c r="G29" s="1448">
        <f>'Sch 1- Rate Base '!G32</f>
        <v>0</v>
      </c>
      <c r="H29" s="248">
        <f>'Sch 1- Rate Base '!H32</f>
        <v>0</v>
      </c>
      <c r="I29" s="248">
        <f>'Sch 1- Rate Base '!I32</f>
        <v>0</v>
      </c>
      <c r="J29" s="1168">
        <f>'Sch 1- Rate Base '!J32</f>
        <v>0</v>
      </c>
    </row>
    <row r="30" spans="1:10">
      <c r="A30" s="163" t="s">
        <v>121</v>
      </c>
      <c r="B30" s="64"/>
      <c r="C30" s="788"/>
      <c r="D30" s="789"/>
      <c r="E30" s="789"/>
      <c r="F30" s="790"/>
      <c r="G30" s="1455"/>
      <c r="H30" s="1455"/>
      <c r="I30" s="1455"/>
      <c r="J30" s="1456"/>
    </row>
    <row r="31" spans="1:10">
      <c r="A31" s="163"/>
      <c r="B31" s="64"/>
      <c r="C31" s="55"/>
      <c r="D31" s="55"/>
      <c r="E31" s="55"/>
      <c r="F31" s="55"/>
      <c r="G31" s="791"/>
      <c r="H31" s="791"/>
      <c r="I31" s="791"/>
      <c r="J31" s="792"/>
    </row>
    <row r="32" spans="1:10">
      <c r="A32" s="199" t="s">
        <v>427</v>
      </c>
      <c r="B32" s="220"/>
      <c r="C32" s="55"/>
      <c r="D32" s="55"/>
      <c r="E32" s="64"/>
      <c r="F32" s="64"/>
      <c r="G32" s="784"/>
      <c r="H32" s="784"/>
      <c r="I32" s="784"/>
      <c r="J32" s="785"/>
    </row>
    <row r="33" spans="1:10">
      <c r="A33" s="786"/>
      <c r="B33" s="787" t="s">
        <v>140</v>
      </c>
      <c r="C33" s="247" t="str">
        <f>'Sch 1- Rate Base '!C36</f>
        <v>204-207</v>
      </c>
      <c r="D33" s="181" t="str">
        <f>'Sch 1- Rate Base '!D36</f>
        <v>360-374</v>
      </c>
      <c r="E33" s="184" t="str">
        <f>'Sch 1- Rate Base '!E36</f>
        <v>DIST</v>
      </c>
      <c r="F33" s="184">
        <f>'Sch 1- Rate Base '!F36</f>
        <v>0</v>
      </c>
      <c r="G33" s="1448">
        <f>'Sch 1- Rate Base '!G36</f>
        <v>0</v>
      </c>
      <c r="H33" s="248">
        <f>'Sch 1- Rate Base '!H36</f>
        <v>0</v>
      </c>
      <c r="I33" s="248">
        <f>'Sch 1- Rate Base '!I36</f>
        <v>0</v>
      </c>
      <c r="J33" s="1168">
        <f>'Sch 1- Rate Base '!J36</f>
        <v>0</v>
      </c>
    </row>
    <row r="34" spans="1:10">
      <c r="A34" s="209" t="s">
        <v>122</v>
      </c>
      <c r="B34" s="220"/>
      <c r="C34" s="788"/>
      <c r="D34" s="789"/>
      <c r="E34" s="789"/>
      <c r="F34" s="790"/>
      <c r="G34" s="1455"/>
      <c r="H34" s="1455"/>
      <c r="I34" s="1455"/>
      <c r="J34" s="1456"/>
    </row>
    <row r="35" spans="1:10">
      <c r="A35" s="209"/>
      <c r="B35" s="220"/>
      <c r="C35" s="55"/>
      <c r="D35" s="55"/>
      <c r="E35" s="55"/>
      <c r="F35" s="55"/>
      <c r="G35" s="793"/>
      <c r="H35" s="793"/>
      <c r="I35" s="793"/>
      <c r="J35" s="794"/>
    </row>
    <row r="36" spans="1:10">
      <c r="A36" s="199" t="s">
        <v>124</v>
      </c>
      <c r="B36" s="64"/>
      <c r="C36" s="55"/>
      <c r="D36" s="196"/>
      <c r="E36" s="196"/>
      <c r="F36" s="196"/>
      <c r="G36" s="221"/>
      <c r="H36" s="221"/>
      <c r="I36" s="221"/>
      <c r="J36" s="222"/>
    </row>
    <row r="37" spans="1:10">
      <c r="A37" s="786"/>
      <c r="B37" s="10" t="s">
        <v>125</v>
      </c>
      <c r="C37" s="247" t="str">
        <f>'Sch 1- Rate Base '!C44</f>
        <v>204-207</v>
      </c>
      <c r="D37" s="181">
        <f>'Sch 1- Rate Base '!D44</f>
        <v>389</v>
      </c>
      <c r="E37" s="184" t="str">
        <f>'Sch 1- Rate Base '!E44</f>
        <v>PTD</v>
      </c>
      <c r="F37" s="184"/>
      <c r="G37" s="1448">
        <f>'Sch 1- Rate Base '!G44</f>
        <v>0</v>
      </c>
      <c r="H37" s="248">
        <f>'Sch 1- Rate Base '!H44</f>
        <v>0</v>
      </c>
      <c r="I37" s="248">
        <f>'Sch 1- Rate Base '!I44</f>
        <v>0</v>
      </c>
      <c r="J37" s="1168">
        <f>'Sch 1- Rate Base '!J44</f>
        <v>0</v>
      </c>
    </row>
    <row r="38" spans="1:10">
      <c r="A38" s="786"/>
      <c r="B38" s="10" t="s">
        <v>126</v>
      </c>
      <c r="C38" s="247" t="str">
        <f>'Sch 1- Rate Base '!C45</f>
        <v>204-207</v>
      </c>
      <c r="D38" s="181">
        <f>'Sch 1- Rate Base '!D45</f>
        <v>390</v>
      </c>
      <c r="E38" s="184" t="str">
        <f>'Sch 1- Rate Base '!E45</f>
        <v>PTD</v>
      </c>
      <c r="F38" s="184"/>
      <c r="G38" s="1448">
        <f>'Sch 1- Rate Base '!G45</f>
        <v>0</v>
      </c>
      <c r="H38" s="248">
        <f>'Sch 1- Rate Base '!H45</f>
        <v>0</v>
      </c>
      <c r="I38" s="248">
        <f>'Sch 1- Rate Base '!I45</f>
        <v>0</v>
      </c>
      <c r="J38" s="1168">
        <f>'Sch 1- Rate Base '!J45</f>
        <v>0</v>
      </c>
    </row>
    <row r="39" spans="1:10">
      <c r="A39" s="786"/>
      <c r="B39" s="10" t="s">
        <v>127</v>
      </c>
      <c r="C39" s="247" t="str">
        <f>'Sch 1- Rate Base '!C46</f>
        <v>204-207</v>
      </c>
      <c r="D39" s="181">
        <f>'Sch 1- Rate Base '!D46</f>
        <v>391</v>
      </c>
      <c r="E39" s="184" t="str">
        <f>'Sch 1- Rate Base '!E46</f>
        <v>LABOR</v>
      </c>
      <c r="F39" s="184"/>
      <c r="G39" s="1448">
        <f>'Sch 1- Rate Base '!G46</f>
        <v>0</v>
      </c>
      <c r="H39" s="248">
        <f>'Sch 1- Rate Base '!H46</f>
        <v>0</v>
      </c>
      <c r="I39" s="248">
        <f>'Sch 1- Rate Base '!I46</f>
        <v>0</v>
      </c>
      <c r="J39" s="1168">
        <f>'Sch 1- Rate Base '!J46</f>
        <v>0</v>
      </c>
    </row>
    <row r="40" spans="1:10">
      <c r="A40" s="786"/>
      <c r="B40" s="10" t="s">
        <v>128</v>
      </c>
      <c r="C40" s="247" t="str">
        <f>'Sch 1- Rate Base '!C47</f>
        <v>204-207</v>
      </c>
      <c r="D40" s="181">
        <f>'Sch 1- Rate Base '!D47</f>
        <v>392</v>
      </c>
      <c r="E40" s="184" t="str">
        <f>'Sch 1- Rate Base '!E47</f>
        <v>TD</v>
      </c>
      <c r="F40" s="184"/>
      <c r="G40" s="1448">
        <f>'Sch 1- Rate Base '!G47</f>
        <v>0</v>
      </c>
      <c r="H40" s="248">
        <f>'Sch 1- Rate Base '!H47</f>
        <v>0</v>
      </c>
      <c r="I40" s="248">
        <f>'Sch 1- Rate Base '!I47</f>
        <v>0</v>
      </c>
      <c r="J40" s="1168">
        <f>'Sch 1- Rate Base '!J47</f>
        <v>0</v>
      </c>
    </row>
    <row r="41" spans="1:10">
      <c r="A41" s="786"/>
      <c r="B41" s="10" t="s">
        <v>129</v>
      </c>
      <c r="C41" s="247" t="str">
        <f>'Sch 1- Rate Base '!C48</f>
        <v>204-207</v>
      </c>
      <c r="D41" s="181">
        <f>'Sch 1- Rate Base '!D48</f>
        <v>393</v>
      </c>
      <c r="E41" s="184" t="str">
        <f>'Sch 1- Rate Base '!E48</f>
        <v>PTD</v>
      </c>
      <c r="F41" s="184"/>
      <c r="G41" s="1448">
        <f>'Sch 1- Rate Base '!G48</f>
        <v>0</v>
      </c>
      <c r="H41" s="248">
        <f>'Sch 1- Rate Base '!H48</f>
        <v>0</v>
      </c>
      <c r="I41" s="248">
        <f>'Sch 1- Rate Base '!I48</f>
        <v>0</v>
      </c>
      <c r="J41" s="1168">
        <f>'Sch 1- Rate Base '!J48</f>
        <v>0</v>
      </c>
    </row>
    <row r="42" spans="1:10">
      <c r="A42" s="786"/>
      <c r="B42" s="10" t="s">
        <v>130</v>
      </c>
      <c r="C42" s="247" t="str">
        <f>'Sch 1- Rate Base '!C49</f>
        <v>204-207</v>
      </c>
      <c r="D42" s="181">
        <f>'Sch 1- Rate Base '!D49</f>
        <v>394</v>
      </c>
      <c r="E42" s="184" t="str">
        <f>'Sch 1- Rate Base '!E49</f>
        <v>PTD</v>
      </c>
      <c r="F42" s="184"/>
      <c r="G42" s="1448">
        <f>'Sch 1- Rate Base '!G49</f>
        <v>0</v>
      </c>
      <c r="H42" s="248">
        <f>'Sch 1- Rate Base '!H49</f>
        <v>0</v>
      </c>
      <c r="I42" s="248">
        <f>'Sch 1- Rate Base '!I49</f>
        <v>0</v>
      </c>
      <c r="J42" s="1168">
        <f>'Sch 1- Rate Base '!J49</f>
        <v>0</v>
      </c>
    </row>
    <row r="43" spans="1:10">
      <c r="A43" s="786"/>
      <c r="B43" s="10" t="s">
        <v>131</v>
      </c>
      <c r="C43" s="247" t="str">
        <f>'Sch 1- Rate Base '!C50</f>
        <v>204-207</v>
      </c>
      <c r="D43" s="181">
        <f>'Sch 1- Rate Base '!D50</f>
        <v>395</v>
      </c>
      <c r="E43" s="184" t="str">
        <f>'Sch 1- Rate Base '!E50</f>
        <v>PTD</v>
      </c>
      <c r="F43" s="184"/>
      <c r="G43" s="1448">
        <f>'Sch 1- Rate Base '!G50</f>
        <v>0</v>
      </c>
      <c r="H43" s="248">
        <f>'Sch 1- Rate Base '!H50</f>
        <v>0</v>
      </c>
      <c r="I43" s="248">
        <f>'Sch 1- Rate Base '!I50</f>
        <v>0</v>
      </c>
      <c r="J43" s="1168">
        <f>'Sch 1- Rate Base '!J50</f>
        <v>0</v>
      </c>
    </row>
    <row r="44" spans="1:10">
      <c r="A44" s="786"/>
      <c r="B44" s="10" t="s">
        <v>132</v>
      </c>
      <c r="C44" s="247" t="str">
        <f>'Sch 1- Rate Base '!C51</f>
        <v>204-207</v>
      </c>
      <c r="D44" s="181">
        <f>'Sch 1- Rate Base '!D51</f>
        <v>396</v>
      </c>
      <c r="E44" s="184" t="str">
        <f>'Sch 1- Rate Base '!E51</f>
        <v>TD</v>
      </c>
      <c r="F44" s="184"/>
      <c r="G44" s="1448">
        <f>'Sch 1- Rate Base '!G51</f>
        <v>0</v>
      </c>
      <c r="H44" s="248">
        <f>'Sch 1- Rate Base '!H51</f>
        <v>0</v>
      </c>
      <c r="I44" s="248">
        <f>'Sch 1- Rate Base '!I51</f>
        <v>0</v>
      </c>
      <c r="J44" s="1168">
        <f>'Sch 1- Rate Base '!J51</f>
        <v>0</v>
      </c>
    </row>
    <row r="45" spans="1:10">
      <c r="A45" s="786"/>
      <c r="B45" s="10" t="s">
        <v>133</v>
      </c>
      <c r="C45" s="247" t="str">
        <f>'Sch 1- Rate Base '!C52</f>
        <v>204-207</v>
      </c>
      <c r="D45" s="181">
        <f>'Sch 1- Rate Base '!D52</f>
        <v>397.1</v>
      </c>
      <c r="E45" s="184" t="str">
        <f>'Sch 1- Rate Base '!E52</f>
        <v>PTD</v>
      </c>
      <c r="F45" s="184"/>
      <c r="G45" s="1448">
        <f>'Sch 1- Rate Base '!G52</f>
        <v>0</v>
      </c>
      <c r="H45" s="248">
        <f>'Sch 1- Rate Base '!H52</f>
        <v>0</v>
      </c>
      <c r="I45" s="248">
        <f>'Sch 1- Rate Base '!I52</f>
        <v>0</v>
      </c>
      <c r="J45" s="1168">
        <f>'Sch 1- Rate Base '!J52</f>
        <v>0</v>
      </c>
    </row>
    <row r="46" spans="1:10">
      <c r="A46" s="786"/>
      <c r="B46" s="10" t="s">
        <v>134</v>
      </c>
      <c r="C46" s="247" t="str">
        <f>'Sch 1- Rate Base '!C55</f>
        <v>204-207</v>
      </c>
      <c r="D46" s="181">
        <f>'Sch 1- Rate Base '!D55</f>
        <v>398</v>
      </c>
      <c r="E46" s="184" t="str">
        <f>'Sch 1- Rate Base '!E55</f>
        <v>PTD</v>
      </c>
      <c r="F46" s="184"/>
      <c r="G46" s="1448">
        <f>'Sch 1- Rate Base '!G55</f>
        <v>0</v>
      </c>
      <c r="H46" s="248">
        <f>'Sch 1- Rate Base '!H55</f>
        <v>0</v>
      </c>
      <c r="I46" s="248">
        <f>'Sch 1- Rate Base '!I55</f>
        <v>0</v>
      </c>
      <c r="J46" s="1168">
        <f>'Sch 1- Rate Base '!J55</f>
        <v>0</v>
      </c>
    </row>
    <row r="47" spans="1:10">
      <c r="A47" s="786"/>
      <c r="B47" s="10" t="s">
        <v>247</v>
      </c>
      <c r="C47" s="247" t="str">
        <f>'Sch 1- Rate Base '!C56</f>
        <v>204-207</v>
      </c>
      <c r="D47" s="181">
        <f>'Sch 1- Rate Base '!D56</f>
        <v>399</v>
      </c>
      <c r="E47" s="184" t="str">
        <f>'Sch 1- Rate Base '!E56</f>
        <v>DIRECT</v>
      </c>
      <c r="F47" s="184" t="str">
        <f>'Sch 1- Rate Base '!F56</f>
        <v>PTD</v>
      </c>
      <c r="G47" s="1448">
        <f>'Sch 1- Rate Base '!G56</f>
        <v>0</v>
      </c>
      <c r="H47" s="248">
        <f>'Sch 1- Rate Base '!H56</f>
        <v>0</v>
      </c>
      <c r="I47" s="248">
        <f>'Sch 1- Rate Base '!I56</f>
        <v>0</v>
      </c>
      <c r="J47" s="1168">
        <f>'Sch 1- Rate Base '!J56</f>
        <v>0</v>
      </c>
    </row>
    <row r="48" spans="1:10">
      <c r="A48" s="786"/>
      <c r="B48" s="10" t="s">
        <v>397</v>
      </c>
      <c r="C48" s="247" t="str">
        <f>'Sch 1- Rate Base '!C57</f>
        <v>204-207</v>
      </c>
      <c r="D48" s="181">
        <f>'Sch 1- Rate Base '!D57</f>
        <v>399.1</v>
      </c>
      <c r="E48" s="184" t="str">
        <f>'Sch 1- Rate Base '!E57</f>
        <v>PTD</v>
      </c>
      <c r="F48" s="184"/>
      <c r="G48" s="1448">
        <f>'Sch 1- Rate Base '!G57</f>
        <v>0</v>
      </c>
      <c r="H48" s="248">
        <f>'Sch 1- Rate Base '!H57</f>
        <v>0</v>
      </c>
      <c r="I48" s="248">
        <f>'Sch 1- Rate Base '!I57</f>
        <v>0</v>
      </c>
      <c r="J48" s="1168">
        <f>'Sch 1- Rate Base '!J57</f>
        <v>0</v>
      </c>
    </row>
    <row r="49" spans="1:10">
      <c r="A49" s="160"/>
      <c r="B49" s="10"/>
      <c r="C49" s="55"/>
      <c r="D49" s="196"/>
      <c r="E49" s="196"/>
      <c r="F49" s="196"/>
      <c r="G49" s="795"/>
      <c r="H49" s="198"/>
      <c r="I49" s="198"/>
      <c r="J49" s="200"/>
    </row>
    <row r="50" spans="1:10" ht="16.5" thickBot="1">
      <c r="A50" s="209" t="s">
        <v>135</v>
      </c>
      <c r="B50" s="64"/>
      <c r="C50" s="1520"/>
      <c r="D50" s="788"/>
      <c r="E50" s="788"/>
      <c r="F50" s="788"/>
      <c r="G50" s="603">
        <f>'Sch 1- Rate Base '!G59</f>
        <v>0</v>
      </c>
      <c r="H50" s="603">
        <f>'Sch 1- Rate Base '!H59</f>
        <v>0</v>
      </c>
      <c r="I50" s="603">
        <f>'Sch 1- Rate Base '!I59</f>
        <v>0</v>
      </c>
      <c r="J50" s="603">
        <f>'Sch 1- Rate Base '!J59</f>
        <v>0</v>
      </c>
    </row>
    <row r="51" spans="1:10" ht="16.5" thickTop="1">
      <c r="A51" s="796"/>
      <c r="B51" s="64"/>
      <c r="C51" s="55"/>
      <c r="D51" s="55"/>
      <c r="E51" s="64"/>
      <c r="F51" s="64"/>
      <c r="G51" s="221"/>
      <c r="H51" s="221"/>
      <c r="I51" s="221"/>
      <c r="J51" s="222"/>
    </row>
    <row r="52" spans="1:10" ht="16.5" thickBot="1">
      <c r="A52" s="209" t="s">
        <v>136</v>
      </c>
      <c r="B52" s="64"/>
      <c r="C52" s="788"/>
      <c r="D52" s="788"/>
      <c r="E52" s="788"/>
      <c r="F52" s="788"/>
      <c r="G52" s="603">
        <f>'Sch 1- Rate Base '!G61</f>
        <v>0</v>
      </c>
      <c r="H52" s="603">
        <f>'Sch 1- Rate Base '!H61</f>
        <v>0</v>
      </c>
      <c r="I52" s="603">
        <f>'Sch 1- Rate Base '!I61</f>
        <v>0</v>
      </c>
      <c r="J52" s="603">
        <f>'Sch 1- Rate Base '!J61</f>
        <v>0</v>
      </c>
    </row>
    <row r="53" spans="1:10" ht="16.5" thickTop="1">
      <c r="A53" s="213" t="s">
        <v>395</v>
      </c>
      <c r="B53" s="64"/>
      <c r="C53" s="55"/>
      <c r="D53" s="55"/>
      <c r="E53" s="64"/>
      <c r="F53" s="64"/>
      <c r="G53" s="221"/>
      <c r="H53" s="221"/>
      <c r="I53" s="221"/>
      <c r="J53" s="222"/>
    </row>
    <row r="54" spans="1:10">
      <c r="A54" s="199"/>
      <c r="B54" s="220"/>
      <c r="C54" s="55"/>
      <c r="D54" s="55"/>
      <c r="E54" s="55"/>
      <c r="F54" s="55"/>
      <c r="G54" s="221"/>
      <c r="H54" s="221"/>
      <c r="I54" s="221"/>
      <c r="J54" s="222"/>
    </row>
    <row r="55" spans="1:10">
      <c r="A55" s="199" t="s">
        <v>429</v>
      </c>
      <c r="B55" s="220"/>
      <c r="C55" s="55"/>
      <c r="D55" s="55"/>
      <c r="E55" s="55"/>
      <c r="F55" s="55"/>
      <c r="G55" s="784"/>
      <c r="H55" s="784"/>
      <c r="I55" s="784"/>
      <c r="J55" s="785"/>
    </row>
    <row r="56" spans="1:10">
      <c r="A56" s="199" t="s">
        <v>561</v>
      </c>
      <c r="B56" s="220"/>
      <c r="C56" s="55"/>
      <c r="D56" s="55"/>
      <c r="E56" s="55"/>
      <c r="F56" s="55"/>
      <c r="G56" s="784"/>
      <c r="H56" s="784"/>
      <c r="I56" s="784"/>
      <c r="J56" s="785"/>
    </row>
    <row r="57" spans="1:10">
      <c r="A57" s="786"/>
      <c r="B57" s="787" t="s">
        <v>88</v>
      </c>
      <c r="C57" s="247">
        <f>'Sch 1- Rate Base '!C66</f>
        <v>219</v>
      </c>
      <c r="D57" s="181">
        <f>'Sch 1- Rate Base '!D66</f>
        <v>108</v>
      </c>
      <c r="E57" s="184" t="str">
        <f>'Sch 1- Rate Base '!E66</f>
        <v>PROD</v>
      </c>
      <c r="F57" s="184"/>
      <c r="G57" s="1448">
        <f>'Sch 1- Rate Base '!G66</f>
        <v>0</v>
      </c>
      <c r="H57" s="248">
        <f>'Sch 1- Rate Base '!H66</f>
        <v>0</v>
      </c>
      <c r="I57" s="248">
        <f>'Sch 1- Rate Base '!I66</f>
        <v>0</v>
      </c>
      <c r="J57" s="1168">
        <f>'Sch 1- Rate Base '!J66</f>
        <v>0</v>
      </c>
    </row>
    <row r="58" spans="1:10">
      <c r="A58" s="786"/>
      <c r="B58" s="787" t="s">
        <v>89</v>
      </c>
      <c r="C58" s="247">
        <f>'Sch 1- Rate Base '!C67</f>
        <v>219</v>
      </c>
      <c r="D58" s="181">
        <f>'Sch 1- Rate Base '!D67</f>
        <v>108</v>
      </c>
      <c r="E58" s="184" t="str">
        <f>'Sch 1- Rate Base '!E67</f>
        <v>PROD</v>
      </c>
      <c r="F58" s="184"/>
      <c r="G58" s="1448">
        <f>'Sch 1- Rate Base '!G67</f>
        <v>0</v>
      </c>
      <c r="H58" s="248">
        <f>'Sch 1- Rate Base '!H67</f>
        <v>0</v>
      </c>
      <c r="I58" s="248">
        <f>'Sch 1- Rate Base '!I67</f>
        <v>0</v>
      </c>
      <c r="J58" s="1168">
        <f>'Sch 1- Rate Base '!J67</f>
        <v>0</v>
      </c>
    </row>
    <row r="59" spans="1:10">
      <c r="A59" s="786"/>
      <c r="B59" s="787" t="s">
        <v>305</v>
      </c>
      <c r="C59" s="247">
        <f>'Sch 1- Rate Base '!C68</f>
        <v>219</v>
      </c>
      <c r="D59" s="181">
        <f>'Sch 1- Rate Base '!D68</f>
        <v>108</v>
      </c>
      <c r="E59" s="184" t="str">
        <f>'Sch 1- Rate Base '!E68</f>
        <v>PROD</v>
      </c>
      <c r="F59" s="184"/>
      <c r="G59" s="1448">
        <f>'Sch 1- Rate Base '!G68</f>
        <v>0</v>
      </c>
      <c r="H59" s="248">
        <f>'Sch 1- Rate Base '!H68</f>
        <v>0</v>
      </c>
      <c r="I59" s="248">
        <f>'Sch 1- Rate Base '!I68</f>
        <v>0</v>
      </c>
      <c r="J59" s="1168">
        <f>'Sch 1- Rate Base '!J68</f>
        <v>0</v>
      </c>
    </row>
    <row r="60" spans="1:10">
      <c r="A60" s="786"/>
      <c r="B60" s="787" t="s">
        <v>137</v>
      </c>
      <c r="C60" s="247">
        <f>'Sch 1- Rate Base '!C72</f>
        <v>219</v>
      </c>
      <c r="D60" s="181">
        <f>'Sch 1- Rate Base '!D72</f>
        <v>108</v>
      </c>
      <c r="E60" s="184" t="str">
        <f>'Sch 1- Rate Base '!E72</f>
        <v>PROD</v>
      </c>
      <c r="F60" s="184"/>
      <c r="G60" s="1448">
        <f>'Sch 1- Rate Base '!G72</f>
        <v>0</v>
      </c>
      <c r="H60" s="248">
        <f>'Sch 1- Rate Base '!H72</f>
        <v>0</v>
      </c>
      <c r="I60" s="248">
        <f>'Sch 1- Rate Base '!I72</f>
        <v>0</v>
      </c>
      <c r="J60" s="1168">
        <f>'Sch 1- Rate Base '!J72</f>
        <v>0</v>
      </c>
    </row>
    <row r="61" spans="1:10">
      <c r="A61" s="786"/>
      <c r="B61" s="787" t="s">
        <v>143</v>
      </c>
      <c r="C61" s="247">
        <f>'Sch 1- Rate Base '!C73</f>
        <v>219</v>
      </c>
      <c r="D61" s="181">
        <f>'Sch 1- Rate Base '!D73</f>
        <v>108</v>
      </c>
      <c r="E61" s="184" t="str">
        <f>'Sch 1- Rate Base '!E73</f>
        <v>TRANS</v>
      </c>
      <c r="F61" s="184"/>
      <c r="G61" s="1448">
        <f>'Sch 1- Rate Base '!G73</f>
        <v>0</v>
      </c>
      <c r="H61" s="248">
        <f>'Sch 1- Rate Base '!H73</f>
        <v>0</v>
      </c>
      <c r="I61" s="248">
        <f>'Sch 1- Rate Base '!I73</f>
        <v>0</v>
      </c>
      <c r="J61" s="1168">
        <f>'Sch 1- Rate Base '!J73</f>
        <v>0</v>
      </c>
    </row>
    <row r="62" spans="1:10">
      <c r="A62" s="786"/>
      <c r="B62" s="787" t="s">
        <v>731</v>
      </c>
      <c r="C62" s="247">
        <f>'Sch 1- Rate Base '!C74</f>
        <v>219</v>
      </c>
      <c r="D62" s="181">
        <f>'Sch 1- Rate Base '!D74</f>
        <v>108</v>
      </c>
      <c r="E62" s="184" t="str">
        <f>'Sch 1- Rate Base '!E74</f>
        <v>DIST</v>
      </c>
      <c r="F62" s="184"/>
      <c r="G62" s="1448">
        <f>'Sch 1- Rate Base '!G74</f>
        <v>0</v>
      </c>
      <c r="H62" s="248">
        <f>'Sch 1- Rate Base '!H74</f>
        <v>0</v>
      </c>
      <c r="I62" s="248">
        <f>'Sch 1- Rate Base '!I74</f>
        <v>0</v>
      </c>
      <c r="J62" s="1168">
        <f>'Sch 1- Rate Base '!J74</f>
        <v>0</v>
      </c>
    </row>
    <row r="63" spans="1:10">
      <c r="A63" s="786"/>
      <c r="B63" s="787" t="s">
        <v>92</v>
      </c>
      <c r="C63" s="247">
        <f>'Sch 1- Rate Base '!C75</f>
        <v>219</v>
      </c>
      <c r="D63" s="181">
        <f>'Sch 1- Rate Base '!D75</f>
        <v>108</v>
      </c>
      <c r="E63" s="184" t="str">
        <f>'Sch 1- Rate Base '!E75</f>
        <v>GP</v>
      </c>
      <c r="F63" s="184"/>
      <c r="G63" s="1448">
        <f>'Sch 1- Rate Base '!G75</f>
        <v>0</v>
      </c>
      <c r="H63" s="248">
        <f>'Sch 1- Rate Base '!H75</f>
        <v>0</v>
      </c>
      <c r="I63" s="248">
        <f>'Sch 1- Rate Base '!I75</f>
        <v>0</v>
      </c>
      <c r="J63" s="1168">
        <f>'Sch 1- Rate Base '!J75</f>
        <v>0</v>
      </c>
    </row>
    <row r="64" spans="1:10">
      <c r="A64" s="786"/>
      <c r="B64" s="787" t="s">
        <v>349</v>
      </c>
      <c r="C64" s="247">
        <f>'Sch 1- Rate Base '!C76</f>
        <v>219</v>
      </c>
      <c r="D64" s="181">
        <f>'Sch 1- Rate Base '!D76</f>
        <v>111</v>
      </c>
      <c r="E64" s="184" t="str">
        <f>'Sch 1- Rate Base '!E76</f>
        <v>DIST</v>
      </c>
      <c r="F64" s="285" t="str">
        <f>'Sch 1- Rate Base '!F76</f>
        <v xml:space="preserve"> </v>
      </c>
      <c r="G64" s="1448">
        <f>'Sch 1- Rate Base '!G76</f>
        <v>0</v>
      </c>
      <c r="H64" s="248">
        <f>'Sch 1- Rate Base '!H76</f>
        <v>0</v>
      </c>
      <c r="I64" s="248">
        <f>'Sch 1- Rate Base '!I76</f>
        <v>0</v>
      </c>
      <c r="J64" s="1168">
        <f>'Sch 1- Rate Base '!J76</f>
        <v>0</v>
      </c>
    </row>
    <row r="65" spans="1:10">
      <c r="A65" s="786"/>
      <c r="B65" s="787" t="s">
        <v>350</v>
      </c>
      <c r="C65" s="247" t="str">
        <f>'Sch 1- Rate Base '!C77</f>
        <v>200-201</v>
      </c>
      <c r="D65" s="181">
        <f>'Sch 1- Rate Base '!D77</f>
        <v>111</v>
      </c>
      <c r="E65" s="184" t="str">
        <f>'Sch 1- Rate Base '!E77</f>
        <v>DIRECT</v>
      </c>
      <c r="F65" s="285" t="str">
        <f>'Sch 1- Rate Base '!F77</f>
        <v>PTD</v>
      </c>
      <c r="G65" s="1448">
        <f>'Sch 1- Rate Base '!G77</f>
        <v>0</v>
      </c>
      <c r="H65" s="248">
        <f>'Sch 1- Rate Base '!H77</f>
        <v>0</v>
      </c>
      <c r="I65" s="248">
        <f>'Sch 1- Rate Base '!I77</f>
        <v>0</v>
      </c>
      <c r="J65" s="1168">
        <f>'Sch 1- Rate Base '!J77</f>
        <v>0</v>
      </c>
    </row>
    <row r="66" spans="1:10">
      <c r="A66" s="786"/>
      <c r="B66" s="787" t="s">
        <v>378</v>
      </c>
      <c r="C66" s="247" t="str">
        <f>'Sch 1- Rate Base '!C78</f>
        <v>200-201</v>
      </c>
      <c r="D66" s="181">
        <f>'Sch 1- Rate Base '!D78</f>
        <v>111</v>
      </c>
      <c r="E66" s="184" t="str">
        <f>'Sch 1- Rate Base '!E78</f>
        <v>DIRECT</v>
      </c>
      <c r="F66" s="285" t="str">
        <f>'Sch 1- Rate Base '!F78</f>
        <v>DIST</v>
      </c>
      <c r="G66" s="1448">
        <f>'Sch 1- Rate Base '!G78</f>
        <v>0</v>
      </c>
      <c r="H66" s="248">
        <f>'Sch 1- Rate Base '!H78</f>
        <v>0</v>
      </c>
      <c r="I66" s="248">
        <f>'Sch 1- Rate Base '!I78</f>
        <v>0</v>
      </c>
      <c r="J66" s="1168">
        <f>'Sch 1- Rate Base '!J78</f>
        <v>0</v>
      </c>
    </row>
    <row r="67" spans="1:10">
      <c r="A67" s="786"/>
      <c r="B67" s="787" t="s">
        <v>245</v>
      </c>
      <c r="C67" s="247" t="e">
        <f>'Sch 1- Rate Base '!#REF!</f>
        <v>#REF!</v>
      </c>
      <c r="D67" s="181" t="e">
        <f>'Sch 1- Rate Base '!#REF!</f>
        <v>#REF!</v>
      </c>
      <c r="E67" s="184" t="e">
        <f>'Sch 1- Rate Base '!#REF!</f>
        <v>#REF!</v>
      </c>
      <c r="F67" s="184"/>
      <c r="G67" s="1448" t="e">
        <f>'Sch 1- Rate Base '!#REF!</f>
        <v>#REF!</v>
      </c>
      <c r="H67" s="248" t="e">
        <f>'Sch 1- Rate Base '!#REF!</f>
        <v>#REF!</v>
      </c>
      <c r="I67" s="248" t="e">
        <f>'Sch 1- Rate Base '!#REF!</f>
        <v>#REF!</v>
      </c>
      <c r="J67" s="1168" t="e">
        <f>'Sch 1- Rate Base '!#REF!</f>
        <v>#REF!</v>
      </c>
    </row>
    <row r="68" spans="1:10">
      <c r="A68" s="786"/>
      <c r="B68" s="787" t="s">
        <v>28</v>
      </c>
      <c r="C68" s="247" t="str">
        <f>'Sch 1- Rate Base '!C79</f>
        <v>200-201</v>
      </c>
      <c r="D68" s="181">
        <f>'Sch 1- Rate Base '!D79</f>
        <v>111</v>
      </c>
      <c r="E68" s="184" t="str">
        <f>'Sch 1- Rate Base '!E79</f>
        <v>DIST</v>
      </c>
      <c r="F68" s="184"/>
      <c r="G68" s="1448">
        <f>'Sch 1- Rate Base '!G79</f>
        <v>0</v>
      </c>
      <c r="H68" s="248">
        <f>'Sch 1- Rate Base '!H79</f>
        <v>0</v>
      </c>
      <c r="I68" s="248">
        <f>'Sch 1- Rate Base '!I79</f>
        <v>0</v>
      </c>
      <c r="J68" s="1168">
        <f>'Sch 1- Rate Base '!J79</f>
        <v>0</v>
      </c>
    </row>
    <row r="69" spans="1:10">
      <c r="A69" s="786"/>
      <c r="B69" s="787" t="s">
        <v>29</v>
      </c>
      <c r="C69" s="247" t="str">
        <f>'Sch 1- Rate Base '!C80</f>
        <v>200-201</v>
      </c>
      <c r="D69" s="181">
        <f>'Sch 1- Rate Base '!D80</f>
        <v>108</v>
      </c>
      <c r="E69" s="184" t="str">
        <f>'Sch 1- Rate Base '!E80</f>
        <v>DIRECT</v>
      </c>
      <c r="F69" s="285" t="str">
        <f>'Sch 1- Rate Base '!F80</f>
        <v>PTD</v>
      </c>
      <c r="G69" s="1448">
        <f>'Sch 1- Rate Base '!G80</f>
        <v>0</v>
      </c>
      <c r="H69" s="248">
        <f>'Sch 1- Rate Base '!H80</f>
        <v>0</v>
      </c>
      <c r="I69" s="248">
        <f>'Sch 1- Rate Base '!I80</f>
        <v>0</v>
      </c>
      <c r="J69" s="1168">
        <f>'Sch 1- Rate Base '!J80</f>
        <v>0</v>
      </c>
    </row>
    <row r="70" spans="1:10">
      <c r="A70" s="786"/>
      <c r="B70" s="787" t="s">
        <v>162</v>
      </c>
      <c r="C70" s="247" t="e">
        <f>'Sch 1- Rate Base '!#REF!</f>
        <v>#REF!</v>
      </c>
      <c r="D70" s="181" t="e">
        <f>'Sch 1- Rate Base '!#REF!</f>
        <v>#REF!</v>
      </c>
      <c r="E70" s="184" t="e">
        <f>'Sch 1- Rate Base '!#REF!</f>
        <v>#REF!</v>
      </c>
      <c r="F70" s="184" t="e">
        <f>'Sch 1- Rate Base '!#REF!</f>
        <v>#REF!</v>
      </c>
      <c r="G70" s="1448" t="e">
        <f>'Sch 1- Rate Base '!#REF!</f>
        <v>#REF!</v>
      </c>
      <c r="H70" s="248" t="e">
        <f>'Sch 1- Rate Base '!#REF!</f>
        <v>#REF!</v>
      </c>
      <c r="I70" s="248" t="e">
        <f>'Sch 1- Rate Base '!#REF!</f>
        <v>#REF!</v>
      </c>
      <c r="J70" s="1168" t="e">
        <f>'Sch 1- Rate Base '!#REF!</f>
        <v>#REF!</v>
      </c>
    </row>
    <row r="71" spans="1:10">
      <c r="A71" s="786"/>
      <c r="B71" s="787" t="s">
        <v>379</v>
      </c>
      <c r="C71" s="247" t="str">
        <f>'Sch 1- Rate Base '!C81</f>
        <v>200-201</v>
      </c>
      <c r="D71" s="181">
        <f>'Sch 1- Rate Base '!D81</f>
        <v>108</v>
      </c>
      <c r="E71" s="184" t="str">
        <f>'Sch 1- Rate Base '!E81</f>
        <v>DIRECT</v>
      </c>
      <c r="F71" s="285" t="str">
        <f>'Sch 1- Rate Base '!F81</f>
        <v>PTD</v>
      </c>
      <c r="G71" s="1448">
        <f>'Sch 1- Rate Base '!G81</f>
        <v>0</v>
      </c>
      <c r="H71" s="248">
        <f>'Sch 1- Rate Base '!H81</f>
        <v>0</v>
      </c>
      <c r="I71" s="248">
        <f>'Sch 1- Rate Base '!I81</f>
        <v>0</v>
      </c>
      <c r="J71" s="1168">
        <f>'Sch 1- Rate Base '!J81</f>
        <v>0</v>
      </c>
    </row>
    <row r="72" spans="1:10">
      <c r="A72" s="786"/>
      <c r="B72" s="787" t="s">
        <v>380</v>
      </c>
      <c r="C72" s="247" t="str">
        <f>'Sch 1- Rate Base '!C82</f>
        <v>200-201</v>
      </c>
      <c r="D72" s="181">
        <f>'Sch 1- Rate Base '!D82</f>
        <v>108</v>
      </c>
      <c r="E72" s="184" t="str">
        <f>'Sch 1- Rate Base '!E82</f>
        <v>DIRECT</v>
      </c>
      <c r="F72" s="184" t="str">
        <f>'Sch 1- Rate Base '!F82</f>
        <v>DIST</v>
      </c>
      <c r="G72" s="1448">
        <f>'Sch 1- Rate Base '!G82</f>
        <v>0</v>
      </c>
      <c r="H72" s="248">
        <f>'Sch 1- Rate Base '!H82</f>
        <v>0</v>
      </c>
      <c r="I72" s="248">
        <f>'Sch 1- Rate Base '!I82</f>
        <v>0</v>
      </c>
      <c r="J72" s="1168">
        <f>'Sch 1- Rate Base '!J82</f>
        <v>0</v>
      </c>
    </row>
    <row r="73" spans="1:10">
      <c r="A73" s="786"/>
      <c r="B73" s="787" t="s">
        <v>499</v>
      </c>
      <c r="C73" s="247" t="str">
        <f>'Sch 1- Rate Base '!C83</f>
        <v>200-201</v>
      </c>
      <c r="D73" s="181">
        <f>'Sch 1- Rate Base '!D83</f>
        <v>115</v>
      </c>
      <c r="E73" s="184" t="str">
        <f>'Sch 1- Rate Base '!E83</f>
        <v>DIRECT</v>
      </c>
      <c r="F73" s="184" t="str">
        <f>'Sch 1- Rate Base '!F83</f>
        <v>DIST</v>
      </c>
      <c r="G73" s="1448">
        <f>'Sch 1- Rate Base '!G83</f>
        <v>0</v>
      </c>
      <c r="H73" s="248">
        <f>'Sch 1- Rate Base '!H83</f>
        <v>0</v>
      </c>
      <c r="I73" s="248">
        <f>'Sch 1- Rate Base '!I83</f>
        <v>0</v>
      </c>
      <c r="J73" s="1168">
        <f>'Sch 1- Rate Base '!J83</f>
        <v>0</v>
      </c>
    </row>
    <row r="74" spans="1:10">
      <c r="A74" s="786"/>
      <c r="B74" s="787"/>
      <c r="C74" s="55"/>
      <c r="D74" s="196"/>
      <c r="E74" s="196"/>
      <c r="F74" s="196"/>
      <c r="G74" s="798"/>
      <c r="H74" s="198"/>
      <c r="I74" s="198"/>
      <c r="J74" s="200"/>
    </row>
    <row r="75" spans="1:10">
      <c r="A75" s="199" t="s">
        <v>208</v>
      </c>
      <c r="B75" s="787"/>
      <c r="C75" s="764"/>
      <c r="D75" s="764"/>
      <c r="E75" s="182" t="e">
        <f>'Sch 1- Rate Base '!#REF!</f>
        <v>#REF!</v>
      </c>
      <c r="F75" s="182" t="e">
        <f>'Sch 1- Rate Base '!#REF!</f>
        <v>#REF!</v>
      </c>
      <c r="G75" s="182" t="e">
        <f>'Sch 1- Rate Base '!#REF!</f>
        <v>#REF!</v>
      </c>
      <c r="H75" s="182" t="e">
        <f>'Sch 1- Rate Base '!#REF!</f>
        <v>#REF!</v>
      </c>
      <c r="I75" s="182" t="e">
        <f>'Sch 1- Rate Base '!#REF!</f>
        <v>#REF!</v>
      </c>
      <c r="J75" s="182" t="e">
        <f>'Sch 1- Rate Base '!#REF!</f>
        <v>#REF!</v>
      </c>
    </row>
    <row r="76" spans="1:10">
      <c r="A76" s="799"/>
      <c r="B76" s="787"/>
      <c r="C76" s="55"/>
      <c r="D76" s="196"/>
      <c r="E76" s="196"/>
      <c r="F76" s="196"/>
      <c r="G76" s="791"/>
      <c r="H76" s="198"/>
      <c r="I76" s="198"/>
      <c r="J76" s="200"/>
    </row>
    <row r="77" spans="1:10">
      <c r="A77" s="209" t="s">
        <v>220</v>
      </c>
      <c r="B77" s="64"/>
      <c r="C77" s="788"/>
      <c r="D77" s="789"/>
      <c r="E77" s="789"/>
      <c r="F77" s="790"/>
      <c r="G77" s="1455">
        <f>'Sch 1- Rate Base '!G85</f>
        <v>0</v>
      </c>
      <c r="H77" s="1455"/>
      <c r="I77" s="1455"/>
      <c r="J77" s="1455"/>
    </row>
    <row r="78" spans="1:10">
      <c r="A78" s="799"/>
      <c r="B78" s="800"/>
      <c r="C78" s="55"/>
      <c r="D78" s="196"/>
      <c r="E78" s="196"/>
      <c r="F78" s="196"/>
      <c r="G78" s="801"/>
      <c r="H78" s="801"/>
      <c r="I78" s="801"/>
      <c r="J78" s="802"/>
    </row>
    <row r="79" spans="1:10">
      <c r="A79" s="209" t="s">
        <v>430</v>
      </c>
      <c r="B79" s="64"/>
      <c r="C79" s="788"/>
      <c r="D79" s="789"/>
      <c r="E79" s="789"/>
      <c r="F79" s="790"/>
      <c r="G79" s="1455">
        <f>'Sch 1- Rate Base '!G87</f>
        <v>0</v>
      </c>
      <c r="H79" s="1455"/>
      <c r="I79" s="1455"/>
      <c r="J79" s="1456"/>
    </row>
    <row r="80" spans="1:10">
      <c r="A80" s="213" t="s">
        <v>84</v>
      </c>
      <c r="B80" s="64"/>
      <c r="C80" s="55"/>
      <c r="D80" s="55"/>
      <c r="E80" s="803"/>
      <c r="F80" s="803"/>
      <c r="G80" s="784"/>
      <c r="H80" s="784"/>
      <c r="I80" s="784"/>
      <c r="J80" s="222"/>
    </row>
    <row r="81" spans="1:10" ht="16.5" thickBot="1">
      <c r="A81" s="804"/>
      <c r="B81" s="805"/>
      <c r="C81" s="806"/>
      <c r="D81" s="806"/>
      <c r="E81" s="807"/>
      <c r="F81" s="807"/>
      <c r="G81" s="808"/>
      <c r="H81" s="808"/>
      <c r="I81" s="808"/>
      <c r="J81" s="809"/>
    </row>
    <row r="82" spans="1:10" ht="16.5" thickTop="1">
      <c r="A82" s="160" t="s">
        <v>76</v>
      </c>
      <c r="B82" s="64"/>
      <c r="C82" s="55"/>
      <c r="D82" s="55"/>
      <c r="E82" s="803"/>
      <c r="F82" s="803"/>
      <c r="G82" s="784"/>
      <c r="H82" s="784"/>
      <c r="I82" s="784"/>
      <c r="J82" s="222"/>
    </row>
    <row r="83" spans="1:10">
      <c r="A83" s="160"/>
      <c r="B83" s="64"/>
      <c r="C83" s="55"/>
      <c r="D83" s="55"/>
      <c r="E83" s="803"/>
      <c r="F83" s="803"/>
      <c r="G83" s="1457"/>
      <c r="H83" s="1457"/>
      <c r="I83" s="1457"/>
      <c r="J83" s="1458"/>
    </row>
    <row r="84" spans="1:10">
      <c r="A84" s="266" t="s">
        <v>144</v>
      </c>
      <c r="B84" s="811" t="s">
        <v>144</v>
      </c>
      <c r="C84" s="764" t="s">
        <v>562</v>
      </c>
      <c r="D84" s="764"/>
      <c r="E84" s="182"/>
      <c r="F84" s="765"/>
      <c r="G84" s="182">
        <f>'Sch 1- Rate Base '!G92</f>
        <v>0</v>
      </c>
      <c r="H84" s="182">
        <f>'Sch 1- Rate Base '!H92</f>
        <v>0</v>
      </c>
      <c r="I84" s="182">
        <f>'Sch 1- Rate Base '!I92</f>
        <v>0</v>
      </c>
      <c r="J84" s="182">
        <f>'Sch 1- Rate Base '!J92</f>
        <v>0</v>
      </c>
    </row>
    <row r="85" spans="1:10">
      <c r="A85" s="786"/>
      <c r="B85" s="1459" t="s">
        <v>666</v>
      </c>
      <c r="C85" s="55"/>
      <c r="D85" s="55"/>
      <c r="E85" s="196"/>
      <c r="F85" s="196"/>
      <c r="G85" s="182">
        <f>'Sch 1A - Cash Working Capital'!G30</f>
        <v>0</v>
      </c>
      <c r="H85" s="182">
        <f>'Sch 1A - Cash Working Capital'!H30</f>
        <v>0</v>
      </c>
      <c r="I85" s="812"/>
      <c r="J85" s="813"/>
    </row>
    <row r="86" spans="1:10">
      <c r="A86" s="267" t="s">
        <v>263</v>
      </c>
      <c r="B86" s="79"/>
      <c r="C86" s="814"/>
      <c r="D86" s="196"/>
      <c r="E86" s="196"/>
      <c r="F86" s="196"/>
      <c r="G86" s="815"/>
      <c r="H86" s="816"/>
      <c r="I86" s="816"/>
      <c r="J86" s="817"/>
    </row>
    <row r="87" spans="1:10">
      <c r="A87" s="1460"/>
      <c r="B87" s="10" t="s">
        <v>388</v>
      </c>
      <c r="C87" s="181" t="str">
        <f>'Sch 1- Rate Base '!C95</f>
        <v>200-201</v>
      </c>
      <c r="D87" s="181">
        <f>'Sch 1- Rate Base '!D95</f>
        <v>105</v>
      </c>
      <c r="E87" s="184" t="str">
        <f>'Sch 1- Rate Base '!E95</f>
        <v>DIST</v>
      </c>
      <c r="F87" s="184"/>
      <c r="G87" s="1461">
        <f>'Sch 1- Rate Base '!G95</f>
        <v>0</v>
      </c>
      <c r="H87" s="248">
        <f>'Sch 1- Rate Base '!H95</f>
        <v>0</v>
      </c>
      <c r="I87" s="248">
        <f>'Sch 1- Rate Base '!I95</f>
        <v>0</v>
      </c>
      <c r="J87" s="1168">
        <f>'Sch 1- Rate Base '!J95</f>
        <v>0</v>
      </c>
    </row>
    <row r="88" spans="1:10">
      <c r="A88" s="1460"/>
      <c r="B88" s="10" t="s">
        <v>77</v>
      </c>
      <c r="C88" s="181" t="str">
        <f>'Sch 1- Rate Base '!C96</f>
        <v>200-201</v>
      </c>
      <c r="D88" s="181">
        <f>'Sch 1- Rate Base '!D96</f>
        <v>106</v>
      </c>
      <c r="E88" s="299" t="str">
        <f>'Sch 1- Rate Base '!E96</f>
        <v>PTD</v>
      </c>
      <c r="F88" s="184"/>
      <c r="G88" s="1461">
        <f>'Sch 1- Rate Base '!G96</f>
        <v>0</v>
      </c>
      <c r="H88" s="248">
        <f>'Sch 1- Rate Base '!H96</f>
        <v>0</v>
      </c>
      <c r="I88" s="248">
        <f>'Sch 1- Rate Base '!I96</f>
        <v>0</v>
      </c>
      <c r="J88" s="1168">
        <f>'Sch 1- Rate Base '!J96</f>
        <v>0</v>
      </c>
    </row>
    <row r="89" spans="1:10">
      <c r="A89" s="1460"/>
      <c r="B89" s="64" t="s">
        <v>431</v>
      </c>
      <c r="C89" s="181" t="str">
        <f>'Sch 1- Rate Base '!C97</f>
        <v>202-203</v>
      </c>
      <c r="D89" s="181" t="str">
        <f>'Sch 1- Rate Base '!D97</f>
        <v>120.1-120.6</v>
      </c>
      <c r="E89" s="184" t="str">
        <f>'Sch 1- Rate Base '!E97</f>
        <v>PROD</v>
      </c>
      <c r="F89" s="184"/>
      <c r="G89" s="1461">
        <f>'Sch 1- Rate Base '!G97</f>
        <v>0</v>
      </c>
      <c r="H89" s="248">
        <f>'Sch 1- Rate Base '!H97</f>
        <v>0</v>
      </c>
      <c r="I89" s="248">
        <f>'Sch 1- Rate Base '!I97</f>
        <v>0</v>
      </c>
      <c r="J89" s="1168">
        <f>'Sch 1- Rate Base '!J97</f>
        <v>0</v>
      </c>
    </row>
    <row r="90" spans="1:10">
      <c r="A90" s="1460"/>
      <c r="B90" s="10" t="s">
        <v>80</v>
      </c>
      <c r="C90" s="181" t="str">
        <f>'Sch 1- Rate Base '!C98</f>
        <v>200-201</v>
      </c>
      <c r="D90" s="181" t="str">
        <f>'Sch 1- Rate Base '!D98</f>
        <v>107 &amp; 120.1</v>
      </c>
      <c r="E90" s="184" t="str">
        <f>'Sch 1- Rate Base '!E98</f>
        <v>DIST</v>
      </c>
      <c r="F90" s="184"/>
      <c r="G90" s="1461">
        <f>'Sch 1- Rate Base '!G98</f>
        <v>0</v>
      </c>
      <c r="H90" s="248">
        <f>'Sch 1- Rate Base '!H98</f>
        <v>0</v>
      </c>
      <c r="I90" s="248">
        <f>'Sch 1- Rate Base '!I98</f>
        <v>0</v>
      </c>
      <c r="J90" s="1168">
        <f>'Sch 1- Rate Base '!J98</f>
        <v>0</v>
      </c>
    </row>
    <row r="91" spans="1:10">
      <c r="A91" s="1460"/>
      <c r="B91" s="10" t="s">
        <v>221</v>
      </c>
      <c r="C91" s="181">
        <f>'Sch 1- Rate Base '!C99</f>
        <v>356</v>
      </c>
      <c r="D91" s="181">
        <f>'Sch 1- Rate Base '!D99</f>
        <v>356</v>
      </c>
      <c r="E91" s="184" t="str">
        <f>'Sch 1- Rate Base '!E99</f>
        <v>DIRECT</v>
      </c>
      <c r="F91" s="184"/>
      <c r="G91" s="1461">
        <f>'Sch 1- Rate Base '!G99</f>
        <v>0</v>
      </c>
      <c r="H91" s="248">
        <f>'Sch 1- Rate Base '!H99</f>
        <v>0</v>
      </c>
      <c r="I91" s="248">
        <f>'Sch 1- Rate Base '!I99</f>
        <v>0</v>
      </c>
      <c r="J91" s="1168">
        <f>'Sch 1- Rate Base '!J99</f>
        <v>0</v>
      </c>
    </row>
    <row r="92" spans="1:10">
      <c r="A92" s="1460"/>
      <c r="B92" s="10" t="s">
        <v>71</v>
      </c>
      <c r="C92" s="181" t="str">
        <f>'Sch 1- Rate Base '!C100</f>
        <v>200-201</v>
      </c>
      <c r="D92" s="181">
        <f>'Sch 1- Rate Base '!D100</f>
        <v>114</v>
      </c>
      <c r="E92" s="184" t="str">
        <f>'Sch 1- Rate Base '!E100</f>
        <v>DIRECT</v>
      </c>
      <c r="F92" s="184" t="str">
        <f>'Sch 1- Rate Base '!F100</f>
        <v>DIST</v>
      </c>
      <c r="G92" s="1461">
        <f>'Sch 1- Rate Base '!G100</f>
        <v>0</v>
      </c>
      <c r="H92" s="248">
        <f>'Sch 1- Rate Base '!H100</f>
        <v>0</v>
      </c>
      <c r="I92" s="248">
        <f>'Sch 1- Rate Base '!I100</f>
        <v>0</v>
      </c>
      <c r="J92" s="1168">
        <f>'Sch 1- Rate Base '!J100</f>
        <v>0</v>
      </c>
    </row>
    <row r="93" spans="1:10">
      <c r="A93" s="1460"/>
      <c r="B93" s="738" t="s">
        <v>104</v>
      </c>
      <c r="C93" s="488"/>
      <c r="D93" s="481"/>
      <c r="E93" s="481"/>
      <c r="F93" s="482"/>
      <c r="G93" s="489">
        <f>'Sch 1- Rate Base '!G101</f>
        <v>0</v>
      </c>
      <c r="H93" s="489">
        <f>'Sch 1- Rate Base '!H101</f>
        <v>0</v>
      </c>
      <c r="I93" s="489">
        <f>'Sch 1- Rate Base '!I101</f>
        <v>0</v>
      </c>
      <c r="J93" s="1190">
        <f>'Sch 1- Rate Base '!J101</f>
        <v>0</v>
      </c>
    </row>
    <row r="94" spans="1:10">
      <c r="A94" s="1460"/>
      <c r="B94" s="738"/>
      <c r="C94" s="73"/>
      <c r="D94" s="73"/>
      <c r="E94" s="73"/>
      <c r="F94" s="73"/>
      <c r="G94" s="333"/>
      <c r="H94" s="333"/>
      <c r="I94" s="333"/>
      <c r="J94" s="1191"/>
    </row>
    <row r="95" spans="1:10">
      <c r="A95" s="268" t="s">
        <v>264</v>
      </c>
      <c r="B95" s="79"/>
      <c r="C95" s="80"/>
      <c r="D95" s="48"/>
      <c r="E95" s="48"/>
      <c r="F95" s="48"/>
      <c r="G95" s="334"/>
      <c r="H95" s="334"/>
      <c r="I95" s="334"/>
      <c r="J95" s="1193"/>
    </row>
    <row r="96" spans="1:10">
      <c r="A96" s="786"/>
      <c r="B96" s="787" t="s">
        <v>399</v>
      </c>
      <c r="C96" s="181" t="str">
        <f>'Sch 1- Rate Base '!C104</f>
        <v>110-111</v>
      </c>
      <c r="D96" s="181">
        <f>'Sch 1- Rate Base '!D104</f>
        <v>123</v>
      </c>
      <c r="E96" s="184" t="str">
        <f>'Sch 1- Rate Base '!E104</f>
        <v>DIRECT</v>
      </c>
      <c r="F96" s="184" t="str">
        <f>'Sch 1- Rate Base '!F104</f>
        <v>DIST</v>
      </c>
      <c r="G96" s="1461">
        <f>'Sch 1- Rate Base '!G104</f>
        <v>0</v>
      </c>
      <c r="H96" s="248">
        <f>'Sch 1- Rate Base '!H104</f>
        <v>0</v>
      </c>
      <c r="I96" s="248">
        <f>'Sch 1- Rate Base '!I104</f>
        <v>0</v>
      </c>
      <c r="J96" s="1168">
        <f>'Sch 1- Rate Base '!J104</f>
        <v>0</v>
      </c>
    </row>
    <row r="97" spans="1:10">
      <c r="A97" s="786"/>
      <c r="B97" s="10" t="s">
        <v>432</v>
      </c>
      <c r="C97" s="181" t="str">
        <f>'Sch 1- Rate Base '!C106</f>
        <v>110-111</v>
      </c>
      <c r="D97" s="181">
        <f>'Sch 1- Rate Base '!D106</f>
        <v>124</v>
      </c>
      <c r="E97" s="184" t="str">
        <f>'Sch 1- Rate Base '!E106</f>
        <v>DIST</v>
      </c>
      <c r="F97" s="184"/>
      <c r="G97" s="1461">
        <f>'Sch 1- Rate Base '!G106</f>
        <v>0</v>
      </c>
      <c r="H97" s="248">
        <f>'Sch 1- Rate Base '!H106</f>
        <v>0</v>
      </c>
      <c r="I97" s="248">
        <f>'Sch 1- Rate Base '!I106</f>
        <v>0</v>
      </c>
      <c r="J97" s="1168">
        <f>'Sch 1- Rate Base '!J106</f>
        <v>0</v>
      </c>
    </row>
    <row r="98" spans="1:10">
      <c r="A98" s="786"/>
      <c r="B98" s="79" t="s">
        <v>6</v>
      </c>
      <c r="C98" s="181" t="str">
        <f>'Sch 1- Rate Base '!C107</f>
        <v>110-111</v>
      </c>
      <c r="D98" s="181">
        <f>'Sch 1- Rate Base '!D107</f>
        <v>175</v>
      </c>
      <c r="E98" s="184" t="str">
        <f>'Sch 1- Rate Base '!E107</f>
        <v>DIST</v>
      </c>
      <c r="F98" s="184"/>
      <c r="G98" s="332">
        <f>'Sch 1- Rate Base '!G107</f>
        <v>0</v>
      </c>
      <c r="H98" s="248">
        <f>'Sch 1- Rate Base '!H107</f>
        <v>0</v>
      </c>
      <c r="I98" s="248">
        <f>'Sch 1- Rate Base '!I107</f>
        <v>0</v>
      </c>
      <c r="J98" s="1168">
        <f>'Sch 1- Rate Base '!J107</f>
        <v>0</v>
      </c>
    </row>
    <row r="99" spans="1:10">
      <c r="A99" s="786"/>
      <c r="B99" s="79" t="s">
        <v>351</v>
      </c>
      <c r="C99" s="181" t="str">
        <f>'Sch 1- Rate Base '!C108</f>
        <v>110-111</v>
      </c>
      <c r="D99" s="181">
        <f>'Sch 1- Rate Base '!D108</f>
        <v>176</v>
      </c>
      <c r="E99" s="184" t="str">
        <f>'Sch 1- Rate Base '!E108</f>
        <v>DIST</v>
      </c>
      <c r="F99" s="184"/>
      <c r="G99" s="332">
        <f>'Sch 1- Rate Base '!G108</f>
        <v>0</v>
      </c>
      <c r="H99" s="248">
        <f>'Sch 1- Rate Base '!H108</f>
        <v>0</v>
      </c>
      <c r="I99" s="248">
        <f>'Sch 1- Rate Base '!I108</f>
        <v>0</v>
      </c>
      <c r="J99" s="1168">
        <f>'Sch 1- Rate Base '!J108</f>
        <v>0</v>
      </c>
    </row>
    <row r="100" spans="1:10">
      <c r="A100" s="786"/>
      <c r="B100" s="738" t="s">
        <v>104</v>
      </c>
      <c r="C100" s="181"/>
      <c r="D100" s="481"/>
      <c r="E100" s="481"/>
      <c r="F100" s="482"/>
      <c r="G100" s="489">
        <f>'Sch 1- Rate Base '!G109</f>
        <v>0</v>
      </c>
      <c r="H100" s="489">
        <f>'Sch 1- Rate Base '!H109</f>
        <v>0</v>
      </c>
      <c r="I100" s="489">
        <f>'Sch 1- Rate Base '!I109</f>
        <v>0</v>
      </c>
      <c r="J100" s="1190">
        <f>'Sch 1- Rate Base '!J109</f>
        <v>0</v>
      </c>
    </row>
    <row r="101" spans="1:10">
      <c r="A101" s="824"/>
      <c r="B101" s="820"/>
      <c r="C101" s="181"/>
      <c r="D101" s="820"/>
      <c r="E101" s="820"/>
      <c r="F101" s="820"/>
      <c r="G101" s="820"/>
      <c r="H101" s="820"/>
      <c r="I101" s="820"/>
      <c r="J101" s="821"/>
    </row>
    <row r="102" spans="1:10">
      <c r="A102" s="267" t="s">
        <v>177</v>
      </c>
      <c r="B102" s="79"/>
      <c r="C102" s="80"/>
      <c r="D102" s="48"/>
      <c r="E102" s="48"/>
      <c r="F102" s="48"/>
      <c r="G102" s="378"/>
      <c r="H102" s="378"/>
      <c r="I102" s="378"/>
      <c r="J102" s="1194"/>
    </row>
    <row r="103" spans="1:10">
      <c r="A103" s="786"/>
      <c r="B103" s="10" t="s">
        <v>391</v>
      </c>
      <c r="C103" s="181" t="str">
        <f>'Sch 1- Rate Base '!C112</f>
        <v>110-111</v>
      </c>
      <c r="D103" s="181">
        <f>'Sch 1- Rate Base '!D112</f>
        <v>151</v>
      </c>
      <c r="E103" s="184" t="str">
        <f>'Sch 1- Rate Base '!E112</f>
        <v>PROD</v>
      </c>
      <c r="F103" s="184"/>
      <c r="G103" s="1461">
        <f>'Sch 1- Rate Base '!G112</f>
        <v>0</v>
      </c>
      <c r="H103" s="248">
        <f>'Sch 1- Rate Base '!H112</f>
        <v>0</v>
      </c>
      <c r="I103" s="248">
        <f>'Sch 1- Rate Base '!I112</f>
        <v>0</v>
      </c>
      <c r="J103" s="1168">
        <f>'Sch 1- Rate Base '!J112</f>
        <v>0</v>
      </c>
    </row>
    <row r="104" spans="1:10">
      <c r="A104" s="786"/>
      <c r="B104" s="79" t="s">
        <v>7</v>
      </c>
      <c r="C104" s="181" t="str">
        <f>'Sch 1- Rate Base '!C113</f>
        <v>110-111</v>
      </c>
      <c r="D104" s="181">
        <f>'Sch 1- Rate Base '!D113</f>
        <v>152</v>
      </c>
      <c r="E104" s="184" t="str">
        <f>'Sch 1- Rate Base '!E113</f>
        <v>PROD</v>
      </c>
      <c r="F104" s="184"/>
      <c r="G104" s="1461">
        <f>'Sch 1- Rate Base '!G113</f>
        <v>0</v>
      </c>
      <c r="H104" s="248">
        <f>'Sch 1- Rate Base '!H113</f>
        <v>0</v>
      </c>
      <c r="I104" s="248">
        <f>'Sch 1- Rate Base '!I113</f>
        <v>0</v>
      </c>
      <c r="J104" s="1168">
        <f>'Sch 1- Rate Base '!J113</f>
        <v>0</v>
      </c>
    </row>
    <row r="105" spans="1:10">
      <c r="A105" s="786"/>
      <c r="B105" s="10" t="s">
        <v>79</v>
      </c>
      <c r="C105" s="181" t="str">
        <f>'Sch 1- Rate Base '!C114</f>
        <v>110-111</v>
      </c>
      <c r="D105" s="181">
        <f>'Sch 1- Rate Base '!D114</f>
        <v>154</v>
      </c>
      <c r="E105" s="184" t="str">
        <f>'Sch 1- Rate Base '!E114</f>
        <v>PTD</v>
      </c>
      <c r="F105" s="184"/>
      <c r="G105" s="1461">
        <f>'Sch 1- Rate Base '!G114</f>
        <v>0</v>
      </c>
      <c r="H105" s="248">
        <f>'Sch 1- Rate Base '!H114</f>
        <v>0</v>
      </c>
      <c r="I105" s="248">
        <f>'Sch 1- Rate Base '!I114</f>
        <v>0</v>
      </c>
      <c r="J105" s="1168">
        <f>'Sch 1- Rate Base '!J114</f>
        <v>0</v>
      </c>
    </row>
    <row r="106" spans="1:10">
      <c r="A106" s="786"/>
      <c r="B106" s="10" t="s">
        <v>331</v>
      </c>
      <c r="C106" s="181" t="str">
        <f>'Sch 1- Rate Base '!C115</f>
        <v>110-111</v>
      </c>
      <c r="D106" s="181">
        <f>'Sch 1- Rate Base '!D115</f>
        <v>155</v>
      </c>
      <c r="E106" s="184" t="str">
        <f>'Sch 1- Rate Base '!E115</f>
        <v>DIST</v>
      </c>
      <c r="F106" s="184"/>
      <c r="G106" s="1461">
        <f>'Sch 1- Rate Base '!G115</f>
        <v>0</v>
      </c>
      <c r="H106" s="248">
        <f>'Sch 1- Rate Base '!H115</f>
        <v>0</v>
      </c>
      <c r="I106" s="248">
        <f>'Sch 1- Rate Base '!I115</f>
        <v>0</v>
      </c>
      <c r="J106" s="1168">
        <f>'Sch 1- Rate Base '!J115</f>
        <v>0</v>
      </c>
    </row>
    <row r="107" spans="1:10">
      <c r="A107" s="786"/>
      <c r="B107" s="10" t="s">
        <v>332</v>
      </c>
      <c r="C107" s="181" t="str">
        <f>'Sch 1- Rate Base '!C116</f>
        <v>110-111</v>
      </c>
      <c r="D107" s="181">
        <f>'Sch 1- Rate Base '!D116</f>
        <v>156</v>
      </c>
      <c r="E107" s="184" t="str">
        <f>'Sch 1- Rate Base '!E116</f>
        <v>DIST</v>
      </c>
      <c r="F107" s="184"/>
      <c r="G107" s="1461">
        <f>'Sch 1- Rate Base '!G116</f>
        <v>0</v>
      </c>
      <c r="H107" s="248">
        <f>'Sch 1- Rate Base '!H116</f>
        <v>0</v>
      </c>
      <c r="I107" s="248">
        <f>'Sch 1- Rate Base '!I116</f>
        <v>0</v>
      </c>
      <c r="J107" s="1168">
        <f>'Sch 1- Rate Base '!J116</f>
        <v>0</v>
      </c>
    </row>
    <row r="108" spans="1:10">
      <c r="A108" s="786"/>
      <c r="B108" s="10" t="s">
        <v>333</v>
      </c>
      <c r="C108" s="181" t="str">
        <f>'Sch 1- Rate Base '!C117</f>
        <v>110-111</v>
      </c>
      <c r="D108" s="181">
        <f>'Sch 1- Rate Base '!D117</f>
        <v>158.1</v>
      </c>
      <c r="E108" s="184" t="str">
        <f>'Sch 1- Rate Base '!E117</f>
        <v>PROD</v>
      </c>
      <c r="F108" s="184"/>
      <c r="G108" s="1461">
        <f>'Sch 1- Rate Base '!G117</f>
        <v>0</v>
      </c>
      <c r="H108" s="248">
        <f>'Sch 1- Rate Base '!H117</f>
        <v>0</v>
      </c>
      <c r="I108" s="248">
        <f>'Sch 1- Rate Base '!I117</f>
        <v>0</v>
      </c>
      <c r="J108" s="1168">
        <f>'Sch 1- Rate Base '!J117</f>
        <v>0</v>
      </c>
    </row>
    <row r="109" spans="1:10">
      <c r="A109" s="786"/>
      <c r="B109" s="10" t="s">
        <v>178</v>
      </c>
      <c r="C109" s="181" t="str">
        <f>'Sch 1- Rate Base '!C118</f>
        <v>110-111</v>
      </c>
      <c r="D109" s="181">
        <f>'Sch 1- Rate Base '!D118</f>
        <v>158.19999999999999</v>
      </c>
      <c r="E109" s="184" t="str">
        <f>'Sch 1- Rate Base '!E118</f>
        <v>PROD</v>
      </c>
      <c r="F109" s="184"/>
      <c r="G109" s="1461">
        <f>'Sch 1- Rate Base '!G118</f>
        <v>0</v>
      </c>
      <c r="H109" s="248">
        <f>'Sch 1- Rate Base '!H118</f>
        <v>0</v>
      </c>
      <c r="I109" s="248">
        <f>'Sch 1- Rate Base '!I118</f>
        <v>0</v>
      </c>
      <c r="J109" s="1168">
        <f>'Sch 1- Rate Base '!J118</f>
        <v>0</v>
      </c>
    </row>
    <row r="110" spans="1:10">
      <c r="A110" s="786"/>
      <c r="B110" s="10" t="s">
        <v>55</v>
      </c>
      <c r="C110" s="181" t="str">
        <f>'Sch 1- Rate Base '!C119</f>
        <v>110-111</v>
      </c>
      <c r="D110" s="181">
        <f>'Sch 1- Rate Base '!D119</f>
        <v>163</v>
      </c>
      <c r="E110" s="184" t="str">
        <f>'Sch 1- Rate Base '!E119</f>
        <v>PTD</v>
      </c>
      <c r="F110" s="184"/>
      <c r="G110" s="1461">
        <f>'Sch 1- Rate Base '!G119</f>
        <v>0</v>
      </c>
      <c r="H110" s="248">
        <f>'Sch 1- Rate Base '!H119</f>
        <v>0</v>
      </c>
      <c r="I110" s="248">
        <f>'Sch 1- Rate Base '!I119</f>
        <v>0</v>
      </c>
      <c r="J110" s="1168">
        <f>'Sch 1- Rate Base '!J119</f>
        <v>0</v>
      </c>
    </row>
    <row r="111" spans="1:10">
      <c r="A111" s="786"/>
      <c r="B111" s="10" t="s">
        <v>8</v>
      </c>
      <c r="C111" s="181" t="str">
        <f>'Sch 1- Rate Base '!C120</f>
        <v>110-111</v>
      </c>
      <c r="D111" s="181">
        <f>'Sch 1- Rate Base '!D120</f>
        <v>165</v>
      </c>
      <c r="E111" s="184" t="str">
        <f>'Sch 1- Rate Base '!E120</f>
        <v>PTD</v>
      </c>
      <c r="F111" s="184"/>
      <c r="G111" s="1461">
        <f>'Sch 1- Rate Base '!G120</f>
        <v>0</v>
      </c>
      <c r="H111" s="248">
        <f>'Sch 1- Rate Base '!H120</f>
        <v>0</v>
      </c>
      <c r="I111" s="248">
        <f>'Sch 1- Rate Base '!I120</f>
        <v>0</v>
      </c>
      <c r="J111" s="1168">
        <f>'Sch 1- Rate Base '!J120</f>
        <v>0</v>
      </c>
    </row>
    <row r="112" spans="1:10">
      <c r="A112" s="786"/>
      <c r="B112" s="79" t="s">
        <v>9</v>
      </c>
      <c r="C112" s="181" t="str">
        <f>'Sch 1- Rate Base '!C121</f>
        <v>110-111</v>
      </c>
      <c r="D112" s="181">
        <f>'Sch 1- Rate Base '!D121</f>
        <v>175</v>
      </c>
      <c r="E112" s="184" t="str">
        <f>'Sch 1- Rate Base '!E121</f>
        <v>DIST</v>
      </c>
      <c r="F112" s="184"/>
      <c r="G112" s="1461">
        <f>'Sch 1- Rate Base '!G121</f>
        <v>0</v>
      </c>
      <c r="H112" s="248">
        <f>'Sch 1- Rate Base '!H121</f>
        <v>0</v>
      </c>
      <c r="I112" s="248">
        <f>'Sch 1- Rate Base '!I121</f>
        <v>0</v>
      </c>
      <c r="J112" s="1168">
        <f>'Sch 1- Rate Base '!J121</f>
        <v>0</v>
      </c>
    </row>
    <row r="113" spans="1:10">
      <c r="A113" s="786"/>
      <c r="B113" s="79" t="s">
        <v>563</v>
      </c>
      <c r="C113" s="181" t="str">
        <f>'Sch 1- Rate Base '!C122</f>
        <v>110-111</v>
      </c>
      <c r="D113" s="181">
        <f>'Sch 1- Rate Base '!D122</f>
        <v>175</v>
      </c>
      <c r="E113" s="184" t="str">
        <f>'Sch 1- Rate Base '!E122</f>
        <v>DIST</v>
      </c>
      <c r="F113" s="184"/>
      <c r="G113" s="1461">
        <f>'Sch 1- Rate Base '!G122</f>
        <v>0</v>
      </c>
      <c r="H113" s="248">
        <f>'Sch 1- Rate Base '!H122</f>
        <v>0</v>
      </c>
      <c r="I113" s="248">
        <f>'Sch 1- Rate Base '!I122</f>
        <v>0</v>
      </c>
      <c r="J113" s="1168">
        <f>'Sch 1- Rate Base '!J122</f>
        <v>0</v>
      </c>
    </row>
    <row r="114" spans="1:10">
      <c r="A114" s="786"/>
      <c r="B114" s="79" t="s">
        <v>313</v>
      </c>
      <c r="C114" s="89" t="str">
        <f>'Sch 1- Rate Base '!C123</f>
        <v>110-111</v>
      </c>
      <c r="D114" s="89">
        <f>'Sch 1- Rate Base '!D123</f>
        <v>176</v>
      </c>
      <c r="E114" s="249" t="str">
        <f>'Sch 1- Rate Base '!E123</f>
        <v>DIST</v>
      </c>
      <c r="F114" s="184"/>
      <c r="G114" s="1461">
        <f>'Sch 1- Rate Base '!G123</f>
        <v>0</v>
      </c>
      <c r="H114" s="248">
        <f>'Sch 1- Rate Base '!H123</f>
        <v>0</v>
      </c>
      <c r="I114" s="248">
        <f>'Sch 1- Rate Base '!I123</f>
        <v>0</v>
      </c>
      <c r="J114" s="1168">
        <f>'Sch 1- Rate Base '!J123</f>
        <v>0</v>
      </c>
    </row>
    <row r="115" spans="1:10">
      <c r="A115" s="786"/>
      <c r="B115" s="79" t="s">
        <v>564</v>
      </c>
      <c r="C115" s="89" t="str">
        <f>'Sch 1- Rate Base '!C124</f>
        <v>110-111</v>
      </c>
      <c r="D115" s="89">
        <f>'Sch 1- Rate Base '!D124</f>
        <v>175</v>
      </c>
      <c r="E115" s="249" t="str">
        <f>'Sch 1- Rate Base '!E124</f>
        <v>DIST</v>
      </c>
      <c r="F115" s="184"/>
      <c r="G115" s="1461">
        <f>'Sch 1- Rate Base '!G124</f>
        <v>0</v>
      </c>
      <c r="H115" s="248">
        <f>'Sch 1- Rate Base '!H124</f>
        <v>0</v>
      </c>
      <c r="I115" s="248">
        <f>'Sch 1- Rate Base '!I124</f>
        <v>0</v>
      </c>
      <c r="J115" s="1168">
        <f>'Sch 1- Rate Base '!J124</f>
        <v>0</v>
      </c>
    </row>
    <row r="116" spans="1:10" ht="16.5" thickBot="1">
      <c r="A116" s="786"/>
      <c r="B116" s="738" t="s">
        <v>104</v>
      </c>
      <c r="C116" s="1519"/>
      <c r="D116" s="1331"/>
      <c r="E116" s="1331"/>
      <c r="F116" s="1332"/>
      <c r="G116" s="1333"/>
      <c r="H116" s="1333"/>
      <c r="I116" s="1333"/>
      <c r="J116" s="1334"/>
    </row>
    <row r="117" spans="1:10" ht="17.25" thickTop="1" thickBot="1">
      <c r="A117" s="828"/>
      <c r="B117" s="829"/>
      <c r="C117" s="1337"/>
      <c r="D117" s="1337"/>
      <c r="E117" s="1337"/>
      <c r="F117" s="1337"/>
      <c r="G117" s="1338"/>
      <c r="H117" s="1338"/>
      <c r="I117" s="1338"/>
      <c r="J117" s="1339"/>
    </row>
    <row r="118" spans="1:10" ht="16.5" thickTop="1">
      <c r="A118" s="833" t="s">
        <v>179</v>
      </c>
      <c r="B118" s="79"/>
      <c r="C118" s="80"/>
      <c r="D118" s="48"/>
      <c r="E118" s="48"/>
      <c r="F118" s="48"/>
      <c r="G118" s="335"/>
      <c r="H118" s="336"/>
      <c r="I118" s="336"/>
      <c r="J118" s="1179"/>
    </row>
    <row r="119" spans="1:10">
      <c r="A119" s="786"/>
      <c r="B119" s="79" t="s">
        <v>10</v>
      </c>
      <c r="C119" s="181" t="str">
        <f>'Sch 1- Rate Base '!C128</f>
        <v>110-111</v>
      </c>
      <c r="D119" s="181">
        <f>'Sch 1- Rate Base '!D128</f>
        <v>181</v>
      </c>
      <c r="E119" s="184" t="str">
        <f>'Sch 1- Rate Base '!E128</f>
        <v>PTDG</v>
      </c>
      <c r="F119" s="184"/>
      <c r="G119" s="1461">
        <f>'Sch 1- Rate Base '!G128</f>
        <v>0</v>
      </c>
      <c r="H119" s="248">
        <f>'Sch 1- Rate Base '!H128</f>
        <v>0</v>
      </c>
      <c r="I119" s="248">
        <f>'Sch 1- Rate Base '!I128</f>
        <v>0</v>
      </c>
      <c r="J119" s="1168">
        <f>'Sch 1- Rate Base '!J128</f>
        <v>0</v>
      </c>
    </row>
    <row r="120" spans="1:10">
      <c r="A120" s="786"/>
      <c r="B120" s="79" t="s">
        <v>11</v>
      </c>
      <c r="C120" s="181" t="str">
        <f>'Sch 1- Rate Base '!C129</f>
        <v>110-111</v>
      </c>
      <c r="D120" s="181">
        <f>'Sch 1- Rate Base '!D129</f>
        <v>182.1</v>
      </c>
      <c r="E120" s="184" t="str">
        <f>'Sch 1- Rate Base '!E129</f>
        <v>DIRECT</v>
      </c>
      <c r="F120" s="184" t="str">
        <f>'Sch 1- Rate Base '!F129</f>
        <v>DIST</v>
      </c>
      <c r="G120" s="1461">
        <f>'Sch 1- Rate Base '!G129</f>
        <v>0</v>
      </c>
      <c r="H120" s="248">
        <f>'Sch 1- Rate Base '!H129</f>
        <v>0</v>
      </c>
      <c r="I120" s="248">
        <f>'Sch 1- Rate Base '!I129</f>
        <v>0</v>
      </c>
      <c r="J120" s="1168">
        <f>'Sch 1- Rate Base '!J129</f>
        <v>0</v>
      </c>
    </row>
    <row r="121" spans="1:10">
      <c r="A121" s="786"/>
      <c r="B121" s="79" t="s">
        <v>12</v>
      </c>
      <c r="C121" s="181" t="str">
        <f>'Sch 1- Rate Base '!C130</f>
        <v>110-111</v>
      </c>
      <c r="D121" s="181">
        <f>'Sch 1- Rate Base '!D130</f>
        <v>182.2</v>
      </c>
      <c r="E121" s="184" t="str">
        <f>'Sch 1- Rate Base '!E130</f>
        <v>DIRECT</v>
      </c>
      <c r="F121" s="184" t="str">
        <f>'Sch 1- Rate Base '!F130</f>
        <v>DIST</v>
      </c>
      <c r="G121" s="1461">
        <f>'Sch 1- Rate Base '!G130</f>
        <v>0</v>
      </c>
      <c r="H121" s="248">
        <f>'Sch 1- Rate Base '!H130</f>
        <v>0</v>
      </c>
      <c r="I121" s="248">
        <f>'Sch 1- Rate Base '!I130</f>
        <v>0</v>
      </c>
      <c r="J121" s="1168">
        <f>'Sch 1- Rate Base '!J130</f>
        <v>0</v>
      </c>
    </row>
    <row r="122" spans="1:10">
      <c r="A122" s="786"/>
      <c r="B122" s="79" t="s">
        <v>13</v>
      </c>
      <c r="C122" s="181" t="str">
        <f>'Sch 1- Rate Base '!C131</f>
        <v>110-111</v>
      </c>
      <c r="D122" s="181">
        <f>'Sch 1- Rate Base '!D131</f>
        <v>182.3</v>
      </c>
      <c r="E122" s="184" t="str">
        <f>'Sch 1- Rate Base '!E131</f>
        <v>DIRECT</v>
      </c>
      <c r="F122" s="184" t="str">
        <f>'Sch 1- Rate Base '!F131</f>
        <v>DIST</v>
      </c>
      <c r="G122" s="1461">
        <f>'Sch 1- Rate Base '!G131</f>
        <v>0</v>
      </c>
      <c r="H122" s="248">
        <f>'Sch 1- Rate Base '!H131</f>
        <v>0</v>
      </c>
      <c r="I122" s="248">
        <f>'Sch 1- Rate Base '!I131</f>
        <v>0</v>
      </c>
      <c r="J122" s="1168">
        <f>'Sch 1- Rate Base '!J131</f>
        <v>0</v>
      </c>
    </row>
    <row r="123" spans="1:10">
      <c r="A123" s="786"/>
      <c r="B123" s="79" t="s">
        <v>565</v>
      </c>
      <c r="C123" s="181" t="str">
        <f>'Sch 1- Rate Base '!C132</f>
        <v>110-111</v>
      </c>
      <c r="D123" s="181">
        <f>'Sch 1- Rate Base '!D132</f>
        <v>183</v>
      </c>
      <c r="E123" s="184" t="str">
        <f>'Sch 1- Rate Base '!E132</f>
        <v>DIST</v>
      </c>
      <c r="F123" s="184"/>
      <c r="G123" s="1461">
        <f>'Sch 1- Rate Base '!G132</f>
        <v>0</v>
      </c>
      <c r="H123" s="248">
        <f>'Sch 1- Rate Base '!H132</f>
        <v>0</v>
      </c>
      <c r="I123" s="248">
        <f>'Sch 1- Rate Base '!I132</f>
        <v>0</v>
      </c>
      <c r="J123" s="1168">
        <f>'Sch 1- Rate Base '!J132</f>
        <v>0</v>
      </c>
    </row>
    <row r="124" spans="1:10">
      <c r="A124" s="786"/>
      <c r="B124" s="79" t="s">
        <v>14</v>
      </c>
      <c r="C124" s="181" t="e">
        <f>'Sch 1- Rate Base '!#REF!</f>
        <v>#REF!</v>
      </c>
      <c r="D124" s="181" t="e">
        <f>'Sch 1- Rate Base '!#REF!</f>
        <v>#REF!</v>
      </c>
      <c r="E124" s="184" t="e">
        <f>'Sch 1- Rate Base '!#REF!</f>
        <v>#REF!</v>
      </c>
      <c r="F124" s="184"/>
      <c r="G124" s="1461" t="e">
        <f>'Sch 1- Rate Base '!#REF!</f>
        <v>#REF!</v>
      </c>
      <c r="H124" s="248" t="e">
        <f>'Sch 1- Rate Base '!#REF!</f>
        <v>#REF!</v>
      </c>
      <c r="I124" s="248" t="e">
        <f>'Sch 1- Rate Base '!#REF!</f>
        <v>#REF!</v>
      </c>
      <c r="J124" s="1168" t="e">
        <f>'Sch 1- Rate Base '!#REF!</f>
        <v>#REF!</v>
      </c>
    </row>
    <row r="125" spans="1:10">
      <c r="A125" s="786"/>
      <c r="B125" s="79" t="s">
        <v>400</v>
      </c>
      <c r="C125" s="181" t="e">
        <f>'Sch 1- Rate Base '!#REF!</f>
        <v>#REF!</v>
      </c>
      <c r="D125" s="181" t="e">
        <f>'Sch 1- Rate Base '!#REF!</f>
        <v>#REF!</v>
      </c>
      <c r="E125" s="184" t="e">
        <f>'Sch 1- Rate Base '!#REF!</f>
        <v>#REF!</v>
      </c>
      <c r="F125" s="184"/>
      <c r="G125" s="1461" t="e">
        <f>'Sch 1- Rate Base '!#REF!</f>
        <v>#REF!</v>
      </c>
      <c r="H125" s="248" t="e">
        <f>'Sch 1- Rate Base '!#REF!</f>
        <v>#REF!</v>
      </c>
      <c r="I125" s="248" t="e">
        <f>'Sch 1- Rate Base '!#REF!</f>
        <v>#REF!</v>
      </c>
      <c r="J125" s="1168" t="e">
        <f>'Sch 1- Rate Base '!#REF!</f>
        <v>#REF!</v>
      </c>
    </row>
    <row r="126" spans="1:10">
      <c r="A126" s="786"/>
      <c r="B126" s="79" t="s">
        <v>15</v>
      </c>
      <c r="C126" s="181" t="str">
        <f>'Sch 1- Rate Base '!C133</f>
        <v>110-111</v>
      </c>
      <c r="D126" s="181">
        <f>'Sch 1- Rate Base '!D133</f>
        <v>184</v>
      </c>
      <c r="E126" s="184" t="str">
        <f>'Sch 1- Rate Base '!E133</f>
        <v>DIST</v>
      </c>
      <c r="F126" s="184"/>
      <c r="G126" s="1461">
        <f>'Sch 1- Rate Base '!G133</f>
        <v>0</v>
      </c>
      <c r="H126" s="248">
        <f>'Sch 1- Rate Base '!H133</f>
        <v>0</v>
      </c>
      <c r="I126" s="248">
        <f>'Sch 1- Rate Base '!I133</f>
        <v>0</v>
      </c>
      <c r="J126" s="1168">
        <f>'Sch 1- Rate Base '!J133</f>
        <v>0</v>
      </c>
    </row>
    <row r="127" spans="1:10">
      <c r="A127" s="786"/>
      <c r="B127" s="79" t="s">
        <v>16</v>
      </c>
      <c r="C127" s="181" t="str">
        <f>'Sch 1- Rate Base '!C134</f>
        <v>110-111</v>
      </c>
      <c r="D127" s="181">
        <f>'Sch 1- Rate Base '!D134</f>
        <v>185</v>
      </c>
      <c r="E127" s="184" t="str">
        <f>'Sch 1- Rate Base '!E134</f>
        <v>PTDG</v>
      </c>
      <c r="F127" s="184"/>
      <c r="G127" s="1461">
        <f>'Sch 1- Rate Base '!G134</f>
        <v>0</v>
      </c>
      <c r="H127" s="248">
        <f>'Sch 1- Rate Base '!H134</f>
        <v>0</v>
      </c>
      <c r="I127" s="248">
        <f>'Sch 1- Rate Base '!I134</f>
        <v>0</v>
      </c>
      <c r="J127" s="1168">
        <f>'Sch 1- Rate Base '!J134</f>
        <v>0</v>
      </c>
    </row>
    <row r="128" spans="1:10">
      <c r="A128" s="786"/>
      <c r="B128" s="79" t="s">
        <v>17</v>
      </c>
      <c r="C128" s="181" t="str">
        <f>'Sch 1- Rate Base '!C135</f>
        <v>110-111</v>
      </c>
      <c r="D128" s="181">
        <f>'Sch 1- Rate Base '!D135</f>
        <v>186</v>
      </c>
      <c r="E128" s="184" t="str">
        <f>'Sch 1- Rate Base '!E135</f>
        <v>DIRECT</v>
      </c>
      <c r="F128" s="184" t="str">
        <f>'Sch 1- Rate Base '!F135</f>
        <v>DIST</v>
      </c>
      <c r="G128" s="1461">
        <f>'Sch 1- Rate Base '!G135</f>
        <v>0</v>
      </c>
      <c r="H128" s="248">
        <f>'Sch 1- Rate Base '!H135</f>
        <v>0</v>
      </c>
      <c r="I128" s="248">
        <f>'Sch 1- Rate Base '!I135</f>
        <v>0</v>
      </c>
      <c r="J128" s="1168">
        <f>'Sch 1- Rate Base '!J135</f>
        <v>0</v>
      </c>
    </row>
    <row r="129" spans="1:10">
      <c r="A129" s="786"/>
      <c r="B129" s="79" t="s">
        <v>18</v>
      </c>
      <c r="C129" s="181" t="str">
        <f>'Sch 1- Rate Base '!C136</f>
        <v>110-111</v>
      </c>
      <c r="D129" s="181">
        <f>'Sch 1- Rate Base '!D136</f>
        <v>187</v>
      </c>
      <c r="E129" s="184" t="str">
        <f>'Sch 1- Rate Base '!E136</f>
        <v>DIRECT</v>
      </c>
      <c r="F129" s="184"/>
      <c r="G129" s="1461">
        <f>'Sch 1- Rate Base '!G136</f>
        <v>0</v>
      </c>
      <c r="H129" s="248">
        <f>'Sch 1- Rate Base '!H136</f>
        <v>0</v>
      </c>
      <c r="I129" s="248">
        <f>'Sch 1- Rate Base '!I136</f>
        <v>0</v>
      </c>
      <c r="J129" s="1168">
        <f>'Sch 1- Rate Base '!J136</f>
        <v>0</v>
      </c>
    </row>
    <row r="130" spans="1:10">
      <c r="A130" s="786"/>
      <c r="B130" s="79" t="s">
        <v>19</v>
      </c>
      <c r="C130" s="181" t="str">
        <f>'Sch 1- Rate Base '!C137</f>
        <v>110-111</v>
      </c>
      <c r="D130" s="181">
        <f>'Sch 1- Rate Base '!D137</f>
        <v>188</v>
      </c>
      <c r="E130" s="184" t="str">
        <f>'Sch 1- Rate Base '!E137</f>
        <v>DIST</v>
      </c>
      <c r="F130" s="184"/>
      <c r="G130" s="1461">
        <f>'Sch 1- Rate Base '!G137</f>
        <v>0</v>
      </c>
      <c r="H130" s="248">
        <f>'Sch 1- Rate Base '!H137</f>
        <v>0</v>
      </c>
      <c r="I130" s="248">
        <f>'Sch 1- Rate Base '!I137</f>
        <v>0</v>
      </c>
      <c r="J130" s="1168">
        <f>'Sch 1- Rate Base '!J137</f>
        <v>0</v>
      </c>
    </row>
    <row r="131" spans="1:10">
      <c r="A131" s="786"/>
      <c r="B131" s="79" t="s">
        <v>20</v>
      </c>
      <c r="C131" s="181" t="str">
        <f>'Sch 1- Rate Base '!C138</f>
        <v>110-111</v>
      </c>
      <c r="D131" s="181">
        <f>'Sch 1- Rate Base '!D138</f>
        <v>189</v>
      </c>
      <c r="E131" s="184" t="str">
        <f>'Sch 1- Rate Base '!E138</f>
        <v>PTDG</v>
      </c>
      <c r="F131" s="184"/>
      <c r="G131" s="1461">
        <f>'Sch 1- Rate Base '!G138</f>
        <v>0</v>
      </c>
      <c r="H131" s="248">
        <f>'Sch 1- Rate Base '!H138</f>
        <v>0</v>
      </c>
      <c r="I131" s="248">
        <f>'Sch 1- Rate Base '!I138</f>
        <v>0</v>
      </c>
      <c r="J131" s="1168">
        <f>'Sch 1- Rate Base '!J138</f>
        <v>0</v>
      </c>
    </row>
    <row r="132" spans="1:10">
      <c r="A132" s="786"/>
      <c r="B132" s="79" t="s">
        <v>21</v>
      </c>
      <c r="C132" s="181" t="str">
        <f>'Sch 1- Rate Base '!C139</f>
        <v>110-111</v>
      </c>
      <c r="D132" s="181">
        <f>'Sch 1- Rate Base '!D139</f>
        <v>190</v>
      </c>
      <c r="E132" s="184" t="str">
        <f>'Sch 1- Rate Base '!E139</f>
        <v>DIST</v>
      </c>
      <c r="F132" s="184"/>
      <c r="G132" s="1461">
        <f>'Sch 1- Rate Base '!G139</f>
        <v>0</v>
      </c>
      <c r="H132" s="248">
        <f>'Sch 1- Rate Base '!H139</f>
        <v>0</v>
      </c>
      <c r="I132" s="248">
        <f>'Sch 1- Rate Base '!I139</f>
        <v>0</v>
      </c>
      <c r="J132" s="1168">
        <f>'Sch 1- Rate Base '!J139</f>
        <v>0</v>
      </c>
    </row>
    <row r="133" spans="1:10">
      <c r="A133" s="160"/>
      <c r="B133" s="738" t="s">
        <v>104</v>
      </c>
      <c r="C133" s="488"/>
      <c r="D133" s="481"/>
      <c r="E133" s="481"/>
      <c r="F133" s="482"/>
      <c r="G133" s="489">
        <f>'Sch 1- Rate Base '!G140</f>
        <v>0</v>
      </c>
      <c r="H133" s="489">
        <f>'Sch 1- Rate Base '!H140</f>
        <v>0</v>
      </c>
      <c r="I133" s="489">
        <f>'Sch 1- Rate Base '!I140</f>
        <v>0</v>
      </c>
      <c r="J133" s="1190">
        <f>'Sch 1- Rate Base '!J140</f>
        <v>0</v>
      </c>
    </row>
    <row r="134" spans="1:10">
      <c r="A134" s="834"/>
      <c r="B134" s="811"/>
      <c r="C134" s="81"/>
      <c r="D134" s="34"/>
      <c r="E134" s="34"/>
      <c r="F134" s="34"/>
      <c r="G134" s="142"/>
      <c r="H134" s="336"/>
      <c r="I134" s="336"/>
      <c r="J134" s="1179"/>
    </row>
    <row r="135" spans="1:10">
      <c r="A135" s="836" t="s">
        <v>74</v>
      </c>
      <c r="B135" s="64"/>
      <c r="C135" s="488"/>
      <c r="D135" s="481"/>
      <c r="E135" s="481"/>
      <c r="F135" s="482"/>
      <c r="G135" s="489">
        <f>'Sch 1- Rate Base '!G142</f>
        <v>0</v>
      </c>
      <c r="H135" s="489">
        <f>'Sch 1- Rate Base '!H142</f>
        <v>0</v>
      </c>
      <c r="I135" s="489">
        <f>'Sch 1- Rate Base '!I142</f>
        <v>0</v>
      </c>
      <c r="J135" s="1190">
        <f>'Sch 1- Rate Base '!J142</f>
        <v>0</v>
      </c>
    </row>
    <row r="136" spans="1:10" ht="16.5" thickBot="1">
      <c r="A136" s="837"/>
      <c r="B136" s="805"/>
      <c r="C136" s="174"/>
      <c r="D136" s="174"/>
      <c r="E136" s="190"/>
      <c r="F136" s="190"/>
      <c r="G136" s="379"/>
      <c r="H136" s="379"/>
      <c r="I136" s="379"/>
      <c r="J136" s="1195"/>
    </row>
    <row r="137" spans="1:10" ht="16.5" thickTop="1">
      <c r="A137" s="840" t="s">
        <v>75</v>
      </c>
      <c r="B137" s="64"/>
      <c r="C137" s="8"/>
      <c r="D137" s="34"/>
      <c r="E137" s="34"/>
      <c r="F137" s="34"/>
      <c r="G137" s="142"/>
      <c r="H137" s="142"/>
      <c r="I137" s="142"/>
      <c r="J137" s="1172"/>
    </row>
    <row r="138" spans="1:10">
      <c r="A138" s="786"/>
      <c r="B138" s="738" t="s">
        <v>389</v>
      </c>
      <c r="C138" s="48"/>
      <c r="D138" s="75"/>
      <c r="E138" s="48"/>
      <c r="F138" s="48"/>
      <c r="G138" s="1352"/>
      <c r="H138" s="336"/>
      <c r="I138" s="336"/>
      <c r="J138" s="1179"/>
    </row>
    <row r="139" spans="1:10">
      <c r="A139" s="1460"/>
      <c r="B139" s="79" t="s">
        <v>311</v>
      </c>
      <c r="C139" s="181" t="str">
        <f>'Sch 1- Rate Base '!C146</f>
        <v>112-113</v>
      </c>
      <c r="D139" s="181">
        <f>'Sch 1- Rate Base '!D146</f>
        <v>244</v>
      </c>
      <c r="E139" s="184" t="str">
        <f>'Sch 1- Rate Base '!E146</f>
        <v>DIST</v>
      </c>
      <c r="F139" s="184"/>
      <c r="G139" s="1461">
        <f>'Sch 1- Rate Base '!G146</f>
        <v>0</v>
      </c>
      <c r="H139" s="248">
        <f>'Sch 1- Rate Base '!H146</f>
        <v>0</v>
      </c>
      <c r="I139" s="248">
        <f>'Sch 1- Rate Base '!I146</f>
        <v>0</v>
      </c>
      <c r="J139" s="1168">
        <f>'Sch 1- Rate Base '!J146</f>
        <v>0</v>
      </c>
    </row>
    <row r="140" spans="1:10">
      <c r="A140" s="1460"/>
      <c r="B140" s="842" t="s">
        <v>566</v>
      </c>
      <c r="C140" s="181" t="str">
        <f>'Sch 1- Rate Base '!C147</f>
        <v>112-113</v>
      </c>
      <c r="D140" s="181">
        <f>'Sch 1- Rate Base '!D147</f>
        <v>244</v>
      </c>
      <c r="E140" s="184" t="str">
        <f>'Sch 1- Rate Base '!E147</f>
        <v>DIST</v>
      </c>
      <c r="F140" s="184"/>
      <c r="G140" s="1461">
        <f>'Sch 1- Rate Base '!G147</f>
        <v>0</v>
      </c>
      <c r="H140" s="248">
        <f>'Sch 1- Rate Base '!H147</f>
        <v>0</v>
      </c>
      <c r="I140" s="248">
        <f>'Sch 1- Rate Base '!I147</f>
        <v>0</v>
      </c>
      <c r="J140" s="1168">
        <f>'Sch 1- Rate Base '!J147</f>
        <v>0</v>
      </c>
    </row>
    <row r="141" spans="1:10">
      <c r="A141" s="1460"/>
      <c r="B141" s="79" t="s">
        <v>312</v>
      </c>
      <c r="C141" s="181" t="str">
        <f>'Sch 1- Rate Base '!C148</f>
        <v>112-113</v>
      </c>
      <c r="D141" s="181">
        <f>'Sch 1- Rate Base '!D148</f>
        <v>245</v>
      </c>
      <c r="E141" s="184" t="str">
        <f>'Sch 1- Rate Base '!E148</f>
        <v>DIST</v>
      </c>
      <c r="F141" s="184"/>
      <c r="G141" s="1461">
        <f>'Sch 1- Rate Base '!G148</f>
        <v>0</v>
      </c>
      <c r="H141" s="248">
        <f>'Sch 1- Rate Base '!H148</f>
        <v>0</v>
      </c>
      <c r="I141" s="248">
        <f>'Sch 1- Rate Base '!I148</f>
        <v>0</v>
      </c>
      <c r="J141" s="1168">
        <f>'Sch 1- Rate Base '!J148</f>
        <v>0</v>
      </c>
    </row>
    <row r="142" spans="1:10">
      <c r="A142" s="1460"/>
      <c r="B142" s="842" t="s">
        <v>567</v>
      </c>
      <c r="C142" s="181" t="str">
        <f>'Sch 1- Rate Base '!C149</f>
        <v>112-113</v>
      </c>
      <c r="D142" s="181">
        <f>'Sch 1- Rate Base '!D149</f>
        <v>245</v>
      </c>
      <c r="E142" s="184" t="str">
        <f>'Sch 1- Rate Base '!E149</f>
        <v>DIST</v>
      </c>
      <c r="F142" s="184"/>
      <c r="G142" s="1461">
        <f>'Sch 1- Rate Base '!G149</f>
        <v>0</v>
      </c>
      <c r="H142" s="248">
        <f>'Sch 1- Rate Base '!H149</f>
        <v>0</v>
      </c>
      <c r="I142" s="248">
        <f>'Sch 1- Rate Base '!I149</f>
        <v>0</v>
      </c>
      <c r="J142" s="1168">
        <f>'Sch 1- Rate Base '!J149</f>
        <v>0</v>
      </c>
    </row>
    <row r="143" spans="1:10">
      <c r="A143" s="1460"/>
      <c r="B143" s="738" t="s">
        <v>104</v>
      </c>
      <c r="C143" s="1518"/>
      <c r="D143" s="481"/>
      <c r="E143" s="481"/>
      <c r="F143" s="482"/>
      <c r="G143" s="489">
        <f>'Sch 1- Rate Base '!G150</f>
        <v>0</v>
      </c>
      <c r="H143" s="489">
        <f>'Sch 1- Rate Base '!H150</f>
        <v>0</v>
      </c>
      <c r="I143" s="489">
        <f>'Sch 1- Rate Base '!I150</f>
        <v>0</v>
      </c>
      <c r="J143" s="1190">
        <f>'Sch 1- Rate Base '!J150</f>
        <v>0</v>
      </c>
    </row>
    <row r="144" spans="1:10">
      <c r="A144" s="1460"/>
      <c r="B144" s="738" t="s">
        <v>390</v>
      </c>
      <c r="C144" s="48"/>
      <c r="D144" s="75"/>
      <c r="E144" s="48"/>
      <c r="F144" s="48"/>
      <c r="G144" s="142"/>
      <c r="H144" s="336"/>
      <c r="I144" s="336"/>
      <c r="J144" s="1179"/>
    </row>
    <row r="145" spans="1:10">
      <c r="A145" s="786"/>
      <c r="B145" s="79" t="s">
        <v>352</v>
      </c>
      <c r="C145" s="181" t="e">
        <f>'Sch 1- Rate Base '!#REF!</f>
        <v>#REF!</v>
      </c>
      <c r="D145" s="181" t="e">
        <f>'Sch 1- Rate Base '!#REF!</f>
        <v>#REF!</v>
      </c>
      <c r="E145" s="184" t="e">
        <f>'Sch 1- Rate Base '!#REF!</f>
        <v>#REF!</v>
      </c>
      <c r="F145" s="184"/>
      <c r="G145" s="332" t="e">
        <f>'Sch 1- Rate Base '!#REF!</f>
        <v>#REF!</v>
      </c>
      <c r="H145" s="248" t="e">
        <f>'Sch 1- Rate Base '!#REF!</f>
        <v>#REF!</v>
      </c>
      <c r="I145" s="248" t="e">
        <f>'Sch 1- Rate Base '!#REF!</f>
        <v>#REF!</v>
      </c>
      <c r="J145" s="1168" t="e">
        <f>'Sch 1- Rate Base '!#REF!</f>
        <v>#REF!</v>
      </c>
    </row>
    <row r="146" spans="1:10">
      <c r="A146" s="786"/>
      <c r="B146" s="79" t="s">
        <v>353</v>
      </c>
      <c r="C146" s="181" t="e">
        <f>'Sch 1- Rate Base '!#REF!</f>
        <v>#REF!</v>
      </c>
      <c r="D146" s="181" t="e">
        <f>'Sch 1- Rate Base '!#REF!</f>
        <v>#REF!</v>
      </c>
      <c r="E146" s="184" t="e">
        <f>'Sch 1- Rate Base '!#REF!</f>
        <v>#REF!</v>
      </c>
      <c r="F146" s="184"/>
      <c r="G146" s="332" t="e">
        <f>'Sch 1- Rate Base '!#REF!</f>
        <v>#REF!</v>
      </c>
      <c r="H146" s="248" t="e">
        <f>'Sch 1- Rate Base '!#REF!</f>
        <v>#REF!</v>
      </c>
      <c r="I146" s="248" t="e">
        <f>'Sch 1- Rate Base '!#REF!</f>
        <v>#REF!</v>
      </c>
      <c r="J146" s="1168" t="e">
        <f>'Sch 1- Rate Base '!#REF!</f>
        <v>#REF!</v>
      </c>
    </row>
    <row r="147" spans="1:10">
      <c r="A147" s="786"/>
      <c r="B147" s="79" t="s">
        <v>22</v>
      </c>
      <c r="C147" s="181" t="str">
        <f>'Sch 1- Rate Base '!C152</f>
        <v>112-113</v>
      </c>
      <c r="D147" s="181">
        <f>'Sch 1- Rate Base '!D152</f>
        <v>252</v>
      </c>
      <c r="E147" s="184" t="str">
        <f>'Sch 1- Rate Base '!E152</f>
        <v>DIST</v>
      </c>
      <c r="F147" s="184"/>
      <c r="G147" s="1461">
        <f>'Sch 1- Rate Base '!G152</f>
        <v>0</v>
      </c>
      <c r="H147" s="248">
        <f>'Sch 1- Rate Base '!H152</f>
        <v>0</v>
      </c>
      <c r="I147" s="248">
        <f>'Sch 1- Rate Base '!I152</f>
        <v>0</v>
      </c>
      <c r="J147" s="1168">
        <f>'Sch 1- Rate Base '!J152</f>
        <v>0</v>
      </c>
    </row>
    <row r="148" spans="1:10">
      <c r="A148" s="786"/>
      <c r="B148" s="79" t="s">
        <v>25</v>
      </c>
      <c r="C148" s="181" t="str">
        <f>'Sch 1- Rate Base '!C153</f>
        <v>112-113</v>
      </c>
      <c r="D148" s="181">
        <f>'Sch 1- Rate Base '!D153</f>
        <v>253</v>
      </c>
      <c r="E148" s="184" t="str">
        <f>'Sch 1- Rate Base '!E153</f>
        <v>DIRECT</v>
      </c>
      <c r="F148" s="184" t="str">
        <f>'Sch 1- Rate Base '!F153</f>
        <v>DIST</v>
      </c>
      <c r="G148" s="1461">
        <f>'Sch 1- Rate Base '!G153</f>
        <v>0</v>
      </c>
      <c r="H148" s="248">
        <f>'Sch 1- Rate Base '!H153</f>
        <v>0</v>
      </c>
      <c r="I148" s="248">
        <f>'Sch 1- Rate Base '!I153</f>
        <v>0</v>
      </c>
      <c r="J148" s="1168">
        <f>'Sch 1- Rate Base '!J153</f>
        <v>0</v>
      </c>
    </row>
    <row r="149" spans="1:10">
      <c r="A149" s="786"/>
      <c r="B149" s="79" t="s">
        <v>26</v>
      </c>
      <c r="C149" s="181" t="str">
        <f>'Sch 1- Rate Base '!C154</f>
        <v>112-113</v>
      </c>
      <c r="D149" s="181">
        <f>'Sch 1- Rate Base '!D154</f>
        <v>254</v>
      </c>
      <c r="E149" s="184" t="str">
        <f>'Sch 1- Rate Base '!E154</f>
        <v>DIRECT</v>
      </c>
      <c r="F149" s="184" t="str">
        <f>'Sch 1- Rate Base '!F154</f>
        <v>DIST</v>
      </c>
      <c r="G149" s="1461">
        <f>'Sch 1- Rate Base '!G154</f>
        <v>0</v>
      </c>
      <c r="H149" s="248">
        <f>'Sch 1- Rate Base '!H154</f>
        <v>0</v>
      </c>
      <c r="I149" s="248">
        <f>'Sch 1- Rate Base '!I154</f>
        <v>0</v>
      </c>
      <c r="J149" s="1168">
        <f>'Sch 1- Rate Base '!J154</f>
        <v>0</v>
      </c>
    </row>
    <row r="150" spans="1:10">
      <c r="A150" s="786"/>
      <c r="B150" s="79" t="s">
        <v>23</v>
      </c>
      <c r="C150" s="181" t="str">
        <f>'Sch 1- Rate Base '!C155</f>
        <v>112-113</v>
      </c>
      <c r="D150" s="181">
        <f>'Sch 1- Rate Base '!D155</f>
        <v>255</v>
      </c>
      <c r="E150" s="184" t="str">
        <f>'Sch 1- Rate Base '!E155</f>
        <v>DIST</v>
      </c>
      <c r="F150" s="184"/>
      <c r="G150" s="1461">
        <f>'Sch 1- Rate Base '!G155</f>
        <v>0</v>
      </c>
      <c r="H150" s="248">
        <f>'Sch 1- Rate Base '!H155</f>
        <v>0</v>
      </c>
      <c r="I150" s="248">
        <f>'Sch 1- Rate Base '!I155</f>
        <v>0</v>
      </c>
      <c r="J150" s="1168">
        <f>'Sch 1- Rate Base '!J155</f>
        <v>0</v>
      </c>
    </row>
    <row r="151" spans="1:10">
      <c r="A151" s="786"/>
      <c r="B151" s="79" t="s">
        <v>24</v>
      </c>
      <c r="C151" s="181" t="str">
        <f>'Sch 1- Rate Base '!C156</f>
        <v>112-113</v>
      </c>
      <c r="D151" s="181">
        <f>'Sch 1- Rate Base '!D156</f>
        <v>256</v>
      </c>
      <c r="E151" s="184" t="str">
        <f>'Sch 1- Rate Base '!E156</f>
        <v>DIRECT</v>
      </c>
      <c r="F151" s="184"/>
      <c r="G151" s="1461">
        <f>'Sch 1- Rate Base '!G156</f>
        <v>0</v>
      </c>
      <c r="H151" s="248">
        <f>'Sch 1- Rate Base '!H156</f>
        <v>0</v>
      </c>
      <c r="I151" s="248">
        <f>'Sch 1- Rate Base '!I156</f>
        <v>0</v>
      </c>
      <c r="J151" s="1168">
        <f>'Sch 1- Rate Base '!J156</f>
        <v>0</v>
      </c>
    </row>
    <row r="152" spans="1:10">
      <c r="A152" s="786"/>
      <c r="B152" s="79" t="s">
        <v>27</v>
      </c>
      <c r="C152" s="181" t="str">
        <f>'Sch 1- Rate Base '!C157</f>
        <v>112-113</v>
      </c>
      <c r="D152" s="181">
        <f>'Sch 1- Rate Base '!D157</f>
        <v>257</v>
      </c>
      <c r="E152" s="184" t="str">
        <f>'Sch 1- Rate Base '!E157</f>
        <v>PTDG</v>
      </c>
      <c r="F152" s="184"/>
      <c r="G152" s="1461">
        <f>'Sch 1- Rate Base '!G157</f>
        <v>0</v>
      </c>
      <c r="H152" s="248">
        <f>'Sch 1- Rate Base '!H157</f>
        <v>0</v>
      </c>
      <c r="I152" s="248">
        <f>'Sch 1- Rate Base '!I157</f>
        <v>0</v>
      </c>
      <c r="J152" s="1168">
        <f>'Sch 1- Rate Base '!J157</f>
        <v>0</v>
      </c>
    </row>
    <row r="153" spans="1:10">
      <c r="A153" s="786"/>
      <c r="B153" s="79" t="s">
        <v>31</v>
      </c>
      <c r="C153" s="181" t="str">
        <f>'Sch 1- Rate Base '!C158</f>
        <v>112-113</v>
      </c>
      <c r="D153" s="181">
        <f>'Sch 1- Rate Base '!D158</f>
        <v>281</v>
      </c>
      <c r="E153" s="184" t="str">
        <f>'Sch 1- Rate Base '!E158</f>
        <v>DIST</v>
      </c>
      <c r="F153" s="184"/>
      <c r="G153" s="1461">
        <f>'Sch 1- Rate Base '!G158</f>
        <v>0</v>
      </c>
      <c r="H153" s="248">
        <f>'Sch 1- Rate Base '!H158</f>
        <v>0</v>
      </c>
      <c r="I153" s="248">
        <f>'Sch 1- Rate Base '!I158</f>
        <v>0</v>
      </c>
      <c r="J153" s="1168">
        <f>'Sch 1- Rate Base '!J158</f>
        <v>0</v>
      </c>
    </row>
    <row r="154" spans="1:10">
      <c r="A154" s="786"/>
      <c r="B154" s="79" t="s">
        <v>32</v>
      </c>
      <c r="C154" s="181" t="str">
        <f>'Sch 1- Rate Base '!C159</f>
        <v>112-113</v>
      </c>
      <c r="D154" s="181">
        <f>'Sch 1- Rate Base '!D159</f>
        <v>282</v>
      </c>
      <c r="E154" s="184" t="str">
        <f>'Sch 1- Rate Base '!E159</f>
        <v>DIST</v>
      </c>
      <c r="F154" s="184"/>
      <c r="G154" s="1461">
        <f>'Sch 1- Rate Base '!G159</f>
        <v>0</v>
      </c>
      <c r="H154" s="248">
        <f>'Sch 1- Rate Base '!H159</f>
        <v>0</v>
      </c>
      <c r="I154" s="248">
        <f>'Sch 1- Rate Base '!I159</f>
        <v>0</v>
      </c>
      <c r="J154" s="1168">
        <f>'Sch 1- Rate Base '!J159</f>
        <v>0</v>
      </c>
    </row>
    <row r="155" spans="1:10">
      <c r="A155" s="786"/>
      <c r="B155" s="79" t="s">
        <v>33</v>
      </c>
      <c r="C155" s="181" t="str">
        <f>'Sch 1- Rate Base '!C160</f>
        <v>112-113</v>
      </c>
      <c r="D155" s="181">
        <f>'Sch 1- Rate Base '!D160</f>
        <v>283</v>
      </c>
      <c r="E155" s="184" t="str">
        <f>'Sch 1- Rate Base '!E160</f>
        <v>DIST</v>
      </c>
      <c r="F155" s="184"/>
      <c r="G155" s="1461">
        <f>'Sch 1- Rate Base '!G160</f>
        <v>0</v>
      </c>
      <c r="H155" s="248">
        <f>'Sch 1- Rate Base '!H160</f>
        <v>0</v>
      </c>
      <c r="I155" s="248">
        <f>'Sch 1- Rate Base '!I160</f>
        <v>0</v>
      </c>
      <c r="J155" s="1168">
        <f>'Sch 1- Rate Base '!J160</f>
        <v>0</v>
      </c>
    </row>
    <row r="156" spans="1:10">
      <c r="A156" s="786"/>
      <c r="B156" s="738" t="s">
        <v>104</v>
      </c>
      <c r="C156" s="488"/>
      <c r="D156" s="481"/>
      <c r="E156" s="481"/>
      <c r="F156" s="482"/>
      <c r="G156" s="489">
        <f>'Sch 1- Rate Base '!G161</f>
        <v>0</v>
      </c>
      <c r="H156" s="489">
        <f>'Sch 1- Rate Base '!H161</f>
        <v>0</v>
      </c>
      <c r="I156" s="489">
        <f>'Sch 1- Rate Base '!I161</f>
        <v>0</v>
      </c>
      <c r="J156" s="1190">
        <f>'Sch 1- Rate Base '!J161</f>
        <v>0</v>
      </c>
    </row>
    <row r="157" spans="1:10">
      <c r="A157" s="786"/>
      <c r="B157" s="79"/>
      <c r="C157" s="34"/>
      <c r="D157" s="82"/>
      <c r="E157" s="34"/>
      <c r="F157" s="34"/>
      <c r="G157" s="380"/>
      <c r="H157" s="381"/>
      <c r="I157" s="381"/>
      <c r="J157" s="1196"/>
    </row>
    <row r="158" spans="1:10">
      <c r="A158" s="209" t="s">
        <v>73</v>
      </c>
      <c r="B158" s="64"/>
      <c r="C158" s="488"/>
      <c r="D158" s="481"/>
      <c r="E158" s="481"/>
      <c r="F158" s="482"/>
      <c r="G158" s="489">
        <f>'Sch 1- Rate Base '!G163</f>
        <v>0</v>
      </c>
      <c r="H158" s="489">
        <f>'Sch 1- Rate Base '!H163</f>
        <v>0</v>
      </c>
      <c r="I158" s="489">
        <f>'Sch 1- Rate Base '!I163</f>
        <v>0</v>
      </c>
      <c r="J158" s="1190">
        <f>'Sch 1- Rate Base '!J163</f>
        <v>0</v>
      </c>
    </row>
    <row r="159" spans="1:10">
      <c r="A159" s="228"/>
      <c r="B159" s="64"/>
      <c r="C159" s="8"/>
      <c r="D159" s="8"/>
      <c r="E159" s="8"/>
      <c r="F159" s="8"/>
      <c r="G159" s="142"/>
      <c r="H159" s="142"/>
      <c r="I159" s="142"/>
      <c r="J159" s="1172"/>
    </row>
    <row r="160" spans="1:10">
      <c r="A160" s="170"/>
      <c r="B160" s="79"/>
      <c r="C160" s="82"/>
      <c r="D160" s="82"/>
      <c r="E160" s="79"/>
      <c r="F160" s="79"/>
      <c r="G160" s="337"/>
      <c r="H160" s="337"/>
      <c r="I160" s="337"/>
      <c r="J160" s="1199"/>
    </row>
    <row r="161" spans="1:10">
      <c r="A161" s="163" t="s">
        <v>433</v>
      </c>
      <c r="B161" s="64"/>
      <c r="C161" s="490"/>
      <c r="D161" s="491"/>
      <c r="E161" s="491"/>
      <c r="F161" s="492"/>
      <c r="G161" s="493">
        <f>'Sch 1- Rate Base '!G166</f>
        <v>0</v>
      </c>
      <c r="H161" s="493">
        <f>'Sch 1- Rate Base '!H166</f>
        <v>0</v>
      </c>
      <c r="I161" s="493">
        <f>'Sch 1- Rate Base '!I166</f>
        <v>0</v>
      </c>
      <c r="J161" s="1200">
        <f>'Sch 1- Rate Base '!J166</f>
        <v>0</v>
      </c>
    </row>
    <row r="162" spans="1:10">
      <c r="A162" s="796" t="s">
        <v>83</v>
      </c>
      <c r="B162" s="64"/>
      <c r="C162" s="8"/>
      <c r="D162" s="8"/>
      <c r="E162" s="8"/>
      <c r="F162" s="8"/>
      <c r="G162" s="35"/>
      <c r="H162" s="23"/>
      <c r="I162" s="30"/>
      <c r="J162" s="1462"/>
    </row>
    <row r="163" spans="1:10" ht="16.5" thickBot="1">
      <c r="A163" s="804"/>
      <c r="B163" s="805"/>
      <c r="C163" s="806"/>
      <c r="D163" s="806"/>
      <c r="E163" s="806"/>
      <c r="F163" s="806"/>
      <c r="G163" s="808"/>
      <c r="H163" s="1463"/>
      <c r="I163" s="849"/>
      <c r="J163" s="1464"/>
    </row>
    <row r="164" spans="1:10" ht="16.5" thickTop="1">
      <c r="A164" s="796"/>
      <c r="B164" s="64"/>
      <c r="C164" s="55"/>
      <c r="D164" s="55"/>
      <c r="E164" s="55"/>
      <c r="F164" s="55"/>
      <c r="G164" s="784"/>
      <c r="H164" s="1457"/>
      <c r="I164" s="56"/>
      <c r="J164" s="1465"/>
    </row>
    <row r="165" spans="1:10">
      <c r="A165" s="780" t="s">
        <v>63</v>
      </c>
      <c r="B165" s="1068" t="s">
        <v>63</v>
      </c>
      <c r="G165" s="850">
        <f>'Sch 2 -Rate of Return'!E97</f>
        <v>0</v>
      </c>
      <c r="H165" s="850">
        <f>'Sch 2 -Rate of Return'!F97</f>
        <v>0</v>
      </c>
      <c r="I165" s="850">
        <f>'Sch 2 -Rate of Return'!G97</f>
        <v>0</v>
      </c>
      <c r="J165" s="850">
        <f>'Sch 2 -Rate of Return'!H97</f>
        <v>0</v>
      </c>
    </row>
    <row r="166" spans="1:10">
      <c r="A166" s="1441"/>
      <c r="J166" s="1444"/>
    </row>
    <row r="167" spans="1:10">
      <c r="A167" s="851" t="s">
        <v>141</v>
      </c>
      <c r="B167" s="1068" t="s">
        <v>141</v>
      </c>
      <c r="G167" s="852">
        <f>'Sch 2 -Rate of Return'!E98</f>
        <v>0</v>
      </c>
      <c r="H167" s="852">
        <f>'Sch 2 -Rate of Return'!F98</f>
        <v>0</v>
      </c>
      <c r="I167" s="852">
        <f>'Sch 2 -Rate of Return'!G98</f>
        <v>0</v>
      </c>
      <c r="J167" s="852">
        <f>'Sch 2 -Rate of Return'!H98</f>
        <v>0</v>
      </c>
    </row>
    <row r="168" spans="1:10">
      <c r="A168" s="1441"/>
      <c r="J168" s="1444"/>
    </row>
    <row r="169" spans="1:10" ht="16.5" thickBot="1">
      <c r="A169" s="1441"/>
      <c r="J169" s="1444"/>
    </row>
    <row r="170" spans="1:10" ht="17.25" thickTop="1" thickBot="1">
      <c r="A170" s="854" t="s">
        <v>82</v>
      </c>
      <c r="B170" s="855"/>
      <c r="C170" s="855"/>
      <c r="D170" s="855"/>
      <c r="E170" s="856"/>
      <c r="F170" s="856"/>
      <c r="G170" s="857"/>
      <c r="H170" s="858"/>
      <c r="I170" s="858"/>
      <c r="J170" s="859"/>
    </row>
    <row r="171" spans="1:10" ht="17.25" thickTop="1" thickBot="1">
      <c r="A171" s="860"/>
      <c r="B171" s="2077" t="s">
        <v>100</v>
      </c>
      <c r="C171" s="324" t="s">
        <v>302</v>
      </c>
      <c r="D171" s="324"/>
      <c r="E171" s="2011" t="s">
        <v>330</v>
      </c>
      <c r="F171" s="2175"/>
      <c r="G171" s="2176" t="s">
        <v>104</v>
      </c>
      <c r="H171" s="2177" t="s">
        <v>105</v>
      </c>
      <c r="I171" s="2178" t="s">
        <v>106</v>
      </c>
      <c r="J171" s="325"/>
    </row>
    <row r="172" spans="1:10" ht="16.5" thickBot="1">
      <c r="A172" s="741"/>
      <c r="B172" s="2169"/>
      <c r="C172" s="321" t="s">
        <v>261</v>
      </c>
      <c r="D172" s="321" t="s">
        <v>96</v>
      </c>
      <c r="E172" s="2172"/>
      <c r="F172" s="2173"/>
      <c r="G172" s="2161"/>
      <c r="H172" s="2164"/>
      <c r="I172" s="2167"/>
      <c r="J172" s="309" t="s">
        <v>98</v>
      </c>
    </row>
    <row r="173" spans="1:10" ht="16.5" thickBot="1">
      <c r="A173" s="861"/>
      <c r="B173" s="2170"/>
      <c r="C173" s="310" t="s">
        <v>262</v>
      </c>
      <c r="D173" s="310" t="s">
        <v>244</v>
      </c>
      <c r="E173" s="310" t="s">
        <v>405</v>
      </c>
      <c r="F173" s="310" t="s">
        <v>560</v>
      </c>
      <c r="G173" s="2162"/>
      <c r="H173" s="2165"/>
      <c r="I173" s="2168"/>
      <c r="J173" s="313" t="s">
        <v>107</v>
      </c>
    </row>
    <row r="174" spans="1:10" ht="16.5" thickTop="1">
      <c r="A174" s="160" t="s">
        <v>411</v>
      </c>
      <c r="B174" s="64"/>
      <c r="C174" s="55"/>
      <c r="D174" s="55"/>
      <c r="E174" s="55"/>
      <c r="F174" s="55"/>
      <c r="G174" s="862"/>
      <c r="H174" s="1457"/>
      <c r="I174" s="1457"/>
      <c r="J174" s="1458"/>
    </row>
    <row r="175" spans="1:10">
      <c r="A175" s="786"/>
      <c r="B175" s="180" t="s">
        <v>412</v>
      </c>
      <c r="C175" s="55"/>
      <c r="D175" s="55"/>
      <c r="E175" s="55"/>
      <c r="F175" s="55"/>
      <c r="G175" s="862"/>
      <c r="H175" s="1457"/>
      <c r="I175" s="1457"/>
      <c r="J175" s="1458"/>
    </row>
    <row r="176" spans="1:10">
      <c r="A176" s="786"/>
      <c r="B176" s="220" t="s">
        <v>250</v>
      </c>
      <c r="C176" s="764" t="str">
        <f>'Sch 3 - Expenses'!C16</f>
        <v>320-323</v>
      </c>
      <c r="D176" s="764">
        <f>'Sch 3 - Expenses'!D16</f>
        <v>501</v>
      </c>
      <c r="E176" s="182" t="str">
        <f>'Sch 3 - Expenses'!E16</f>
        <v>PROD</v>
      </c>
      <c r="F176" s="765"/>
      <c r="G176" s="182">
        <f>'Sch 3 - Expenses'!G16</f>
        <v>0</v>
      </c>
      <c r="H176" s="182">
        <f>'Sch 3 - Expenses'!H16</f>
        <v>0</v>
      </c>
      <c r="I176" s="182">
        <f>'Sch 3 - Expenses'!I16</f>
        <v>0</v>
      </c>
      <c r="J176" s="182">
        <f>'Sch 3 - Expenses'!J16</f>
        <v>0</v>
      </c>
    </row>
    <row r="177" spans="1:10">
      <c r="A177" s="786"/>
      <c r="B177" s="220" t="s">
        <v>251</v>
      </c>
      <c r="C177" s="764" t="str">
        <f>'Sch 3 - Expenses'!C17</f>
        <v>320-323</v>
      </c>
      <c r="D177" s="764" t="str">
        <f>'Sch 3 - Expenses'!D17</f>
        <v>500-509</v>
      </c>
      <c r="E177" s="182" t="str">
        <f>'Sch 3 - Expenses'!E17</f>
        <v>PROD</v>
      </c>
      <c r="F177" s="765"/>
      <c r="G177" s="182">
        <f>'Sch 3 - Expenses'!G17</f>
        <v>0</v>
      </c>
      <c r="H177" s="182">
        <f>'Sch 3 - Expenses'!H17</f>
        <v>0</v>
      </c>
      <c r="I177" s="182">
        <f>'Sch 3 - Expenses'!I17</f>
        <v>0</v>
      </c>
      <c r="J177" s="182">
        <f>'Sch 3 - Expenses'!J17</f>
        <v>0</v>
      </c>
    </row>
    <row r="178" spans="1:10">
      <c r="A178" s="786"/>
      <c r="B178" s="220" t="s">
        <v>252</v>
      </c>
      <c r="C178" s="764" t="str">
        <f>'Sch 3 - Expenses'!C18</f>
        <v>320-323</v>
      </c>
      <c r="D178" s="764" t="str">
        <f>'Sch 3 - Expenses'!D18</f>
        <v>510-515</v>
      </c>
      <c r="E178" s="182" t="str">
        <f>'Sch 3 - Expenses'!E18</f>
        <v>PROD</v>
      </c>
      <c r="F178" s="765"/>
      <c r="G178" s="182">
        <f>'Sch 3 - Expenses'!G18</f>
        <v>0</v>
      </c>
      <c r="H178" s="182">
        <f>'Sch 3 - Expenses'!H18</f>
        <v>0</v>
      </c>
      <c r="I178" s="182">
        <f>'Sch 3 - Expenses'!I18</f>
        <v>0</v>
      </c>
      <c r="J178" s="182">
        <f>'Sch 3 - Expenses'!J18</f>
        <v>0</v>
      </c>
    </row>
    <row r="179" spans="1:10">
      <c r="A179" s="786"/>
      <c r="B179" s="863" t="s">
        <v>413</v>
      </c>
      <c r="C179" s="55"/>
      <c r="D179" s="55"/>
      <c r="E179" s="196"/>
      <c r="F179" s="196"/>
      <c r="G179" s="68"/>
      <c r="H179" s="68"/>
      <c r="I179" s="68"/>
      <c r="J179" s="864"/>
    </row>
    <row r="180" spans="1:10">
      <c r="A180" s="786"/>
      <c r="B180" s="220" t="s">
        <v>85</v>
      </c>
      <c r="C180" s="764" t="str">
        <f>'Sch 3 - Expenses'!C20</f>
        <v>320-323</v>
      </c>
      <c r="D180" s="764">
        <f>'Sch 3 - Expenses'!D20</f>
        <v>518</v>
      </c>
      <c r="E180" s="182" t="str">
        <f>'Sch 3 - Expenses'!E20</f>
        <v>PROD</v>
      </c>
      <c r="F180" s="765"/>
      <c r="G180" s="182">
        <f>'Sch 3 - Expenses'!G20</f>
        <v>0</v>
      </c>
      <c r="H180" s="182">
        <f>'Sch 3 - Expenses'!H20</f>
        <v>0</v>
      </c>
      <c r="I180" s="182">
        <f>'Sch 3 - Expenses'!I20</f>
        <v>0</v>
      </c>
      <c r="J180" s="182">
        <f>'Sch 3 - Expenses'!J20</f>
        <v>0</v>
      </c>
    </row>
    <row r="181" spans="1:10">
      <c r="A181" s="786"/>
      <c r="B181" s="787" t="s">
        <v>255</v>
      </c>
      <c r="C181" s="764" t="str">
        <f>'Sch 3 - Expenses'!C21</f>
        <v>320-323</v>
      </c>
      <c r="D181" s="764" t="str">
        <f>'Sch 3 - Expenses'!D21</f>
        <v>517-525</v>
      </c>
      <c r="E181" s="182" t="str">
        <f>'Sch 3 - Expenses'!E21</f>
        <v>PROD</v>
      </c>
      <c r="F181" s="765"/>
      <c r="G181" s="182">
        <f>'Sch 3 - Expenses'!G21</f>
        <v>0</v>
      </c>
      <c r="H181" s="182">
        <f>'Sch 3 - Expenses'!H21</f>
        <v>0</v>
      </c>
      <c r="I181" s="182">
        <f>'Sch 3 - Expenses'!I21</f>
        <v>0</v>
      </c>
      <c r="J181" s="182">
        <f>'Sch 3 - Expenses'!J21</f>
        <v>0</v>
      </c>
    </row>
    <row r="182" spans="1:10">
      <c r="A182" s="786"/>
      <c r="B182" s="10" t="s">
        <v>434</v>
      </c>
      <c r="C182" s="764" t="str">
        <f>'Sch 3 - Expenses'!C22</f>
        <v>320-323</v>
      </c>
      <c r="D182" s="764" t="str">
        <f>'Sch 3 - Expenses'!D22</f>
        <v>528-532</v>
      </c>
      <c r="E182" s="182" t="str">
        <f>'Sch 3 - Expenses'!E22</f>
        <v>PROD</v>
      </c>
      <c r="F182" s="765"/>
      <c r="G182" s="182">
        <f>'Sch 3 - Expenses'!G22</f>
        <v>0</v>
      </c>
      <c r="H182" s="182">
        <f>'Sch 3 - Expenses'!H22</f>
        <v>0</v>
      </c>
      <c r="I182" s="182">
        <f>'Sch 3 - Expenses'!I22</f>
        <v>0</v>
      </c>
      <c r="J182" s="182">
        <f>'Sch 3 - Expenses'!J22</f>
        <v>0</v>
      </c>
    </row>
    <row r="183" spans="1:10">
      <c r="A183" s="786"/>
      <c r="B183" s="863" t="s">
        <v>414</v>
      </c>
      <c r="C183" s="55"/>
      <c r="D183" s="55"/>
      <c r="E183" s="196"/>
      <c r="F183" s="196"/>
      <c r="G183" s="68"/>
      <c r="H183" s="68"/>
      <c r="I183" s="68"/>
      <c r="J183" s="864"/>
    </row>
    <row r="184" spans="1:10">
      <c r="A184" s="786"/>
      <c r="B184" s="787" t="s">
        <v>86</v>
      </c>
      <c r="C184" s="764" t="str">
        <f>'Sch 3 - Expenses'!C24</f>
        <v>320-323</v>
      </c>
      <c r="D184" s="764" t="str">
        <f>'Sch 3 - Expenses'!D24</f>
        <v>535-540.1</v>
      </c>
      <c r="E184" s="182" t="str">
        <f>'Sch 3 - Expenses'!E24</f>
        <v>PROD</v>
      </c>
      <c r="F184" s="765"/>
      <c r="G184" s="182">
        <f>'Sch 3 - Expenses'!G24</f>
        <v>0</v>
      </c>
      <c r="H184" s="182">
        <f>'Sch 3 - Expenses'!H24</f>
        <v>0</v>
      </c>
      <c r="I184" s="182">
        <f>'Sch 3 - Expenses'!I24</f>
        <v>0</v>
      </c>
      <c r="J184" s="182">
        <f>'Sch 3 - Expenses'!J24</f>
        <v>0</v>
      </c>
    </row>
    <row r="185" spans="1:10">
      <c r="A185" s="786"/>
      <c r="B185" s="787" t="s">
        <v>87</v>
      </c>
      <c r="C185" s="764" t="str">
        <f>'Sch 3 - Expenses'!C25</f>
        <v>320-323</v>
      </c>
      <c r="D185" s="764" t="str">
        <f>'Sch 3 - Expenses'!D25</f>
        <v>541-545.1</v>
      </c>
      <c r="E185" s="182" t="str">
        <f>'Sch 3 - Expenses'!E25</f>
        <v>PROD</v>
      </c>
      <c r="F185" s="765"/>
      <c r="G185" s="182">
        <f>'Sch 3 - Expenses'!G25</f>
        <v>0</v>
      </c>
      <c r="H185" s="182">
        <f>'Sch 3 - Expenses'!H25</f>
        <v>0</v>
      </c>
      <c r="I185" s="182">
        <f>'Sch 3 - Expenses'!I25</f>
        <v>0</v>
      </c>
      <c r="J185" s="182">
        <f>'Sch 3 - Expenses'!J25</f>
        <v>0</v>
      </c>
    </row>
    <row r="186" spans="1:10">
      <c r="A186" s="786"/>
      <c r="B186" s="863" t="s">
        <v>415</v>
      </c>
      <c r="C186" s="55"/>
      <c r="D186" s="55"/>
      <c r="E186" s="196"/>
      <c r="F186" s="196"/>
      <c r="G186" s="68"/>
      <c r="H186" s="68"/>
      <c r="I186" s="68"/>
      <c r="J186" s="864"/>
    </row>
    <row r="187" spans="1:10">
      <c r="A187" s="786"/>
      <c r="B187" s="220" t="s">
        <v>406</v>
      </c>
      <c r="C187" s="764" t="str">
        <f>'Sch 3 - Expenses'!C27</f>
        <v>320-323</v>
      </c>
      <c r="D187" s="764">
        <f>'Sch 3 - Expenses'!D27</f>
        <v>547</v>
      </c>
      <c r="E187" s="182" t="str">
        <f>'Sch 3 - Expenses'!E27</f>
        <v>PROD</v>
      </c>
      <c r="F187" s="765"/>
      <c r="G187" s="182">
        <f>'Sch 3 - Expenses'!G27</f>
        <v>0</v>
      </c>
      <c r="H187" s="182">
        <f>'Sch 3 - Expenses'!H27</f>
        <v>0</v>
      </c>
      <c r="I187" s="182">
        <f>'Sch 3 - Expenses'!I27</f>
        <v>0</v>
      </c>
      <c r="J187" s="182">
        <f>'Sch 3 - Expenses'!J27</f>
        <v>0</v>
      </c>
    </row>
    <row r="188" spans="1:10">
      <c r="A188" s="786"/>
      <c r="B188" s="787" t="s">
        <v>254</v>
      </c>
      <c r="C188" s="764" t="str">
        <f>'Sch 3 - Expenses'!C28</f>
        <v>320-323</v>
      </c>
      <c r="D188" s="764" t="str">
        <f>'Sch 3 - Expenses'!D28</f>
        <v>546-550.1</v>
      </c>
      <c r="E188" s="182" t="str">
        <f>'Sch 3 - Expenses'!E28</f>
        <v>PROD</v>
      </c>
      <c r="F188" s="765"/>
      <c r="G188" s="182">
        <f>'Sch 3 - Expenses'!G28</f>
        <v>0</v>
      </c>
      <c r="H188" s="182">
        <f>'Sch 3 - Expenses'!H28</f>
        <v>0</v>
      </c>
      <c r="I188" s="182">
        <f>'Sch 3 - Expenses'!I28</f>
        <v>0</v>
      </c>
      <c r="J188" s="182">
        <f>'Sch 3 - Expenses'!J28</f>
        <v>0</v>
      </c>
    </row>
    <row r="189" spans="1:10">
      <c r="A189" s="786"/>
      <c r="B189" s="787" t="s">
        <v>256</v>
      </c>
      <c r="C189" s="764" t="str">
        <f>'Sch 3 - Expenses'!C29</f>
        <v>320-323</v>
      </c>
      <c r="D189" s="764" t="str">
        <f>'Sch 3 - Expenses'!D29</f>
        <v>551-554.1</v>
      </c>
      <c r="E189" s="182" t="str">
        <f>'Sch 3 - Expenses'!E29</f>
        <v>PROD</v>
      </c>
      <c r="F189" s="765"/>
      <c r="G189" s="182">
        <f>'Sch 3 - Expenses'!G29</f>
        <v>0</v>
      </c>
      <c r="H189" s="182">
        <f>'Sch 3 - Expenses'!H29</f>
        <v>0</v>
      </c>
      <c r="I189" s="182">
        <f>'Sch 3 - Expenses'!I29</f>
        <v>0</v>
      </c>
      <c r="J189" s="182">
        <f>'Sch 3 - Expenses'!J29</f>
        <v>0</v>
      </c>
    </row>
    <row r="190" spans="1:10">
      <c r="A190" s="786"/>
      <c r="B190" s="863" t="s">
        <v>409</v>
      </c>
      <c r="C190" s="55"/>
      <c r="D190" s="55"/>
      <c r="E190" s="196"/>
      <c r="F190" s="196"/>
      <c r="G190" s="68"/>
      <c r="H190" s="68"/>
      <c r="I190" s="68"/>
      <c r="J190" s="864"/>
    </row>
    <row r="191" spans="1:10">
      <c r="A191" s="786"/>
      <c r="B191" s="220" t="s">
        <v>257</v>
      </c>
      <c r="C191" s="764" t="str">
        <f>'Sch 3 - Expenses'!C31</f>
        <v>320-323</v>
      </c>
      <c r="D191" s="764">
        <f>'Sch 3 - Expenses'!D31</f>
        <v>555</v>
      </c>
      <c r="E191" s="182" t="str">
        <f>'Sch 3 - Expenses'!E31</f>
        <v>PROD</v>
      </c>
      <c r="F191" s="765"/>
      <c r="G191" s="182">
        <f>'Sch 3 - Expenses'!G31</f>
        <v>0</v>
      </c>
      <c r="H191" s="182">
        <f>'Sch 3 - Expenses'!H31</f>
        <v>0</v>
      </c>
      <c r="I191" s="182">
        <f>'Sch 3 - Expenses'!I31</f>
        <v>0</v>
      </c>
      <c r="J191" s="182">
        <f>'Sch 3 - Expenses'!J31</f>
        <v>0</v>
      </c>
    </row>
    <row r="192" spans="1:10">
      <c r="A192" s="786"/>
      <c r="B192" s="787" t="s">
        <v>410</v>
      </c>
      <c r="C192" s="764" t="str">
        <f>'Sch 3 - Expenses'!C33</f>
        <v>320-323</v>
      </c>
      <c r="D192" s="764">
        <f>'Sch 3 - Expenses'!D33</f>
        <v>556</v>
      </c>
      <c r="E192" s="182" t="str">
        <f>'Sch 3 - Expenses'!E33</f>
        <v>PROD</v>
      </c>
      <c r="F192" s="765"/>
      <c r="G192" s="182">
        <f>'Sch 3 - Expenses'!G33</f>
        <v>0</v>
      </c>
      <c r="H192" s="182">
        <f>'Sch 3 - Expenses'!H33</f>
        <v>0</v>
      </c>
      <c r="I192" s="182">
        <f>'Sch 3 - Expenses'!I33</f>
        <v>0</v>
      </c>
      <c r="J192" s="182">
        <f>'Sch 3 - Expenses'!J33</f>
        <v>0</v>
      </c>
    </row>
    <row r="193" spans="1:10">
      <c r="A193" s="786"/>
      <c r="B193" s="787" t="s">
        <v>258</v>
      </c>
      <c r="C193" s="764" t="str">
        <f>'Sch 3 - Expenses'!C34</f>
        <v>320-323</v>
      </c>
      <c r="D193" s="764">
        <f>'Sch 3 - Expenses'!D34</f>
        <v>557</v>
      </c>
      <c r="E193" s="182" t="str">
        <f>'Sch 3 - Expenses'!E34</f>
        <v>PROD</v>
      </c>
      <c r="F193" s="765"/>
      <c r="G193" s="182">
        <f>'Sch 3 - Expenses'!G34</f>
        <v>0</v>
      </c>
      <c r="H193" s="182">
        <f>'Sch 3 - Expenses'!H34</f>
        <v>0</v>
      </c>
      <c r="I193" s="182">
        <f>'Sch 3 - Expenses'!I34</f>
        <v>0</v>
      </c>
      <c r="J193" s="182">
        <f>'Sch 3 - Expenses'!J34</f>
        <v>0</v>
      </c>
    </row>
    <row r="194" spans="1:10">
      <c r="A194" s="786"/>
      <c r="B194" s="220" t="s">
        <v>52</v>
      </c>
      <c r="C194" s="764" t="e">
        <f>'Sch 3 - Expenses'!#REF!</f>
        <v>#REF!</v>
      </c>
      <c r="D194" s="764" t="e">
        <f>'Sch 3 - Expenses'!#REF!</f>
        <v>#REF!</v>
      </c>
      <c r="E194" s="182" t="e">
        <f>'Sch 3 - Expenses'!#REF!</f>
        <v>#REF!</v>
      </c>
      <c r="F194" s="765"/>
      <c r="G194" s="182" t="e">
        <f>'Sch 3 - Expenses'!#REF!</f>
        <v>#REF!</v>
      </c>
      <c r="H194" s="182" t="e">
        <f>'Sch 3 - Expenses'!#REF!</f>
        <v>#REF!</v>
      </c>
      <c r="I194" s="182" t="e">
        <f>'Sch 3 - Expenses'!#REF!</f>
        <v>#REF!</v>
      </c>
      <c r="J194" s="182" t="e">
        <f>'Sch 3 - Expenses'!#REF!</f>
        <v>#REF!</v>
      </c>
    </row>
    <row r="195" spans="1:10">
      <c r="A195" s="786"/>
      <c r="B195" s="787" t="s">
        <v>454</v>
      </c>
      <c r="C195" s="764">
        <f>'Sch 3 - Expenses'!C35</f>
        <v>0</v>
      </c>
      <c r="D195" s="765">
        <f>'Sch 3 - Expenses'!D35</f>
        <v>0</v>
      </c>
      <c r="E195" s="182" t="str">
        <f>'Sch 3 - Expenses'!E35</f>
        <v>DIRECT</v>
      </c>
      <c r="F195" s="765" t="str">
        <f>'Sch 3 - Expenses'!F35</f>
        <v>DIST</v>
      </c>
      <c r="G195" s="182">
        <f>'Sch 3 - Expenses'!G35</f>
        <v>0</v>
      </c>
      <c r="H195" s="182">
        <f>'Sch 3 - Expenses'!H35</f>
        <v>0</v>
      </c>
      <c r="I195" s="182">
        <f>'Sch 3 - Expenses'!I35</f>
        <v>0</v>
      </c>
      <c r="J195" s="182">
        <f>'Sch 3 - Expenses'!J35</f>
        <v>0</v>
      </c>
    </row>
    <row r="196" spans="1:10">
      <c r="A196" s="163" t="s">
        <v>436</v>
      </c>
      <c r="B196" s="10"/>
      <c r="C196" s="788"/>
      <c r="D196" s="789"/>
      <c r="E196" s="789"/>
      <c r="F196" s="790"/>
      <c r="G196" s="1455">
        <f>'Sch 3 - Expenses'!G36</f>
        <v>0</v>
      </c>
      <c r="H196" s="1455">
        <f>'Sch 3 - Expenses'!H36</f>
        <v>0</v>
      </c>
      <c r="I196" s="1455">
        <f>'Sch 3 - Expenses'!I36</f>
        <v>0</v>
      </c>
      <c r="J196" s="1456">
        <f>'Sch 3 - Expenses'!J36</f>
        <v>0</v>
      </c>
    </row>
    <row r="197" spans="1:10">
      <c r="A197" s="228"/>
      <c r="B197" s="10"/>
      <c r="C197" s="55"/>
      <c r="D197" s="55"/>
      <c r="E197" s="64"/>
      <c r="F197" s="64"/>
      <c r="G197" s="862"/>
      <c r="H197" s="1457"/>
      <c r="I197" s="1457"/>
      <c r="J197" s="1458"/>
    </row>
    <row r="198" spans="1:10">
      <c r="A198" s="160" t="s">
        <v>453</v>
      </c>
      <c r="B198" s="10"/>
      <c r="C198" s="55"/>
      <c r="D198" s="196"/>
      <c r="E198" s="10"/>
      <c r="F198" s="10"/>
      <c r="G198" s="862"/>
      <c r="H198" s="1457"/>
      <c r="I198" s="1457"/>
      <c r="J198" s="1458"/>
    </row>
    <row r="199" spans="1:10">
      <c r="A199" s="786"/>
      <c r="B199" s="787" t="s">
        <v>377</v>
      </c>
      <c r="C199" s="764" t="str">
        <f>'Sch 3 - Expenses'!C39</f>
        <v>320-323</v>
      </c>
      <c r="D199" s="764" t="str">
        <f>'Sch 3 - Expenses'!D39</f>
        <v>565</v>
      </c>
      <c r="E199" s="182" t="str">
        <f>'Sch 3 - Expenses'!E39</f>
        <v>PROD</v>
      </c>
      <c r="F199" s="765"/>
      <c r="G199" s="182">
        <f>'Sch 3 - Expenses'!G39</f>
        <v>0</v>
      </c>
      <c r="H199" s="182">
        <f>'Sch 3 - Expenses'!H39</f>
        <v>0</v>
      </c>
      <c r="I199" s="182">
        <f>'Sch 3 - Expenses'!I39</f>
        <v>0</v>
      </c>
      <c r="J199" s="182">
        <f>'Sch 3 - Expenses'!J39</f>
        <v>0</v>
      </c>
    </row>
    <row r="200" spans="1:10">
      <c r="A200" s="786"/>
      <c r="B200" s="787" t="s">
        <v>416</v>
      </c>
      <c r="C200" s="764" t="str">
        <f>'Sch 3 - Expenses'!C40</f>
        <v>320-323</v>
      </c>
      <c r="D200" s="764" t="str">
        <f>'Sch 3 - Expenses'!D40</f>
        <v>560-567.1</v>
      </c>
      <c r="E200" s="182" t="str">
        <f>'Sch 3 - Expenses'!E40</f>
        <v>TRANS</v>
      </c>
      <c r="F200" s="765"/>
      <c r="G200" s="182">
        <f>'Sch 3 - Expenses'!G40</f>
        <v>0</v>
      </c>
      <c r="H200" s="182">
        <f>'Sch 3 - Expenses'!H40</f>
        <v>0</v>
      </c>
      <c r="I200" s="182">
        <f>'Sch 3 - Expenses'!I40</f>
        <v>0</v>
      </c>
      <c r="J200" s="182">
        <f>'Sch 3 - Expenses'!J40</f>
        <v>0</v>
      </c>
    </row>
    <row r="201" spans="1:10">
      <c r="A201" s="786"/>
      <c r="B201" s="787" t="s">
        <v>417</v>
      </c>
      <c r="C201" s="764" t="str">
        <f>'Sch 3 - Expenses'!C41</f>
        <v>320-323</v>
      </c>
      <c r="D201" s="764" t="str">
        <f>'Sch 3 - Expenses'!D41</f>
        <v>568-574</v>
      </c>
      <c r="E201" s="182" t="str">
        <f>'Sch 3 - Expenses'!E41</f>
        <v>TRANS</v>
      </c>
      <c r="F201" s="765"/>
      <c r="G201" s="182">
        <f>'Sch 3 - Expenses'!G41</f>
        <v>0</v>
      </c>
      <c r="H201" s="182">
        <f>'Sch 3 - Expenses'!H41</f>
        <v>0</v>
      </c>
      <c r="I201" s="182">
        <f>'Sch 3 - Expenses'!I41</f>
        <v>0</v>
      </c>
      <c r="J201" s="182">
        <f>'Sch 3 - Expenses'!J41</f>
        <v>0</v>
      </c>
    </row>
    <row r="202" spans="1:10">
      <c r="A202" s="163" t="s">
        <v>438</v>
      </c>
      <c r="B202" s="10"/>
      <c r="C202" s="788"/>
      <c r="D202" s="789"/>
      <c r="E202" s="789"/>
      <c r="F202" s="790"/>
      <c r="G202" s="1455">
        <f>'Sch 3 - Expenses'!G42</f>
        <v>0</v>
      </c>
      <c r="H202" s="1455">
        <f>'Sch 3 - Expenses'!H42</f>
        <v>0</v>
      </c>
      <c r="I202" s="1455">
        <f>'Sch 3 - Expenses'!I42</f>
        <v>0</v>
      </c>
      <c r="J202" s="1456">
        <f>'Sch 3 - Expenses'!J42</f>
        <v>0</v>
      </c>
    </row>
    <row r="203" spans="1:10" ht="16.5" thickBot="1">
      <c r="A203" s="867"/>
      <c r="B203" s="868"/>
      <c r="C203" s="806"/>
      <c r="D203" s="806"/>
      <c r="E203" s="805"/>
      <c r="F203" s="805"/>
      <c r="G203" s="869"/>
      <c r="H203" s="1463"/>
      <c r="I203" s="1463"/>
      <c r="J203" s="1466"/>
    </row>
    <row r="204" spans="1:10" ht="16.5" thickTop="1">
      <c r="A204" s="160" t="s">
        <v>439</v>
      </c>
      <c r="B204" s="10"/>
      <c r="C204" s="55"/>
      <c r="D204" s="196"/>
      <c r="E204" s="10"/>
      <c r="F204" s="10"/>
      <c r="G204" s="862"/>
      <c r="H204" s="1457"/>
      <c r="I204" s="1457"/>
      <c r="J204" s="1458"/>
    </row>
    <row r="205" spans="1:10">
      <c r="A205" s="786"/>
      <c r="B205" s="787" t="s">
        <v>418</v>
      </c>
      <c r="C205" s="764" t="str">
        <f>'Sch 3 - Expenses'!C45</f>
        <v>320-323</v>
      </c>
      <c r="D205" s="764" t="str">
        <f>'Sch 3 - Expenses'!D45</f>
        <v>580-589</v>
      </c>
      <c r="E205" s="182" t="str">
        <f>'Sch 3 - Expenses'!E45</f>
        <v>DIST</v>
      </c>
      <c r="F205" s="765"/>
      <c r="G205" s="182">
        <f>'Sch 3 - Expenses'!G45</f>
        <v>0</v>
      </c>
      <c r="H205" s="182">
        <f>'Sch 3 - Expenses'!H45</f>
        <v>0</v>
      </c>
      <c r="I205" s="182">
        <f>'Sch 3 - Expenses'!I45</f>
        <v>0</v>
      </c>
      <c r="J205" s="182">
        <f>'Sch 3 - Expenses'!J45</f>
        <v>0</v>
      </c>
    </row>
    <row r="206" spans="1:10">
      <c r="A206" s="786"/>
      <c r="B206" s="787" t="s">
        <v>417</v>
      </c>
      <c r="C206" s="764" t="str">
        <f>'Sch 3 - Expenses'!C46</f>
        <v>320-323</v>
      </c>
      <c r="D206" s="764" t="str">
        <f>'Sch 3 - Expenses'!D46</f>
        <v>590-598</v>
      </c>
      <c r="E206" s="182" t="str">
        <f>'Sch 3 - Expenses'!E46</f>
        <v>DIST</v>
      </c>
      <c r="F206" s="765"/>
      <c r="G206" s="182">
        <f>'Sch 3 - Expenses'!G46</f>
        <v>0</v>
      </c>
      <c r="H206" s="182">
        <f>'Sch 3 - Expenses'!H46</f>
        <v>0</v>
      </c>
      <c r="I206" s="182">
        <f>'Sch 3 - Expenses'!I46</f>
        <v>0</v>
      </c>
      <c r="J206" s="182">
        <f>'Sch 3 - Expenses'!J46</f>
        <v>0</v>
      </c>
    </row>
    <row r="207" spans="1:10">
      <c r="A207" s="163" t="s">
        <v>442</v>
      </c>
      <c r="B207" s="10"/>
      <c r="C207" s="788"/>
      <c r="D207" s="789"/>
      <c r="E207" s="789"/>
      <c r="F207" s="790"/>
      <c r="G207" s="1455">
        <f>'Sch 3 - Expenses'!G47</f>
        <v>0</v>
      </c>
      <c r="H207" s="1455">
        <f>'Sch 3 - Expenses'!H47</f>
        <v>0</v>
      </c>
      <c r="I207" s="1455">
        <f>'Sch 3 - Expenses'!I47</f>
        <v>0</v>
      </c>
      <c r="J207" s="1456">
        <f>'Sch 3 - Expenses'!J47</f>
        <v>0</v>
      </c>
    </row>
    <row r="208" spans="1:10">
      <c r="A208" s="228"/>
      <c r="B208" s="10"/>
      <c r="C208" s="55"/>
      <c r="D208" s="55"/>
      <c r="E208" s="55"/>
      <c r="F208" s="55"/>
      <c r="G208" s="871"/>
      <c r="H208" s="56"/>
      <c r="I208" s="56"/>
      <c r="J208" s="872"/>
    </row>
    <row r="209" spans="1:10">
      <c r="A209" s="160" t="s">
        <v>443</v>
      </c>
      <c r="B209" s="10"/>
      <c r="C209" s="55"/>
      <c r="D209" s="55"/>
      <c r="E209" s="55"/>
      <c r="F209" s="55"/>
      <c r="G209" s="871"/>
      <c r="H209" s="56"/>
      <c r="I209" s="56"/>
      <c r="J209" s="872"/>
    </row>
    <row r="210" spans="1:10">
      <c r="A210" s="786"/>
      <c r="B210" s="787" t="s">
        <v>419</v>
      </c>
      <c r="C210" s="764" t="str">
        <f>'Sch 3 - Expenses'!C50</f>
        <v>320-323</v>
      </c>
      <c r="D210" s="764" t="str">
        <f>'Sch 3 - Expenses'!D50</f>
        <v>901-905</v>
      </c>
      <c r="E210" s="182" t="str">
        <f>'Sch 3 - Expenses'!E50</f>
        <v>DIST</v>
      </c>
      <c r="F210" s="765"/>
      <c r="G210" s="182">
        <f>'Sch 3 - Expenses'!G50</f>
        <v>0</v>
      </c>
      <c r="H210" s="182">
        <f>'Sch 3 - Expenses'!H50</f>
        <v>0</v>
      </c>
      <c r="I210" s="182">
        <f>'Sch 3 - Expenses'!I50</f>
        <v>0</v>
      </c>
      <c r="J210" s="182">
        <f>'Sch 3 - Expenses'!J50</f>
        <v>0</v>
      </c>
    </row>
    <row r="211" spans="1:10">
      <c r="A211" s="786"/>
      <c r="B211" s="787" t="s">
        <v>732</v>
      </c>
      <c r="C211" s="764" t="str">
        <f>'Sch 3 - Expenses'!C51</f>
        <v>320-323</v>
      </c>
      <c r="D211" s="764">
        <f>'Sch 3 - Expenses'!D51</f>
        <v>907</v>
      </c>
      <c r="E211" s="182" t="str">
        <f>'Sch 3 - Expenses'!E51</f>
        <v>DIST</v>
      </c>
      <c r="F211" s="765"/>
      <c r="G211" s="182">
        <f>'Sch 3 - Expenses'!G51</f>
        <v>0</v>
      </c>
      <c r="H211" s="182">
        <f>'Sch 3 - Expenses'!H51</f>
        <v>0</v>
      </c>
      <c r="I211" s="182">
        <f>'Sch 3 - Expenses'!I51</f>
        <v>0</v>
      </c>
      <c r="J211" s="182">
        <f>'Sch 3 - Expenses'!J51</f>
        <v>0</v>
      </c>
    </row>
    <row r="212" spans="1:10">
      <c r="A212" s="786"/>
      <c r="B212" s="787" t="s">
        <v>568</v>
      </c>
      <c r="C212" s="764" t="str">
        <f>'Sch 3 - Expenses'!C52</f>
        <v>320-323</v>
      </c>
      <c r="D212" s="764">
        <f>'Sch 3 - Expenses'!D52</f>
        <v>908</v>
      </c>
      <c r="E212" s="182" t="str">
        <f>'Sch 3 - Expenses'!E52</f>
        <v>DIRECT</v>
      </c>
      <c r="F212" s="765" t="str">
        <f>'Sch 3 - Expenses'!F52</f>
        <v>DIRECT</v>
      </c>
      <c r="G212" s="182">
        <f>'Sch 3 - Expenses'!G52</f>
        <v>0</v>
      </c>
      <c r="H212" s="182">
        <f>'Sch 3 - Expenses'!H52</f>
        <v>0</v>
      </c>
      <c r="I212" s="182">
        <f>'Sch 3 - Expenses'!I52</f>
        <v>0</v>
      </c>
      <c r="J212" s="182">
        <f>'Sch 3 - Expenses'!J52</f>
        <v>0</v>
      </c>
    </row>
    <row r="213" spans="1:10">
      <c r="A213" s="786"/>
      <c r="B213" s="787" t="s">
        <v>733</v>
      </c>
      <c r="C213" s="764" t="str">
        <f>'Sch 3 - Expenses'!C53</f>
        <v>320-323</v>
      </c>
      <c r="D213" s="764" t="str">
        <f>'Sch 3 - Expenses'!D53</f>
        <v>909-910</v>
      </c>
      <c r="E213" s="182" t="str">
        <f>'Sch 3 - Expenses'!E53</f>
        <v>DIST</v>
      </c>
      <c r="F213" s="765" t="str">
        <f>'Sch 3 - Expenses'!F53</f>
        <v>DIRECT</v>
      </c>
      <c r="G213" s="182">
        <f>'Sch 3 - Expenses'!G53</f>
        <v>0</v>
      </c>
      <c r="H213" s="182">
        <f>'Sch 3 - Expenses'!H53</f>
        <v>0</v>
      </c>
      <c r="I213" s="182">
        <f>'Sch 3 - Expenses'!I53</f>
        <v>0</v>
      </c>
      <c r="J213" s="182">
        <f>'Sch 3 - Expenses'!J53</f>
        <v>0</v>
      </c>
    </row>
    <row r="214" spans="1:10">
      <c r="A214" s="786"/>
      <c r="B214" s="787" t="s">
        <v>375</v>
      </c>
      <c r="C214" s="764" t="str">
        <f>'Sch 3 - Expenses'!C54</f>
        <v>320-323</v>
      </c>
      <c r="D214" s="764" t="str">
        <f>'Sch 3 - Expenses'!D54</f>
        <v>911-917</v>
      </c>
      <c r="E214" s="182" t="str">
        <f>'Sch 3 - Expenses'!E54</f>
        <v>DIST</v>
      </c>
      <c r="F214" s="765"/>
      <c r="G214" s="182">
        <f>'Sch 3 - Expenses'!G54</f>
        <v>0</v>
      </c>
      <c r="H214" s="182">
        <f>'Sch 3 - Expenses'!H54</f>
        <v>0</v>
      </c>
      <c r="I214" s="182">
        <f>'Sch 3 - Expenses'!I54</f>
        <v>0</v>
      </c>
      <c r="J214" s="182">
        <f>'Sch 3 - Expenses'!J54</f>
        <v>0</v>
      </c>
    </row>
    <row r="215" spans="1:10">
      <c r="A215" s="163" t="s">
        <v>445</v>
      </c>
      <c r="B215" s="10"/>
      <c r="C215" s="788"/>
      <c r="D215" s="789"/>
      <c r="E215" s="789"/>
      <c r="F215" s="790"/>
      <c r="G215" s="1455">
        <f>'Sch 3 - Expenses'!G55</f>
        <v>0</v>
      </c>
      <c r="H215" s="1455">
        <f>'Sch 3 - Expenses'!H55</f>
        <v>0</v>
      </c>
      <c r="I215" s="1455">
        <f>'Sch 3 - Expenses'!I55</f>
        <v>0</v>
      </c>
      <c r="J215" s="1456">
        <f>'Sch 3 - Expenses'!J55</f>
        <v>0</v>
      </c>
    </row>
    <row r="216" spans="1:10">
      <c r="A216" s="228"/>
      <c r="B216" s="10"/>
      <c r="C216" s="55"/>
      <c r="D216" s="196"/>
      <c r="E216" s="196"/>
      <c r="F216" s="196"/>
      <c r="G216" s="871"/>
      <c r="H216" s="56"/>
      <c r="I216" s="56"/>
      <c r="J216" s="872"/>
    </row>
    <row r="217" spans="1:10">
      <c r="A217" s="160" t="s">
        <v>446</v>
      </c>
      <c r="B217" s="10"/>
      <c r="C217" s="55"/>
      <c r="D217" s="196"/>
      <c r="E217" s="10"/>
      <c r="F217" s="10"/>
      <c r="G217" s="862"/>
      <c r="H217" s="1457"/>
      <c r="I217" s="1457"/>
      <c r="J217" s="1458"/>
    </row>
    <row r="218" spans="1:10">
      <c r="A218" s="160"/>
      <c r="B218" s="863" t="s">
        <v>392</v>
      </c>
      <c r="C218" s="55"/>
      <c r="D218" s="196"/>
      <c r="E218" s="10"/>
      <c r="F218" s="10"/>
      <c r="G218" s="862"/>
      <c r="H218" s="1457"/>
      <c r="I218" s="1457"/>
      <c r="J218" s="1458"/>
    </row>
    <row r="219" spans="1:10">
      <c r="A219" s="786"/>
      <c r="B219" s="787" t="s">
        <v>163</v>
      </c>
      <c r="C219" s="764" t="str">
        <f>'Sch 3 - Expenses'!C59</f>
        <v>320-323</v>
      </c>
      <c r="D219" s="764">
        <f>'Sch 3 - Expenses'!D59</f>
        <v>920</v>
      </c>
      <c r="E219" s="182" t="str">
        <f>'Sch 3 - Expenses'!E59</f>
        <v>LABOR</v>
      </c>
      <c r="F219" s="765"/>
      <c r="G219" s="182">
        <f>'Sch 3 - Expenses'!G59</f>
        <v>0</v>
      </c>
      <c r="H219" s="182">
        <f>'Sch 3 - Expenses'!H59</f>
        <v>0</v>
      </c>
      <c r="I219" s="182">
        <f>'Sch 3 - Expenses'!I59</f>
        <v>0</v>
      </c>
      <c r="J219" s="182">
        <f>'Sch 3 - Expenses'!J59</f>
        <v>0</v>
      </c>
    </row>
    <row r="220" spans="1:10">
      <c r="A220" s="786"/>
      <c r="B220" s="787" t="s">
        <v>164</v>
      </c>
      <c r="C220" s="764" t="str">
        <f>'Sch 3 - Expenses'!C60</f>
        <v>320-323</v>
      </c>
      <c r="D220" s="764">
        <f>'Sch 3 - Expenses'!D60</f>
        <v>921</v>
      </c>
      <c r="E220" s="182" t="str">
        <f>'Sch 3 - Expenses'!E60</f>
        <v>LABOR</v>
      </c>
      <c r="F220" s="765"/>
      <c r="G220" s="182">
        <f>'Sch 3 - Expenses'!G60</f>
        <v>0</v>
      </c>
      <c r="H220" s="182">
        <f>'Sch 3 - Expenses'!H60</f>
        <v>0</v>
      </c>
      <c r="I220" s="182">
        <f>'Sch 3 - Expenses'!I60</f>
        <v>0</v>
      </c>
      <c r="J220" s="182">
        <f>'Sch 3 - Expenses'!J60</f>
        <v>0</v>
      </c>
    </row>
    <row r="221" spans="1:10">
      <c r="A221" s="786"/>
      <c r="B221" s="787" t="s">
        <v>165</v>
      </c>
      <c r="C221" s="764" t="str">
        <f>'Sch 3 - Expenses'!C61</f>
        <v>320-323</v>
      </c>
      <c r="D221" s="764">
        <f>'Sch 3 - Expenses'!D61</f>
        <v>922</v>
      </c>
      <c r="E221" s="182" t="str">
        <f>'Sch 3 - Expenses'!E61</f>
        <v>LABOR</v>
      </c>
      <c r="F221" s="765"/>
      <c r="G221" s="182">
        <f>'Sch 3 - Expenses'!G61</f>
        <v>0</v>
      </c>
      <c r="H221" s="182">
        <f>'Sch 3 - Expenses'!H61</f>
        <v>0</v>
      </c>
      <c r="I221" s="182">
        <f>'Sch 3 - Expenses'!I61</f>
        <v>0</v>
      </c>
      <c r="J221" s="182">
        <f>'Sch 3 - Expenses'!J61</f>
        <v>0</v>
      </c>
    </row>
    <row r="222" spans="1:10">
      <c r="A222" s="786"/>
      <c r="B222" s="787" t="s">
        <v>166</v>
      </c>
      <c r="C222" s="764" t="str">
        <f>'Sch 3 - Expenses'!C62</f>
        <v>320-323</v>
      </c>
      <c r="D222" s="764">
        <f>'Sch 3 - Expenses'!D62</f>
        <v>923</v>
      </c>
      <c r="E222" s="182" t="str">
        <f>'Sch 3 - Expenses'!E62</f>
        <v>LABOR</v>
      </c>
      <c r="F222" s="765"/>
      <c r="G222" s="182">
        <f>'Sch 3 - Expenses'!G62</f>
        <v>0</v>
      </c>
      <c r="H222" s="182">
        <f>'Sch 3 - Expenses'!H62</f>
        <v>0</v>
      </c>
      <c r="I222" s="182">
        <f>'Sch 3 - Expenses'!I62</f>
        <v>0</v>
      </c>
      <c r="J222" s="182">
        <f>'Sch 3 - Expenses'!J62</f>
        <v>0</v>
      </c>
    </row>
    <row r="223" spans="1:10">
      <c r="A223" s="786"/>
      <c r="B223" s="787" t="s">
        <v>167</v>
      </c>
      <c r="C223" s="764" t="str">
        <f>'Sch 3 - Expenses'!C63</f>
        <v>320-323</v>
      </c>
      <c r="D223" s="764">
        <f>'Sch 3 - Expenses'!D63</f>
        <v>924</v>
      </c>
      <c r="E223" s="182" t="str">
        <f>'Sch 3 - Expenses'!E63</f>
        <v>PTDG</v>
      </c>
      <c r="F223" s="765"/>
      <c r="G223" s="182">
        <f>'Sch 3 - Expenses'!G63</f>
        <v>0</v>
      </c>
      <c r="H223" s="182">
        <f>'Sch 3 - Expenses'!H63</f>
        <v>0</v>
      </c>
      <c r="I223" s="182">
        <f>'Sch 3 - Expenses'!I63</f>
        <v>0</v>
      </c>
      <c r="J223" s="182">
        <f>'Sch 3 - Expenses'!J63</f>
        <v>0</v>
      </c>
    </row>
    <row r="224" spans="1:10">
      <c r="A224" s="786"/>
      <c r="B224" s="787" t="s">
        <v>420</v>
      </c>
      <c r="C224" s="764" t="str">
        <f>'Sch 3 - Expenses'!C64</f>
        <v>320-323</v>
      </c>
      <c r="D224" s="764">
        <f>'Sch 3 - Expenses'!D64</f>
        <v>925</v>
      </c>
      <c r="E224" s="182" t="str">
        <f>'Sch 3 - Expenses'!E64</f>
        <v>DIST</v>
      </c>
      <c r="F224" s="765"/>
      <c r="G224" s="182">
        <f>'Sch 3 - Expenses'!G64</f>
        <v>0</v>
      </c>
      <c r="H224" s="182">
        <f>'Sch 3 - Expenses'!H64</f>
        <v>0</v>
      </c>
      <c r="I224" s="182">
        <f>'Sch 3 - Expenses'!I64</f>
        <v>0</v>
      </c>
      <c r="J224" s="182">
        <f>'Sch 3 - Expenses'!J64</f>
        <v>0</v>
      </c>
    </row>
    <row r="225" spans="1:10">
      <c r="A225" s="786"/>
      <c r="B225" s="787" t="s">
        <v>421</v>
      </c>
      <c r="C225" s="764" t="str">
        <f>'Sch 3 - Expenses'!C66</f>
        <v>320-323</v>
      </c>
      <c r="D225" s="764">
        <f>'Sch 3 - Expenses'!D66</f>
        <v>926</v>
      </c>
      <c r="E225" s="182" t="str">
        <f>'Sch 3 - Expenses'!E66</f>
        <v>LABOR</v>
      </c>
      <c r="F225" s="765"/>
      <c r="G225" s="182">
        <f>'Sch 3 - Expenses'!G66</f>
        <v>0</v>
      </c>
      <c r="H225" s="182">
        <f>'Sch 3 - Expenses'!H66</f>
        <v>0</v>
      </c>
      <c r="I225" s="182">
        <f>'Sch 3 - Expenses'!I66</f>
        <v>0</v>
      </c>
      <c r="J225" s="182">
        <f>'Sch 3 - Expenses'!J66</f>
        <v>0</v>
      </c>
    </row>
    <row r="226" spans="1:10">
      <c r="A226" s="786"/>
      <c r="B226" s="787" t="s">
        <v>422</v>
      </c>
      <c r="C226" s="764" t="str">
        <f>'Sch 3 - Expenses'!C67</f>
        <v>320-323</v>
      </c>
      <c r="D226" s="764">
        <f>'Sch 3 - Expenses'!D67</f>
        <v>927</v>
      </c>
      <c r="E226" s="182" t="str">
        <f>'Sch 3 - Expenses'!E67</f>
        <v>DIST</v>
      </c>
      <c r="F226" s="765"/>
      <c r="G226" s="182">
        <f>'Sch 3 - Expenses'!G67</f>
        <v>0</v>
      </c>
      <c r="H226" s="182">
        <f>'Sch 3 - Expenses'!H67</f>
        <v>0</v>
      </c>
      <c r="I226" s="182">
        <f>'Sch 3 - Expenses'!I67</f>
        <v>0</v>
      </c>
      <c r="J226" s="182">
        <f>'Sch 3 - Expenses'!J67</f>
        <v>0</v>
      </c>
    </row>
    <row r="227" spans="1:10">
      <c r="A227" s="786"/>
      <c r="B227" s="787" t="s">
        <v>424</v>
      </c>
      <c r="C227" s="764" t="str">
        <f>'Sch 3 - Expenses'!C68</f>
        <v>320-323</v>
      </c>
      <c r="D227" s="764">
        <f>'Sch 3 - Expenses'!D68</f>
        <v>928</v>
      </c>
      <c r="E227" s="182" t="str">
        <f>'Sch 3 - Expenses'!E68</f>
        <v>DIST</v>
      </c>
      <c r="F227" s="765"/>
      <c r="G227" s="182">
        <f>'Sch 3 - Expenses'!G68</f>
        <v>0</v>
      </c>
      <c r="H227" s="182">
        <f>'Sch 3 - Expenses'!H68</f>
        <v>0</v>
      </c>
      <c r="I227" s="182">
        <f>'Sch 3 - Expenses'!I68</f>
        <v>0</v>
      </c>
      <c r="J227" s="182">
        <f>'Sch 3 - Expenses'!J68</f>
        <v>0</v>
      </c>
    </row>
    <row r="228" spans="1:10">
      <c r="A228" s="786"/>
      <c r="B228" s="787" t="s">
        <v>168</v>
      </c>
      <c r="C228" s="764" t="str">
        <f>'Sch 3 - Expenses'!C69</f>
        <v>320-323</v>
      </c>
      <c r="D228" s="764">
        <f>'Sch 3 - Expenses'!D69</f>
        <v>929</v>
      </c>
      <c r="E228" s="182" t="str">
        <f>'Sch 3 - Expenses'!E69</f>
        <v>PTDG</v>
      </c>
      <c r="F228" s="765"/>
      <c r="G228" s="182">
        <f>'Sch 3 - Expenses'!G69</f>
        <v>0</v>
      </c>
      <c r="H228" s="182">
        <f>'Sch 3 - Expenses'!H69</f>
        <v>0</v>
      </c>
      <c r="I228" s="182">
        <f>'Sch 3 - Expenses'!I69</f>
        <v>0</v>
      </c>
      <c r="J228" s="182">
        <f>'Sch 3 - Expenses'!J69</f>
        <v>0</v>
      </c>
    </row>
    <row r="229" spans="1:10">
      <c r="A229" s="786"/>
      <c r="B229" s="787" t="s">
        <v>169</v>
      </c>
      <c r="C229" s="764" t="str">
        <f>'Sch 3 - Expenses'!C70</f>
        <v>320-323</v>
      </c>
      <c r="D229" s="764">
        <f>'Sch 3 - Expenses'!D70</f>
        <v>930.1</v>
      </c>
      <c r="E229" s="182" t="str">
        <f>'Sch 3 - Expenses'!E70</f>
        <v>DIST</v>
      </c>
      <c r="F229" s="765" t="str">
        <f>'Sch 3 - Expenses'!F70</f>
        <v>DIRECT</v>
      </c>
      <c r="G229" s="182">
        <f>'Sch 3 - Expenses'!G70</f>
        <v>0</v>
      </c>
      <c r="H229" s="182">
        <f>'Sch 3 - Expenses'!H70</f>
        <v>0</v>
      </c>
      <c r="I229" s="182">
        <f>'Sch 3 - Expenses'!I70</f>
        <v>0</v>
      </c>
      <c r="J229" s="182">
        <f>'Sch 3 - Expenses'!J70</f>
        <v>0</v>
      </c>
    </row>
    <row r="230" spans="1:10">
      <c r="A230" s="786"/>
      <c r="B230" s="787" t="s">
        <v>423</v>
      </c>
      <c r="C230" s="764" t="str">
        <f>'Sch 3 - Expenses'!C71</f>
        <v>320-323</v>
      </c>
      <c r="D230" s="764">
        <f>'Sch 3 - Expenses'!D71</f>
        <v>930.2</v>
      </c>
      <c r="E230" s="182" t="str">
        <f>'Sch 3 - Expenses'!E71</f>
        <v>DIST</v>
      </c>
      <c r="F230" s="765" t="str">
        <f>'Sch 3 - Expenses'!F71</f>
        <v>DIRECT</v>
      </c>
      <c r="G230" s="182">
        <f>'Sch 3 - Expenses'!G71</f>
        <v>0</v>
      </c>
      <c r="H230" s="182">
        <f>'Sch 3 - Expenses'!H71</f>
        <v>0</v>
      </c>
      <c r="I230" s="182">
        <f>'Sch 3 - Expenses'!I71</f>
        <v>0</v>
      </c>
      <c r="J230" s="182">
        <f>'Sch 3 - Expenses'!J71</f>
        <v>0</v>
      </c>
    </row>
    <row r="231" spans="1:10">
      <c r="A231" s="786"/>
      <c r="B231" s="787" t="s">
        <v>447</v>
      </c>
      <c r="C231" s="764" t="str">
        <f>'Sch 3 - Expenses'!C72</f>
        <v>320-323</v>
      </c>
      <c r="D231" s="764">
        <f>'Sch 3 - Expenses'!D72</f>
        <v>931</v>
      </c>
      <c r="E231" s="182" t="str">
        <f>'Sch 3 - Expenses'!E72</f>
        <v>DIST</v>
      </c>
      <c r="F231" s="765"/>
      <c r="G231" s="182">
        <f>'Sch 3 - Expenses'!G72</f>
        <v>0</v>
      </c>
      <c r="H231" s="182">
        <f>'Sch 3 - Expenses'!H72</f>
        <v>0</v>
      </c>
      <c r="I231" s="182">
        <f>'Sch 3 - Expenses'!I72</f>
        <v>0</v>
      </c>
      <c r="J231" s="182">
        <f>'Sch 3 - Expenses'!J72</f>
        <v>0</v>
      </c>
    </row>
    <row r="232" spans="1:10">
      <c r="A232" s="786"/>
      <c r="B232" s="787" t="s">
        <v>259</v>
      </c>
      <c r="C232" s="764" t="e">
        <f>'Sch 3 - Expenses'!#REF!</f>
        <v>#REF!</v>
      </c>
      <c r="D232" s="764" t="e">
        <f>'Sch 3 - Expenses'!#REF!</f>
        <v>#REF!</v>
      </c>
      <c r="E232" s="182" t="e">
        <f>'Sch 3 - Expenses'!#REF!</f>
        <v>#REF!</v>
      </c>
      <c r="F232" s="765"/>
      <c r="G232" s="182" t="e">
        <f>'Sch 3 - Expenses'!#REF!</f>
        <v>#REF!</v>
      </c>
      <c r="H232" s="182" t="e">
        <f>'Sch 3 - Expenses'!#REF!</f>
        <v>#REF!</v>
      </c>
      <c r="I232" s="182" t="e">
        <f>'Sch 3 - Expenses'!#REF!</f>
        <v>#REF!</v>
      </c>
      <c r="J232" s="182" t="e">
        <f>'Sch 3 - Expenses'!#REF!</f>
        <v>#REF!</v>
      </c>
    </row>
    <row r="233" spans="1:10">
      <c r="A233" s="786"/>
      <c r="B233" s="863" t="s">
        <v>393</v>
      </c>
      <c r="C233" s="55"/>
      <c r="D233" s="196"/>
      <c r="E233" s="196"/>
      <c r="F233" s="196"/>
      <c r="G233" s="68"/>
      <c r="H233" s="68"/>
      <c r="I233" s="68"/>
      <c r="J233" s="864"/>
    </row>
    <row r="234" spans="1:10">
      <c r="A234" s="786"/>
      <c r="B234" s="787" t="s">
        <v>94</v>
      </c>
      <c r="C234" s="764" t="str">
        <f>'Sch 3 - Expenses'!C74</f>
        <v>320-323</v>
      </c>
      <c r="D234" s="764">
        <f>'Sch 3 - Expenses'!D74</f>
        <v>935</v>
      </c>
      <c r="E234" s="182" t="str">
        <f>'Sch 3 - Expenses'!E74</f>
        <v>GPM</v>
      </c>
      <c r="F234" s="765"/>
      <c r="G234" s="182">
        <f>'Sch 3 - Expenses'!G74</f>
        <v>0</v>
      </c>
      <c r="H234" s="182">
        <f>'Sch 3 - Expenses'!H74</f>
        <v>0</v>
      </c>
      <c r="I234" s="182">
        <f>'Sch 3 - Expenses'!I74</f>
        <v>0</v>
      </c>
      <c r="J234" s="182">
        <f>'Sch 3 - Expenses'!J74</f>
        <v>0</v>
      </c>
    </row>
    <row r="235" spans="1:10">
      <c r="A235" s="163" t="s">
        <v>448</v>
      </c>
      <c r="B235" s="10"/>
      <c r="C235" s="788"/>
      <c r="D235" s="789"/>
      <c r="E235" s="789"/>
      <c r="F235" s="790"/>
      <c r="G235" s="602">
        <f>'Sch 3 - Expenses'!G75</f>
        <v>0</v>
      </c>
      <c r="H235" s="602"/>
      <c r="I235" s="602"/>
      <c r="J235" s="602"/>
    </row>
    <row r="236" spans="1:10" ht="16.5" thickBot="1">
      <c r="A236" s="191"/>
      <c r="B236" s="868"/>
      <c r="C236" s="806"/>
      <c r="D236" s="873"/>
      <c r="E236" s="873"/>
      <c r="F236" s="873"/>
      <c r="G236" s="874"/>
      <c r="H236" s="875"/>
      <c r="I236" s="875"/>
      <c r="J236" s="809"/>
    </row>
    <row r="237" spans="1:10" ht="16.5" thickTop="1">
      <c r="A237" s="163" t="s">
        <v>449</v>
      </c>
      <c r="B237" s="10"/>
      <c r="C237" s="788"/>
      <c r="D237" s="789"/>
      <c r="E237" s="789"/>
      <c r="F237" s="790"/>
      <c r="G237" s="1455">
        <f>'Sch 3 - Expenses'!G77</f>
        <v>0</v>
      </c>
      <c r="H237" s="1455">
        <f>'Sch 3 - Expenses'!H77</f>
        <v>0</v>
      </c>
      <c r="I237" s="1455">
        <f>'Sch 3 - Expenses'!I77</f>
        <v>0</v>
      </c>
      <c r="J237" s="1456">
        <f>'Sch 3 - Expenses'!J77</f>
        <v>0</v>
      </c>
    </row>
    <row r="238" spans="1:10">
      <c r="A238" s="167" t="s">
        <v>384</v>
      </c>
      <c r="B238" s="876"/>
      <c r="C238" s="85"/>
      <c r="D238" s="787"/>
      <c r="E238" s="787"/>
      <c r="F238" s="787"/>
      <c r="G238" s="871"/>
      <c r="H238" s="1467"/>
      <c r="I238" s="1467"/>
      <c r="J238" s="1468"/>
    </row>
    <row r="239" spans="1:10">
      <c r="A239" s="824"/>
      <c r="B239" s="820"/>
      <c r="C239" s="1469"/>
      <c r="D239" s="880"/>
      <c r="E239" s="1469"/>
      <c r="F239" s="1469"/>
      <c r="G239" s="881"/>
      <c r="H239" s="882"/>
      <c r="I239" s="882"/>
      <c r="J239" s="883"/>
    </row>
    <row r="240" spans="1:10">
      <c r="A240" s="160" t="s">
        <v>40</v>
      </c>
      <c r="B240" s="884"/>
      <c r="C240" s="1470"/>
      <c r="D240" s="1470"/>
      <c r="E240" s="1470"/>
      <c r="F240" s="10"/>
      <c r="G240" s="886"/>
      <c r="H240" s="862"/>
      <c r="I240" s="862"/>
      <c r="J240" s="887"/>
    </row>
    <row r="241" spans="1:10">
      <c r="A241" s="1460"/>
      <c r="B241" s="787" t="s">
        <v>734</v>
      </c>
      <c r="C241" s="764" t="str">
        <f>'Sch 3 - Expenses'!C81</f>
        <v>336-337</v>
      </c>
      <c r="D241" s="764">
        <f>'Sch 3 - Expenses'!D81</f>
        <v>404</v>
      </c>
      <c r="E241" s="182" t="str">
        <f>'Sch 3 - Expenses'!E81</f>
        <v>DIST</v>
      </c>
      <c r="F241" s="1517" t="str">
        <f>'Sch 3 - Expenses'!F81</f>
        <v xml:space="preserve"> </v>
      </c>
      <c r="G241" s="182">
        <f>'Sch 3 - Expenses'!G81</f>
        <v>0</v>
      </c>
      <c r="H241" s="182">
        <f>'Sch 3 - Expenses'!H81</f>
        <v>0</v>
      </c>
      <c r="I241" s="182">
        <f>'Sch 3 - Expenses'!I81</f>
        <v>0</v>
      </c>
      <c r="J241" s="182">
        <f>'Sch 3 - Expenses'!J81</f>
        <v>0</v>
      </c>
    </row>
    <row r="242" spans="1:10">
      <c r="A242" s="1460"/>
      <c r="B242" s="787" t="s">
        <v>735</v>
      </c>
      <c r="C242" s="764" t="str">
        <f>'Sch 3 - Expenses'!C82</f>
        <v>336-337</v>
      </c>
      <c r="D242" s="764">
        <f>'Sch 3 - Expenses'!D82</f>
        <v>404</v>
      </c>
      <c r="E242" s="182" t="str">
        <f>'Sch 3 - Expenses'!E82</f>
        <v>DIRECT</v>
      </c>
      <c r="F242" s="1517" t="str">
        <f>'Sch 3 - Expenses'!F82</f>
        <v>PTD</v>
      </c>
      <c r="G242" s="182">
        <f>'Sch 3 - Expenses'!G82</f>
        <v>0</v>
      </c>
      <c r="H242" s="182">
        <f>'Sch 3 - Expenses'!H82</f>
        <v>0</v>
      </c>
      <c r="I242" s="182">
        <f>'Sch 3 - Expenses'!I82</f>
        <v>0</v>
      </c>
      <c r="J242" s="182">
        <f>'Sch 3 - Expenses'!J82</f>
        <v>0</v>
      </c>
    </row>
    <row r="243" spans="1:10">
      <c r="A243" s="1460"/>
      <c r="B243" s="787" t="s">
        <v>736</v>
      </c>
      <c r="C243" s="764" t="str">
        <f>'Sch 3 - Expenses'!C83</f>
        <v>336-337</v>
      </c>
      <c r="D243" s="764">
        <f>'Sch 3 - Expenses'!D83</f>
        <v>404</v>
      </c>
      <c r="E243" s="182" t="str">
        <f>'Sch 3 - Expenses'!E83</f>
        <v>DIRECT</v>
      </c>
      <c r="F243" s="1517" t="str">
        <f>'Sch 3 - Expenses'!F83</f>
        <v>DIST</v>
      </c>
      <c r="G243" s="182">
        <f>'Sch 3 - Expenses'!G83</f>
        <v>0</v>
      </c>
      <c r="H243" s="182">
        <f>'Sch 3 - Expenses'!H83</f>
        <v>0</v>
      </c>
      <c r="I243" s="182">
        <f>'Sch 3 - Expenses'!I83</f>
        <v>0</v>
      </c>
      <c r="J243" s="182">
        <f>'Sch 3 - Expenses'!J83</f>
        <v>0</v>
      </c>
    </row>
    <row r="244" spans="1:10">
      <c r="A244" s="1460"/>
      <c r="B244" s="787" t="s">
        <v>737</v>
      </c>
      <c r="C244" s="764" t="str">
        <f>'Sch 3 - Expenses'!C84</f>
        <v>336-337</v>
      </c>
      <c r="D244" s="764">
        <f>'Sch 3 - Expenses'!D84</f>
        <v>403</v>
      </c>
      <c r="E244" s="182" t="str">
        <f>'Sch 3 - Expenses'!E84</f>
        <v>PROD</v>
      </c>
      <c r="F244" s="765"/>
      <c r="G244" s="182">
        <f>'Sch 3 - Expenses'!G84</f>
        <v>0</v>
      </c>
      <c r="H244" s="182">
        <f>'Sch 3 - Expenses'!H84</f>
        <v>0</v>
      </c>
      <c r="I244" s="182">
        <f>'Sch 3 - Expenses'!I84</f>
        <v>0</v>
      </c>
      <c r="J244" s="182">
        <f>'Sch 3 - Expenses'!J84</f>
        <v>0</v>
      </c>
    </row>
    <row r="245" spans="1:10">
      <c r="A245" s="1460"/>
      <c r="B245" s="787" t="s">
        <v>738</v>
      </c>
      <c r="C245" s="764" t="str">
        <f>'Sch 3 - Expenses'!C85</f>
        <v>336-337</v>
      </c>
      <c r="D245" s="764">
        <f>'Sch 3 - Expenses'!D85</f>
        <v>403</v>
      </c>
      <c r="E245" s="182" t="str">
        <f>'Sch 3 - Expenses'!E85</f>
        <v>PROD</v>
      </c>
      <c r="F245" s="765"/>
      <c r="G245" s="182">
        <f>'Sch 3 - Expenses'!G85</f>
        <v>0</v>
      </c>
      <c r="H245" s="182">
        <f>'Sch 3 - Expenses'!H85</f>
        <v>0</v>
      </c>
      <c r="I245" s="182">
        <f>'Sch 3 - Expenses'!I85</f>
        <v>0</v>
      </c>
      <c r="J245" s="182">
        <f>'Sch 3 - Expenses'!J85</f>
        <v>0</v>
      </c>
    </row>
    <row r="246" spans="1:10">
      <c r="A246" s="1460"/>
      <c r="B246" s="787" t="s">
        <v>385</v>
      </c>
      <c r="C246" s="764" t="str">
        <f>'Sch 3 - Expenses'!C86</f>
        <v>336-337</v>
      </c>
      <c r="D246" s="764">
        <f>'Sch 3 - Expenses'!D86</f>
        <v>403</v>
      </c>
      <c r="E246" s="182" t="str">
        <f>'Sch 3 - Expenses'!E86</f>
        <v>PROD</v>
      </c>
      <c r="F246" s="765"/>
      <c r="G246" s="182">
        <f>'Sch 3 - Expenses'!G86</f>
        <v>0</v>
      </c>
      <c r="H246" s="182">
        <f>'Sch 3 - Expenses'!H86</f>
        <v>0</v>
      </c>
      <c r="I246" s="182">
        <f>'Sch 3 - Expenses'!I86</f>
        <v>0</v>
      </c>
      <c r="J246" s="182">
        <f>'Sch 3 - Expenses'!J86</f>
        <v>0</v>
      </c>
    </row>
    <row r="247" spans="1:10">
      <c r="A247" s="1460"/>
      <c r="B247" s="787" t="s">
        <v>386</v>
      </c>
      <c r="C247" s="764" t="str">
        <f>'Sch 3 - Expenses'!C87</f>
        <v>336-337</v>
      </c>
      <c r="D247" s="764">
        <f>'Sch 3 - Expenses'!D87</f>
        <v>403</v>
      </c>
      <c r="E247" s="182" t="str">
        <f>'Sch 3 - Expenses'!E87</f>
        <v>PROD</v>
      </c>
      <c r="F247" s="765"/>
      <c r="G247" s="182">
        <f>'Sch 3 - Expenses'!G87</f>
        <v>0</v>
      </c>
      <c r="H247" s="182">
        <f>'Sch 3 - Expenses'!H87</f>
        <v>0</v>
      </c>
      <c r="I247" s="182">
        <f>'Sch 3 - Expenses'!I87</f>
        <v>0</v>
      </c>
      <c r="J247" s="182">
        <f>'Sch 3 - Expenses'!J87</f>
        <v>0</v>
      </c>
    </row>
    <row r="248" spans="1:10">
      <c r="A248" s="1460"/>
      <c r="B248" s="787" t="s">
        <v>739</v>
      </c>
      <c r="C248" s="764" t="str">
        <f>'Sch 3 - Expenses'!C91</f>
        <v>336-337</v>
      </c>
      <c r="D248" s="764">
        <f>'Sch 3 - Expenses'!D91</f>
        <v>403</v>
      </c>
      <c r="E248" s="182" t="str">
        <f>'Sch 3 - Expenses'!E91</f>
        <v>PROD</v>
      </c>
      <c r="F248" s="765"/>
      <c r="G248" s="182">
        <f>'Sch 3 - Expenses'!G91</f>
        <v>0</v>
      </c>
      <c r="H248" s="182">
        <f>'Sch 3 - Expenses'!H91</f>
        <v>0</v>
      </c>
      <c r="I248" s="182">
        <f>'Sch 3 - Expenses'!I91</f>
        <v>0</v>
      </c>
      <c r="J248" s="182">
        <f>'Sch 3 - Expenses'!J91</f>
        <v>0</v>
      </c>
    </row>
    <row r="249" spans="1:10">
      <c r="A249" s="1460"/>
      <c r="B249" s="787" t="s">
        <v>740</v>
      </c>
      <c r="C249" s="764" t="str">
        <f>'Sch 3 - Expenses'!C92</f>
        <v>336-337</v>
      </c>
      <c r="D249" s="764">
        <f>'Sch 3 - Expenses'!D92</f>
        <v>403</v>
      </c>
      <c r="E249" s="182" t="str">
        <f>'Sch 3 - Expenses'!E92</f>
        <v>TRANS</v>
      </c>
      <c r="F249" s="765"/>
      <c r="G249" s="182">
        <f>'Sch 3 - Expenses'!G92</f>
        <v>0</v>
      </c>
      <c r="H249" s="182">
        <f>'Sch 3 - Expenses'!H92</f>
        <v>0</v>
      </c>
      <c r="I249" s="182">
        <f>'Sch 3 - Expenses'!I92</f>
        <v>0</v>
      </c>
      <c r="J249" s="182">
        <f>'Sch 3 - Expenses'!J92</f>
        <v>0</v>
      </c>
    </row>
    <row r="250" spans="1:10">
      <c r="A250" s="1460"/>
      <c r="B250" s="787" t="s">
        <v>741</v>
      </c>
      <c r="C250" s="764" t="str">
        <f>'Sch 3 - Expenses'!C93</f>
        <v>336-337</v>
      </c>
      <c r="D250" s="764">
        <f>'Sch 3 - Expenses'!D93</f>
        <v>403</v>
      </c>
      <c r="E250" s="182" t="str">
        <f>'Sch 3 - Expenses'!E93</f>
        <v>DIST</v>
      </c>
      <c r="F250" s="765"/>
      <c r="G250" s="182">
        <f>'Sch 3 - Expenses'!G93</f>
        <v>0</v>
      </c>
      <c r="H250" s="182">
        <f>'Sch 3 - Expenses'!H93</f>
        <v>0</v>
      </c>
      <c r="I250" s="182">
        <f>'Sch 3 - Expenses'!I93</f>
        <v>0</v>
      </c>
      <c r="J250" s="182">
        <f>'Sch 3 - Expenses'!J93</f>
        <v>0</v>
      </c>
    </row>
    <row r="251" spans="1:10">
      <c r="A251" s="1460"/>
      <c r="B251" s="787" t="s">
        <v>742</v>
      </c>
      <c r="C251" s="764" t="str">
        <f>'Sch 3 - Expenses'!C94</f>
        <v>336-337</v>
      </c>
      <c r="D251" s="764">
        <f>'Sch 3 - Expenses'!D94</f>
        <v>403</v>
      </c>
      <c r="E251" s="182" t="str">
        <f>'Sch 3 - Expenses'!E94</f>
        <v>GP</v>
      </c>
      <c r="F251" s="765"/>
      <c r="G251" s="182">
        <f>'Sch 3 - Expenses'!G94</f>
        <v>0</v>
      </c>
      <c r="H251" s="182">
        <f>'Sch 3 - Expenses'!H94</f>
        <v>0</v>
      </c>
      <c r="I251" s="182">
        <f>'Sch 3 - Expenses'!I94</f>
        <v>0</v>
      </c>
      <c r="J251" s="182">
        <f>'Sch 3 - Expenses'!J94</f>
        <v>0</v>
      </c>
    </row>
    <row r="252" spans="1:10">
      <c r="A252" s="1460"/>
      <c r="B252" s="787" t="s">
        <v>743</v>
      </c>
      <c r="C252" s="764" t="str">
        <f>'Sch 3 - Expenses'!C95</f>
        <v>336-337</v>
      </c>
      <c r="D252" s="888">
        <f>'Sch 3 - Expenses'!D95</f>
        <v>403</v>
      </c>
      <c r="E252" s="182" t="str">
        <f>'Sch 3 - Expenses'!E95</f>
        <v>DIRECT</v>
      </c>
      <c r="F252" s="765"/>
      <c r="G252" s="182">
        <f>'Sch 3 - Expenses'!G95</f>
        <v>0</v>
      </c>
      <c r="H252" s="182">
        <f>'Sch 3 - Expenses'!H95</f>
        <v>0</v>
      </c>
      <c r="I252" s="182">
        <f>'Sch 3 - Expenses'!I95</f>
        <v>0</v>
      </c>
      <c r="J252" s="182">
        <f>'Sch 3 - Expenses'!J95</f>
        <v>0</v>
      </c>
    </row>
    <row r="253" spans="1:10">
      <c r="A253" s="1460"/>
      <c r="B253" s="787" t="s">
        <v>744</v>
      </c>
      <c r="C253" s="764" t="str">
        <f>'Sch 3 - Expenses'!C96</f>
        <v>336-337</v>
      </c>
      <c r="D253" s="888">
        <f>'Sch 3 - Expenses'!D96</f>
        <v>404</v>
      </c>
      <c r="E253" s="182" t="str">
        <f>'Sch 3 - Expenses'!E96</f>
        <v>DIRECT</v>
      </c>
      <c r="F253" s="765"/>
      <c r="G253" s="182">
        <f>'Sch 3 - Expenses'!G96</f>
        <v>0</v>
      </c>
      <c r="H253" s="182">
        <f>'Sch 3 - Expenses'!H96</f>
        <v>0</v>
      </c>
      <c r="I253" s="182">
        <f>'Sch 3 - Expenses'!I96</f>
        <v>0</v>
      </c>
      <c r="J253" s="182">
        <f>'Sch 3 - Expenses'!J96</f>
        <v>0</v>
      </c>
    </row>
    <row r="254" spans="1:10">
      <c r="A254" s="1460"/>
      <c r="B254" s="787" t="s">
        <v>508</v>
      </c>
      <c r="C254" s="764">
        <f>'Sch 3 - Expenses'!C97</f>
        <v>219</v>
      </c>
      <c r="D254" s="764">
        <f>'Sch 3 - Expenses'!D97</f>
        <v>403.1</v>
      </c>
      <c r="E254" s="182" t="str">
        <f>'Sch 3 - Expenses'!E97</f>
        <v>DIRECT</v>
      </c>
      <c r="F254" s="765"/>
      <c r="G254" s="182">
        <f>'Sch 3 - Expenses'!G97</f>
        <v>0</v>
      </c>
      <c r="H254" s="182">
        <f>'Sch 3 - Expenses'!H97</f>
        <v>0</v>
      </c>
      <c r="I254" s="182">
        <f>'Sch 3 - Expenses'!I97</f>
        <v>0</v>
      </c>
      <c r="J254" s="182">
        <f>'Sch 3 - Expenses'!J97</f>
        <v>0</v>
      </c>
    </row>
    <row r="255" spans="1:10">
      <c r="A255" s="1460"/>
      <c r="B255" s="787" t="s">
        <v>509</v>
      </c>
      <c r="C255" s="764" t="str">
        <f>'Sch 3 - Expenses'!C98</f>
        <v>336-337</v>
      </c>
      <c r="D255" s="888">
        <f>'Sch 3 - Expenses'!D98</f>
        <v>404</v>
      </c>
      <c r="E255" s="182" t="str">
        <f>'Sch 3 - Expenses'!E98</f>
        <v>DIRECT</v>
      </c>
      <c r="F255" s="765"/>
      <c r="G255" s="182">
        <f>'Sch 3 - Expenses'!G98</f>
        <v>0</v>
      </c>
      <c r="H255" s="182">
        <f>'Sch 3 - Expenses'!H98</f>
        <v>0</v>
      </c>
      <c r="I255" s="182">
        <f>'Sch 3 - Expenses'!I98</f>
        <v>0</v>
      </c>
      <c r="J255" s="182">
        <f>'Sch 3 - Expenses'!J98</f>
        <v>0</v>
      </c>
    </row>
    <row r="256" spans="1:10">
      <c r="A256" s="1460"/>
      <c r="B256" s="787" t="s">
        <v>30</v>
      </c>
      <c r="C256" s="764" t="str">
        <f>'Sch 3 - Expenses'!C99</f>
        <v>200-201</v>
      </c>
      <c r="D256" s="888">
        <f>'Sch 3 - Expenses'!D99</f>
        <v>406</v>
      </c>
      <c r="E256" s="182" t="str">
        <f>'Sch 3 - Expenses'!E99</f>
        <v>DIRECT</v>
      </c>
      <c r="F256" s="765"/>
      <c r="G256" s="182">
        <f>'Sch 3 - Expenses'!G99</f>
        <v>0</v>
      </c>
      <c r="H256" s="182">
        <f>'Sch 3 - Expenses'!H99</f>
        <v>0</v>
      </c>
      <c r="I256" s="182">
        <f>'Sch 3 - Expenses'!I99</f>
        <v>0</v>
      </c>
      <c r="J256" s="182">
        <f>'Sch 3 - Expenses'!J99</f>
        <v>0</v>
      </c>
    </row>
    <row r="257" spans="1:10">
      <c r="A257" s="163" t="s">
        <v>426</v>
      </c>
      <c r="B257" s="10"/>
      <c r="C257" s="788"/>
      <c r="D257" s="789"/>
      <c r="E257" s="789"/>
      <c r="F257" s="790"/>
      <c r="G257" s="1455">
        <f>'Sch 3 - Expenses'!G100</f>
        <v>0</v>
      </c>
      <c r="H257" s="1455">
        <f>'Sch 3 - Expenses'!H100</f>
        <v>0</v>
      </c>
      <c r="I257" s="1455">
        <f>'Sch 3 - Expenses'!I100</f>
        <v>0</v>
      </c>
      <c r="J257" s="1456">
        <f>'Sch 3 - Expenses'!J100</f>
        <v>0</v>
      </c>
    </row>
    <row r="258" spans="1:10">
      <c r="A258" s="163"/>
      <c r="B258" s="10"/>
      <c r="C258" s="55"/>
      <c r="D258" s="196"/>
      <c r="E258" s="10"/>
      <c r="F258" s="10"/>
      <c r="G258" s="889"/>
      <c r="H258" s="890"/>
      <c r="I258" s="890"/>
      <c r="J258" s="891"/>
    </row>
    <row r="259" spans="1:10">
      <c r="A259" s="170"/>
      <c r="B259" s="79"/>
      <c r="C259" s="79"/>
      <c r="D259" s="79"/>
      <c r="E259" s="79"/>
      <c r="F259" s="79"/>
      <c r="G259" s="884"/>
      <c r="J259" s="1444"/>
    </row>
    <row r="260" spans="1:10">
      <c r="A260" s="163" t="s">
        <v>50</v>
      </c>
      <c r="B260" s="64"/>
      <c r="C260" s="788"/>
      <c r="D260" s="789"/>
      <c r="E260" s="789"/>
      <c r="F260" s="790"/>
      <c r="G260" s="1455">
        <f>'Sch 3 - Expenses'!G103</f>
        <v>0</v>
      </c>
      <c r="H260" s="1455">
        <f>'Sch 3 - Expenses'!H103</f>
        <v>0</v>
      </c>
      <c r="I260" s="1455">
        <f>'Sch 3 - Expenses'!I103</f>
        <v>0</v>
      </c>
      <c r="J260" s="1456">
        <f>'Sch 3 - Expenses'!J103</f>
        <v>0</v>
      </c>
    </row>
    <row r="261" spans="1:10" ht="16.5" thickBot="1">
      <c r="A261" s="172"/>
      <c r="B261" s="805"/>
      <c r="C261" s="806"/>
      <c r="D261" s="806"/>
      <c r="E261" s="806"/>
      <c r="F261" s="806"/>
      <c r="G261" s="874"/>
      <c r="H261" s="875"/>
      <c r="I261" s="875"/>
      <c r="J261" s="809"/>
    </row>
    <row r="262" spans="1:10" ht="16.5" thickTop="1">
      <c r="G262" s="884"/>
      <c r="H262" s="884"/>
      <c r="I262" s="884"/>
      <c r="J262" s="884"/>
    </row>
    <row r="263" spans="1:10" ht="16.5" thickBot="1">
      <c r="A263" s="331" t="s">
        <v>148</v>
      </c>
      <c r="B263" s="1442"/>
      <c r="C263" s="1442"/>
      <c r="D263" s="1442"/>
      <c r="E263" s="147"/>
      <c r="F263" s="4"/>
      <c r="G263" s="1471"/>
      <c r="H263" s="1471"/>
      <c r="I263" s="894"/>
      <c r="J263" s="52"/>
    </row>
    <row r="264" spans="1:10" ht="17.25" thickTop="1" thickBot="1">
      <c r="A264" s="860"/>
      <c r="B264" s="2077" t="s">
        <v>100</v>
      </c>
      <c r="C264" s="324" t="s">
        <v>302</v>
      </c>
      <c r="D264" s="324"/>
      <c r="E264" s="2087" t="s">
        <v>330</v>
      </c>
      <c r="F264" s="2171"/>
      <c r="G264" s="2160" t="s">
        <v>104</v>
      </c>
      <c r="H264" s="2163" t="s">
        <v>105</v>
      </c>
      <c r="I264" s="2166" t="s">
        <v>106</v>
      </c>
      <c r="J264" s="325"/>
    </row>
    <row r="265" spans="1:10" ht="16.5" thickBot="1">
      <c r="A265" s="741"/>
      <c r="B265" s="2169"/>
      <c r="C265" s="321" t="s">
        <v>261</v>
      </c>
      <c r="D265" s="321" t="s">
        <v>96</v>
      </c>
      <c r="E265" s="2172"/>
      <c r="F265" s="2173"/>
      <c r="G265" s="2161"/>
      <c r="H265" s="2164"/>
      <c r="I265" s="2167"/>
      <c r="J265" s="309" t="s">
        <v>98</v>
      </c>
    </row>
    <row r="266" spans="1:10" ht="16.5" thickBot="1">
      <c r="A266" s="861"/>
      <c r="B266" s="2170"/>
      <c r="C266" s="310" t="s">
        <v>262</v>
      </c>
      <c r="D266" s="310" t="s">
        <v>244</v>
      </c>
      <c r="E266" s="310" t="s">
        <v>405</v>
      </c>
      <c r="F266" s="310" t="s">
        <v>560</v>
      </c>
      <c r="G266" s="2162"/>
      <c r="H266" s="2165"/>
      <c r="I266" s="2168"/>
      <c r="J266" s="313" t="s">
        <v>107</v>
      </c>
    </row>
    <row r="267" spans="1:10" ht="16.5" thickTop="1">
      <c r="A267" s="199" t="s">
        <v>149</v>
      </c>
      <c r="B267" s="79"/>
      <c r="C267" s="150"/>
      <c r="D267" s="195"/>
      <c r="E267" s="196"/>
      <c r="F267" s="196"/>
      <c r="G267" s="197"/>
      <c r="H267" s="198"/>
      <c r="I267" s="198"/>
      <c r="J267" s="200"/>
    </row>
    <row r="268" spans="1:10">
      <c r="A268" s="170"/>
      <c r="B268" s="63" t="s">
        <v>35</v>
      </c>
      <c r="C268" s="895" t="str">
        <f>'Sch 3A - Taxes'!C16</f>
        <v>262-263</v>
      </c>
      <c r="D268" s="764">
        <f>'Sch 3A - Taxes'!D16</f>
        <v>409.1</v>
      </c>
      <c r="E268" s="182" t="str">
        <f>'Sch 3A - Taxes'!E16</f>
        <v>DIST</v>
      </c>
      <c r="F268" s="765"/>
      <c r="G268" s="182">
        <f>'Sch 3A - Taxes'!F16</f>
        <v>0</v>
      </c>
      <c r="H268" s="182">
        <f>'Sch 3A - Taxes'!G16</f>
        <v>0</v>
      </c>
      <c r="I268" s="182">
        <f>'Sch 3A - Taxes'!H16</f>
        <v>0</v>
      </c>
      <c r="J268" s="182">
        <f>'Sch 3A - Taxes'!I16</f>
        <v>0</v>
      </c>
    </row>
    <row r="269" spans="1:10">
      <c r="A269" s="170"/>
      <c r="B269" s="63" t="s">
        <v>150</v>
      </c>
      <c r="C269" s="895" t="str">
        <f>'Sch 3A - Taxes'!C17</f>
        <v>262-263</v>
      </c>
      <c r="D269" s="764">
        <f>'Sch 3A - Taxes'!D17</f>
        <v>408.1</v>
      </c>
      <c r="E269" s="182" t="str">
        <f>'Sch 3A - Taxes'!E17</f>
        <v>LABOR</v>
      </c>
      <c r="F269" s="765"/>
      <c r="G269" s="182">
        <f>'Sch 3A - Taxes'!F17</f>
        <v>0</v>
      </c>
      <c r="H269" s="182">
        <f>'Sch 3A - Taxes'!G17</f>
        <v>0</v>
      </c>
      <c r="I269" s="182">
        <f>'Sch 3A - Taxes'!H17</f>
        <v>0</v>
      </c>
      <c r="J269" s="182">
        <f>'Sch 3A - Taxes'!I17</f>
        <v>0</v>
      </c>
    </row>
    <row r="270" spans="1:10">
      <c r="A270" s="170"/>
      <c r="B270" s="63" t="s">
        <v>151</v>
      </c>
      <c r="C270" s="895" t="str">
        <f>'Sch 3A - Taxes'!C18</f>
        <v>262-263</v>
      </c>
      <c r="D270" s="764">
        <f>'Sch 3A - Taxes'!D18</f>
        <v>408.1</v>
      </c>
      <c r="E270" s="182" t="str">
        <f>'Sch 3A - Taxes'!E18</f>
        <v>DIST</v>
      </c>
      <c r="F270" s="765"/>
      <c r="G270" s="182">
        <f>'Sch 3A - Taxes'!F18</f>
        <v>0</v>
      </c>
      <c r="H270" s="182">
        <f>'Sch 3A - Taxes'!G18</f>
        <v>0</v>
      </c>
      <c r="I270" s="182">
        <f>'Sch 3A - Taxes'!H18</f>
        <v>0</v>
      </c>
      <c r="J270" s="182">
        <f>'Sch 3A - Taxes'!I18</f>
        <v>0</v>
      </c>
    </row>
    <row r="271" spans="1:10">
      <c r="A271" s="201" t="s">
        <v>37</v>
      </c>
      <c r="B271" s="58"/>
      <c r="C271" s="788"/>
      <c r="D271" s="789"/>
      <c r="E271" s="789"/>
      <c r="F271" s="790"/>
      <c r="G271" s="1455">
        <f>'Sch 3A - Taxes'!F19</f>
        <v>0</v>
      </c>
      <c r="H271" s="1455">
        <f>'Sch 3A - Taxes'!G19</f>
        <v>0</v>
      </c>
      <c r="I271" s="1455">
        <f>'Sch 3A - Taxes'!H19</f>
        <v>0</v>
      </c>
      <c r="J271" s="1455">
        <f>'Sch 3A - Taxes'!I19</f>
        <v>0</v>
      </c>
    </row>
    <row r="272" spans="1:10">
      <c r="A272" s="201"/>
      <c r="B272" s="58"/>
      <c r="C272" s="1472"/>
      <c r="D272" s="1473"/>
      <c r="E272" s="196"/>
      <c r="F272" s="196"/>
      <c r="G272" s="197"/>
      <c r="H272" s="197"/>
      <c r="I272" s="197"/>
      <c r="J272" s="899"/>
    </row>
    <row r="273" spans="1:10">
      <c r="A273" s="202" t="s">
        <v>38</v>
      </c>
      <c r="B273" s="63"/>
      <c r="C273" s="150"/>
      <c r="D273" s="195"/>
      <c r="E273" s="196"/>
      <c r="F273" s="196"/>
      <c r="G273" s="197"/>
      <c r="H273" s="197"/>
      <c r="I273" s="197"/>
      <c r="J273" s="899"/>
    </row>
    <row r="274" spans="1:10">
      <c r="A274" s="170"/>
      <c r="B274" s="63" t="s">
        <v>511</v>
      </c>
      <c r="C274" s="895" t="str">
        <f>'Sch 3A - Taxes'!C22</f>
        <v>262-263</v>
      </c>
      <c r="D274" s="764">
        <f>'Sch 3A - Taxes'!D22</f>
        <v>408.1</v>
      </c>
      <c r="E274" s="182" t="str">
        <f>'Sch 3A - Taxes'!E22</f>
        <v>PTDG</v>
      </c>
      <c r="F274" s="765"/>
      <c r="G274" s="182">
        <f>'Sch 3A - Taxes'!F22</f>
        <v>0</v>
      </c>
      <c r="H274" s="182">
        <f>'Sch 3A - Taxes'!G22</f>
        <v>0</v>
      </c>
      <c r="I274" s="182">
        <f>'Sch 3A - Taxes'!H22</f>
        <v>0</v>
      </c>
      <c r="J274" s="182">
        <f>'Sch 3A - Taxes'!I22</f>
        <v>0</v>
      </c>
    </row>
    <row r="275" spans="1:10">
      <c r="A275" s="170"/>
      <c r="B275" s="63" t="s">
        <v>152</v>
      </c>
      <c r="C275" s="895" t="str">
        <f>'Sch 3A - Taxes'!C23</f>
        <v>262-263</v>
      </c>
      <c r="D275" s="764">
        <f>'Sch 3A - Taxes'!D23</f>
        <v>408.1</v>
      </c>
      <c r="E275" s="182" t="str">
        <f>'Sch 3A - Taxes'!E23</f>
        <v>LABOR</v>
      </c>
      <c r="F275" s="765"/>
      <c r="G275" s="182">
        <f>'Sch 3A - Taxes'!F23</f>
        <v>0</v>
      </c>
      <c r="H275" s="182">
        <f>'Sch 3A - Taxes'!G23</f>
        <v>0</v>
      </c>
      <c r="I275" s="182">
        <f>'Sch 3A - Taxes'!H23</f>
        <v>0</v>
      </c>
      <c r="J275" s="182">
        <f>'Sch 3A - Taxes'!I23</f>
        <v>0</v>
      </c>
    </row>
    <row r="276" spans="1:10">
      <c r="A276" s="170"/>
      <c r="B276" s="63" t="s">
        <v>512</v>
      </c>
      <c r="C276" s="895" t="str">
        <f>'Sch 3A - Taxes'!C24</f>
        <v>262-263</v>
      </c>
      <c r="D276" s="764">
        <f>'Sch 3A - Taxes'!D24</f>
        <v>409.1</v>
      </c>
      <c r="E276" s="182" t="str">
        <f>'Sch 3A - Taxes'!E24</f>
        <v>DIST</v>
      </c>
      <c r="F276" s="765"/>
      <c r="G276" s="182">
        <f>'Sch 3A - Taxes'!F24</f>
        <v>0</v>
      </c>
      <c r="H276" s="182">
        <f>'Sch 3A - Taxes'!G24</f>
        <v>0</v>
      </c>
      <c r="I276" s="182">
        <f>'Sch 3A - Taxes'!H24</f>
        <v>0</v>
      </c>
      <c r="J276" s="182">
        <f>'Sch 3A - Taxes'!I24</f>
        <v>0</v>
      </c>
    </row>
    <row r="277" spans="1:10">
      <c r="A277" s="170"/>
      <c r="B277" s="63" t="s">
        <v>513</v>
      </c>
      <c r="C277" s="895" t="str">
        <f>'Sch 3A - Taxes'!C25</f>
        <v>262-263</v>
      </c>
      <c r="D277" s="764">
        <f>'Sch 3A - Taxes'!D25</f>
        <v>408.1</v>
      </c>
      <c r="E277" s="182" t="str">
        <f>'Sch 3A - Taxes'!E25</f>
        <v>DIST</v>
      </c>
      <c r="F277" s="765"/>
      <c r="G277" s="182">
        <f>'Sch 3A - Taxes'!F25</f>
        <v>0</v>
      </c>
      <c r="H277" s="182">
        <f>'Sch 3A - Taxes'!G25</f>
        <v>0</v>
      </c>
      <c r="I277" s="182">
        <f>'Sch 3A - Taxes'!H25</f>
        <v>0</v>
      </c>
      <c r="J277" s="182">
        <f>'Sch 3A - Taxes'!I25</f>
        <v>0</v>
      </c>
    </row>
    <row r="278" spans="1:10">
      <c r="A278" s="170"/>
      <c r="B278" s="63" t="s">
        <v>153</v>
      </c>
      <c r="C278" s="895" t="str">
        <f>'Sch 3A - Taxes'!C26</f>
        <v>262-263</v>
      </c>
      <c r="D278" s="764">
        <f>'Sch 3A - Taxes'!D26</f>
        <v>408.1</v>
      </c>
      <c r="E278" s="182" t="str">
        <f>'Sch 3A - Taxes'!E26</f>
        <v>DIST</v>
      </c>
      <c r="F278" s="765"/>
      <c r="G278" s="182">
        <f>'Sch 3A - Taxes'!F26</f>
        <v>0</v>
      </c>
      <c r="H278" s="182">
        <f>'Sch 3A - Taxes'!G26</f>
        <v>0</v>
      </c>
      <c r="I278" s="182">
        <f>'Sch 3A - Taxes'!H26</f>
        <v>0</v>
      </c>
      <c r="J278" s="182">
        <f>'Sch 3A - Taxes'!I26</f>
        <v>0</v>
      </c>
    </row>
    <row r="279" spans="1:10">
      <c r="A279" s="170"/>
      <c r="B279" s="63" t="s">
        <v>514</v>
      </c>
      <c r="C279" s="895" t="str">
        <f>'Sch 3A - Taxes'!C27</f>
        <v>262-263</v>
      </c>
      <c r="D279" s="764">
        <f>'Sch 3A - Taxes'!D27</f>
        <v>408.1</v>
      </c>
      <c r="E279" s="182" t="str">
        <f>'Sch 3A - Taxes'!E27</f>
        <v>DIST</v>
      </c>
      <c r="F279" s="765"/>
      <c r="G279" s="182">
        <f>'Sch 3A - Taxes'!F27</f>
        <v>0</v>
      </c>
      <c r="H279" s="182">
        <f>'Sch 3A - Taxes'!G27</f>
        <v>0</v>
      </c>
      <c r="I279" s="182">
        <f>'Sch 3A - Taxes'!H27</f>
        <v>0</v>
      </c>
      <c r="J279" s="182">
        <f>'Sch 3A - Taxes'!I27</f>
        <v>0</v>
      </c>
    </row>
    <row r="280" spans="1:10">
      <c r="A280" s="170"/>
      <c r="B280" s="63" t="s">
        <v>107</v>
      </c>
      <c r="C280" s="895" t="str">
        <f>'Sch 3A - Taxes'!C28</f>
        <v>262-263</v>
      </c>
      <c r="D280" s="764">
        <f>'Sch 3A - Taxes'!D28</f>
        <v>408.1</v>
      </c>
      <c r="E280" s="182" t="str">
        <f>'Sch 3A - Taxes'!E28</f>
        <v>DIST</v>
      </c>
      <c r="F280" s="765"/>
      <c r="G280" s="182">
        <f>'Sch 3A - Taxes'!F28</f>
        <v>0</v>
      </c>
      <c r="H280" s="182">
        <f>'Sch 3A - Taxes'!G28</f>
        <v>0</v>
      </c>
      <c r="I280" s="182">
        <f>'Sch 3A - Taxes'!H28</f>
        <v>0</v>
      </c>
      <c r="J280" s="182">
        <f>'Sch 3A - Taxes'!I28</f>
        <v>0</v>
      </c>
    </row>
    <row r="281" spans="1:10">
      <c r="A281" s="201" t="s">
        <v>36</v>
      </c>
      <c r="B281" s="63"/>
      <c r="C281" s="788"/>
      <c r="D281" s="789"/>
      <c r="E281" s="789"/>
      <c r="F281" s="790"/>
      <c r="G281" s="1455">
        <f>'Sch 3A - Taxes'!F29</f>
        <v>0</v>
      </c>
      <c r="H281" s="1455">
        <f>'Sch 3A - Taxes'!G29</f>
        <v>0</v>
      </c>
      <c r="I281" s="1455">
        <f>'Sch 3A - Taxes'!H29</f>
        <v>0</v>
      </c>
      <c r="J281" s="1456">
        <f>'Sch 3A - Taxes'!I29</f>
        <v>0</v>
      </c>
    </row>
    <row r="282" spans="1:10">
      <c r="A282" s="170"/>
      <c r="B282" s="63"/>
      <c r="C282" s="150"/>
      <c r="D282" s="195"/>
      <c r="E282" s="196"/>
      <c r="F282" s="196"/>
      <c r="G282" s="900"/>
      <c r="H282" s="900"/>
      <c r="I282" s="900"/>
      <c r="J282" s="901"/>
    </row>
    <row r="283" spans="1:10">
      <c r="A283" s="201" t="s">
        <v>515</v>
      </c>
      <c r="B283" s="79"/>
      <c r="C283" s="788"/>
      <c r="D283" s="789"/>
      <c r="E283" s="789"/>
      <c r="F283" s="790"/>
      <c r="G283" s="1455">
        <f>'Sch 3A - Taxes'!F31</f>
        <v>0</v>
      </c>
      <c r="H283" s="1455">
        <f>'Sch 3A - Taxes'!G31</f>
        <v>0</v>
      </c>
      <c r="I283" s="1455">
        <f>'Sch 3A - Taxes'!H31</f>
        <v>0</v>
      </c>
      <c r="J283" s="1456">
        <f>'Sch 3A - Taxes'!I31</f>
        <v>0</v>
      </c>
    </row>
    <row r="284" spans="1:10" ht="16.5" thickBot="1">
      <c r="A284" s="191"/>
      <c r="B284" s="203"/>
      <c r="C284" s="203"/>
      <c r="D284" s="203"/>
      <c r="E284" s="203"/>
      <c r="F284" s="203"/>
      <c r="G284" s="203"/>
      <c r="H284" s="203"/>
      <c r="I284" s="203"/>
      <c r="J284" s="902"/>
    </row>
    <row r="285" spans="1:10" ht="16.5" thickTop="1"/>
    <row r="286" spans="1:10" ht="16.5" thickBot="1">
      <c r="A286" s="331" t="s">
        <v>569</v>
      </c>
      <c r="B286" s="1442"/>
      <c r="C286" s="1442"/>
      <c r="D286" s="1442"/>
      <c r="E286" s="147"/>
      <c r="F286" s="4"/>
      <c r="G286" s="1471"/>
      <c r="H286" s="1471"/>
      <c r="I286" s="894"/>
      <c r="J286" s="52"/>
    </row>
    <row r="287" spans="1:10" ht="17.25" thickTop="1" thickBot="1">
      <c r="A287" s="860"/>
      <c r="B287" s="2077" t="s">
        <v>100</v>
      </c>
      <c r="C287" s="324" t="s">
        <v>302</v>
      </c>
      <c r="D287" s="324"/>
      <c r="E287" s="2087" t="s">
        <v>330</v>
      </c>
      <c r="F287" s="2171"/>
      <c r="G287" s="2160" t="s">
        <v>104</v>
      </c>
      <c r="H287" s="2163" t="s">
        <v>105</v>
      </c>
      <c r="I287" s="2166" t="s">
        <v>106</v>
      </c>
      <c r="J287" s="325"/>
    </row>
    <row r="288" spans="1:10" ht="16.5" thickBot="1">
      <c r="A288" s="741"/>
      <c r="B288" s="2169"/>
      <c r="C288" s="321" t="s">
        <v>261</v>
      </c>
      <c r="D288" s="321" t="s">
        <v>96</v>
      </c>
      <c r="E288" s="2172"/>
      <c r="F288" s="2173"/>
      <c r="G288" s="2161"/>
      <c r="H288" s="2164"/>
      <c r="I288" s="2167"/>
      <c r="J288" s="309" t="s">
        <v>98</v>
      </c>
    </row>
    <row r="289" spans="1:10" ht="16.5" thickBot="1">
      <c r="A289" s="861"/>
      <c r="B289" s="2170"/>
      <c r="C289" s="310" t="s">
        <v>262</v>
      </c>
      <c r="D289" s="310" t="s">
        <v>244</v>
      </c>
      <c r="E289" s="310" t="s">
        <v>405</v>
      </c>
      <c r="F289" s="310" t="s">
        <v>560</v>
      </c>
      <c r="G289" s="2162"/>
      <c r="H289" s="2165"/>
      <c r="I289" s="2168"/>
      <c r="J289" s="313" t="s">
        <v>107</v>
      </c>
    </row>
    <row r="290" spans="1:10" ht="16.5" thickTop="1">
      <c r="A290" s="199" t="s">
        <v>41</v>
      </c>
      <c r="B290" s="10"/>
      <c r="C290" s="1450"/>
      <c r="D290" s="1474"/>
      <c r="E290" s="55"/>
      <c r="F290" s="55"/>
      <c r="G290" s="221"/>
      <c r="H290" s="221"/>
      <c r="I290" s="221"/>
      <c r="J290" s="222"/>
    </row>
    <row r="291" spans="1:10">
      <c r="A291" s="199"/>
      <c r="B291" s="903" t="s">
        <v>510</v>
      </c>
      <c r="C291" s="764" t="str">
        <f>'Sch 3B - Other Items'!C15</f>
        <v>114-117</v>
      </c>
      <c r="D291" s="764">
        <f>'Sch 3B - Other Items'!D15</f>
        <v>407.4</v>
      </c>
      <c r="E291" s="182" t="str">
        <f>'Sch 3B - Other Items'!E15</f>
        <v>DIRECT</v>
      </c>
      <c r="F291" s="765" t="str">
        <f>'Sch 3B - Other Items'!F15</f>
        <v>PROD</v>
      </c>
      <c r="G291" s="182">
        <f>'Sch 3B - Other Items'!G15</f>
        <v>0</v>
      </c>
      <c r="H291" s="182">
        <f>'Sch 3B - Other Items'!H15</f>
        <v>0</v>
      </c>
      <c r="I291" s="182">
        <f>'Sch 3B - Other Items'!I15</f>
        <v>0</v>
      </c>
      <c r="J291" s="182">
        <f>'Sch 3B - Other Items'!J15</f>
        <v>0</v>
      </c>
    </row>
    <row r="292" spans="1:10">
      <c r="A292" s="199"/>
      <c r="B292" s="904" t="s">
        <v>570</v>
      </c>
      <c r="C292" s="764" t="str">
        <f>'Sch 3B - Other Items'!C16</f>
        <v>114-117</v>
      </c>
      <c r="D292" s="764">
        <f>'Sch 3B - Other Items'!D16</f>
        <v>407.3</v>
      </c>
      <c r="E292" s="182" t="str">
        <f>'Sch 3B - Other Items'!E16</f>
        <v>DIRECT</v>
      </c>
      <c r="F292" s="765" t="str">
        <f>'Sch 3B - Other Items'!F16</f>
        <v>DIST</v>
      </c>
      <c r="G292" s="182">
        <f>'Sch 3B - Other Items'!G16</f>
        <v>0</v>
      </c>
      <c r="H292" s="182">
        <f>'Sch 3B - Other Items'!H16</f>
        <v>0</v>
      </c>
      <c r="I292" s="182">
        <f>'Sch 3B - Other Items'!I16</f>
        <v>0</v>
      </c>
      <c r="J292" s="182">
        <f>'Sch 3B - Other Items'!J16</f>
        <v>0</v>
      </c>
    </row>
    <row r="293" spans="1:10">
      <c r="A293" s="786"/>
      <c r="B293" s="905" t="s">
        <v>368</v>
      </c>
      <c r="C293" s="764" t="str">
        <f>'Sch 3B - Other Items'!C17</f>
        <v>114-117</v>
      </c>
      <c r="D293" s="764">
        <f>'Sch 3B - Other Items'!D17</f>
        <v>411.6</v>
      </c>
      <c r="E293" s="182" t="str">
        <f>'Sch 3B - Other Items'!E17</f>
        <v>DIRECT</v>
      </c>
      <c r="F293" s="765" t="str">
        <f>'Sch 3B - Other Items'!F17</f>
        <v>PROD</v>
      </c>
      <c r="G293" s="182">
        <f>'Sch 3B - Other Items'!G17</f>
        <v>0</v>
      </c>
      <c r="H293" s="182">
        <f>'Sch 3B - Other Items'!H17</f>
        <v>0</v>
      </c>
      <c r="I293" s="182">
        <f>'Sch 3B - Other Items'!I17</f>
        <v>0</v>
      </c>
      <c r="J293" s="182">
        <f>'Sch 3B - Other Items'!J17</f>
        <v>0</v>
      </c>
    </row>
    <row r="294" spans="1:10">
      <c r="A294" s="786"/>
      <c r="B294" s="906" t="s">
        <v>571</v>
      </c>
      <c r="C294" s="764" t="str">
        <f>'Sch 3B - Other Items'!C18</f>
        <v>114-117</v>
      </c>
      <c r="D294" s="764" t="str">
        <f>'Sch 3B - Other Items'!D18</f>
        <v>411.7</v>
      </c>
      <c r="E294" s="182" t="str">
        <f>'Sch 3B - Other Items'!E18</f>
        <v>DIRECT</v>
      </c>
      <c r="F294" s="765" t="str">
        <f>'Sch 3B - Other Items'!F18</f>
        <v>DIST</v>
      </c>
      <c r="G294" s="182">
        <f>'Sch 3B - Other Items'!G18</f>
        <v>0</v>
      </c>
      <c r="H294" s="182">
        <f>'Sch 3B - Other Items'!H18</f>
        <v>0</v>
      </c>
      <c r="I294" s="182">
        <f>'Sch 3B - Other Items'!I18</f>
        <v>0</v>
      </c>
      <c r="J294" s="182">
        <f>'Sch 3B - Other Items'!J18</f>
        <v>0</v>
      </c>
    </row>
    <row r="295" spans="1:10">
      <c r="A295" s="786"/>
      <c r="B295" s="905" t="s">
        <v>369</v>
      </c>
      <c r="C295" s="764" t="str">
        <f>'Sch 3B - Other Items'!C19</f>
        <v>114-117</v>
      </c>
      <c r="D295" s="764">
        <f>'Sch 3B - Other Items'!D19</f>
        <v>411.8</v>
      </c>
      <c r="E295" s="182" t="str">
        <f>'Sch 3B - Other Items'!E19</f>
        <v>PROD</v>
      </c>
      <c r="F295" s="765">
        <f>'Sch 3B - Other Items'!F19</f>
        <v>0</v>
      </c>
      <c r="G295" s="182">
        <f>'Sch 3B - Other Items'!G19</f>
        <v>0</v>
      </c>
      <c r="H295" s="182">
        <f>'Sch 3B - Other Items'!H19</f>
        <v>0</v>
      </c>
      <c r="I295" s="182">
        <f>'Sch 3B - Other Items'!I19</f>
        <v>0</v>
      </c>
      <c r="J295" s="182">
        <f>'Sch 3B - Other Items'!J19</f>
        <v>0</v>
      </c>
    </row>
    <row r="296" spans="1:10">
      <c r="A296" s="786"/>
      <c r="B296" s="906" t="s">
        <v>572</v>
      </c>
      <c r="C296" s="764" t="str">
        <f>'Sch 3B - Other Items'!C20</f>
        <v>114-117</v>
      </c>
      <c r="D296" s="764">
        <f>'Sch 3B - Other Items'!D20</f>
        <v>411.9</v>
      </c>
      <c r="E296" s="182" t="str">
        <f>'Sch 3B - Other Items'!E20</f>
        <v>PROD</v>
      </c>
      <c r="F296" s="765">
        <f>'Sch 3B - Other Items'!F20</f>
        <v>0</v>
      </c>
      <c r="G296" s="182">
        <f>'Sch 3B - Other Items'!G20</f>
        <v>0</v>
      </c>
      <c r="H296" s="182">
        <f>'Sch 3B - Other Items'!H20</f>
        <v>0</v>
      </c>
      <c r="I296" s="182">
        <f>'Sch 3B - Other Items'!I20</f>
        <v>0</v>
      </c>
      <c r="J296" s="182">
        <f>'Sch 3B - Other Items'!J20</f>
        <v>0</v>
      </c>
    </row>
    <row r="297" spans="1:10">
      <c r="A297" s="786"/>
      <c r="B297" s="905" t="s">
        <v>181</v>
      </c>
      <c r="C297" s="764" t="str">
        <f>'Sch 3B - Other Items'!C21</f>
        <v>114-117</v>
      </c>
      <c r="D297" s="764">
        <f>'Sch 3B - Other Items'!D21</f>
        <v>421</v>
      </c>
      <c r="E297" s="182" t="str">
        <f>'Sch 3B - Other Items'!E21</f>
        <v>DIRECT</v>
      </c>
      <c r="F297" s="765" t="str">
        <f>'Sch 3B - Other Items'!F21</f>
        <v>PROD</v>
      </c>
      <c r="G297" s="182">
        <f>'Sch 3B - Other Items'!G21</f>
        <v>0</v>
      </c>
      <c r="H297" s="182">
        <f>'Sch 3B - Other Items'!H21</f>
        <v>0</v>
      </c>
      <c r="I297" s="182">
        <f>'Sch 3B - Other Items'!I21</f>
        <v>0</v>
      </c>
      <c r="J297" s="182">
        <f>'Sch 3B - Other Items'!J21</f>
        <v>0</v>
      </c>
    </row>
    <row r="298" spans="1:10">
      <c r="A298" s="209" t="s">
        <v>49</v>
      </c>
      <c r="B298" s="220"/>
      <c r="C298" s="788"/>
      <c r="D298" s="789"/>
      <c r="E298" s="789"/>
      <c r="F298" s="790"/>
      <c r="G298" s="1455">
        <f>'Sch 3B - Other Items'!G22</f>
        <v>0</v>
      </c>
      <c r="H298" s="1455">
        <f>'Sch 3B - Other Items'!H22</f>
        <v>0</v>
      </c>
      <c r="I298" s="1455">
        <f>'Sch 3B - Other Items'!I22</f>
        <v>0</v>
      </c>
      <c r="J298" s="1455">
        <f>'Sch 3B - Other Items'!J22</f>
        <v>0</v>
      </c>
    </row>
    <row r="299" spans="1:10">
      <c r="A299" s="1475"/>
      <c r="B299" s="220"/>
      <c r="C299" s="1450"/>
      <c r="D299" s="1450"/>
      <c r="E299" s="55"/>
      <c r="F299" s="55"/>
      <c r="G299" s="221"/>
      <c r="H299" s="221"/>
      <c r="I299" s="221"/>
      <c r="J299" s="222"/>
    </row>
    <row r="300" spans="1:10">
      <c r="A300" s="199" t="s">
        <v>573</v>
      </c>
      <c r="B300" s="220"/>
      <c r="C300" s="55"/>
      <c r="D300" s="55"/>
      <c r="E300" s="55"/>
      <c r="F300" s="55"/>
      <c r="G300" s="221"/>
      <c r="H300" s="221"/>
      <c r="I300" s="221"/>
      <c r="J300" s="222"/>
    </row>
    <row r="301" spans="1:10">
      <c r="A301" s="199"/>
      <c r="B301" s="787" t="s">
        <v>64</v>
      </c>
      <c r="C301" s="764">
        <f>'Sch 3B - Other Items'!C25</f>
        <v>310</v>
      </c>
      <c r="D301" s="764">
        <f>'Sch 3B - Other Items'!D25</f>
        <v>447</v>
      </c>
      <c r="E301" s="182" t="str">
        <f>'Sch 3B - Other Items'!E25</f>
        <v>PROD</v>
      </c>
      <c r="F301" s="765">
        <f>'Sch 3B - Other Items'!F25</f>
        <v>0</v>
      </c>
      <c r="G301" s="182">
        <f>'Sch 3B - Other Items'!G25</f>
        <v>0</v>
      </c>
      <c r="H301" s="182">
        <f>'Sch 3B - Other Items'!H25</f>
        <v>0</v>
      </c>
      <c r="I301" s="182">
        <f>'Sch 3B - Other Items'!I25</f>
        <v>0</v>
      </c>
      <c r="J301" s="182">
        <f>'Sch 3B - Other Items'!J25</f>
        <v>0</v>
      </c>
    </row>
    <row r="302" spans="1:10">
      <c r="A302" s="163" t="s">
        <v>65</v>
      </c>
      <c r="B302" s="64"/>
      <c r="C302" s="788"/>
      <c r="D302" s="789"/>
      <c r="E302" s="789"/>
      <c r="F302" s="790"/>
      <c r="G302" s="1455">
        <f>'Sch 3B - Other Items'!G27</f>
        <v>0</v>
      </c>
      <c r="H302" s="1455">
        <f>'Sch 3B - Other Items'!H27</f>
        <v>0</v>
      </c>
      <c r="I302" s="1455">
        <f>'Sch 3B - Other Items'!I27</f>
        <v>0</v>
      </c>
      <c r="J302" s="1456">
        <f>'Sch 3B - Other Items'!J27</f>
        <v>0</v>
      </c>
    </row>
    <row r="303" spans="1:10">
      <c r="A303" s="228"/>
      <c r="B303" s="64"/>
      <c r="C303" s="55"/>
      <c r="D303" s="55"/>
      <c r="E303" s="55"/>
      <c r="F303" s="55"/>
      <c r="G303" s="221"/>
      <c r="H303" s="221"/>
      <c r="I303" s="221"/>
      <c r="J303" s="222"/>
    </row>
    <row r="304" spans="1:10">
      <c r="A304" s="160" t="s">
        <v>43</v>
      </c>
      <c r="B304" s="64"/>
      <c r="C304" s="55"/>
      <c r="D304" s="55"/>
      <c r="E304" s="55"/>
      <c r="F304" s="55"/>
      <c r="G304" s="221"/>
      <c r="H304" s="221"/>
      <c r="I304" s="221"/>
      <c r="J304" s="222"/>
    </row>
    <row r="305" spans="1:10">
      <c r="A305" s="786"/>
      <c r="B305" s="79" t="s">
        <v>306</v>
      </c>
      <c r="C305" s="764" t="str">
        <f>'Sch 3B - Other Items'!C30</f>
        <v>300-301</v>
      </c>
      <c r="D305" s="764">
        <f>'Sch 3B - Other Items'!D30</f>
        <v>450</v>
      </c>
      <c r="E305" s="182" t="str">
        <f>'Sch 3B - Other Items'!E30</f>
        <v>DIST</v>
      </c>
      <c r="F305" s="765">
        <f>'Sch 3B - Other Items'!F30</f>
        <v>0</v>
      </c>
      <c r="G305" s="182">
        <f>'Sch 3B - Other Items'!G30</f>
        <v>0</v>
      </c>
      <c r="H305" s="182">
        <f>'Sch 3B - Other Items'!H30</f>
        <v>0</v>
      </c>
      <c r="I305" s="182">
        <f>'Sch 3B - Other Items'!I30</f>
        <v>0</v>
      </c>
      <c r="J305" s="182">
        <f>'Sch 3B - Other Items'!J30</f>
        <v>0</v>
      </c>
    </row>
    <row r="306" spans="1:10">
      <c r="A306" s="786"/>
      <c r="B306" s="79" t="s">
        <v>498</v>
      </c>
      <c r="C306" s="764" t="str">
        <f>'Sch 3B - Other Items'!C31</f>
        <v>300-301</v>
      </c>
      <c r="D306" s="764" t="str">
        <f>'Sch 3B - Other Items'!D31</f>
        <v>451</v>
      </c>
      <c r="E306" s="182" t="str">
        <f>'Sch 3B - Other Items'!E31</f>
        <v>DIST</v>
      </c>
      <c r="F306" s="765">
        <f>'Sch 3B - Other Items'!F31</f>
        <v>0</v>
      </c>
      <c r="G306" s="182">
        <f>'Sch 3B - Other Items'!G31</f>
        <v>0</v>
      </c>
      <c r="H306" s="182">
        <f>'Sch 3B - Other Items'!H31</f>
        <v>0</v>
      </c>
      <c r="I306" s="182">
        <f>'Sch 3B - Other Items'!I31</f>
        <v>0</v>
      </c>
      <c r="J306" s="182">
        <f>'Sch 3B - Other Items'!J31</f>
        <v>0</v>
      </c>
    </row>
    <row r="307" spans="1:10">
      <c r="A307" s="786"/>
      <c r="B307" s="79" t="s">
        <v>497</v>
      </c>
      <c r="C307" s="764" t="str">
        <f>'Sch 3B - Other Items'!C32</f>
        <v>300-301</v>
      </c>
      <c r="D307" s="764" t="str">
        <f>'Sch 3B - Other Items'!D32</f>
        <v>453</v>
      </c>
      <c r="E307" s="182" t="str">
        <f>'Sch 3B - Other Items'!E32</f>
        <v>PROD</v>
      </c>
      <c r="F307" s="765">
        <f>'Sch 3B - Other Items'!F32</f>
        <v>0</v>
      </c>
      <c r="G307" s="182">
        <f>'Sch 3B - Other Items'!G32</f>
        <v>0</v>
      </c>
      <c r="H307" s="182">
        <f>'Sch 3B - Other Items'!H32</f>
        <v>0</v>
      </c>
      <c r="I307" s="182">
        <f>'Sch 3B - Other Items'!I32</f>
        <v>0</v>
      </c>
      <c r="J307" s="182">
        <f>'Sch 3B - Other Items'!J32</f>
        <v>0</v>
      </c>
    </row>
    <row r="308" spans="1:10">
      <c r="A308" s="786"/>
      <c r="B308" s="79" t="s">
        <v>496</v>
      </c>
      <c r="C308" s="764" t="str">
        <f>'Sch 3B - Other Items'!C33</f>
        <v>300-301</v>
      </c>
      <c r="D308" s="764" t="str">
        <f>'Sch 3B - Other Items'!D33</f>
        <v>454</v>
      </c>
      <c r="E308" s="182" t="str">
        <f>'Sch 3B - Other Items'!E33</f>
        <v>TD</v>
      </c>
      <c r="F308" s="765">
        <f>'Sch 3B - Other Items'!F33</f>
        <v>0</v>
      </c>
      <c r="G308" s="182">
        <f>'Sch 3B - Other Items'!G33</f>
        <v>0</v>
      </c>
      <c r="H308" s="182">
        <f>'Sch 3B - Other Items'!H33</f>
        <v>0</v>
      </c>
      <c r="I308" s="182">
        <f>'Sch 3B - Other Items'!I33</f>
        <v>0</v>
      </c>
      <c r="J308" s="182">
        <f>'Sch 3B - Other Items'!J33</f>
        <v>0</v>
      </c>
    </row>
    <row r="309" spans="1:10">
      <c r="A309" s="786"/>
      <c r="B309" s="79" t="s">
        <v>308</v>
      </c>
      <c r="C309" s="764" t="str">
        <f>'Sch 3B - Other Items'!C34</f>
        <v>300-301</v>
      </c>
      <c r="D309" s="764">
        <f>'Sch 3B - Other Items'!D34</f>
        <v>455</v>
      </c>
      <c r="E309" s="182" t="str">
        <f>'Sch 3B - Other Items'!E34</f>
        <v>DIST</v>
      </c>
      <c r="F309" s="765">
        <f>'Sch 3B - Other Items'!F34</f>
        <v>0</v>
      </c>
      <c r="G309" s="182">
        <f>'Sch 3B - Other Items'!G34</f>
        <v>0</v>
      </c>
      <c r="H309" s="182">
        <f>'Sch 3B - Other Items'!H34</f>
        <v>0</v>
      </c>
      <c r="I309" s="182">
        <f>'Sch 3B - Other Items'!I34</f>
        <v>0</v>
      </c>
      <c r="J309" s="182">
        <f>'Sch 3B - Other Items'!J34</f>
        <v>0</v>
      </c>
    </row>
    <row r="310" spans="1:10">
      <c r="A310" s="786"/>
      <c r="B310" s="79" t="s">
        <v>307</v>
      </c>
      <c r="C310" s="764" t="str">
        <f>'Sch 3B - Other Items'!C35</f>
        <v>300-301</v>
      </c>
      <c r="D310" s="764" t="str">
        <f>'Sch 3B - Other Items'!D35</f>
        <v>456</v>
      </c>
      <c r="E310" s="182" t="str">
        <f>'Sch 3B - Other Items'!E35</f>
        <v>DIRECT</v>
      </c>
      <c r="F310" s="765" t="str">
        <f>'Sch 3B - Other Items'!F35</f>
        <v>PROD</v>
      </c>
      <c r="G310" s="182">
        <f>'Sch 3B - Other Items'!G35</f>
        <v>0</v>
      </c>
      <c r="H310" s="182">
        <f>'Sch 3B - Other Items'!H35</f>
        <v>0</v>
      </c>
      <c r="I310" s="182">
        <f>'Sch 3B - Other Items'!I35</f>
        <v>0</v>
      </c>
      <c r="J310" s="182">
        <f>'Sch 3B - Other Items'!J35</f>
        <v>0</v>
      </c>
    </row>
    <row r="311" spans="1:10">
      <c r="A311" s="786"/>
      <c r="B311" s="79" t="s">
        <v>455</v>
      </c>
      <c r="C311" s="764" t="str">
        <f>'Sch 3B - Other Items'!C36</f>
        <v>300-301</v>
      </c>
      <c r="D311" s="764">
        <f>'Sch 3B - Other Items'!D36</f>
        <v>456.1</v>
      </c>
      <c r="E311" s="182" t="str">
        <f>'Sch 3B - Other Items'!E36</f>
        <v>TRANS</v>
      </c>
      <c r="F311" s="765">
        <f>'Sch 3B - Other Items'!F36</f>
        <v>0</v>
      </c>
      <c r="G311" s="182">
        <f>'Sch 3B - Other Items'!G36</f>
        <v>0</v>
      </c>
      <c r="H311" s="182">
        <f>'Sch 3B - Other Items'!H36</f>
        <v>0</v>
      </c>
      <c r="I311" s="182">
        <f>'Sch 3B - Other Items'!I36</f>
        <v>0</v>
      </c>
      <c r="J311" s="182">
        <f>'Sch 3B - Other Items'!J36</f>
        <v>0</v>
      </c>
    </row>
    <row r="312" spans="1:10">
      <c r="A312" s="199"/>
      <c r="B312" s="79"/>
      <c r="C312" s="55"/>
      <c r="D312" s="196"/>
      <c r="E312" s="55"/>
      <c r="F312" s="55"/>
      <c r="G312" s="221"/>
      <c r="H312" s="221"/>
      <c r="I312" s="221"/>
      <c r="J312" s="222"/>
    </row>
    <row r="313" spans="1:10">
      <c r="A313" s="163" t="s">
        <v>48</v>
      </c>
      <c r="B313" s="64"/>
      <c r="C313" s="788"/>
      <c r="D313" s="789"/>
      <c r="E313" s="789"/>
      <c r="F313" s="790"/>
      <c r="G313" s="1455">
        <f>'Sch 3B - Other Items'!G38</f>
        <v>0</v>
      </c>
      <c r="H313" s="1455">
        <f>'Sch 3B - Other Items'!H38</f>
        <v>0</v>
      </c>
      <c r="I313" s="1455">
        <f>'Sch 3B - Other Items'!I38</f>
        <v>0</v>
      </c>
      <c r="J313" s="1456">
        <f>'Sch 3B - Other Items'!J38</f>
        <v>0</v>
      </c>
    </row>
    <row r="314" spans="1:10">
      <c r="A314" s="163"/>
      <c r="B314" s="64"/>
      <c r="C314" s="55"/>
      <c r="D314" s="55"/>
      <c r="E314" s="55"/>
      <c r="F314" s="55"/>
      <c r="G314" s="908"/>
      <c r="H314" s="908"/>
      <c r="I314" s="908"/>
      <c r="J314" s="909"/>
    </row>
    <row r="315" spans="1:10">
      <c r="A315" s="163" t="s">
        <v>49</v>
      </c>
      <c r="B315" s="64"/>
      <c r="C315" s="788"/>
      <c r="D315" s="789"/>
      <c r="E315" s="789"/>
      <c r="F315" s="790"/>
      <c r="G315" s="1455">
        <f>'Sch 3B - Other Items'!G40</f>
        <v>0</v>
      </c>
      <c r="H315" s="1455">
        <f>'Sch 3B - Other Items'!H40</f>
        <v>0</v>
      </c>
      <c r="I315" s="1455">
        <f>'Sch 3B - Other Items'!I40</f>
        <v>0</v>
      </c>
      <c r="J315" s="1456">
        <f>'Sch 3B - Other Items'!J40</f>
        <v>0</v>
      </c>
    </row>
    <row r="316" spans="1:10">
      <c r="A316" s="796" t="s">
        <v>67</v>
      </c>
      <c r="B316" s="64"/>
      <c r="C316" s="79"/>
      <c r="D316" s="79"/>
      <c r="E316" s="79"/>
      <c r="F316" s="79"/>
      <c r="G316" s="79"/>
      <c r="H316" s="79"/>
      <c r="I316" s="79"/>
      <c r="J316" s="910"/>
    </row>
    <row r="317" spans="1:10" ht="16.5" thickBot="1">
      <c r="A317" s="1476"/>
      <c r="B317" s="1477"/>
      <c r="C317" s="1477"/>
      <c r="D317" s="1477"/>
      <c r="E317" s="1477"/>
      <c r="F317" s="1477"/>
      <c r="G317" s="1477"/>
      <c r="H317" s="1477"/>
      <c r="I317" s="1477"/>
      <c r="J317" s="204"/>
    </row>
    <row r="318" spans="1:10" ht="17.25" thickTop="1" thickBot="1">
      <c r="A318" s="911" t="s">
        <v>66</v>
      </c>
      <c r="B318" s="912"/>
      <c r="C318" s="912"/>
      <c r="D318" s="912"/>
      <c r="E318" s="912"/>
      <c r="F318" s="913"/>
      <c r="G318" s="913"/>
      <c r="H318" s="913"/>
      <c r="I318" s="912"/>
      <c r="J318" s="912"/>
    </row>
    <row r="319" spans="1:10">
      <c r="A319" s="914"/>
      <c r="B319" s="1478"/>
      <c r="C319" s="1479"/>
      <c r="D319" s="1479"/>
      <c r="E319" s="1479"/>
      <c r="F319" s="1479"/>
      <c r="G319" s="1478"/>
      <c r="H319" s="1478"/>
      <c r="I319" s="1478"/>
      <c r="J319" s="1480"/>
    </row>
    <row r="320" spans="1:10" ht="16.5" thickBot="1">
      <c r="A320" s="918"/>
      <c r="B320" s="1442"/>
      <c r="G320" s="919"/>
      <c r="H320" s="919"/>
      <c r="I320" s="919"/>
      <c r="J320" s="920"/>
    </row>
    <row r="321" spans="1:10" ht="16.5" thickBot="1">
      <c r="A321" s="1481"/>
      <c r="G321" s="304" t="str">
        <f>'Sch 4 - Average System Cost'!C12</f>
        <v>Total</v>
      </c>
      <c r="H321" s="304" t="str">
        <f>'Sch 4 - Average System Cost'!D12</f>
        <v>Production</v>
      </c>
      <c r="I321" s="304" t="str">
        <f>'Sch 4 - Average System Cost'!E12</f>
        <v>Transmission</v>
      </c>
      <c r="J321" s="304" t="str">
        <f>'Sch 4 - Average System Cost'!F12</f>
        <v>Distribution/Other</v>
      </c>
    </row>
    <row r="322" spans="1:10" ht="16.5" thickBot="1">
      <c r="A322" s="922" t="s">
        <v>50</v>
      </c>
      <c r="B322" s="1450"/>
      <c r="G322" s="1482">
        <f>'Sch 4 - Average System Cost'!C13</f>
        <v>0</v>
      </c>
      <c r="H322" s="1482">
        <f>'Sch 4 - Average System Cost'!D13</f>
        <v>0</v>
      </c>
      <c r="I322" s="1482">
        <f>'Sch 4 - Average System Cost'!E13</f>
        <v>0</v>
      </c>
      <c r="J322" s="1482">
        <f>'Sch 4 - Average System Cost'!F13</f>
        <v>0</v>
      </c>
    </row>
    <row r="323" spans="1:10">
      <c r="A323" s="923" t="s">
        <v>68</v>
      </c>
      <c r="B323" s="1450"/>
      <c r="G323" s="221"/>
      <c r="H323" s="221"/>
      <c r="I323" s="221"/>
      <c r="J323" s="924"/>
    </row>
    <row r="324" spans="1:10" ht="16.5" thickBot="1">
      <c r="A324" s="923"/>
      <c r="B324" s="1450"/>
      <c r="G324" s="221"/>
      <c r="H324" s="221"/>
      <c r="I324" s="221"/>
      <c r="J324" s="924"/>
    </row>
    <row r="325" spans="1:10" ht="16.5" thickBot="1">
      <c r="A325" s="922" t="s">
        <v>141</v>
      </c>
      <c r="B325" s="1450"/>
      <c r="G325" s="1482">
        <f>'Sch 4 - Average System Cost'!C16</f>
        <v>0</v>
      </c>
      <c r="H325" s="1482">
        <f>'Sch 4 - Average System Cost'!D16</f>
        <v>0</v>
      </c>
      <c r="I325" s="1482">
        <f>'Sch 4 - Average System Cost'!E16</f>
        <v>0</v>
      </c>
      <c r="J325" s="1482">
        <f>'Sch 4 - Average System Cost'!F16</f>
        <v>0</v>
      </c>
    </row>
    <row r="326" spans="1:10">
      <c r="A326" s="923" t="s">
        <v>246</v>
      </c>
      <c r="B326" s="1450"/>
      <c r="G326" s="221"/>
      <c r="H326" s="221"/>
      <c r="I326" s="221"/>
      <c r="J326" s="924"/>
    </row>
    <row r="327" spans="1:10" ht="16.5" thickBot="1">
      <c r="A327" s="923"/>
      <c r="B327" s="1450"/>
      <c r="G327" s="221"/>
      <c r="H327" s="221"/>
      <c r="I327" s="221"/>
      <c r="J327" s="924"/>
    </row>
    <row r="328" spans="1:10" ht="16.5" thickBot="1">
      <c r="A328" s="922" t="s">
        <v>39</v>
      </c>
      <c r="B328" s="1450"/>
      <c r="G328" s="1482">
        <f>'Sch 4 - Average System Cost'!C19</f>
        <v>0</v>
      </c>
      <c r="H328" s="1482">
        <f>'Sch 4 - Average System Cost'!D19</f>
        <v>0</v>
      </c>
      <c r="I328" s="1482">
        <f>'Sch 4 - Average System Cost'!E19</f>
        <v>0</v>
      </c>
      <c r="J328" s="1482">
        <f>'Sch 4 - Average System Cost'!F19</f>
        <v>0</v>
      </c>
    </row>
    <row r="329" spans="1:10">
      <c r="A329" s="923" t="s">
        <v>161</v>
      </c>
      <c r="B329" s="1450"/>
      <c r="G329" s="221"/>
      <c r="H329" s="221"/>
      <c r="I329" s="221"/>
      <c r="J329" s="924"/>
    </row>
    <row r="330" spans="1:10" ht="16.5" thickBot="1">
      <c r="A330" s="923"/>
      <c r="B330" s="1450"/>
      <c r="G330" s="221"/>
      <c r="H330" s="221"/>
      <c r="I330" s="221"/>
      <c r="J330" s="924"/>
    </row>
    <row r="331" spans="1:10" ht="16.5" thickBot="1">
      <c r="A331" s="922" t="s">
        <v>49</v>
      </c>
      <c r="B331" s="1450"/>
      <c r="G331" s="1482">
        <f>'Sch 4 - Average System Cost'!C22</f>
        <v>0</v>
      </c>
      <c r="H331" s="1482">
        <f>'Sch 4 - Average System Cost'!D22</f>
        <v>0</v>
      </c>
      <c r="I331" s="1482">
        <f>'Sch 4 - Average System Cost'!E22</f>
        <v>0</v>
      </c>
      <c r="J331" s="1482">
        <f>'Sch 4 - Average System Cost'!F22</f>
        <v>0</v>
      </c>
    </row>
    <row r="332" spans="1:10">
      <c r="A332" s="923" t="s">
        <v>456</v>
      </c>
      <c r="B332" s="1450"/>
      <c r="G332" s="221"/>
      <c r="H332" s="221"/>
      <c r="I332" s="221"/>
      <c r="J332" s="924"/>
    </row>
    <row r="333" spans="1:10" ht="16.5" thickBot="1">
      <c r="A333" s="923"/>
      <c r="B333" s="1450"/>
      <c r="G333" s="221"/>
      <c r="H333" s="221"/>
      <c r="I333" s="221"/>
      <c r="J333" s="924"/>
    </row>
    <row r="334" spans="1:10" ht="16.5" thickBot="1">
      <c r="A334" s="922" t="s">
        <v>51</v>
      </c>
      <c r="B334" s="1450"/>
      <c r="G334" s="1483">
        <f>'Sch 4 - Average System Cost'!C25</f>
        <v>0</v>
      </c>
      <c r="H334" s="1483">
        <f>'Sch 4 - Average System Cost'!D25</f>
        <v>0</v>
      </c>
      <c r="I334" s="1483">
        <f>'Sch 4 - Average System Cost'!E25</f>
        <v>0</v>
      </c>
      <c r="J334" s="1483">
        <f>'Sch 4 - Average System Cost'!F25</f>
        <v>0</v>
      </c>
    </row>
    <row r="335" spans="1:10">
      <c r="A335" s="923" t="s">
        <v>243</v>
      </c>
      <c r="B335" s="64"/>
      <c r="G335" s="1484"/>
      <c r="H335" s="1450"/>
      <c r="I335" s="1450"/>
      <c r="J335" s="1485"/>
    </row>
    <row r="336" spans="1:10">
      <c r="A336" s="1481"/>
      <c r="J336" s="1486"/>
    </row>
    <row r="337" spans="1:10" ht="16.5" thickBot="1">
      <c r="A337" s="1487"/>
      <c r="B337" s="1488"/>
      <c r="C337" s="1488"/>
      <c r="D337" s="1488"/>
      <c r="E337" s="1488"/>
      <c r="F337" s="1488"/>
      <c r="G337" s="1488"/>
      <c r="H337" s="1488"/>
      <c r="I337" s="1488"/>
      <c r="J337" s="1489"/>
    </row>
    <row r="338" spans="1:10" ht="16.5" thickBot="1">
      <c r="A338" s="1490" t="s">
        <v>457</v>
      </c>
      <c r="B338" s="1490" t="s">
        <v>457</v>
      </c>
      <c r="C338" s="1450"/>
      <c r="D338" s="1450"/>
      <c r="E338" s="1450"/>
      <c r="F338" s="1450"/>
      <c r="G338" s="1450"/>
      <c r="H338" s="1450"/>
      <c r="I338" s="1450"/>
      <c r="J338" s="1450"/>
    </row>
    <row r="339" spans="1:10">
      <c r="A339" s="228" t="s">
        <v>298</v>
      </c>
      <c r="B339" s="1450" t="s">
        <v>298</v>
      </c>
      <c r="G339" s="1450"/>
      <c r="H339" s="1491">
        <f>'Sch 4 - Average System Cost'!D32</f>
        <v>0</v>
      </c>
      <c r="I339" s="1450"/>
      <c r="J339" s="1450"/>
    </row>
    <row r="340" spans="1:10">
      <c r="A340" s="228" t="s">
        <v>106</v>
      </c>
      <c r="B340" s="1450" t="s">
        <v>106</v>
      </c>
      <c r="G340" s="1450"/>
      <c r="H340" s="229">
        <f>'Sch 4 - Average System Cost'!D33</f>
        <v>0</v>
      </c>
      <c r="I340" s="1450"/>
      <c r="J340" s="1450"/>
    </row>
    <row r="341" spans="1:10">
      <c r="A341" s="228" t="s">
        <v>461</v>
      </c>
      <c r="B341" s="1450" t="s">
        <v>461</v>
      </c>
      <c r="G341" s="1450"/>
      <c r="H341" s="229">
        <f>'Sch 4 - Average System Cost'!D34</f>
        <v>0</v>
      </c>
      <c r="I341" s="1450"/>
      <c r="J341" s="1450"/>
    </row>
    <row r="342" spans="1:10" ht="16.5" thickBot="1">
      <c r="A342" s="228" t="s">
        <v>745</v>
      </c>
      <c r="B342" s="1450" t="s">
        <v>745</v>
      </c>
      <c r="G342" s="1450"/>
      <c r="H342" s="229">
        <f>'Sch 4 - Average System Cost'!D35</f>
        <v>0</v>
      </c>
      <c r="I342" s="1450"/>
      <c r="J342" s="1450"/>
    </row>
    <row r="343" spans="1:10" ht="16.5" thickBot="1">
      <c r="A343" s="160" t="s">
        <v>458</v>
      </c>
      <c r="B343" s="1450" t="s">
        <v>458</v>
      </c>
      <c r="G343" s="1450"/>
      <c r="H343" s="1483">
        <f>'Sch 4 - Average System Cost'!D36</f>
        <v>0</v>
      </c>
      <c r="I343" s="1450"/>
      <c r="J343" s="1450"/>
    </row>
    <row r="344" spans="1:10" ht="16.5" thickBot="1">
      <c r="A344" s="228"/>
      <c r="B344" s="1450"/>
      <c r="G344" s="1450"/>
      <c r="H344" s="585"/>
      <c r="I344" s="1450"/>
      <c r="J344" s="1450"/>
    </row>
    <row r="345" spans="1:10" ht="16.5" thickBot="1">
      <c r="A345" s="1490" t="s">
        <v>459</v>
      </c>
      <c r="B345" s="1490" t="s">
        <v>459</v>
      </c>
      <c r="G345" s="1450"/>
      <c r="H345"/>
      <c r="I345" s="1450"/>
      <c r="J345" s="1450"/>
    </row>
    <row r="346" spans="1:10">
      <c r="A346" s="228" t="s">
        <v>299</v>
      </c>
      <c r="B346" s="1450" t="s">
        <v>299</v>
      </c>
      <c r="G346" s="1450"/>
      <c r="H346" s="1492">
        <f>'Sch 4 - Average System Cost'!D39</f>
        <v>0</v>
      </c>
      <c r="I346"/>
      <c r="J346"/>
    </row>
    <row r="347" spans="1:10">
      <c r="A347" s="228" t="s">
        <v>300</v>
      </c>
      <c r="B347" s="1450" t="s">
        <v>300</v>
      </c>
      <c r="G347" s="1450"/>
      <c r="H347" s="1493">
        <f>'Sch 4 - Average System Cost'!D40</f>
        <v>0</v>
      </c>
      <c r="I347" s="937" t="s">
        <v>574</v>
      </c>
      <c r="J347" s="936">
        <f>'Sch 4 - Average System Cost'!F45</f>
        <v>0</v>
      </c>
    </row>
    <row r="348" spans="1:10">
      <c r="A348" s="228" t="s">
        <v>462</v>
      </c>
      <c r="B348" s="1450" t="s">
        <v>462</v>
      </c>
      <c r="G348" s="1450"/>
      <c r="H348" s="1493">
        <f>'Sch 4 - Average System Cost'!D41</f>
        <v>0</v>
      </c>
      <c r="I348" s="1494"/>
      <c r="J348" s="1450"/>
    </row>
    <row r="349" spans="1:10">
      <c r="A349" s="228" t="s">
        <v>176</v>
      </c>
      <c r="B349" s="1450" t="s">
        <v>176</v>
      </c>
      <c r="G349" s="1450"/>
      <c r="H349" s="1493">
        <f>'Sch 4 - Average System Cost'!D42</f>
        <v>0</v>
      </c>
      <c r="I349" s="1494" t="s">
        <v>746</v>
      </c>
      <c r="J349"/>
    </row>
    <row r="350" spans="1:10" ht="16.5" thickBot="1">
      <c r="A350" s="228" t="s">
        <v>663</v>
      </c>
      <c r="B350" s="1450" t="s">
        <v>663</v>
      </c>
      <c r="G350" s="1450"/>
      <c r="H350" s="1493">
        <f>'Sch 4 - Average System Cost'!D43</f>
        <v>0</v>
      </c>
      <c r="I350" s="937" t="s">
        <v>747</v>
      </c>
      <c r="J350" s="936">
        <f>'Sch 4 - Average System Cost'!F48</f>
        <v>0</v>
      </c>
    </row>
    <row r="351" spans="1:10" ht="16.5" thickBot="1">
      <c r="A351" s="1490" t="s">
        <v>460</v>
      </c>
      <c r="B351" s="1490" t="s">
        <v>460</v>
      </c>
      <c r="G351" s="1495"/>
      <c r="H351" s="1496">
        <f>'Sch 4 - Average System Cost'!D44</f>
        <v>0</v>
      </c>
      <c r="I351" s="1495"/>
      <c r="J351" s="1495"/>
    </row>
    <row r="352" spans="1:10" ht="16.5" thickBot="1">
      <c r="A352" s="165"/>
      <c r="B352" s="1450"/>
      <c r="G352" s="1450"/>
      <c r="H352" s="1497"/>
      <c r="I352" s="1450"/>
      <c r="J352" s="1450"/>
    </row>
    <row r="353" spans="1:10" ht="19.5" thickBot="1">
      <c r="A353" s="1498" t="s">
        <v>301</v>
      </c>
      <c r="B353" s="1498" t="s">
        <v>301</v>
      </c>
      <c r="G353" s="1450"/>
      <c r="H353" s="1499" t="str">
        <f>'Sch 4 - Average System Cost'!D46</f>
        <v>$0</v>
      </c>
      <c r="I353" s="1450"/>
      <c r="J353" s="1450"/>
    </row>
    <row r="354" spans="1:10">
      <c r="A354" s="592"/>
      <c r="B354" s="1450"/>
      <c r="G354" s="1450"/>
      <c r="H354" s="1497"/>
      <c r="I354" s="1450"/>
      <c r="J354" s="1450"/>
    </row>
    <row r="355" spans="1:10">
      <c r="A355" s="592"/>
      <c r="B355" s="1450"/>
      <c r="G355" s="1450"/>
      <c r="H355" s="1497"/>
      <c r="I355" s="1450"/>
      <c r="J355" s="1450"/>
    </row>
    <row r="356" spans="1:10">
      <c r="A356" s="592"/>
      <c r="B356" s="1450"/>
      <c r="G356" s="1450"/>
      <c r="H356" s="1497"/>
      <c r="I356" s="1450"/>
      <c r="J356" s="1450"/>
    </row>
    <row r="357" spans="1:10">
      <c r="A357" s="592"/>
      <c r="B357" s="1450"/>
      <c r="G357" s="1450"/>
      <c r="H357" s="1497"/>
      <c r="I357" s="1450"/>
      <c r="J357" s="1450"/>
    </row>
    <row r="358" spans="1:10">
      <c r="A358" s="592"/>
      <c r="B358" s="1450"/>
      <c r="G358" s="1450"/>
      <c r="H358" s="1497"/>
      <c r="I358" s="1450"/>
      <c r="J358" s="1450"/>
    </row>
    <row r="359" spans="1:10">
      <c r="A359" s="592"/>
      <c r="B359" s="1450"/>
      <c r="G359" s="1450"/>
      <c r="H359" s="1497"/>
      <c r="I359" s="1450"/>
      <c r="J359" s="1450"/>
    </row>
    <row r="361" spans="1:10" ht="16.5" thickBot="1"/>
    <row r="362" spans="1:10" ht="16.5" thickTop="1">
      <c r="A362" s="1500"/>
      <c r="E362" s="2011" t="s">
        <v>330</v>
      </c>
      <c r="F362" s="2175"/>
      <c r="G362" s="2176" t="s">
        <v>104</v>
      </c>
      <c r="H362" s="2177" t="s">
        <v>105</v>
      </c>
      <c r="I362" s="2178" t="s">
        <v>106</v>
      </c>
      <c r="J362" s="325"/>
    </row>
    <row r="363" spans="1:10" ht="16.5" thickBot="1">
      <c r="A363" s="1501"/>
      <c r="B363" s="1502"/>
      <c r="C363" s="1502"/>
      <c r="D363" s="1502"/>
      <c r="E363" s="2172"/>
      <c r="F363" s="2173"/>
      <c r="G363" s="2161"/>
      <c r="H363" s="2164"/>
      <c r="I363" s="2167"/>
      <c r="J363" s="309" t="s">
        <v>98</v>
      </c>
    </row>
    <row r="364" spans="1:10" ht="16.5" thickBot="1">
      <c r="A364" s="107" t="s">
        <v>469</v>
      </c>
      <c r="B364" s="108"/>
      <c r="C364" s="1502"/>
      <c r="D364" s="1502"/>
      <c r="E364" s="310" t="s">
        <v>405</v>
      </c>
      <c r="F364" s="310" t="s">
        <v>560</v>
      </c>
      <c r="G364" s="2162"/>
      <c r="H364" s="2165"/>
      <c r="I364" s="2168"/>
      <c r="J364" s="313" t="s">
        <v>107</v>
      </c>
    </row>
    <row r="365" spans="1:10" ht="16.5" thickTop="1">
      <c r="A365" s="107"/>
      <c r="B365" s="108" t="s">
        <v>748</v>
      </c>
      <c r="C365" s="1502"/>
      <c r="D365" s="1502"/>
      <c r="E365" s="182" t="str">
        <f>Ratios!C13</f>
        <v>PROD</v>
      </c>
      <c r="F365" s="765"/>
      <c r="G365" s="182">
        <f>Ratios!D13</f>
        <v>0</v>
      </c>
      <c r="H365" s="182">
        <f>Ratios!E13</f>
        <v>0</v>
      </c>
      <c r="I365" s="182">
        <f>Ratios!F13</f>
        <v>0</v>
      </c>
      <c r="J365" s="182">
        <f>Ratios!G13</f>
        <v>0</v>
      </c>
    </row>
    <row r="366" spans="1:10">
      <c r="A366" s="107"/>
      <c r="B366" s="108" t="s">
        <v>749</v>
      </c>
      <c r="C366" s="1502"/>
      <c r="D366" s="1502"/>
      <c r="E366" s="182" t="str">
        <f>Ratios!C14</f>
        <v>TRANS</v>
      </c>
      <c r="F366" s="764"/>
      <c r="G366" s="182">
        <f>Ratios!D14</f>
        <v>0</v>
      </c>
      <c r="H366" s="182">
        <f>Ratios!E14</f>
        <v>0</v>
      </c>
      <c r="I366" s="182">
        <f>Ratios!F14</f>
        <v>0</v>
      </c>
      <c r="J366" s="182">
        <f>Ratios!G14</f>
        <v>0</v>
      </c>
    </row>
    <row r="367" spans="1:10">
      <c r="A367" s="107"/>
      <c r="B367" s="108" t="s">
        <v>750</v>
      </c>
      <c r="C367" s="1502"/>
      <c r="D367" s="1502"/>
      <c r="E367" s="182" t="str">
        <f>Ratios!C15</f>
        <v>DIST</v>
      </c>
      <c r="F367" s="764"/>
      <c r="G367" s="182">
        <f>Ratios!D15</f>
        <v>0</v>
      </c>
      <c r="H367" s="182">
        <f>Ratios!E15</f>
        <v>0</v>
      </c>
      <c r="I367" s="182">
        <f>Ratios!F15</f>
        <v>0</v>
      </c>
      <c r="J367" s="182">
        <f>Ratios!G15</f>
        <v>0</v>
      </c>
    </row>
    <row r="368" spans="1:10">
      <c r="A368" s="107"/>
      <c r="B368" s="108" t="s">
        <v>751</v>
      </c>
      <c r="C368" s="1502"/>
      <c r="D368" s="1502"/>
      <c r="E368" s="182" t="str">
        <f>Ratios!C16</f>
        <v>DIST</v>
      </c>
      <c r="F368" s="764"/>
      <c r="G368" s="182">
        <f>Ratios!D16</f>
        <v>0</v>
      </c>
      <c r="H368" s="182">
        <f>Ratios!E16</f>
        <v>0</v>
      </c>
      <c r="I368" s="182">
        <f>Ratios!F16</f>
        <v>0</v>
      </c>
      <c r="J368" s="182">
        <f>Ratios!G16</f>
        <v>0</v>
      </c>
    </row>
    <row r="369" spans="1:10">
      <c r="A369" s="107"/>
      <c r="B369" s="108" t="s">
        <v>752</v>
      </c>
      <c r="C369" s="1502"/>
      <c r="D369" s="1502"/>
      <c r="E369" s="182" t="str">
        <f>Ratios!C17</f>
        <v>DIST</v>
      </c>
      <c r="F369" s="764"/>
      <c r="G369" s="182">
        <f>Ratios!D17</f>
        <v>0</v>
      </c>
      <c r="H369" s="182">
        <f>Ratios!E17</f>
        <v>0</v>
      </c>
      <c r="I369" s="182">
        <f>Ratios!F17</f>
        <v>0</v>
      </c>
      <c r="J369" s="182">
        <f>Ratios!G17</f>
        <v>0</v>
      </c>
    </row>
    <row r="370" spans="1:10">
      <c r="A370" s="107"/>
      <c r="B370" s="108" t="s">
        <v>753</v>
      </c>
      <c r="C370" s="1502"/>
      <c r="D370" s="1502"/>
      <c r="E370" s="182" t="str">
        <f>Ratios!C18</f>
        <v>DIST</v>
      </c>
      <c r="F370" s="764"/>
      <c r="G370" s="182">
        <f>Ratios!D18</f>
        <v>0</v>
      </c>
      <c r="H370" s="182">
        <f>Ratios!E18</f>
        <v>0</v>
      </c>
      <c r="I370" s="182">
        <f>Ratios!F18</f>
        <v>0</v>
      </c>
      <c r="J370" s="182">
        <f>Ratios!G18</f>
        <v>0</v>
      </c>
    </row>
    <row r="371" spans="1:10">
      <c r="A371" s="107"/>
      <c r="B371" s="108" t="s">
        <v>754</v>
      </c>
      <c r="C371" s="1502"/>
      <c r="D371" s="1502"/>
      <c r="E371" s="182" t="str">
        <f>Ratios!C19</f>
        <v>PTD</v>
      </c>
      <c r="F371" s="764"/>
      <c r="G371" s="182">
        <f>Ratios!D19</f>
        <v>0</v>
      </c>
      <c r="H371" s="182">
        <f>Ratios!E19</f>
        <v>0</v>
      </c>
      <c r="I371" s="182">
        <f>Ratios!F19</f>
        <v>0</v>
      </c>
      <c r="J371" s="182">
        <f>Ratios!G19</f>
        <v>0</v>
      </c>
    </row>
    <row r="372" spans="1:10">
      <c r="A372" s="1503"/>
      <c r="B372" s="730"/>
      <c r="C372" s="1502"/>
      <c r="D372" s="1502"/>
      <c r="E372" s="1502"/>
      <c r="F372" s="1502"/>
      <c r="G372" s="1504"/>
      <c r="H372" s="1504"/>
      <c r="I372" s="1504"/>
      <c r="J372" s="1504"/>
    </row>
    <row r="373" spans="1:10">
      <c r="A373" s="107" t="s">
        <v>471</v>
      </c>
      <c r="B373" s="108"/>
      <c r="C373" s="1502"/>
      <c r="D373" s="1502"/>
      <c r="E373" s="1505"/>
      <c r="F373" s="1506"/>
      <c r="G373" s="1507">
        <f>Ratios!D21</f>
        <v>0</v>
      </c>
      <c r="H373" s="1507">
        <f>Ratios!E21</f>
        <v>0</v>
      </c>
      <c r="I373" s="1507">
        <f>Ratios!F21</f>
        <v>0</v>
      </c>
      <c r="J373" s="1507">
        <f>Ratios!G21</f>
        <v>0</v>
      </c>
    </row>
    <row r="374" spans="1:10">
      <c r="A374" s="1501"/>
      <c r="B374" s="1502"/>
      <c r="C374" s="1502"/>
      <c r="D374" s="1502"/>
      <c r="E374" s="1502"/>
      <c r="F374" s="1502"/>
      <c r="G374" s="1508">
        <f>Ratios!D22</f>
        <v>0</v>
      </c>
      <c r="H374" s="1508">
        <f>Ratios!E22</f>
        <v>0</v>
      </c>
      <c r="I374" s="1508">
        <f>Ratios!F22</f>
        <v>0</v>
      </c>
      <c r="J374" s="1508">
        <f>Ratios!G22</f>
        <v>0</v>
      </c>
    </row>
    <row r="375" spans="1:10">
      <c r="A375" s="1501"/>
      <c r="B375" s="1502"/>
      <c r="C375" s="1502"/>
      <c r="D375" s="1502"/>
      <c r="E375" s="1502"/>
      <c r="F375" s="1502"/>
      <c r="G375" s="1509"/>
      <c r="H375" s="1510"/>
      <c r="I375" s="1510"/>
      <c r="J375" s="1510"/>
    </row>
    <row r="376" spans="1:10">
      <c r="A376" s="1501"/>
      <c r="B376" s="1502"/>
      <c r="C376" s="1502"/>
      <c r="D376" s="1502"/>
      <c r="E376" s="1502"/>
      <c r="F376" s="1502"/>
      <c r="G376" s="1509"/>
      <c r="H376" s="1510"/>
      <c r="I376" s="1510"/>
      <c r="J376" s="1510"/>
    </row>
    <row r="377" spans="1:10" ht="16.5" thickBot="1">
      <c r="A377" s="1501"/>
      <c r="B377" s="1502"/>
      <c r="C377" s="10"/>
      <c r="D377" s="196"/>
      <c r="E377" s="1502"/>
      <c r="F377" s="1502"/>
      <c r="G377" s="1509"/>
      <c r="H377" s="1510"/>
      <c r="I377" s="1510"/>
      <c r="J377" s="1510"/>
    </row>
    <row r="378" spans="1:10" ht="17.25" thickTop="1" thickBot="1">
      <c r="A378" s="1501"/>
      <c r="B378" s="1511" t="s">
        <v>326</v>
      </c>
      <c r="C378" s="1512"/>
      <c r="D378" s="954"/>
      <c r="E378" s="954"/>
      <c r="F378" s="954"/>
      <c r="G378" s="955"/>
      <c r="H378" s="1510"/>
      <c r="I378" s="1510"/>
      <c r="J378" s="1510"/>
    </row>
    <row r="379" spans="1:10" ht="16.5" thickBot="1">
      <c r="A379" s="1501"/>
      <c r="B379" s="107"/>
      <c r="C379" s="108"/>
      <c r="D379" s="1513"/>
      <c r="E379" s="959"/>
      <c r="F379" s="959"/>
      <c r="G379" s="959"/>
      <c r="H379" s="1510"/>
      <c r="I379" s="1510"/>
      <c r="J379" s="1510"/>
    </row>
    <row r="380" spans="1:10" ht="16.5" thickBot="1">
      <c r="A380" s="1501"/>
      <c r="B380" s="107" t="s">
        <v>484</v>
      </c>
      <c r="C380" s="108"/>
      <c r="D380" s="1514" t="str">
        <f>Ratios!D78</f>
        <v>DIST</v>
      </c>
      <c r="E380" s="959">
        <f>Ratios!E78</f>
        <v>0</v>
      </c>
      <c r="F380" s="959">
        <f>Ratios!F78</f>
        <v>0</v>
      </c>
      <c r="G380" s="959">
        <f>Ratios!G78</f>
        <v>1</v>
      </c>
      <c r="H380" s="1510"/>
      <c r="I380" s="1510"/>
      <c r="J380" s="1510"/>
    </row>
    <row r="381" spans="1:10" ht="16.5" thickBot="1">
      <c r="A381" s="1501"/>
      <c r="B381" s="107" t="s">
        <v>485</v>
      </c>
      <c r="C381" s="108"/>
      <c r="D381" s="1514" t="str">
        <f>Ratios!D79</f>
        <v>PROD</v>
      </c>
      <c r="E381" s="959">
        <f>Ratios!E79</f>
        <v>1</v>
      </c>
      <c r="F381" s="959">
        <f>Ratios!F79</f>
        <v>0</v>
      </c>
      <c r="G381" s="959">
        <f>Ratios!G79</f>
        <v>0</v>
      </c>
      <c r="H381" s="1510"/>
      <c r="I381" s="1510"/>
      <c r="J381" s="1510"/>
    </row>
    <row r="382" spans="1:10" ht="16.5" thickBot="1">
      <c r="A382" s="1501"/>
      <c r="B382" s="107" t="s">
        <v>486</v>
      </c>
      <c r="C382" s="108"/>
      <c r="D382" s="1514" t="str">
        <f>Ratios!D80</f>
        <v>TRANS</v>
      </c>
      <c r="E382" s="959">
        <f>Ratios!E80</f>
        <v>0</v>
      </c>
      <c r="F382" s="959">
        <f>Ratios!F80</f>
        <v>1</v>
      </c>
      <c r="G382" s="959">
        <f>Ratios!G80</f>
        <v>0</v>
      </c>
      <c r="H382" s="1510"/>
      <c r="I382" s="1510"/>
      <c r="J382" s="1510"/>
    </row>
    <row r="383" spans="1:10" ht="16.5" thickBot="1">
      <c r="A383" s="1501"/>
      <c r="B383" s="107" t="s">
        <v>487</v>
      </c>
      <c r="C383" s="108"/>
      <c r="D383" s="1514" t="str">
        <f>Ratios!D81</f>
        <v>DIRECT</v>
      </c>
      <c r="E383" s="959">
        <f>Ratios!E81</f>
        <v>0</v>
      </c>
      <c r="F383" s="959">
        <f>Ratios!F81</f>
        <v>0</v>
      </c>
      <c r="G383" s="959">
        <f>Ratios!G81</f>
        <v>0</v>
      </c>
      <c r="H383" s="1510"/>
      <c r="I383" s="1510"/>
      <c r="J383" s="1510"/>
    </row>
    <row r="384" spans="1:10" ht="16.5" thickBot="1">
      <c r="A384" s="1501"/>
      <c r="B384" s="107" t="s">
        <v>92</v>
      </c>
      <c r="C384" s="108"/>
      <c r="D384" s="1514" t="str">
        <f>Ratios!D82</f>
        <v>GP</v>
      </c>
      <c r="E384" s="959">
        <f>Ratios!E82</f>
        <v>0</v>
      </c>
      <c r="F384" s="959">
        <f>Ratios!F82</f>
        <v>0</v>
      </c>
      <c r="G384" s="959">
        <f>Ratios!G82</f>
        <v>0</v>
      </c>
      <c r="H384" s="1510"/>
      <c r="I384" s="1510"/>
      <c r="J384" s="1510"/>
    </row>
    <row r="385" spans="1:10" ht="16.5" thickBot="1">
      <c r="A385" s="1501"/>
      <c r="B385" s="107" t="s">
        <v>94</v>
      </c>
      <c r="C385" s="108"/>
      <c r="D385" s="1514" t="str">
        <f>Ratios!D83</f>
        <v>GPM</v>
      </c>
      <c r="E385" s="959">
        <f>Ratios!E83</f>
        <v>0</v>
      </c>
      <c r="F385" s="959">
        <f>Ratios!F83</f>
        <v>0</v>
      </c>
      <c r="G385" s="959">
        <f>Ratios!G83</f>
        <v>0</v>
      </c>
      <c r="H385" s="1510"/>
      <c r="I385" s="1510"/>
      <c r="J385" s="1510"/>
    </row>
    <row r="386" spans="1:10" ht="16.5" thickBot="1">
      <c r="A386" s="1501"/>
      <c r="B386" s="107" t="s">
        <v>127</v>
      </c>
      <c r="C386" s="108"/>
      <c r="D386" s="1514" t="str">
        <f>Ratios!D84</f>
        <v>LABOR</v>
      </c>
      <c r="E386" s="959">
        <f>Ratios!E84</f>
        <v>0</v>
      </c>
      <c r="F386" s="959">
        <f>Ratios!F84</f>
        <v>0</v>
      </c>
      <c r="G386" s="959">
        <f>Ratios!G84</f>
        <v>0</v>
      </c>
      <c r="H386" s="1510"/>
      <c r="I386" s="1510"/>
      <c r="J386" s="1510"/>
    </row>
    <row r="387" spans="1:10" ht="16.5" thickBot="1">
      <c r="A387" s="1501"/>
      <c r="B387" s="107" t="s">
        <v>477</v>
      </c>
      <c r="C387" s="108"/>
      <c r="D387" s="1514" t="str">
        <f>Ratios!D85</f>
        <v>PTD</v>
      </c>
      <c r="E387" s="959">
        <f>Ratios!E85</f>
        <v>0</v>
      </c>
      <c r="F387" s="959">
        <f>Ratios!F85</f>
        <v>0</v>
      </c>
      <c r="G387" s="959">
        <f>Ratios!G85</f>
        <v>0</v>
      </c>
      <c r="H387" s="1510"/>
      <c r="I387" s="1510"/>
      <c r="J387" s="1510"/>
    </row>
    <row r="388" spans="1:10" ht="16.5" thickBot="1">
      <c r="A388" s="1501"/>
      <c r="B388" s="107" t="s">
        <v>488</v>
      </c>
      <c r="C388" s="108"/>
      <c r="D388" s="1514" t="str">
        <f>Ratios!D86</f>
        <v>PTDG</v>
      </c>
      <c r="E388" s="959">
        <f>Ratios!E86</f>
        <v>0</v>
      </c>
      <c r="F388" s="959">
        <f>Ratios!F86</f>
        <v>0</v>
      </c>
      <c r="G388" s="959">
        <f>Ratios!G86</f>
        <v>0</v>
      </c>
      <c r="H388" s="1510"/>
      <c r="I388" s="1510"/>
      <c r="J388" s="1510"/>
    </row>
    <row r="389" spans="1:10" ht="16.5" thickBot="1">
      <c r="A389" s="1501"/>
      <c r="B389" s="114" t="s">
        <v>482</v>
      </c>
      <c r="C389" s="115"/>
      <c r="D389" s="1515" t="str">
        <f>Ratios!D87</f>
        <v>TD</v>
      </c>
      <c r="E389" s="959">
        <f>Ratios!E87</f>
        <v>0</v>
      </c>
      <c r="F389" s="959">
        <f>Ratios!F87</f>
        <v>0</v>
      </c>
      <c r="G389" s="959">
        <f>Ratios!G87</f>
        <v>0</v>
      </c>
      <c r="H389" s="1510"/>
      <c r="I389" s="1510"/>
      <c r="J389" s="1510"/>
    </row>
    <row r="390" spans="1:10" ht="16.5" thickTop="1">
      <c r="A390" s="1501"/>
      <c r="B390" s="1502"/>
      <c r="C390" s="1502"/>
      <c r="D390" s="1502"/>
      <c r="E390" s="1502"/>
      <c r="F390" s="1502"/>
      <c r="G390" s="1516"/>
      <c r="H390" s="1516"/>
      <c r="I390" s="1516"/>
      <c r="J390" s="1516"/>
    </row>
    <row r="391" spans="1:10">
      <c r="A391" s="1501"/>
      <c r="B391" s="1502"/>
      <c r="C391" s="1502"/>
      <c r="D391" s="1502"/>
      <c r="E391" s="1502"/>
      <c r="F391" s="1502"/>
      <c r="G391" s="1510"/>
      <c r="H391" s="1510"/>
      <c r="I391" s="1510"/>
      <c r="J391" s="1510"/>
    </row>
    <row r="392" spans="1:10">
      <c r="A392" s="1501"/>
      <c r="B392" s="1502"/>
      <c r="C392" s="1502"/>
      <c r="D392" s="1502"/>
      <c r="E392" s="1502"/>
      <c r="F392" s="1502"/>
      <c r="G392" s="1509"/>
      <c r="H392" s="1510"/>
      <c r="I392" s="1510"/>
      <c r="J392" s="1510"/>
    </row>
    <row r="393" spans="1:10">
      <c r="A393" s="1501"/>
      <c r="B393" s="1502"/>
      <c r="C393" s="1502"/>
      <c r="D393" s="1502"/>
      <c r="E393" s="1502"/>
      <c r="F393" s="1502"/>
      <c r="G393" s="1509"/>
      <c r="H393" s="1510"/>
      <c r="I393" s="1510"/>
      <c r="J393" s="1510"/>
    </row>
  </sheetData>
  <mergeCells count="25">
    <mergeCell ref="B287:B289"/>
    <mergeCell ref="E287:F288"/>
    <mergeCell ref="K12:K14"/>
    <mergeCell ref="A12:B14"/>
    <mergeCell ref="G12:G14"/>
    <mergeCell ref="H12:H14"/>
    <mergeCell ref="I12:I14"/>
    <mergeCell ref="J12:J14"/>
    <mergeCell ref="B264:B266"/>
    <mergeCell ref="E264:F265"/>
    <mergeCell ref="G264:G266"/>
    <mergeCell ref="H264:H266"/>
    <mergeCell ref="I264:I266"/>
    <mergeCell ref="B171:B173"/>
    <mergeCell ref="E171:F172"/>
    <mergeCell ref="G171:G173"/>
    <mergeCell ref="E362:F363"/>
    <mergeCell ref="G362:G364"/>
    <mergeCell ref="H362:H364"/>
    <mergeCell ref="I362:I364"/>
    <mergeCell ref="H171:H173"/>
    <mergeCell ref="I171:I173"/>
    <mergeCell ref="G287:G289"/>
    <mergeCell ref="H287:H289"/>
    <mergeCell ref="I287:I289"/>
  </mergeCells>
  <pageMargins left="0.7" right="0.7" top="0.75" bottom="0.75" header="0.3" footer="0.3"/>
  <pageSetup orientation="portrait" r:id="rId1"/>
  <headerFooter>
    <oddFooter>&amp;LFY 2016-2017 ASC Filing
&amp;F&amp;CPages &amp;P of &amp;N&amp;R&amp;A
&amp;D</oddFooter>
  </headerFooter>
  <customProperties>
    <customPr name="xxe4aPID" r:id="rId2"/>
  </customPropertie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75"/>
  <dimension ref="B1:O185"/>
  <sheetViews>
    <sheetView workbookViewId="0"/>
  </sheetViews>
  <sheetFormatPr defaultRowHeight="15.75"/>
  <cols>
    <col min="3" max="3" width="54.875" bestFit="1" customWidth="1"/>
    <col min="4" max="4" width="11.125" customWidth="1"/>
    <col min="5" max="5" width="13.625" bestFit="1" customWidth="1"/>
    <col min="6" max="6" width="12.25" bestFit="1" customWidth="1"/>
    <col min="7" max="7" width="13.5" bestFit="1" customWidth="1"/>
    <col min="8" max="8" width="14.125" bestFit="1" customWidth="1"/>
    <col min="13" max="13" width="11.875" bestFit="1" customWidth="1"/>
  </cols>
  <sheetData>
    <row r="1" spans="2:15">
      <c r="C1" s="1068" t="s">
        <v>755</v>
      </c>
      <c r="D1" s="1068" t="s">
        <v>756</v>
      </c>
      <c r="E1" t="s">
        <v>261</v>
      </c>
      <c r="F1" t="s">
        <v>96</v>
      </c>
      <c r="G1" s="1068" t="s">
        <v>729</v>
      </c>
      <c r="H1" s="1068" t="s">
        <v>730</v>
      </c>
      <c r="I1" t="s">
        <v>104</v>
      </c>
      <c r="J1" t="s">
        <v>105</v>
      </c>
      <c r="K1" t="s">
        <v>106</v>
      </c>
      <c r="L1" s="1068" t="s">
        <v>464</v>
      </c>
      <c r="M1" s="1068" t="s">
        <v>757</v>
      </c>
      <c r="N1" s="1068" t="s">
        <v>758</v>
      </c>
      <c r="O1" s="1068" t="s">
        <v>759</v>
      </c>
    </row>
    <row r="2" spans="2:15">
      <c r="B2">
        <v>3</v>
      </c>
      <c r="C2" t="s">
        <v>145</v>
      </c>
      <c r="D2" s="1068" t="e">
        <f>'Sch 1- Rate Base '!E5:G5</f>
        <v>#VALUE!</v>
      </c>
      <c r="E2" s="1521" t="str">
        <f>+VLOOKUP($C2,ForecastImport!$B$15:$J$394,COLUMN()-3,FALSE)</f>
        <v>204-207</v>
      </c>
      <c r="F2">
        <f>+VLOOKUP($C2,ForecastImport!$B$15:$J$394,COLUMN()-3,FALSE)</f>
        <v>301</v>
      </c>
      <c r="G2" t="str">
        <f>+VLOOKUP($C2,ForecastImport!$B$15:$J$394,COLUMN()-3,FALSE)</f>
        <v>DIST</v>
      </c>
      <c r="H2" t="str">
        <f>+VLOOKUP($C2,ForecastImport!$B$15:$J$394,COLUMN()-3,FALSE)</f>
        <v xml:space="preserve"> </v>
      </c>
      <c r="I2">
        <f>+VLOOKUP($C2,ForecastImport!$B$15:$J$394,COLUMN()-3,FALSE)</f>
        <v>0</v>
      </c>
      <c r="J2">
        <f>+VLOOKUP($C2,ForecastImport!$B$15:$J$394,COLUMN()-3,FALSE)</f>
        <v>0</v>
      </c>
      <c r="K2">
        <f>+VLOOKUP($C2,ForecastImport!$B$15:$J$394,COLUMN()-3,FALSE)</f>
        <v>0</v>
      </c>
      <c r="L2">
        <f>+VLOOKUP($C2,ForecastImport!$B$15:$J$394,COLUMN()-3,FALSE)</f>
        <v>0</v>
      </c>
    </row>
    <row r="3" spans="2:15">
      <c r="B3">
        <v>4</v>
      </c>
      <c r="C3" t="s">
        <v>146</v>
      </c>
      <c r="D3" s="1068" t="e">
        <f>'Sch 1- Rate Base '!E6:G6</f>
        <v>#VALUE!</v>
      </c>
      <c r="E3" s="1521" t="str">
        <f>+VLOOKUP($C3,ForecastImport!$B$15:$J$394,COLUMN()-3,FALSE)</f>
        <v>204-207</v>
      </c>
      <c r="F3">
        <f>+VLOOKUP($C3,ForecastImport!$B$15:$J$394,COLUMN()-3,FALSE)</f>
        <v>302</v>
      </c>
      <c r="G3" t="str">
        <f>+VLOOKUP($C3,ForecastImport!$B$15:$J$394,COLUMN()-3,FALSE)</f>
        <v>DIRECT</v>
      </c>
      <c r="H3" t="str">
        <f>+VLOOKUP($C3,ForecastImport!$B$15:$J$394,COLUMN()-3,FALSE)</f>
        <v>PTD</v>
      </c>
      <c r="I3">
        <f>+VLOOKUP($C3,ForecastImport!$B$15:$J$394,COLUMN()-3,FALSE)</f>
        <v>0</v>
      </c>
      <c r="J3">
        <f>+VLOOKUP($C3,ForecastImport!$B$15:$J$394,COLUMN()-3,FALSE)</f>
        <v>0</v>
      </c>
      <c r="K3">
        <f>+VLOOKUP($C3,ForecastImport!$B$15:$J$394,COLUMN()-3,FALSE)</f>
        <v>0</v>
      </c>
      <c r="L3">
        <f>+VLOOKUP($C3,ForecastImport!$B$15:$J$394,COLUMN()-3,FALSE)</f>
        <v>0</v>
      </c>
    </row>
    <row r="4" spans="2:15">
      <c r="B4">
        <v>5</v>
      </c>
      <c r="C4" t="s">
        <v>147</v>
      </c>
      <c r="D4" s="1068" t="e">
        <f>'Sch 1- Rate Base '!E7:G7</f>
        <v>#VALUE!</v>
      </c>
      <c r="E4" s="1521" t="str">
        <f>+VLOOKUP($C4,ForecastImport!$B$15:$J$394,COLUMN()-3,FALSE)</f>
        <v>204-207</v>
      </c>
      <c r="F4">
        <f>+VLOOKUP($C4,ForecastImport!$B$15:$J$394,COLUMN()-3,FALSE)</f>
        <v>303</v>
      </c>
      <c r="G4" t="str">
        <f>+VLOOKUP($C4,ForecastImport!$B$15:$J$394,COLUMN()-3,FALSE)</f>
        <v>DIRECT</v>
      </c>
      <c r="H4" t="str">
        <f>+VLOOKUP($C4,ForecastImport!$B$15:$J$394,COLUMN()-3,FALSE)</f>
        <v>DIST</v>
      </c>
      <c r="I4">
        <f>+VLOOKUP($C4,ForecastImport!$B$15:$J$394,COLUMN()-3,FALSE)</f>
        <v>0</v>
      </c>
      <c r="J4">
        <f>+VLOOKUP($C4,ForecastImport!$B$15:$J$394,COLUMN()-3,FALSE)</f>
        <v>0</v>
      </c>
      <c r="K4">
        <f>+VLOOKUP($C4,ForecastImport!$B$15:$J$394,COLUMN()-3,FALSE)</f>
        <v>0</v>
      </c>
      <c r="L4">
        <f>+VLOOKUP($C4,ForecastImport!$B$15:$J$394,COLUMN()-3,FALSE)</f>
        <v>0</v>
      </c>
    </row>
    <row r="5" spans="2:15">
      <c r="B5">
        <v>9</v>
      </c>
      <c r="C5" t="s">
        <v>111</v>
      </c>
      <c r="D5" s="1068" t="e">
        <f>'Sch 1- Rate Base '!E8:G8</f>
        <v>#VALUE!</v>
      </c>
      <c r="E5" s="1521" t="str">
        <f>+VLOOKUP($C5,ForecastImport!$B$15:$J$394,COLUMN()-3,FALSE)</f>
        <v>204-207</v>
      </c>
      <c r="F5" s="1521" t="str">
        <f>+VLOOKUP($C5,ForecastImport!$B$15:$J$394,COLUMN()-3,FALSE)</f>
        <v>310-317</v>
      </c>
      <c r="G5" t="str">
        <f>+VLOOKUP($C5,ForecastImport!$B$15:$J$394,COLUMN()-3,FALSE)</f>
        <v>PROD</v>
      </c>
      <c r="H5">
        <f>+VLOOKUP($C5,ForecastImport!$B$15:$J$394,COLUMN()-3,FALSE)</f>
        <v>0</v>
      </c>
      <c r="I5">
        <f>+VLOOKUP($C5,ForecastImport!$B$15:$J$394,COLUMN()-3,FALSE)</f>
        <v>0</v>
      </c>
      <c r="J5">
        <f>+VLOOKUP($C5,ForecastImport!$B$15:$J$394,COLUMN()-3,FALSE)</f>
        <v>0</v>
      </c>
      <c r="K5">
        <f>+VLOOKUP($C5,ForecastImport!$B$15:$J$394,COLUMN()-3,FALSE)</f>
        <v>0</v>
      </c>
      <c r="L5">
        <f>+VLOOKUP($C5,ForecastImport!$B$15:$J$394,COLUMN()-3,FALSE)</f>
        <v>0</v>
      </c>
    </row>
    <row r="6" spans="2:15">
      <c r="B6">
        <v>10</v>
      </c>
      <c r="C6" t="s">
        <v>113</v>
      </c>
      <c r="D6" s="1068" t="e">
        <f>'Sch 1- Rate Base '!E9:G9</f>
        <v>#VALUE!</v>
      </c>
      <c r="E6" s="1521" t="str">
        <f>+VLOOKUP($C6,ForecastImport!$B$15:$J$394,COLUMN()-3,FALSE)</f>
        <v>204-207</v>
      </c>
      <c r="F6" s="1521" t="str">
        <f>+VLOOKUP($C6,ForecastImport!$B$15:$J$394,COLUMN()-3,FALSE)</f>
        <v>320-326</v>
      </c>
      <c r="G6" t="str">
        <f>+VLOOKUP($C6,ForecastImport!$B$15:$J$394,COLUMN()-3,FALSE)</f>
        <v>PROD</v>
      </c>
      <c r="H6">
        <f>+VLOOKUP($C6,ForecastImport!$B$15:$J$394,COLUMN()-3,FALSE)</f>
        <v>0</v>
      </c>
      <c r="I6">
        <f>+VLOOKUP($C6,ForecastImport!$B$15:$J$394,COLUMN()-3,FALSE)</f>
        <v>0</v>
      </c>
      <c r="J6">
        <f>+VLOOKUP($C6,ForecastImport!$B$15:$J$394,COLUMN()-3,FALSE)</f>
        <v>0</v>
      </c>
      <c r="K6">
        <f>+VLOOKUP($C6,ForecastImport!$B$15:$J$394,COLUMN()-3,FALSE)</f>
        <v>0</v>
      </c>
      <c r="L6">
        <f>+VLOOKUP($C6,ForecastImport!$B$15:$J$394,COLUMN()-3,FALSE)</f>
        <v>0</v>
      </c>
    </row>
    <row r="7" spans="2:15">
      <c r="B7">
        <v>11</v>
      </c>
      <c r="C7" t="s">
        <v>115</v>
      </c>
      <c r="D7" s="1068" t="e">
        <f>'Sch 1- Rate Base '!E10:G10</f>
        <v>#VALUE!</v>
      </c>
      <c r="E7" s="1521" t="str">
        <f>+VLOOKUP($C7,ForecastImport!$B$15:$J$394,COLUMN()-3,FALSE)</f>
        <v>204-207</v>
      </c>
      <c r="F7" s="1521" t="str">
        <f>+VLOOKUP($C7,ForecastImport!$B$15:$J$394,COLUMN()-3,FALSE)</f>
        <v>330-337</v>
      </c>
      <c r="G7" t="str">
        <f>+VLOOKUP($C7,ForecastImport!$B$15:$J$394,COLUMN()-3,FALSE)</f>
        <v>PROD</v>
      </c>
      <c r="H7">
        <f>+VLOOKUP($C7,ForecastImport!$B$15:$J$394,COLUMN()-3,FALSE)</f>
        <v>0</v>
      </c>
      <c r="I7">
        <f>+VLOOKUP($C7,ForecastImport!$B$15:$J$394,COLUMN()-3,FALSE)</f>
        <v>0</v>
      </c>
      <c r="J7">
        <f>+VLOOKUP($C7,ForecastImport!$B$15:$J$394,COLUMN()-3,FALSE)</f>
        <v>0</v>
      </c>
      <c r="K7">
        <f>+VLOOKUP($C7,ForecastImport!$B$15:$J$394,COLUMN()-3,FALSE)</f>
        <v>0</v>
      </c>
      <c r="L7">
        <f>+VLOOKUP($C7,ForecastImport!$B$15:$J$394,COLUMN()-3,FALSE)</f>
        <v>0</v>
      </c>
    </row>
    <row r="8" spans="2:15">
      <c r="B8">
        <v>12</v>
      </c>
      <c r="C8" t="s">
        <v>117</v>
      </c>
      <c r="D8" s="1068" t="e">
        <f>'Sch 1- Rate Base '!E11:G11</f>
        <v>#VALUE!</v>
      </c>
      <c r="E8" s="1521" t="str">
        <f>+VLOOKUP($C8,ForecastImport!$B$15:$J$394,COLUMN()-3,FALSE)</f>
        <v>204-207</v>
      </c>
      <c r="F8" s="1521" t="str">
        <f>+VLOOKUP($C8,ForecastImport!$B$15:$J$394,COLUMN()-3,FALSE)</f>
        <v>340-347</v>
      </c>
      <c r="G8" t="str">
        <f>+VLOOKUP($C8,ForecastImport!$B$15:$J$394,COLUMN()-3,FALSE)</f>
        <v>PROD</v>
      </c>
      <c r="H8">
        <f>+VLOOKUP($C8,ForecastImport!$B$15:$J$394,COLUMN()-3,FALSE)</f>
        <v>0</v>
      </c>
      <c r="I8">
        <f>+VLOOKUP($C8,ForecastImport!$B$15:$J$394,COLUMN()-3,FALSE)</f>
        <v>0</v>
      </c>
      <c r="J8">
        <f>+VLOOKUP($C8,ForecastImport!$B$15:$J$394,COLUMN()-3,FALSE)</f>
        <v>0</v>
      </c>
      <c r="K8">
        <f>+VLOOKUP($C8,ForecastImport!$B$15:$J$394,COLUMN()-3,FALSE)</f>
        <v>0</v>
      </c>
      <c r="L8">
        <f>+VLOOKUP($C8,ForecastImport!$B$15:$J$394,COLUMN()-3,FALSE)</f>
        <v>0</v>
      </c>
    </row>
    <row r="9" spans="2:15">
      <c r="B9">
        <v>16</v>
      </c>
      <c r="C9" t="s">
        <v>452</v>
      </c>
      <c r="D9" s="1068" t="e">
        <f>'Sch 1- Rate Base '!E12:G12</f>
        <v>#VALUE!</v>
      </c>
      <c r="E9" s="1521" t="str">
        <f>+VLOOKUP($C9,ForecastImport!$B$15:$J$394,COLUMN()-3,FALSE)</f>
        <v>204-207</v>
      </c>
      <c r="F9" s="1521" t="str">
        <f>+VLOOKUP($C9,ForecastImport!$B$15:$J$394,COLUMN()-3,FALSE)</f>
        <v>350-359.1</v>
      </c>
      <c r="G9" t="str">
        <f>+VLOOKUP($C9,ForecastImport!$B$15:$J$394,COLUMN()-3,FALSE)</f>
        <v>TRANS</v>
      </c>
      <c r="H9">
        <f>+VLOOKUP($C9,ForecastImport!$B$15:$J$394,COLUMN()-3,FALSE)</f>
        <v>0</v>
      </c>
      <c r="I9">
        <f>+VLOOKUP($C9,ForecastImport!$B$15:$J$394,COLUMN()-3,FALSE)</f>
        <v>0</v>
      </c>
      <c r="J9">
        <f>+VLOOKUP($C9,ForecastImport!$B$15:$J$394,COLUMN()-3,FALSE)</f>
        <v>0</v>
      </c>
      <c r="K9">
        <f>+VLOOKUP($C9,ForecastImport!$B$15:$J$394,COLUMN()-3,FALSE)</f>
        <v>0</v>
      </c>
      <c r="L9">
        <f>+VLOOKUP($C9,ForecastImport!$B$15:$J$394,COLUMN()-3,FALSE)</f>
        <v>0</v>
      </c>
    </row>
    <row r="10" spans="2:15">
      <c r="B10">
        <v>20</v>
      </c>
      <c r="C10" t="s">
        <v>140</v>
      </c>
      <c r="D10" s="1068" t="e">
        <f>'Sch 1- Rate Base '!E13:G13</f>
        <v>#VALUE!</v>
      </c>
      <c r="E10" s="1521" t="str">
        <f>+VLOOKUP($C10,ForecastImport!$B$15:$J$394,COLUMN()-3,FALSE)</f>
        <v>204-207</v>
      </c>
      <c r="F10" s="1521" t="str">
        <f>+VLOOKUP($C10,ForecastImport!$B$15:$J$394,COLUMN()-3,FALSE)</f>
        <v>360-374</v>
      </c>
      <c r="G10" t="str">
        <f>+VLOOKUP($C10,ForecastImport!$B$15:$J$394,COLUMN()-3,FALSE)</f>
        <v>DIST</v>
      </c>
      <c r="H10">
        <f>+VLOOKUP($C10,ForecastImport!$B$15:$J$394,COLUMN()-3,FALSE)</f>
        <v>0</v>
      </c>
      <c r="I10">
        <f>+VLOOKUP($C10,ForecastImport!$B$15:$J$394,COLUMN()-3,FALSE)</f>
        <v>0</v>
      </c>
      <c r="J10">
        <f>+VLOOKUP($C10,ForecastImport!$B$15:$J$394,COLUMN()-3,FALSE)</f>
        <v>0</v>
      </c>
      <c r="K10">
        <f>+VLOOKUP($C10,ForecastImport!$B$15:$J$394,COLUMN()-3,FALSE)</f>
        <v>0</v>
      </c>
      <c r="L10">
        <f>+VLOOKUP($C10,ForecastImport!$B$15:$J$394,COLUMN()-3,FALSE)</f>
        <v>0</v>
      </c>
    </row>
    <row r="11" spans="2:15">
      <c r="B11">
        <v>24</v>
      </c>
      <c r="C11" t="s">
        <v>125</v>
      </c>
      <c r="D11" s="1068" t="e">
        <f>'Sch 1- Rate Base '!E14:G14</f>
        <v>#VALUE!</v>
      </c>
      <c r="E11" s="1521" t="str">
        <f>+VLOOKUP($C11,ForecastImport!$B$15:$J$394,COLUMN()-3,FALSE)</f>
        <v>204-207</v>
      </c>
      <c r="F11">
        <f>+VLOOKUP($C11,ForecastImport!$B$15:$J$394,COLUMN()-3,FALSE)</f>
        <v>389</v>
      </c>
      <c r="G11" t="str">
        <f>+VLOOKUP($C11,ForecastImport!$B$15:$J$394,COLUMN()-3,FALSE)</f>
        <v>PTD</v>
      </c>
      <c r="H11">
        <f>+VLOOKUP($C11,ForecastImport!$B$15:$J$394,COLUMN()-3,FALSE)</f>
        <v>0</v>
      </c>
      <c r="I11">
        <f>+VLOOKUP($C11,ForecastImport!$B$15:$J$394,COLUMN()-3,FALSE)</f>
        <v>0</v>
      </c>
      <c r="J11">
        <f>+VLOOKUP($C11,ForecastImport!$B$15:$J$394,COLUMN()-3,FALSE)</f>
        <v>0</v>
      </c>
      <c r="K11">
        <f>+VLOOKUP($C11,ForecastImport!$B$15:$J$394,COLUMN()-3,FALSE)</f>
        <v>0</v>
      </c>
      <c r="L11">
        <f>+VLOOKUP($C11,ForecastImport!$B$15:$J$394,COLUMN()-3,FALSE)</f>
        <v>0</v>
      </c>
    </row>
    <row r="12" spans="2:15">
      <c r="B12">
        <v>25</v>
      </c>
      <c r="C12" t="s">
        <v>126</v>
      </c>
      <c r="D12" s="1068" t="e">
        <f>'Sch 1- Rate Base '!E15:G15</f>
        <v>#VALUE!</v>
      </c>
      <c r="E12" s="1521" t="str">
        <f>+VLOOKUP($C12,ForecastImport!$B$15:$J$394,COLUMN()-3,FALSE)</f>
        <v>204-207</v>
      </c>
      <c r="F12">
        <f>+VLOOKUP($C12,ForecastImport!$B$15:$J$394,COLUMN()-3,FALSE)</f>
        <v>390</v>
      </c>
      <c r="G12" t="str">
        <f>+VLOOKUP($C12,ForecastImport!$B$15:$J$394,COLUMN()-3,FALSE)</f>
        <v>PTD</v>
      </c>
      <c r="H12">
        <f>+VLOOKUP($C12,ForecastImport!$B$15:$J$394,COLUMN()-3,FALSE)</f>
        <v>0</v>
      </c>
      <c r="I12">
        <f>+VLOOKUP($C12,ForecastImport!$B$15:$J$394,COLUMN()-3,FALSE)</f>
        <v>0</v>
      </c>
      <c r="J12">
        <f>+VLOOKUP($C12,ForecastImport!$B$15:$J$394,COLUMN()-3,FALSE)</f>
        <v>0</v>
      </c>
      <c r="K12">
        <f>+VLOOKUP($C12,ForecastImport!$B$15:$J$394,COLUMN()-3,FALSE)</f>
        <v>0</v>
      </c>
      <c r="L12">
        <f>+VLOOKUP($C12,ForecastImport!$B$15:$J$394,COLUMN()-3,FALSE)</f>
        <v>0</v>
      </c>
    </row>
    <row r="13" spans="2:15">
      <c r="B13">
        <v>26</v>
      </c>
      <c r="C13" t="s">
        <v>127</v>
      </c>
      <c r="D13" s="1068" t="e">
        <f>'Sch 1- Rate Base '!E16:G16</f>
        <v>#VALUE!</v>
      </c>
      <c r="E13" s="1521" t="str">
        <f>+VLOOKUP($C13,ForecastImport!$B$15:$J$394,COLUMN()-3,FALSE)</f>
        <v>204-207</v>
      </c>
      <c r="F13">
        <f>+VLOOKUP($C13,ForecastImport!$B$15:$J$394,COLUMN()-3,FALSE)</f>
        <v>391</v>
      </c>
      <c r="G13" t="str">
        <f>+VLOOKUP($C13,ForecastImport!$B$15:$J$394,COLUMN()-3,FALSE)</f>
        <v>LABOR</v>
      </c>
      <c r="H13">
        <f>+VLOOKUP($C13,ForecastImport!$B$15:$J$394,COLUMN()-3,FALSE)</f>
        <v>0</v>
      </c>
      <c r="I13">
        <f>+VLOOKUP($C13,ForecastImport!$B$15:$J$394,COLUMN()-3,FALSE)</f>
        <v>0</v>
      </c>
      <c r="J13">
        <f>+VLOOKUP($C13,ForecastImport!$B$15:$J$394,COLUMN()-3,FALSE)</f>
        <v>0</v>
      </c>
      <c r="K13">
        <f>+VLOOKUP($C13,ForecastImport!$B$15:$J$394,COLUMN()-3,FALSE)</f>
        <v>0</v>
      </c>
      <c r="L13">
        <f>+VLOOKUP($C13,ForecastImport!$B$15:$J$394,COLUMN()-3,FALSE)</f>
        <v>0</v>
      </c>
    </row>
    <row r="14" spans="2:15">
      <c r="B14">
        <v>27</v>
      </c>
      <c r="C14" t="s">
        <v>128</v>
      </c>
      <c r="D14" s="1068" t="e">
        <f>'Sch 1- Rate Base '!E17:G17</f>
        <v>#VALUE!</v>
      </c>
      <c r="E14" s="1521" t="str">
        <f>+VLOOKUP($C14,ForecastImport!$B$15:$J$394,COLUMN()-3,FALSE)</f>
        <v>204-207</v>
      </c>
      <c r="F14">
        <f>+VLOOKUP($C14,ForecastImport!$B$15:$J$394,COLUMN()-3,FALSE)</f>
        <v>392</v>
      </c>
      <c r="G14" t="str">
        <f>+VLOOKUP($C14,ForecastImport!$B$15:$J$394,COLUMN()-3,FALSE)</f>
        <v>TD</v>
      </c>
      <c r="H14">
        <f>+VLOOKUP($C14,ForecastImport!$B$15:$J$394,COLUMN()-3,FALSE)</f>
        <v>0</v>
      </c>
      <c r="I14">
        <f>+VLOOKUP($C14,ForecastImport!$B$15:$J$394,COLUMN()-3,FALSE)</f>
        <v>0</v>
      </c>
      <c r="J14">
        <f>+VLOOKUP($C14,ForecastImport!$B$15:$J$394,COLUMN()-3,FALSE)</f>
        <v>0</v>
      </c>
      <c r="K14">
        <f>+VLOOKUP($C14,ForecastImport!$B$15:$J$394,COLUMN()-3,FALSE)</f>
        <v>0</v>
      </c>
      <c r="L14">
        <f>+VLOOKUP($C14,ForecastImport!$B$15:$J$394,COLUMN()-3,FALSE)</f>
        <v>0</v>
      </c>
    </row>
    <row r="15" spans="2:15">
      <c r="B15">
        <v>28</v>
      </c>
      <c r="C15" t="s">
        <v>129</v>
      </c>
      <c r="D15" s="1068" t="e">
        <f>'Sch 1- Rate Base '!E18:G18</f>
        <v>#VALUE!</v>
      </c>
      <c r="E15" s="1521" t="str">
        <f>+VLOOKUP($C15,ForecastImport!$B$15:$J$394,COLUMN()-3,FALSE)</f>
        <v>204-207</v>
      </c>
      <c r="F15">
        <f>+VLOOKUP($C15,ForecastImport!$B$15:$J$394,COLUMN()-3,FALSE)</f>
        <v>393</v>
      </c>
      <c r="G15" t="str">
        <f>+VLOOKUP($C15,ForecastImport!$B$15:$J$394,COLUMN()-3,FALSE)</f>
        <v>PTD</v>
      </c>
      <c r="H15">
        <f>+VLOOKUP($C15,ForecastImport!$B$15:$J$394,COLUMN()-3,FALSE)</f>
        <v>0</v>
      </c>
      <c r="I15">
        <f>+VLOOKUP($C15,ForecastImport!$B$15:$J$394,COLUMN()-3,FALSE)</f>
        <v>0</v>
      </c>
      <c r="J15">
        <f>+VLOOKUP($C15,ForecastImport!$B$15:$J$394,COLUMN()-3,FALSE)</f>
        <v>0</v>
      </c>
      <c r="K15">
        <f>+VLOOKUP($C15,ForecastImport!$B$15:$J$394,COLUMN()-3,FALSE)</f>
        <v>0</v>
      </c>
      <c r="L15">
        <f>+VLOOKUP($C15,ForecastImport!$B$15:$J$394,COLUMN()-3,FALSE)</f>
        <v>0</v>
      </c>
    </row>
    <row r="16" spans="2:15">
      <c r="B16">
        <v>29</v>
      </c>
      <c r="C16" t="s">
        <v>130</v>
      </c>
      <c r="D16" s="1068" t="e">
        <f>'Sch 1- Rate Base '!E19:G19</f>
        <v>#VALUE!</v>
      </c>
      <c r="E16" s="1521" t="str">
        <f>+VLOOKUP($C16,ForecastImport!$B$15:$J$394,COLUMN()-3,FALSE)</f>
        <v>204-207</v>
      </c>
      <c r="F16">
        <f>+VLOOKUP($C16,ForecastImport!$B$15:$J$394,COLUMN()-3,FALSE)</f>
        <v>394</v>
      </c>
      <c r="G16" t="str">
        <f>+VLOOKUP($C16,ForecastImport!$B$15:$J$394,COLUMN()-3,FALSE)</f>
        <v>PTD</v>
      </c>
      <c r="H16">
        <f>+VLOOKUP($C16,ForecastImport!$B$15:$J$394,COLUMN()-3,FALSE)</f>
        <v>0</v>
      </c>
      <c r="I16">
        <f>+VLOOKUP($C16,ForecastImport!$B$15:$J$394,COLUMN()-3,FALSE)</f>
        <v>0</v>
      </c>
      <c r="J16">
        <f>+VLOOKUP($C16,ForecastImport!$B$15:$J$394,COLUMN()-3,FALSE)</f>
        <v>0</v>
      </c>
      <c r="K16">
        <f>+VLOOKUP($C16,ForecastImport!$B$15:$J$394,COLUMN()-3,FALSE)</f>
        <v>0</v>
      </c>
      <c r="L16">
        <f>+VLOOKUP($C16,ForecastImport!$B$15:$J$394,COLUMN()-3,FALSE)</f>
        <v>0</v>
      </c>
    </row>
    <row r="17" spans="2:12">
      <c r="B17">
        <v>30</v>
      </c>
      <c r="C17" t="s">
        <v>131</v>
      </c>
      <c r="D17" s="1068" t="e">
        <f>'Sch 1- Rate Base '!E20:G20</f>
        <v>#VALUE!</v>
      </c>
      <c r="E17" s="1521" t="str">
        <f>+VLOOKUP($C17,ForecastImport!$B$15:$J$394,COLUMN()-3,FALSE)</f>
        <v>204-207</v>
      </c>
      <c r="F17">
        <f>+VLOOKUP($C17,ForecastImport!$B$15:$J$394,COLUMN()-3,FALSE)</f>
        <v>395</v>
      </c>
      <c r="G17" t="str">
        <f>+VLOOKUP($C17,ForecastImport!$B$15:$J$394,COLUMN()-3,FALSE)</f>
        <v>PTD</v>
      </c>
      <c r="H17">
        <f>+VLOOKUP($C17,ForecastImport!$B$15:$J$394,COLUMN()-3,FALSE)</f>
        <v>0</v>
      </c>
      <c r="I17">
        <f>+VLOOKUP($C17,ForecastImport!$B$15:$J$394,COLUMN()-3,FALSE)</f>
        <v>0</v>
      </c>
      <c r="J17">
        <f>+VLOOKUP($C17,ForecastImport!$B$15:$J$394,COLUMN()-3,FALSE)</f>
        <v>0</v>
      </c>
      <c r="K17">
        <f>+VLOOKUP($C17,ForecastImport!$B$15:$J$394,COLUMN()-3,FALSE)</f>
        <v>0</v>
      </c>
      <c r="L17">
        <f>+VLOOKUP($C17,ForecastImport!$B$15:$J$394,COLUMN()-3,FALSE)</f>
        <v>0</v>
      </c>
    </row>
    <row r="18" spans="2:12">
      <c r="B18">
        <v>31</v>
      </c>
      <c r="C18" t="s">
        <v>132</v>
      </c>
      <c r="D18" s="1068" t="e">
        <f>'Sch 1- Rate Base '!E21:G21</f>
        <v>#VALUE!</v>
      </c>
      <c r="E18" s="1521" t="str">
        <f>+VLOOKUP($C18,ForecastImport!$B$15:$J$394,COLUMN()-3,FALSE)</f>
        <v>204-207</v>
      </c>
      <c r="F18">
        <f>+VLOOKUP($C18,ForecastImport!$B$15:$J$394,COLUMN()-3,FALSE)</f>
        <v>396</v>
      </c>
      <c r="G18" t="str">
        <f>+VLOOKUP($C18,ForecastImport!$B$15:$J$394,COLUMN()-3,FALSE)</f>
        <v>TD</v>
      </c>
      <c r="H18">
        <f>+VLOOKUP($C18,ForecastImport!$B$15:$J$394,COLUMN()-3,FALSE)</f>
        <v>0</v>
      </c>
      <c r="I18">
        <f>+VLOOKUP($C18,ForecastImport!$B$15:$J$394,COLUMN()-3,FALSE)</f>
        <v>0</v>
      </c>
      <c r="J18">
        <f>+VLOOKUP($C18,ForecastImport!$B$15:$J$394,COLUMN()-3,FALSE)</f>
        <v>0</v>
      </c>
      <c r="K18">
        <f>+VLOOKUP($C18,ForecastImport!$B$15:$J$394,COLUMN()-3,FALSE)</f>
        <v>0</v>
      </c>
      <c r="L18">
        <f>+VLOOKUP($C18,ForecastImport!$B$15:$J$394,COLUMN()-3,FALSE)</f>
        <v>0</v>
      </c>
    </row>
    <row r="19" spans="2:12">
      <c r="B19">
        <v>32</v>
      </c>
      <c r="C19" t="s">
        <v>133</v>
      </c>
      <c r="D19" s="1068" t="e">
        <f>'Sch 1- Rate Base '!E22:G22</f>
        <v>#VALUE!</v>
      </c>
      <c r="E19" s="1521" t="str">
        <f>+VLOOKUP($C19,ForecastImport!$B$15:$J$394,COLUMN()-3,FALSE)</f>
        <v>204-207</v>
      </c>
      <c r="F19">
        <f>+VLOOKUP($C19,ForecastImport!$B$15:$J$394,COLUMN()-3,FALSE)</f>
        <v>397.1</v>
      </c>
      <c r="G19" t="str">
        <f>+VLOOKUP($C19,ForecastImport!$B$15:$J$394,COLUMN()-3,FALSE)</f>
        <v>PTD</v>
      </c>
      <c r="H19">
        <f>+VLOOKUP($C19,ForecastImport!$B$15:$J$394,COLUMN()-3,FALSE)</f>
        <v>0</v>
      </c>
      <c r="I19">
        <f>+VLOOKUP($C19,ForecastImport!$B$15:$J$394,COLUMN()-3,FALSE)</f>
        <v>0</v>
      </c>
      <c r="J19">
        <f>+VLOOKUP($C19,ForecastImport!$B$15:$J$394,COLUMN()-3,FALSE)</f>
        <v>0</v>
      </c>
      <c r="K19">
        <f>+VLOOKUP($C19,ForecastImport!$B$15:$J$394,COLUMN()-3,FALSE)</f>
        <v>0</v>
      </c>
      <c r="L19">
        <f>+VLOOKUP($C19,ForecastImport!$B$15:$J$394,COLUMN()-3,FALSE)</f>
        <v>0</v>
      </c>
    </row>
    <row r="20" spans="2:12">
      <c r="B20">
        <v>33</v>
      </c>
      <c r="C20" t="s">
        <v>134</v>
      </c>
      <c r="D20" s="1068" t="e">
        <f>'Sch 1- Rate Base '!E23:G23</f>
        <v>#VALUE!</v>
      </c>
      <c r="E20" s="1521" t="str">
        <f>+VLOOKUP($C20,ForecastImport!$B$15:$J$394,COLUMN()-3,FALSE)</f>
        <v>204-207</v>
      </c>
      <c r="F20">
        <f>+VLOOKUP($C20,ForecastImport!$B$15:$J$394,COLUMN()-3,FALSE)</f>
        <v>398</v>
      </c>
      <c r="G20" t="str">
        <f>+VLOOKUP($C20,ForecastImport!$B$15:$J$394,COLUMN()-3,FALSE)</f>
        <v>PTD</v>
      </c>
      <c r="H20">
        <f>+VLOOKUP($C20,ForecastImport!$B$15:$J$394,COLUMN()-3,FALSE)</f>
        <v>0</v>
      </c>
      <c r="I20">
        <f>+VLOOKUP($C20,ForecastImport!$B$15:$J$394,COLUMN()-3,FALSE)</f>
        <v>0</v>
      </c>
      <c r="J20">
        <f>+VLOOKUP($C20,ForecastImport!$B$15:$J$394,COLUMN()-3,FALSE)</f>
        <v>0</v>
      </c>
      <c r="K20">
        <f>+VLOOKUP($C20,ForecastImport!$B$15:$J$394,COLUMN()-3,FALSE)</f>
        <v>0</v>
      </c>
      <c r="L20">
        <f>+VLOOKUP($C20,ForecastImport!$B$15:$J$394,COLUMN()-3,FALSE)</f>
        <v>0</v>
      </c>
    </row>
    <row r="21" spans="2:12">
      <c r="B21">
        <v>34</v>
      </c>
      <c r="C21" t="s">
        <v>247</v>
      </c>
      <c r="D21" s="1068" t="e">
        <f>'Sch 1- Rate Base '!E24:G24</f>
        <v>#VALUE!</v>
      </c>
      <c r="E21" s="1521" t="str">
        <f>+VLOOKUP($C21,ForecastImport!$B$15:$J$394,COLUMN()-3,FALSE)</f>
        <v>204-207</v>
      </c>
      <c r="F21">
        <f>+VLOOKUP($C21,ForecastImport!$B$15:$J$394,COLUMN()-3,FALSE)</f>
        <v>399</v>
      </c>
      <c r="G21" t="str">
        <f>+VLOOKUP($C21,ForecastImport!$B$15:$J$394,COLUMN()-3,FALSE)</f>
        <v>DIRECT</v>
      </c>
      <c r="H21" t="str">
        <f>+VLOOKUP($C21,ForecastImport!$B$15:$J$394,COLUMN()-3,FALSE)</f>
        <v>PTD</v>
      </c>
      <c r="I21">
        <f>+VLOOKUP($C21,ForecastImport!$B$15:$J$394,COLUMN()-3,FALSE)</f>
        <v>0</v>
      </c>
      <c r="J21">
        <f>+VLOOKUP($C21,ForecastImport!$B$15:$J$394,COLUMN()-3,FALSE)</f>
        <v>0</v>
      </c>
      <c r="K21">
        <f>+VLOOKUP($C21,ForecastImport!$B$15:$J$394,COLUMN()-3,FALSE)</f>
        <v>0</v>
      </c>
      <c r="L21">
        <f>+VLOOKUP($C21,ForecastImport!$B$15:$J$394,COLUMN()-3,FALSE)</f>
        <v>0</v>
      </c>
    </row>
    <row r="22" spans="2:12">
      <c r="B22">
        <v>35</v>
      </c>
      <c r="C22" t="s">
        <v>397</v>
      </c>
      <c r="D22" s="1068" t="e">
        <f>'Sch 1- Rate Base '!E28:G28</f>
        <v>#VALUE!</v>
      </c>
      <c r="E22" s="1521" t="str">
        <f>+VLOOKUP($C22,ForecastImport!$B$15:$J$394,COLUMN()-3,FALSE)</f>
        <v>204-207</v>
      </c>
      <c r="F22">
        <f>+VLOOKUP($C22,ForecastImport!$B$15:$J$394,COLUMN()-3,FALSE)</f>
        <v>399.1</v>
      </c>
      <c r="G22" t="str">
        <f>+VLOOKUP($C22,ForecastImport!$B$15:$J$394,COLUMN()-3,FALSE)</f>
        <v>PTD</v>
      </c>
      <c r="H22">
        <f>+VLOOKUP($C22,ForecastImport!$B$15:$J$394,COLUMN()-3,FALSE)</f>
        <v>0</v>
      </c>
      <c r="I22">
        <f>+VLOOKUP($C22,ForecastImport!$B$15:$J$394,COLUMN()-3,FALSE)</f>
        <v>0</v>
      </c>
      <c r="J22">
        <f>+VLOOKUP($C22,ForecastImport!$B$15:$J$394,COLUMN()-3,FALSE)</f>
        <v>0</v>
      </c>
      <c r="K22">
        <f>+VLOOKUP($C22,ForecastImport!$B$15:$J$394,COLUMN()-3,FALSE)</f>
        <v>0</v>
      </c>
      <c r="L22">
        <f>+VLOOKUP($C22,ForecastImport!$B$15:$J$394,COLUMN()-3,FALSE)</f>
        <v>0</v>
      </c>
    </row>
    <row r="23" spans="2:12">
      <c r="B23">
        <v>44</v>
      </c>
      <c r="C23" t="s">
        <v>88</v>
      </c>
      <c r="D23" s="1068" t="e">
        <f>'Sch 1- Rate Base '!E29:G29</f>
        <v>#VALUE!</v>
      </c>
      <c r="E23">
        <f>+VLOOKUP($C23,ForecastImport!$B$15:$J$394,COLUMN()-3,FALSE)</f>
        <v>219</v>
      </c>
      <c r="F23">
        <f>+VLOOKUP($C23,ForecastImport!$B$15:$J$394,COLUMN()-3,FALSE)</f>
        <v>108</v>
      </c>
      <c r="G23" t="str">
        <f>+VLOOKUP($C23,ForecastImport!$B$15:$J$394,COLUMN()-3,FALSE)</f>
        <v>PROD</v>
      </c>
      <c r="H23">
        <f>+VLOOKUP($C23,ForecastImport!$B$15:$J$394,COLUMN()-3,FALSE)</f>
        <v>0</v>
      </c>
      <c r="I23">
        <f>+VLOOKUP($C23,ForecastImport!$B$15:$J$394,COLUMN()-3,FALSE)</f>
        <v>0</v>
      </c>
      <c r="J23">
        <f>+VLOOKUP($C23,ForecastImport!$B$15:$J$394,COLUMN()-3,FALSE)</f>
        <v>0</v>
      </c>
      <c r="K23">
        <f>+VLOOKUP($C23,ForecastImport!$B$15:$J$394,COLUMN()-3,FALSE)</f>
        <v>0</v>
      </c>
      <c r="L23">
        <f>+VLOOKUP($C23,ForecastImport!$B$15:$J$394,COLUMN()-3,FALSE)</f>
        <v>0</v>
      </c>
    </row>
    <row r="24" spans="2:12">
      <c r="B24">
        <v>45</v>
      </c>
      <c r="C24" t="s">
        <v>89</v>
      </c>
      <c r="D24" s="1068" t="e">
        <f>'Sch 1- Rate Base '!E31:G31</f>
        <v>#VALUE!</v>
      </c>
      <c r="E24">
        <f>+VLOOKUP($C24,ForecastImport!$B$15:$J$394,COLUMN()-3,FALSE)</f>
        <v>219</v>
      </c>
      <c r="F24">
        <f>+VLOOKUP($C24,ForecastImport!$B$15:$J$394,COLUMN()-3,FALSE)</f>
        <v>108</v>
      </c>
      <c r="G24" t="str">
        <f>+VLOOKUP($C24,ForecastImport!$B$15:$J$394,COLUMN()-3,FALSE)</f>
        <v>PROD</v>
      </c>
      <c r="H24">
        <f>+VLOOKUP($C24,ForecastImport!$B$15:$J$394,COLUMN()-3,FALSE)</f>
        <v>0</v>
      </c>
      <c r="I24">
        <f>+VLOOKUP($C24,ForecastImport!$B$15:$J$394,COLUMN()-3,FALSE)</f>
        <v>0</v>
      </c>
      <c r="J24">
        <f>+VLOOKUP($C24,ForecastImport!$B$15:$J$394,COLUMN()-3,FALSE)</f>
        <v>0</v>
      </c>
      <c r="K24">
        <f>+VLOOKUP($C24,ForecastImport!$B$15:$J$394,COLUMN()-3,FALSE)</f>
        <v>0</v>
      </c>
      <c r="L24">
        <f>+VLOOKUP($C24,ForecastImport!$B$15:$J$394,COLUMN()-3,FALSE)</f>
        <v>0</v>
      </c>
    </row>
    <row r="25" spans="2:12">
      <c r="B25">
        <v>46</v>
      </c>
      <c r="C25" t="s">
        <v>305</v>
      </c>
      <c r="D25" s="1068" t="e">
        <f>_xlfn.SINGLE('Sch 1- Rate Base '!#REF!)</f>
        <v>#REF!</v>
      </c>
      <c r="E25">
        <f>+VLOOKUP($C25,ForecastImport!$B$15:$J$394,COLUMN()-3,FALSE)</f>
        <v>219</v>
      </c>
      <c r="F25">
        <f>+VLOOKUP($C25,ForecastImport!$B$15:$J$394,COLUMN()-3,FALSE)</f>
        <v>108</v>
      </c>
      <c r="G25" t="str">
        <f>+VLOOKUP($C25,ForecastImport!$B$15:$J$394,COLUMN()-3,FALSE)</f>
        <v>PROD</v>
      </c>
      <c r="H25">
        <f>+VLOOKUP($C25,ForecastImport!$B$15:$J$394,COLUMN()-3,FALSE)</f>
        <v>0</v>
      </c>
      <c r="I25">
        <f>+VLOOKUP($C25,ForecastImport!$B$15:$J$394,COLUMN()-3,FALSE)</f>
        <v>0</v>
      </c>
      <c r="J25">
        <f>+VLOOKUP($C25,ForecastImport!$B$15:$J$394,COLUMN()-3,FALSE)</f>
        <v>0</v>
      </c>
      <c r="K25">
        <f>+VLOOKUP($C25,ForecastImport!$B$15:$J$394,COLUMN()-3,FALSE)</f>
        <v>0</v>
      </c>
      <c r="L25">
        <f>+VLOOKUP($C25,ForecastImport!$B$15:$J$394,COLUMN()-3,FALSE)</f>
        <v>0</v>
      </c>
    </row>
    <row r="26" spans="2:12">
      <c r="B26">
        <v>47</v>
      </c>
      <c r="C26" t="s">
        <v>137</v>
      </c>
      <c r="D26" s="1068" t="e">
        <f>'Sch 1- Rate Base '!E32:G32</f>
        <v>#VALUE!</v>
      </c>
      <c r="E26">
        <f>+VLOOKUP($C26,ForecastImport!$B$15:$J$394,COLUMN()-3,FALSE)</f>
        <v>219</v>
      </c>
      <c r="F26">
        <f>+VLOOKUP($C26,ForecastImport!$B$15:$J$394,COLUMN()-3,FALSE)</f>
        <v>108</v>
      </c>
      <c r="G26" t="str">
        <f>+VLOOKUP($C26,ForecastImport!$B$15:$J$394,COLUMN()-3,FALSE)</f>
        <v>PROD</v>
      </c>
      <c r="H26">
        <f>+VLOOKUP($C26,ForecastImport!$B$15:$J$394,COLUMN()-3,FALSE)</f>
        <v>0</v>
      </c>
      <c r="I26">
        <f>+VLOOKUP($C26,ForecastImport!$B$15:$J$394,COLUMN()-3,FALSE)</f>
        <v>0</v>
      </c>
      <c r="J26">
        <f>+VLOOKUP($C26,ForecastImport!$B$15:$J$394,COLUMN()-3,FALSE)</f>
        <v>0</v>
      </c>
      <c r="K26">
        <f>+VLOOKUP($C26,ForecastImport!$B$15:$J$394,COLUMN()-3,FALSE)</f>
        <v>0</v>
      </c>
      <c r="L26">
        <f>+VLOOKUP($C26,ForecastImport!$B$15:$J$394,COLUMN()-3,FALSE)</f>
        <v>0</v>
      </c>
    </row>
    <row r="27" spans="2:12">
      <c r="B27">
        <v>48</v>
      </c>
      <c r="C27" t="s">
        <v>143</v>
      </c>
      <c r="D27" s="1068" t="e">
        <f>'Sch 1- Rate Base '!E33:G33</f>
        <v>#VALUE!</v>
      </c>
      <c r="E27">
        <f>+VLOOKUP($C27,ForecastImport!$B$15:$J$394,COLUMN()-3,FALSE)</f>
        <v>219</v>
      </c>
      <c r="F27">
        <f>+VLOOKUP($C27,ForecastImport!$B$15:$J$394,COLUMN()-3,FALSE)</f>
        <v>108</v>
      </c>
      <c r="G27" t="str">
        <f>+VLOOKUP($C27,ForecastImport!$B$15:$J$394,COLUMN()-3,FALSE)</f>
        <v>TRANS</v>
      </c>
      <c r="H27">
        <f>+VLOOKUP($C27,ForecastImport!$B$15:$J$394,COLUMN()-3,FALSE)</f>
        <v>0</v>
      </c>
      <c r="I27">
        <f>+VLOOKUP($C27,ForecastImport!$B$15:$J$394,COLUMN()-3,FALSE)</f>
        <v>0</v>
      </c>
      <c r="J27">
        <f>+VLOOKUP($C27,ForecastImport!$B$15:$J$394,COLUMN()-3,FALSE)</f>
        <v>0</v>
      </c>
      <c r="K27">
        <f>+VLOOKUP($C27,ForecastImport!$B$15:$J$394,COLUMN()-3,FALSE)</f>
        <v>0</v>
      </c>
      <c r="L27">
        <f>+VLOOKUP($C27,ForecastImport!$B$15:$J$394,COLUMN()-3,FALSE)</f>
        <v>0</v>
      </c>
    </row>
    <row r="28" spans="2:12">
      <c r="B28">
        <v>49</v>
      </c>
      <c r="C28" t="s">
        <v>140</v>
      </c>
      <c r="D28" s="1068" t="e">
        <f>'Sch 1- Rate Base '!E34:G34</f>
        <v>#VALUE!</v>
      </c>
      <c r="E28" s="1521" t="str">
        <f>+VLOOKUP($C28,ForecastImport!$B$15:$J$394,COLUMN()-3,FALSE)</f>
        <v>204-207</v>
      </c>
      <c r="F28" s="1521" t="str">
        <f>+VLOOKUP($C28,ForecastImport!$B$15:$J$394,COLUMN()-3,FALSE)</f>
        <v>360-374</v>
      </c>
      <c r="G28" t="str">
        <f>+VLOOKUP($C28,ForecastImport!$B$15:$J$394,COLUMN()-3,FALSE)</f>
        <v>DIST</v>
      </c>
      <c r="H28">
        <f>+VLOOKUP($C28,ForecastImport!$B$15:$J$394,COLUMN()-3,FALSE)</f>
        <v>0</v>
      </c>
      <c r="I28">
        <f>+VLOOKUP($C28,ForecastImport!$B$15:$J$394,COLUMN()-3,FALSE)</f>
        <v>0</v>
      </c>
      <c r="J28">
        <f>+VLOOKUP($C28,ForecastImport!$B$15:$J$394,COLUMN()-3,FALSE)</f>
        <v>0</v>
      </c>
      <c r="K28">
        <f>+VLOOKUP($C28,ForecastImport!$B$15:$J$394,COLUMN()-3,FALSE)</f>
        <v>0</v>
      </c>
      <c r="L28">
        <f>+VLOOKUP($C28,ForecastImport!$B$15:$J$394,COLUMN()-3,FALSE)</f>
        <v>0</v>
      </c>
    </row>
    <row r="29" spans="2:12">
      <c r="B29">
        <v>50</v>
      </c>
      <c r="C29" t="s">
        <v>92</v>
      </c>
      <c r="D29" s="1068" t="e">
        <f>'Sch 1- Rate Base '!E35:G35</f>
        <v>#VALUE!</v>
      </c>
      <c r="E29">
        <f>+VLOOKUP($C29,ForecastImport!$B$15:$J$394,COLUMN()-3,FALSE)</f>
        <v>219</v>
      </c>
      <c r="F29">
        <f>+VLOOKUP($C29,ForecastImport!$B$15:$J$394,COLUMN()-3,FALSE)</f>
        <v>108</v>
      </c>
      <c r="G29" t="str">
        <f>+VLOOKUP($C29,ForecastImport!$B$15:$J$394,COLUMN()-3,FALSE)</f>
        <v>GP</v>
      </c>
      <c r="H29">
        <f>+VLOOKUP($C29,ForecastImport!$B$15:$J$394,COLUMN()-3,FALSE)</f>
        <v>0</v>
      </c>
      <c r="I29">
        <f>+VLOOKUP($C29,ForecastImport!$B$15:$J$394,COLUMN()-3,FALSE)</f>
        <v>0</v>
      </c>
      <c r="J29">
        <f>+VLOOKUP($C29,ForecastImport!$B$15:$J$394,COLUMN()-3,FALSE)</f>
        <v>0</v>
      </c>
      <c r="K29">
        <f>+VLOOKUP($C29,ForecastImport!$B$15:$J$394,COLUMN()-3,FALSE)</f>
        <v>0</v>
      </c>
      <c r="L29">
        <f>+VLOOKUP($C29,ForecastImport!$B$15:$J$394,COLUMN()-3,FALSE)</f>
        <v>0</v>
      </c>
    </row>
    <row r="30" spans="2:12">
      <c r="B30">
        <v>51</v>
      </c>
      <c r="C30" t="s">
        <v>349</v>
      </c>
      <c r="D30" s="1068" t="e">
        <f>'Sch 1- Rate Base '!E36:G36</f>
        <v>#VALUE!</v>
      </c>
      <c r="E30">
        <f>+VLOOKUP($C30,ForecastImport!$B$15:$J$394,COLUMN()-3,FALSE)</f>
        <v>219</v>
      </c>
      <c r="F30">
        <f>+VLOOKUP($C30,ForecastImport!$B$15:$J$394,COLUMN()-3,FALSE)</f>
        <v>111</v>
      </c>
      <c r="G30" t="str">
        <f>+VLOOKUP($C30,ForecastImport!$B$15:$J$394,COLUMN()-3,FALSE)</f>
        <v>DIST</v>
      </c>
      <c r="H30" t="str">
        <f>+VLOOKUP($C30,ForecastImport!$B$15:$J$394,COLUMN()-3,FALSE)</f>
        <v xml:space="preserve"> </v>
      </c>
      <c r="I30">
        <f>+VLOOKUP($C30,ForecastImport!$B$15:$J$394,COLUMN()-3,FALSE)</f>
        <v>0</v>
      </c>
      <c r="J30">
        <f>+VLOOKUP($C30,ForecastImport!$B$15:$J$394,COLUMN()-3,FALSE)</f>
        <v>0</v>
      </c>
      <c r="K30">
        <f>+VLOOKUP($C30,ForecastImport!$B$15:$J$394,COLUMN()-3,FALSE)</f>
        <v>0</v>
      </c>
      <c r="L30">
        <f>+VLOOKUP($C30,ForecastImport!$B$15:$J$394,COLUMN()-3,FALSE)</f>
        <v>0</v>
      </c>
    </row>
    <row r="31" spans="2:12">
      <c r="B31">
        <v>52</v>
      </c>
      <c r="C31" t="s">
        <v>350</v>
      </c>
      <c r="D31" s="1068" t="e">
        <f>'Sch 1- Rate Base '!E37:G37</f>
        <v>#VALUE!</v>
      </c>
      <c r="E31" t="str">
        <f>+VLOOKUP($C31,ForecastImport!$B$15:$J$394,COLUMN()-3,FALSE)</f>
        <v>200-201</v>
      </c>
      <c r="F31">
        <f>+VLOOKUP($C31,ForecastImport!$B$15:$J$394,COLUMN()-3,FALSE)</f>
        <v>111</v>
      </c>
      <c r="G31" t="str">
        <f>+VLOOKUP($C31,ForecastImport!$B$15:$J$394,COLUMN()-3,FALSE)</f>
        <v>DIRECT</v>
      </c>
      <c r="H31" t="str">
        <f>+VLOOKUP($C31,ForecastImport!$B$15:$J$394,COLUMN()-3,FALSE)</f>
        <v>PTD</v>
      </c>
      <c r="I31">
        <f>+VLOOKUP($C31,ForecastImport!$B$15:$J$394,COLUMN()-3,FALSE)</f>
        <v>0</v>
      </c>
      <c r="J31">
        <f>+VLOOKUP($C31,ForecastImport!$B$15:$J$394,COLUMN()-3,FALSE)</f>
        <v>0</v>
      </c>
      <c r="K31">
        <f>+VLOOKUP($C31,ForecastImport!$B$15:$J$394,COLUMN()-3,FALSE)</f>
        <v>0</v>
      </c>
      <c r="L31">
        <f>+VLOOKUP($C31,ForecastImport!$B$15:$J$394,COLUMN()-3,FALSE)</f>
        <v>0</v>
      </c>
    </row>
    <row r="32" spans="2:12">
      <c r="B32">
        <v>53</v>
      </c>
      <c r="C32" t="s">
        <v>378</v>
      </c>
      <c r="D32" s="1068" t="e">
        <f>'Sch 1- Rate Base '!E42:G42</f>
        <v>#VALUE!</v>
      </c>
      <c r="E32" t="str">
        <f>+VLOOKUP($C32,ForecastImport!$B$15:$J$394,COLUMN()-3,FALSE)</f>
        <v>200-201</v>
      </c>
      <c r="F32">
        <f>+VLOOKUP($C32,ForecastImport!$B$15:$J$394,COLUMN()-3,FALSE)</f>
        <v>111</v>
      </c>
      <c r="G32" t="str">
        <f>+VLOOKUP($C32,ForecastImport!$B$15:$J$394,COLUMN()-3,FALSE)</f>
        <v>DIRECT</v>
      </c>
      <c r="H32" t="str">
        <f>+VLOOKUP($C32,ForecastImport!$B$15:$J$394,COLUMN()-3,FALSE)</f>
        <v>DIST</v>
      </c>
      <c r="I32">
        <f>+VLOOKUP($C32,ForecastImport!$B$15:$J$394,COLUMN()-3,FALSE)</f>
        <v>0</v>
      </c>
      <c r="J32">
        <f>+VLOOKUP($C32,ForecastImport!$B$15:$J$394,COLUMN()-3,FALSE)</f>
        <v>0</v>
      </c>
      <c r="K32">
        <f>+VLOOKUP($C32,ForecastImport!$B$15:$J$394,COLUMN()-3,FALSE)</f>
        <v>0</v>
      </c>
      <c r="L32">
        <f>+VLOOKUP($C32,ForecastImport!$B$15:$J$394,COLUMN()-3,FALSE)</f>
        <v>0</v>
      </c>
    </row>
    <row r="33" spans="2:12">
      <c r="B33">
        <v>54</v>
      </c>
      <c r="C33" t="s">
        <v>245</v>
      </c>
      <c r="D33" s="1068" t="e">
        <f>'Sch 1- Rate Base '!E43:G43</f>
        <v>#VALUE!</v>
      </c>
      <c r="E33" t="e">
        <f>+VLOOKUP($C33,ForecastImport!$B$15:$J$394,COLUMN()-3,FALSE)</f>
        <v>#REF!</v>
      </c>
      <c r="F33" t="e">
        <f>+VLOOKUP($C33,ForecastImport!$B$15:$J$394,COLUMN()-3,FALSE)</f>
        <v>#REF!</v>
      </c>
      <c r="G33" t="e">
        <f>+VLOOKUP($C33,ForecastImport!$B$15:$J$394,COLUMN()-3,FALSE)</f>
        <v>#REF!</v>
      </c>
      <c r="H33">
        <f>+VLOOKUP($C33,ForecastImport!$B$15:$J$394,COLUMN()-3,FALSE)</f>
        <v>0</v>
      </c>
      <c r="I33" t="e">
        <f>+VLOOKUP($C33,ForecastImport!$B$15:$J$394,COLUMN()-3,FALSE)</f>
        <v>#REF!</v>
      </c>
      <c r="J33" t="e">
        <f>+VLOOKUP($C33,ForecastImport!$B$15:$J$394,COLUMN()-3,FALSE)</f>
        <v>#REF!</v>
      </c>
      <c r="K33" t="e">
        <f>+VLOOKUP($C33,ForecastImport!$B$15:$J$394,COLUMN()-3,FALSE)</f>
        <v>#REF!</v>
      </c>
      <c r="L33" t="e">
        <f>+VLOOKUP($C33,ForecastImport!$B$15:$J$394,COLUMN()-3,FALSE)</f>
        <v>#REF!</v>
      </c>
    </row>
    <row r="34" spans="2:12">
      <c r="B34">
        <v>55</v>
      </c>
      <c r="C34" t="s">
        <v>28</v>
      </c>
      <c r="D34" s="1068" t="e">
        <f>'Sch 1- Rate Base '!E44:G44</f>
        <v>#VALUE!</v>
      </c>
      <c r="E34" t="str">
        <f>+VLOOKUP($C34,ForecastImport!$B$15:$J$394,COLUMN()-3,FALSE)</f>
        <v>200-201</v>
      </c>
      <c r="F34">
        <f>+VLOOKUP($C34,ForecastImport!$B$15:$J$394,COLUMN()-3,FALSE)</f>
        <v>111</v>
      </c>
      <c r="G34" t="str">
        <f>+VLOOKUP($C34,ForecastImport!$B$15:$J$394,COLUMN()-3,FALSE)</f>
        <v>DIST</v>
      </c>
      <c r="H34">
        <f>+VLOOKUP($C34,ForecastImport!$B$15:$J$394,COLUMN()-3,FALSE)</f>
        <v>0</v>
      </c>
      <c r="I34">
        <f>+VLOOKUP($C34,ForecastImport!$B$15:$J$394,COLUMN()-3,FALSE)</f>
        <v>0</v>
      </c>
      <c r="J34">
        <f>+VLOOKUP($C34,ForecastImport!$B$15:$J$394,COLUMN()-3,FALSE)</f>
        <v>0</v>
      </c>
      <c r="K34">
        <f>+VLOOKUP($C34,ForecastImport!$B$15:$J$394,COLUMN()-3,FALSE)</f>
        <v>0</v>
      </c>
      <c r="L34">
        <f>+VLOOKUP($C34,ForecastImport!$B$15:$J$394,COLUMN()-3,FALSE)</f>
        <v>0</v>
      </c>
    </row>
    <row r="35" spans="2:12">
      <c r="B35">
        <v>56</v>
      </c>
      <c r="C35" t="s">
        <v>29</v>
      </c>
      <c r="D35" s="1068" t="e">
        <f>'Sch 1- Rate Base '!E45:G45</f>
        <v>#VALUE!</v>
      </c>
      <c r="E35" t="str">
        <f>+VLOOKUP($C35,ForecastImport!$B$15:$J$394,COLUMN()-3,FALSE)</f>
        <v>200-201</v>
      </c>
      <c r="F35">
        <f>+VLOOKUP($C35,ForecastImport!$B$15:$J$394,COLUMN()-3,FALSE)</f>
        <v>108</v>
      </c>
      <c r="G35" t="str">
        <f>+VLOOKUP($C35,ForecastImport!$B$15:$J$394,COLUMN()-3,FALSE)</f>
        <v>DIRECT</v>
      </c>
      <c r="H35" t="str">
        <f>+VLOOKUP($C35,ForecastImport!$B$15:$J$394,COLUMN()-3,FALSE)</f>
        <v>PTD</v>
      </c>
      <c r="I35">
        <f>+VLOOKUP($C35,ForecastImport!$B$15:$J$394,COLUMN()-3,FALSE)</f>
        <v>0</v>
      </c>
      <c r="J35">
        <f>+VLOOKUP($C35,ForecastImport!$B$15:$J$394,COLUMN()-3,FALSE)</f>
        <v>0</v>
      </c>
      <c r="K35">
        <f>+VLOOKUP($C35,ForecastImport!$B$15:$J$394,COLUMN()-3,FALSE)</f>
        <v>0</v>
      </c>
      <c r="L35">
        <f>+VLOOKUP($C35,ForecastImport!$B$15:$J$394,COLUMN()-3,FALSE)</f>
        <v>0</v>
      </c>
    </row>
    <row r="36" spans="2:12">
      <c r="B36">
        <v>57</v>
      </c>
      <c r="C36" t="s">
        <v>162</v>
      </c>
      <c r="D36" s="1068" t="e">
        <f>'Sch 1- Rate Base '!E46:G46</f>
        <v>#VALUE!</v>
      </c>
      <c r="E36" s="1521" t="e">
        <f>+VLOOKUP($C36,ForecastImport!$B$15:$J$394,COLUMN()-3,FALSE)</f>
        <v>#REF!</v>
      </c>
      <c r="F36" t="e">
        <f>+VLOOKUP($C36,ForecastImport!$B$15:$J$394,COLUMN()-3,FALSE)</f>
        <v>#REF!</v>
      </c>
      <c r="G36" t="e">
        <f>+VLOOKUP($C36,ForecastImport!$B$15:$J$394,COLUMN()-3,FALSE)</f>
        <v>#REF!</v>
      </c>
      <c r="H36" t="e">
        <f>+VLOOKUP($C36,ForecastImport!$B$15:$J$394,COLUMN()-3,FALSE)</f>
        <v>#REF!</v>
      </c>
      <c r="I36" t="e">
        <f>+VLOOKUP($C36,ForecastImport!$B$15:$J$394,COLUMN()-3,FALSE)</f>
        <v>#REF!</v>
      </c>
      <c r="J36" t="e">
        <f>+VLOOKUP($C36,ForecastImport!$B$15:$J$394,COLUMN()-3,FALSE)</f>
        <v>#REF!</v>
      </c>
      <c r="K36" t="e">
        <f>+VLOOKUP($C36,ForecastImport!$B$15:$J$394,COLUMN()-3,FALSE)</f>
        <v>#REF!</v>
      </c>
      <c r="L36" t="e">
        <f>+VLOOKUP($C36,ForecastImport!$B$15:$J$394,COLUMN()-3,FALSE)</f>
        <v>#REF!</v>
      </c>
    </row>
    <row r="37" spans="2:12">
      <c r="B37">
        <v>58</v>
      </c>
      <c r="C37" t="s">
        <v>379</v>
      </c>
      <c r="D37" s="1068" t="e">
        <f>'Sch 1- Rate Base '!E47:G47</f>
        <v>#VALUE!</v>
      </c>
      <c r="E37" s="1521" t="str">
        <f>+VLOOKUP($C37,ForecastImport!$B$15:$J$394,COLUMN()-3,FALSE)</f>
        <v>200-201</v>
      </c>
      <c r="F37">
        <f>+VLOOKUP($C37,ForecastImport!$B$15:$J$394,COLUMN()-3,FALSE)</f>
        <v>108</v>
      </c>
      <c r="G37" t="str">
        <f>+VLOOKUP($C37,ForecastImport!$B$15:$J$394,COLUMN()-3,FALSE)</f>
        <v>DIRECT</v>
      </c>
      <c r="H37" t="str">
        <f>+VLOOKUP($C37,ForecastImport!$B$15:$J$394,COLUMN()-3,FALSE)</f>
        <v>PTD</v>
      </c>
      <c r="I37">
        <f>+VLOOKUP($C37,ForecastImport!$B$15:$J$394,COLUMN()-3,FALSE)</f>
        <v>0</v>
      </c>
      <c r="J37">
        <f>+VLOOKUP($C37,ForecastImport!$B$15:$J$394,COLUMN()-3,FALSE)</f>
        <v>0</v>
      </c>
      <c r="K37">
        <f>+VLOOKUP($C37,ForecastImport!$B$15:$J$394,COLUMN()-3,FALSE)</f>
        <v>0</v>
      </c>
      <c r="L37">
        <f>+VLOOKUP($C37,ForecastImport!$B$15:$J$394,COLUMN()-3,FALSE)</f>
        <v>0</v>
      </c>
    </row>
    <row r="38" spans="2:12">
      <c r="B38">
        <v>59</v>
      </c>
      <c r="C38" t="s">
        <v>380</v>
      </c>
      <c r="D38" s="1068" t="e">
        <f>'Sch 1- Rate Base '!E48:G48</f>
        <v>#VALUE!</v>
      </c>
      <c r="E38" s="1521" t="str">
        <f>+VLOOKUP($C38,ForecastImport!$B$15:$J$394,COLUMN()-3,FALSE)</f>
        <v>200-201</v>
      </c>
      <c r="F38">
        <f>+VLOOKUP($C38,ForecastImport!$B$15:$J$394,COLUMN()-3,FALSE)</f>
        <v>108</v>
      </c>
      <c r="G38" t="str">
        <f>+VLOOKUP($C38,ForecastImport!$B$15:$J$394,COLUMN()-3,FALSE)</f>
        <v>DIRECT</v>
      </c>
      <c r="H38" t="str">
        <f>+VLOOKUP($C38,ForecastImport!$B$15:$J$394,COLUMN()-3,FALSE)</f>
        <v>DIST</v>
      </c>
      <c r="I38">
        <f>+VLOOKUP($C38,ForecastImport!$B$15:$J$394,COLUMN()-3,FALSE)</f>
        <v>0</v>
      </c>
      <c r="J38">
        <f>+VLOOKUP($C38,ForecastImport!$B$15:$J$394,COLUMN()-3,FALSE)</f>
        <v>0</v>
      </c>
      <c r="K38">
        <f>+VLOOKUP($C38,ForecastImport!$B$15:$J$394,COLUMN()-3,FALSE)</f>
        <v>0</v>
      </c>
      <c r="L38">
        <f>+VLOOKUP($C38,ForecastImport!$B$15:$J$394,COLUMN()-3,FALSE)</f>
        <v>0</v>
      </c>
    </row>
    <row r="39" spans="2:12">
      <c r="B39">
        <v>60</v>
      </c>
      <c r="C39" t="s">
        <v>499</v>
      </c>
      <c r="D39" s="1068" t="e">
        <f>'Sch 1- Rate Base '!E49:G49</f>
        <v>#VALUE!</v>
      </c>
      <c r="E39" s="1521" t="str">
        <f>+VLOOKUP($C39,ForecastImport!$B$15:$J$394,COLUMN()-3,FALSE)</f>
        <v>200-201</v>
      </c>
      <c r="F39">
        <f>+VLOOKUP($C39,ForecastImport!$B$15:$J$394,COLUMN()-3,FALSE)</f>
        <v>115</v>
      </c>
      <c r="G39" t="str">
        <f>+VLOOKUP($C39,ForecastImport!$B$15:$J$394,COLUMN()-3,FALSE)</f>
        <v>DIRECT</v>
      </c>
      <c r="H39" t="str">
        <f>+VLOOKUP($C39,ForecastImport!$B$15:$J$394,COLUMN()-3,FALSE)</f>
        <v>DIST</v>
      </c>
      <c r="I39">
        <f>+VLOOKUP($C39,ForecastImport!$B$15:$J$394,COLUMN()-3,FALSE)</f>
        <v>0</v>
      </c>
      <c r="J39">
        <f>+VLOOKUP($C39,ForecastImport!$B$15:$J$394,COLUMN()-3,FALSE)</f>
        <v>0</v>
      </c>
      <c r="K39">
        <f>+VLOOKUP($C39,ForecastImport!$B$15:$J$394,COLUMN()-3,FALSE)</f>
        <v>0</v>
      </c>
      <c r="L39">
        <f>+VLOOKUP($C39,ForecastImport!$B$15:$J$394,COLUMN()-3,FALSE)</f>
        <v>0</v>
      </c>
    </row>
    <row r="40" spans="2:12">
      <c r="B40">
        <v>71</v>
      </c>
      <c r="C40" t="s">
        <v>144</v>
      </c>
      <c r="D40" s="1068" t="e">
        <f>'Sch 1- Rate Base '!E50:G50</f>
        <v>#VALUE!</v>
      </c>
      <c r="E40" s="1521">
        <v>0</v>
      </c>
      <c r="F40">
        <f>+VLOOKUP($C40,ForecastImport!$B$15:$J$394,COLUMN()-3,FALSE)</f>
        <v>0</v>
      </c>
      <c r="G40">
        <f>+VLOOKUP($C40,ForecastImport!$B$15:$J$394,COLUMN()-3,FALSE)</f>
        <v>0</v>
      </c>
      <c r="H40">
        <f>+VLOOKUP($C40,ForecastImport!$B$15:$J$394,COLUMN()-3,FALSE)</f>
        <v>0</v>
      </c>
      <c r="I40">
        <f>+VLOOKUP($C40,ForecastImport!$B$15:$J$394,COLUMN()-3,FALSE)</f>
        <v>0</v>
      </c>
      <c r="J40">
        <f>+VLOOKUP($C40,ForecastImport!$B$15:$J$394,COLUMN()-3,FALSE)</f>
        <v>0</v>
      </c>
      <c r="K40">
        <f>+VLOOKUP($C40,ForecastImport!$B$15:$J$394,COLUMN()-3,FALSE)</f>
        <v>0</v>
      </c>
      <c r="L40">
        <f>+VLOOKUP($C40,ForecastImport!$B$15:$J$394,COLUMN()-3,FALSE)</f>
        <v>0</v>
      </c>
    </row>
    <row r="41" spans="2:12">
      <c r="B41">
        <v>72</v>
      </c>
      <c r="C41" t="s">
        <v>666</v>
      </c>
      <c r="D41" s="1068" t="e">
        <f>'Sch 1- Rate Base '!E51:G51</f>
        <v>#VALUE!</v>
      </c>
      <c r="E41" s="1521">
        <f>+VLOOKUP($C41,ForecastImport!$B$15:$J$394,COLUMN()-3,FALSE)</f>
        <v>0</v>
      </c>
      <c r="F41">
        <f>+VLOOKUP($C41,ForecastImport!$B$15:$J$394,COLUMN()-3,FALSE)</f>
        <v>0</v>
      </c>
      <c r="G41">
        <f>+VLOOKUP($C41,ForecastImport!$B$15:$J$394,COLUMN()-3,FALSE)</f>
        <v>0</v>
      </c>
      <c r="H41">
        <f>+VLOOKUP($C41,ForecastImport!$B$15:$J$394,COLUMN()-3,FALSE)</f>
        <v>0</v>
      </c>
      <c r="I41">
        <f>+VLOOKUP($C41,ForecastImport!$B$15:$J$394,COLUMN()-3,FALSE)</f>
        <v>0</v>
      </c>
      <c r="J41">
        <f>+VLOOKUP($C41,ForecastImport!$B$15:$J$394,COLUMN()-3,FALSE)</f>
        <v>0</v>
      </c>
      <c r="K41">
        <f>+VLOOKUP($C41,ForecastImport!$B$15:$J$394,COLUMN()-3,FALSE)</f>
        <v>0</v>
      </c>
      <c r="L41">
        <f>+VLOOKUP($C41,ForecastImport!$B$15:$J$394,COLUMN()-3,FALSE)</f>
        <v>0</v>
      </c>
    </row>
    <row r="42" spans="2:12">
      <c r="B42">
        <v>74</v>
      </c>
      <c r="C42" t="s">
        <v>388</v>
      </c>
      <c r="D42" s="1068" t="e">
        <f>'Sch 1- Rate Base '!E52:G52</f>
        <v>#VALUE!</v>
      </c>
      <c r="E42" s="1521" t="str">
        <f>+VLOOKUP($C42,ForecastImport!$B$15:$J$394,COLUMN()-3,FALSE)</f>
        <v>200-201</v>
      </c>
      <c r="F42">
        <f>+VLOOKUP($C42,ForecastImport!$B$15:$J$394,COLUMN()-3,FALSE)</f>
        <v>105</v>
      </c>
      <c r="G42" t="str">
        <f>+VLOOKUP($C42,ForecastImport!$B$15:$J$394,COLUMN()-3,FALSE)</f>
        <v>DIST</v>
      </c>
      <c r="H42">
        <f>+VLOOKUP($C42,ForecastImport!$B$15:$J$394,COLUMN()-3,FALSE)</f>
        <v>0</v>
      </c>
      <c r="I42">
        <f>+VLOOKUP($C42,ForecastImport!$B$15:$J$394,COLUMN()-3,FALSE)</f>
        <v>0</v>
      </c>
      <c r="J42">
        <f>+VLOOKUP($C42,ForecastImport!$B$15:$J$394,COLUMN()-3,FALSE)</f>
        <v>0</v>
      </c>
      <c r="K42">
        <f>+VLOOKUP($C42,ForecastImport!$B$15:$J$394,COLUMN()-3,FALSE)</f>
        <v>0</v>
      </c>
      <c r="L42">
        <f>+VLOOKUP($C42,ForecastImport!$B$15:$J$394,COLUMN()-3,FALSE)</f>
        <v>0</v>
      </c>
    </row>
    <row r="43" spans="2:12">
      <c r="B43">
        <v>75</v>
      </c>
      <c r="C43" t="s">
        <v>77</v>
      </c>
      <c r="D43" s="1068" t="e">
        <f>'Sch 1- Rate Base '!E55:G55</f>
        <v>#VALUE!</v>
      </c>
      <c r="E43" s="1521" t="str">
        <f>+VLOOKUP($C43,ForecastImport!$B$15:$J$394,COLUMN()-3,FALSE)</f>
        <v>200-201</v>
      </c>
      <c r="F43">
        <f>+VLOOKUP($C43,ForecastImport!$B$15:$J$394,COLUMN()-3,FALSE)</f>
        <v>106</v>
      </c>
      <c r="G43" t="str">
        <f>+VLOOKUP($C43,ForecastImport!$B$15:$J$394,COLUMN()-3,FALSE)</f>
        <v>PTD</v>
      </c>
      <c r="H43">
        <f>+VLOOKUP($C43,ForecastImport!$B$15:$J$394,COLUMN()-3,FALSE)</f>
        <v>0</v>
      </c>
      <c r="I43">
        <f>+VLOOKUP($C43,ForecastImport!$B$15:$J$394,COLUMN()-3,FALSE)</f>
        <v>0</v>
      </c>
      <c r="J43">
        <f>+VLOOKUP($C43,ForecastImport!$B$15:$J$394,COLUMN()-3,FALSE)</f>
        <v>0</v>
      </c>
      <c r="K43">
        <f>+VLOOKUP($C43,ForecastImport!$B$15:$J$394,COLUMN()-3,FALSE)</f>
        <v>0</v>
      </c>
      <c r="L43">
        <f>+VLOOKUP($C43,ForecastImport!$B$15:$J$394,COLUMN()-3,FALSE)</f>
        <v>0</v>
      </c>
    </row>
    <row r="44" spans="2:12">
      <c r="B44">
        <v>76</v>
      </c>
      <c r="C44" t="s">
        <v>431</v>
      </c>
      <c r="D44" s="1068" t="e">
        <f>'Sch 1- Rate Base '!E56:G56</f>
        <v>#VALUE!</v>
      </c>
      <c r="E44" s="1521" t="str">
        <f>+VLOOKUP($C44,ForecastImport!$B$15:$J$394,COLUMN()-3,FALSE)</f>
        <v>202-203</v>
      </c>
      <c r="F44" s="1521" t="str">
        <f>+VLOOKUP($C44,ForecastImport!$B$15:$J$394,COLUMN()-3,FALSE)</f>
        <v>120.1-120.6</v>
      </c>
      <c r="G44" t="str">
        <f>+VLOOKUP($C44,ForecastImport!$B$15:$J$394,COLUMN()-3,FALSE)</f>
        <v>PROD</v>
      </c>
      <c r="H44">
        <f>+VLOOKUP($C44,ForecastImport!$B$15:$J$394,COLUMN()-3,FALSE)</f>
        <v>0</v>
      </c>
      <c r="I44">
        <f>+VLOOKUP($C44,ForecastImport!$B$15:$J$394,COLUMN()-3,FALSE)</f>
        <v>0</v>
      </c>
      <c r="J44">
        <f>+VLOOKUP($C44,ForecastImport!$B$15:$J$394,COLUMN()-3,FALSE)</f>
        <v>0</v>
      </c>
      <c r="K44">
        <f>+VLOOKUP($C44,ForecastImport!$B$15:$J$394,COLUMN()-3,FALSE)</f>
        <v>0</v>
      </c>
      <c r="L44">
        <f>+VLOOKUP($C44,ForecastImport!$B$15:$J$394,COLUMN()-3,FALSE)</f>
        <v>0</v>
      </c>
    </row>
    <row r="45" spans="2:12">
      <c r="B45">
        <v>77</v>
      </c>
      <c r="C45" t="s">
        <v>80</v>
      </c>
      <c r="D45" s="1068" t="e">
        <f>'Sch 1- Rate Base '!E57:G57</f>
        <v>#VALUE!</v>
      </c>
      <c r="E45" s="1521" t="str">
        <f>+VLOOKUP($C45,ForecastImport!$B$15:$J$394,COLUMN()-3,FALSE)</f>
        <v>200-201</v>
      </c>
      <c r="F45" s="1521" t="str">
        <f>+VLOOKUP($C45,ForecastImport!$B$15:$J$394,COLUMN()-3,FALSE)</f>
        <v>107 &amp; 120.1</v>
      </c>
      <c r="G45" t="str">
        <f>+VLOOKUP($C45,ForecastImport!$B$15:$J$394,COLUMN()-3,FALSE)</f>
        <v>DIST</v>
      </c>
      <c r="H45">
        <f>+VLOOKUP($C45,ForecastImport!$B$15:$J$394,COLUMN()-3,FALSE)</f>
        <v>0</v>
      </c>
      <c r="I45">
        <f>+VLOOKUP($C45,ForecastImport!$B$15:$J$394,COLUMN()-3,FALSE)</f>
        <v>0</v>
      </c>
      <c r="J45">
        <f>+VLOOKUP($C45,ForecastImport!$B$15:$J$394,COLUMN()-3,FALSE)</f>
        <v>0</v>
      </c>
      <c r="K45">
        <f>+VLOOKUP($C45,ForecastImport!$B$15:$J$394,COLUMN()-3,FALSE)</f>
        <v>0</v>
      </c>
      <c r="L45">
        <f>+VLOOKUP($C45,ForecastImport!$B$15:$J$394,COLUMN()-3,FALSE)</f>
        <v>0</v>
      </c>
    </row>
    <row r="46" spans="2:12">
      <c r="B46">
        <v>78</v>
      </c>
      <c r="C46" t="s">
        <v>221</v>
      </c>
      <c r="D46" s="1068" t="e">
        <f>'Sch 1- Rate Base '!E58:G58</f>
        <v>#VALUE!</v>
      </c>
      <c r="E46" s="1521">
        <f>+VLOOKUP($C46,ForecastImport!$B$15:$J$394,COLUMN()-3,FALSE)</f>
        <v>356</v>
      </c>
      <c r="F46">
        <f>+VLOOKUP($C46,ForecastImport!$B$15:$J$394,COLUMN()-3,FALSE)</f>
        <v>356</v>
      </c>
      <c r="G46" t="str">
        <f>+VLOOKUP($C46,ForecastImport!$B$15:$J$394,COLUMN()-3,FALSE)</f>
        <v>DIRECT</v>
      </c>
      <c r="H46">
        <f>+VLOOKUP($C46,ForecastImport!$B$15:$J$394,COLUMN()-3,FALSE)</f>
        <v>0</v>
      </c>
      <c r="I46">
        <f>+VLOOKUP($C46,ForecastImport!$B$15:$J$394,COLUMN()-3,FALSE)</f>
        <v>0</v>
      </c>
      <c r="J46">
        <f>+VLOOKUP($C46,ForecastImport!$B$15:$J$394,COLUMN()-3,FALSE)</f>
        <v>0</v>
      </c>
      <c r="K46">
        <f>+VLOOKUP($C46,ForecastImport!$B$15:$J$394,COLUMN()-3,FALSE)</f>
        <v>0</v>
      </c>
      <c r="L46">
        <f>+VLOOKUP($C46,ForecastImport!$B$15:$J$394,COLUMN()-3,FALSE)</f>
        <v>0</v>
      </c>
    </row>
    <row r="47" spans="2:12">
      <c r="B47">
        <v>79</v>
      </c>
      <c r="C47" t="s">
        <v>71</v>
      </c>
      <c r="D47" s="1068" t="e">
        <f>'Sch 1- Rate Base '!E59:G59</f>
        <v>#VALUE!</v>
      </c>
      <c r="E47" s="1521" t="str">
        <f>+VLOOKUP($C47,ForecastImport!$B$15:$J$394,COLUMN()-3,FALSE)</f>
        <v>200-201</v>
      </c>
      <c r="F47">
        <f>+VLOOKUP($C47,ForecastImport!$B$15:$J$394,COLUMN()-3,FALSE)</f>
        <v>114</v>
      </c>
      <c r="G47" t="str">
        <f>+VLOOKUP($C47,ForecastImport!$B$15:$J$394,COLUMN()-3,FALSE)</f>
        <v>DIRECT</v>
      </c>
      <c r="H47" t="str">
        <f>+VLOOKUP($C47,ForecastImport!$B$15:$J$394,COLUMN()-3,FALSE)</f>
        <v>DIST</v>
      </c>
      <c r="I47">
        <f>+VLOOKUP($C47,ForecastImport!$B$15:$J$394,COLUMN()-3,FALSE)</f>
        <v>0</v>
      </c>
      <c r="J47">
        <f>+VLOOKUP($C47,ForecastImport!$B$15:$J$394,COLUMN()-3,FALSE)</f>
        <v>0</v>
      </c>
      <c r="K47">
        <f>+VLOOKUP($C47,ForecastImport!$B$15:$J$394,COLUMN()-3,FALSE)</f>
        <v>0</v>
      </c>
      <c r="L47">
        <f>+VLOOKUP($C47,ForecastImport!$B$15:$J$394,COLUMN()-3,FALSE)</f>
        <v>0</v>
      </c>
    </row>
    <row r="48" spans="2:12">
      <c r="B48">
        <v>82</v>
      </c>
      <c r="C48" t="s">
        <v>399</v>
      </c>
      <c r="D48" s="1068" t="e">
        <f>'Sch 1- Rate Base '!E60:G60</f>
        <v>#VALUE!</v>
      </c>
      <c r="E48" s="1521" t="str">
        <f>+VLOOKUP($C48,ForecastImport!$B$15:$J$394,COLUMN()-3,FALSE)</f>
        <v>110-111</v>
      </c>
      <c r="F48">
        <f>+VLOOKUP($C48,ForecastImport!$B$15:$J$394,COLUMN()-3,FALSE)</f>
        <v>123</v>
      </c>
      <c r="G48" t="str">
        <f>+VLOOKUP($C48,ForecastImport!$B$15:$J$394,COLUMN()-3,FALSE)</f>
        <v>DIRECT</v>
      </c>
      <c r="H48" t="str">
        <f>+VLOOKUP($C48,ForecastImport!$B$15:$J$394,COLUMN()-3,FALSE)</f>
        <v>DIST</v>
      </c>
      <c r="I48">
        <f>+VLOOKUP($C48,ForecastImport!$B$15:$J$394,COLUMN()-3,FALSE)</f>
        <v>0</v>
      </c>
      <c r="J48">
        <f>+VLOOKUP($C48,ForecastImport!$B$15:$J$394,COLUMN()-3,FALSE)</f>
        <v>0</v>
      </c>
      <c r="K48">
        <f>+VLOOKUP($C48,ForecastImport!$B$15:$J$394,COLUMN()-3,FALSE)</f>
        <v>0</v>
      </c>
      <c r="L48">
        <f>+VLOOKUP($C48,ForecastImport!$B$15:$J$394,COLUMN()-3,FALSE)</f>
        <v>0</v>
      </c>
    </row>
    <row r="49" spans="2:12">
      <c r="B49">
        <v>83</v>
      </c>
      <c r="C49" t="s">
        <v>432</v>
      </c>
      <c r="D49" s="1068" t="e">
        <f>'Sch 1- Rate Base '!E61:G61</f>
        <v>#VALUE!</v>
      </c>
      <c r="E49" s="1521" t="str">
        <f>+VLOOKUP($C49,ForecastImport!$B$15:$J$394,COLUMN()-3,FALSE)</f>
        <v>110-111</v>
      </c>
      <c r="F49">
        <f>+VLOOKUP($C49,ForecastImport!$B$15:$J$394,COLUMN()-3,FALSE)</f>
        <v>124</v>
      </c>
      <c r="G49" t="str">
        <f>+VLOOKUP($C49,ForecastImport!$B$15:$J$394,COLUMN()-3,FALSE)</f>
        <v>DIST</v>
      </c>
      <c r="H49">
        <f>+VLOOKUP($C49,ForecastImport!$B$15:$J$394,COLUMN()-3,FALSE)</f>
        <v>0</v>
      </c>
      <c r="I49">
        <f>+VLOOKUP($C49,ForecastImport!$B$15:$J$394,COLUMN()-3,FALSE)</f>
        <v>0</v>
      </c>
      <c r="J49">
        <f>+VLOOKUP($C49,ForecastImport!$B$15:$J$394,COLUMN()-3,FALSE)</f>
        <v>0</v>
      </c>
      <c r="K49">
        <f>+VLOOKUP($C49,ForecastImport!$B$15:$J$394,COLUMN()-3,FALSE)</f>
        <v>0</v>
      </c>
      <c r="L49">
        <f>+VLOOKUP($C49,ForecastImport!$B$15:$J$394,COLUMN()-3,FALSE)</f>
        <v>0</v>
      </c>
    </row>
    <row r="50" spans="2:12">
      <c r="B50">
        <v>84</v>
      </c>
      <c r="C50" t="s">
        <v>6</v>
      </c>
      <c r="D50" s="1068" t="e">
        <f>'Sch 1- Rate Base '!E62:G62</f>
        <v>#VALUE!</v>
      </c>
      <c r="E50" s="1521" t="str">
        <f>+VLOOKUP($C50,ForecastImport!$B$15:$J$394,COLUMN()-3,FALSE)</f>
        <v>110-111</v>
      </c>
      <c r="F50">
        <f>+VLOOKUP($C50,ForecastImport!$B$15:$J$394,COLUMN()-3,FALSE)</f>
        <v>175</v>
      </c>
      <c r="G50" t="str">
        <f>+VLOOKUP($C50,ForecastImport!$B$15:$J$394,COLUMN()-3,FALSE)</f>
        <v>DIST</v>
      </c>
      <c r="H50">
        <f>+VLOOKUP($C50,ForecastImport!$B$15:$J$394,COLUMN()-3,FALSE)</f>
        <v>0</v>
      </c>
      <c r="I50">
        <f>+VLOOKUP($C50,ForecastImport!$B$15:$J$394,COLUMN()-3,FALSE)</f>
        <v>0</v>
      </c>
      <c r="J50">
        <f>+VLOOKUP($C50,ForecastImport!$B$15:$J$394,COLUMN()-3,FALSE)</f>
        <v>0</v>
      </c>
      <c r="K50">
        <f>+VLOOKUP($C50,ForecastImport!$B$15:$J$394,COLUMN()-3,FALSE)</f>
        <v>0</v>
      </c>
      <c r="L50">
        <f>+VLOOKUP($C50,ForecastImport!$B$15:$J$394,COLUMN()-3,FALSE)</f>
        <v>0</v>
      </c>
    </row>
    <row r="51" spans="2:12">
      <c r="B51">
        <v>85</v>
      </c>
      <c r="C51" t="s">
        <v>351</v>
      </c>
      <c r="D51" s="1068" t="e">
        <f>'Sch 1- Rate Base '!E63:G63</f>
        <v>#VALUE!</v>
      </c>
      <c r="E51" s="1521" t="str">
        <f>+VLOOKUP($C51,ForecastImport!$B$15:$J$394,COLUMN()-3,FALSE)</f>
        <v>110-111</v>
      </c>
      <c r="F51">
        <f>+VLOOKUP($C51,ForecastImport!$B$15:$J$394,COLUMN()-3,FALSE)</f>
        <v>176</v>
      </c>
      <c r="G51" t="str">
        <f>+VLOOKUP($C51,ForecastImport!$B$15:$J$394,COLUMN()-3,FALSE)</f>
        <v>DIST</v>
      </c>
      <c r="H51">
        <f>+VLOOKUP($C51,ForecastImport!$B$15:$J$394,COLUMN()-3,FALSE)</f>
        <v>0</v>
      </c>
      <c r="I51">
        <f>+VLOOKUP($C51,ForecastImport!$B$15:$J$394,COLUMN()-3,FALSE)</f>
        <v>0</v>
      </c>
      <c r="J51">
        <f>+VLOOKUP($C51,ForecastImport!$B$15:$J$394,COLUMN()-3,FALSE)</f>
        <v>0</v>
      </c>
      <c r="K51">
        <f>+VLOOKUP($C51,ForecastImport!$B$15:$J$394,COLUMN()-3,FALSE)</f>
        <v>0</v>
      </c>
      <c r="L51">
        <f>+VLOOKUP($C51,ForecastImport!$B$15:$J$394,COLUMN()-3,FALSE)</f>
        <v>0</v>
      </c>
    </row>
    <row r="52" spans="2:12">
      <c r="B52">
        <v>88</v>
      </c>
      <c r="C52" t="s">
        <v>391</v>
      </c>
      <c r="D52" s="1068" t="e">
        <f>'Sch 1- Rate Base '!E64:G64</f>
        <v>#VALUE!</v>
      </c>
      <c r="E52" s="1521" t="str">
        <f>+VLOOKUP($C52,ForecastImport!$B$15:$J$394,COLUMN()-3,FALSE)</f>
        <v>110-111</v>
      </c>
      <c r="F52">
        <f>+VLOOKUP($C52,ForecastImport!$B$15:$J$394,COLUMN()-3,FALSE)</f>
        <v>151</v>
      </c>
      <c r="G52" t="str">
        <f>+VLOOKUP($C52,ForecastImport!$B$15:$J$394,COLUMN()-3,FALSE)</f>
        <v>PROD</v>
      </c>
      <c r="H52">
        <f>+VLOOKUP($C52,ForecastImport!$B$15:$J$394,COLUMN()-3,FALSE)</f>
        <v>0</v>
      </c>
      <c r="I52">
        <f>+VLOOKUP($C52,ForecastImport!$B$15:$J$394,COLUMN()-3,FALSE)</f>
        <v>0</v>
      </c>
      <c r="J52">
        <f>+VLOOKUP($C52,ForecastImport!$B$15:$J$394,COLUMN()-3,FALSE)</f>
        <v>0</v>
      </c>
      <c r="K52">
        <f>+VLOOKUP($C52,ForecastImport!$B$15:$J$394,COLUMN()-3,FALSE)</f>
        <v>0</v>
      </c>
      <c r="L52">
        <f>+VLOOKUP($C52,ForecastImport!$B$15:$J$394,COLUMN()-3,FALSE)</f>
        <v>0</v>
      </c>
    </row>
    <row r="53" spans="2:12">
      <c r="B53">
        <v>89</v>
      </c>
      <c r="C53" t="s">
        <v>7</v>
      </c>
      <c r="D53" s="1068" t="e">
        <f>'Sch 1- Rate Base '!E65:G65</f>
        <v>#VALUE!</v>
      </c>
      <c r="E53" s="1521" t="str">
        <f>+VLOOKUP($C53,ForecastImport!$B$15:$J$394,COLUMN()-3,FALSE)</f>
        <v>110-111</v>
      </c>
      <c r="F53">
        <f>+VLOOKUP($C53,ForecastImport!$B$15:$J$394,COLUMN()-3,FALSE)</f>
        <v>152</v>
      </c>
      <c r="G53" t="str">
        <f>+VLOOKUP($C53,ForecastImport!$B$15:$J$394,COLUMN()-3,FALSE)</f>
        <v>PROD</v>
      </c>
      <c r="H53">
        <f>+VLOOKUP($C53,ForecastImport!$B$15:$J$394,COLUMN()-3,FALSE)</f>
        <v>0</v>
      </c>
      <c r="I53">
        <f>+VLOOKUP($C53,ForecastImport!$B$15:$J$394,COLUMN()-3,FALSE)</f>
        <v>0</v>
      </c>
      <c r="J53">
        <f>+VLOOKUP($C53,ForecastImport!$B$15:$J$394,COLUMN()-3,FALSE)</f>
        <v>0</v>
      </c>
      <c r="K53">
        <f>+VLOOKUP($C53,ForecastImport!$B$15:$J$394,COLUMN()-3,FALSE)</f>
        <v>0</v>
      </c>
      <c r="L53">
        <f>+VLOOKUP($C53,ForecastImport!$B$15:$J$394,COLUMN()-3,FALSE)</f>
        <v>0</v>
      </c>
    </row>
    <row r="54" spans="2:12">
      <c r="B54">
        <v>90</v>
      </c>
      <c r="C54" t="s">
        <v>79</v>
      </c>
      <c r="D54" s="1068" t="e">
        <f>'Sch 1- Rate Base '!E66:G66</f>
        <v>#VALUE!</v>
      </c>
      <c r="E54" s="1521" t="str">
        <f>+VLOOKUP($C54,ForecastImport!$B$15:$J$394,COLUMN()-3,FALSE)</f>
        <v>110-111</v>
      </c>
      <c r="F54">
        <f>+VLOOKUP($C54,ForecastImport!$B$15:$J$394,COLUMN()-3,FALSE)</f>
        <v>154</v>
      </c>
      <c r="G54" t="str">
        <f>+VLOOKUP($C54,ForecastImport!$B$15:$J$394,COLUMN()-3,FALSE)</f>
        <v>PTD</v>
      </c>
      <c r="H54">
        <f>+VLOOKUP($C54,ForecastImport!$B$15:$J$394,COLUMN()-3,FALSE)</f>
        <v>0</v>
      </c>
      <c r="I54">
        <f>+VLOOKUP($C54,ForecastImport!$B$15:$J$394,COLUMN()-3,FALSE)</f>
        <v>0</v>
      </c>
      <c r="J54">
        <f>+VLOOKUP($C54,ForecastImport!$B$15:$J$394,COLUMN()-3,FALSE)</f>
        <v>0</v>
      </c>
      <c r="K54">
        <f>+VLOOKUP($C54,ForecastImport!$B$15:$J$394,COLUMN()-3,FALSE)</f>
        <v>0</v>
      </c>
      <c r="L54">
        <f>+VLOOKUP($C54,ForecastImport!$B$15:$J$394,COLUMN()-3,FALSE)</f>
        <v>0</v>
      </c>
    </row>
    <row r="55" spans="2:12">
      <c r="B55">
        <v>91</v>
      </c>
      <c r="C55" t="s">
        <v>331</v>
      </c>
      <c r="D55" s="1068" t="e">
        <f>'Sch 1- Rate Base '!E67:G67</f>
        <v>#VALUE!</v>
      </c>
      <c r="E55" s="1521" t="str">
        <f>+VLOOKUP($C55,ForecastImport!$B$15:$J$394,COLUMN()-3,FALSE)</f>
        <v>110-111</v>
      </c>
      <c r="F55">
        <f>+VLOOKUP($C55,ForecastImport!$B$15:$J$394,COLUMN()-3,FALSE)</f>
        <v>155</v>
      </c>
      <c r="G55" t="str">
        <f>+VLOOKUP($C55,ForecastImport!$B$15:$J$394,COLUMN()-3,FALSE)</f>
        <v>DIST</v>
      </c>
      <c r="H55">
        <f>+VLOOKUP($C55,ForecastImport!$B$15:$J$394,COLUMN()-3,FALSE)</f>
        <v>0</v>
      </c>
      <c r="I55">
        <f>+VLOOKUP($C55,ForecastImport!$B$15:$J$394,COLUMN()-3,FALSE)</f>
        <v>0</v>
      </c>
      <c r="J55">
        <f>+VLOOKUP($C55,ForecastImport!$B$15:$J$394,COLUMN()-3,FALSE)</f>
        <v>0</v>
      </c>
      <c r="K55">
        <f>+VLOOKUP($C55,ForecastImport!$B$15:$J$394,COLUMN()-3,FALSE)</f>
        <v>0</v>
      </c>
      <c r="L55">
        <f>+VLOOKUP($C55,ForecastImport!$B$15:$J$394,COLUMN()-3,FALSE)</f>
        <v>0</v>
      </c>
    </row>
    <row r="56" spans="2:12">
      <c r="B56">
        <v>92</v>
      </c>
      <c r="C56" t="s">
        <v>332</v>
      </c>
      <c r="D56" s="1068" t="e">
        <f>'Sch 1- Rate Base '!E68:G68</f>
        <v>#VALUE!</v>
      </c>
      <c r="E56" s="1521" t="str">
        <f>+VLOOKUP($C56,ForecastImport!$B$15:$J$394,COLUMN()-3,FALSE)</f>
        <v>110-111</v>
      </c>
      <c r="F56">
        <f>+VLOOKUP($C56,ForecastImport!$B$15:$J$394,COLUMN()-3,FALSE)</f>
        <v>156</v>
      </c>
      <c r="G56" t="str">
        <f>+VLOOKUP($C56,ForecastImport!$B$15:$J$394,COLUMN()-3,FALSE)</f>
        <v>DIST</v>
      </c>
      <c r="H56">
        <f>+VLOOKUP($C56,ForecastImport!$B$15:$J$394,COLUMN()-3,FALSE)</f>
        <v>0</v>
      </c>
      <c r="I56">
        <f>+VLOOKUP($C56,ForecastImport!$B$15:$J$394,COLUMN()-3,FALSE)</f>
        <v>0</v>
      </c>
      <c r="J56">
        <f>+VLOOKUP($C56,ForecastImport!$B$15:$J$394,COLUMN()-3,FALSE)</f>
        <v>0</v>
      </c>
      <c r="K56">
        <f>+VLOOKUP($C56,ForecastImport!$B$15:$J$394,COLUMN()-3,FALSE)</f>
        <v>0</v>
      </c>
      <c r="L56">
        <f>+VLOOKUP($C56,ForecastImport!$B$15:$J$394,COLUMN()-3,FALSE)</f>
        <v>0</v>
      </c>
    </row>
    <row r="57" spans="2:12">
      <c r="B57">
        <v>93</v>
      </c>
      <c r="C57" t="s">
        <v>333</v>
      </c>
      <c r="D57" s="1068" t="e">
        <f>'Sch 1- Rate Base '!E72:G72</f>
        <v>#VALUE!</v>
      </c>
      <c r="E57" s="1521" t="str">
        <f>+VLOOKUP($C57,ForecastImport!$B$15:$J$394,COLUMN()-3,FALSE)</f>
        <v>110-111</v>
      </c>
      <c r="F57">
        <f>+VLOOKUP($C57,ForecastImport!$B$15:$J$394,COLUMN()-3,FALSE)</f>
        <v>158.1</v>
      </c>
      <c r="G57" t="str">
        <f>+VLOOKUP($C57,ForecastImport!$B$15:$J$394,COLUMN()-3,FALSE)</f>
        <v>PROD</v>
      </c>
      <c r="H57">
        <f>+VLOOKUP($C57,ForecastImport!$B$15:$J$394,COLUMN()-3,FALSE)</f>
        <v>0</v>
      </c>
      <c r="I57">
        <f>+VLOOKUP($C57,ForecastImport!$B$15:$J$394,COLUMN()-3,FALSE)</f>
        <v>0</v>
      </c>
      <c r="J57">
        <f>+VLOOKUP($C57,ForecastImport!$B$15:$J$394,COLUMN()-3,FALSE)</f>
        <v>0</v>
      </c>
      <c r="K57">
        <f>+VLOOKUP($C57,ForecastImport!$B$15:$J$394,COLUMN()-3,FALSE)</f>
        <v>0</v>
      </c>
      <c r="L57">
        <f>+VLOOKUP($C57,ForecastImport!$B$15:$J$394,COLUMN()-3,FALSE)</f>
        <v>0</v>
      </c>
    </row>
    <row r="58" spans="2:12">
      <c r="B58">
        <v>94</v>
      </c>
      <c r="C58" t="s">
        <v>178</v>
      </c>
      <c r="D58" s="1068" t="e">
        <f>'Sch 1- Rate Base '!E73:G73</f>
        <v>#VALUE!</v>
      </c>
      <c r="E58" s="1521" t="str">
        <f>+VLOOKUP($C58,ForecastImport!$B$15:$J$394,COLUMN()-3,FALSE)</f>
        <v>110-111</v>
      </c>
      <c r="F58">
        <f>+VLOOKUP($C58,ForecastImport!$B$15:$J$394,COLUMN()-3,FALSE)</f>
        <v>158.19999999999999</v>
      </c>
      <c r="G58" t="str">
        <f>+VLOOKUP($C58,ForecastImport!$B$15:$J$394,COLUMN()-3,FALSE)</f>
        <v>PROD</v>
      </c>
      <c r="H58">
        <f>+VLOOKUP($C58,ForecastImport!$B$15:$J$394,COLUMN()-3,FALSE)</f>
        <v>0</v>
      </c>
      <c r="I58">
        <f>+VLOOKUP($C58,ForecastImport!$B$15:$J$394,COLUMN()-3,FALSE)</f>
        <v>0</v>
      </c>
      <c r="J58">
        <f>+VLOOKUP($C58,ForecastImport!$B$15:$J$394,COLUMN()-3,FALSE)</f>
        <v>0</v>
      </c>
      <c r="K58">
        <f>+VLOOKUP($C58,ForecastImport!$B$15:$J$394,COLUMN()-3,FALSE)</f>
        <v>0</v>
      </c>
      <c r="L58">
        <f>+VLOOKUP($C58,ForecastImport!$B$15:$J$394,COLUMN()-3,FALSE)</f>
        <v>0</v>
      </c>
    </row>
    <row r="59" spans="2:12">
      <c r="B59">
        <v>95</v>
      </c>
      <c r="C59" t="s">
        <v>55</v>
      </c>
      <c r="D59" s="1068" t="e">
        <f>'Sch 1- Rate Base '!E74:G74</f>
        <v>#VALUE!</v>
      </c>
      <c r="E59" s="1521" t="str">
        <f>+VLOOKUP($C59,ForecastImport!$B$15:$J$394,COLUMN()-3,FALSE)</f>
        <v>110-111</v>
      </c>
      <c r="F59">
        <f>+VLOOKUP($C59,ForecastImport!$B$15:$J$394,COLUMN()-3,FALSE)</f>
        <v>163</v>
      </c>
      <c r="G59" t="str">
        <f>+VLOOKUP($C59,ForecastImport!$B$15:$J$394,COLUMN()-3,FALSE)</f>
        <v>PTD</v>
      </c>
      <c r="H59">
        <f>+VLOOKUP($C59,ForecastImport!$B$15:$J$394,COLUMN()-3,FALSE)</f>
        <v>0</v>
      </c>
      <c r="I59">
        <f>+VLOOKUP($C59,ForecastImport!$B$15:$J$394,COLUMN()-3,FALSE)</f>
        <v>0</v>
      </c>
      <c r="J59">
        <f>+VLOOKUP($C59,ForecastImport!$B$15:$J$394,COLUMN()-3,FALSE)</f>
        <v>0</v>
      </c>
      <c r="K59">
        <f>+VLOOKUP($C59,ForecastImport!$B$15:$J$394,COLUMN()-3,FALSE)</f>
        <v>0</v>
      </c>
      <c r="L59">
        <f>+VLOOKUP($C59,ForecastImport!$B$15:$J$394,COLUMN()-3,FALSE)</f>
        <v>0</v>
      </c>
    </row>
    <row r="60" spans="2:12">
      <c r="B60">
        <v>96</v>
      </c>
      <c r="C60" t="s">
        <v>8</v>
      </c>
      <c r="D60" s="1068" t="e">
        <f>'Sch 1- Rate Base '!E75:G75</f>
        <v>#VALUE!</v>
      </c>
      <c r="E60" s="1521" t="str">
        <f>+VLOOKUP($C60,ForecastImport!$B$15:$J$394,COLUMN()-3,FALSE)</f>
        <v>110-111</v>
      </c>
      <c r="F60">
        <f>+VLOOKUP($C60,ForecastImport!$B$15:$J$394,COLUMN()-3,FALSE)</f>
        <v>165</v>
      </c>
      <c r="G60" t="str">
        <f>+VLOOKUP($C60,ForecastImport!$B$15:$J$394,COLUMN()-3,FALSE)</f>
        <v>PTD</v>
      </c>
      <c r="H60">
        <f>+VLOOKUP($C60,ForecastImport!$B$15:$J$394,COLUMN()-3,FALSE)</f>
        <v>0</v>
      </c>
      <c r="I60">
        <f>+VLOOKUP($C60,ForecastImport!$B$15:$J$394,COLUMN()-3,FALSE)</f>
        <v>0</v>
      </c>
      <c r="J60">
        <f>+VLOOKUP($C60,ForecastImport!$B$15:$J$394,COLUMN()-3,FALSE)</f>
        <v>0</v>
      </c>
      <c r="K60">
        <f>+VLOOKUP($C60,ForecastImport!$B$15:$J$394,COLUMN()-3,FALSE)</f>
        <v>0</v>
      </c>
      <c r="L60">
        <f>+VLOOKUP($C60,ForecastImport!$B$15:$J$394,COLUMN()-3,FALSE)</f>
        <v>0</v>
      </c>
    </row>
    <row r="61" spans="2:12">
      <c r="B61">
        <v>97</v>
      </c>
      <c r="C61" t="s">
        <v>9</v>
      </c>
      <c r="D61" s="1068" t="e">
        <f>'Sch 1- Rate Base '!E76:G76</f>
        <v>#VALUE!</v>
      </c>
      <c r="E61" s="1521" t="str">
        <f>+VLOOKUP($C61,ForecastImport!$B$15:$J$394,COLUMN()-3,FALSE)</f>
        <v>110-111</v>
      </c>
      <c r="F61">
        <f>+VLOOKUP($C61,ForecastImport!$B$15:$J$394,COLUMN()-3,FALSE)</f>
        <v>175</v>
      </c>
      <c r="G61" t="str">
        <f>+VLOOKUP($C61,ForecastImport!$B$15:$J$394,COLUMN()-3,FALSE)</f>
        <v>DIST</v>
      </c>
      <c r="H61">
        <f>+VLOOKUP($C61,ForecastImport!$B$15:$J$394,COLUMN()-3,FALSE)</f>
        <v>0</v>
      </c>
      <c r="I61">
        <f>+VLOOKUP($C61,ForecastImport!$B$15:$J$394,COLUMN()-3,FALSE)</f>
        <v>0</v>
      </c>
      <c r="J61">
        <f>+VLOOKUP($C61,ForecastImport!$B$15:$J$394,COLUMN()-3,FALSE)</f>
        <v>0</v>
      </c>
      <c r="K61">
        <f>+VLOOKUP($C61,ForecastImport!$B$15:$J$394,COLUMN()-3,FALSE)</f>
        <v>0</v>
      </c>
      <c r="L61">
        <f>+VLOOKUP($C61,ForecastImport!$B$15:$J$394,COLUMN()-3,FALSE)</f>
        <v>0</v>
      </c>
    </row>
    <row r="62" spans="2:12">
      <c r="B62">
        <v>98</v>
      </c>
      <c r="C62" t="s">
        <v>563</v>
      </c>
      <c r="D62" s="1068" t="e">
        <f>'Sch 1- Rate Base '!E77:G77</f>
        <v>#VALUE!</v>
      </c>
      <c r="E62" s="1521" t="str">
        <f>+VLOOKUP($C62,ForecastImport!$B$15:$J$394,COLUMN()-3,FALSE)</f>
        <v>110-111</v>
      </c>
      <c r="F62">
        <f>+VLOOKUP($C62,ForecastImport!$B$15:$J$394,COLUMN()-3,FALSE)</f>
        <v>175</v>
      </c>
      <c r="G62" t="str">
        <f>+VLOOKUP($C62,ForecastImport!$B$15:$J$394,COLUMN()-3,FALSE)</f>
        <v>DIST</v>
      </c>
      <c r="H62">
        <f>+VLOOKUP($C62,ForecastImport!$B$15:$J$394,COLUMN()-3,FALSE)</f>
        <v>0</v>
      </c>
      <c r="I62">
        <f>+VLOOKUP($C62,ForecastImport!$B$15:$J$394,COLUMN()-3,FALSE)</f>
        <v>0</v>
      </c>
      <c r="J62">
        <f>+VLOOKUP($C62,ForecastImport!$B$15:$J$394,COLUMN()-3,FALSE)</f>
        <v>0</v>
      </c>
      <c r="K62">
        <f>+VLOOKUP($C62,ForecastImport!$B$15:$J$394,COLUMN()-3,FALSE)</f>
        <v>0</v>
      </c>
      <c r="L62">
        <f>+VLOOKUP($C62,ForecastImport!$B$15:$J$394,COLUMN()-3,FALSE)</f>
        <v>0</v>
      </c>
    </row>
    <row r="63" spans="2:12">
      <c r="B63">
        <v>99</v>
      </c>
      <c r="C63" t="s">
        <v>313</v>
      </c>
      <c r="D63" s="1068" t="e">
        <f>'Sch 1- Rate Base '!E78:G78</f>
        <v>#VALUE!</v>
      </c>
      <c r="E63" s="1521" t="str">
        <f>+VLOOKUP($C63,ForecastImport!$B$15:$J$394,COLUMN()-3,FALSE)</f>
        <v>110-111</v>
      </c>
      <c r="F63">
        <f>+VLOOKUP($C63,ForecastImport!$B$15:$J$394,COLUMN()-3,FALSE)</f>
        <v>176</v>
      </c>
      <c r="G63" t="str">
        <f>+VLOOKUP($C63,ForecastImport!$B$15:$J$394,COLUMN()-3,FALSE)</f>
        <v>DIST</v>
      </c>
      <c r="H63">
        <f>+VLOOKUP($C63,ForecastImport!$B$15:$J$394,COLUMN()-3,FALSE)</f>
        <v>0</v>
      </c>
      <c r="I63">
        <f>+VLOOKUP($C63,ForecastImport!$B$15:$J$394,COLUMN()-3,FALSE)</f>
        <v>0</v>
      </c>
      <c r="J63">
        <f>+VLOOKUP($C63,ForecastImport!$B$15:$J$394,COLUMN()-3,FALSE)</f>
        <v>0</v>
      </c>
      <c r="K63">
        <f>+VLOOKUP($C63,ForecastImport!$B$15:$J$394,COLUMN()-3,FALSE)</f>
        <v>0</v>
      </c>
      <c r="L63">
        <f>+VLOOKUP($C63,ForecastImport!$B$15:$J$394,COLUMN()-3,FALSE)</f>
        <v>0</v>
      </c>
    </row>
    <row r="64" spans="2:12">
      <c r="B64">
        <v>100</v>
      </c>
      <c r="C64" t="s">
        <v>564</v>
      </c>
      <c r="D64" s="1068" t="e">
        <f>_xlfn.SINGLE('Sch 1- Rate Base '!#REF!)</f>
        <v>#REF!</v>
      </c>
      <c r="E64" s="1521" t="str">
        <f>+VLOOKUP($C64,ForecastImport!$B$15:$J$394,COLUMN()-3,FALSE)</f>
        <v>110-111</v>
      </c>
      <c r="F64">
        <f>+VLOOKUP($C64,ForecastImport!$B$15:$J$394,COLUMN()-3,FALSE)</f>
        <v>175</v>
      </c>
      <c r="G64" t="str">
        <f>+VLOOKUP($C64,ForecastImport!$B$15:$J$394,COLUMN()-3,FALSE)</f>
        <v>DIST</v>
      </c>
      <c r="H64">
        <f>+VLOOKUP($C64,ForecastImport!$B$15:$J$394,COLUMN()-3,FALSE)</f>
        <v>0</v>
      </c>
      <c r="I64">
        <f>+VLOOKUP($C64,ForecastImport!$B$15:$J$394,COLUMN()-3,FALSE)</f>
        <v>0</v>
      </c>
      <c r="J64">
        <f>+VLOOKUP($C64,ForecastImport!$B$15:$J$394,COLUMN()-3,FALSE)</f>
        <v>0</v>
      </c>
      <c r="K64">
        <f>+VLOOKUP($C64,ForecastImport!$B$15:$J$394,COLUMN()-3,FALSE)</f>
        <v>0</v>
      </c>
      <c r="L64">
        <f>+VLOOKUP($C64,ForecastImport!$B$15:$J$394,COLUMN()-3,FALSE)</f>
        <v>0</v>
      </c>
    </row>
    <row r="65" spans="2:12">
      <c r="B65">
        <v>103</v>
      </c>
      <c r="C65" t="s">
        <v>10</v>
      </c>
      <c r="D65" s="1068" t="e">
        <f>'Sch 1- Rate Base '!E79:G79</f>
        <v>#VALUE!</v>
      </c>
      <c r="E65" s="1521" t="str">
        <f>+VLOOKUP($C65,ForecastImport!$B$15:$J$394,COLUMN()-3,FALSE)</f>
        <v>110-111</v>
      </c>
      <c r="F65">
        <f>+VLOOKUP($C65,ForecastImport!$B$15:$J$394,COLUMN()-3,FALSE)</f>
        <v>181</v>
      </c>
      <c r="G65" t="str">
        <f>+VLOOKUP($C65,ForecastImport!$B$15:$J$394,COLUMN()-3,FALSE)</f>
        <v>PTDG</v>
      </c>
      <c r="H65">
        <f>+VLOOKUP($C65,ForecastImport!$B$15:$J$394,COLUMN()-3,FALSE)</f>
        <v>0</v>
      </c>
      <c r="I65">
        <f>+VLOOKUP($C65,ForecastImport!$B$15:$J$394,COLUMN()-3,FALSE)</f>
        <v>0</v>
      </c>
      <c r="J65">
        <f>+VLOOKUP($C65,ForecastImport!$B$15:$J$394,COLUMN()-3,FALSE)</f>
        <v>0</v>
      </c>
      <c r="K65">
        <f>+VLOOKUP($C65,ForecastImport!$B$15:$J$394,COLUMN()-3,FALSE)</f>
        <v>0</v>
      </c>
      <c r="L65">
        <f>+VLOOKUP($C65,ForecastImport!$B$15:$J$394,COLUMN()-3,FALSE)</f>
        <v>0</v>
      </c>
    </row>
    <row r="66" spans="2:12">
      <c r="B66">
        <v>104</v>
      </c>
      <c r="C66" t="s">
        <v>11</v>
      </c>
      <c r="D66" s="1068" t="e">
        <f>'Sch 1- Rate Base '!E80:G80</f>
        <v>#VALUE!</v>
      </c>
      <c r="E66" s="1521" t="str">
        <f>+VLOOKUP($C66,ForecastImport!$B$15:$J$394,COLUMN()-3,FALSE)</f>
        <v>110-111</v>
      </c>
      <c r="F66">
        <f>+VLOOKUP($C66,ForecastImport!$B$15:$J$394,COLUMN()-3,FALSE)</f>
        <v>182.1</v>
      </c>
      <c r="G66" t="str">
        <f>+VLOOKUP($C66,ForecastImport!$B$15:$J$394,COLUMN()-3,FALSE)</f>
        <v>DIRECT</v>
      </c>
      <c r="H66" t="str">
        <f>+VLOOKUP($C66,ForecastImport!$B$15:$J$394,COLUMN()-3,FALSE)</f>
        <v>DIST</v>
      </c>
      <c r="I66">
        <f>+VLOOKUP($C66,ForecastImport!$B$15:$J$394,COLUMN()-3,FALSE)</f>
        <v>0</v>
      </c>
      <c r="J66">
        <f>+VLOOKUP($C66,ForecastImport!$B$15:$J$394,COLUMN()-3,FALSE)</f>
        <v>0</v>
      </c>
      <c r="K66">
        <f>+VLOOKUP($C66,ForecastImport!$B$15:$J$394,COLUMN()-3,FALSE)</f>
        <v>0</v>
      </c>
      <c r="L66">
        <f>+VLOOKUP($C66,ForecastImport!$B$15:$J$394,COLUMN()-3,FALSE)</f>
        <v>0</v>
      </c>
    </row>
    <row r="67" spans="2:12">
      <c r="B67">
        <v>105</v>
      </c>
      <c r="C67" t="s">
        <v>12</v>
      </c>
      <c r="D67" s="1068" t="e">
        <f>_xlfn.SINGLE('Sch 1- Rate Base '!#REF!)</f>
        <v>#REF!</v>
      </c>
      <c r="E67" s="1521" t="str">
        <f>+VLOOKUP($C67,ForecastImport!$B$15:$J$394,COLUMN()-3,FALSE)</f>
        <v>110-111</v>
      </c>
      <c r="F67">
        <f>+VLOOKUP($C67,ForecastImport!$B$15:$J$394,COLUMN()-3,FALSE)</f>
        <v>182.2</v>
      </c>
      <c r="G67" t="str">
        <f>+VLOOKUP($C67,ForecastImport!$B$15:$J$394,COLUMN()-3,FALSE)</f>
        <v>DIRECT</v>
      </c>
      <c r="H67" t="str">
        <f>+VLOOKUP($C67,ForecastImport!$B$15:$J$394,COLUMN()-3,FALSE)</f>
        <v>DIST</v>
      </c>
      <c r="I67">
        <f>+VLOOKUP($C67,ForecastImport!$B$15:$J$394,COLUMN()-3,FALSE)</f>
        <v>0</v>
      </c>
      <c r="J67">
        <f>+VLOOKUP($C67,ForecastImport!$B$15:$J$394,COLUMN()-3,FALSE)</f>
        <v>0</v>
      </c>
      <c r="K67">
        <f>+VLOOKUP($C67,ForecastImport!$B$15:$J$394,COLUMN()-3,FALSE)</f>
        <v>0</v>
      </c>
      <c r="L67">
        <f>+VLOOKUP($C67,ForecastImport!$B$15:$J$394,COLUMN()-3,FALSE)</f>
        <v>0</v>
      </c>
    </row>
    <row r="68" spans="2:12">
      <c r="B68">
        <v>106</v>
      </c>
      <c r="C68" t="s">
        <v>13</v>
      </c>
      <c r="D68" s="1068" t="e">
        <f>'Sch 1- Rate Base '!E81:G81</f>
        <v>#VALUE!</v>
      </c>
      <c r="E68" s="1521" t="str">
        <f>+VLOOKUP($C68,ForecastImport!$B$15:$J$394,COLUMN()-3,FALSE)</f>
        <v>110-111</v>
      </c>
      <c r="F68">
        <f>+VLOOKUP($C68,ForecastImport!$B$15:$J$394,COLUMN()-3,FALSE)</f>
        <v>182.3</v>
      </c>
      <c r="G68" t="str">
        <f>+VLOOKUP($C68,ForecastImport!$B$15:$J$394,COLUMN()-3,FALSE)</f>
        <v>DIRECT</v>
      </c>
      <c r="H68" t="str">
        <f>+VLOOKUP($C68,ForecastImport!$B$15:$J$394,COLUMN()-3,FALSE)</f>
        <v>DIST</v>
      </c>
      <c r="I68">
        <f>+VLOOKUP($C68,ForecastImport!$B$15:$J$394,COLUMN()-3,FALSE)</f>
        <v>0</v>
      </c>
      <c r="J68">
        <f>+VLOOKUP($C68,ForecastImport!$B$15:$J$394,COLUMN()-3,FALSE)</f>
        <v>0</v>
      </c>
      <c r="K68">
        <f>+VLOOKUP($C68,ForecastImport!$B$15:$J$394,COLUMN()-3,FALSE)</f>
        <v>0</v>
      </c>
      <c r="L68">
        <f>+VLOOKUP($C68,ForecastImport!$B$15:$J$394,COLUMN()-3,FALSE)</f>
        <v>0</v>
      </c>
    </row>
    <row r="69" spans="2:12">
      <c r="B69">
        <v>107</v>
      </c>
      <c r="C69" t="s">
        <v>565</v>
      </c>
      <c r="D69" s="1068" t="e">
        <f>'Sch 1- Rate Base '!E82:G82</f>
        <v>#VALUE!</v>
      </c>
      <c r="E69" s="1521" t="str">
        <f>+VLOOKUP($C69,ForecastImport!$B$15:$J$394,COLUMN()-3,FALSE)</f>
        <v>110-111</v>
      </c>
      <c r="F69">
        <f>+VLOOKUP($C69,ForecastImport!$B$15:$J$394,COLUMN()-3,FALSE)</f>
        <v>183</v>
      </c>
      <c r="G69" t="str">
        <f>+VLOOKUP($C69,ForecastImport!$B$15:$J$394,COLUMN()-3,FALSE)</f>
        <v>DIST</v>
      </c>
      <c r="H69">
        <f>+VLOOKUP($C69,ForecastImport!$B$15:$J$394,COLUMN()-3,FALSE)</f>
        <v>0</v>
      </c>
      <c r="I69">
        <f>+VLOOKUP($C69,ForecastImport!$B$15:$J$394,COLUMN()-3,FALSE)</f>
        <v>0</v>
      </c>
      <c r="J69">
        <f>+VLOOKUP($C69,ForecastImport!$B$15:$J$394,COLUMN()-3,FALSE)</f>
        <v>0</v>
      </c>
      <c r="K69">
        <f>+VLOOKUP($C69,ForecastImport!$B$15:$J$394,COLUMN()-3,FALSE)</f>
        <v>0</v>
      </c>
      <c r="L69">
        <f>+VLOOKUP($C69,ForecastImport!$B$15:$J$394,COLUMN()-3,FALSE)</f>
        <v>0</v>
      </c>
    </row>
    <row r="70" spans="2:12">
      <c r="B70">
        <v>108</v>
      </c>
      <c r="C70" t="s">
        <v>14</v>
      </c>
      <c r="D70" s="1068" t="e">
        <f>'Sch 1- Rate Base '!E83:G83</f>
        <v>#VALUE!</v>
      </c>
      <c r="E70" s="1521" t="e">
        <f>+VLOOKUP($C70,ForecastImport!$B$15:$J$394,COLUMN()-3,FALSE)</f>
        <v>#REF!</v>
      </c>
      <c r="F70" t="e">
        <f>+VLOOKUP($C70,ForecastImport!$B$15:$J$394,COLUMN()-3,FALSE)</f>
        <v>#REF!</v>
      </c>
      <c r="G70" t="e">
        <f>+VLOOKUP($C70,ForecastImport!$B$15:$J$394,COLUMN()-3,FALSE)</f>
        <v>#REF!</v>
      </c>
      <c r="H70">
        <f>+VLOOKUP($C70,ForecastImport!$B$15:$J$394,COLUMN()-3,FALSE)</f>
        <v>0</v>
      </c>
      <c r="I70" t="e">
        <f>+VLOOKUP($C70,ForecastImport!$B$15:$J$394,COLUMN()-3,FALSE)</f>
        <v>#REF!</v>
      </c>
      <c r="J70" t="e">
        <f>+VLOOKUP($C70,ForecastImport!$B$15:$J$394,COLUMN()-3,FALSE)</f>
        <v>#REF!</v>
      </c>
      <c r="K70" t="e">
        <f>+VLOOKUP($C70,ForecastImport!$B$15:$J$394,COLUMN()-3,FALSE)</f>
        <v>#REF!</v>
      </c>
      <c r="L70" t="e">
        <f>+VLOOKUP($C70,ForecastImport!$B$15:$J$394,COLUMN()-3,FALSE)</f>
        <v>#REF!</v>
      </c>
    </row>
    <row r="71" spans="2:12">
      <c r="B71">
        <v>109</v>
      </c>
      <c r="C71" t="s">
        <v>400</v>
      </c>
      <c r="D71" s="1068" t="e">
        <f>'Sch 1- Rate Base '!E84:G84</f>
        <v>#VALUE!</v>
      </c>
      <c r="E71" s="1521" t="e">
        <f>+VLOOKUP($C71,ForecastImport!$B$15:$J$394,COLUMN()-3,FALSE)</f>
        <v>#REF!</v>
      </c>
      <c r="F71" t="e">
        <f>+VLOOKUP($C71,ForecastImport!$B$15:$J$394,COLUMN()-3,FALSE)</f>
        <v>#REF!</v>
      </c>
      <c r="G71" t="e">
        <f>+VLOOKUP($C71,ForecastImport!$B$15:$J$394,COLUMN()-3,FALSE)</f>
        <v>#REF!</v>
      </c>
      <c r="H71">
        <f>+VLOOKUP($C71,ForecastImport!$B$15:$J$394,COLUMN()-3,FALSE)</f>
        <v>0</v>
      </c>
      <c r="I71" t="e">
        <f>+VLOOKUP($C71,ForecastImport!$B$15:$J$394,COLUMN()-3,FALSE)</f>
        <v>#REF!</v>
      </c>
      <c r="J71" t="e">
        <f>+VLOOKUP($C71,ForecastImport!$B$15:$J$394,COLUMN()-3,FALSE)</f>
        <v>#REF!</v>
      </c>
      <c r="K71" t="e">
        <f>+VLOOKUP($C71,ForecastImport!$B$15:$J$394,COLUMN()-3,FALSE)</f>
        <v>#REF!</v>
      </c>
      <c r="L71" t="e">
        <f>+VLOOKUP($C71,ForecastImport!$B$15:$J$394,COLUMN()-3,FALSE)</f>
        <v>#REF!</v>
      </c>
    </row>
    <row r="72" spans="2:12">
      <c r="B72">
        <v>110</v>
      </c>
      <c r="C72" t="s">
        <v>15</v>
      </c>
      <c r="D72" s="1068" t="e">
        <f>_xlfn.SINGLE('Sch 1- Rate Base '!#REF!)</f>
        <v>#REF!</v>
      </c>
      <c r="E72" s="1521" t="str">
        <f>+VLOOKUP($C72,ForecastImport!$B$15:$J$394,COLUMN()-3,FALSE)</f>
        <v>110-111</v>
      </c>
      <c r="F72">
        <f>+VLOOKUP($C72,ForecastImport!$B$15:$J$394,COLUMN()-3,FALSE)</f>
        <v>184</v>
      </c>
      <c r="G72" t="str">
        <f>+VLOOKUP($C72,ForecastImport!$B$15:$J$394,COLUMN()-3,FALSE)</f>
        <v>DIST</v>
      </c>
      <c r="H72">
        <f>+VLOOKUP($C72,ForecastImport!$B$15:$J$394,COLUMN()-3,FALSE)</f>
        <v>0</v>
      </c>
      <c r="I72">
        <f>+VLOOKUP($C72,ForecastImport!$B$15:$J$394,COLUMN()-3,FALSE)</f>
        <v>0</v>
      </c>
      <c r="J72">
        <f>+VLOOKUP($C72,ForecastImport!$B$15:$J$394,COLUMN()-3,FALSE)</f>
        <v>0</v>
      </c>
      <c r="K72">
        <f>+VLOOKUP($C72,ForecastImport!$B$15:$J$394,COLUMN()-3,FALSE)</f>
        <v>0</v>
      </c>
      <c r="L72">
        <f>+VLOOKUP($C72,ForecastImport!$B$15:$J$394,COLUMN()-3,FALSE)</f>
        <v>0</v>
      </c>
    </row>
    <row r="73" spans="2:12">
      <c r="B73">
        <v>111</v>
      </c>
      <c r="C73" t="s">
        <v>16</v>
      </c>
      <c r="D73" s="1068" t="e">
        <f>_xlfn.SINGLE('Sch 1- Rate Base '!#REF!)</f>
        <v>#REF!</v>
      </c>
      <c r="E73" s="1521" t="str">
        <f>+VLOOKUP($C73,ForecastImport!$B$15:$J$394,COLUMN()-3,FALSE)</f>
        <v>110-111</v>
      </c>
      <c r="F73">
        <f>+VLOOKUP($C73,ForecastImport!$B$15:$J$394,COLUMN()-3,FALSE)</f>
        <v>185</v>
      </c>
      <c r="G73" t="str">
        <f>+VLOOKUP($C73,ForecastImport!$B$15:$J$394,COLUMN()-3,FALSE)</f>
        <v>PTDG</v>
      </c>
      <c r="H73">
        <f>+VLOOKUP($C73,ForecastImport!$B$15:$J$394,COLUMN()-3,FALSE)</f>
        <v>0</v>
      </c>
      <c r="I73">
        <f>+VLOOKUP($C73,ForecastImport!$B$15:$J$394,COLUMN()-3,FALSE)</f>
        <v>0</v>
      </c>
      <c r="J73">
        <f>+VLOOKUP($C73,ForecastImport!$B$15:$J$394,COLUMN()-3,FALSE)</f>
        <v>0</v>
      </c>
      <c r="K73">
        <f>+VLOOKUP($C73,ForecastImport!$B$15:$J$394,COLUMN()-3,FALSE)</f>
        <v>0</v>
      </c>
      <c r="L73">
        <f>+VLOOKUP($C73,ForecastImport!$B$15:$J$394,COLUMN()-3,FALSE)</f>
        <v>0</v>
      </c>
    </row>
    <row r="74" spans="2:12">
      <c r="B74">
        <v>112</v>
      </c>
      <c r="C74" t="s">
        <v>17</v>
      </c>
      <c r="D74" s="1068" t="e">
        <f>'Sch 1- Rate Base '!E85:G85</f>
        <v>#VALUE!</v>
      </c>
      <c r="E74" s="1521" t="str">
        <f>+VLOOKUP($C74,ForecastImport!$B$15:$J$394,COLUMN()-3,FALSE)</f>
        <v>110-111</v>
      </c>
      <c r="F74">
        <f>+VLOOKUP($C74,ForecastImport!$B$15:$J$394,COLUMN()-3,FALSE)</f>
        <v>186</v>
      </c>
      <c r="G74" t="str">
        <f>+VLOOKUP($C74,ForecastImport!$B$15:$J$394,COLUMN()-3,FALSE)</f>
        <v>DIRECT</v>
      </c>
      <c r="H74" t="str">
        <f>+VLOOKUP($C74,ForecastImport!$B$15:$J$394,COLUMN()-3,FALSE)</f>
        <v>DIST</v>
      </c>
      <c r="I74">
        <f>+VLOOKUP($C74,ForecastImport!$B$15:$J$394,COLUMN()-3,FALSE)</f>
        <v>0</v>
      </c>
      <c r="J74">
        <f>+VLOOKUP($C74,ForecastImport!$B$15:$J$394,COLUMN()-3,FALSE)</f>
        <v>0</v>
      </c>
      <c r="K74">
        <f>+VLOOKUP($C74,ForecastImport!$B$15:$J$394,COLUMN()-3,FALSE)</f>
        <v>0</v>
      </c>
      <c r="L74">
        <f>+VLOOKUP($C74,ForecastImport!$B$15:$J$394,COLUMN()-3,FALSE)</f>
        <v>0</v>
      </c>
    </row>
    <row r="75" spans="2:12">
      <c r="B75">
        <v>113</v>
      </c>
      <c r="C75" t="s">
        <v>18</v>
      </c>
      <c r="D75" s="1068" t="e">
        <f>'Sch 1- Rate Base '!E86:G86</f>
        <v>#VALUE!</v>
      </c>
      <c r="E75" s="1521" t="str">
        <f>+VLOOKUP($C75,ForecastImport!$B$15:$J$394,COLUMN()-3,FALSE)</f>
        <v>110-111</v>
      </c>
      <c r="F75">
        <f>+VLOOKUP($C75,ForecastImport!$B$15:$J$394,COLUMN()-3,FALSE)</f>
        <v>187</v>
      </c>
      <c r="G75" t="str">
        <f>+VLOOKUP($C75,ForecastImport!$B$15:$J$394,COLUMN()-3,FALSE)</f>
        <v>DIRECT</v>
      </c>
      <c r="H75">
        <f>+VLOOKUP($C75,ForecastImport!$B$15:$J$394,COLUMN()-3,FALSE)</f>
        <v>0</v>
      </c>
      <c r="I75">
        <f>+VLOOKUP($C75,ForecastImport!$B$15:$J$394,COLUMN()-3,FALSE)</f>
        <v>0</v>
      </c>
      <c r="J75">
        <f>+VLOOKUP($C75,ForecastImport!$B$15:$J$394,COLUMN()-3,FALSE)</f>
        <v>0</v>
      </c>
      <c r="K75">
        <f>+VLOOKUP($C75,ForecastImport!$B$15:$J$394,COLUMN()-3,FALSE)</f>
        <v>0</v>
      </c>
      <c r="L75">
        <f>+VLOOKUP($C75,ForecastImport!$B$15:$J$394,COLUMN()-3,FALSE)</f>
        <v>0</v>
      </c>
    </row>
    <row r="76" spans="2:12">
      <c r="B76">
        <v>114</v>
      </c>
      <c r="C76" t="s">
        <v>19</v>
      </c>
      <c r="D76" s="1068" t="e">
        <f>'Sch 1- Rate Base '!E87:G87</f>
        <v>#VALUE!</v>
      </c>
      <c r="E76" s="1521" t="str">
        <f>+VLOOKUP($C76,ForecastImport!$B$15:$J$394,COLUMN()-3,FALSE)</f>
        <v>110-111</v>
      </c>
      <c r="F76">
        <f>+VLOOKUP($C76,ForecastImport!$B$15:$J$394,COLUMN()-3,FALSE)</f>
        <v>188</v>
      </c>
      <c r="G76" t="str">
        <f>+VLOOKUP($C76,ForecastImport!$B$15:$J$394,COLUMN()-3,FALSE)</f>
        <v>DIST</v>
      </c>
      <c r="H76">
        <f>+VLOOKUP($C76,ForecastImport!$B$15:$J$394,COLUMN()-3,FALSE)</f>
        <v>0</v>
      </c>
      <c r="I76">
        <f>+VLOOKUP($C76,ForecastImport!$B$15:$J$394,COLUMN()-3,FALSE)</f>
        <v>0</v>
      </c>
      <c r="J76">
        <f>+VLOOKUP($C76,ForecastImport!$B$15:$J$394,COLUMN()-3,FALSE)</f>
        <v>0</v>
      </c>
      <c r="K76">
        <f>+VLOOKUP($C76,ForecastImport!$B$15:$J$394,COLUMN()-3,FALSE)</f>
        <v>0</v>
      </c>
      <c r="L76">
        <f>+VLOOKUP($C76,ForecastImport!$B$15:$J$394,COLUMN()-3,FALSE)</f>
        <v>0</v>
      </c>
    </row>
    <row r="77" spans="2:12">
      <c r="B77">
        <v>115</v>
      </c>
      <c r="C77" t="s">
        <v>20</v>
      </c>
      <c r="D77" s="1068" t="e">
        <f>'Sch 1- Rate Base '!E88:G88</f>
        <v>#VALUE!</v>
      </c>
      <c r="E77" s="1521" t="str">
        <f>+VLOOKUP($C77,ForecastImport!$B$15:$J$394,COLUMN()-3,FALSE)</f>
        <v>110-111</v>
      </c>
      <c r="F77">
        <f>+VLOOKUP($C77,ForecastImport!$B$15:$J$394,COLUMN()-3,FALSE)</f>
        <v>189</v>
      </c>
      <c r="G77" t="str">
        <f>+VLOOKUP($C77,ForecastImport!$B$15:$J$394,COLUMN()-3,FALSE)</f>
        <v>PTDG</v>
      </c>
      <c r="H77">
        <f>+VLOOKUP($C77,ForecastImport!$B$15:$J$394,COLUMN()-3,FALSE)</f>
        <v>0</v>
      </c>
      <c r="I77">
        <f>+VLOOKUP($C77,ForecastImport!$B$15:$J$394,COLUMN()-3,FALSE)</f>
        <v>0</v>
      </c>
      <c r="J77">
        <f>+VLOOKUP($C77,ForecastImport!$B$15:$J$394,COLUMN()-3,FALSE)</f>
        <v>0</v>
      </c>
      <c r="K77">
        <f>+VLOOKUP($C77,ForecastImport!$B$15:$J$394,COLUMN()-3,FALSE)</f>
        <v>0</v>
      </c>
      <c r="L77">
        <f>+VLOOKUP($C77,ForecastImport!$B$15:$J$394,COLUMN()-3,FALSE)</f>
        <v>0</v>
      </c>
    </row>
    <row r="78" spans="2:12">
      <c r="B78">
        <v>116</v>
      </c>
      <c r="C78" t="s">
        <v>21</v>
      </c>
      <c r="D78" s="1068" t="e">
        <f>'Sch 1- Rate Base '!E89:G89</f>
        <v>#VALUE!</v>
      </c>
      <c r="E78" s="1521" t="str">
        <f>+VLOOKUP($C78,ForecastImport!$B$15:$J$394,COLUMN()-3,FALSE)</f>
        <v>110-111</v>
      </c>
      <c r="F78">
        <f>+VLOOKUP($C78,ForecastImport!$B$15:$J$394,COLUMN()-3,FALSE)</f>
        <v>190</v>
      </c>
      <c r="G78" t="str">
        <f>+VLOOKUP($C78,ForecastImport!$B$15:$J$394,COLUMN()-3,FALSE)</f>
        <v>DIST</v>
      </c>
      <c r="H78">
        <f>+VLOOKUP($C78,ForecastImport!$B$15:$J$394,COLUMN()-3,FALSE)</f>
        <v>0</v>
      </c>
      <c r="I78">
        <f>+VLOOKUP($C78,ForecastImport!$B$15:$J$394,COLUMN()-3,FALSE)</f>
        <v>0</v>
      </c>
      <c r="J78">
        <f>+VLOOKUP($C78,ForecastImport!$B$15:$J$394,COLUMN()-3,FALSE)</f>
        <v>0</v>
      </c>
      <c r="K78">
        <f>+VLOOKUP($C78,ForecastImport!$B$15:$J$394,COLUMN()-3,FALSE)</f>
        <v>0</v>
      </c>
      <c r="L78">
        <f>+VLOOKUP($C78,ForecastImport!$B$15:$J$394,COLUMN()-3,FALSE)</f>
        <v>0</v>
      </c>
    </row>
    <row r="79" spans="2:12">
      <c r="B79">
        <v>122</v>
      </c>
      <c r="C79" t="s">
        <v>311</v>
      </c>
      <c r="D79" s="1068" t="e">
        <f>'Sch 1- Rate Base '!E90:G90</f>
        <v>#VALUE!</v>
      </c>
      <c r="E79" s="1521" t="str">
        <f>+VLOOKUP($C79,ForecastImport!$B$15:$J$394,COLUMN()-3,FALSE)</f>
        <v>112-113</v>
      </c>
      <c r="F79">
        <f>+VLOOKUP($C79,ForecastImport!$B$15:$J$394,COLUMN()-3,FALSE)</f>
        <v>244</v>
      </c>
      <c r="G79" t="str">
        <f>+VLOOKUP($C79,ForecastImport!$B$15:$J$394,COLUMN()-3,FALSE)</f>
        <v>DIST</v>
      </c>
      <c r="H79">
        <f>+VLOOKUP($C79,ForecastImport!$B$15:$J$394,COLUMN()-3,FALSE)</f>
        <v>0</v>
      </c>
      <c r="I79">
        <f>+VLOOKUP($C79,ForecastImport!$B$15:$J$394,COLUMN()-3,FALSE)</f>
        <v>0</v>
      </c>
      <c r="J79">
        <f>+VLOOKUP($C79,ForecastImport!$B$15:$J$394,COLUMN()-3,FALSE)</f>
        <v>0</v>
      </c>
      <c r="K79">
        <f>+VLOOKUP($C79,ForecastImport!$B$15:$J$394,COLUMN()-3,FALSE)</f>
        <v>0</v>
      </c>
      <c r="L79">
        <f>+VLOOKUP($C79,ForecastImport!$B$15:$J$394,COLUMN()-3,FALSE)</f>
        <v>0</v>
      </c>
    </row>
    <row r="80" spans="2:12">
      <c r="B80">
        <v>123</v>
      </c>
      <c r="C80" s="1068" t="s">
        <v>566</v>
      </c>
      <c r="D80" s="1068" t="e">
        <f>'Sch 1- Rate Base '!E91:G91</f>
        <v>#VALUE!</v>
      </c>
      <c r="E80" s="1521" t="str">
        <f>+VLOOKUP($C80,ForecastImport!$B$15:$J$394,COLUMN()-3,FALSE)</f>
        <v>112-113</v>
      </c>
      <c r="F80">
        <f>+VLOOKUP($C80,ForecastImport!$B$15:$J$394,COLUMN()-3,FALSE)</f>
        <v>244</v>
      </c>
      <c r="G80" t="str">
        <f>+VLOOKUP($C80,ForecastImport!$B$15:$J$394,COLUMN()-3,FALSE)</f>
        <v>DIST</v>
      </c>
      <c r="H80">
        <f>+VLOOKUP($C80,ForecastImport!$B$15:$J$394,COLUMN()-3,FALSE)</f>
        <v>0</v>
      </c>
      <c r="I80">
        <f>+VLOOKUP($C80,ForecastImport!$B$15:$J$394,COLUMN()-3,FALSE)</f>
        <v>0</v>
      </c>
      <c r="J80">
        <f>+VLOOKUP($C80,ForecastImport!$B$15:$J$394,COLUMN()-3,FALSE)</f>
        <v>0</v>
      </c>
      <c r="K80">
        <f>+VLOOKUP($C80,ForecastImport!$B$15:$J$394,COLUMN()-3,FALSE)</f>
        <v>0</v>
      </c>
      <c r="L80">
        <f>+VLOOKUP($C80,ForecastImport!$B$15:$J$394,COLUMN()-3,FALSE)</f>
        <v>0</v>
      </c>
    </row>
    <row r="81" spans="2:12">
      <c r="B81">
        <v>124</v>
      </c>
      <c r="C81" t="s">
        <v>312</v>
      </c>
      <c r="D81" s="1068" t="e">
        <f>'Sch 1- Rate Base '!E92:G92</f>
        <v>#VALUE!</v>
      </c>
      <c r="E81" s="1521" t="str">
        <f>+VLOOKUP($C81,ForecastImport!$B$15:$J$394,COLUMN()-3,FALSE)</f>
        <v>112-113</v>
      </c>
      <c r="F81">
        <f>+VLOOKUP($C81,ForecastImport!$B$15:$J$394,COLUMN()-3,FALSE)</f>
        <v>245</v>
      </c>
      <c r="G81" t="str">
        <f>+VLOOKUP($C81,ForecastImport!$B$15:$J$394,COLUMN()-3,FALSE)</f>
        <v>DIST</v>
      </c>
      <c r="H81">
        <f>+VLOOKUP($C81,ForecastImport!$B$15:$J$394,COLUMN()-3,FALSE)</f>
        <v>0</v>
      </c>
      <c r="I81">
        <f>+VLOOKUP($C81,ForecastImport!$B$15:$J$394,COLUMN()-3,FALSE)</f>
        <v>0</v>
      </c>
      <c r="J81">
        <f>+VLOOKUP($C81,ForecastImport!$B$15:$J$394,COLUMN()-3,FALSE)</f>
        <v>0</v>
      </c>
      <c r="K81">
        <f>+VLOOKUP($C81,ForecastImport!$B$15:$J$394,COLUMN()-3,FALSE)</f>
        <v>0</v>
      </c>
      <c r="L81">
        <f>+VLOOKUP($C81,ForecastImport!$B$15:$J$394,COLUMN()-3,FALSE)</f>
        <v>0</v>
      </c>
    </row>
    <row r="82" spans="2:12">
      <c r="B82">
        <v>125</v>
      </c>
      <c r="C82" s="1068" t="s">
        <v>567</v>
      </c>
      <c r="D82" s="1068" t="e">
        <f>'Sch 1- Rate Base '!E93:G93</f>
        <v>#VALUE!</v>
      </c>
      <c r="E82" s="1521" t="str">
        <f>+VLOOKUP($C82,ForecastImport!$B$15:$J$394,COLUMN()-3,FALSE)</f>
        <v>112-113</v>
      </c>
      <c r="F82">
        <f>+VLOOKUP($C82,ForecastImport!$B$15:$J$394,COLUMN()-3,FALSE)</f>
        <v>245</v>
      </c>
      <c r="G82" t="str">
        <f>+VLOOKUP($C82,ForecastImport!$B$15:$J$394,COLUMN()-3,FALSE)</f>
        <v>DIST</v>
      </c>
      <c r="H82">
        <f>+VLOOKUP($C82,ForecastImport!$B$15:$J$394,COLUMN()-3,FALSE)</f>
        <v>0</v>
      </c>
      <c r="I82">
        <f>+VLOOKUP($C82,ForecastImport!$B$15:$J$394,COLUMN()-3,FALSE)</f>
        <v>0</v>
      </c>
      <c r="J82">
        <f>+VLOOKUP($C82,ForecastImport!$B$15:$J$394,COLUMN()-3,FALSE)</f>
        <v>0</v>
      </c>
      <c r="K82">
        <f>+VLOOKUP($C82,ForecastImport!$B$15:$J$394,COLUMN()-3,FALSE)</f>
        <v>0</v>
      </c>
      <c r="L82">
        <f>+VLOOKUP($C82,ForecastImport!$B$15:$J$394,COLUMN()-3,FALSE)</f>
        <v>0</v>
      </c>
    </row>
    <row r="83" spans="2:12">
      <c r="B83">
        <v>126</v>
      </c>
      <c r="C83" t="s">
        <v>352</v>
      </c>
      <c r="D83" s="1068" t="e">
        <f>'Sch 1- Rate Base '!E94:G94</f>
        <v>#VALUE!</v>
      </c>
      <c r="E83" s="1521" t="e">
        <f>+VLOOKUP($C83,ForecastImport!$B$15:$J$394,COLUMN()-3,FALSE)</f>
        <v>#REF!</v>
      </c>
      <c r="F83" t="e">
        <f>+VLOOKUP($C83,ForecastImport!$B$15:$J$394,COLUMN()-3,FALSE)</f>
        <v>#REF!</v>
      </c>
      <c r="G83" t="e">
        <f>+VLOOKUP($C83,ForecastImport!$B$15:$J$394,COLUMN()-3,FALSE)</f>
        <v>#REF!</v>
      </c>
      <c r="H83">
        <f>+VLOOKUP($C83,ForecastImport!$B$15:$J$394,COLUMN()-3,FALSE)</f>
        <v>0</v>
      </c>
      <c r="I83" t="e">
        <f>+VLOOKUP($C83,ForecastImport!$B$15:$J$394,COLUMN()-3,FALSE)</f>
        <v>#REF!</v>
      </c>
      <c r="J83" t="e">
        <f>+VLOOKUP($C83,ForecastImport!$B$15:$J$394,COLUMN()-3,FALSE)</f>
        <v>#REF!</v>
      </c>
      <c r="K83" t="e">
        <f>+VLOOKUP($C83,ForecastImport!$B$15:$J$394,COLUMN()-3,FALSE)</f>
        <v>#REF!</v>
      </c>
      <c r="L83" t="e">
        <f>+VLOOKUP($C83,ForecastImport!$B$15:$J$394,COLUMN()-3,FALSE)</f>
        <v>#REF!</v>
      </c>
    </row>
    <row r="84" spans="2:12">
      <c r="B84">
        <v>127</v>
      </c>
      <c r="C84" t="s">
        <v>353</v>
      </c>
      <c r="D84" s="1068" t="e">
        <f>'Sch 1- Rate Base '!E95:G95</f>
        <v>#VALUE!</v>
      </c>
      <c r="E84" s="1521" t="e">
        <f>+VLOOKUP($C84,ForecastImport!$B$15:$J$394,COLUMN()-3,FALSE)</f>
        <v>#REF!</v>
      </c>
      <c r="F84" t="e">
        <f>+VLOOKUP($C84,ForecastImport!$B$15:$J$394,COLUMN()-3,FALSE)</f>
        <v>#REF!</v>
      </c>
      <c r="G84" t="e">
        <f>+VLOOKUP($C84,ForecastImport!$B$15:$J$394,COLUMN()-3,FALSE)</f>
        <v>#REF!</v>
      </c>
      <c r="H84">
        <f>+VLOOKUP($C84,ForecastImport!$B$15:$J$394,COLUMN()-3,FALSE)</f>
        <v>0</v>
      </c>
      <c r="I84" t="e">
        <f>+VLOOKUP($C84,ForecastImport!$B$15:$J$394,COLUMN()-3,FALSE)</f>
        <v>#REF!</v>
      </c>
      <c r="J84" t="e">
        <f>+VLOOKUP($C84,ForecastImport!$B$15:$J$394,COLUMN()-3,FALSE)</f>
        <v>#REF!</v>
      </c>
      <c r="K84" t="e">
        <f>+VLOOKUP($C84,ForecastImport!$B$15:$J$394,COLUMN()-3,FALSE)</f>
        <v>#REF!</v>
      </c>
      <c r="L84" t="e">
        <f>+VLOOKUP($C84,ForecastImport!$B$15:$J$394,COLUMN()-3,FALSE)</f>
        <v>#REF!</v>
      </c>
    </row>
    <row r="85" spans="2:12">
      <c r="B85">
        <v>128</v>
      </c>
      <c r="C85" t="s">
        <v>22</v>
      </c>
      <c r="D85" s="1068" t="e">
        <f>'Sch 1- Rate Base '!E96:G96</f>
        <v>#VALUE!</v>
      </c>
      <c r="E85" s="1521" t="str">
        <f>+VLOOKUP($C85,ForecastImport!$B$15:$J$394,COLUMN()-3,FALSE)</f>
        <v>112-113</v>
      </c>
      <c r="F85">
        <f>+VLOOKUP($C85,ForecastImport!$B$15:$J$394,COLUMN()-3,FALSE)</f>
        <v>252</v>
      </c>
      <c r="G85" t="str">
        <f>+VLOOKUP($C85,ForecastImport!$B$15:$J$394,COLUMN()-3,FALSE)</f>
        <v>DIST</v>
      </c>
      <c r="H85">
        <f>+VLOOKUP($C85,ForecastImport!$B$15:$J$394,COLUMN()-3,FALSE)</f>
        <v>0</v>
      </c>
      <c r="I85">
        <f>+VLOOKUP($C85,ForecastImport!$B$15:$J$394,COLUMN()-3,FALSE)</f>
        <v>0</v>
      </c>
      <c r="J85">
        <f>+VLOOKUP($C85,ForecastImport!$B$15:$J$394,COLUMN()-3,FALSE)</f>
        <v>0</v>
      </c>
      <c r="K85">
        <f>+VLOOKUP($C85,ForecastImport!$B$15:$J$394,COLUMN()-3,FALSE)</f>
        <v>0</v>
      </c>
      <c r="L85">
        <f>+VLOOKUP($C85,ForecastImport!$B$15:$J$394,COLUMN()-3,FALSE)</f>
        <v>0</v>
      </c>
    </row>
    <row r="86" spans="2:12">
      <c r="B86">
        <v>129</v>
      </c>
      <c r="C86" t="s">
        <v>25</v>
      </c>
      <c r="D86" s="1068" t="e">
        <f>'Sch 1- Rate Base '!E97:G97</f>
        <v>#VALUE!</v>
      </c>
      <c r="E86" s="1521" t="str">
        <f>+VLOOKUP($C86,ForecastImport!$B$15:$J$394,COLUMN()-3,FALSE)</f>
        <v>112-113</v>
      </c>
      <c r="F86">
        <f>+VLOOKUP($C86,ForecastImport!$B$15:$J$394,COLUMN()-3,FALSE)</f>
        <v>253</v>
      </c>
      <c r="G86" t="str">
        <f>+VLOOKUP($C86,ForecastImport!$B$15:$J$394,COLUMN()-3,FALSE)</f>
        <v>DIRECT</v>
      </c>
      <c r="H86" t="str">
        <f>+VLOOKUP($C86,ForecastImport!$B$15:$J$394,COLUMN()-3,FALSE)</f>
        <v>DIST</v>
      </c>
      <c r="I86">
        <f>+VLOOKUP($C86,ForecastImport!$B$15:$J$394,COLUMN()-3,FALSE)</f>
        <v>0</v>
      </c>
      <c r="J86">
        <f>+VLOOKUP($C86,ForecastImport!$B$15:$J$394,COLUMN()-3,FALSE)</f>
        <v>0</v>
      </c>
      <c r="K86">
        <f>+VLOOKUP($C86,ForecastImport!$B$15:$J$394,COLUMN()-3,FALSE)</f>
        <v>0</v>
      </c>
      <c r="L86">
        <f>+VLOOKUP($C86,ForecastImport!$B$15:$J$394,COLUMN()-3,FALSE)</f>
        <v>0</v>
      </c>
    </row>
    <row r="87" spans="2:12">
      <c r="B87">
        <v>130</v>
      </c>
      <c r="C87" t="s">
        <v>26</v>
      </c>
      <c r="D87" s="1068" t="e">
        <f>'Sch 1- Rate Base '!E98:G98</f>
        <v>#VALUE!</v>
      </c>
      <c r="E87" s="1521" t="str">
        <f>+VLOOKUP($C87,ForecastImport!$B$15:$J$394,COLUMN()-3,FALSE)</f>
        <v>112-113</v>
      </c>
      <c r="F87">
        <f>+VLOOKUP($C87,ForecastImport!$B$15:$J$394,COLUMN()-3,FALSE)</f>
        <v>254</v>
      </c>
      <c r="G87" t="str">
        <f>+VLOOKUP($C87,ForecastImport!$B$15:$J$394,COLUMN()-3,FALSE)</f>
        <v>DIRECT</v>
      </c>
      <c r="H87" t="str">
        <f>+VLOOKUP($C87,ForecastImport!$B$15:$J$394,COLUMN()-3,FALSE)</f>
        <v>DIST</v>
      </c>
      <c r="I87">
        <f>+VLOOKUP($C87,ForecastImport!$B$15:$J$394,COLUMN()-3,FALSE)</f>
        <v>0</v>
      </c>
      <c r="J87">
        <f>+VLOOKUP($C87,ForecastImport!$B$15:$J$394,COLUMN()-3,FALSE)</f>
        <v>0</v>
      </c>
      <c r="K87">
        <f>+VLOOKUP($C87,ForecastImport!$B$15:$J$394,COLUMN()-3,FALSE)</f>
        <v>0</v>
      </c>
      <c r="L87">
        <f>+VLOOKUP($C87,ForecastImport!$B$15:$J$394,COLUMN()-3,FALSE)</f>
        <v>0</v>
      </c>
    </row>
    <row r="88" spans="2:12">
      <c r="B88">
        <v>131</v>
      </c>
      <c r="C88" t="s">
        <v>23</v>
      </c>
      <c r="D88" s="1068" t="e">
        <f>'Sch 1- Rate Base '!E99:G99</f>
        <v>#VALUE!</v>
      </c>
      <c r="E88" s="1521" t="str">
        <f>+VLOOKUP($C88,ForecastImport!$B$15:$J$394,COLUMN()-3,FALSE)</f>
        <v>112-113</v>
      </c>
      <c r="F88">
        <f>+VLOOKUP($C88,ForecastImport!$B$15:$J$394,COLUMN()-3,FALSE)</f>
        <v>255</v>
      </c>
      <c r="G88" t="str">
        <f>+VLOOKUP($C88,ForecastImport!$B$15:$J$394,COLUMN()-3,FALSE)</f>
        <v>DIST</v>
      </c>
      <c r="H88">
        <f>+VLOOKUP($C88,ForecastImport!$B$15:$J$394,COLUMN()-3,FALSE)</f>
        <v>0</v>
      </c>
      <c r="I88">
        <f>+VLOOKUP($C88,ForecastImport!$B$15:$J$394,COLUMN()-3,FALSE)</f>
        <v>0</v>
      </c>
      <c r="J88">
        <f>+VLOOKUP($C88,ForecastImport!$B$15:$J$394,COLUMN()-3,FALSE)</f>
        <v>0</v>
      </c>
      <c r="K88">
        <f>+VLOOKUP($C88,ForecastImport!$B$15:$J$394,COLUMN()-3,FALSE)</f>
        <v>0</v>
      </c>
      <c r="L88">
        <f>+VLOOKUP($C88,ForecastImport!$B$15:$J$394,COLUMN()-3,FALSE)</f>
        <v>0</v>
      </c>
    </row>
    <row r="89" spans="2:12">
      <c r="B89">
        <v>132</v>
      </c>
      <c r="C89" t="s">
        <v>24</v>
      </c>
      <c r="D89" s="1068" t="e">
        <f>'Sch 1- Rate Base '!E100:G100</f>
        <v>#VALUE!</v>
      </c>
      <c r="E89" s="1521" t="str">
        <f>+VLOOKUP($C89,ForecastImport!$B$15:$J$394,COLUMN()-3,FALSE)</f>
        <v>112-113</v>
      </c>
      <c r="F89">
        <f>+VLOOKUP($C89,ForecastImport!$B$15:$J$394,COLUMN()-3,FALSE)</f>
        <v>256</v>
      </c>
      <c r="G89" t="str">
        <f>+VLOOKUP($C89,ForecastImport!$B$15:$J$394,COLUMN()-3,FALSE)</f>
        <v>DIRECT</v>
      </c>
      <c r="H89">
        <f>+VLOOKUP($C89,ForecastImport!$B$15:$J$394,COLUMN()-3,FALSE)</f>
        <v>0</v>
      </c>
      <c r="I89">
        <f>+VLOOKUP($C89,ForecastImport!$B$15:$J$394,COLUMN()-3,FALSE)</f>
        <v>0</v>
      </c>
      <c r="J89">
        <f>+VLOOKUP($C89,ForecastImport!$B$15:$J$394,COLUMN()-3,FALSE)</f>
        <v>0</v>
      </c>
      <c r="K89">
        <f>+VLOOKUP($C89,ForecastImport!$B$15:$J$394,COLUMN()-3,FALSE)</f>
        <v>0</v>
      </c>
      <c r="L89">
        <f>+VLOOKUP($C89,ForecastImport!$B$15:$J$394,COLUMN()-3,FALSE)</f>
        <v>0</v>
      </c>
    </row>
    <row r="90" spans="2:12">
      <c r="B90">
        <v>133</v>
      </c>
      <c r="C90" t="s">
        <v>27</v>
      </c>
      <c r="D90" s="1068" t="e">
        <f>'Sch 1- Rate Base '!E101:G101</f>
        <v>#VALUE!</v>
      </c>
      <c r="E90" s="1521" t="str">
        <f>+VLOOKUP($C90,ForecastImport!$B$15:$J$394,COLUMN()-3,FALSE)</f>
        <v>112-113</v>
      </c>
      <c r="F90">
        <f>+VLOOKUP($C90,ForecastImport!$B$15:$J$394,COLUMN()-3,FALSE)</f>
        <v>257</v>
      </c>
      <c r="G90" t="str">
        <f>+VLOOKUP($C90,ForecastImport!$B$15:$J$394,COLUMN()-3,FALSE)</f>
        <v>PTDG</v>
      </c>
      <c r="H90">
        <f>+VLOOKUP($C90,ForecastImport!$B$15:$J$394,COLUMN()-3,FALSE)</f>
        <v>0</v>
      </c>
      <c r="I90">
        <f>+VLOOKUP($C90,ForecastImport!$B$15:$J$394,COLUMN()-3,FALSE)</f>
        <v>0</v>
      </c>
      <c r="J90">
        <f>+VLOOKUP($C90,ForecastImport!$B$15:$J$394,COLUMN()-3,FALSE)</f>
        <v>0</v>
      </c>
      <c r="K90">
        <f>+VLOOKUP($C90,ForecastImport!$B$15:$J$394,COLUMN()-3,FALSE)</f>
        <v>0</v>
      </c>
      <c r="L90">
        <f>+VLOOKUP($C90,ForecastImport!$B$15:$J$394,COLUMN()-3,FALSE)</f>
        <v>0</v>
      </c>
    </row>
    <row r="91" spans="2:12">
      <c r="B91">
        <v>134</v>
      </c>
      <c r="C91" t="s">
        <v>31</v>
      </c>
      <c r="D91" s="1068" t="e">
        <f>'Sch 1- Rate Base '!E102:G102</f>
        <v>#VALUE!</v>
      </c>
      <c r="E91" s="1521" t="str">
        <f>+VLOOKUP($C91,ForecastImport!$B$15:$J$394,COLUMN()-3,FALSE)</f>
        <v>112-113</v>
      </c>
      <c r="F91">
        <f>+VLOOKUP($C91,ForecastImport!$B$15:$J$394,COLUMN()-3,FALSE)</f>
        <v>281</v>
      </c>
      <c r="G91" t="str">
        <f>+VLOOKUP($C91,ForecastImport!$B$15:$J$394,COLUMN()-3,FALSE)</f>
        <v>DIST</v>
      </c>
      <c r="H91">
        <f>+VLOOKUP($C91,ForecastImport!$B$15:$J$394,COLUMN()-3,FALSE)</f>
        <v>0</v>
      </c>
      <c r="I91">
        <f>+VLOOKUP($C91,ForecastImport!$B$15:$J$394,COLUMN()-3,FALSE)</f>
        <v>0</v>
      </c>
      <c r="J91">
        <f>+VLOOKUP($C91,ForecastImport!$B$15:$J$394,COLUMN()-3,FALSE)</f>
        <v>0</v>
      </c>
      <c r="K91">
        <f>+VLOOKUP($C91,ForecastImport!$B$15:$J$394,COLUMN()-3,FALSE)</f>
        <v>0</v>
      </c>
      <c r="L91">
        <f>+VLOOKUP($C91,ForecastImport!$B$15:$J$394,COLUMN()-3,FALSE)</f>
        <v>0</v>
      </c>
    </row>
    <row r="92" spans="2:12">
      <c r="B92">
        <v>135</v>
      </c>
      <c r="C92" t="s">
        <v>32</v>
      </c>
      <c r="D92" s="1068" t="e">
        <f>'Sch 1- Rate Base '!E103:G103</f>
        <v>#VALUE!</v>
      </c>
      <c r="E92" s="1521" t="str">
        <f>+VLOOKUP($C92,ForecastImport!$B$15:$J$394,COLUMN()-3,FALSE)</f>
        <v>112-113</v>
      </c>
      <c r="F92">
        <f>+VLOOKUP($C92,ForecastImport!$B$15:$J$394,COLUMN()-3,FALSE)</f>
        <v>282</v>
      </c>
      <c r="G92" t="str">
        <f>+VLOOKUP($C92,ForecastImport!$B$15:$J$394,COLUMN()-3,FALSE)</f>
        <v>DIST</v>
      </c>
      <c r="H92">
        <f>+VLOOKUP($C92,ForecastImport!$B$15:$J$394,COLUMN()-3,FALSE)</f>
        <v>0</v>
      </c>
      <c r="I92">
        <f>+VLOOKUP($C92,ForecastImport!$B$15:$J$394,COLUMN()-3,FALSE)</f>
        <v>0</v>
      </c>
      <c r="J92">
        <f>+VLOOKUP($C92,ForecastImport!$B$15:$J$394,COLUMN()-3,FALSE)</f>
        <v>0</v>
      </c>
      <c r="K92">
        <f>+VLOOKUP($C92,ForecastImport!$B$15:$J$394,COLUMN()-3,FALSE)</f>
        <v>0</v>
      </c>
      <c r="L92">
        <f>+VLOOKUP($C92,ForecastImport!$B$15:$J$394,COLUMN()-3,FALSE)</f>
        <v>0</v>
      </c>
    </row>
    <row r="93" spans="2:12">
      <c r="B93">
        <v>136</v>
      </c>
      <c r="C93" t="s">
        <v>33</v>
      </c>
      <c r="D93" s="1068" t="e">
        <f>'Sch 1- Rate Base '!E104:G104</f>
        <v>#VALUE!</v>
      </c>
      <c r="E93" s="1521" t="str">
        <f>+VLOOKUP($C93,ForecastImport!$B$15:$J$394,COLUMN()-3,FALSE)</f>
        <v>112-113</v>
      </c>
      <c r="F93">
        <f>+VLOOKUP($C93,ForecastImport!$B$15:$J$394,COLUMN()-3,FALSE)</f>
        <v>283</v>
      </c>
      <c r="G93" t="str">
        <f>+VLOOKUP($C93,ForecastImport!$B$15:$J$394,COLUMN()-3,FALSE)</f>
        <v>DIST</v>
      </c>
      <c r="H93">
        <f>+VLOOKUP($C93,ForecastImport!$B$15:$J$394,COLUMN()-3,FALSE)</f>
        <v>0</v>
      </c>
      <c r="I93">
        <f>+VLOOKUP($C93,ForecastImport!$B$15:$J$394,COLUMN()-3,FALSE)</f>
        <v>0</v>
      </c>
      <c r="J93">
        <f>+VLOOKUP($C93,ForecastImport!$B$15:$J$394,COLUMN()-3,FALSE)</f>
        <v>0</v>
      </c>
      <c r="K93">
        <f>+VLOOKUP($C93,ForecastImport!$B$15:$J$394,COLUMN()-3,FALSE)</f>
        <v>0</v>
      </c>
      <c r="L93">
        <f>+VLOOKUP($C93,ForecastImport!$B$15:$J$394,COLUMN()-3,FALSE)</f>
        <v>0</v>
      </c>
    </row>
    <row r="94" spans="2:12">
      <c r="B94">
        <v>145</v>
      </c>
      <c r="C94" t="s">
        <v>63</v>
      </c>
      <c r="D94" s="1068" t="e">
        <f>'Sch 1- Rate Base '!E106:G106</f>
        <v>#VALUE!</v>
      </c>
      <c r="E94" s="1521">
        <f>+VLOOKUP($C94,ForecastImport!$B$15:$J$394,COLUMN()-3,FALSE)</f>
        <v>0</v>
      </c>
      <c r="F94">
        <f>+VLOOKUP($C94,ForecastImport!$B$15:$J$394,COLUMN()-3,FALSE)</f>
        <v>0</v>
      </c>
      <c r="G94">
        <f>+VLOOKUP($C94,ForecastImport!$B$15:$J$394,COLUMN()-3,FALSE)</f>
        <v>0</v>
      </c>
      <c r="H94">
        <f>+VLOOKUP($C94,ForecastImport!$B$15:$J$394,COLUMN()-3,FALSE)</f>
        <v>0</v>
      </c>
      <c r="I94">
        <f>+VLOOKUP($C94,ForecastImport!$B$15:$J$394,COLUMN()-3,FALSE)</f>
        <v>0</v>
      </c>
      <c r="J94">
        <f>+VLOOKUP($C94,ForecastImport!$B$15:$J$394,COLUMN()-3,FALSE)</f>
        <v>0</v>
      </c>
      <c r="K94">
        <f>+VLOOKUP($C94,ForecastImport!$B$15:$J$394,COLUMN()-3,FALSE)</f>
        <v>0</v>
      </c>
      <c r="L94">
        <f>+VLOOKUP($C94,ForecastImport!$B$15:$J$394,COLUMN()-3,FALSE)</f>
        <v>0</v>
      </c>
    </row>
    <row r="95" spans="2:12">
      <c r="B95">
        <v>147</v>
      </c>
      <c r="C95" t="s">
        <v>141</v>
      </c>
      <c r="D95" s="1068" t="e">
        <f>'Sch 1- Rate Base '!E107:G107</f>
        <v>#VALUE!</v>
      </c>
      <c r="E95" s="1521">
        <f>+VLOOKUP($C95,ForecastImport!$B$15:$J$394,COLUMN()-3,FALSE)</f>
        <v>0</v>
      </c>
      <c r="F95">
        <f>+VLOOKUP($C95,ForecastImport!$B$15:$J$394,COLUMN()-3,FALSE)</f>
        <v>0</v>
      </c>
      <c r="G95">
        <f>+VLOOKUP($C95,ForecastImport!$B$15:$J$394,COLUMN()-3,FALSE)</f>
        <v>0</v>
      </c>
      <c r="H95">
        <f>+VLOOKUP($C95,ForecastImport!$B$15:$J$394,COLUMN()-3,FALSE)</f>
        <v>0</v>
      </c>
      <c r="I95">
        <f>+VLOOKUP($C95,ForecastImport!$B$15:$J$394,COLUMN()-3,FALSE)</f>
        <v>0</v>
      </c>
      <c r="J95">
        <f>+VLOOKUP($C95,ForecastImport!$B$15:$J$394,COLUMN()-3,FALSE)</f>
        <v>0</v>
      </c>
      <c r="K95">
        <f>+VLOOKUP($C95,ForecastImport!$B$15:$J$394,COLUMN()-3,FALSE)</f>
        <v>0</v>
      </c>
      <c r="L95">
        <f>+VLOOKUP($C95,ForecastImport!$B$15:$J$394,COLUMN()-3,FALSE)</f>
        <v>0</v>
      </c>
    </row>
    <row r="96" spans="2:12">
      <c r="B96">
        <v>150</v>
      </c>
      <c r="C96" t="s">
        <v>250</v>
      </c>
      <c r="D96" s="1068" t="e">
        <f>'Sch 1- Rate Base '!E108:G108</f>
        <v>#VALUE!</v>
      </c>
      <c r="E96" s="1521" t="str">
        <f>+VLOOKUP($C96,ForecastImport!$B$15:$J$394,COLUMN()-3,FALSE)</f>
        <v>320-323</v>
      </c>
      <c r="F96">
        <f>+VLOOKUP($C96,ForecastImport!$B$15:$J$394,COLUMN()-3,FALSE)</f>
        <v>501</v>
      </c>
      <c r="G96" t="str">
        <f>+VLOOKUP($C96,ForecastImport!$B$15:$J$394,COLUMN()-3,FALSE)</f>
        <v>PROD</v>
      </c>
      <c r="H96">
        <f>+VLOOKUP($C96,ForecastImport!$B$15:$J$394,COLUMN()-3,FALSE)</f>
        <v>0</v>
      </c>
      <c r="I96">
        <f>+VLOOKUP($C96,ForecastImport!$B$15:$J$394,COLUMN()-3,FALSE)</f>
        <v>0</v>
      </c>
      <c r="J96">
        <f>+VLOOKUP($C96,ForecastImport!$B$15:$J$394,COLUMN()-3,FALSE)</f>
        <v>0</v>
      </c>
      <c r="K96">
        <f>+VLOOKUP($C96,ForecastImport!$B$15:$J$394,COLUMN()-3,FALSE)</f>
        <v>0</v>
      </c>
      <c r="L96">
        <f>+VLOOKUP($C96,ForecastImport!$B$15:$J$394,COLUMN()-3,FALSE)</f>
        <v>0</v>
      </c>
    </row>
    <row r="97" spans="2:12">
      <c r="B97">
        <v>151</v>
      </c>
      <c r="C97" t="s">
        <v>251</v>
      </c>
      <c r="D97" s="1068" t="e">
        <f>'Sch 1- Rate Base '!E109:G109</f>
        <v>#VALUE!</v>
      </c>
      <c r="E97" s="1521" t="str">
        <f>+VLOOKUP($C97,ForecastImport!$B$15:$J$394,COLUMN()-3,FALSE)</f>
        <v>320-323</v>
      </c>
      <c r="F97" t="str">
        <f>+VLOOKUP($C97,ForecastImport!$B$15:$J$394,COLUMN()-3,FALSE)</f>
        <v>500-509</v>
      </c>
      <c r="G97" t="str">
        <f>+VLOOKUP($C97,ForecastImport!$B$15:$J$394,COLUMN()-3,FALSE)</f>
        <v>PROD</v>
      </c>
      <c r="H97">
        <f>+VLOOKUP($C97,ForecastImport!$B$15:$J$394,COLUMN()-3,FALSE)</f>
        <v>0</v>
      </c>
      <c r="I97">
        <f>+VLOOKUP($C97,ForecastImport!$B$15:$J$394,COLUMN()-3,FALSE)</f>
        <v>0</v>
      </c>
      <c r="J97">
        <f>+VLOOKUP($C97,ForecastImport!$B$15:$J$394,COLUMN()-3,FALSE)</f>
        <v>0</v>
      </c>
      <c r="K97">
        <f>+VLOOKUP($C97,ForecastImport!$B$15:$J$394,COLUMN()-3,FALSE)</f>
        <v>0</v>
      </c>
      <c r="L97">
        <f>+VLOOKUP($C97,ForecastImport!$B$15:$J$394,COLUMN()-3,FALSE)</f>
        <v>0</v>
      </c>
    </row>
    <row r="98" spans="2:12">
      <c r="B98">
        <v>152</v>
      </c>
      <c r="C98" t="s">
        <v>252</v>
      </c>
      <c r="D98" s="1068" t="e">
        <f>'Sch 1- Rate Base '!E110:G110</f>
        <v>#VALUE!</v>
      </c>
      <c r="E98" s="1521" t="str">
        <f>+VLOOKUP($C98,ForecastImport!$B$15:$J$394,COLUMN()-3,FALSE)</f>
        <v>320-323</v>
      </c>
      <c r="F98" t="str">
        <f>+VLOOKUP($C98,ForecastImport!$B$15:$J$394,COLUMN()-3,FALSE)</f>
        <v>510-515</v>
      </c>
      <c r="G98" t="str">
        <f>+VLOOKUP($C98,ForecastImport!$B$15:$J$394,COLUMN()-3,FALSE)</f>
        <v>PROD</v>
      </c>
      <c r="H98">
        <f>+VLOOKUP($C98,ForecastImport!$B$15:$J$394,COLUMN()-3,FALSE)</f>
        <v>0</v>
      </c>
      <c r="I98">
        <f>+VLOOKUP($C98,ForecastImport!$B$15:$J$394,COLUMN()-3,FALSE)</f>
        <v>0</v>
      </c>
      <c r="J98">
        <f>+VLOOKUP($C98,ForecastImport!$B$15:$J$394,COLUMN()-3,FALSE)</f>
        <v>0</v>
      </c>
      <c r="K98">
        <f>+VLOOKUP($C98,ForecastImport!$B$15:$J$394,COLUMN()-3,FALSE)</f>
        <v>0</v>
      </c>
      <c r="L98">
        <f>+VLOOKUP($C98,ForecastImport!$B$15:$J$394,COLUMN()-3,FALSE)</f>
        <v>0</v>
      </c>
    </row>
    <row r="99" spans="2:12">
      <c r="B99">
        <v>153</v>
      </c>
      <c r="C99" t="s">
        <v>85</v>
      </c>
      <c r="D99" s="1068" t="e">
        <f>'Sch 1- Rate Base '!E111:G111</f>
        <v>#VALUE!</v>
      </c>
      <c r="E99" s="1521" t="str">
        <f>+VLOOKUP($C99,ForecastImport!$B$15:$J$394,COLUMN()-3,FALSE)</f>
        <v>320-323</v>
      </c>
      <c r="F99">
        <f>+VLOOKUP($C99,ForecastImport!$B$15:$J$394,COLUMN()-3,FALSE)</f>
        <v>518</v>
      </c>
      <c r="G99" t="str">
        <f>+VLOOKUP($C99,ForecastImport!$B$15:$J$394,COLUMN()-3,FALSE)</f>
        <v>PROD</v>
      </c>
      <c r="H99">
        <f>+VLOOKUP($C99,ForecastImport!$B$15:$J$394,COLUMN()-3,FALSE)</f>
        <v>0</v>
      </c>
      <c r="I99">
        <f>+VLOOKUP($C99,ForecastImport!$B$15:$J$394,COLUMN()-3,FALSE)</f>
        <v>0</v>
      </c>
      <c r="J99">
        <f>+VLOOKUP($C99,ForecastImport!$B$15:$J$394,COLUMN()-3,FALSE)</f>
        <v>0</v>
      </c>
      <c r="K99">
        <f>+VLOOKUP($C99,ForecastImport!$B$15:$J$394,COLUMN()-3,FALSE)</f>
        <v>0</v>
      </c>
      <c r="L99">
        <f>+VLOOKUP($C99,ForecastImport!$B$15:$J$394,COLUMN()-3,FALSE)</f>
        <v>0</v>
      </c>
    </row>
    <row r="100" spans="2:12">
      <c r="B100">
        <v>154</v>
      </c>
      <c r="C100" t="s">
        <v>255</v>
      </c>
      <c r="D100" s="1068" t="e">
        <f>'Sch 1- Rate Base '!E112:G112</f>
        <v>#VALUE!</v>
      </c>
      <c r="E100" s="1521" t="str">
        <f>+VLOOKUP($C100,ForecastImport!$B$15:$J$394,COLUMN()-3,FALSE)</f>
        <v>320-323</v>
      </c>
      <c r="F100" s="1521" t="str">
        <f>+VLOOKUP($C100,ForecastImport!$B$15:$J$394,COLUMN()-3,FALSE)</f>
        <v>517-525</v>
      </c>
      <c r="G100" t="str">
        <f>+VLOOKUP($C100,ForecastImport!$B$15:$J$394,COLUMN()-3,FALSE)</f>
        <v>PROD</v>
      </c>
      <c r="H100">
        <f>+VLOOKUP($C100,ForecastImport!$B$15:$J$394,COLUMN()-3,FALSE)</f>
        <v>0</v>
      </c>
      <c r="I100">
        <f>+VLOOKUP($C100,ForecastImport!$B$15:$J$394,COLUMN()-3,FALSE)</f>
        <v>0</v>
      </c>
      <c r="J100">
        <f>+VLOOKUP($C100,ForecastImport!$B$15:$J$394,COLUMN()-3,FALSE)</f>
        <v>0</v>
      </c>
      <c r="K100">
        <f>+VLOOKUP($C100,ForecastImport!$B$15:$J$394,COLUMN()-3,FALSE)</f>
        <v>0</v>
      </c>
      <c r="L100">
        <f>+VLOOKUP($C100,ForecastImport!$B$15:$J$394,COLUMN()-3,FALSE)</f>
        <v>0</v>
      </c>
    </row>
    <row r="101" spans="2:12">
      <c r="B101">
        <v>155</v>
      </c>
      <c r="C101" t="s">
        <v>434</v>
      </c>
      <c r="D101" s="1068" t="e">
        <f>'Sch 1- Rate Base '!E113:G113</f>
        <v>#VALUE!</v>
      </c>
      <c r="E101" s="1521" t="str">
        <f>+VLOOKUP($C101,ForecastImport!$B$15:$J$394,COLUMN()-3,FALSE)</f>
        <v>320-323</v>
      </c>
      <c r="F101" s="1521" t="str">
        <f>+VLOOKUP($C101,ForecastImport!$B$15:$J$394,COLUMN()-3,FALSE)</f>
        <v>528-532</v>
      </c>
      <c r="G101" t="str">
        <f>+VLOOKUP($C101,ForecastImport!$B$15:$J$394,COLUMN()-3,FALSE)</f>
        <v>PROD</v>
      </c>
      <c r="H101">
        <f>+VLOOKUP($C101,ForecastImport!$B$15:$J$394,COLUMN()-3,FALSE)</f>
        <v>0</v>
      </c>
      <c r="I101">
        <f>+VLOOKUP($C101,ForecastImport!$B$15:$J$394,COLUMN()-3,FALSE)</f>
        <v>0</v>
      </c>
      <c r="J101">
        <f>+VLOOKUP($C101,ForecastImport!$B$15:$J$394,COLUMN()-3,FALSE)</f>
        <v>0</v>
      </c>
      <c r="K101">
        <f>+VLOOKUP($C101,ForecastImport!$B$15:$J$394,COLUMN()-3,FALSE)</f>
        <v>0</v>
      </c>
      <c r="L101">
        <f>+VLOOKUP($C101,ForecastImport!$B$15:$J$394,COLUMN()-3,FALSE)</f>
        <v>0</v>
      </c>
    </row>
    <row r="102" spans="2:12">
      <c r="B102">
        <v>156</v>
      </c>
      <c r="C102" t="s">
        <v>86</v>
      </c>
      <c r="D102" s="1068" t="e">
        <f>'Sch 1- Rate Base '!E114:G114</f>
        <v>#VALUE!</v>
      </c>
      <c r="E102" s="1521" t="str">
        <f>+VLOOKUP($C102,ForecastImport!$B$15:$J$394,COLUMN()-3,FALSE)</f>
        <v>320-323</v>
      </c>
      <c r="F102" s="1521" t="str">
        <f>+VLOOKUP($C102,ForecastImport!$B$15:$J$394,COLUMN()-3,FALSE)</f>
        <v>535-540.1</v>
      </c>
      <c r="G102" t="str">
        <f>+VLOOKUP($C102,ForecastImport!$B$15:$J$394,COLUMN()-3,FALSE)</f>
        <v>PROD</v>
      </c>
      <c r="H102">
        <f>+VLOOKUP($C102,ForecastImport!$B$15:$J$394,COLUMN()-3,FALSE)</f>
        <v>0</v>
      </c>
      <c r="I102">
        <f>+VLOOKUP($C102,ForecastImport!$B$15:$J$394,COLUMN()-3,FALSE)</f>
        <v>0</v>
      </c>
      <c r="J102">
        <f>+VLOOKUP($C102,ForecastImport!$B$15:$J$394,COLUMN()-3,FALSE)</f>
        <v>0</v>
      </c>
      <c r="K102">
        <f>+VLOOKUP($C102,ForecastImport!$B$15:$J$394,COLUMN()-3,FALSE)</f>
        <v>0</v>
      </c>
      <c r="L102">
        <f>+VLOOKUP($C102,ForecastImport!$B$15:$J$394,COLUMN()-3,FALSE)</f>
        <v>0</v>
      </c>
    </row>
    <row r="103" spans="2:12">
      <c r="B103">
        <v>157</v>
      </c>
      <c r="C103" t="s">
        <v>87</v>
      </c>
      <c r="D103" s="1068" t="e">
        <f>'Sch 1- Rate Base '!E115:G115</f>
        <v>#VALUE!</v>
      </c>
      <c r="E103" s="1521" t="str">
        <f>+VLOOKUP($C103,ForecastImport!$B$15:$J$394,COLUMN()-3,FALSE)</f>
        <v>320-323</v>
      </c>
      <c r="F103" s="1521" t="str">
        <f>+VLOOKUP($C103,ForecastImport!$B$15:$J$394,COLUMN()-3,FALSE)</f>
        <v>541-545.1</v>
      </c>
      <c r="G103" t="str">
        <f>+VLOOKUP($C103,ForecastImport!$B$15:$J$394,COLUMN()-3,FALSE)</f>
        <v>PROD</v>
      </c>
      <c r="H103">
        <f>+VLOOKUP($C103,ForecastImport!$B$15:$J$394,COLUMN()-3,FALSE)</f>
        <v>0</v>
      </c>
      <c r="I103">
        <f>+VLOOKUP($C103,ForecastImport!$B$15:$J$394,COLUMN()-3,FALSE)</f>
        <v>0</v>
      </c>
      <c r="J103">
        <f>+VLOOKUP($C103,ForecastImport!$B$15:$J$394,COLUMN()-3,FALSE)</f>
        <v>0</v>
      </c>
      <c r="K103">
        <f>+VLOOKUP($C103,ForecastImport!$B$15:$J$394,COLUMN()-3,FALSE)</f>
        <v>0</v>
      </c>
      <c r="L103">
        <f>+VLOOKUP($C103,ForecastImport!$B$15:$J$394,COLUMN()-3,FALSE)</f>
        <v>0</v>
      </c>
    </row>
    <row r="104" spans="2:12">
      <c r="B104">
        <v>158</v>
      </c>
      <c r="C104" t="s">
        <v>406</v>
      </c>
      <c r="D104" s="1068" t="e">
        <f>'Sch 1- Rate Base '!E116:G116</f>
        <v>#VALUE!</v>
      </c>
      <c r="E104" s="1521" t="str">
        <f>+VLOOKUP($C104,ForecastImport!$B$15:$J$394,COLUMN()-3,FALSE)</f>
        <v>320-323</v>
      </c>
      <c r="F104" s="1521">
        <f>+VLOOKUP($C104,ForecastImport!$B$15:$J$394,COLUMN()-3,FALSE)</f>
        <v>547</v>
      </c>
      <c r="G104" t="str">
        <f>+VLOOKUP($C104,ForecastImport!$B$15:$J$394,COLUMN()-3,FALSE)</f>
        <v>PROD</v>
      </c>
      <c r="H104">
        <f>+VLOOKUP($C104,ForecastImport!$B$15:$J$394,COLUMN()-3,FALSE)</f>
        <v>0</v>
      </c>
      <c r="I104">
        <f>+VLOOKUP($C104,ForecastImport!$B$15:$J$394,COLUMN()-3,FALSE)</f>
        <v>0</v>
      </c>
      <c r="J104">
        <f>+VLOOKUP($C104,ForecastImport!$B$15:$J$394,COLUMN()-3,FALSE)</f>
        <v>0</v>
      </c>
      <c r="K104">
        <f>+VLOOKUP($C104,ForecastImport!$B$15:$J$394,COLUMN()-3,FALSE)</f>
        <v>0</v>
      </c>
      <c r="L104">
        <f>+VLOOKUP($C104,ForecastImport!$B$15:$J$394,COLUMN()-3,FALSE)</f>
        <v>0</v>
      </c>
    </row>
    <row r="105" spans="2:12">
      <c r="B105">
        <v>159</v>
      </c>
      <c r="C105" t="s">
        <v>254</v>
      </c>
      <c r="D105" s="1068" t="e">
        <f>'Sch 1- Rate Base '!E117:G117</f>
        <v>#VALUE!</v>
      </c>
      <c r="E105" s="1521" t="str">
        <f>+VLOOKUP($C105,ForecastImport!$B$15:$J$394,COLUMN()-3,FALSE)</f>
        <v>320-323</v>
      </c>
      <c r="F105" s="1521" t="str">
        <f>+VLOOKUP($C105,ForecastImport!$B$15:$J$394,COLUMN()-3,FALSE)</f>
        <v>546-550.1</v>
      </c>
      <c r="G105" t="str">
        <f>+VLOOKUP($C105,ForecastImport!$B$15:$J$394,COLUMN()-3,FALSE)</f>
        <v>PROD</v>
      </c>
      <c r="H105">
        <f>+VLOOKUP($C105,ForecastImport!$B$15:$J$394,COLUMN()-3,FALSE)</f>
        <v>0</v>
      </c>
      <c r="I105">
        <f>+VLOOKUP($C105,ForecastImport!$B$15:$J$394,COLUMN()-3,FALSE)</f>
        <v>0</v>
      </c>
      <c r="J105">
        <f>+VLOOKUP($C105,ForecastImport!$B$15:$J$394,COLUMN()-3,FALSE)</f>
        <v>0</v>
      </c>
      <c r="K105">
        <f>+VLOOKUP($C105,ForecastImport!$B$15:$J$394,COLUMN()-3,FALSE)</f>
        <v>0</v>
      </c>
      <c r="L105">
        <f>+VLOOKUP($C105,ForecastImport!$B$15:$J$394,COLUMN()-3,FALSE)</f>
        <v>0</v>
      </c>
    </row>
    <row r="106" spans="2:12">
      <c r="B106">
        <v>160</v>
      </c>
      <c r="C106" t="s">
        <v>256</v>
      </c>
      <c r="D106" s="1068" t="e">
        <f>'Sch 1- Rate Base '!E118:G118</f>
        <v>#VALUE!</v>
      </c>
      <c r="E106" s="1521" t="str">
        <f>+VLOOKUP($C106,ForecastImport!$B$15:$J$394,COLUMN()-3,FALSE)</f>
        <v>320-323</v>
      </c>
      <c r="F106" s="1521" t="str">
        <f>+VLOOKUP($C106,ForecastImport!$B$15:$J$394,COLUMN()-3,FALSE)</f>
        <v>551-554.1</v>
      </c>
      <c r="G106" t="str">
        <f>+VLOOKUP($C106,ForecastImport!$B$15:$J$394,COLUMN()-3,FALSE)</f>
        <v>PROD</v>
      </c>
      <c r="H106">
        <f>+VLOOKUP($C106,ForecastImport!$B$15:$J$394,COLUMN()-3,FALSE)</f>
        <v>0</v>
      </c>
      <c r="I106">
        <f>+VLOOKUP($C106,ForecastImport!$B$15:$J$394,COLUMN()-3,FALSE)</f>
        <v>0</v>
      </c>
      <c r="J106">
        <f>+VLOOKUP($C106,ForecastImport!$B$15:$J$394,COLUMN()-3,FALSE)</f>
        <v>0</v>
      </c>
      <c r="K106">
        <f>+VLOOKUP($C106,ForecastImport!$B$15:$J$394,COLUMN()-3,FALSE)</f>
        <v>0</v>
      </c>
      <c r="L106">
        <f>+VLOOKUP($C106,ForecastImport!$B$15:$J$394,COLUMN()-3,FALSE)</f>
        <v>0</v>
      </c>
    </row>
    <row r="107" spans="2:12">
      <c r="B107">
        <v>161</v>
      </c>
      <c r="C107" t="s">
        <v>257</v>
      </c>
      <c r="D107" s="1068" t="e">
        <f>'Sch 1- Rate Base '!E119:G119</f>
        <v>#VALUE!</v>
      </c>
      <c r="E107" s="1521" t="str">
        <f>+VLOOKUP($C107,ForecastImport!$B$15:$J$394,COLUMN()-3,FALSE)</f>
        <v>320-323</v>
      </c>
      <c r="F107" s="1521">
        <f>+VLOOKUP($C107,ForecastImport!$B$15:$J$394,COLUMN()-3,FALSE)</f>
        <v>555</v>
      </c>
      <c r="G107" t="str">
        <f>+VLOOKUP($C107,ForecastImport!$B$15:$J$394,COLUMN()-3,FALSE)</f>
        <v>PROD</v>
      </c>
      <c r="H107">
        <f>+VLOOKUP($C107,ForecastImport!$B$15:$J$394,COLUMN()-3,FALSE)</f>
        <v>0</v>
      </c>
      <c r="I107">
        <f>+VLOOKUP($C107,ForecastImport!$B$15:$J$394,COLUMN()-3,FALSE)</f>
        <v>0</v>
      </c>
      <c r="J107">
        <f>+VLOOKUP($C107,ForecastImport!$B$15:$J$394,COLUMN()-3,FALSE)</f>
        <v>0</v>
      </c>
      <c r="K107">
        <f>+VLOOKUP($C107,ForecastImport!$B$15:$J$394,COLUMN()-3,FALSE)</f>
        <v>0</v>
      </c>
      <c r="L107">
        <f>+VLOOKUP($C107,ForecastImport!$B$15:$J$394,COLUMN()-3,FALSE)</f>
        <v>0</v>
      </c>
    </row>
    <row r="108" spans="2:12">
      <c r="B108">
        <v>162</v>
      </c>
      <c r="C108" t="s">
        <v>410</v>
      </c>
      <c r="D108" s="1068" t="e">
        <f>'Sch 1- Rate Base '!E120:G120</f>
        <v>#VALUE!</v>
      </c>
      <c r="E108" s="1521" t="str">
        <f>+VLOOKUP($C108,ForecastImport!$B$15:$J$394,COLUMN()-3,FALSE)</f>
        <v>320-323</v>
      </c>
      <c r="F108" s="1521">
        <f>+VLOOKUP($C108,ForecastImport!$B$15:$J$394,COLUMN()-3,FALSE)</f>
        <v>556</v>
      </c>
      <c r="G108" t="str">
        <f>+VLOOKUP($C108,ForecastImport!$B$15:$J$394,COLUMN()-3,FALSE)</f>
        <v>PROD</v>
      </c>
      <c r="H108">
        <f>+VLOOKUP($C108,ForecastImport!$B$15:$J$394,COLUMN()-3,FALSE)</f>
        <v>0</v>
      </c>
      <c r="I108">
        <f>+VLOOKUP($C108,ForecastImport!$B$15:$J$394,COLUMN()-3,FALSE)</f>
        <v>0</v>
      </c>
      <c r="J108">
        <f>+VLOOKUP($C108,ForecastImport!$B$15:$J$394,COLUMN()-3,FALSE)</f>
        <v>0</v>
      </c>
      <c r="K108">
        <f>+VLOOKUP($C108,ForecastImport!$B$15:$J$394,COLUMN()-3,FALSE)</f>
        <v>0</v>
      </c>
      <c r="L108">
        <f>+VLOOKUP($C108,ForecastImport!$B$15:$J$394,COLUMN()-3,FALSE)</f>
        <v>0</v>
      </c>
    </row>
    <row r="109" spans="2:12">
      <c r="B109">
        <v>163</v>
      </c>
      <c r="C109" t="s">
        <v>258</v>
      </c>
      <c r="D109" s="1068" t="e">
        <f>'Sch 1- Rate Base '!E121:G121</f>
        <v>#VALUE!</v>
      </c>
      <c r="E109" s="1521" t="str">
        <f>+VLOOKUP($C109,ForecastImport!$B$15:$J$394,COLUMN()-3,FALSE)</f>
        <v>320-323</v>
      </c>
      <c r="F109" s="1521">
        <f>+VLOOKUP($C109,ForecastImport!$B$15:$J$394,COLUMN()-3,FALSE)</f>
        <v>557</v>
      </c>
      <c r="G109" t="str">
        <f>+VLOOKUP($C109,ForecastImport!$B$15:$J$394,COLUMN()-3,FALSE)</f>
        <v>PROD</v>
      </c>
      <c r="H109">
        <f>+VLOOKUP($C109,ForecastImport!$B$15:$J$394,COLUMN()-3,FALSE)</f>
        <v>0</v>
      </c>
      <c r="I109">
        <f>+VLOOKUP($C109,ForecastImport!$B$15:$J$394,COLUMN()-3,FALSE)</f>
        <v>0</v>
      </c>
      <c r="J109">
        <f>+VLOOKUP($C109,ForecastImport!$B$15:$J$394,COLUMN()-3,FALSE)</f>
        <v>0</v>
      </c>
      <c r="K109">
        <f>+VLOOKUP($C109,ForecastImport!$B$15:$J$394,COLUMN()-3,FALSE)</f>
        <v>0</v>
      </c>
      <c r="L109">
        <f>+VLOOKUP($C109,ForecastImport!$B$15:$J$394,COLUMN()-3,FALSE)</f>
        <v>0</v>
      </c>
    </row>
    <row r="110" spans="2:12">
      <c r="B110">
        <v>164</v>
      </c>
      <c r="C110" t="s">
        <v>52</v>
      </c>
      <c r="D110" s="1068" t="e">
        <f>'Sch 1- Rate Base '!E122:G122</f>
        <v>#VALUE!</v>
      </c>
      <c r="E110" s="1521" t="e">
        <f>+VLOOKUP($C110,ForecastImport!$B$15:$J$394,COLUMN()-3,FALSE)</f>
        <v>#REF!</v>
      </c>
      <c r="F110" s="1521" t="e">
        <f>+VLOOKUP($C110,ForecastImport!$B$15:$J$394,COLUMN()-3,FALSE)</f>
        <v>#REF!</v>
      </c>
      <c r="G110" t="e">
        <f>+VLOOKUP($C110,ForecastImport!$B$15:$J$394,COLUMN()-3,FALSE)</f>
        <v>#REF!</v>
      </c>
      <c r="H110">
        <f>+VLOOKUP($C110,ForecastImport!$B$15:$J$394,COLUMN()-3,FALSE)</f>
        <v>0</v>
      </c>
      <c r="I110" t="e">
        <f>+VLOOKUP($C110,ForecastImport!$B$15:$J$394,COLUMN()-3,FALSE)</f>
        <v>#REF!</v>
      </c>
      <c r="J110" t="e">
        <f>+VLOOKUP($C110,ForecastImport!$B$15:$J$394,COLUMN()-3,FALSE)</f>
        <v>#REF!</v>
      </c>
      <c r="K110" t="e">
        <f>+VLOOKUP($C110,ForecastImport!$B$15:$J$394,COLUMN()-3,FALSE)</f>
        <v>#REF!</v>
      </c>
      <c r="L110" t="e">
        <f>+VLOOKUP($C110,ForecastImport!$B$15:$J$394,COLUMN()-3,FALSE)</f>
        <v>#REF!</v>
      </c>
    </row>
    <row r="111" spans="2:12">
      <c r="B111">
        <v>165</v>
      </c>
      <c r="C111" t="s">
        <v>454</v>
      </c>
      <c r="D111" s="1068" t="e">
        <f>'Sch 1- Rate Base '!E123:G123</f>
        <v>#VALUE!</v>
      </c>
      <c r="E111" s="1521">
        <f>+VLOOKUP($C111,ForecastImport!$B$15:$J$394,COLUMN()-3,FALSE)</f>
        <v>0</v>
      </c>
      <c r="F111" s="1521">
        <f>+VLOOKUP($C111,ForecastImport!$B$15:$J$394,COLUMN()-3,FALSE)</f>
        <v>0</v>
      </c>
      <c r="G111" t="str">
        <f>+VLOOKUP($C111,ForecastImport!$B$15:$J$394,COLUMN()-3,FALSE)</f>
        <v>DIRECT</v>
      </c>
      <c r="H111" t="str">
        <f>+VLOOKUP($C111,ForecastImport!$B$15:$J$394,COLUMN()-3,FALSE)</f>
        <v>DIST</v>
      </c>
      <c r="I111">
        <f>+VLOOKUP($C111,ForecastImport!$B$15:$J$394,COLUMN()-3,FALSE)</f>
        <v>0</v>
      </c>
      <c r="J111">
        <f>+VLOOKUP($C111,ForecastImport!$B$15:$J$394,COLUMN()-3,FALSE)</f>
        <v>0</v>
      </c>
      <c r="K111">
        <f>+VLOOKUP($C111,ForecastImport!$B$15:$J$394,COLUMN()-3,FALSE)</f>
        <v>0</v>
      </c>
      <c r="L111">
        <f>+VLOOKUP($C111,ForecastImport!$B$15:$J$394,COLUMN()-3,FALSE)</f>
        <v>0</v>
      </c>
    </row>
    <row r="112" spans="2:12">
      <c r="B112">
        <v>169</v>
      </c>
      <c r="C112" t="s">
        <v>377</v>
      </c>
      <c r="D112" s="1068" t="e">
        <f>'Sch 1- Rate Base '!E124:G124</f>
        <v>#VALUE!</v>
      </c>
      <c r="E112" s="1521" t="str">
        <f>+VLOOKUP($C112,ForecastImport!$B$15:$J$394,COLUMN()-3,FALSE)</f>
        <v>320-323</v>
      </c>
      <c r="F112" s="1521" t="str">
        <f>+VLOOKUP($C112,ForecastImport!$B$15:$J$394,COLUMN()-3,FALSE)</f>
        <v>565</v>
      </c>
      <c r="G112" t="str">
        <f>+VLOOKUP($C112,ForecastImport!$B$15:$J$394,COLUMN()-3,FALSE)</f>
        <v>PROD</v>
      </c>
      <c r="H112">
        <f>+VLOOKUP($C112,ForecastImport!$B$15:$J$394,COLUMN()-3,FALSE)</f>
        <v>0</v>
      </c>
      <c r="I112">
        <f>+VLOOKUP($C112,ForecastImport!$B$15:$J$394,COLUMN()-3,FALSE)</f>
        <v>0</v>
      </c>
      <c r="J112">
        <f>+VLOOKUP($C112,ForecastImport!$B$15:$J$394,COLUMN()-3,FALSE)</f>
        <v>0</v>
      </c>
      <c r="K112">
        <f>+VLOOKUP($C112,ForecastImport!$B$15:$J$394,COLUMN()-3,FALSE)</f>
        <v>0</v>
      </c>
      <c r="L112">
        <f>+VLOOKUP($C112,ForecastImport!$B$15:$J$394,COLUMN()-3,FALSE)</f>
        <v>0</v>
      </c>
    </row>
    <row r="113" spans="2:12">
      <c r="B113">
        <v>170</v>
      </c>
      <c r="C113" t="s">
        <v>416</v>
      </c>
      <c r="D113" s="1068" t="e">
        <f>'Sch 1- Rate Base '!E125:G125</f>
        <v>#VALUE!</v>
      </c>
      <c r="E113" s="1521" t="str">
        <f>+VLOOKUP($C113,ForecastImport!$B$15:$J$394,COLUMN()-3,FALSE)</f>
        <v>320-323</v>
      </c>
      <c r="F113" s="1521" t="str">
        <f>+VLOOKUP($C113,ForecastImport!$B$15:$J$394,COLUMN()-3,FALSE)</f>
        <v>560-567.1</v>
      </c>
      <c r="G113" t="str">
        <f>+VLOOKUP($C113,ForecastImport!$B$15:$J$394,COLUMN()-3,FALSE)</f>
        <v>TRANS</v>
      </c>
      <c r="H113">
        <f>+VLOOKUP($C113,ForecastImport!$B$15:$J$394,COLUMN()-3,FALSE)</f>
        <v>0</v>
      </c>
      <c r="I113">
        <f>+VLOOKUP($C113,ForecastImport!$B$15:$J$394,COLUMN()-3,FALSE)</f>
        <v>0</v>
      </c>
      <c r="J113">
        <f>+VLOOKUP($C113,ForecastImport!$B$15:$J$394,COLUMN()-3,FALSE)</f>
        <v>0</v>
      </c>
      <c r="K113">
        <f>+VLOOKUP($C113,ForecastImport!$B$15:$J$394,COLUMN()-3,FALSE)</f>
        <v>0</v>
      </c>
      <c r="L113">
        <f>+VLOOKUP($C113,ForecastImport!$B$15:$J$394,COLUMN()-3,FALSE)</f>
        <v>0</v>
      </c>
    </row>
    <row r="114" spans="2:12">
      <c r="B114">
        <v>171</v>
      </c>
      <c r="C114" t="s">
        <v>417</v>
      </c>
      <c r="D114" s="1068" t="e">
        <f>'Sch 1- Rate Base '!E126:G126</f>
        <v>#VALUE!</v>
      </c>
      <c r="E114" s="1521" t="str">
        <f>+VLOOKUP($C114,ForecastImport!$B$15:$J$394,COLUMN()-3,FALSE)</f>
        <v>320-323</v>
      </c>
      <c r="F114" s="1521" t="str">
        <f>+VLOOKUP($C114,ForecastImport!$B$15:$J$394,COLUMN()-3,FALSE)</f>
        <v>568-574</v>
      </c>
      <c r="G114" t="str">
        <f>+VLOOKUP($C114,ForecastImport!$B$15:$J$394,COLUMN()-3,FALSE)</f>
        <v>TRANS</v>
      </c>
      <c r="H114">
        <f>+VLOOKUP($C114,ForecastImport!$B$15:$J$394,COLUMN()-3,FALSE)</f>
        <v>0</v>
      </c>
      <c r="I114">
        <f>+VLOOKUP($C114,ForecastImport!$B$15:$J$394,COLUMN()-3,FALSE)</f>
        <v>0</v>
      </c>
      <c r="J114">
        <f>+VLOOKUP($C114,ForecastImport!$B$15:$J$394,COLUMN()-3,FALSE)</f>
        <v>0</v>
      </c>
      <c r="K114">
        <f>+VLOOKUP($C114,ForecastImport!$B$15:$J$394,COLUMN()-3,FALSE)</f>
        <v>0</v>
      </c>
      <c r="L114">
        <f>+VLOOKUP($C114,ForecastImport!$B$15:$J$394,COLUMN()-3,FALSE)</f>
        <v>0</v>
      </c>
    </row>
    <row r="115" spans="2:12">
      <c r="B115">
        <v>178</v>
      </c>
      <c r="C115" t="s">
        <v>419</v>
      </c>
      <c r="D115" s="1068" t="e">
        <f>'Sch 1- Rate Base '!E127:G127</f>
        <v>#VALUE!</v>
      </c>
      <c r="E115" s="1521" t="str">
        <f>+VLOOKUP($C115,ForecastImport!$B$15:$J$394,COLUMN()-3,FALSE)</f>
        <v>320-323</v>
      </c>
      <c r="F115" s="1521" t="str">
        <f>+VLOOKUP($C115,ForecastImport!$B$15:$J$394,COLUMN()-3,FALSE)</f>
        <v>901-905</v>
      </c>
      <c r="G115" t="str">
        <f>+VLOOKUP($C115,ForecastImport!$B$15:$J$394,COLUMN()-3,FALSE)</f>
        <v>DIST</v>
      </c>
      <c r="H115">
        <f>+VLOOKUP($C115,ForecastImport!$B$15:$J$394,COLUMN()-3,FALSE)</f>
        <v>0</v>
      </c>
      <c r="I115">
        <f>+VLOOKUP($C115,ForecastImport!$B$15:$J$394,COLUMN()-3,FALSE)</f>
        <v>0</v>
      </c>
      <c r="J115">
        <f>+VLOOKUP($C115,ForecastImport!$B$15:$J$394,COLUMN()-3,FALSE)</f>
        <v>0</v>
      </c>
      <c r="K115">
        <f>+VLOOKUP($C115,ForecastImport!$B$15:$J$394,COLUMN()-3,FALSE)</f>
        <v>0</v>
      </c>
      <c r="L115">
        <f>+VLOOKUP($C115,ForecastImport!$B$15:$J$394,COLUMN()-3,FALSE)</f>
        <v>0</v>
      </c>
    </row>
    <row r="116" spans="2:12">
      <c r="B116">
        <v>180</v>
      </c>
      <c r="C116" t="s">
        <v>568</v>
      </c>
      <c r="D116" s="1068" t="e">
        <f>'Sch 1- Rate Base '!E128:G128</f>
        <v>#VALUE!</v>
      </c>
      <c r="E116" s="1521" t="str">
        <f>+VLOOKUP($C116,ForecastImport!$B$15:$J$394,COLUMN()-3,FALSE)</f>
        <v>320-323</v>
      </c>
      <c r="F116" s="1521">
        <f>+VLOOKUP($C116,ForecastImport!$B$15:$J$394,COLUMN()-3,FALSE)</f>
        <v>908</v>
      </c>
      <c r="G116" t="str">
        <f>+VLOOKUP($C116,ForecastImport!$B$15:$J$394,COLUMN()-3,FALSE)</f>
        <v>DIRECT</v>
      </c>
      <c r="H116" t="str">
        <f>+VLOOKUP($C116,ForecastImport!$B$15:$J$394,COLUMN()-3,FALSE)</f>
        <v>DIRECT</v>
      </c>
      <c r="I116">
        <f>+VLOOKUP($C116,ForecastImport!$B$15:$J$394,COLUMN()-3,FALSE)</f>
        <v>0</v>
      </c>
      <c r="J116">
        <f>+VLOOKUP($C116,ForecastImport!$B$15:$J$394,COLUMN()-3,FALSE)</f>
        <v>0</v>
      </c>
      <c r="K116">
        <f>+VLOOKUP($C116,ForecastImport!$B$15:$J$394,COLUMN()-3,FALSE)</f>
        <v>0</v>
      </c>
      <c r="L116">
        <f>+VLOOKUP($C116,ForecastImport!$B$15:$J$394,COLUMN()-3,FALSE)</f>
        <v>0</v>
      </c>
    </row>
    <row r="117" spans="2:12">
      <c r="B117">
        <v>181</v>
      </c>
      <c r="C117" t="s">
        <v>732</v>
      </c>
      <c r="D117" s="1068" t="e">
        <f>'Sch 1- Rate Base '!E129:G129</f>
        <v>#VALUE!</v>
      </c>
      <c r="E117" s="1521" t="str">
        <f>+VLOOKUP($C117,ForecastImport!$B$15:$J$394,COLUMN()-3,FALSE)</f>
        <v>320-323</v>
      </c>
      <c r="F117" s="1521">
        <f>+VLOOKUP($C117,ForecastImport!$B$15:$J$394,COLUMN()-3,FALSE)</f>
        <v>907</v>
      </c>
      <c r="G117" t="str">
        <f>+VLOOKUP($C117,ForecastImport!$B$15:$J$394,COLUMN()-3,FALSE)</f>
        <v>DIST</v>
      </c>
      <c r="H117">
        <f>+VLOOKUP($C117,ForecastImport!$B$15:$J$394,COLUMN()-3,FALSE)</f>
        <v>0</v>
      </c>
      <c r="I117">
        <f>+VLOOKUP($C117,ForecastImport!$B$15:$J$394,COLUMN()-3,FALSE)</f>
        <v>0</v>
      </c>
      <c r="J117">
        <f>+VLOOKUP($C117,ForecastImport!$B$15:$J$394,COLUMN()-3,FALSE)</f>
        <v>0</v>
      </c>
      <c r="K117">
        <f>+VLOOKUP($C117,ForecastImport!$B$15:$J$394,COLUMN()-3,FALSE)</f>
        <v>0</v>
      </c>
      <c r="L117">
        <f>+VLOOKUP($C117,ForecastImport!$B$15:$J$394,COLUMN()-3,FALSE)</f>
        <v>0</v>
      </c>
    </row>
    <row r="118" spans="2:12">
      <c r="B118">
        <v>182</v>
      </c>
      <c r="C118" t="s">
        <v>375</v>
      </c>
      <c r="D118" s="1068" t="e">
        <f>'Sch 1- Rate Base '!E130:G130</f>
        <v>#VALUE!</v>
      </c>
      <c r="E118" s="1521" t="str">
        <f>+VLOOKUP($C118,ForecastImport!$B$15:$J$394,COLUMN()-3,FALSE)</f>
        <v>320-323</v>
      </c>
      <c r="F118" s="1521" t="str">
        <f>+VLOOKUP($C118,ForecastImport!$B$15:$J$394,COLUMN()-3,FALSE)</f>
        <v>911-917</v>
      </c>
      <c r="G118" t="str">
        <f>+VLOOKUP($C118,ForecastImport!$B$15:$J$394,COLUMN()-3,FALSE)</f>
        <v>DIST</v>
      </c>
      <c r="H118">
        <f>+VLOOKUP($C118,ForecastImport!$B$15:$J$394,COLUMN()-3,FALSE)</f>
        <v>0</v>
      </c>
      <c r="I118">
        <f>+VLOOKUP($C118,ForecastImport!$B$15:$J$394,COLUMN()-3,FALSE)</f>
        <v>0</v>
      </c>
      <c r="J118">
        <f>+VLOOKUP($C118,ForecastImport!$B$15:$J$394,COLUMN()-3,FALSE)</f>
        <v>0</v>
      </c>
      <c r="K118">
        <f>+VLOOKUP($C118,ForecastImport!$B$15:$J$394,COLUMN()-3,FALSE)</f>
        <v>0</v>
      </c>
      <c r="L118">
        <f>+VLOOKUP($C118,ForecastImport!$B$15:$J$394,COLUMN()-3,FALSE)</f>
        <v>0</v>
      </c>
    </row>
    <row r="119" spans="2:12">
      <c r="B119">
        <v>183</v>
      </c>
      <c r="C119" t="s">
        <v>733</v>
      </c>
      <c r="D119" s="1068" t="e">
        <f>'Sch 1- Rate Base '!E131:G131</f>
        <v>#VALUE!</v>
      </c>
      <c r="E119" s="1521" t="str">
        <f>+VLOOKUP($C119,ForecastImport!$B$15:$J$394,COLUMN()-3,FALSE)</f>
        <v>320-323</v>
      </c>
      <c r="F119" s="1521" t="str">
        <f>+VLOOKUP($C119,ForecastImport!$B$15:$J$394,COLUMN()-3,FALSE)</f>
        <v>909-910</v>
      </c>
      <c r="G119" t="str">
        <f>+VLOOKUP($C119,ForecastImport!$B$15:$J$394,COLUMN()-3,FALSE)</f>
        <v>DIST</v>
      </c>
      <c r="H119" t="str">
        <f>+VLOOKUP($C119,ForecastImport!$B$15:$J$394,COLUMN()-3,FALSE)</f>
        <v>DIRECT</v>
      </c>
      <c r="I119">
        <f>+VLOOKUP($C119,ForecastImport!$B$15:$J$394,COLUMN()-3,FALSE)</f>
        <v>0</v>
      </c>
      <c r="J119">
        <f>+VLOOKUP($C119,ForecastImport!$B$15:$J$394,COLUMN()-3,FALSE)</f>
        <v>0</v>
      </c>
      <c r="K119">
        <f>+VLOOKUP($C119,ForecastImport!$B$15:$J$394,COLUMN()-3,FALSE)</f>
        <v>0</v>
      </c>
      <c r="L119">
        <f>+VLOOKUP($C119,ForecastImport!$B$15:$J$394,COLUMN()-3,FALSE)</f>
        <v>0</v>
      </c>
    </row>
    <row r="120" spans="2:12">
      <c r="B120">
        <v>186</v>
      </c>
      <c r="C120" t="s">
        <v>163</v>
      </c>
      <c r="D120" s="1068" t="e">
        <f>'Sch 1- Rate Base '!E132:G132</f>
        <v>#VALUE!</v>
      </c>
      <c r="E120" s="1521" t="str">
        <f>+VLOOKUP($C120,ForecastImport!$B$15:$J$394,COLUMN()-3,FALSE)</f>
        <v>320-323</v>
      </c>
      <c r="F120">
        <f>+VLOOKUP($C120,ForecastImport!$B$15:$J$394,COLUMN()-3,FALSE)</f>
        <v>920</v>
      </c>
      <c r="G120" t="str">
        <f>+VLOOKUP($C120,ForecastImport!$B$15:$J$394,COLUMN()-3,FALSE)</f>
        <v>LABOR</v>
      </c>
      <c r="H120">
        <f>+VLOOKUP($C120,ForecastImport!$B$15:$J$394,COLUMN()-3,FALSE)</f>
        <v>0</v>
      </c>
      <c r="I120">
        <f>+VLOOKUP($C120,ForecastImport!$B$15:$J$394,COLUMN()-3,FALSE)</f>
        <v>0</v>
      </c>
      <c r="J120">
        <f>+VLOOKUP($C120,ForecastImport!$B$15:$J$394,COLUMN()-3,FALSE)</f>
        <v>0</v>
      </c>
      <c r="K120">
        <f>+VLOOKUP($C120,ForecastImport!$B$15:$J$394,COLUMN()-3,FALSE)</f>
        <v>0</v>
      </c>
      <c r="L120">
        <f>+VLOOKUP($C120,ForecastImport!$B$15:$J$394,COLUMN()-3,FALSE)</f>
        <v>0</v>
      </c>
    </row>
    <row r="121" spans="2:12">
      <c r="B121">
        <v>187</v>
      </c>
      <c r="C121" t="s">
        <v>164</v>
      </c>
      <c r="D121" s="1068" t="e">
        <f>_xlfn.SINGLE('Sch 1- Rate Base '!#REF!)</f>
        <v>#REF!</v>
      </c>
      <c r="E121" s="1521" t="str">
        <f>+VLOOKUP($C121,ForecastImport!$B$15:$J$394,COLUMN()-3,FALSE)</f>
        <v>320-323</v>
      </c>
      <c r="F121">
        <f>+VLOOKUP($C121,ForecastImport!$B$15:$J$394,COLUMN()-3,FALSE)</f>
        <v>921</v>
      </c>
      <c r="G121" t="str">
        <f>+VLOOKUP($C121,ForecastImport!$B$15:$J$394,COLUMN()-3,FALSE)</f>
        <v>LABOR</v>
      </c>
      <c r="H121">
        <f>+VLOOKUP($C121,ForecastImport!$B$15:$J$394,COLUMN()-3,FALSE)</f>
        <v>0</v>
      </c>
      <c r="I121">
        <f>+VLOOKUP($C121,ForecastImport!$B$15:$J$394,COLUMN()-3,FALSE)</f>
        <v>0</v>
      </c>
      <c r="J121">
        <f>+VLOOKUP($C121,ForecastImport!$B$15:$J$394,COLUMN()-3,FALSE)</f>
        <v>0</v>
      </c>
      <c r="K121">
        <f>+VLOOKUP($C121,ForecastImport!$B$15:$J$394,COLUMN()-3,FALSE)</f>
        <v>0</v>
      </c>
      <c r="L121">
        <f>+VLOOKUP($C121,ForecastImport!$B$15:$J$394,COLUMN()-3,FALSE)</f>
        <v>0</v>
      </c>
    </row>
    <row r="122" spans="2:12">
      <c r="B122">
        <v>188</v>
      </c>
      <c r="C122" t="s">
        <v>165</v>
      </c>
      <c r="D122" s="1068" t="e">
        <f>_xlfn.SINGLE('Sch 1- Rate Base '!#REF!)</f>
        <v>#REF!</v>
      </c>
      <c r="E122" s="1521" t="str">
        <f>+VLOOKUP($C122,ForecastImport!$B$15:$J$394,COLUMN()-3,FALSE)</f>
        <v>320-323</v>
      </c>
      <c r="F122">
        <f>+VLOOKUP($C122,ForecastImport!$B$15:$J$394,COLUMN()-3,FALSE)</f>
        <v>922</v>
      </c>
      <c r="G122" t="str">
        <f>+VLOOKUP($C122,ForecastImport!$B$15:$J$394,COLUMN()-3,FALSE)</f>
        <v>LABOR</v>
      </c>
      <c r="H122">
        <f>+VLOOKUP($C122,ForecastImport!$B$15:$J$394,COLUMN()-3,FALSE)</f>
        <v>0</v>
      </c>
      <c r="I122">
        <f>+VLOOKUP($C122,ForecastImport!$B$15:$J$394,COLUMN()-3,FALSE)</f>
        <v>0</v>
      </c>
      <c r="J122">
        <f>+VLOOKUP($C122,ForecastImport!$B$15:$J$394,COLUMN()-3,FALSE)</f>
        <v>0</v>
      </c>
      <c r="K122">
        <f>+VLOOKUP($C122,ForecastImport!$B$15:$J$394,COLUMN()-3,FALSE)</f>
        <v>0</v>
      </c>
      <c r="L122">
        <f>+VLOOKUP($C122,ForecastImport!$B$15:$J$394,COLUMN()-3,FALSE)</f>
        <v>0</v>
      </c>
    </row>
    <row r="123" spans="2:12">
      <c r="B123">
        <v>189</v>
      </c>
      <c r="C123" t="s">
        <v>166</v>
      </c>
      <c r="D123" s="1068" t="e">
        <f>'Sch 1- Rate Base '!E133:G133</f>
        <v>#VALUE!</v>
      </c>
      <c r="E123" s="1521" t="str">
        <f>+VLOOKUP($C123,ForecastImport!$B$15:$J$394,COLUMN()-3,FALSE)</f>
        <v>320-323</v>
      </c>
      <c r="F123">
        <f>+VLOOKUP($C123,ForecastImport!$B$15:$J$394,COLUMN()-3,FALSE)</f>
        <v>923</v>
      </c>
      <c r="G123" t="str">
        <f>+VLOOKUP($C123,ForecastImport!$B$15:$J$394,COLUMN()-3,FALSE)</f>
        <v>LABOR</v>
      </c>
      <c r="H123">
        <f>+VLOOKUP($C123,ForecastImport!$B$15:$J$394,COLUMN()-3,FALSE)</f>
        <v>0</v>
      </c>
      <c r="I123">
        <f>+VLOOKUP($C123,ForecastImport!$B$15:$J$394,COLUMN()-3,FALSE)</f>
        <v>0</v>
      </c>
      <c r="J123">
        <f>+VLOOKUP($C123,ForecastImport!$B$15:$J$394,COLUMN()-3,FALSE)</f>
        <v>0</v>
      </c>
      <c r="K123">
        <f>+VLOOKUP($C123,ForecastImport!$B$15:$J$394,COLUMN()-3,FALSE)</f>
        <v>0</v>
      </c>
      <c r="L123">
        <f>+VLOOKUP($C123,ForecastImport!$B$15:$J$394,COLUMN()-3,FALSE)</f>
        <v>0</v>
      </c>
    </row>
    <row r="124" spans="2:12">
      <c r="B124">
        <v>190</v>
      </c>
      <c r="C124" t="s">
        <v>167</v>
      </c>
      <c r="D124" s="1068" t="e">
        <f>'Sch 1- Rate Base '!E134:G134</f>
        <v>#VALUE!</v>
      </c>
      <c r="E124" s="1521" t="str">
        <f>+VLOOKUP($C124,ForecastImport!$B$15:$J$394,COLUMN()-3,FALSE)</f>
        <v>320-323</v>
      </c>
      <c r="F124">
        <f>+VLOOKUP($C124,ForecastImport!$B$15:$J$394,COLUMN()-3,FALSE)</f>
        <v>924</v>
      </c>
      <c r="G124" t="str">
        <f>+VLOOKUP($C124,ForecastImport!$B$15:$J$394,COLUMN()-3,FALSE)</f>
        <v>PTDG</v>
      </c>
      <c r="H124">
        <f>+VLOOKUP($C124,ForecastImport!$B$15:$J$394,COLUMN()-3,FALSE)</f>
        <v>0</v>
      </c>
      <c r="I124">
        <f>+VLOOKUP($C124,ForecastImport!$B$15:$J$394,COLUMN()-3,FALSE)</f>
        <v>0</v>
      </c>
      <c r="J124">
        <f>+VLOOKUP($C124,ForecastImport!$B$15:$J$394,COLUMN()-3,FALSE)</f>
        <v>0</v>
      </c>
      <c r="K124">
        <f>+VLOOKUP($C124,ForecastImport!$B$15:$J$394,COLUMN()-3,FALSE)</f>
        <v>0</v>
      </c>
      <c r="L124">
        <f>+VLOOKUP($C124,ForecastImport!$B$15:$J$394,COLUMN()-3,FALSE)</f>
        <v>0</v>
      </c>
    </row>
    <row r="125" spans="2:12">
      <c r="B125">
        <v>191</v>
      </c>
      <c r="C125" t="s">
        <v>420</v>
      </c>
      <c r="D125" s="1068" t="e">
        <f>'Sch 1- Rate Base '!E135:G135</f>
        <v>#VALUE!</v>
      </c>
      <c r="E125" s="1521" t="str">
        <f>+VLOOKUP($C125,ForecastImport!$B$15:$J$394,COLUMN()-3,FALSE)</f>
        <v>320-323</v>
      </c>
      <c r="F125">
        <f>+VLOOKUP($C125,ForecastImport!$B$15:$J$394,COLUMN()-3,FALSE)</f>
        <v>925</v>
      </c>
      <c r="G125" t="str">
        <f>+VLOOKUP($C125,ForecastImport!$B$15:$J$394,COLUMN()-3,FALSE)</f>
        <v>DIST</v>
      </c>
      <c r="H125">
        <f>+VLOOKUP($C125,ForecastImport!$B$15:$J$394,COLUMN()-3,FALSE)</f>
        <v>0</v>
      </c>
      <c r="I125">
        <f>+VLOOKUP($C125,ForecastImport!$B$15:$J$394,COLUMN()-3,FALSE)</f>
        <v>0</v>
      </c>
      <c r="J125">
        <f>+VLOOKUP($C125,ForecastImport!$B$15:$J$394,COLUMN()-3,FALSE)</f>
        <v>0</v>
      </c>
      <c r="K125">
        <f>+VLOOKUP($C125,ForecastImport!$B$15:$J$394,COLUMN()-3,FALSE)</f>
        <v>0</v>
      </c>
      <c r="L125">
        <f>+VLOOKUP($C125,ForecastImport!$B$15:$J$394,COLUMN()-3,FALSE)</f>
        <v>0</v>
      </c>
    </row>
    <row r="126" spans="2:12">
      <c r="B126">
        <v>192</v>
      </c>
      <c r="C126" t="s">
        <v>421</v>
      </c>
      <c r="D126" s="1068" t="e">
        <f>'Sch 1- Rate Base '!E136:G136</f>
        <v>#VALUE!</v>
      </c>
      <c r="E126" s="1521" t="str">
        <f>+VLOOKUP($C126,ForecastImport!$B$15:$J$394,COLUMN()-3,FALSE)</f>
        <v>320-323</v>
      </c>
      <c r="F126">
        <f>+VLOOKUP($C126,ForecastImport!$B$15:$J$394,COLUMN()-3,FALSE)</f>
        <v>926</v>
      </c>
      <c r="G126" t="str">
        <f>+VLOOKUP($C126,ForecastImport!$B$15:$J$394,COLUMN()-3,FALSE)</f>
        <v>LABOR</v>
      </c>
      <c r="H126">
        <f>+VLOOKUP($C126,ForecastImport!$B$15:$J$394,COLUMN()-3,FALSE)</f>
        <v>0</v>
      </c>
      <c r="I126">
        <f>+VLOOKUP($C126,ForecastImport!$B$15:$J$394,COLUMN()-3,FALSE)</f>
        <v>0</v>
      </c>
      <c r="J126">
        <f>+VLOOKUP($C126,ForecastImport!$B$15:$J$394,COLUMN()-3,FALSE)</f>
        <v>0</v>
      </c>
      <c r="K126">
        <f>+VLOOKUP($C126,ForecastImport!$B$15:$J$394,COLUMN()-3,FALSE)</f>
        <v>0</v>
      </c>
      <c r="L126">
        <f>+VLOOKUP($C126,ForecastImport!$B$15:$J$394,COLUMN()-3,FALSE)</f>
        <v>0</v>
      </c>
    </row>
    <row r="127" spans="2:12">
      <c r="B127">
        <v>193</v>
      </c>
      <c r="C127" t="s">
        <v>422</v>
      </c>
      <c r="D127" s="1068" t="e">
        <f>'Sch 1- Rate Base '!E137:G137</f>
        <v>#VALUE!</v>
      </c>
      <c r="E127" s="1521" t="str">
        <f>+VLOOKUP($C127,ForecastImport!$B$15:$J$394,COLUMN()-3,FALSE)</f>
        <v>320-323</v>
      </c>
      <c r="F127">
        <f>+VLOOKUP($C127,ForecastImport!$B$15:$J$394,COLUMN()-3,FALSE)</f>
        <v>927</v>
      </c>
      <c r="G127" t="str">
        <f>+VLOOKUP($C127,ForecastImport!$B$15:$J$394,COLUMN()-3,FALSE)</f>
        <v>DIST</v>
      </c>
      <c r="H127">
        <f>+VLOOKUP($C127,ForecastImport!$B$15:$J$394,COLUMN()-3,FALSE)</f>
        <v>0</v>
      </c>
      <c r="I127">
        <f>+VLOOKUP($C127,ForecastImport!$B$15:$J$394,COLUMN()-3,FALSE)</f>
        <v>0</v>
      </c>
      <c r="J127">
        <f>+VLOOKUP($C127,ForecastImport!$B$15:$J$394,COLUMN()-3,FALSE)</f>
        <v>0</v>
      </c>
      <c r="K127">
        <f>+VLOOKUP($C127,ForecastImport!$B$15:$J$394,COLUMN()-3,FALSE)</f>
        <v>0</v>
      </c>
      <c r="L127">
        <f>+VLOOKUP($C127,ForecastImport!$B$15:$J$394,COLUMN()-3,FALSE)</f>
        <v>0</v>
      </c>
    </row>
    <row r="128" spans="2:12">
      <c r="B128">
        <v>194</v>
      </c>
      <c r="C128" t="s">
        <v>424</v>
      </c>
      <c r="D128" s="1068" t="e">
        <f>'Sch 1- Rate Base '!E138:G138</f>
        <v>#VALUE!</v>
      </c>
      <c r="E128" s="1521" t="str">
        <f>+VLOOKUP($C128,ForecastImport!$B$15:$J$394,COLUMN()-3,FALSE)</f>
        <v>320-323</v>
      </c>
      <c r="F128">
        <f>+VLOOKUP($C128,ForecastImport!$B$15:$J$394,COLUMN()-3,FALSE)</f>
        <v>928</v>
      </c>
      <c r="G128" t="str">
        <f>+VLOOKUP($C128,ForecastImport!$B$15:$J$394,COLUMN()-3,FALSE)</f>
        <v>DIST</v>
      </c>
      <c r="H128">
        <f>+VLOOKUP($C128,ForecastImport!$B$15:$J$394,COLUMN()-3,FALSE)</f>
        <v>0</v>
      </c>
      <c r="I128">
        <f>+VLOOKUP($C128,ForecastImport!$B$15:$J$394,COLUMN()-3,FALSE)</f>
        <v>0</v>
      </c>
      <c r="J128">
        <f>+VLOOKUP($C128,ForecastImport!$B$15:$J$394,COLUMN()-3,FALSE)</f>
        <v>0</v>
      </c>
      <c r="K128">
        <f>+VLOOKUP($C128,ForecastImport!$B$15:$J$394,COLUMN()-3,FALSE)</f>
        <v>0</v>
      </c>
      <c r="L128">
        <f>+VLOOKUP($C128,ForecastImport!$B$15:$J$394,COLUMN()-3,FALSE)</f>
        <v>0</v>
      </c>
    </row>
    <row r="129" spans="2:12">
      <c r="B129">
        <v>195</v>
      </c>
      <c r="C129" t="s">
        <v>168</v>
      </c>
      <c r="D129" s="1068" t="e">
        <f>'Sch 1- Rate Base '!E139:G139</f>
        <v>#VALUE!</v>
      </c>
      <c r="E129" s="1521" t="str">
        <f>+VLOOKUP($C129,ForecastImport!$B$15:$J$394,COLUMN()-3,FALSE)</f>
        <v>320-323</v>
      </c>
      <c r="F129">
        <f>+VLOOKUP($C129,ForecastImport!$B$15:$J$394,COLUMN()-3,FALSE)</f>
        <v>929</v>
      </c>
      <c r="G129" t="str">
        <f>+VLOOKUP($C129,ForecastImport!$B$15:$J$394,COLUMN()-3,FALSE)</f>
        <v>PTDG</v>
      </c>
      <c r="H129">
        <f>+VLOOKUP($C129,ForecastImport!$B$15:$J$394,COLUMN()-3,FALSE)</f>
        <v>0</v>
      </c>
      <c r="I129">
        <f>+VLOOKUP($C129,ForecastImport!$B$15:$J$394,COLUMN()-3,FALSE)</f>
        <v>0</v>
      </c>
      <c r="J129">
        <f>+VLOOKUP($C129,ForecastImport!$B$15:$J$394,COLUMN()-3,FALSE)</f>
        <v>0</v>
      </c>
      <c r="K129">
        <f>+VLOOKUP($C129,ForecastImport!$B$15:$J$394,COLUMN()-3,FALSE)</f>
        <v>0</v>
      </c>
      <c r="L129">
        <f>+VLOOKUP($C129,ForecastImport!$B$15:$J$394,COLUMN()-3,FALSE)</f>
        <v>0</v>
      </c>
    </row>
    <row r="130" spans="2:12">
      <c r="B130">
        <v>196</v>
      </c>
      <c r="C130" t="s">
        <v>169</v>
      </c>
      <c r="D130" s="1068" t="e">
        <f>'Sch 1- Rate Base '!E140:G140</f>
        <v>#VALUE!</v>
      </c>
      <c r="E130" s="1521" t="str">
        <f>+VLOOKUP($C130,ForecastImport!$B$15:$J$394,COLUMN()-3,FALSE)</f>
        <v>320-323</v>
      </c>
      <c r="F130">
        <f>+VLOOKUP($C130,ForecastImport!$B$15:$J$394,COLUMN()-3,FALSE)</f>
        <v>930.1</v>
      </c>
      <c r="G130" t="str">
        <f>+VLOOKUP($C130,ForecastImport!$B$15:$J$394,COLUMN()-3,FALSE)</f>
        <v>DIST</v>
      </c>
      <c r="H130" t="str">
        <f>+VLOOKUP($C130,ForecastImport!$B$15:$J$394,COLUMN()-3,FALSE)</f>
        <v>DIRECT</v>
      </c>
      <c r="I130">
        <f>+VLOOKUP($C130,ForecastImport!$B$15:$J$394,COLUMN()-3,FALSE)</f>
        <v>0</v>
      </c>
      <c r="J130">
        <f>+VLOOKUP($C130,ForecastImport!$B$15:$J$394,COLUMN()-3,FALSE)</f>
        <v>0</v>
      </c>
      <c r="K130">
        <f>+VLOOKUP($C130,ForecastImport!$B$15:$J$394,COLUMN()-3,FALSE)</f>
        <v>0</v>
      </c>
      <c r="L130">
        <f>+VLOOKUP($C130,ForecastImport!$B$15:$J$394,COLUMN()-3,FALSE)</f>
        <v>0</v>
      </c>
    </row>
    <row r="131" spans="2:12">
      <c r="B131">
        <v>197</v>
      </c>
      <c r="C131" t="s">
        <v>423</v>
      </c>
      <c r="D131" s="1068" t="e">
        <f>'Sch 1- Rate Base '!E141:G141</f>
        <v>#VALUE!</v>
      </c>
      <c r="E131" s="1521" t="str">
        <f>+VLOOKUP($C131,ForecastImport!$B$15:$J$394,COLUMN()-3,FALSE)</f>
        <v>320-323</v>
      </c>
      <c r="F131">
        <f>+VLOOKUP($C131,ForecastImport!$B$15:$J$394,COLUMN()-3,FALSE)</f>
        <v>930.2</v>
      </c>
      <c r="G131" t="str">
        <f>+VLOOKUP($C131,ForecastImport!$B$15:$J$394,COLUMN()-3,FALSE)</f>
        <v>DIST</v>
      </c>
      <c r="H131" t="str">
        <f>+VLOOKUP($C131,ForecastImport!$B$15:$J$394,COLUMN()-3,FALSE)</f>
        <v>DIRECT</v>
      </c>
      <c r="I131">
        <f>+VLOOKUP($C131,ForecastImport!$B$15:$J$394,COLUMN()-3,FALSE)</f>
        <v>0</v>
      </c>
      <c r="J131">
        <f>+VLOOKUP($C131,ForecastImport!$B$15:$J$394,COLUMN()-3,FALSE)</f>
        <v>0</v>
      </c>
      <c r="K131">
        <f>+VLOOKUP($C131,ForecastImport!$B$15:$J$394,COLUMN()-3,FALSE)</f>
        <v>0</v>
      </c>
      <c r="L131">
        <f>+VLOOKUP($C131,ForecastImport!$B$15:$J$394,COLUMN()-3,FALSE)</f>
        <v>0</v>
      </c>
    </row>
    <row r="132" spans="2:12">
      <c r="B132">
        <v>198</v>
      </c>
      <c r="C132" t="s">
        <v>447</v>
      </c>
      <c r="D132" s="1068" t="e">
        <f>'Sch 1- Rate Base '!E142:G142</f>
        <v>#VALUE!</v>
      </c>
      <c r="E132" s="1521" t="str">
        <f>+VLOOKUP($C132,ForecastImport!$B$15:$J$394,COLUMN()-3,FALSE)</f>
        <v>320-323</v>
      </c>
      <c r="F132">
        <f>+VLOOKUP($C132,ForecastImport!$B$15:$J$394,COLUMN()-3,FALSE)</f>
        <v>931</v>
      </c>
      <c r="G132" t="str">
        <f>+VLOOKUP($C132,ForecastImport!$B$15:$J$394,COLUMN()-3,FALSE)</f>
        <v>DIST</v>
      </c>
      <c r="H132">
        <f>+VLOOKUP($C132,ForecastImport!$B$15:$J$394,COLUMN()-3,FALSE)</f>
        <v>0</v>
      </c>
      <c r="I132">
        <f>+VLOOKUP($C132,ForecastImport!$B$15:$J$394,COLUMN()-3,FALSE)</f>
        <v>0</v>
      </c>
      <c r="J132">
        <f>+VLOOKUP($C132,ForecastImport!$B$15:$J$394,COLUMN()-3,FALSE)</f>
        <v>0</v>
      </c>
      <c r="K132">
        <f>+VLOOKUP($C132,ForecastImport!$B$15:$J$394,COLUMN()-3,FALSE)</f>
        <v>0</v>
      </c>
      <c r="L132">
        <f>+VLOOKUP($C132,ForecastImport!$B$15:$J$394,COLUMN()-3,FALSE)</f>
        <v>0</v>
      </c>
    </row>
    <row r="133" spans="2:12">
      <c r="B133">
        <v>199</v>
      </c>
      <c r="C133" t="s">
        <v>259</v>
      </c>
      <c r="D133" s="1068" t="e">
        <f>'Sch 1- Rate Base '!E143:G143</f>
        <v>#VALUE!</v>
      </c>
      <c r="E133" s="1521" t="e">
        <f>+VLOOKUP($C133,ForecastImport!$B$15:$J$394,COLUMN()-3,FALSE)</f>
        <v>#REF!</v>
      </c>
      <c r="F133" t="e">
        <f>+VLOOKUP($C133,ForecastImport!$B$15:$J$394,COLUMN()-3,FALSE)</f>
        <v>#REF!</v>
      </c>
      <c r="G133" t="e">
        <f>+VLOOKUP($C133,ForecastImport!$B$15:$J$394,COLUMN()-3,FALSE)</f>
        <v>#REF!</v>
      </c>
      <c r="H133">
        <f>+VLOOKUP($C133,ForecastImport!$B$15:$J$394,COLUMN()-3,FALSE)</f>
        <v>0</v>
      </c>
      <c r="I133" t="e">
        <f>+VLOOKUP($C133,ForecastImport!$B$15:$J$394,COLUMN()-3,FALSE)</f>
        <v>#REF!</v>
      </c>
      <c r="J133" t="e">
        <f>+VLOOKUP($C133,ForecastImport!$B$15:$J$394,COLUMN()-3,FALSE)</f>
        <v>#REF!</v>
      </c>
      <c r="K133" t="e">
        <f>+VLOOKUP($C133,ForecastImport!$B$15:$J$394,COLUMN()-3,FALSE)</f>
        <v>#REF!</v>
      </c>
      <c r="L133" t="e">
        <f>+VLOOKUP($C133,ForecastImport!$B$15:$J$394,COLUMN()-3,FALSE)</f>
        <v>#REF!</v>
      </c>
    </row>
    <row r="134" spans="2:12">
      <c r="B134">
        <v>200</v>
      </c>
      <c r="C134" t="s">
        <v>94</v>
      </c>
      <c r="D134" s="1068" t="e">
        <f>'Sch 1- Rate Base '!E144:G144</f>
        <v>#VALUE!</v>
      </c>
      <c r="E134" s="1521" t="str">
        <f>+VLOOKUP($C134,ForecastImport!$B$15:$J$394,COLUMN()-3,FALSE)</f>
        <v>320-323</v>
      </c>
      <c r="F134">
        <f>+VLOOKUP($C134,ForecastImport!$B$15:$J$394,COLUMN()-3,FALSE)</f>
        <v>935</v>
      </c>
      <c r="G134" t="str">
        <f>+VLOOKUP($C134,ForecastImport!$B$15:$J$394,COLUMN()-3,FALSE)</f>
        <v>GPM</v>
      </c>
      <c r="H134">
        <f>+VLOOKUP($C134,ForecastImport!$B$15:$J$394,COLUMN()-3,FALSE)</f>
        <v>0</v>
      </c>
      <c r="I134">
        <f>+VLOOKUP($C134,ForecastImport!$B$15:$J$394,COLUMN()-3,FALSE)</f>
        <v>0</v>
      </c>
      <c r="J134">
        <f>+VLOOKUP($C134,ForecastImport!$B$15:$J$394,COLUMN()-3,FALSE)</f>
        <v>0</v>
      </c>
      <c r="K134">
        <f>+VLOOKUP($C134,ForecastImport!$B$15:$J$394,COLUMN()-3,FALSE)</f>
        <v>0</v>
      </c>
      <c r="L134">
        <f>+VLOOKUP($C134,ForecastImport!$B$15:$J$394,COLUMN()-3,FALSE)</f>
        <v>0</v>
      </c>
    </row>
    <row r="135" spans="2:12">
      <c r="B135">
        <v>207</v>
      </c>
      <c r="C135" t="s">
        <v>734</v>
      </c>
      <c r="D135" s="1068" t="e">
        <f>'Sch 1- Rate Base '!E145:G145</f>
        <v>#VALUE!</v>
      </c>
      <c r="E135" s="1521" t="str">
        <f>+VLOOKUP($C135,ForecastImport!$B$15:$J$394,COLUMN()-3,FALSE)</f>
        <v>336-337</v>
      </c>
      <c r="F135">
        <f>+VLOOKUP($C135,ForecastImport!$B$15:$J$394,COLUMN()-3,FALSE)</f>
        <v>404</v>
      </c>
      <c r="G135" t="str">
        <f>+VLOOKUP($C135,ForecastImport!$B$15:$J$394,COLUMN()-3,FALSE)</f>
        <v>DIST</v>
      </c>
      <c r="H135" t="str">
        <f>+VLOOKUP($C135,ForecastImport!$B$15:$J$394,COLUMN()-3,FALSE)</f>
        <v xml:space="preserve"> </v>
      </c>
      <c r="I135">
        <f>+VLOOKUP($C135,ForecastImport!$B$15:$J$394,COLUMN()-3,FALSE)</f>
        <v>0</v>
      </c>
      <c r="J135">
        <f>+VLOOKUP($C135,ForecastImport!$B$15:$J$394,COLUMN()-3,FALSE)</f>
        <v>0</v>
      </c>
      <c r="K135">
        <f>+VLOOKUP($C135,ForecastImport!$B$15:$J$394,COLUMN()-3,FALSE)</f>
        <v>0</v>
      </c>
      <c r="L135">
        <f>+VLOOKUP($C135,ForecastImport!$B$15:$J$394,COLUMN()-3,FALSE)</f>
        <v>0</v>
      </c>
    </row>
    <row r="136" spans="2:12">
      <c r="B136">
        <v>208</v>
      </c>
      <c r="C136" t="s">
        <v>735</v>
      </c>
      <c r="D136" s="1068" t="e">
        <f>'Sch 1- Rate Base '!E146:G146</f>
        <v>#VALUE!</v>
      </c>
      <c r="E136" s="1521" t="str">
        <f>+VLOOKUP($C136,ForecastImport!$B$15:$J$394,COLUMN()-3,FALSE)</f>
        <v>336-337</v>
      </c>
      <c r="F136">
        <f>+VLOOKUP($C136,ForecastImport!$B$15:$J$394,COLUMN()-3,FALSE)</f>
        <v>404</v>
      </c>
      <c r="G136" t="str">
        <f>+VLOOKUP($C136,ForecastImport!$B$15:$J$394,COLUMN()-3,FALSE)</f>
        <v>DIRECT</v>
      </c>
      <c r="H136" t="str">
        <f>+VLOOKUP($C136,ForecastImport!$B$15:$J$394,COLUMN()-3,FALSE)</f>
        <v>PTD</v>
      </c>
      <c r="I136">
        <f>+VLOOKUP($C136,ForecastImport!$B$15:$J$394,COLUMN()-3,FALSE)</f>
        <v>0</v>
      </c>
      <c r="J136">
        <f>+VLOOKUP($C136,ForecastImport!$B$15:$J$394,COLUMN()-3,FALSE)</f>
        <v>0</v>
      </c>
      <c r="K136">
        <f>+VLOOKUP($C136,ForecastImport!$B$15:$J$394,COLUMN()-3,FALSE)</f>
        <v>0</v>
      </c>
      <c r="L136">
        <f>+VLOOKUP($C136,ForecastImport!$B$15:$J$394,COLUMN()-3,FALSE)</f>
        <v>0</v>
      </c>
    </row>
    <row r="137" spans="2:12">
      <c r="B137">
        <v>209</v>
      </c>
      <c r="C137" t="s">
        <v>736</v>
      </c>
      <c r="D137" s="1068" t="e">
        <f>'Sch 1- Rate Base '!E147:G147</f>
        <v>#VALUE!</v>
      </c>
      <c r="E137" s="1521" t="str">
        <f>+VLOOKUP($C137,ForecastImport!$B$15:$J$394,COLUMN()-3,FALSE)</f>
        <v>336-337</v>
      </c>
      <c r="F137">
        <f>+VLOOKUP($C137,ForecastImport!$B$15:$J$394,COLUMN()-3,FALSE)</f>
        <v>404</v>
      </c>
      <c r="G137" t="str">
        <f>+VLOOKUP($C137,ForecastImport!$B$15:$J$394,COLUMN()-3,FALSE)</f>
        <v>DIRECT</v>
      </c>
      <c r="H137" t="str">
        <f>+VLOOKUP($C137,ForecastImport!$B$15:$J$394,COLUMN()-3,FALSE)</f>
        <v>DIST</v>
      </c>
      <c r="I137">
        <f>+VLOOKUP($C137,ForecastImport!$B$15:$J$394,COLUMN()-3,FALSE)</f>
        <v>0</v>
      </c>
      <c r="J137">
        <f>+VLOOKUP($C137,ForecastImport!$B$15:$J$394,COLUMN()-3,FALSE)</f>
        <v>0</v>
      </c>
      <c r="K137">
        <f>+VLOOKUP($C137,ForecastImport!$B$15:$J$394,COLUMN()-3,FALSE)</f>
        <v>0</v>
      </c>
      <c r="L137">
        <f>+VLOOKUP($C137,ForecastImport!$B$15:$J$394,COLUMN()-3,FALSE)</f>
        <v>0</v>
      </c>
    </row>
    <row r="138" spans="2:12">
      <c r="B138">
        <v>210</v>
      </c>
      <c r="C138" s="1068" t="s">
        <v>737</v>
      </c>
      <c r="D138" s="1068" t="e">
        <f>'Sch 1- Rate Base '!E148:G148</f>
        <v>#VALUE!</v>
      </c>
      <c r="E138" s="1521" t="str">
        <f>+VLOOKUP($C138,ForecastImport!$B$15:$J$394,COLUMN()-3,FALSE)</f>
        <v>336-337</v>
      </c>
      <c r="F138">
        <f>+VLOOKUP($C138,ForecastImport!$B$15:$J$394,COLUMN()-3,FALSE)</f>
        <v>403</v>
      </c>
      <c r="G138" t="str">
        <f>+VLOOKUP($C138,ForecastImport!$B$15:$J$394,COLUMN()-3,FALSE)</f>
        <v>PROD</v>
      </c>
      <c r="H138">
        <f>+VLOOKUP($C138,ForecastImport!$B$15:$J$394,COLUMN()-3,FALSE)</f>
        <v>0</v>
      </c>
      <c r="I138">
        <f>+VLOOKUP($C138,ForecastImport!$B$15:$J$394,COLUMN()-3,FALSE)</f>
        <v>0</v>
      </c>
      <c r="J138">
        <f>+VLOOKUP($C138,ForecastImport!$B$15:$J$394,COLUMN()-3,FALSE)</f>
        <v>0</v>
      </c>
      <c r="K138">
        <f>+VLOOKUP($C138,ForecastImport!$B$15:$J$394,COLUMN()-3,FALSE)</f>
        <v>0</v>
      </c>
      <c r="L138">
        <f>+VLOOKUP($C138,ForecastImport!$B$15:$J$394,COLUMN()-3,FALSE)</f>
        <v>0</v>
      </c>
    </row>
    <row r="139" spans="2:12">
      <c r="B139">
        <v>211</v>
      </c>
      <c r="C139" s="1068" t="s">
        <v>738</v>
      </c>
      <c r="D139" s="1068" t="e">
        <f>'Sch 1- Rate Base '!E149:G149</f>
        <v>#VALUE!</v>
      </c>
      <c r="E139" s="1521" t="str">
        <f>+VLOOKUP($C139,ForecastImport!$B$15:$J$394,COLUMN()-3,FALSE)</f>
        <v>336-337</v>
      </c>
      <c r="F139">
        <f>+VLOOKUP($C139,ForecastImport!$B$15:$J$394,COLUMN()-3,FALSE)</f>
        <v>403</v>
      </c>
      <c r="G139" t="str">
        <f>+VLOOKUP($C139,ForecastImport!$B$15:$J$394,COLUMN()-3,FALSE)</f>
        <v>PROD</v>
      </c>
      <c r="H139">
        <f>+VLOOKUP($C139,ForecastImport!$B$15:$J$394,COLUMN()-3,FALSE)</f>
        <v>0</v>
      </c>
      <c r="I139">
        <f>+VLOOKUP($C139,ForecastImport!$B$15:$J$394,COLUMN()-3,FALSE)</f>
        <v>0</v>
      </c>
      <c r="J139">
        <f>+VLOOKUP($C139,ForecastImport!$B$15:$J$394,COLUMN()-3,FALSE)</f>
        <v>0</v>
      </c>
      <c r="K139">
        <f>+VLOOKUP($C139,ForecastImport!$B$15:$J$394,COLUMN()-3,FALSE)</f>
        <v>0</v>
      </c>
      <c r="L139">
        <f>+VLOOKUP($C139,ForecastImport!$B$15:$J$394,COLUMN()-3,FALSE)</f>
        <v>0</v>
      </c>
    </row>
    <row r="140" spans="2:12">
      <c r="B140">
        <v>212</v>
      </c>
      <c r="C140" t="s">
        <v>385</v>
      </c>
      <c r="D140" s="1068" t="e">
        <f>'Sch 1- Rate Base '!E150:G150</f>
        <v>#VALUE!</v>
      </c>
      <c r="E140" s="1521" t="str">
        <f>+VLOOKUP($C140,ForecastImport!$B$15:$J$394,COLUMN()-3,FALSE)</f>
        <v>336-337</v>
      </c>
      <c r="F140">
        <f>+VLOOKUP($C140,ForecastImport!$B$15:$J$394,COLUMN()-3,FALSE)</f>
        <v>403</v>
      </c>
      <c r="G140" t="str">
        <f>+VLOOKUP($C140,ForecastImport!$B$15:$J$394,COLUMN()-3,FALSE)</f>
        <v>PROD</v>
      </c>
      <c r="H140">
        <f>+VLOOKUP($C140,ForecastImport!$B$15:$J$394,COLUMN()-3,FALSE)</f>
        <v>0</v>
      </c>
      <c r="I140">
        <f>+VLOOKUP($C140,ForecastImport!$B$15:$J$394,COLUMN()-3,FALSE)</f>
        <v>0</v>
      </c>
      <c r="J140">
        <f>+VLOOKUP($C140,ForecastImport!$B$15:$J$394,COLUMN()-3,FALSE)</f>
        <v>0</v>
      </c>
      <c r="K140">
        <f>+VLOOKUP($C140,ForecastImport!$B$15:$J$394,COLUMN()-3,FALSE)</f>
        <v>0</v>
      </c>
      <c r="L140">
        <f>+VLOOKUP($C140,ForecastImport!$B$15:$J$394,COLUMN()-3,FALSE)</f>
        <v>0</v>
      </c>
    </row>
    <row r="141" spans="2:12">
      <c r="B141">
        <v>213</v>
      </c>
      <c r="C141" t="s">
        <v>386</v>
      </c>
      <c r="D141" s="1068" t="e">
        <f>'Sch 1- Rate Base '!E151:G151</f>
        <v>#VALUE!</v>
      </c>
      <c r="E141" s="1521" t="str">
        <f>+VLOOKUP($C141,ForecastImport!$B$15:$J$394,COLUMN()-3,FALSE)</f>
        <v>336-337</v>
      </c>
      <c r="F141">
        <f>+VLOOKUP($C141,ForecastImport!$B$15:$J$394,COLUMN()-3,FALSE)</f>
        <v>403</v>
      </c>
      <c r="G141" t="str">
        <f>+VLOOKUP($C141,ForecastImport!$B$15:$J$394,COLUMN()-3,FALSE)</f>
        <v>PROD</v>
      </c>
      <c r="H141">
        <f>+VLOOKUP($C141,ForecastImport!$B$15:$J$394,COLUMN()-3,FALSE)</f>
        <v>0</v>
      </c>
      <c r="I141">
        <f>+VLOOKUP($C141,ForecastImport!$B$15:$J$394,COLUMN()-3,FALSE)</f>
        <v>0</v>
      </c>
      <c r="J141">
        <f>+VLOOKUP($C141,ForecastImport!$B$15:$J$394,COLUMN()-3,FALSE)</f>
        <v>0</v>
      </c>
      <c r="K141">
        <f>+VLOOKUP($C141,ForecastImport!$B$15:$J$394,COLUMN()-3,FALSE)</f>
        <v>0</v>
      </c>
      <c r="L141">
        <f>+VLOOKUP($C141,ForecastImport!$B$15:$J$394,COLUMN()-3,FALSE)</f>
        <v>0</v>
      </c>
    </row>
    <row r="142" spans="2:12">
      <c r="B142">
        <v>214</v>
      </c>
      <c r="C142" s="1068" t="s">
        <v>739</v>
      </c>
      <c r="D142" s="1068" t="e">
        <f>_xlfn.SINGLE('Sch 1- Rate Base '!#REF!)</f>
        <v>#REF!</v>
      </c>
      <c r="E142" s="1521" t="str">
        <f>+VLOOKUP($C142,ForecastImport!$B$15:$J$394,COLUMN()-3,FALSE)</f>
        <v>336-337</v>
      </c>
      <c r="F142">
        <f>+VLOOKUP($C142,ForecastImport!$B$15:$J$394,COLUMN()-3,FALSE)</f>
        <v>403</v>
      </c>
      <c r="G142" t="str">
        <f>+VLOOKUP($C142,ForecastImport!$B$15:$J$394,COLUMN()-3,FALSE)</f>
        <v>PROD</v>
      </c>
      <c r="H142">
        <f>+VLOOKUP($C142,ForecastImport!$B$15:$J$394,COLUMN()-3,FALSE)</f>
        <v>0</v>
      </c>
      <c r="I142">
        <f>+VLOOKUP($C142,ForecastImport!$B$15:$J$394,COLUMN()-3,FALSE)</f>
        <v>0</v>
      </c>
      <c r="J142">
        <f>+VLOOKUP($C142,ForecastImport!$B$15:$J$394,COLUMN()-3,FALSE)</f>
        <v>0</v>
      </c>
      <c r="K142">
        <f>+VLOOKUP($C142,ForecastImport!$B$15:$J$394,COLUMN()-3,FALSE)</f>
        <v>0</v>
      </c>
      <c r="L142">
        <f>+VLOOKUP($C142,ForecastImport!$B$15:$J$394,COLUMN()-3,FALSE)</f>
        <v>0</v>
      </c>
    </row>
    <row r="143" spans="2:12">
      <c r="B143">
        <v>215</v>
      </c>
      <c r="C143" s="1068" t="s">
        <v>740</v>
      </c>
      <c r="D143" s="1068" t="e">
        <f>_xlfn.SINGLE('Sch 1- Rate Base '!#REF!)</f>
        <v>#REF!</v>
      </c>
      <c r="E143" s="1521" t="str">
        <f>+VLOOKUP($C143,ForecastImport!$B$15:$J$394,COLUMN()-3,FALSE)</f>
        <v>336-337</v>
      </c>
      <c r="F143">
        <f>+VLOOKUP($C143,ForecastImport!$B$15:$J$394,COLUMN()-3,FALSE)</f>
        <v>403</v>
      </c>
      <c r="G143" t="str">
        <f>+VLOOKUP($C143,ForecastImport!$B$15:$J$394,COLUMN()-3,FALSE)</f>
        <v>TRANS</v>
      </c>
      <c r="H143">
        <f>+VLOOKUP($C143,ForecastImport!$B$15:$J$394,COLUMN()-3,FALSE)</f>
        <v>0</v>
      </c>
      <c r="I143">
        <f>+VLOOKUP($C143,ForecastImport!$B$15:$J$394,COLUMN()-3,FALSE)</f>
        <v>0</v>
      </c>
      <c r="J143">
        <f>+VLOOKUP($C143,ForecastImport!$B$15:$J$394,COLUMN()-3,FALSE)</f>
        <v>0</v>
      </c>
      <c r="K143">
        <f>+VLOOKUP($C143,ForecastImport!$B$15:$J$394,COLUMN()-3,FALSE)</f>
        <v>0</v>
      </c>
      <c r="L143">
        <f>+VLOOKUP($C143,ForecastImport!$B$15:$J$394,COLUMN()-3,FALSE)</f>
        <v>0</v>
      </c>
    </row>
    <row r="144" spans="2:12">
      <c r="B144">
        <v>216</v>
      </c>
      <c r="C144" s="1068" t="s">
        <v>741</v>
      </c>
      <c r="D144" s="1068" t="e">
        <f>'Sch 1- Rate Base '!E152:G152</f>
        <v>#VALUE!</v>
      </c>
      <c r="E144" s="1521" t="str">
        <f>+VLOOKUP($C144,ForecastImport!$B$15:$J$394,COLUMN()-3,FALSE)</f>
        <v>336-337</v>
      </c>
      <c r="F144">
        <f>+VLOOKUP($C144,ForecastImport!$B$15:$J$394,COLUMN()-3,FALSE)</f>
        <v>403</v>
      </c>
      <c r="G144" t="str">
        <f>+VLOOKUP($C144,ForecastImport!$B$15:$J$394,COLUMN()-3,FALSE)</f>
        <v>DIST</v>
      </c>
      <c r="H144">
        <f>+VLOOKUP($C144,ForecastImport!$B$15:$J$394,COLUMN()-3,FALSE)</f>
        <v>0</v>
      </c>
      <c r="I144">
        <f>+VLOOKUP($C144,ForecastImport!$B$15:$J$394,COLUMN()-3,FALSE)</f>
        <v>0</v>
      </c>
      <c r="J144">
        <f>+VLOOKUP($C144,ForecastImport!$B$15:$J$394,COLUMN()-3,FALSE)</f>
        <v>0</v>
      </c>
      <c r="K144">
        <f>+VLOOKUP($C144,ForecastImport!$B$15:$J$394,COLUMN()-3,FALSE)</f>
        <v>0</v>
      </c>
      <c r="L144">
        <f>+VLOOKUP($C144,ForecastImport!$B$15:$J$394,COLUMN()-3,FALSE)</f>
        <v>0</v>
      </c>
    </row>
    <row r="145" spans="2:12">
      <c r="B145">
        <v>217</v>
      </c>
      <c r="C145" s="1068" t="s">
        <v>742</v>
      </c>
      <c r="D145" s="1068" t="e">
        <f>'Sch 1- Rate Base '!E153:G153</f>
        <v>#VALUE!</v>
      </c>
      <c r="E145" s="1521" t="str">
        <f>+VLOOKUP($C145,ForecastImport!$B$15:$J$394,COLUMN()-3,FALSE)</f>
        <v>336-337</v>
      </c>
      <c r="F145">
        <f>+VLOOKUP($C145,ForecastImport!$B$15:$J$394,COLUMN()-3,FALSE)</f>
        <v>403</v>
      </c>
      <c r="G145" t="str">
        <f>+VLOOKUP($C145,ForecastImport!$B$15:$J$394,COLUMN()-3,FALSE)</f>
        <v>GP</v>
      </c>
      <c r="H145">
        <f>+VLOOKUP($C145,ForecastImport!$B$15:$J$394,COLUMN()-3,FALSE)</f>
        <v>0</v>
      </c>
      <c r="I145">
        <f>+VLOOKUP($C145,ForecastImport!$B$15:$J$394,COLUMN()-3,FALSE)</f>
        <v>0</v>
      </c>
      <c r="J145">
        <f>+VLOOKUP($C145,ForecastImport!$B$15:$J$394,COLUMN()-3,FALSE)</f>
        <v>0</v>
      </c>
      <c r="K145">
        <f>+VLOOKUP($C145,ForecastImport!$B$15:$J$394,COLUMN()-3,FALSE)</f>
        <v>0</v>
      </c>
      <c r="L145">
        <f>+VLOOKUP($C145,ForecastImport!$B$15:$J$394,COLUMN()-3,FALSE)</f>
        <v>0</v>
      </c>
    </row>
    <row r="146" spans="2:12">
      <c r="B146">
        <v>219</v>
      </c>
      <c r="C146" t="s">
        <v>743</v>
      </c>
      <c r="D146" s="1068" t="e">
        <f>'Sch 1- Rate Base '!E154:G154</f>
        <v>#VALUE!</v>
      </c>
      <c r="E146" s="1521" t="str">
        <f>+VLOOKUP($C146,ForecastImport!$B$15:$J$394,COLUMN()-3,FALSE)</f>
        <v>336-337</v>
      </c>
      <c r="F146">
        <f>+VLOOKUP($C146,ForecastImport!$B$15:$J$394,COLUMN()-3,FALSE)</f>
        <v>403</v>
      </c>
      <c r="G146" t="str">
        <f>+VLOOKUP($C146,ForecastImport!$B$15:$J$394,COLUMN()-3,FALSE)</f>
        <v>DIRECT</v>
      </c>
      <c r="H146">
        <f>+VLOOKUP($C146,ForecastImport!$B$15:$J$394,COLUMN()-3,FALSE)</f>
        <v>0</v>
      </c>
      <c r="I146">
        <f>+VLOOKUP($C146,ForecastImport!$B$15:$J$394,COLUMN()-3,FALSE)</f>
        <v>0</v>
      </c>
      <c r="J146">
        <f>+VLOOKUP($C146,ForecastImport!$B$15:$J$394,COLUMN()-3,FALSE)</f>
        <v>0</v>
      </c>
      <c r="K146">
        <f>+VLOOKUP($C146,ForecastImport!$B$15:$J$394,COLUMN()-3,FALSE)</f>
        <v>0</v>
      </c>
      <c r="L146">
        <f>+VLOOKUP($C146,ForecastImport!$B$15:$J$394,COLUMN()-3,FALSE)</f>
        <v>0</v>
      </c>
    </row>
    <row r="147" spans="2:12">
      <c r="B147">
        <v>220</v>
      </c>
      <c r="C147" t="s">
        <v>744</v>
      </c>
      <c r="D147" s="1068" t="e">
        <f>'Sch 1- Rate Base '!E155:G155</f>
        <v>#VALUE!</v>
      </c>
      <c r="E147" s="1521" t="str">
        <f>+VLOOKUP($C147,ForecastImport!$B$15:$J$394,COLUMN()-3,FALSE)</f>
        <v>336-337</v>
      </c>
      <c r="F147">
        <f>+VLOOKUP($C147,ForecastImport!$B$15:$J$394,COLUMN()-3,FALSE)</f>
        <v>404</v>
      </c>
      <c r="G147" t="str">
        <f>+VLOOKUP($C147,ForecastImport!$B$15:$J$394,COLUMN()-3,FALSE)</f>
        <v>DIRECT</v>
      </c>
      <c r="H147">
        <f>+VLOOKUP($C147,ForecastImport!$B$15:$J$394,COLUMN()-3,FALSE)</f>
        <v>0</v>
      </c>
      <c r="I147">
        <f>+VLOOKUP($C147,ForecastImport!$B$15:$J$394,COLUMN()-3,FALSE)</f>
        <v>0</v>
      </c>
      <c r="J147">
        <f>+VLOOKUP($C147,ForecastImport!$B$15:$J$394,COLUMN()-3,FALSE)</f>
        <v>0</v>
      </c>
      <c r="K147">
        <f>+VLOOKUP($C147,ForecastImport!$B$15:$J$394,COLUMN()-3,FALSE)</f>
        <v>0</v>
      </c>
      <c r="L147">
        <f>+VLOOKUP($C147,ForecastImport!$B$15:$J$394,COLUMN()-3,FALSE)</f>
        <v>0</v>
      </c>
    </row>
    <row r="148" spans="2:12">
      <c r="B148">
        <v>220</v>
      </c>
      <c r="C148" t="s">
        <v>508</v>
      </c>
      <c r="D148" s="1068" t="e">
        <f>'Sch 1- Rate Base '!E156:G156</f>
        <v>#VALUE!</v>
      </c>
      <c r="E148" s="1521">
        <f>+VLOOKUP($C148,ForecastImport!$B$15:$J$394,COLUMN()-3,FALSE)</f>
        <v>219</v>
      </c>
      <c r="F148">
        <f>+VLOOKUP($C148,ForecastImport!$B$15:$J$394,COLUMN()-3,FALSE)</f>
        <v>403.1</v>
      </c>
      <c r="G148" t="str">
        <f>+VLOOKUP($C148,ForecastImport!$B$15:$J$394,COLUMN()-3,FALSE)</f>
        <v>DIRECT</v>
      </c>
      <c r="H148">
        <f>+VLOOKUP($C148,ForecastImport!$B$15:$J$394,COLUMN()-3,FALSE)</f>
        <v>0</v>
      </c>
      <c r="I148">
        <f>+VLOOKUP($C148,ForecastImport!$B$15:$J$394,COLUMN()-3,FALSE)</f>
        <v>0</v>
      </c>
      <c r="J148">
        <f>+VLOOKUP($C148,ForecastImport!$B$15:$J$394,COLUMN()-3,FALSE)</f>
        <v>0</v>
      </c>
      <c r="K148">
        <f>+VLOOKUP($C148,ForecastImport!$B$15:$J$394,COLUMN()-3,FALSE)</f>
        <v>0</v>
      </c>
      <c r="L148">
        <f>+VLOOKUP($C148,ForecastImport!$B$15:$J$394,COLUMN()-3,FALSE)</f>
        <v>0</v>
      </c>
    </row>
    <row r="149" spans="2:12">
      <c r="B149">
        <v>221</v>
      </c>
      <c r="C149" t="s">
        <v>509</v>
      </c>
      <c r="D149" s="1068" t="e">
        <f>'Sch 1- Rate Base '!E157:G157</f>
        <v>#VALUE!</v>
      </c>
      <c r="E149" s="1521" t="str">
        <f>+VLOOKUP($C149,ForecastImport!$B$15:$J$394,COLUMN()-3,FALSE)</f>
        <v>336-337</v>
      </c>
      <c r="F149">
        <f>+VLOOKUP($C149,ForecastImport!$B$15:$J$394,COLUMN()-3,FALSE)</f>
        <v>404</v>
      </c>
      <c r="G149" t="str">
        <f>+VLOOKUP($C149,ForecastImport!$B$15:$J$394,COLUMN()-3,FALSE)</f>
        <v>DIRECT</v>
      </c>
      <c r="H149">
        <f>+VLOOKUP($C149,ForecastImport!$B$15:$J$394,COLUMN()-3,FALSE)</f>
        <v>0</v>
      </c>
      <c r="I149">
        <f>+VLOOKUP($C149,ForecastImport!$B$15:$J$394,COLUMN()-3,FALSE)</f>
        <v>0</v>
      </c>
      <c r="J149">
        <f>+VLOOKUP($C149,ForecastImport!$B$15:$J$394,COLUMN()-3,FALSE)</f>
        <v>0</v>
      </c>
      <c r="K149">
        <f>+VLOOKUP($C149,ForecastImport!$B$15:$J$394,COLUMN()-3,FALSE)</f>
        <v>0</v>
      </c>
      <c r="L149">
        <f>+VLOOKUP($C149,ForecastImport!$B$15:$J$394,COLUMN()-3,FALSE)</f>
        <v>0</v>
      </c>
    </row>
    <row r="150" spans="2:12">
      <c r="B150">
        <v>222</v>
      </c>
      <c r="C150" t="s">
        <v>30</v>
      </c>
      <c r="D150" s="1068" t="e">
        <f>'Sch 1- Rate Base '!E158:G158</f>
        <v>#VALUE!</v>
      </c>
      <c r="E150" s="1521" t="str">
        <f>+VLOOKUP($C150,ForecastImport!$B$15:$J$394,COLUMN()-3,FALSE)</f>
        <v>200-201</v>
      </c>
      <c r="F150">
        <f>+VLOOKUP($C150,ForecastImport!$B$15:$J$394,COLUMN()-3,FALSE)</f>
        <v>406</v>
      </c>
      <c r="G150" t="str">
        <f>+VLOOKUP($C150,ForecastImport!$B$15:$J$394,COLUMN()-3,FALSE)</f>
        <v>DIRECT</v>
      </c>
      <c r="H150">
        <f>+VLOOKUP($C150,ForecastImport!$B$15:$J$394,COLUMN()-3,FALSE)</f>
        <v>0</v>
      </c>
      <c r="I150">
        <f>+VLOOKUP($C150,ForecastImport!$B$15:$J$394,COLUMN()-3,FALSE)</f>
        <v>0</v>
      </c>
      <c r="J150">
        <f>+VLOOKUP($C150,ForecastImport!$B$15:$J$394,COLUMN()-3,FALSE)</f>
        <v>0</v>
      </c>
      <c r="K150">
        <f>+VLOOKUP($C150,ForecastImport!$B$15:$J$394,COLUMN()-3,FALSE)</f>
        <v>0</v>
      </c>
      <c r="L150">
        <f>+VLOOKUP($C150,ForecastImport!$B$15:$J$394,COLUMN()-3,FALSE)</f>
        <v>0</v>
      </c>
    </row>
    <row r="151" spans="2:12">
      <c r="B151">
        <v>230</v>
      </c>
      <c r="C151" t="s">
        <v>35</v>
      </c>
      <c r="D151" s="1068" t="e">
        <f>'Sch 1- Rate Base '!E159:G159</f>
        <v>#VALUE!</v>
      </c>
      <c r="E151" s="1521" t="str">
        <f>+VLOOKUP($C151,ForecastImport!$B$15:$J$394,COLUMN()-3,FALSE)</f>
        <v>262-263</v>
      </c>
      <c r="F151">
        <f>+VLOOKUP($C151,ForecastImport!$B$15:$J$394,COLUMN()-3,FALSE)</f>
        <v>409.1</v>
      </c>
      <c r="G151" t="str">
        <f>+VLOOKUP($C151,ForecastImport!$B$15:$J$394,COLUMN()-3,FALSE)</f>
        <v>DIST</v>
      </c>
      <c r="H151">
        <f>+VLOOKUP($C151,ForecastImport!$B$15:$J$394,COLUMN()-3,FALSE)</f>
        <v>0</v>
      </c>
      <c r="I151">
        <f>+VLOOKUP($C151,ForecastImport!$B$15:$J$394,COLUMN()-3,FALSE)</f>
        <v>0</v>
      </c>
      <c r="J151">
        <f>+VLOOKUP($C151,ForecastImport!$B$15:$J$394,COLUMN()-3,FALSE)</f>
        <v>0</v>
      </c>
      <c r="K151">
        <f>+VLOOKUP($C151,ForecastImport!$B$15:$J$394,COLUMN()-3,FALSE)</f>
        <v>0</v>
      </c>
      <c r="L151">
        <f>+VLOOKUP($C151,ForecastImport!$B$15:$J$394,COLUMN()-3,FALSE)</f>
        <v>0</v>
      </c>
    </row>
    <row r="152" spans="2:12">
      <c r="B152">
        <v>231</v>
      </c>
      <c r="C152" t="s">
        <v>150</v>
      </c>
      <c r="D152" s="1068" t="e">
        <f>'Sch 1- Rate Base '!E160:G160</f>
        <v>#VALUE!</v>
      </c>
      <c r="E152" s="1521" t="str">
        <f>+VLOOKUP($C152,ForecastImport!$B$15:$J$394,COLUMN()-3,FALSE)</f>
        <v>262-263</v>
      </c>
      <c r="F152">
        <f>+VLOOKUP($C152,ForecastImport!$B$15:$J$394,COLUMN()-3,FALSE)</f>
        <v>408.1</v>
      </c>
      <c r="G152" t="str">
        <f>+VLOOKUP($C152,ForecastImport!$B$15:$J$394,COLUMN()-3,FALSE)</f>
        <v>LABOR</v>
      </c>
      <c r="H152">
        <f>+VLOOKUP($C152,ForecastImport!$B$15:$J$394,COLUMN()-3,FALSE)</f>
        <v>0</v>
      </c>
      <c r="I152">
        <f>+VLOOKUP($C152,ForecastImport!$B$15:$J$394,COLUMN()-3,FALSE)</f>
        <v>0</v>
      </c>
      <c r="J152">
        <f>+VLOOKUP($C152,ForecastImport!$B$15:$J$394,COLUMN()-3,FALSE)</f>
        <v>0</v>
      </c>
      <c r="K152">
        <f>+VLOOKUP($C152,ForecastImport!$B$15:$J$394,COLUMN()-3,FALSE)</f>
        <v>0</v>
      </c>
      <c r="L152">
        <f>+VLOOKUP($C152,ForecastImport!$B$15:$J$394,COLUMN()-3,FALSE)</f>
        <v>0</v>
      </c>
    </row>
    <row r="153" spans="2:12">
      <c r="B153">
        <v>232</v>
      </c>
      <c r="C153" t="s">
        <v>151</v>
      </c>
      <c r="D153" s="1068" t="e">
        <f>'Sch 1- Rate Base '!E161:G161</f>
        <v>#VALUE!</v>
      </c>
      <c r="E153" s="1521" t="str">
        <f>+VLOOKUP($C153,ForecastImport!$B$15:$J$394,COLUMN()-3,FALSE)</f>
        <v>262-263</v>
      </c>
      <c r="F153">
        <f>+VLOOKUP($C153,ForecastImport!$B$15:$J$394,COLUMN()-3,FALSE)</f>
        <v>408.1</v>
      </c>
      <c r="G153" t="str">
        <f>+VLOOKUP($C153,ForecastImport!$B$15:$J$394,COLUMN()-3,FALSE)</f>
        <v>DIST</v>
      </c>
      <c r="H153">
        <f>+VLOOKUP($C153,ForecastImport!$B$15:$J$394,COLUMN()-3,FALSE)</f>
        <v>0</v>
      </c>
      <c r="I153">
        <f>+VLOOKUP($C153,ForecastImport!$B$15:$J$394,COLUMN()-3,FALSE)</f>
        <v>0</v>
      </c>
      <c r="J153">
        <f>+VLOOKUP($C153,ForecastImport!$B$15:$J$394,COLUMN()-3,FALSE)</f>
        <v>0</v>
      </c>
      <c r="K153">
        <f>+VLOOKUP($C153,ForecastImport!$B$15:$J$394,COLUMN()-3,FALSE)</f>
        <v>0</v>
      </c>
      <c r="L153">
        <f>+VLOOKUP($C153,ForecastImport!$B$15:$J$394,COLUMN()-3,FALSE)</f>
        <v>0</v>
      </c>
    </row>
    <row r="154" spans="2:12">
      <c r="B154">
        <v>236</v>
      </c>
      <c r="C154" t="s">
        <v>511</v>
      </c>
      <c r="D154" s="1068" t="e">
        <f>'Sch 1- Rate Base '!E162:G162</f>
        <v>#VALUE!</v>
      </c>
      <c r="E154" s="1521" t="str">
        <f>+VLOOKUP($C154,ForecastImport!$B$15:$J$394,COLUMN()-3,FALSE)</f>
        <v>262-263</v>
      </c>
      <c r="F154">
        <f>+VLOOKUP($C154,ForecastImport!$B$15:$J$394,COLUMN()-3,FALSE)</f>
        <v>408.1</v>
      </c>
      <c r="G154" t="str">
        <f>+VLOOKUP($C154,ForecastImport!$B$15:$J$394,COLUMN()-3,FALSE)</f>
        <v>PTDG</v>
      </c>
      <c r="H154">
        <f>+VLOOKUP($C154,ForecastImport!$B$15:$J$394,COLUMN()-3,FALSE)</f>
        <v>0</v>
      </c>
      <c r="I154">
        <f>+VLOOKUP($C154,ForecastImport!$B$15:$J$394,COLUMN()-3,FALSE)</f>
        <v>0</v>
      </c>
      <c r="J154">
        <f>+VLOOKUP($C154,ForecastImport!$B$15:$J$394,COLUMN()-3,FALSE)</f>
        <v>0</v>
      </c>
      <c r="K154">
        <f>+VLOOKUP($C154,ForecastImport!$B$15:$J$394,COLUMN()-3,FALSE)</f>
        <v>0</v>
      </c>
      <c r="L154">
        <f>+VLOOKUP($C154,ForecastImport!$B$15:$J$394,COLUMN()-3,FALSE)</f>
        <v>0</v>
      </c>
    </row>
    <row r="155" spans="2:12">
      <c r="B155">
        <v>237</v>
      </c>
      <c r="C155" t="s">
        <v>152</v>
      </c>
      <c r="D155" s="1068" t="e">
        <f>'Sch 1- Rate Base '!E163:G163</f>
        <v>#VALUE!</v>
      </c>
      <c r="E155" s="1521" t="str">
        <f>+VLOOKUP($C155,ForecastImport!$B$15:$J$394,COLUMN()-3,FALSE)</f>
        <v>262-263</v>
      </c>
      <c r="F155">
        <f>+VLOOKUP($C155,ForecastImport!$B$15:$J$394,COLUMN()-3,FALSE)</f>
        <v>408.1</v>
      </c>
      <c r="G155" t="str">
        <f>+VLOOKUP($C155,ForecastImport!$B$15:$J$394,COLUMN()-3,FALSE)</f>
        <v>LABOR</v>
      </c>
      <c r="H155">
        <f>+VLOOKUP($C155,ForecastImport!$B$15:$J$394,COLUMN()-3,FALSE)</f>
        <v>0</v>
      </c>
      <c r="I155">
        <f>+VLOOKUP($C155,ForecastImport!$B$15:$J$394,COLUMN()-3,FALSE)</f>
        <v>0</v>
      </c>
      <c r="J155">
        <f>+VLOOKUP($C155,ForecastImport!$B$15:$J$394,COLUMN()-3,FALSE)</f>
        <v>0</v>
      </c>
      <c r="K155">
        <f>+VLOOKUP($C155,ForecastImport!$B$15:$J$394,COLUMN()-3,FALSE)</f>
        <v>0</v>
      </c>
      <c r="L155">
        <f>+VLOOKUP($C155,ForecastImport!$B$15:$J$394,COLUMN()-3,FALSE)</f>
        <v>0</v>
      </c>
    </row>
    <row r="156" spans="2:12">
      <c r="B156">
        <v>238</v>
      </c>
      <c r="C156" t="s">
        <v>512</v>
      </c>
      <c r="D156" s="1068" t="e">
        <f>'Sch 1- Rate Base '!E164:G164</f>
        <v>#VALUE!</v>
      </c>
      <c r="E156" s="1521" t="str">
        <f>+VLOOKUP($C156,ForecastImport!$B$15:$J$394,COLUMN()-3,FALSE)</f>
        <v>262-263</v>
      </c>
      <c r="F156">
        <f>+VLOOKUP($C156,ForecastImport!$B$15:$J$394,COLUMN()-3,FALSE)</f>
        <v>409.1</v>
      </c>
      <c r="G156" t="str">
        <f>+VLOOKUP($C156,ForecastImport!$B$15:$J$394,COLUMN()-3,FALSE)</f>
        <v>DIST</v>
      </c>
      <c r="H156">
        <f>+VLOOKUP($C156,ForecastImport!$B$15:$J$394,COLUMN()-3,FALSE)</f>
        <v>0</v>
      </c>
      <c r="I156">
        <f>+VLOOKUP($C156,ForecastImport!$B$15:$J$394,COLUMN()-3,FALSE)</f>
        <v>0</v>
      </c>
      <c r="J156">
        <f>+VLOOKUP($C156,ForecastImport!$B$15:$J$394,COLUMN()-3,FALSE)</f>
        <v>0</v>
      </c>
      <c r="K156">
        <f>+VLOOKUP($C156,ForecastImport!$B$15:$J$394,COLUMN()-3,FALSE)</f>
        <v>0</v>
      </c>
      <c r="L156">
        <f>+VLOOKUP($C156,ForecastImport!$B$15:$J$394,COLUMN()-3,FALSE)</f>
        <v>0</v>
      </c>
    </row>
    <row r="157" spans="2:12">
      <c r="B157">
        <v>239</v>
      </c>
      <c r="C157" t="s">
        <v>513</v>
      </c>
      <c r="D157" s="1068" t="e">
        <f>'Sch 1- Rate Base '!E165:G165</f>
        <v>#VALUE!</v>
      </c>
      <c r="E157" s="1521" t="str">
        <f>+VLOOKUP($C157,ForecastImport!$B$15:$J$394,COLUMN()-3,FALSE)</f>
        <v>262-263</v>
      </c>
      <c r="F157">
        <f>+VLOOKUP($C157,ForecastImport!$B$15:$J$394,COLUMN()-3,FALSE)</f>
        <v>408.1</v>
      </c>
      <c r="G157" t="str">
        <f>+VLOOKUP($C157,ForecastImport!$B$15:$J$394,COLUMN()-3,FALSE)</f>
        <v>DIST</v>
      </c>
      <c r="H157">
        <f>+VLOOKUP($C157,ForecastImport!$B$15:$J$394,COLUMN()-3,FALSE)</f>
        <v>0</v>
      </c>
      <c r="I157">
        <f>+VLOOKUP($C157,ForecastImport!$B$15:$J$394,COLUMN()-3,FALSE)</f>
        <v>0</v>
      </c>
      <c r="J157">
        <f>+VLOOKUP($C157,ForecastImport!$B$15:$J$394,COLUMN()-3,FALSE)</f>
        <v>0</v>
      </c>
      <c r="K157">
        <f>+VLOOKUP($C157,ForecastImport!$B$15:$J$394,COLUMN()-3,FALSE)</f>
        <v>0</v>
      </c>
      <c r="L157">
        <f>+VLOOKUP($C157,ForecastImport!$B$15:$J$394,COLUMN()-3,FALSE)</f>
        <v>0</v>
      </c>
    </row>
    <row r="158" spans="2:12">
      <c r="B158">
        <v>240</v>
      </c>
      <c r="C158" t="s">
        <v>153</v>
      </c>
      <c r="D158" s="1068" t="e">
        <f>'Sch 1- Rate Base '!E166:G166</f>
        <v>#VALUE!</v>
      </c>
      <c r="E158" s="1521" t="str">
        <f>+VLOOKUP($C158,ForecastImport!$B$15:$J$394,COLUMN()-3,FALSE)</f>
        <v>262-263</v>
      </c>
      <c r="F158">
        <f>+VLOOKUP($C158,ForecastImport!$B$15:$J$394,COLUMN()-3,FALSE)</f>
        <v>408.1</v>
      </c>
      <c r="G158" t="str">
        <f>+VLOOKUP($C158,ForecastImport!$B$15:$J$394,COLUMN()-3,FALSE)</f>
        <v>DIST</v>
      </c>
      <c r="H158">
        <f>+VLOOKUP($C158,ForecastImport!$B$15:$J$394,COLUMN()-3,FALSE)</f>
        <v>0</v>
      </c>
      <c r="I158">
        <f>+VLOOKUP($C158,ForecastImport!$B$15:$J$394,COLUMN()-3,FALSE)</f>
        <v>0</v>
      </c>
      <c r="J158">
        <f>+VLOOKUP($C158,ForecastImport!$B$15:$J$394,COLUMN()-3,FALSE)</f>
        <v>0</v>
      </c>
      <c r="K158">
        <f>+VLOOKUP($C158,ForecastImport!$B$15:$J$394,COLUMN()-3,FALSE)</f>
        <v>0</v>
      </c>
      <c r="L158">
        <f>+VLOOKUP($C158,ForecastImport!$B$15:$J$394,COLUMN()-3,FALSE)</f>
        <v>0</v>
      </c>
    </row>
    <row r="159" spans="2:12">
      <c r="B159">
        <v>241</v>
      </c>
      <c r="C159" t="s">
        <v>514</v>
      </c>
      <c r="D159" s="1068" t="e">
        <f>'Sch 1- Rate Base '!E167:G167</f>
        <v>#VALUE!</v>
      </c>
      <c r="E159" s="1521" t="str">
        <f>+VLOOKUP($C159,ForecastImport!$B$15:$J$394,COLUMN()-3,FALSE)</f>
        <v>262-263</v>
      </c>
      <c r="F159">
        <f>+VLOOKUP($C159,ForecastImport!$B$15:$J$394,COLUMN()-3,FALSE)</f>
        <v>408.1</v>
      </c>
      <c r="G159" t="str">
        <f>+VLOOKUP($C159,ForecastImport!$B$15:$J$394,COLUMN()-3,FALSE)</f>
        <v>DIST</v>
      </c>
      <c r="H159">
        <f>+VLOOKUP($C159,ForecastImport!$B$15:$J$394,COLUMN()-3,FALSE)</f>
        <v>0</v>
      </c>
      <c r="I159">
        <f>+VLOOKUP($C159,ForecastImport!$B$15:$J$394,COLUMN()-3,FALSE)</f>
        <v>0</v>
      </c>
      <c r="J159">
        <f>+VLOOKUP($C159,ForecastImport!$B$15:$J$394,COLUMN()-3,FALSE)</f>
        <v>0</v>
      </c>
      <c r="K159">
        <f>+VLOOKUP($C159,ForecastImport!$B$15:$J$394,COLUMN()-3,FALSE)</f>
        <v>0</v>
      </c>
      <c r="L159">
        <f>+VLOOKUP($C159,ForecastImport!$B$15:$J$394,COLUMN()-3,FALSE)</f>
        <v>0</v>
      </c>
    </row>
    <row r="160" spans="2:12">
      <c r="B160">
        <v>242</v>
      </c>
      <c r="C160" t="s">
        <v>107</v>
      </c>
      <c r="D160" s="1068" t="e">
        <f>'Sch 1- Rate Base '!E168:G168</f>
        <v>#VALUE!</v>
      </c>
      <c r="E160" s="1521" t="str">
        <f>+VLOOKUP($C160,ForecastImport!$B$15:$J$394,COLUMN()-3,FALSE)</f>
        <v>262-263</v>
      </c>
      <c r="F160">
        <f>+VLOOKUP($C160,ForecastImport!$B$15:$J$394,COLUMN()-3,FALSE)</f>
        <v>408.1</v>
      </c>
      <c r="G160" t="str">
        <f>+VLOOKUP($C160,ForecastImport!$B$15:$J$394,COLUMN()-3,FALSE)</f>
        <v>DIST</v>
      </c>
      <c r="H160">
        <f>+VLOOKUP($C160,ForecastImport!$B$15:$J$394,COLUMN()-3,FALSE)</f>
        <v>0</v>
      </c>
      <c r="I160">
        <f>+VLOOKUP($C160,ForecastImport!$B$15:$J$394,COLUMN()-3,FALSE)</f>
        <v>0</v>
      </c>
      <c r="J160">
        <f>+VLOOKUP($C160,ForecastImport!$B$15:$J$394,COLUMN()-3,FALSE)</f>
        <v>0</v>
      </c>
      <c r="K160">
        <f>+VLOOKUP($C160,ForecastImport!$B$15:$J$394,COLUMN()-3,FALSE)</f>
        <v>0</v>
      </c>
      <c r="L160">
        <f>+VLOOKUP($C160,ForecastImport!$B$15:$J$394,COLUMN()-3,FALSE)</f>
        <v>0</v>
      </c>
    </row>
    <row r="161" spans="2:12">
      <c r="B161">
        <v>250</v>
      </c>
      <c r="C161" t="s">
        <v>510</v>
      </c>
      <c r="D161" s="1068" t="e">
        <f>'Sch 1- Rate Base '!E169:G169</f>
        <v>#VALUE!</v>
      </c>
      <c r="E161" s="1521" t="str">
        <f>+VLOOKUP($C161,ForecastImport!$B$15:$J$394,COLUMN()-3,FALSE)</f>
        <v>114-117</v>
      </c>
      <c r="F161">
        <f>+VLOOKUP($C161,ForecastImport!$B$15:$J$394,COLUMN()-3,FALSE)</f>
        <v>407.4</v>
      </c>
      <c r="G161" t="str">
        <f>+VLOOKUP($C161,ForecastImport!$B$15:$J$394,COLUMN()-3,FALSE)</f>
        <v>DIRECT</v>
      </c>
      <c r="H161" t="str">
        <f>+VLOOKUP($C161,ForecastImport!$B$15:$J$394,COLUMN()-3,FALSE)</f>
        <v>PROD</v>
      </c>
      <c r="I161">
        <f>+VLOOKUP($C161,ForecastImport!$B$15:$J$394,COLUMN()-3,FALSE)</f>
        <v>0</v>
      </c>
      <c r="J161">
        <f>+VLOOKUP($C161,ForecastImport!$B$15:$J$394,COLUMN()-3,FALSE)</f>
        <v>0</v>
      </c>
      <c r="K161">
        <f>+VLOOKUP($C161,ForecastImport!$B$15:$J$394,COLUMN()-3,FALSE)</f>
        <v>0</v>
      </c>
      <c r="L161">
        <f>+VLOOKUP($C161,ForecastImport!$B$15:$J$394,COLUMN()-3,FALSE)</f>
        <v>0</v>
      </c>
    </row>
    <row r="162" spans="2:12">
      <c r="B162">
        <v>251</v>
      </c>
      <c r="C162" s="1068" t="s">
        <v>570</v>
      </c>
      <c r="D162" s="1068" t="e">
        <f>'Sch 1- Rate Base '!E170:G170</f>
        <v>#VALUE!</v>
      </c>
      <c r="E162" s="1521" t="str">
        <f>+VLOOKUP($C162,ForecastImport!$B$15:$J$394,COLUMN()-3,FALSE)</f>
        <v>114-117</v>
      </c>
      <c r="F162">
        <f>+VLOOKUP($C162,ForecastImport!$B$15:$J$394,COLUMN()-3,FALSE)</f>
        <v>407.3</v>
      </c>
      <c r="G162" t="str">
        <f>+VLOOKUP($C162,ForecastImport!$B$15:$J$394,COLUMN()-3,FALSE)</f>
        <v>DIRECT</v>
      </c>
      <c r="H162" t="str">
        <f>+VLOOKUP($C162,ForecastImport!$B$15:$J$394,COLUMN()-3,FALSE)</f>
        <v>DIST</v>
      </c>
      <c r="I162">
        <f>+VLOOKUP($C162,ForecastImport!$B$15:$J$394,COLUMN()-3,FALSE)</f>
        <v>0</v>
      </c>
      <c r="J162">
        <f>+VLOOKUP($C162,ForecastImport!$B$15:$J$394,COLUMN()-3,FALSE)</f>
        <v>0</v>
      </c>
      <c r="K162">
        <f>+VLOOKUP($C162,ForecastImport!$B$15:$J$394,COLUMN()-3,FALSE)</f>
        <v>0</v>
      </c>
      <c r="L162">
        <f>+VLOOKUP($C162,ForecastImport!$B$15:$J$394,COLUMN()-3,FALSE)</f>
        <v>0</v>
      </c>
    </row>
    <row r="163" spans="2:12">
      <c r="B163">
        <v>252</v>
      </c>
      <c r="C163" t="s">
        <v>368</v>
      </c>
      <c r="D163" s="1068" t="e">
        <f>'Sch 1- Rate Base '!E171:G171</f>
        <v>#VALUE!</v>
      </c>
      <c r="E163" s="1521" t="str">
        <f>+VLOOKUP($C163,ForecastImport!$B$15:$J$394,COLUMN()-3,FALSE)</f>
        <v>114-117</v>
      </c>
      <c r="F163">
        <f>+VLOOKUP($C163,ForecastImport!$B$15:$J$394,COLUMN()-3,FALSE)</f>
        <v>411.6</v>
      </c>
      <c r="G163" t="str">
        <f>+VLOOKUP($C163,ForecastImport!$B$15:$J$394,COLUMN()-3,FALSE)</f>
        <v>DIRECT</v>
      </c>
      <c r="H163" t="str">
        <f>+VLOOKUP($C163,ForecastImport!$B$15:$J$394,COLUMN()-3,FALSE)</f>
        <v>PROD</v>
      </c>
      <c r="I163">
        <f>+VLOOKUP($C163,ForecastImport!$B$15:$J$394,COLUMN()-3,FALSE)</f>
        <v>0</v>
      </c>
      <c r="J163">
        <f>+VLOOKUP($C163,ForecastImport!$B$15:$J$394,COLUMN()-3,FALSE)</f>
        <v>0</v>
      </c>
      <c r="K163">
        <f>+VLOOKUP($C163,ForecastImport!$B$15:$J$394,COLUMN()-3,FALSE)</f>
        <v>0</v>
      </c>
      <c r="L163">
        <f>+VLOOKUP($C163,ForecastImport!$B$15:$J$394,COLUMN()-3,FALSE)</f>
        <v>0</v>
      </c>
    </row>
    <row r="164" spans="2:12">
      <c r="B164">
        <v>253</v>
      </c>
      <c r="C164" s="1068" t="s">
        <v>571</v>
      </c>
      <c r="D164" s="1068" t="e">
        <f>'Sch 1- Rate Base '!E172:G172</f>
        <v>#VALUE!</v>
      </c>
      <c r="E164" s="1521" t="str">
        <f>+VLOOKUP($C164,ForecastImport!$B$15:$J$394,COLUMN()-3,FALSE)</f>
        <v>114-117</v>
      </c>
      <c r="F164" s="1521" t="str">
        <f>+VLOOKUP($C164,ForecastImport!$B$15:$J$394,COLUMN()-3,FALSE)</f>
        <v>411.7</v>
      </c>
      <c r="G164" t="str">
        <f>+VLOOKUP($C164,ForecastImport!$B$15:$J$394,COLUMN()-3,FALSE)</f>
        <v>DIRECT</v>
      </c>
      <c r="H164" t="str">
        <f>+VLOOKUP($C164,ForecastImport!$B$15:$J$394,COLUMN()-3,FALSE)</f>
        <v>DIST</v>
      </c>
      <c r="I164">
        <f>+VLOOKUP($C164,ForecastImport!$B$15:$J$394,COLUMN()-3,FALSE)</f>
        <v>0</v>
      </c>
      <c r="J164">
        <f>+VLOOKUP($C164,ForecastImport!$B$15:$J$394,COLUMN()-3,FALSE)</f>
        <v>0</v>
      </c>
      <c r="K164">
        <f>+VLOOKUP($C164,ForecastImport!$B$15:$J$394,COLUMN()-3,FALSE)</f>
        <v>0</v>
      </c>
      <c r="L164">
        <f>+VLOOKUP($C164,ForecastImport!$B$15:$J$394,COLUMN()-3,FALSE)</f>
        <v>0</v>
      </c>
    </row>
    <row r="165" spans="2:12">
      <c r="B165">
        <v>254</v>
      </c>
      <c r="C165" t="s">
        <v>369</v>
      </c>
      <c r="D165" s="1068" t="e">
        <f>'Sch 1- Rate Base '!E173:G173</f>
        <v>#VALUE!</v>
      </c>
      <c r="E165" s="1521" t="str">
        <f>+VLOOKUP($C165,ForecastImport!$B$15:$J$394,COLUMN()-3,FALSE)</f>
        <v>114-117</v>
      </c>
      <c r="F165" s="1521">
        <f>+VLOOKUP($C165,ForecastImport!$B$15:$J$394,COLUMN()-3,FALSE)</f>
        <v>411.8</v>
      </c>
      <c r="G165" t="str">
        <f>+VLOOKUP($C165,ForecastImport!$B$15:$J$394,COLUMN()-3,FALSE)</f>
        <v>PROD</v>
      </c>
      <c r="H165">
        <f>+VLOOKUP($C165,ForecastImport!$B$15:$J$394,COLUMN()-3,FALSE)</f>
        <v>0</v>
      </c>
      <c r="I165">
        <f>+VLOOKUP($C165,ForecastImport!$B$15:$J$394,COLUMN()-3,FALSE)</f>
        <v>0</v>
      </c>
      <c r="J165">
        <f>+VLOOKUP($C165,ForecastImport!$B$15:$J$394,COLUMN()-3,FALSE)</f>
        <v>0</v>
      </c>
      <c r="K165">
        <f>+VLOOKUP($C165,ForecastImport!$B$15:$J$394,COLUMN()-3,FALSE)</f>
        <v>0</v>
      </c>
      <c r="L165">
        <f>+VLOOKUP($C165,ForecastImport!$B$15:$J$394,COLUMN()-3,FALSE)</f>
        <v>0</v>
      </c>
    </row>
    <row r="166" spans="2:12">
      <c r="B166">
        <v>255</v>
      </c>
      <c r="C166" s="1068" t="s">
        <v>572</v>
      </c>
      <c r="D166" s="1068" t="e">
        <f>'Sch 1- Rate Base '!E174:G174</f>
        <v>#VALUE!</v>
      </c>
      <c r="E166" s="1521" t="str">
        <f>+VLOOKUP($C166,ForecastImport!$B$15:$J$394,COLUMN()-3,FALSE)</f>
        <v>114-117</v>
      </c>
      <c r="F166" s="1521">
        <f>+VLOOKUP($C166,ForecastImport!$B$15:$J$394,COLUMN()-3,FALSE)</f>
        <v>411.9</v>
      </c>
      <c r="G166" t="str">
        <f>+VLOOKUP($C166,ForecastImport!$B$15:$J$394,COLUMN()-3,FALSE)</f>
        <v>PROD</v>
      </c>
      <c r="H166">
        <f>+VLOOKUP($C166,ForecastImport!$B$15:$J$394,COLUMN()-3,FALSE)</f>
        <v>0</v>
      </c>
      <c r="I166">
        <f>+VLOOKUP($C166,ForecastImport!$B$15:$J$394,COLUMN()-3,FALSE)</f>
        <v>0</v>
      </c>
      <c r="J166">
        <f>+VLOOKUP($C166,ForecastImport!$B$15:$J$394,COLUMN()-3,FALSE)</f>
        <v>0</v>
      </c>
      <c r="K166">
        <f>+VLOOKUP($C166,ForecastImport!$B$15:$J$394,COLUMN()-3,FALSE)</f>
        <v>0</v>
      </c>
      <c r="L166">
        <f>+VLOOKUP($C166,ForecastImport!$B$15:$J$394,COLUMN()-3,FALSE)</f>
        <v>0</v>
      </c>
    </row>
    <row r="167" spans="2:12">
      <c r="B167">
        <v>256</v>
      </c>
      <c r="C167" t="s">
        <v>181</v>
      </c>
      <c r="D167" s="1068" t="e">
        <f>'Sch 1- Rate Base '!E175:G175</f>
        <v>#VALUE!</v>
      </c>
      <c r="E167" s="1521" t="str">
        <f>+VLOOKUP($C167,ForecastImport!$B$15:$J$394,COLUMN()-3,FALSE)</f>
        <v>114-117</v>
      </c>
      <c r="F167" s="1521">
        <f>+VLOOKUP($C167,ForecastImport!$B$15:$J$394,COLUMN()-3,FALSE)</f>
        <v>421</v>
      </c>
      <c r="G167" t="str">
        <f>+VLOOKUP($C167,ForecastImport!$B$15:$J$394,COLUMN()-3,FALSE)</f>
        <v>DIRECT</v>
      </c>
      <c r="H167" t="str">
        <f>+VLOOKUP($C167,ForecastImport!$B$15:$J$394,COLUMN()-3,FALSE)</f>
        <v>PROD</v>
      </c>
      <c r="I167">
        <f>+VLOOKUP($C167,ForecastImport!$B$15:$J$394,COLUMN()-3,FALSE)</f>
        <v>0</v>
      </c>
      <c r="J167">
        <f>+VLOOKUP($C167,ForecastImport!$B$15:$J$394,COLUMN()-3,FALSE)</f>
        <v>0</v>
      </c>
      <c r="K167">
        <f>+VLOOKUP($C167,ForecastImport!$B$15:$J$394,COLUMN()-3,FALSE)</f>
        <v>0</v>
      </c>
      <c r="L167">
        <f>+VLOOKUP($C167,ForecastImport!$B$15:$J$394,COLUMN()-3,FALSE)</f>
        <v>0</v>
      </c>
    </row>
    <row r="168" spans="2:12">
      <c r="B168">
        <v>260</v>
      </c>
      <c r="C168" t="s">
        <v>64</v>
      </c>
      <c r="D168" s="1068" t="e">
        <f>'Sch 1- Rate Base '!E176:G176</f>
        <v>#VALUE!</v>
      </c>
      <c r="E168" s="1521">
        <f>+VLOOKUP($C168,ForecastImport!$B$15:$J$394,COLUMN()-3,FALSE)</f>
        <v>310</v>
      </c>
      <c r="F168" s="1521">
        <f>+VLOOKUP($C168,ForecastImport!$B$15:$J$394,COLUMN()-3,FALSE)</f>
        <v>447</v>
      </c>
      <c r="G168" t="str">
        <f>+VLOOKUP($C168,ForecastImport!$B$15:$J$394,COLUMN()-3,FALSE)</f>
        <v>PROD</v>
      </c>
      <c r="H168">
        <f>+VLOOKUP($C168,ForecastImport!$B$15:$J$394,COLUMN()-3,FALSE)</f>
        <v>0</v>
      </c>
      <c r="I168">
        <f>+VLOOKUP($C168,ForecastImport!$B$15:$J$394,COLUMN()-3,FALSE)</f>
        <v>0</v>
      </c>
      <c r="J168">
        <f>+VLOOKUP($C168,ForecastImport!$B$15:$J$394,COLUMN()-3,FALSE)</f>
        <v>0</v>
      </c>
      <c r="K168">
        <f>+VLOOKUP($C168,ForecastImport!$B$15:$J$394,COLUMN()-3,FALSE)</f>
        <v>0</v>
      </c>
      <c r="L168">
        <f>+VLOOKUP($C168,ForecastImport!$B$15:$J$394,COLUMN()-3,FALSE)</f>
        <v>0</v>
      </c>
    </row>
    <row r="169" spans="2:12">
      <c r="B169">
        <v>264</v>
      </c>
      <c r="C169" t="s">
        <v>306</v>
      </c>
      <c r="D169" s="1068" t="e">
        <f>'Sch 1- Rate Base '!E177:G177</f>
        <v>#VALUE!</v>
      </c>
      <c r="E169" s="1521" t="str">
        <f>+VLOOKUP($C169,ForecastImport!$B$15:$J$394,COLUMN()-3,FALSE)</f>
        <v>300-301</v>
      </c>
      <c r="F169" s="1521">
        <f>+VLOOKUP($C169,ForecastImport!$B$15:$J$394,COLUMN()-3,FALSE)</f>
        <v>450</v>
      </c>
      <c r="G169" t="str">
        <f>+VLOOKUP($C169,ForecastImport!$B$15:$J$394,COLUMN()-3,FALSE)</f>
        <v>DIST</v>
      </c>
      <c r="H169">
        <f>+VLOOKUP($C169,ForecastImport!$B$15:$J$394,COLUMN()-3,FALSE)</f>
        <v>0</v>
      </c>
      <c r="I169">
        <f>+VLOOKUP($C169,ForecastImport!$B$15:$J$394,COLUMN()-3,FALSE)</f>
        <v>0</v>
      </c>
      <c r="J169">
        <f>+VLOOKUP($C169,ForecastImport!$B$15:$J$394,COLUMN()-3,FALSE)</f>
        <v>0</v>
      </c>
      <c r="K169">
        <f>+VLOOKUP($C169,ForecastImport!$B$15:$J$394,COLUMN()-3,FALSE)</f>
        <v>0</v>
      </c>
      <c r="L169">
        <f>+VLOOKUP($C169,ForecastImport!$B$15:$J$394,COLUMN()-3,FALSE)</f>
        <v>0</v>
      </c>
    </row>
    <row r="170" spans="2:12">
      <c r="B170">
        <v>265</v>
      </c>
      <c r="C170" t="s">
        <v>498</v>
      </c>
      <c r="D170" s="1068" t="e">
        <f>'Sch 1- Rate Base '!E178:G178</f>
        <v>#VALUE!</v>
      </c>
      <c r="E170" s="1521" t="str">
        <f>+VLOOKUP($C170,ForecastImport!$B$15:$J$394,COLUMN()-3,FALSE)</f>
        <v>300-301</v>
      </c>
      <c r="F170" s="1521" t="str">
        <f>+VLOOKUP($C170,ForecastImport!$B$15:$J$394,COLUMN()-3,FALSE)</f>
        <v>451</v>
      </c>
      <c r="G170" t="str">
        <f>+VLOOKUP($C170,ForecastImport!$B$15:$J$394,COLUMN()-3,FALSE)</f>
        <v>DIST</v>
      </c>
      <c r="H170">
        <f>+VLOOKUP($C170,ForecastImport!$B$15:$J$394,COLUMN()-3,FALSE)</f>
        <v>0</v>
      </c>
      <c r="I170">
        <f>+VLOOKUP($C170,ForecastImport!$B$15:$J$394,COLUMN()-3,FALSE)</f>
        <v>0</v>
      </c>
      <c r="J170">
        <f>+VLOOKUP($C170,ForecastImport!$B$15:$J$394,COLUMN()-3,FALSE)</f>
        <v>0</v>
      </c>
      <c r="K170">
        <f>+VLOOKUP($C170,ForecastImport!$B$15:$J$394,COLUMN()-3,FALSE)</f>
        <v>0</v>
      </c>
      <c r="L170">
        <f>+VLOOKUP($C170,ForecastImport!$B$15:$J$394,COLUMN()-3,FALSE)</f>
        <v>0</v>
      </c>
    </row>
    <row r="171" spans="2:12">
      <c r="B171">
        <v>266</v>
      </c>
      <c r="C171" t="s">
        <v>497</v>
      </c>
      <c r="D171" s="1068" t="e">
        <f>'Sch 1- Rate Base '!E179:G179</f>
        <v>#VALUE!</v>
      </c>
      <c r="E171" s="1521" t="str">
        <f>+VLOOKUP($C171,ForecastImport!$B$15:$J$394,COLUMN()-3,FALSE)</f>
        <v>300-301</v>
      </c>
      <c r="F171" s="1521" t="str">
        <f>+VLOOKUP($C171,ForecastImport!$B$15:$J$394,COLUMN()-3,FALSE)</f>
        <v>453</v>
      </c>
      <c r="G171" t="str">
        <f>+VLOOKUP($C171,ForecastImport!$B$15:$J$394,COLUMN()-3,FALSE)</f>
        <v>PROD</v>
      </c>
      <c r="H171">
        <f>+VLOOKUP($C171,ForecastImport!$B$15:$J$394,COLUMN()-3,FALSE)</f>
        <v>0</v>
      </c>
      <c r="I171">
        <f>+VLOOKUP($C171,ForecastImport!$B$15:$J$394,COLUMN()-3,FALSE)</f>
        <v>0</v>
      </c>
      <c r="J171">
        <f>+VLOOKUP($C171,ForecastImport!$B$15:$J$394,COLUMN()-3,FALSE)</f>
        <v>0</v>
      </c>
      <c r="K171">
        <f>+VLOOKUP($C171,ForecastImport!$B$15:$J$394,COLUMN()-3,FALSE)</f>
        <v>0</v>
      </c>
      <c r="L171">
        <f>+VLOOKUP($C171,ForecastImport!$B$15:$J$394,COLUMN()-3,FALSE)</f>
        <v>0</v>
      </c>
    </row>
    <row r="172" spans="2:12">
      <c r="B172">
        <v>267</v>
      </c>
      <c r="C172" t="s">
        <v>496</v>
      </c>
      <c r="D172" s="1068" t="e">
        <f>'Sch 1- Rate Base '!E180:G180</f>
        <v>#VALUE!</v>
      </c>
      <c r="E172" s="1521" t="str">
        <f>+VLOOKUP($C172,ForecastImport!$B$15:$J$394,COLUMN()-3,FALSE)</f>
        <v>300-301</v>
      </c>
      <c r="F172" s="1521" t="str">
        <f>+VLOOKUP($C172,ForecastImport!$B$15:$J$394,COLUMN()-3,FALSE)</f>
        <v>454</v>
      </c>
      <c r="G172" t="str">
        <f>+VLOOKUP($C172,ForecastImport!$B$15:$J$394,COLUMN()-3,FALSE)</f>
        <v>TD</v>
      </c>
      <c r="H172">
        <f>+VLOOKUP($C172,ForecastImport!$B$15:$J$394,COLUMN()-3,FALSE)</f>
        <v>0</v>
      </c>
      <c r="I172">
        <f>+VLOOKUP($C172,ForecastImport!$B$15:$J$394,COLUMN()-3,FALSE)</f>
        <v>0</v>
      </c>
      <c r="J172">
        <f>+VLOOKUP($C172,ForecastImport!$B$15:$J$394,COLUMN()-3,FALSE)</f>
        <v>0</v>
      </c>
      <c r="K172">
        <f>+VLOOKUP($C172,ForecastImport!$B$15:$J$394,COLUMN()-3,FALSE)</f>
        <v>0</v>
      </c>
      <c r="L172">
        <f>+VLOOKUP($C172,ForecastImport!$B$15:$J$394,COLUMN()-3,FALSE)</f>
        <v>0</v>
      </c>
    </row>
    <row r="173" spans="2:12">
      <c r="B173">
        <v>268</v>
      </c>
      <c r="C173" t="s">
        <v>308</v>
      </c>
      <c r="D173" s="1068" t="e">
        <f>'Sch 1- Rate Base '!E181:G181</f>
        <v>#VALUE!</v>
      </c>
      <c r="E173" s="1521" t="str">
        <f>+VLOOKUP($C173,ForecastImport!$B$15:$J$394,COLUMN()-3,FALSE)</f>
        <v>300-301</v>
      </c>
      <c r="F173" s="1521">
        <f>+VLOOKUP($C173,ForecastImport!$B$15:$J$394,COLUMN()-3,FALSE)</f>
        <v>455</v>
      </c>
      <c r="G173" t="str">
        <f>+VLOOKUP($C173,ForecastImport!$B$15:$J$394,COLUMN()-3,FALSE)</f>
        <v>DIST</v>
      </c>
      <c r="H173">
        <f>+VLOOKUP($C173,ForecastImport!$B$15:$J$394,COLUMN()-3,FALSE)</f>
        <v>0</v>
      </c>
      <c r="I173">
        <f>+VLOOKUP($C173,ForecastImport!$B$15:$J$394,COLUMN()-3,FALSE)</f>
        <v>0</v>
      </c>
      <c r="J173">
        <f>+VLOOKUP($C173,ForecastImport!$B$15:$J$394,COLUMN()-3,FALSE)</f>
        <v>0</v>
      </c>
      <c r="K173">
        <f>+VLOOKUP($C173,ForecastImport!$B$15:$J$394,COLUMN()-3,FALSE)</f>
        <v>0</v>
      </c>
      <c r="L173">
        <f>+VLOOKUP($C173,ForecastImport!$B$15:$J$394,COLUMN()-3,FALSE)</f>
        <v>0</v>
      </c>
    </row>
    <row r="174" spans="2:12">
      <c r="B174">
        <v>269</v>
      </c>
      <c r="C174" t="s">
        <v>307</v>
      </c>
      <c r="D174" s="1068" t="e">
        <f>'Sch 1- Rate Base '!E182:G182</f>
        <v>#VALUE!</v>
      </c>
      <c r="E174" s="1521" t="str">
        <f>+VLOOKUP($C174,ForecastImport!$B$15:$J$394,COLUMN()-3,FALSE)</f>
        <v>300-301</v>
      </c>
      <c r="F174" s="1521" t="str">
        <f>+VLOOKUP($C174,ForecastImport!$B$15:$J$394,COLUMN()-3,FALSE)</f>
        <v>456</v>
      </c>
      <c r="G174" t="str">
        <f>+VLOOKUP($C174,ForecastImport!$B$15:$J$394,COLUMN()-3,FALSE)</f>
        <v>DIRECT</v>
      </c>
      <c r="H174" t="str">
        <f>+VLOOKUP($C174,ForecastImport!$B$15:$J$394,COLUMN()-3,FALSE)</f>
        <v>PROD</v>
      </c>
      <c r="I174">
        <f>+VLOOKUP($C174,ForecastImport!$B$15:$J$394,COLUMN()-3,FALSE)</f>
        <v>0</v>
      </c>
      <c r="J174">
        <f>+VLOOKUP($C174,ForecastImport!$B$15:$J$394,COLUMN()-3,FALSE)</f>
        <v>0</v>
      </c>
      <c r="K174">
        <f>+VLOOKUP($C174,ForecastImport!$B$15:$J$394,COLUMN()-3,FALSE)</f>
        <v>0</v>
      </c>
      <c r="L174">
        <f>+VLOOKUP($C174,ForecastImport!$B$15:$J$394,COLUMN()-3,FALSE)</f>
        <v>0</v>
      </c>
    </row>
    <row r="175" spans="2:12">
      <c r="B175">
        <v>270</v>
      </c>
      <c r="C175" t="s">
        <v>455</v>
      </c>
      <c r="D175" s="1068" t="e">
        <f>'Sch 1- Rate Base '!E183:G183</f>
        <v>#VALUE!</v>
      </c>
      <c r="E175" s="1521" t="str">
        <f>+VLOOKUP($C175,ForecastImport!$B$15:$J$394,COLUMN()-3,FALSE)</f>
        <v>300-301</v>
      </c>
      <c r="F175" s="1521">
        <f>+VLOOKUP($C175,ForecastImport!$B$15:$J$394,COLUMN()-3,FALSE)</f>
        <v>456.1</v>
      </c>
      <c r="G175" t="str">
        <f>+VLOOKUP($C175,ForecastImport!$B$15:$J$394,COLUMN()-3,FALSE)</f>
        <v>TRANS</v>
      </c>
      <c r="H175">
        <f>+VLOOKUP($C175,ForecastImport!$B$15:$J$394,COLUMN()-3,FALSE)</f>
        <v>0</v>
      </c>
      <c r="I175">
        <f>+VLOOKUP($C175,ForecastImport!$B$15:$J$394,COLUMN()-3,FALSE)</f>
        <v>0</v>
      </c>
      <c r="J175">
        <f>+VLOOKUP($C175,ForecastImport!$B$15:$J$394,COLUMN()-3,FALSE)</f>
        <v>0</v>
      </c>
      <c r="K175">
        <f>+VLOOKUP($C175,ForecastImport!$B$15:$J$394,COLUMN()-3,FALSE)</f>
        <v>0</v>
      </c>
      <c r="L175">
        <f>+VLOOKUP($C175,ForecastImport!$B$15:$J$394,COLUMN()-3,FALSE)</f>
        <v>0</v>
      </c>
    </row>
    <row r="176" spans="2:12">
      <c r="B176">
        <v>313</v>
      </c>
      <c r="C176" t="s">
        <v>748</v>
      </c>
      <c r="D176" s="1068" t="e">
        <f>'Sch 1- Rate Base '!E184:G184</f>
        <v>#VALUE!</v>
      </c>
      <c r="E176" s="1521">
        <f>+VLOOKUP($C176,ForecastImport!$B$15:$J$394,COLUMN()-3,FALSE)</f>
        <v>0</v>
      </c>
      <c r="F176">
        <f>+VLOOKUP($C176,ForecastImport!$B$15:$J$394,COLUMN()-3,FALSE)</f>
        <v>0</v>
      </c>
      <c r="G176" t="str">
        <f>+VLOOKUP($C176,ForecastImport!$B$15:$J$394,COLUMN()-3,FALSE)</f>
        <v>PROD</v>
      </c>
      <c r="H176">
        <f>+VLOOKUP($C176,ForecastImport!$B$15:$J$394,COLUMN()-3,FALSE)</f>
        <v>0</v>
      </c>
      <c r="I176">
        <f>+VLOOKUP($C176,ForecastImport!$B$15:$J$394,COLUMN()-3,FALSE)</f>
        <v>0</v>
      </c>
      <c r="J176">
        <f>+VLOOKUP($C176,ForecastImport!$B$15:$J$394,COLUMN()-3,FALSE)</f>
        <v>0</v>
      </c>
      <c r="K176">
        <f>+VLOOKUP($C176,ForecastImport!$B$15:$J$394,COLUMN()-3,FALSE)</f>
        <v>0</v>
      </c>
      <c r="L176">
        <f>+VLOOKUP($C176,ForecastImport!$B$15:$J$394,COLUMN()-3,FALSE)</f>
        <v>0</v>
      </c>
    </row>
    <row r="177" spans="2:15">
      <c r="B177">
        <v>314</v>
      </c>
      <c r="C177" t="s">
        <v>749</v>
      </c>
      <c r="D177" s="1068" t="e">
        <f>'Sch 1- Rate Base '!E185:G185</f>
        <v>#VALUE!</v>
      </c>
      <c r="E177" s="1521">
        <f>+VLOOKUP($C177,ForecastImport!$B$15:$J$394,COLUMN()-3,FALSE)</f>
        <v>0</v>
      </c>
      <c r="F177">
        <f>+VLOOKUP($C177,ForecastImport!$B$15:$J$394,COLUMN()-3,FALSE)</f>
        <v>0</v>
      </c>
      <c r="G177" t="str">
        <f>+VLOOKUP($C177,ForecastImport!$B$15:$J$394,COLUMN()-3,FALSE)</f>
        <v>TRANS</v>
      </c>
      <c r="H177">
        <f>+VLOOKUP($C177,ForecastImport!$B$15:$J$394,COLUMN()-3,FALSE)</f>
        <v>0</v>
      </c>
      <c r="I177">
        <f>+VLOOKUP($C177,ForecastImport!$B$15:$J$394,COLUMN()-3,FALSE)</f>
        <v>0</v>
      </c>
      <c r="J177">
        <f>+VLOOKUP($C177,ForecastImport!$B$15:$J$394,COLUMN()-3,FALSE)</f>
        <v>0</v>
      </c>
      <c r="K177">
        <f>+VLOOKUP($C177,ForecastImport!$B$15:$J$394,COLUMN()-3,FALSE)</f>
        <v>0</v>
      </c>
      <c r="L177">
        <f>+VLOOKUP($C177,ForecastImport!$B$15:$J$394,COLUMN()-3,FALSE)</f>
        <v>0</v>
      </c>
    </row>
    <row r="178" spans="2:15">
      <c r="B178">
        <v>315</v>
      </c>
      <c r="C178" t="s">
        <v>750</v>
      </c>
      <c r="D178" s="1068" t="e">
        <f>'Sch 1- Rate Base '!E186:G186</f>
        <v>#VALUE!</v>
      </c>
      <c r="E178" s="1521">
        <f>+VLOOKUP($C178,ForecastImport!$B$15:$J$394,COLUMN()-3,FALSE)</f>
        <v>0</v>
      </c>
      <c r="F178">
        <f>+VLOOKUP($C178,ForecastImport!$B$15:$J$394,COLUMN()-3,FALSE)</f>
        <v>0</v>
      </c>
      <c r="G178" t="str">
        <f>+VLOOKUP($C178,ForecastImport!$B$15:$J$394,COLUMN()-3,FALSE)</f>
        <v>DIST</v>
      </c>
      <c r="H178">
        <f>+VLOOKUP($C178,ForecastImport!$B$15:$J$394,COLUMN()-3,FALSE)</f>
        <v>0</v>
      </c>
      <c r="I178">
        <f>+VLOOKUP($C178,ForecastImport!$B$15:$J$394,COLUMN()-3,FALSE)</f>
        <v>0</v>
      </c>
      <c r="J178">
        <f>+VLOOKUP($C178,ForecastImport!$B$15:$J$394,COLUMN()-3,FALSE)</f>
        <v>0</v>
      </c>
      <c r="K178">
        <f>+VLOOKUP($C178,ForecastImport!$B$15:$J$394,COLUMN()-3,FALSE)</f>
        <v>0</v>
      </c>
      <c r="L178">
        <f>+VLOOKUP($C178,ForecastImport!$B$15:$J$394,COLUMN()-3,FALSE)</f>
        <v>0</v>
      </c>
    </row>
    <row r="179" spans="2:15">
      <c r="B179">
        <v>316</v>
      </c>
      <c r="C179" t="s">
        <v>751</v>
      </c>
      <c r="D179" s="1068" t="e">
        <f>'Sch 1- Rate Base '!E187:G187</f>
        <v>#VALUE!</v>
      </c>
      <c r="E179" s="1521">
        <f>+VLOOKUP($C179,ForecastImport!$B$15:$J$394,COLUMN()-3,FALSE)</f>
        <v>0</v>
      </c>
      <c r="F179">
        <f>+VLOOKUP($C179,ForecastImport!$B$15:$J$394,COLUMN()-3,FALSE)</f>
        <v>0</v>
      </c>
      <c r="G179" t="str">
        <f>+VLOOKUP($C179,ForecastImport!$B$15:$J$394,COLUMN()-3,FALSE)</f>
        <v>DIST</v>
      </c>
      <c r="H179">
        <f>+VLOOKUP($C179,ForecastImport!$B$15:$J$394,COLUMN()-3,FALSE)</f>
        <v>0</v>
      </c>
      <c r="I179">
        <f>+VLOOKUP($C179,ForecastImport!$B$15:$J$394,COLUMN()-3,FALSE)</f>
        <v>0</v>
      </c>
      <c r="J179">
        <f>+VLOOKUP($C179,ForecastImport!$B$15:$J$394,COLUMN()-3,FALSE)</f>
        <v>0</v>
      </c>
      <c r="K179">
        <f>+VLOOKUP($C179,ForecastImport!$B$15:$J$394,COLUMN()-3,FALSE)</f>
        <v>0</v>
      </c>
      <c r="L179">
        <f>+VLOOKUP($C179,ForecastImport!$B$15:$J$394,COLUMN()-3,FALSE)</f>
        <v>0</v>
      </c>
    </row>
    <row r="180" spans="2:15">
      <c r="B180">
        <v>317</v>
      </c>
      <c r="C180" t="s">
        <v>752</v>
      </c>
      <c r="D180" s="1068" t="e">
        <f>'Sch 1- Rate Base '!E188:G188</f>
        <v>#VALUE!</v>
      </c>
      <c r="E180" s="1521">
        <f>+VLOOKUP($C180,ForecastImport!$B$15:$J$394,COLUMN()-3,FALSE)</f>
        <v>0</v>
      </c>
      <c r="F180">
        <f>+VLOOKUP($C180,ForecastImport!$B$15:$J$394,COLUMN()-3,FALSE)</f>
        <v>0</v>
      </c>
      <c r="G180" t="str">
        <f>+VLOOKUP($C180,ForecastImport!$B$15:$J$394,COLUMN()-3,FALSE)</f>
        <v>DIST</v>
      </c>
      <c r="H180">
        <f>+VLOOKUP($C180,ForecastImport!$B$15:$J$394,COLUMN()-3,FALSE)</f>
        <v>0</v>
      </c>
      <c r="I180">
        <f>+VLOOKUP($C180,ForecastImport!$B$15:$J$394,COLUMN()-3,FALSE)</f>
        <v>0</v>
      </c>
      <c r="J180">
        <f>+VLOOKUP($C180,ForecastImport!$B$15:$J$394,COLUMN()-3,FALSE)</f>
        <v>0</v>
      </c>
      <c r="K180">
        <f>+VLOOKUP($C180,ForecastImport!$B$15:$J$394,COLUMN()-3,FALSE)</f>
        <v>0</v>
      </c>
      <c r="L180">
        <f>+VLOOKUP($C180,ForecastImport!$B$15:$J$394,COLUMN()-3,FALSE)</f>
        <v>0</v>
      </c>
    </row>
    <row r="181" spans="2:15">
      <c r="B181">
        <v>318</v>
      </c>
      <c r="C181" t="s">
        <v>753</v>
      </c>
      <c r="D181" s="1068" t="e">
        <f>'Sch 1- Rate Base '!E189:G189</f>
        <v>#VALUE!</v>
      </c>
      <c r="E181" s="1521">
        <f>+VLOOKUP($C181,ForecastImport!$B$15:$J$394,COLUMN()-3,FALSE)</f>
        <v>0</v>
      </c>
      <c r="F181">
        <f>+VLOOKUP($C181,ForecastImport!$B$15:$J$394,COLUMN()-3,FALSE)</f>
        <v>0</v>
      </c>
      <c r="G181" t="str">
        <f>+VLOOKUP($C181,ForecastImport!$B$15:$J$394,COLUMN()-3,FALSE)</f>
        <v>DIST</v>
      </c>
      <c r="H181">
        <f>+VLOOKUP($C181,ForecastImport!$B$15:$J$394,COLUMN()-3,FALSE)</f>
        <v>0</v>
      </c>
      <c r="I181">
        <f>+VLOOKUP($C181,ForecastImport!$B$15:$J$394,COLUMN()-3,FALSE)</f>
        <v>0</v>
      </c>
      <c r="J181">
        <f>+VLOOKUP($C181,ForecastImport!$B$15:$J$394,COLUMN()-3,FALSE)</f>
        <v>0</v>
      </c>
      <c r="K181">
        <f>+VLOOKUP($C181,ForecastImport!$B$15:$J$394,COLUMN()-3,FALSE)</f>
        <v>0</v>
      </c>
      <c r="L181">
        <f>+VLOOKUP($C181,ForecastImport!$B$15:$J$394,COLUMN()-3,FALSE)</f>
        <v>0</v>
      </c>
    </row>
    <row r="182" spans="2:15">
      <c r="B182">
        <v>319</v>
      </c>
      <c r="C182" t="s">
        <v>754</v>
      </c>
      <c r="D182" s="1068" t="e">
        <f>'Sch 1- Rate Base '!E190:G190</f>
        <v>#VALUE!</v>
      </c>
      <c r="E182" s="1521">
        <f>+VLOOKUP($C182,ForecastImport!$B$15:$J$394,COLUMN()-3,FALSE)</f>
        <v>0</v>
      </c>
      <c r="F182">
        <f>+VLOOKUP($C182,ForecastImport!$B$15:$J$394,COLUMN()-3,FALSE)</f>
        <v>0</v>
      </c>
      <c r="G182" t="str">
        <f>+VLOOKUP($C182,ForecastImport!$B$15:$J$394,COLUMN()-3,FALSE)</f>
        <v>PTD</v>
      </c>
      <c r="H182">
        <f>+VLOOKUP($C182,ForecastImport!$B$15:$J$394,COLUMN()-3,FALSE)</f>
        <v>0</v>
      </c>
      <c r="I182">
        <f>+VLOOKUP($C182,ForecastImport!$B$15:$J$394,COLUMN()-3,FALSE)</f>
        <v>0</v>
      </c>
      <c r="J182">
        <f>+VLOOKUP($C182,ForecastImport!$B$15:$J$394,COLUMN()-3,FALSE)</f>
        <v>0</v>
      </c>
      <c r="K182">
        <f>+VLOOKUP($C182,ForecastImport!$B$15:$J$394,COLUMN()-3,FALSE)</f>
        <v>0</v>
      </c>
      <c r="L182">
        <f>+VLOOKUP($C182,ForecastImport!$B$15:$J$394,COLUMN()-3,FALSE)</f>
        <v>0</v>
      </c>
    </row>
    <row r="183" spans="2:15">
      <c r="B183">
        <v>297</v>
      </c>
      <c r="C183" t="s">
        <v>458</v>
      </c>
      <c r="D183" s="1068" t="e">
        <f>'Sch 1- Rate Base '!E191:G191</f>
        <v>#VALUE!</v>
      </c>
      <c r="E183" s="1521"/>
      <c r="M183">
        <f>+VLOOKUP($C183,ForecastImport!$B$15:$J$394,7,FALSE)</f>
        <v>0</v>
      </c>
    </row>
    <row r="184" spans="2:15">
      <c r="B184">
        <v>299</v>
      </c>
      <c r="C184" t="s">
        <v>460</v>
      </c>
      <c r="D184" s="1068" t="e">
        <f>'Sch 1- Rate Base '!E192:G192</f>
        <v>#VALUE!</v>
      </c>
      <c r="E184" s="1521"/>
      <c r="N184">
        <f>+VLOOKUP($C184,ForecastImport!$B$15:$J$394,7,FALSE)</f>
        <v>0</v>
      </c>
    </row>
    <row r="185" spans="2:15">
      <c r="B185">
        <v>301</v>
      </c>
      <c r="C185" t="s">
        <v>301</v>
      </c>
      <c r="D185" s="1068" t="e">
        <f>'Sch 1- Rate Base '!E193:G193</f>
        <v>#VALUE!</v>
      </c>
      <c r="O185" t="str">
        <f>+VLOOKUP($C185,ForecastImport!$B$15:$J$394,7,FALSE)</f>
        <v>$0</v>
      </c>
    </row>
  </sheetData>
  <pageMargins left="0.7" right="0.7" top="0.75" bottom="0.75" header="0.3" footer="0.3"/>
  <customProperties>
    <customPr name="xxe4aPID" r:id="rId1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xxe4awand xmlns="http://www.excel4apps.com"><![CDATA[rO0ABXoAAAEPCMCtii8CSgICAh4AAERjb20uZXhjZWw0YXBwcy53YW5kLm9yYWNs
ZS5nbHdhbmQuY2FsY3VsYXRpb25zLmdldGJhbGFuY2UuR2V0QmFsYW5jZQIBAEFb
QXZpc3RhIENvcnBfQXBwZW5kaXhfMV8yMDI2LTIwMjhfRlAueGxzeF0zYi4xIE90
aGVyIEV4cC4gU3VwcG9ydAICAAEwAgMABjIwMjMxMgIEAANZVEQCBQADVVNEAgYA
BVRvdGFsAgcAAUECCAAAAgkAAzAwMQIKAAU0MDc0JQILAAJFRAIMAAElAg0AAkRM
AggCCAIIAggCCAIIAggCCAIIAggCCAIIAggCCAIIAggCCAIYAgMCDnNyAg8AFGph
dmEubWF0aC5CaWdEZWNpbWFsVMcVV/mBKE8DAAJJAhAABXNjYWxlTAIRAAZpbnRW
YWx0ABZMamF2YS9tYXRoL0JpZ0ludGVnZXI7eHICEgAQamF2YS5sYW5nLk51bWJl
coaslR0LlOCLAgAAeHAAAAACc3ICEwAUamF2YS5tYXRoLkJpZ0ludGVnZXKM/J8f
qTv7HQMABkkCFAAIYml0Q291bnRJAhUACWJpdExlbmd0aEkCFgATZmlyc3ROb256
ZXJvQnl0ZU51bUkCFwAMbG93ZXN0U2V0Qml0SQIYAAZzaWdudW1bAhkACW1hZ25p
dHVkZXQAAltCeHEAfgAC///////////////+/////v////91cgIaAAJbQqzzF/gG
CFTgAgAAeHAAAAAE+SjbwXh4d0UCHgACAQICAgMCBAIFAgYCBwIIAgkCCgIMAgwC
DQIIAggCCAIIAggCCAIIAggCCAIIAggCCAIIAggCCAIIAggCGAIDAhtzcQB+AAAAAAACc3EAfgAE///////////////+/////v////91cQB+AAcAAAAFAl9mR1J4eA==]]></xxe4awand>
</file>

<file path=customXml/itemProps1.xml><?xml version="1.0" encoding="utf-8"?>
<ds:datastoreItem xmlns:ds="http://schemas.openxmlformats.org/officeDocument/2006/customXml" ds:itemID="{68A2F158-F1CC-4A21-8E96-8B973A87B88C}">
  <ds:schemaRefs>
    <ds:schemaRef ds:uri="http://www.excel4apps.com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22</vt:i4>
      </vt:variant>
      <vt:variant>
        <vt:lpstr>Named Ranges</vt:lpstr>
      </vt:variant>
      <vt:variant>
        <vt:i4>23</vt:i4>
      </vt:variant>
    </vt:vector>
  </HeadingPairs>
  <TitlesOfParts>
    <vt:vector size="45" baseType="lpstr">
      <vt:lpstr>Revisions_2026-28</vt:lpstr>
      <vt:lpstr>TOC</vt:lpstr>
      <vt:lpstr>Sch 1- Rate Base </vt:lpstr>
      <vt:lpstr>Sch 1A - Cash Working Capital</vt:lpstr>
      <vt:lpstr>Sch 2 -Rate of Return</vt:lpstr>
      <vt:lpstr>Sch 3 - Expenses</vt:lpstr>
      <vt:lpstr>Sch 3A - Taxes</vt:lpstr>
      <vt:lpstr>Sch 3B - Other Items</vt:lpstr>
      <vt:lpstr>Sch 4 - Average System Cost</vt:lpstr>
      <vt:lpstr>5-YEAR PP &amp; OSS Worksheet</vt:lpstr>
      <vt:lpstr>Load Forecast</vt:lpstr>
      <vt:lpstr>Distribution Loss Calc</vt:lpstr>
      <vt:lpstr>Salaries</vt:lpstr>
      <vt:lpstr>Ratios</vt:lpstr>
      <vt:lpstr>New Resources - Individual</vt:lpstr>
      <vt:lpstr>New Resources - Group</vt:lpstr>
      <vt:lpstr>Materiality - Individual</vt:lpstr>
      <vt:lpstr>Materiality -  Group</vt:lpstr>
      <vt:lpstr>Wind_Resources_Costs</vt:lpstr>
      <vt:lpstr>NLSL_Base_New-Calc</vt:lpstr>
      <vt:lpstr>ForecastImport</vt:lpstr>
      <vt:lpstr>DataImport</vt:lpstr>
      <vt:lpstr>DIST</vt:lpstr>
      <vt:lpstr>'5-YEAR PP &amp; OSS Worksheet'!Print_Area</vt:lpstr>
      <vt:lpstr>'Load Forecast'!Print_Area</vt:lpstr>
      <vt:lpstr>'New Resources - Group'!Print_Area</vt:lpstr>
      <vt:lpstr>'New Resources - Individual'!Print_Area</vt:lpstr>
      <vt:lpstr>'NLSL_Base_New-Calc'!Print_Area</vt:lpstr>
      <vt:lpstr>Ratios!Print_Area</vt:lpstr>
      <vt:lpstr>Salaries!Print_Area</vt:lpstr>
      <vt:lpstr>'Sch 1- Rate Base '!Print_Area</vt:lpstr>
      <vt:lpstr>'Sch 2 -Rate of Return'!Print_Area</vt:lpstr>
      <vt:lpstr>'Sch 3 - Expenses'!Print_Area</vt:lpstr>
      <vt:lpstr>'Sch 3A - Taxes'!Print_Area</vt:lpstr>
      <vt:lpstr>'Sch 3B - Other Items'!Print_Area</vt:lpstr>
      <vt:lpstr>'Sch 4 - Average System Cost'!Print_Area</vt:lpstr>
      <vt:lpstr>Ratios!Print_Titles</vt:lpstr>
      <vt:lpstr>'Sch 1- Rate Base '!Print_Titles</vt:lpstr>
      <vt:lpstr>'Sch 2 -Rate of Return'!Print_Titles</vt:lpstr>
      <vt:lpstr>'Sch 3 - Expenses'!Print_Titles</vt:lpstr>
      <vt:lpstr>'Sch 3A - Taxes'!Print_Titles</vt:lpstr>
      <vt:lpstr>'Sch 4 - Average System Cost'!Print_Titles</vt:lpstr>
      <vt:lpstr>PROD</vt:lpstr>
      <vt:lpstr>PTD</vt:lpstr>
      <vt:lpstr>Ratio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BPA Amended Appendix 1</dc:title>
  <dc:subject>Average System Cost Methodology</dc:subject>
  <dc:creator>Bonneville Power Administration</dc:creator>
  <dc:description>FY 2020-2021 ASC Review Process</dc:description>
  <cp:lastModifiedBy>Edwards,Michael D (BPA) - PSRF-6</cp:lastModifiedBy>
  <cp:lastPrinted>2022-04-07T16:57:44Z</cp:lastPrinted>
  <dcterms:created xsi:type="dcterms:W3CDTF">2002-12-16T15:40:56Z</dcterms:created>
  <dcterms:modified xsi:type="dcterms:W3CDTF">2025-12-15T22:56:34Z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Utility">
    <vt:lpwstr>PGE</vt:lpwstr>
  </property>
  <property fmtid="{D5CDD505-2E9C-101B-9397-08002B2CF9AE}" pid="3" name="Fiscal Year">
    <vt:lpwstr>FY 10-11</vt:lpwstr>
  </property>
  <property fmtid="{D5CDD505-2E9C-101B-9397-08002B2CF9AE}" pid="4" name="ContentType">
    <vt:lpwstr>Document</vt:lpwstr>
  </property>
</Properties>
</file>